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mc:AlternateContent xmlns:mc="http://schemas.openxmlformats.org/markup-compatibility/2006">
    <mc:Choice Requires="x15">
      <x15ac:absPath xmlns:x15ac="http://schemas.microsoft.com/office/spreadsheetml/2010/11/ac" url="/Volumes/GoogleDrive/.shortcut-targets-by-id/1PKPUJ5BnUlpZyHn7OIph8Kc17b7qiSjm/4_GADMIN/1_REGIS/0_Invitaciones/3_MenorC/DIF_039_2021_AireCondicionadobloque46202/Gestion/3_Evaluacion/"/>
    </mc:Choice>
  </mc:AlternateContent>
  <xr:revisionPtr revIDLastSave="0" documentId="13_ncr:1_{D0B34227-2DC9-E640-A468-BB68F0FBB197}" xr6:coauthVersionLast="47" xr6:coauthVersionMax="47" xr10:uidLastSave="{00000000-0000-0000-0000-000000000000}"/>
  <bookViews>
    <workbookView xWindow="0" yWindow="500" windowWidth="28800" windowHeight="16000" tabRatio="900" xr2:uid="{00000000-000D-0000-FFFF-FFFF00000000}"/>
  </bookViews>
  <sheets>
    <sheet name="1_ENTREGA" sheetId="1" r:id="rId1"/>
    <sheet name="2_APERTURA DE SOBRES" sheetId="2" r:id="rId2"/>
    <sheet name="5,1. REQUISITOS JURÍDICOS" sheetId="3" r:id="rId3"/>
    <sheet name="5.2.1 EXPERIENCIA GRAL" sheetId="4" state="hidden" r:id="rId4"/>
    <sheet name="5.2.2 EXPERIENCIA ESP" sheetId="5" state="hidden" r:id="rId5"/>
    <sheet name="CERTIFICADOS" sheetId="12" state="hidden" r:id="rId6"/>
    <sheet name="5.5 REQUISITOS COMERCIALES" sheetId="8" r:id="rId7"/>
    <sheet name="5.3 CAP FINANCIERA" sheetId="6" state="hidden" r:id="rId8"/>
    <sheet name="PRESUPUESTO" sheetId="7" r:id="rId9"/>
    <sheet name="RESUMEN" sheetId="9" r:id="rId10"/>
    <sheet name="Cálculo Pt2" sheetId="10" r:id="rId11"/>
    <sheet name="10. EVALUACIÓN" sheetId="11" r:id="rId12"/>
  </sheets>
  <definedNames>
    <definedName name="_Fill" localSheetId="4">#REF!</definedName>
    <definedName name="_Fill">#REF!</definedName>
    <definedName name="_xlnm._FilterDatabase" localSheetId="8" hidden="1">PRESUPUESTO!$B$11:$B$11</definedName>
    <definedName name="AU">PRESUPUESTO!$F$155:$G$169</definedName>
    <definedName name="B" localSheetId="4">#REF!</definedName>
    <definedName name="B">#REF!</definedName>
    <definedName name="BANDERA" localSheetId="4">'5.2.2 EXPERIENCIA ESP'!$AD$12:$AE$28</definedName>
    <definedName name="BANDERA">'5.2.1 EXPERIENCIA GRAL'!$AD$12:$AE$36</definedName>
    <definedName name="C_FINANCIERA">'5.3 CAP FINANCIERA'!$M$6:$O$20</definedName>
    <definedName name="CD_1">PRESUPUESTO!$P$121</definedName>
    <definedName name="CERTIFICADO">CERTIFICADOS!$H$4:$J$7</definedName>
    <definedName name="COSTO_D">PRESUPUESTO!$F$132:$G$146</definedName>
    <definedName name="EST_EXP">PRESUPUESTO!$K$127:$GX$128</definedName>
    <definedName name="ESTATUS">RESUMEN!$A$5:$I$19</definedName>
    <definedName name="EXP_ESPECIF">'5.2.2 EXPERIENCIA ESP'!$X$12:$Z$28</definedName>
    <definedName name="EXPERIENCIA" localSheetId="4">'5.2.2 EXPERIENCIA ESP'!$W$12:$Z$26</definedName>
    <definedName name="EXPERIENCIA">'5.2.1 EXPERIENCIA GRAL'!$W$12:$Z$36</definedName>
    <definedName name="ITEMS_REPRE">'Cálculo Pt2'!$B$14:$B$17</definedName>
    <definedName name="LISTA_OFERENTES">'1_ENTREGA'!$A$8:$B$22</definedName>
    <definedName name="OFERENTE_1">PRESUPUESTO!$K$11:$Q$120</definedName>
    <definedName name="OFERENTE_10">PRESUPUESTO!$FQ$11:$FW$121</definedName>
    <definedName name="OFERENTE_11">PRESUPUESTO!$GI$11:$GO$121</definedName>
    <definedName name="OFERENTE_2">PRESUPUESTO!$AC$11:$AI$121</definedName>
    <definedName name="OFERENTE_3">PRESUPUESTO!$AU$11:$BA$121</definedName>
    <definedName name="OFERENTE_4">PRESUPUESTO!$BM$11:$BS$121</definedName>
    <definedName name="OFERENTE_5">PRESUPUESTO!$CE$11:$CK$121</definedName>
    <definedName name="OFERENTE_6">PRESUPUESTO!$CW$11:$DC$121</definedName>
    <definedName name="OFERENTE_7">PRESUPUESTO!$DO$11:$DU$121</definedName>
    <definedName name="OFERENTE_8">PRESUPUESTO!$EG$11:$EM$121</definedName>
    <definedName name="OFERENTE_9">PRESUPUESTO!$EY$11:$FE$121</definedName>
    <definedName name="OFERTA_0">PRESUPUESTO!$C$12:$H$121</definedName>
    <definedName name="OFERTA_1">PRESUPUESTO!$B$12:$H$99</definedName>
    <definedName name="OFERTA_UNICA">PRESUPUESTO!$L$11:$Q$29</definedName>
    <definedName name="ORDEN">'10. EVALUACIÓN'!$R$14:$S$24</definedName>
    <definedName name="PRESUPUESTO">PRESUPUESTO!$B$132:$D$146</definedName>
    <definedName name="R_COMERCIALES" localSheetId="5">CERTIFICADOS!$H$4:$J$18</definedName>
    <definedName name="R_COMERCIALES">'5.5 REQUISITOS COMERCIALES'!$J$4:$L$18</definedName>
    <definedName name="R_JURIDICO">'5,1. REQUISITOS JURÍDICOS'!$D$42:$K$44</definedName>
    <definedName name="UNITARIO_1">PRESUPUESTO!$L$12:$P$120</definedName>
    <definedName name="UNITARIO_10">PRESUPUESTO!$FR$13:$FW$121</definedName>
    <definedName name="UNITARIO_11">PRESUPUESTO!$GJ$13:$GO$121</definedName>
    <definedName name="UNITARIO_2">PRESUPUESTO!$AD$12:$AH$121</definedName>
    <definedName name="UNITARIO_3">PRESUPUESTO!$AV$12:$AZ$121</definedName>
    <definedName name="UNITARIO_4">PRESUPUESTO!$BN$13:$BS$121</definedName>
    <definedName name="UNITARIO_5">PRESUPUESTO!$CF$13:$CK$121</definedName>
    <definedName name="UNITARIO_6">PRESUPUESTO!$CX$13:$DC$121</definedName>
    <definedName name="UNITARIO_7">PRESUPUESTO!$DP$13:$DU$121</definedName>
    <definedName name="UNITARIO_8">PRESUPUESTO!$EH$13:$EM$121</definedName>
    <definedName name="UNITARIO_9">PRESUPUESTO!$EZ$13:$FE$121</definedName>
    <definedName name="wrn.GENERAL.">#REF!</definedName>
    <definedName name="wrn.items." localSheetId="11">#REF!</definedName>
    <definedName name="wrn.items." localSheetId="2">#REF!</definedName>
    <definedName name="wrn.items.">#REF!</definedName>
    <definedName name="wrn.via.">#REF!</definedName>
    <definedName name="wrn1.items" localSheetId="11">#REF!</definedName>
    <definedName name="wrn1.items" localSheetId="2">#REF!</definedName>
    <definedName name="wrn1.items">#REF!</definedName>
    <definedName name="yuf">#REF!</definedName>
    <definedName name="Z_0DF4D8E0_70F8_43CF_A6D4_A84D04F4D812_.wvu.Cols" localSheetId="0">#REF!</definedName>
    <definedName name="Z_0DF4D8E0_70F8_43CF_A6D4_A84D04F4D812_.wvu.PrintArea" localSheetId="0">'1_ENTREGA'!$A$1:$B$9</definedName>
    <definedName name="Z_0DF4D8E0_70F8_43CF_A6D4_A84D04F4D812_.wvu.Rows" localSheetId="0">#REF!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5" roundtripDataSignature="AMtx7mg3nmOkOtOCdlPTsSph/vN5dGfX9Q=="/>
    </ext>
  </extLst>
</workbook>
</file>

<file path=xl/calcChain.xml><?xml version="1.0" encoding="utf-8"?>
<calcChain xmlns="http://schemas.openxmlformats.org/spreadsheetml/2006/main">
  <c r="E74" i="10" l="1"/>
  <c r="E75" i="10"/>
  <c r="E76" i="10"/>
  <c r="E77" i="10"/>
  <c r="E78" i="10"/>
  <c r="E73" i="10"/>
  <c r="E15" i="10"/>
  <c r="E16" i="10"/>
  <c r="E17" i="10"/>
  <c r="E18" i="10"/>
  <c r="E19" i="10"/>
  <c r="E14" i="10"/>
  <c r="T15" i="7"/>
  <c r="U15" i="7"/>
  <c r="V15" i="7"/>
  <c r="T17" i="7"/>
  <c r="U17" i="7"/>
  <c r="V17" i="7"/>
  <c r="T18" i="7"/>
  <c r="U18" i="7"/>
  <c r="V18" i="7"/>
  <c r="U20" i="7"/>
  <c r="V20" i="7"/>
  <c r="U21" i="7"/>
  <c r="V21" i="7"/>
  <c r="U23" i="7"/>
  <c r="V23" i="7"/>
  <c r="W23" i="7"/>
  <c r="U24" i="7"/>
  <c r="V24" i="7"/>
  <c r="U25" i="7"/>
  <c r="V25" i="7"/>
  <c r="V26" i="7"/>
  <c r="W26" i="7"/>
  <c r="V27" i="7"/>
  <c r="V29" i="7"/>
  <c r="W29" i="7"/>
  <c r="V14" i="7"/>
  <c r="U14" i="7"/>
  <c r="T14" i="7"/>
  <c r="Q29" i="7"/>
  <c r="Q27" i="7"/>
  <c r="W27" i="7" s="1"/>
  <c r="Q26" i="7"/>
  <c r="Q25" i="7"/>
  <c r="W25" i="7" s="1"/>
  <c r="Q24" i="7"/>
  <c r="W24" i="7" s="1"/>
  <c r="Q23" i="7"/>
  <c r="Q21" i="7"/>
  <c r="W21" i="7" s="1"/>
  <c r="Q20" i="7"/>
  <c r="W20" i="7" s="1"/>
  <c r="Q18" i="7"/>
  <c r="W18" i="7" s="1"/>
  <c r="Q17" i="7"/>
  <c r="W17" i="7" s="1"/>
  <c r="Q15" i="7"/>
  <c r="W15" i="7" s="1"/>
  <c r="Q14" i="7"/>
  <c r="Q31" i="7" s="1"/>
  <c r="V128" i="7" s="1"/>
  <c r="X20" i="7" l="1"/>
  <c r="W14" i="7"/>
  <c r="Q32" i="7"/>
  <c r="Q33" i="7" s="1"/>
  <c r="H29" i="7" l="1"/>
  <c r="H27" i="7"/>
  <c r="H26" i="7"/>
  <c r="H25" i="7"/>
  <c r="H24" i="7"/>
  <c r="H23" i="7"/>
  <c r="H21" i="7"/>
  <c r="H20" i="7"/>
  <c r="H18" i="7"/>
  <c r="H17" i="7"/>
  <c r="H15" i="7"/>
  <c r="H14" i="7"/>
  <c r="H31" i="7" l="1"/>
  <c r="H32" i="7" s="1"/>
  <c r="H33" i="7" s="1"/>
  <c r="AJ15" i="7" l="1"/>
  <c r="AK15" i="7"/>
  <c r="AL15" i="7"/>
  <c r="AM15" i="7"/>
  <c r="AN15" i="7"/>
  <c r="AJ16" i="7"/>
  <c r="AK16" i="7"/>
  <c r="AL16" i="7"/>
  <c r="AM16" i="7"/>
  <c r="AN16" i="7"/>
  <c r="AJ17" i="7"/>
  <c r="AK17" i="7"/>
  <c r="AL17" i="7"/>
  <c r="AM17" i="7"/>
  <c r="AN17" i="7"/>
  <c r="AJ18" i="7"/>
  <c r="AK18" i="7"/>
  <c r="AL18" i="7"/>
  <c r="AM18" i="7"/>
  <c r="AN18" i="7"/>
  <c r="AJ19" i="7"/>
  <c r="AK19" i="7"/>
  <c r="AL19" i="7"/>
  <c r="AM19" i="7"/>
  <c r="AN19" i="7"/>
  <c r="AJ21" i="7"/>
  <c r="AK21" i="7"/>
  <c r="AL21" i="7"/>
  <c r="AM21" i="7"/>
  <c r="AN21" i="7"/>
  <c r="AJ22" i="7"/>
  <c r="AK22" i="7"/>
  <c r="AL22" i="7"/>
  <c r="AM22" i="7"/>
  <c r="AN22" i="7"/>
  <c r="AJ23" i="7"/>
  <c r="AK23" i="7"/>
  <c r="AL23" i="7"/>
  <c r="AM23" i="7"/>
  <c r="AN23" i="7"/>
  <c r="AJ24" i="7"/>
  <c r="AK24" i="7"/>
  <c r="AL24" i="7"/>
  <c r="AM24" i="7"/>
  <c r="AN24" i="7"/>
  <c r="AJ25" i="7"/>
  <c r="AK25" i="7"/>
  <c r="AL25" i="7"/>
  <c r="AM25" i="7"/>
  <c r="AN25" i="7"/>
  <c r="AJ26" i="7"/>
  <c r="AK26" i="7"/>
  <c r="AL26" i="7"/>
  <c r="AM26" i="7"/>
  <c r="AN26" i="7"/>
  <c r="AJ27" i="7"/>
  <c r="AK27" i="7"/>
  <c r="AL27" i="7"/>
  <c r="AM27" i="7"/>
  <c r="AN27" i="7"/>
  <c r="AJ28" i="7"/>
  <c r="AK28" i="7"/>
  <c r="AL28" i="7"/>
  <c r="AM28" i="7"/>
  <c r="AN28" i="7"/>
  <c r="AJ29" i="7"/>
  <c r="AK29" i="7"/>
  <c r="AL29" i="7"/>
  <c r="AM29" i="7"/>
  <c r="AN29" i="7"/>
  <c r="AJ30" i="7"/>
  <c r="AK30" i="7"/>
  <c r="AL30" i="7"/>
  <c r="AM30" i="7"/>
  <c r="AN30" i="7"/>
  <c r="AJ32" i="7"/>
  <c r="AK32" i="7"/>
  <c r="AL32" i="7"/>
  <c r="AM32" i="7"/>
  <c r="AN32" i="7"/>
  <c r="AJ33" i="7"/>
  <c r="AK33" i="7"/>
  <c r="AL33" i="7"/>
  <c r="AM33" i="7"/>
  <c r="AN33" i="7"/>
  <c r="AJ35" i="7"/>
  <c r="AK35" i="7"/>
  <c r="AL35" i="7"/>
  <c r="AM35" i="7"/>
  <c r="AN35" i="7"/>
  <c r="AJ37" i="7"/>
  <c r="AK37" i="7"/>
  <c r="AL37" i="7"/>
  <c r="AM37" i="7"/>
  <c r="AN37" i="7"/>
  <c r="AJ38" i="7"/>
  <c r="AK38" i="7"/>
  <c r="AL38" i="7"/>
  <c r="AM38" i="7"/>
  <c r="AN38" i="7"/>
  <c r="AJ40" i="7"/>
  <c r="AK40" i="7"/>
  <c r="AL40" i="7"/>
  <c r="AM40" i="7"/>
  <c r="AN40" i="7"/>
  <c r="AJ41" i="7"/>
  <c r="AK41" i="7"/>
  <c r="AL41" i="7"/>
  <c r="AM41" i="7"/>
  <c r="AN41" i="7"/>
  <c r="AO41" i="7"/>
  <c r="AJ42" i="7"/>
  <c r="AK42" i="7"/>
  <c r="AL42" i="7"/>
  <c r="AM42" i="7"/>
  <c r="AN42" i="7"/>
  <c r="AO42" i="7"/>
  <c r="AJ43" i="7"/>
  <c r="AK43" i="7"/>
  <c r="AL43" i="7"/>
  <c r="AM43" i="7"/>
  <c r="AN43" i="7"/>
  <c r="AO43" i="7"/>
  <c r="AJ44" i="7"/>
  <c r="AK44" i="7"/>
  <c r="AL44" i="7"/>
  <c r="AM44" i="7"/>
  <c r="AN44" i="7"/>
  <c r="AO44" i="7"/>
  <c r="AJ45" i="7"/>
  <c r="AK45" i="7"/>
  <c r="AL45" i="7"/>
  <c r="AM45" i="7"/>
  <c r="AN45" i="7"/>
  <c r="AO45" i="7"/>
  <c r="AJ46" i="7"/>
  <c r="AK46" i="7"/>
  <c r="AL46" i="7"/>
  <c r="AM46" i="7"/>
  <c r="AN46" i="7"/>
  <c r="AO46" i="7"/>
  <c r="AJ47" i="7"/>
  <c r="AK47" i="7"/>
  <c r="AL47" i="7"/>
  <c r="AM47" i="7"/>
  <c r="AN47" i="7"/>
  <c r="AO47" i="7"/>
  <c r="AJ48" i="7"/>
  <c r="AK48" i="7"/>
  <c r="AL48" i="7"/>
  <c r="AM48" i="7"/>
  <c r="AN48" i="7"/>
  <c r="AO48" i="7"/>
  <c r="AJ49" i="7"/>
  <c r="AK49" i="7"/>
  <c r="AL49" i="7"/>
  <c r="AM49" i="7"/>
  <c r="AN49" i="7"/>
  <c r="AO49" i="7"/>
  <c r="AJ50" i="7"/>
  <c r="AK50" i="7"/>
  <c r="AL50" i="7"/>
  <c r="AM50" i="7"/>
  <c r="AN50" i="7"/>
  <c r="AO50" i="7"/>
  <c r="AJ51" i="7"/>
  <c r="AK51" i="7"/>
  <c r="AL51" i="7"/>
  <c r="AM51" i="7"/>
  <c r="AN51" i="7"/>
  <c r="AO51" i="7"/>
  <c r="AJ52" i="7"/>
  <c r="AK52" i="7"/>
  <c r="AL52" i="7"/>
  <c r="AM52" i="7"/>
  <c r="AN52" i="7"/>
  <c r="AO52" i="7"/>
  <c r="AJ53" i="7"/>
  <c r="AK53" i="7"/>
  <c r="AL53" i="7"/>
  <c r="AM53" i="7"/>
  <c r="AN53" i="7"/>
  <c r="AO53" i="7"/>
  <c r="AJ54" i="7"/>
  <c r="AK54" i="7"/>
  <c r="AL54" i="7"/>
  <c r="AM54" i="7"/>
  <c r="AN54" i="7"/>
  <c r="AO54" i="7"/>
  <c r="AJ55" i="7"/>
  <c r="AK55" i="7"/>
  <c r="AL55" i="7"/>
  <c r="AM55" i="7"/>
  <c r="AN55" i="7"/>
  <c r="AO55" i="7"/>
  <c r="AJ56" i="7"/>
  <c r="AK56" i="7"/>
  <c r="AL56" i="7"/>
  <c r="AM56" i="7"/>
  <c r="AN56" i="7"/>
  <c r="AO56" i="7"/>
  <c r="AJ57" i="7"/>
  <c r="AK57" i="7"/>
  <c r="AL57" i="7"/>
  <c r="AM57" i="7"/>
  <c r="AN57" i="7"/>
  <c r="AO57" i="7"/>
  <c r="AJ58" i="7"/>
  <c r="AK58" i="7"/>
  <c r="AL58" i="7"/>
  <c r="AM58" i="7"/>
  <c r="AN58" i="7"/>
  <c r="AO58" i="7"/>
  <c r="AJ59" i="7"/>
  <c r="AK59" i="7"/>
  <c r="AL59" i="7"/>
  <c r="AM59" i="7"/>
  <c r="AN59" i="7"/>
  <c r="AO59" i="7"/>
  <c r="AJ60" i="7"/>
  <c r="AK60" i="7"/>
  <c r="AL60" i="7"/>
  <c r="AM60" i="7"/>
  <c r="AN60" i="7"/>
  <c r="AO60" i="7"/>
  <c r="AJ61" i="7"/>
  <c r="AK61" i="7"/>
  <c r="AL61" i="7"/>
  <c r="AM61" i="7"/>
  <c r="AN61" i="7"/>
  <c r="AO61" i="7"/>
  <c r="AJ62" i="7"/>
  <c r="AK62" i="7"/>
  <c r="AL62" i="7"/>
  <c r="AM62" i="7"/>
  <c r="AN62" i="7"/>
  <c r="AO62" i="7"/>
  <c r="AJ63" i="7"/>
  <c r="AK63" i="7"/>
  <c r="AL63" i="7"/>
  <c r="AM63" i="7"/>
  <c r="AN63" i="7"/>
  <c r="AO63" i="7"/>
  <c r="AJ64" i="7"/>
  <c r="AK64" i="7"/>
  <c r="AL64" i="7"/>
  <c r="AM64" i="7"/>
  <c r="AN64" i="7"/>
  <c r="AO64" i="7"/>
  <c r="AJ65" i="7"/>
  <c r="AK65" i="7"/>
  <c r="AL65" i="7"/>
  <c r="AM65" i="7"/>
  <c r="AN65" i="7"/>
  <c r="AO65" i="7"/>
  <c r="AJ66" i="7"/>
  <c r="AK66" i="7"/>
  <c r="AL66" i="7"/>
  <c r="AM66" i="7"/>
  <c r="AN66" i="7"/>
  <c r="AO66" i="7"/>
  <c r="AJ67" i="7"/>
  <c r="AK67" i="7"/>
  <c r="AL67" i="7"/>
  <c r="AM67" i="7"/>
  <c r="AN67" i="7"/>
  <c r="AO67" i="7"/>
  <c r="AJ68" i="7"/>
  <c r="AK68" i="7"/>
  <c r="AL68" i="7"/>
  <c r="AM68" i="7"/>
  <c r="AN68" i="7"/>
  <c r="AO68" i="7"/>
  <c r="AJ69" i="7"/>
  <c r="AK69" i="7"/>
  <c r="AL69" i="7"/>
  <c r="AM69" i="7"/>
  <c r="AN69" i="7"/>
  <c r="AO69" i="7"/>
  <c r="AJ70" i="7"/>
  <c r="AK70" i="7"/>
  <c r="AL70" i="7"/>
  <c r="AM70" i="7"/>
  <c r="AN70" i="7"/>
  <c r="AO70" i="7"/>
  <c r="AJ71" i="7"/>
  <c r="AK71" i="7"/>
  <c r="AL71" i="7"/>
  <c r="AM71" i="7"/>
  <c r="AN71" i="7"/>
  <c r="AO71" i="7"/>
  <c r="AJ72" i="7"/>
  <c r="AK72" i="7"/>
  <c r="AL72" i="7"/>
  <c r="AM72" i="7"/>
  <c r="AN72" i="7"/>
  <c r="AO72" i="7"/>
  <c r="AJ73" i="7"/>
  <c r="AK73" i="7"/>
  <c r="AL73" i="7"/>
  <c r="AM73" i="7"/>
  <c r="AN73" i="7"/>
  <c r="AO73" i="7"/>
  <c r="AJ74" i="7"/>
  <c r="AK74" i="7"/>
  <c r="AL74" i="7"/>
  <c r="AM74" i="7"/>
  <c r="AN74" i="7"/>
  <c r="AO74" i="7"/>
  <c r="AJ75" i="7"/>
  <c r="AK75" i="7"/>
  <c r="AL75" i="7"/>
  <c r="AM75" i="7"/>
  <c r="AN75" i="7"/>
  <c r="AO75" i="7"/>
  <c r="AJ76" i="7"/>
  <c r="AK76" i="7"/>
  <c r="AL76" i="7"/>
  <c r="AM76" i="7"/>
  <c r="AN76" i="7"/>
  <c r="AO76" i="7"/>
  <c r="AJ77" i="7"/>
  <c r="AK77" i="7"/>
  <c r="AL77" i="7"/>
  <c r="AM77" i="7"/>
  <c r="AN77" i="7"/>
  <c r="AO77" i="7"/>
  <c r="AJ78" i="7"/>
  <c r="AK78" i="7"/>
  <c r="AL78" i="7"/>
  <c r="AM78" i="7"/>
  <c r="AN78" i="7"/>
  <c r="AO78" i="7"/>
  <c r="AJ79" i="7"/>
  <c r="AK79" i="7"/>
  <c r="AL79" i="7"/>
  <c r="AM79" i="7"/>
  <c r="AN79" i="7"/>
  <c r="AO79" i="7"/>
  <c r="AJ80" i="7"/>
  <c r="AK80" i="7"/>
  <c r="AL80" i="7"/>
  <c r="AM80" i="7"/>
  <c r="AN80" i="7"/>
  <c r="AO80" i="7"/>
  <c r="AJ81" i="7"/>
  <c r="AK81" i="7"/>
  <c r="AL81" i="7"/>
  <c r="AM81" i="7"/>
  <c r="AN81" i="7"/>
  <c r="AO81" i="7"/>
  <c r="AJ82" i="7"/>
  <c r="AK82" i="7"/>
  <c r="AL82" i="7"/>
  <c r="AM82" i="7"/>
  <c r="AN82" i="7"/>
  <c r="AO82" i="7"/>
  <c r="AJ83" i="7"/>
  <c r="AK83" i="7"/>
  <c r="AL83" i="7"/>
  <c r="AM83" i="7"/>
  <c r="AN83" i="7"/>
  <c r="AO83" i="7"/>
  <c r="AJ84" i="7"/>
  <c r="AK84" i="7"/>
  <c r="AL84" i="7"/>
  <c r="AM84" i="7"/>
  <c r="AN84" i="7"/>
  <c r="AO84" i="7"/>
  <c r="AJ85" i="7"/>
  <c r="AK85" i="7"/>
  <c r="AL85" i="7"/>
  <c r="AM85" i="7"/>
  <c r="AN85" i="7"/>
  <c r="AO85" i="7"/>
  <c r="AJ86" i="7"/>
  <c r="AK86" i="7"/>
  <c r="AL86" i="7"/>
  <c r="AM86" i="7"/>
  <c r="AN86" i="7"/>
  <c r="AO86" i="7"/>
  <c r="AJ87" i="7"/>
  <c r="AK87" i="7"/>
  <c r="AL87" i="7"/>
  <c r="AM87" i="7"/>
  <c r="AN87" i="7"/>
  <c r="AO87" i="7"/>
  <c r="AJ88" i="7"/>
  <c r="AK88" i="7"/>
  <c r="AL88" i="7"/>
  <c r="AM88" i="7"/>
  <c r="AN88" i="7"/>
  <c r="AO88" i="7"/>
  <c r="AJ89" i="7"/>
  <c r="AK89" i="7"/>
  <c r="AL89" i="7"/>
  <c r="AM89" i="7"/>
  <c r="AN89" i="7"/>
  <c r="AO89" i="7"/>
  <c r="AJ90" i="7"/>
  <c r="AK90" i="7"/>
  <c r="AL90" i="7"/>
  <c r="AM90" i="7"/>
  <c r="AN90" i="7"/>
  <c r="AO90" i="7"/>
  <c r="AJ91" i="7"/>
  <c r="AK91" i="7"/>
  <c r="AL91" i="7"/>
  <c r="AM91" i="7"/>
  <c r="AN91" i="7"/>
  <c r="AO91" i="7"/>
  <c r="AJ92" i="7"/>
  <c r="AK92" i="7"/>
  <c r="AL92" i="7"/>
  <c r="AM92" i="7"/>
  <c r="AN92" i="7"/>
  <c r="AO92" i="7"/>
  <c r="AJ93" i="7"/>
  <c r="AK93" i="7"/>
  <c r="AL93" i="7"/>
  <c r="AM93" i="7"/>
  <c r="AN93" i="7"/>
  <c r="AO93" i="7"/>
  <c r="AJ94" i="7"/>
  <c r="AK94" i="7"/>
  <c r="AL94" i="7"/>
  <c r="AM94" i="7"/>
  <c r="AN94" i="7"/>
  <c r="AO94" i="7"/>
  <c r="AJ95" i="7"/>
  <c r="AK95" i="7"/>
  <c r="AL95" i="7"/>
  <c r="AM95" i="7"/>
  <c r="AN95" i="7"/>
  <c r="AO95" i="7"/>
  <c r="AJ96" i="7"/>
  <c r="AK96" i="7"/>
  <c r="AL96" i="7"/>
  <c r="AM96" i="7"/>
  <c r="AN96" i="7"/>
  <c r="AO96" i="7"/>
  <c r="AJ97" i="7"/>
  <c r="AK97" i="7"/>
  <c r="AL97" i="7"/>
  <c r="AM97" i="7"/>
  <c r="AN97" i="7"/>
  <c r="AO97" i="7"/>
  <c r="AJ98" i="7"/>
  <c r="AK98" i="7"/>
  <c r="AL98" i="7"/>
  <c r="AM98" i="7"/>
  <c r="AN98" i="7"/>
  <c r="AO98" i="7"/>
  <c r="AJ99" i="7"/>
  <c r="AK99" i="7"/>
  <c r="AL99" i="7"/>
  <c r="AM99" i="7"/>
  <c r="AN99" i="7"/>
  <c r="AO99" i="7"/>
  <c r="AJ100" i="7"/>
  <c r="AK100" i="7"/>
  <c r="AL100" i="7"/>
  <c r="AM100" i="7"/>
  <c r="AN100" i="7"/>
  <c r="AO100" i="7"/>
  <c r="AJ101" i="7"/>
  <c r="AK101" i="7"/>
  <c r="AL101" i="7"/>
  <c r="AM101" i="7"/>
  <c r="AN101" i="7"/>
  <c r="AO101" i="7"/>
  <c r="AJ102" i="7"/>
  <c r="AK102" i="7"/>
  <c r="AL102" i="7"/>
  <c r="AM102" i="7"/>
  <c r="AN102" i="7"/>
  <c r="AO102" i="7"/>
  <c r="AJ103" i="7"/>
  <c r="AK103" i="7"/>
  <c r="AL103" i="7"/>
  <c r="AM103" i="7"/>
  <c r="AN103" i="7"/>
  <c r="AO103" i="7"/>
  <c r="AJ104" i="7"/>
  <c r="AK104" i="7"/>
  <c r="AL104" i="7"/>
  <c r="AM104" i="7"/>
  <c r="AN104" i="7"/>
  <c r="AO104" i="7"/>
  <c r="AJ105" i="7"/>
  <c r="AK105" i="7"/>
  <c r="AL105" i="7"/>
  <c r="AM105" i="7"/>
  <c r="AN105" i="7"/>
  <c r="AO105" i="7"/>
  <c r="AJ106" i="7"/>
  <c r="AK106" i="7"/>
  <c r="AL106" i="7"/>
  <c r="AM106" i="7"/>
  <c r="AN106" i="7"/>
  <c r="AO106" i="7"/>
  <c r="AJ107" i="7"/>
  <c r="AK107" i="7"/>
  <c r="AL107" i="7"/>
  <c r="AM107" i="7"/>
  <c r="AN107" i="7"/>
  <c r="AO107" i="7"/>
  <c r="AJ108" i="7"/>
  <c r="AK108" i="7"/>
  <c r="AL108" i="7"/>
  <c r="AM108" i="7"/>
  <c r="AN108" i="7"/>
  <c r="AO108" i="7"/>
  <c r="AJ109" i="7"/>
  <c r="AK109" i="7"/>
  <c r="AL109" i="7"/>
  <c r="AM109" i="7"/>
  <c r="AN109" i="7"/>
  <c r="AO109" i="7"/>
  <c r="AJ110" i="7"/>
  <c r="AK110" i="7"/>
  <c r="AL110" i="7"/>
  <c r="AM110" i="7"/>
  <c r="AN110" i="7"/>
  <c r="AO110" i="7"/>
  <c r="AJ111" i="7"/>
  <c r="AK111" i="7"/>
  <c r="AL111" i="7"/>
  <c r="AM111" i="7"/>
  <c r="AN111" i="7"/>
  <c r="AO111" i="7"/>
  <c r="AJ112" i="7"/>
  <c r="AK112" i="7"/>
  <c r="AL112" i="7"/>
  <c r="AM112" i="7"/>
  <c r="AN112" i="7"/>
  <c r="AO112" i="7"/>
  <c r="AJ113" i="7"/>
  <c r="AK113" i="7"/>
  <c r="AL113" i="7"/>
  <c r="AM113" i="7"/>
  <c r="AN113" i="7"/>
  <c r="AO113" i="7"/>
  <c r="AJ114" i="7"/>
  <c r="AK114" i="7"/>
  <c r="AL114" i="7"/>
  <c r="AM114" i="7"/>
  <c r="AN114" i="7"/>
  <c r="AO114" i="7"/>
  <c r="AJ115" i="7"/>
  <c r="AK115" i="7"/>
  <c r="AL115" i="7"/>
  <c r="AM115" i="7"/>
  <c r="AN115" i="7"/>
  <c r="AO115" i="7"/>
  <c r="AJ116" i="7"/>
  <c r="AK116" i="7"/>
  <c r="AL116" i="7"/>
  <c r="AM116" i="7"/>
  <c r="AN116" i="7"/>
  <c r="AO116" i="7"/>
  <c r="AJ117" i="7"/>
  <c r="AK117" i="7"/>
  <c r="AL117" i="7"/>
  <c r="AM117" i="7"/>
  <c r="AN117" i="7"/>
  <c r="AO117" i="7"/>
  <c r="AJ118" i="7"/>
  <c r="AK118" i="7"/>
  <c r="AL118" i="7"/>
  <c r="AM118" i="7"/>
  <c r="AN118" i="7"/>
  <c r="AO118" i="7"/>
  <c r="AJ119" i="7"/>
  <c r="AK119" i="7"/>
  <c r="AL119" i="7"/>
  <c r="AM119" i="7"/>
  <c r="AN119" i="7"/>
  <c r="AO119" i="7"/>
  <c r="AJ120" i="7"/>
  <c r="AK120" i="7"/>
  <c r="AL120" i="7"/>
  <c r="AM120" i="7"/>
  <c r="AN120" i="7"/>
  <c r="AO120" i="7"/>
  <c r="S106" i="4"/>
  <c r="S74" i="4"/>
  <c r="S42" i="4"/>
  <c r="S10" i="4"/>
  <c r="AP120" i="7" l="1"/>
  <c r="AP116" i="7"/>
  <c r="AP112" i="7"/>
  <c r="AP108" i="7"/>
  <c r="AP104" i="7"/>
  <c r="AP100" i="7"/>
  <c r="AP96" i="7"/>
  <c r="AP92" i="7"/>
  <c r="AP88" i="7"/>
  <c r="AP84" i="7"/>
  <c r="AP80" i="7"/>
  <c r="AP76" i="7"/>
  <c r="AP72" i="7"/>
  <c r="AP68" i="7"/>
  <c r="AP64" i="7"/>
  <c r="AP60" i="7"/>
  <c r="AP56" i="7"/>
  <c r="AP52" i="7"/>
  <c r="AP48" i="7"/>
  <c r="AP44" i="7"/>
  <c r="AP42" i="7"/>
  <c r="AP117" i="7"/>
  <c r="AP113" i="7"/>
  <c r="AP109" i="7"/>
  <c r="AP105" i="7"/>
  <c r="AP101" i="7"/>
  <c r="AP97" i="7"/>
  <c r="AP93" i="7"/>
  <c r="AP89" i="7"/>
  <c r="AP85" i="7"/>
  <c r="AP81" i="7"/>
  <c r="AP77" i="7"/>
  <c r="AP73" i="7"/>
  <c r="AP69" i="7"/>
  <c r="AP65" i="7"/>
  <c r="AP61" i="7"/>
  <c r="AP57" i="7"/>
  <c r="AP53" i="7"/>
  <c r="AP49" i="7"/>
  <c r="AP45" i="7"/>
  <c r="AP119" i="7"/>
  <c r="AP118" i="7"/>
  <c r="AP115" i="7"/>
  <c r="AP114" i="7"/>
  <c r="AP111" i="7"/>
  <c r="AP110" i="7"/>
  <c r="AP107" i="7"/>
  <c r="AP106" i="7"/>
  <c r="AP103" i="7"/>
  <c r="AP102" i="7"/>
  <c r="AP99" i="7"/>
  <c r="AP98" i="7"/>
  <c r="AP95" i="7"/>
  <c r="AP94" i="7"/>
  <c r="AP91" i="7"/>
  <c r="AP90" i="7"/>
  <c r="AP87" i="7"/>
  <c r="AP86" i="7"/>
  <c r="AP83" i="7"/>
  <c r="AP82" i="7"/>
  <c r="AP79" i="7"/>
  <c r="AP78" i="7"/>
  <c r="AP75" i="7"/>
  <c r="AP74" i="7"/>
  <c r="AP71" i="7"/>
  <c r="AP70" i="7"/>
  <c r="AP67" i="7"/>
  <c r="AP66" i="7"/>
  <c r="AP63" i="7"/>
  <c r="AP62" i="7"/>
  <c r="AP59" i="7"/>
  <c r="AP58" i="7"/>
  <c r="AP55" i="7"/>
  <c r="AP54" i="7"/>
  <c r="AP51" i="7"/>
  <c r="AP50" i="7"/>
  <c r="AP47" i="7"/>
  <c r="AP46" i="7"/>
  <c r="AP43" i="7"/>
  <c r="AP41" i="7"/>
  <c r="E21" i="10" l="1"/>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J5" i="12" l="1"/>
  <c r="D6" i="9" s="1"/>
  <c r="J6" i="12"/>
  <c r="D7" i="9" s="1"/>
  <c r="J7" i="12"/>
  <c r="D8" i="9" s="1"/>
  <c r="J8" i="12"/>
  <c r="J9" i="12"/>
  <c r="J10" i="12"/>
  <c r="J11" i="12"/>
  <c r="J12" i="12"/>
  <c r="J13" i="12"/>
  <c r="J14" i="12"/>
  <c r="J15" i="12"/>
  <c r="J16" i="12"/>
  <c r="J17" i="12"/>
  <c r="J18" i="12"/>
  <c r="J4" i="12"/>
  <c r="D5" i="9" s="1"/>
  <c r="I18" i="12"/>
  <c r="A18" i="12"/>
  <c r="B18" i="12" s="1"/>
  <c r="I17" i="12"/>
  <c r="A17" i="12"/>
  <c r="B17" i="12" s="1"/>
  <c r="I16" i="12"/>
  <c r="A16" i="12"/>
  <c r="B16" i="12" s="1"/>
  <c r="I15" i="12"/>
  <c r="A15" i="12"/>
  <c r="B15" i="12" s="1"/>
  <c r="I14" i="12"/>
  <c r="A14" i="12"/>
  <c r="B14" i="12" s="1"/>
  <c r="I13" i="12"/>
  <c r="A13" i="12"/>
  <c r="B13" i="12" s="1"/>
  <c r="I12" i="12"/>
  <c r="A12" i="12"/>
  <c r="B12" i="12" s="1"/>
  <c r="I11" i="12"/>
  <c r="A11" i="12"/>
  <c r="B11" i="12" s="1"/>
  <c r="I10" i="12"/>
  <c r="A10" i="12"/>
  <c r="B10" i="12" s="1"/>
  <c r="I9" i="12"/>
  <c r="A9" i="12"/>
  <c r="B9" i="12" s="1"/>
  <c r="I8" i="12"/>
  <c r="A8" i="12"/>
  <c r="B8" i="12" s="1"/>
  <c r="I7" i="12"/>
  <c r="A7" i="12"/>
  <c r="B7" i="12" s="1"/>
  <c r="I6" i="12"/>
  <c r="A6" i="12"/>
  <c r="B6" i="12" s="1"/>
  <c r="I5" i="12"/>
  <c r="A5" i="12"/>
  <c r="B5" i="12" s="1"/>
  <c r="I4" i="12"/>
  <c r="A4" i="12"/>
  <c r="B4" i="12" s="1"/>
  <c r="CA120" i="7" l="1"/>
  <c r="CB120" i="7" s="1"/>
  <c r="BX120" i="7"/>
  <c r="BW120" i="7"/>
  <c r="BV120" i="7"/>
  <c r="BU120" i="7"/>
  <c r="BT120" i="7"/>
  <c r="CA119" i="7"/>
  <c r="CB119" i="7" s="1"/>
  <c r="BX119" i="7"/>
  <c r="BW119" i="7"/>
  <c r="BV119" i="7"/>
  <c r="BU119" i="7"/>
  <c r="BT119" i="7"/>
  <c r="CA118" i="7"/>
  <c r="CB118" i="7" s="1"/>
  <c r="BX118" i="7"/>
  <c r="BW118" i="7"/>
  <c r="BV118" i="7"/>
  <c r="BU118" i="7"/>
  <c r="BT118" i="7"/>
  <c r="CA117" i="7"/>
  <c r="CB117" i="7" s="1"/>
  <c r="BX117" i="7"/>
  <c r="BW117" i="7"/>
  <c r="BV117" i="7"/>
  <c r="BU117" i="7"/>
  <c r="BT117" i="7"/>
  <c r="CA116" i="7"/>
  <c r="CB116" i="7" s="1"/>
  <c r="BX116" i="7"/>
  <c r="BW116" i="7"/>
  <c r="BV116" i="7"/>
  <c r="BU116" i="7"/>
  <c r="BT116" i="7"/>
  <c r="CA115" i="7"/>
  <c r="CB115" i="7" s="1"/>
  <c r="BX115" i="7"/>
  <c r="BW115" i="7"/>
  <c r="BV115" i="7"/>
  <c r="BU115" i="7"/>
  <c r="BT115" i="7"/>
  <c r="CA114" i="7"/>
  <c r="CB114" i="7" s="1"/>
  <c r="CA113" i="7"/>
  <c r="CB113" i="7" s="1"/>
  <c r="BX113" i="7"/>
  <c r="BW113" i="7"/>
  <c r="BV113" i="7"/>
  <c r="BU113" i="7"/>
  <c r="BT113" i="7"/>
  <c r="CA112" i="7"/>
  <c r="CB112" i="7" s="1"/>
  <c r="BX112" i="7"/>
  <c r="BW112" i="7"/>
  <c r="BV112" i="7"/>
  <c r="BU112" i="7"/>
  <c r="BT112" i="7"/>
  <c r="CA111" i="7"/>
  <c r="CB111" i="7" s="1"/>
  <c r="BX111" i="7"/>
  <c r="BW111" i="7"/>
  <c r="BV111" i="7"/>
  <c r="BU111" i="7"/>
  <c r="BT111" i="7"/>
  <c r="CA110" i="7"/>
  <c r="CB110" i="7" s="1"/>
  <c r="BX110" i="7"/>
  <c r="BW110" i="7"/>
  <c r="BV110" i="7"/>
  <c r="BU110" i="7"/>
  <c r="BT110" i="7"/>
  <c r="CA109" i="7"/>
  <c r="CB109" i="7" s="1"/>
  <c r="BX109" i="7"/>
  <c r="BW109" i="7"/>
  <c r="BV109" i="7"/>
  <c r="BU109" i="7"/>
  <c r="BT109" i="7"/>
  <c r="CA108" i="7"/>
  <c r="CB108" i="7" s="1"/>
  <c r="BX108" i="7"/>
  <c r="BW108" i="7"/>
  <c r="BV108" i="7"/>
  <c r="BU108" i="7"/>
  <c r="BT108" i="7"/>
  <c r="CA107" i="7"/>
  <c r="CB107" i="7" s="1"/>
  <c r="BX107" i="7"/>
  <c r="BW107" i="7"/>
  <c r="BV107" i="7"/>
  <c r="BU107" i="7"/>
  <c r="BT107" i="7"/>
  <c r="CA106" i="7"/>
  <c r="CB106" i="7" s="1"/>
  <c r="BX106" i="7"/>
  <c r="BW106" i="7"/>
  <c r="BV106" i="7"/>
  <c r="BU106" i="7"/>
  <c r="BT106" i="7"/>
  <c r="CA105" i="7"/>
  <c r="CB105" i="7" s="1"/>
  <c r="BX105" i="7"/>
  <c r="BW105" i="7"/>
  <c r="BV105" i="7"/>
  <c r="BU105" i="7"/>
  <c r="BT105" i="7"/>
  <c r="CA104" i="7"/>
  <c r="CB104" i="7" s="1"/>
  <c r="BX104" i="7"/>
  <c r="BW104" i="7"/>
  <c r="BV104" i="7"/>
  <c r="BU104" i="7"/>
  <c r="BT104" i="7"/>
  <c r="CA103" i="7"/>
  <c r="CB103" i="7" s="1"/>
  <c r="BX103" i="7"/>
  <c r="BW103" i="7"/>
  <c r="BV103" i="7"/>
  <c r="BU103" i="7"/>
  <c r="BT103" i="7"/>
  <c r="CA102" i="7"/>
  <c r="CB102" i="7" s="1"/>
  <c r="BX102" i="7"/>
  <c r="BW102" i="7"/>
  <c r="BV102" i="7"/>
  <c r="BU102" i="7"/>
  <c r="BT102" i="7"/>
  <c r="CA101" i="7"/>
  <c r="CB101" i="7" s="1"/>
  <c r="BX101" i="7"/>
  <c r="BW101" i="7"/>
  <c r="BV101" i="7"/>
  <c r="BU101" i="7"/>
  <c r="BT101" i="7"/>
  <c r="CA100" i="7"/>
  <c r="CB100" i="7" s="1"/>
  <c r="BX100" i="7"/>
  <c r="BW100" i="7"/>
  <c r="BV100" i="7"/>
  <c r="BU100" i="7"/>
  <c r="BT100" i="7"/>
  <c r="CA99" i="7"/>
  <c r="CB99" i="7" s="1"/>
  <c r="BX99" i="7"/>
  <c r="BW99" i="7"/>
  <c r="BV99" i="7"/>
  <c r="BU99" i="7"/>
  <c r="BT99" i="7"/>
  <c r="CA98" i="7"/>
  <c r="CB98" i="7" s="1"/>
  <c r="CA97" i="7"/>
  <c r="CB97" i="7" s="1"/>
  <c r="BX97" i="7"/>
  <c r="BW97" i="7"/>
  <c r="BV97" i="7"/>
  <c r="BU97" i="7"/>
  <c r="BT97" i="7"/>
  <c r="CA96" i="7"/>
  <c r="CB96" i="7" s="1"/>
  <c r="BX96" i="7"/>
  <c r="BW96" i="7"/>
  <c r="BV96" i="7"/>
  <c r="BU96" i="7"/>
  <c r="BT96" i="7"/>
  <c r="CA95" i="7"/>
  <c r="CB95" i="7" s="1"/>
  <c r="BX95" i="7"/>
  <c r="BW95" i="7"/>
  <c r="BV95" i="7"/>
  <c r="BU95" i="7"/>
  <c r="BT95" i="7"/>
  <c r="CA94" i="7"/>
  <c r="CB94" i="7" s="1"/>
  <c r="BX94" i="7"/>
  <c r="BW94" i="7"/>
  <c r="BV94" i="7"/>
  <c r="BU94" i="7"/>
  <c r="BT94" i="7"/>
  <c r="CA93" i="7"/>
  <c r="CB93" i="7" s="1"/>
  <c r="BX93" i="7"/>
  <c r="BW93" i="7"/>
  <c r="BV93" i="7"/>
  <c r="BU93" i="7"/>
  <c r="BT93" i="7"/>
  <c r="CA92" i="7"/>
  <c r="CB92" i="7" s="1"/>
  <c r="BX92" i="7"/>
  <c r="BW92" i="7"/>
  <c r="BV92" i="7"/>
  <c r="BU92" i="7"/>
  <c r="BT92" i="7"/>
  <c r="CA91" i="7"/>
  <c r="CB91" i="7" s="1"/>
  <c r="BX91" i="7"/>
  <c r="BW91" i="7"/>
  <c r="BV91" i="7"/>
  <c r="BU91" i="7"/>
  <c r="BT91" i="7"/>
  <c r="CA90" i="7"/>
  <c r="CB90" i="7" s="1"/>
  <c r="CA89" i="7"/>
  <c r="CB89" i="7" s="1"/>
  <c r="BX89" i="7"/>
  <c r="BW89" i="7"/>
  <c r="BV89" i="7"/>
  <c r="BU89" i="7"/>
  <c r="BT89" i="7"/>
  <c r="CA88" i="7"/>
  <c r="CB88" i="7" s="1"/>
  <c r="BX88" i="7"/>
  <c r="BW88" i="7"/>
  <c r="BV88" i="7"/>
  <c r="BU88" i="7"/>
  <c r="BT88" i="7"/>
  <c r="CA87" i="7"/>
  <c r="CB87" i="7" s="1"/>
  <c r="BX87" i="7"/>
  <c r="BW87" i="7"/>
  <c r="BV87" i="7"/>
  <c r="BU87" i="7"/>
  <c r="BT87" i="7"/>
  <c r="CA86" i="7"/>
  <c r="CB86" i="7" s="1"/>
  <c r="BX86" i="7"/>
  <c r="BW86" i="7"/>
  <c r="BV86" i="7"/>
  <c r="BU86" i="7"/>
  <c r="BT86" i="7"/>
  <c r="CA85" i="7"/>
  <c r="CB85" i="7" s="1"/>
  <c r="BX85" i="7"/>
  <c r="BW85" i="7"/>
  <c r="BV85" i="7"/>
  <c r="BU85" i="7"/>
  <c r="BT85" i="7"/>
  <c r="CA84" i="7"/>
  <c r="CB84" i="7" s="1"/>
  <c r="CA83" i="7"/>
  <c r="CB83" i="7" s="1"/>
  <c r="BX83" i="7"/>
  <c r="BW83" i="7"/>
  <c r="BV83" i="7"/>
  <c r="BU83" i="7"/>
  <c r="BT83" i="7"/>
  <c r="CA82" i="7"/>
  <c r="CB82" i="7" s="1"/>
  <c r="BX82" i="7"/>
  <c r="BW82" i="7"/>
  <c r="BV82" i="7"/>
  <c r="BU82" i="7"/>
  <c r="BT82" i="7"/>
  <c r="CA81" i="7"/>
  <c r="CB81" i="7" s="1"/>
  <c r="BX81" i="7"/>
  <c r="BW81" i="7"/>
  <c r="BV81" i="7"/>
  <c r="BU81" i="7"/>
  <c r="BT81" i="7"/>
  <c r="CA80" i="7"/>
  <c r="CB80" i="7" s="1"/>
  <c r="BX80" i="7"/>
  <c r="BW80" i="7"/>
  <c r="BV80" i="7"/>
  <c r="BU80" i="7"/>
  <c r="BT80" i="7"/>
  <c r="CA79" i="7"/>
  <c r="CB79" i="7" s="1"/>
  <c r="CA78" i="7"/>
  <c r="CB78" i="7" s="1"/>
  <c r="BX78" i="7"/>
  <c r="BW78" i="7"/>
  <c r="BV78" i="7"/>
  <c r="BU78" i="7"/>
  <c r="BT78" i="7"/>
  <c r="CA77" i="7"/>
  <c r="CB77" i="7" s="1"/>
  <c r="BX77" i="7"/>
  <c r="BW77" i="7"/>
  <c r="BV77" i="7"/>
  <c r="BU77" i="7"/>
  <c r="BT77" i="7"/>
  <c r="CA76" i="7"/>
  <c r="CB76" i="7" s="1"/>
  <c r="BX76" i="7"/>
  <c r="BW76" i="7"/>
  <c r="BV76" i="7"/>
  <c r="BU76" i="7"/>
  <c r="BT76" i="7"/>
  <c r="CA75" i="7"/>
  <c r="CB75" i="7" s="1"/>
  <c r="BX75" i="7"/>
  <c r="BW75" i="7"/>
  <c r="BV75" i="7"/>
  <c r="BU75" i="7"/>
  <c r="BT75" i="7"/>
  <c r="CA74" i="7"/>
  <c r="CB74" i="7" s="1"/>
  <c r="BX74" i="7"/>
  <c r="BW74" i="7"/>
  <c r="BV74" i="7"/>
  <c r="BU74" i="7"/>
  <c r="BT74" i="7"/>
  <c r="CA73" i="7"/>
  <c r="CB73" i="7" s="1"/>
  <c r="BX73" i="7"/>
  <c r="BW73" i="7"/>
  <c r="BV73" i="7"/>
  <c r="BU73" i="7"/>
  <c r="BT73" i="7"/>
  <c r="CA72" i="7"/>
  <c r="CB72" i="7" s="1"/>
  <c r="BX72" i="7"/>
  <c r="BW72" i="7"/>
  <c r="BV72" i="7"/>
  <c r="BU72" i="7"/>
  <c r="BT72" i="7"/>
  <c r="CA71" i="7"/>
  <c r="CB71" i="7" s="1"/>
  <c r="BX71" i="7"/>
  <c r="BW71" i="7"/>
  <c r="BV71" i="7"/>
  <c r="BU71" i="7"/>
  <c r="BT71" i="7"/>
  <c r="CA70" i="7"/>
  <c r="CB70" i="7" s="1"/>
  <c r="BX70" i="7"/>
  <c r="BW70" i="7"/>
  <c r="BV70" i="7"/>
  <c r="BU70" i="7"/>
  <c r="BT70" i="7"/>
  <c r="CA69" i="7"/>
  <c r="CB69" i="7" s="1"/>
  <c r="BX69" i="7"/>
  <c r="BW69" i="7"/>
  <c r="BV69" i="7"/>
  <c r="BU69" i="7"/>
  <c r="BT69" i="7"/>
  <c r="CA68" i="7"/>
  <c r="CB68" i="7" s="1"/>
  <c r="BX68" i="7"/>
  <c r="BW68" i="7"/>
  <c r="BV68" i="7"/>
  <c r="BU68" i="7"/>
  <c r="BT68" i="7"/>
  <c r="CA67" i="7"/>
  <c r="CB67" i="7" s="1"/>
  <c r="BX67" i="7"/>
  <c r="BW67" i="7"/>
  <c r="BV67" i="7"/>
  <c r="BU67" i="7"/>
  <c r="BT67" i="7"/>
  <c r="CA66" i="7"/>
  <c r="CB66" i="7" s="1"/>
  <c r="BX66" i="7"/>
  <c r="BW66" i="7"/>
  <c r="BV66" i="7"/>
  <c r="BU66" i="7"/>
  <c r="BT66" i="7"/>
  <c r="CA65" i="7"/>
  <c r="CB65" i="7" s="1"/>
  <c r="BX65" i="7"/>
  <c r="BW65" i="7"/>
  <c r="BV65" i="7"/>
  <c r="BU65" i="7"/>
  <c r="BT65" i="7"/>
  <c r="CA64" i="7"/>
  <c r="CB64" i="7" s="1"/>
  <c r="BX64" i="7"/>
  <c r="BW64" i="7"/>
  <c r="BV64" i="7"/>
  <c r="BU64" i="7"/>
  <c r="BT64" i="7"/>
  <c r="CA63" i="7"/>
  <c r="CB63" i="7" s="1"/>
  <c r="BX63" i="7"/>
  <c r="BW63" i="7"/>
  <c r="BV63" i="7"/>
  <c r="BU63" i="7"/>
  <c r="BT63" i="7"/>
  <c r="CA62" i="7"/>
  <c r="CB62" i="7" s="1"/>
  <c r="BX62" i="7"/>
  <c r="BW62" i="7"/>
  <c r="BV62" i="7"/>
  <c r="BU62" i="7"/>
  <c r="BT62" i="7"/>
  <c r="CA61" i="7"/>
  <c r="CB61" i="7" s="1"/>
  <c r="BX61" i="7"/>
  <c r="BW61" i="7"/>
  <c r="BV61" i="7"/>
  <c r="BU61" i="7"/>
  <c r="BT61" i="7"/>
  <c r="CA60" i="7"/>
  <c r="CB60" i="7" s="1"/>
  <c r="BX60" i="7"/>
  <c r="BW60" i="7"/>
  <c r="BV60" i="7"/>
  <c r="BU60" i="7"/>
  <c r="BT60" i="7"/>
  <c r="CA59" i="7"/>
  <c r="CB59" i="7" s="1"/>
  <c r="CA58" i="7"/>
  <c r="CB58" i="7" s="1"/>
  <c r="BX58" i="7"/>
  <c r="BW58" i="7"/>
  <c r="BV58" i="7"/>
  <c r="BU58" i="7"/>
  <c r="BT58" i="7"/>
  <c r="CA57" i="7"/>
  <c r="CB57" i="7" s="1"/>
  <c r="BX57" i="7"/>
  <c r="BW57" i="7"/>
  <c r="BV57" i="7"/>
  <c r="BU57" i="7"/>
  <c r="BT57" i="7"/>
  <c r="CA56" i="7"/>
  <c r="CB56" i="7" s="1"/>
  <c r="BX56" i="7"/>
  <c r="BW56" i="7"/>
  <c r="BV56" i="7"/>
  <c r="BU56" i="7"/>
  <c r="BT56" i="7"/>
  <c r="CA55" i="7"/>
  <c r="CB55" i="7" s="1"/>
  <c r="CA54" i="7"/>
  <c r="CB54" i="7" s="1"/>
  <c r="BX54" i="7"/>
  <c r="BW54" i="7"/>
  <c r="BV54" i="7"/>
  <c r="BU54" i="7"/>
  <c r="BT54" i="7"/>
  <c r="CA53" i="7"/>
  <c r="CB53" i="7" s="1"/>
  <c r="BX53" i="7"/>
  <c r="BW53" i="7"/>
  <c r="BV53" i="7"/>
  <c r="BU53" i="7"/>
  <c r="BT53" i="7"/>
  <c r="CA52" i="7"/>
  <c r="CB52" i="7" s="1"/>
  <c r="BX52" i="7"/>
  <c r="BW52" i="7"/>
  <c r="BV52" i="7"/>
  <c r="BU52" i="7"/>
  <c r="BT52" i="7"/>
  <c r="CA51" i="7"/>
  <c r="CB51" i="7" s="1"/>
  <c r="BX51" i="7"/>
  <c r="BW51" i="7"/>
  <c r="BV51" i="7"/>
  <c r="BU51" i="7"/>
  <c r="BT51" i="7"/>
  <c r="CA50" i="7"/>
  <c r="CB50" i="7" s="1"/>
  <c r="BX50" i="7"/>
  <c r="BW50" i="7"/>
  <c r="BV50" i="7"/>
  <c r="BU50" i="7"/>
  <c r="BT50" i="7"/>
  <c r="CA49" i="7"/>
  <c r="CB49" i="7" s="1"/>
  <c r="BX49" i="7"/>
  <c r="BW49" i="7"/>
  <c r="BV49" i="7"/>
  <c r="BU49" i="7"/>
  <c r="BT49" i="7"/>
  <c r="CA48" i="7"/>
  <c r="CB48" i="7" s="1"/>
  <c r="BX48" i="7"/>
  <c r="BW48" i="7"/>
  <c r="BV48" i="7"/>
  <c r="BU48" i="7"/>
  <c r="BT48" i="7"/>
  <c r="CA47" i="7"/>
  <c r="CB47" i="7" s="1"/>
  <c r="BX47" i="7"/>
  <c r="BW47" i="7"/>
  <c r="BV47" i="7"/>
  <c r="BU47" i="7"/>
  <c r="BT47" i="7"/>
  <c r="CA46" i="7"/>
  <c r="CB46" i="7" s="1"/>
  <c r="BX46" i="7"/>
  <c r="BW46" i="7"/>
  <c r="BV46" i="7"/>
  <c r="BU46" i="7"/>
  <c r="BT46" i="7"/>
  <c r="CA45" i="7"/>
  <c r="CB45" i="7" s="1"/>
  <c r="BX45" i="7"/>
  <c r="BW45" i="7"/>
  <c r="BV45" i="7"/>
  <c r="BU45" i="7"/>
  <c r="BT45" i="7"/>
  <c r="CA44" i="7"/>
  <c r="CB44" i="7" s="1"/>
  <c r="BX44" i="7"/>
  <c r="BW44" i="7"/>
  <c r="BV44" i="7"/>
  <c r="BU44" i="7"/>
  <c r="BT44" i="7"/>
  <c r="CA43" i="7"/>
  <c r="CB43" i="7" s="1"/>
  <c r="CA42" i="7"/>
  <c r="CB42" i="7" s="1"/>
  <c r="BX42" i="7"/>
  <c r="BW42" i="7"/>
  <c r="BV42" i="7"/>
  <c r="BU42" i="7"/>
  <c r="BT42" i="7"/>
  <c r="CA41" i="7"/>
  <c r="CB41" i="7" s="1"/>
  <c r="BX41" i="7"/>
  <c r="BW41" i="7"/>
  <c r="BV41" i="7"/>
  <c r="BU41" i="7"/>
  <c r="BT41" i="7"/>
  <c r="BX40" i="7"/>
  <c r="BW40" i="7"/>
  <c r="BV40" i="7"/>
  <c r="BU40" i="7"/>
  <c r="BT40" i="7"/>
  <c r="BX38" i="7"/>
  <c r="BW38" i="7"/>
  <c r="BV38" i="7"/>
  <c r="BU38" i="7"/>
  <c r="BT38" i="7"/>
  <c r="BX37" i="7"/>
  <c r="BW37" i="7"/>
  <c r="BV37" i="7"/>
  <c r="BU37" i="7"/>
  <c r="BT37" i="7"/>
  <c r="BX35" i="7"/>
  <c r="BW35" i="7"/>
  <c r="BV35" i="7"/>
  <c r="BU35" i="7"/>
  <c r="BT35" i="7"/>
  <c r="BX33" i="7"/>
  <c r="BW33" i="7"/>
  <c r="BV33" i="7"/>
  <c r="BU33" i="7"/>
  <c r="BT33" i="7"/>
  <c r="BX32" i="7"/>
  <c r="BW32" i="7"/>
  <c r="BV32" i="7"/>
  <c r="BU32" i="7"/>
  <c r="BT32" i="7"/>
  <c r="BX30" i="7"/>
  <c r="BW30" i="7"/>
  <c r="BV30" i="7"/>
  <c r="BU30" i="7"/>
  <c r="BT30" i="7"/>
  <c r="BX29" i="7"/>
  <c r="BW29" i="7"/>
  <c r="BV29" i="7"/>
  <c r="BU29" i="7"/>
  <c r="BT29" i="7"/>
  <c r="BX28" i="7"/>
  <c r="BW28" i="7"/>
  <c r="BV28" i="7"/>
  <c r="BU28" i="7"/>
  <c r="BT28" i="7"/>
  <c r="BX27" i="7"/>
  <c r="BW27" i="7"/>
  <c r="BV27" i="7"/>
  <c r="BU27" i="7"/>
  <c r="BT27" i="7"/>
  <c r="BX26" i="7"/>
  <c r="BW26" i="7"/>
  <c r="BV26" i="7"/>
  <c r="BU26" i="7"/>
  <c r="BT26" i="7"/>
  <c r="BX25" i="7"/>
  <c r="BW25" i="7"/>
  <c r="BV25" i="7"/>
  <c r="BU25" i="7"/>
  <c r="BT25" i="7"/>
  <c r="BX24" i="7"/>
  <c r="BW24" i="7"/>
  <c r="BV24" i="7"/>
  <c r="BU24" i="7"/>
  <c r="BT24" i="7"/>
  <c r="BX23" i="7"/>
  <c r="BW23" i="7"/>
  <c r="BV23" i="7"/>
  <c r="BU23" i="7"/>
  <c r="BT23" i="7"/>
  <c r="BX22" i="7"/>
  <c r="BW22" i="7"/>
  <c r="BV22" i="7"/>
  <c r="BU22" i="7"/>
  <c r="BT22" i="7"/>
  <c r="BX21" i="7"/>
  <c r="BW21" i="7"/>
  <c r="BV21" i="7"/>
  <c r="BU21" i="7"/>
  <c r="BT21" i="7"/>
  <c r="BX19" i="7"/>
  <c r="BW19" i="7"/>
  <c r="BV19" i="7"/>
  <c r="BU19" i="7"/>
  <c r="BT19" i="7"/>
  <c r="BX18" i="7"/>
  <c r="BW18" i="7"/>
  <c r="BV18" i="7"/>
  <c r="BU18" i="7"/>
  <c r="BT18" i="7"/>
  <c r="BX17" i="7"/>
  <c r="BW17" i="7"/>
  <c r="BV17" i="7"/>
  <c r="BU17" i="7"/>
  <c r="BT17" i="7"/>
  <c r="BX16" i="7"/>
  <c r="BW16" i="7"/>
  <c r="BV16" i="7"/>
  <c r="BU16" i="7"/>
  <c r="BT16" i="7"/>
  <c r="BX15" i="7"/>
  <c r="BW15" i="7"/>
  <c r="BV15" i="7"/>
  <c r="BU15" i="7"/>
  <c r="BT15" i="7"/>
  <c r="BX14" i="7"/>
  <c r="BW14" i="7"/>
  <c r="BV14" i="7"/>
  <c r="BU14" i="7"/>
  <c r="BT14" i="7"/>
  <c r="CA40" i="7"/>
  <c r="CA38" i="7"/>
  <c r="CB38" i="7" s="1"/>
  <c r="CA37" i="7"/>
  <c r="CA35" i="7"/>
  <c r="CB35" i="7" s="1"/>
  <c r="CA32" i="7"/>
  <c r="CB32" i="7" s="1"/>
  <c r="BY30" i="7"/>
  <c r="CA29" i="7"/>
  <c r="CB29" i="7" s="1"/>
  <c r="CA27" i="7"/>
  <c r="CB27" i="7" s="1"/>
  <c r="CA25" i="7"/>
  <c r="CB25" i="7" s="1"/>
  <c r="CA24" i="7"/>
  <c r="BY23" i="7"/>
  <c r="BY22" i="7"/>
  <c r="CA21" i="7"/>
  <c r="CB21" i="7" s="1"/>
  <c r="BY19" i="7"/>
  <c r="CA18" i="7"/>
  <c r="CB18" i="7" s="1"/>
  <c r="CA16" i="7"/>
  <c r="CB16" i="7" s="1"/>
  <c r="CA15" i="7"/>
  <c r="CB15" i="7" s="1"/>
  <c r="BY14" i="7"/>
  <c r="CA14" i="7" l="1"/>
  <c r="CB14" i="7" s="1"/>
  <c r="BY17" i="7"/>
  <c r="BY18" i="7"/>
  <c r="CA19" i="7"/>
  <c r="CB19" i="7" s="1"/>
  <c r="BY21" i="7"/>
  <c r="CA22" i="7"/>
  <c r="CB22" i="7" s="1"/>
  <c r="CA23" i="7"/>
  <c r="CB23" i="7" s="1"/>
  <c r="CB24" i="7"/>
  <c r="BY28" i="7"/>
  <c r="BY29" i="7"/>
  <c r="CA30" i="7"/>
  <c r="CB30" i="7" s="1"/>
  <c r="BY33" i="7"/>
  <c r="BZ33" i="7" s="1"/>
  <c r="CB37" i="7"/>
  <c r="CB40" i="7"/>
  <c r="BY16" i="7"/>
  <c r="CA17" i="7"/>
  <c r="CB17" i="7" s="1"/>
  <c r="BY26" i="7"/>
  <c r="BY27" i="7"/>
  <c r="CA28" i="7"/>
  <c r="CB28" i="7" s="1"/>
  <c r="BY32" i="7"/>
  <c r="CA33" i="7"/>
  <c r="CB33" i="7" s="1"/>
  <c r="BY15" i="7"/>
  <c r="BY24" i="7"/>
  <c r="BY25" i="7"/>
  <c r="BZ25" i="7" s="1"/>
  <c r="CA26" i="7"/>
  <c r="CB26" i="7" s="1"/>
  <c r="BY35" i="7"/>
  <c r="BY37" i="7"/>
  <c r="BY38" i="7"/>
  <c r="BZ38" i="7" s="1"/>
  <c r="BY40" i="7"/>
  <c r="BZ40" i="7" s="1"/>
  <c r="BZ91" i="7"/>
  <c r="BZ117" i="7"/>
  <c r="BZ95" i="7"/>
  <c r="BZ42" i="7"/>
  <c r="BZ45" i="7"/>
  <c r="BZ49" i="7"/>
  <c r="BZ53" i="7"/>
  <c r="BZ62" i="7"/>
  <c r="BZ64" i="7"/>
  <c r="BZ66" i="7"/>
  <c r="BZ68" i="7"/>
  <c r="BZ70" i="7"/>
  <c r="BZ72" i="7"/>
  <c r="BZ74" i="7"/>
  <c r="BZ76" i="7"/>
  <c r="BZ78" i="7"/>
  <c r="BZ83" i="7"/>
  <c r="BZ37" i="7"/>
  <c r="BZ16" i="7"/>
  <c r="BZ22" i="7"/>
  <c r="BZ47" i="7"/>
  <c r="BZ51" i="7"/>
  <c r="BZ58" i="7"/>
  <c r="BZ61" i="7"/>
  <c r="BZ65" i="7"/>
  <c r="BZ67" i="7"/>
  <c r="BZ69" i="7"/>
  <c r="BZ71" i="7"/>
  <c r="BZ73" i="7"/>
  <c r="BZ75" i="7"/>
  <c r="BZ81" i="7"/>
  <c r="BZ19" i="7"/>
  <c r="BZ21" i="7"/>
  <c r="BZ23" i="7"/>
  <c r="BZ28" i="7"/>
  <c r="BZ29" i="7"/>
  <c r="BZ35" i="7"/>
  <c r="BZ56" i="7"/>
  <c r="BZ41" i="7"/>
  <c r="BZ44" i="7"/>
  <c r="BZ48" i="7"/>
  <c r="BZ52" i="7"/>
  <c r="BZ82" i="7"/>
  <c r="BZ85" i="7"/>
  <c r="BZ87" i="7"/>
  <c r="BZ89" i="7"/>
  <c r="BZ94" i="7"/>
  <c r="BZ100" i="7"/>
  <c r="BZ102" i="7"/>
  <c r="BZ104" i="7"/>
  <c r="BZ106" i="7"/>
  <c r="BZ108" i="7"/>
  <c r="BZ110" i="7"/>
  <c r="BZ112" i="7"/>
  <c r="BZ116" i="7"/>
  <c r="BZ120" i="7"/>
  <c r="BZ24" i="7"/>
  <c r="BZ27" i="7"/>
  <c r="BZ32" i="7"/>
  <c r="BZ63" i="7"/>
  <c r="BZ77" i="7"/>
  <c r="BZ93" i="7"/>
  <c r="BZ97" i="7"/>
  <c r="BZ115" i="7"/>
  <c r="BZ119" i="7"/>
  <c r="BZ14" i="7"/>
  <c r="BZ15" i="7"/>
  <c r="BZ17" i="7"/>
  <c r="BZ18" i="7"/>
  <c r="BZ26" i="7"/>
  <c r="BZ30" i="7"/>
  <c r="BZ46" i="7"/>
  <c r="BZ50" i="7"/>
  <c r="BZ54" i="7"/>
  <c r="BZ57" i="7"/>
  <c r="BZ60" i="7"/>
  <c r="BZ80" i="7"/>
  <c r="BZ86" i="7"/>
  <c r="BZ88" i="7"/>
  <c r="BZ92" i="7"/>
  <c r="BZ96" i="7"/>
  <c r="BZ99" i="7"/>
  <c r="BZ101" i="7"/>
  <c r="BZ103" i="7"/>
  <c r="BZ105" i="7"/>
  <c r="BZ107" i="7"/>
  <c r="BZ109" i="7"/>
  <c r="BZ111" i="7"/>
  <c r="BZ113" i="7"/>
  <c r="BZ118" i="7"/>
  <c r="CA36" i="7"/>
  <c r="CB36" i="7" s="1"/>
  <c r="CA39" i="7"/>
  <c r="CB39" i="7" s="1"/>
  <c r="CA31" i="7" l="1"/>
  <c r="CB31" i="7" s="1"/>
  <c r="CA20" i="7"/>
  <c r="CB20" i="7" s="1"/>
  <c r="CA34" i="7"/>
  <c r="CB34" i="7" s="1"/>
  <c r="CA13" i="7"/>
  <c r="CB13" i="7" s="1"/>
  <c r="CB122" i="7" s="1"/>
  <c r="CB123" i="7" s="1"/>
  <c r="BZ128" i="7"/>
  <c r="BI120" i="7" l="1"/>
  <c r="BJ120" i="7" s="1"/>
  <c r="BF120" i="7"/>
  <c r="BE120" i="7"/>
  <c r="BD120" i="7"/>
  <c r="BC120" i="7"/>
  <c r="BB120" i="7"/>
  <c r="BI119" i="7"/>
  <c r="BJ119" i="7" s="1"/>
  <c r="BF119" i="7"/>
  <c r="BE119" i="7"/>
  <c r="BD119" i="7"/>
  <c r="BC119" i="7"/>
  <c r="BB119" i="7"/>
  <c r="BI118" i="7"/>
  <c r="BJ118" i="7" s="1"/>
  <c r="BF118" i="7"/>
  <c r="BE118" i="7"/>
  <c r="BD118" i="7"/>
  <c r="BC118" i="7"/>
  <c r="BB118" i="7"/>
  <c r="BI117" i="7"/>
  <c r="BJ117" i="7" s="1"/>
  <c r="BF117" i="7"/>
  <c r="BE117" i="7"/>
  <c r="BD117" i="7"/>
  <c r="BC117" i="7"/>
  <c r="BB117" i="7"/>
  <c r="BI116" i="7"/>
  <c r="BJ116" i="7" s="1"/>
  <c r="BF116" i="7"/>
  <c r="BE116" i="7"/>
  <c r="BD116" i="7"/>
  <c r="BC116" i="7"/>
  <c r="BB116" i="7"/>
  <c r="BI115" i="7"/>
  <c r="BJ115" i="7" s="1"/>
  <c r="BF115" i="7"/>
  <c r="BE115" i="7"/>
  <c r="BD115" i="7"/>
  <c r="BC115" i="7"/>
  <c r="BB115" i="7"/>
  <c r="BI114" i="7"/>
  <c r="BJ114" i="7" s="1"/>
  <c r="BI113" i="7"/>
  <c r="BJ113" i="7" s="1"/>
  <c r="BF113" i="7"/>
  <c r="BE113" i="7"/>
  <c r="BD113" i="7"/>
  <c r="BC113" i="7"/>
  <c r="BB113" i="7"/>
  <c r="BI112" i="7"/>
  <c r="BJ112" i="7" s="1"/>
  <c r="BF112" i="7"/>
  <c r="BE112" i="7"/>
  <c r="BD112" i="7"/>
  <c r="BC112" i="7"/>
  <c r="BB112" i="7"/>
  <c r="BI111" i="7"/>
  <c r="BJ111" i="7" s="1"/>
  <c r="BF111" i="7"/>
  <c r="BE111" i="7"/>
  <c r="BD111" i="7"/>
  <c r="BC111" i="7"/>
  <c r="BB111" i="7"/>
  <c r="BI110" i="7"/>
  <c r="BJ110" i="7" s="1"/>
  <c r="BF110" i="7"/>
  <c r="BE110" i="7"/>
  <c r="BD110" i="7"/>
  <c r="BC110" i="7"/>
  <c r="BB110" i="7"/>
  <c r="BI109" i="7"/>
  <c r="BJ109" i="7" s="1"/>
  <c r="BF109" i="7"/>
  <c r="BE109" i="7"/>
  <c r="BD109" i="7"/>
  <c r="BC109" i="7"/>
  <c r="BB109" i="7"/>
  <c r="BI108" i="7"/>
  <c r="BJ108" i="7" s="1"/>
  <c r="BF108" i="7"/>
  <c r="BE108" i="7"/>
  <c r="BD108" i="7"/>
  <c r="BC108" i="7"/>
  <c r="BB108" i="7"/>
  <c r="BI107" i="7"/>
  <c r="BJ107" i="7" s="1"/>
  <c r="BF107" i="7"/>
  <c r="BE107" i="7"/>
  <c r="BD107" i="7"/>
  <c r="BC107" i="7"/>
  <c r="BB107" i="7"/>
  <c r="BI106" i="7"/>
  <c r="BJ106" i="7" s="1"/>
  <c r="BF106" i="7"/>
  <c r="BE106" i="7"/>
  <c r="BD106" i="7"/>
  <c r="BC106" i="7"/>
  <c r="BB106" i="7"/>
  <c r="BI105" i="7"/>
  <c r="BJ105" i="7" s="1"/>
  <c r="BF105" i="7"/>
  <c r="BE105" i="7"/>
  <c r="BD105" i="7"/>
  <c r="BC105" i="7"/>
  <c r="BB105" i="7"/>
  <c r="BI104" i="7"/>
  <c r="BJ104" i="7" s="1"/>
  <c r="BF104" i="7"/>
  <c r="BE104" i="7"/>
  <c r="BD104" i="7"/>
  <c r="BC104" i="7"/>
  <c r="BB104" i="7"/>
  <c r="BI103" i="7"/>
  <c r="BJ103" i="7" s="1"/>
  <c r="BF103" i="7"/>
  <c r="BE103" i="7"/>
  <c r="BD103" i="7"/>
  <c r="BC103" i="7"/>
  <c r="BB103" i="7"/>
  <c r="BI102" i="7"/>
  <c r="BJ102" i="7" s="1"/>
  <c r="BF102" i="7"/>
  <c r="BE102" i="7"/>
  <c r="BD102" i="7"/>
  <c r="BC102" i="7"/>
  <c r="BB102" i="7"/>
  <c r="BI101" i="7"/>
  <c r="BJ101" i="7" s="1"/>
  <c r="BF101" i="7"/>
  <c r="BE101" i="7"/>
  <c r="BD101" i="7"/>
  <c r="BC101" i="7"/>
  <c r="BB101" i="7"/>
  <c r="BI100" i="7"/>
  <c r="BJ100" i="7" s="1"/>
  <c r="BF100" i="7"/>
  <c r="BE100" i="7"/>
  <c r="BD100" i="7"/>
  <c r="BC100" i="7"/>
  <c r="BB100" i="7"/>
  <c r="BI99" i="7"/>
  <c r="BJ99" i="7" s="1"/>
  <c r="BF99" i="7"/>
  <c r="BE99" i="7"/>
  <c r="BD99" i="7"/>
  <c r="BC99" i="7"/>
  <c r="BB99" i="7"/>
  <c r="BI98" i="7"/>
  <c r="BJ98" i="7" s="1"/>
  <c r="BI97" i="7"/>
  <c r="BJ97" i="7" s="1"/>
  <c r="BF97" i="7"/>
  <c r="BE97" i="7"/>
  <c r="BD97" i="7"/>
  <c r="BC97" i="7"/>
  <c r="BB97" i="7"/>
  <c r="BI96" i="7"/>
  <c r="BJ96" i="7" s="1"/>
  <c r="BF96" i="7"/>
  <c r="BE96" i="7"/>
  <c r="BD96" i="7"/>
  <c r="BC96" i="7"/>
  <c r="BB96" i="7"/>
  <c r="BI95" i="7"/>
  <c r="BJ95" i="7" s="1"/>
  <c r="BF95" i="7"/>
  <c r="BE95" i="7"/>
  <c r="BD95" i="7"/>
  <c r="BC95" i="7"/>
  <c r="BB95" i="7"/>
  <c r="BI94" i="7"/>
  <c r="BJ94" i="7" s="1"/>
  <c r="BF94" i="7"/>
  <c r="BE94" i="7"/>
  <c r="BD94" i="7"/>
  <c r="BC94" i="7"/>
  <c r="BB94" i="7"/>
  <c r="BI93" i="7"/>
  <c r="BJ93" i="7" s="1"/>
  <c r="BF93" i="7"/>
  <c r="BE93" i="7"/>
  <c r="BD93" i="7"/>
  <c r="BC93" i="7"/>
  <c r="BB93" i="7"/>
  <c r="BI92" i="7"/>
  <c r="BJ92" i="7" s="1"/>
  <c r="BF92" i="7"/>
  <c r="BE92" i="7"/>
  <c r="BD92" i="7"/>
  <c r="BC92" i="7"/>
  <c r="BB92" i="7"/>
  <c r="BI91" i="7"/>
  <c r="BJ91" i="7" s="1"/>
  <c r="BF91" i="7"/>
  <c r="BE91" i="7"/>
  <c r="BD91" i="7"/>
  <c r="BC91" i="7"/>
  <c r="BB91" i="7"/>
  <c r="BI90" i="7"/>
  <c r="BJ90" i="7" s="1"/>
  <c r="BI89" i="7"/>
  <c r="BJ89" i="7" s="1"/>
  <c r="BF89" i="7"/>
  <c r="BE89" i="7"/>
  <c r="BD89" i="7"/>
  <c r="BC89" i="7"/>
  <c r="BB89" i="7"/>
  <c r="BI88" i="7"/>
  <c r="BJ88" i="7" s="1"/>
  <c r="BF88" i="7"/>
  <c r="BE88" i="7"/>
  <c r="BD88" i="7"/>
  <c r="BC88" i="7"/>
  <c r="BB88" i="7"/>
  <c r="BI87" i="7"/>
  <c r="BJ87" i="7" s="1"/>
  <c r="BF87" i="7"/>
  <c r="BE87" i="7"/>
  <c r="BD87" i="7"/>
  <c r="BC87" i="7"/>
  <c r="BB87" i="7"/>
  <c r="BI86" i="7"/>
  <c r="BJ86" i="7" s="1"/>
  <c r="BF86" i="7"/>
  <c r="BE86" i="7"/>
  <c r="BD86" i="7"/>
  <c r="BC86" i="7"/>
  <c r="BB86" i="7"/>
  <c r="BI85" i="7"/>
  <c r="BJ85" i="7" s="1"/>
  <c r="BF85" i="7"/>
  <c r="BE85" i="7"/>
  <c r="BD85" i="7"/>
  <c r="BC85" i="7"/>
  <c r="BB85" i="7"/>
  <c r="BI84" i="7"/>
  <c r="BJ84" i="7" s="1"/>
  <c r="BI83" i="7"/>
  <c r="BJ83" i="7" s="1"/>
  <c r="BF83" i="7"/>
  <c r="BE83" i="7"/>
  <c r="BD83" i="7"/>
  <c r="BC83" i="7"/>
  <c r="BB83" i="7"/>
  <c r="BI82" i="7"/>
  <c r="BJ82" i="7" s="1"/>
  <c r="BF82" i="7"/>
  <c r="BE82" i="7"/>
  <c r="BD82" i="7"/>
  <c r="BC82" i="7"/>
  <c r="BB82" i="7"/>
  <c r="BI81" i="7"/>
  <c r="BJ81" i="7" s="1"/>
  <c r="BF81" i="7"/>
  <c r="BE81" i="7"/>
  <c r="BD81" i="7"/>
  <c r="BC81" i="7"/>
  <c r="BB81" i="7"/>
  <c r="BI80" i="7"/>
  <c r="BJ80" i="7" s="1"/>
  <c r="BF80" i="7"/>
  <c r="BE80" i="7"/>
  <c r="BD80" i="7"/>
  <c r="BC80" i="7"/>
  <c r="BB80" i="7"/>
  <c r="BI79" i="7"/>
  <c r="BJ79" i="7" s="1"/>
  <c r="BI78" i="7"/>
  <c r="BJ78" i="7" s="1"/>
  <c r="BF78" i="7"/>
  <c r="BE78" i="7"/>
  <c r="BD78" i="7"/>
  <c r="BC78" i="7"/>
  <c r="BB78" i="7"/>
  <c r="BI77" i="7"/>
  <c r="BJ77" i="7" s="1"/>
  <c r="BF77" i="7"/>
  <c r="BE77" i="7"/>
  <c r="BD77" i="7"/>
  <c r="BC77" i="7"/>
  <c r="BB77" i="7"/>
  <c r="BI76" i="7"/>
  <c r="BJ76" i="7" s="1"/>
  <c r="BF76" i="7"/>
  <c r="BE76" i="7"/>
  <c r="BD76" i="7"/>
  <c r="BC76" i="7"/>
  <c r="BB76" i="7"/>
  <c r="BI75" i="7"/>
  <c r="BJ75" i="7" s="1"/>
  <c r="BF75" i="7"/>
  <c r="BE75" i="7"/>
  <c r="BD75" i="7"/>
  <c r="BC75" i="7"/>
  <c r="BB75" i="7"/>
  <c r="BI74" i="7"/>
  <c r="BJ74" i="7" s="1"/>
  <c r="BF74" i="7"/>
  <c r="BE74" i="7"/>
  <c r="BD74" i="7"/>
  <c r="BC74" i="7"/>
  <c r="BB74" i="7"/>
  <c r="BI73" i="7"/>
  <c r="BJ73" i="7" s="1"/>
  <c r="BF73" i="7"/>
  <c r="BE73" i="7"/>
  <c r="BD73" i="7"/>
  <c r="BC73" i="7"/>
  <c r="BB73" i="7"/>
  <c r="BI72" i="7"/>
  <c r="BJ72" i="7" s="1"/>
  <c r="BF72" i="7"/>
  <c r="BE72" i="7"/>
  <c r="BD72" i="7"/>
  <c r="BC72" i="7"/>
  <c r="BB72" i="7"/>
  <c r="BI71" i="7"/>
  <c r="BJ71" i="7" s="1"/>
  <c r="BF71" i="7"/>
  <c r="BE71" i="7"/>
  <c r="BD71" i="7"/>
  <c r="BC71" i="7"/>
  <c r="BB71" i="7"/>
  <c r="BI70" i="7"/>
  <c r="BJ70" i="7" s="1"/>
  <c r="BF70" i="7"/>
  <c r="BE70" i="7"/>
  <c r="BD70" i="7"/>
  <c r="BC70" i="7"/>
  <c r="BB70" i="7"/>
  <c r="BI69" i="7"/>
  <c r="BJ69" i="7" s="1"/>
  <c r="BF69" i="7"/>
  <c r="BE69" i="7"/>
  <c r="BD69" i="7"/>
  <c r="BC69" i="7"/>
  <c r="BB69" i="7"/>
  <c r="BI68" i="7"/>
  <c r="BJ68" i="7" s="1"/>
  <c r="BF68" i="7"/>
  <c r="BE68" i="7"/>
  <c r="BD68" i="7"/>
  <c r="BC68" i="7"/>
  <c r="BB68" i="7"/>
  <c r="BI67" i="7"/>
  <c r="BJ67" i="7" s="1"/>
  <c r="BF67" i="7"/>
  <c r="BE67" i="7"/>
  <c r="BD67" i="7"/>
  <c r="BC67" i="7"/>
  <c r="BB67" i="7"/>
  <c r="BI66" i="7"/>
  <c r="BJ66" i="7" s="1"/>
  <c r="BF66" i="7"/>
  <c r="BE66" i="7"/>
  <c r="BD66" i="7"/>
  <c r="BC66" i="7"/>
  <c r="BB66" i="7"/>
  <c r="BI65" i="7"/>
  <c r="BJ65" i="7" s="1"/>
  <c r="BF65" i="7"/>
  <c r="BE65" i="7"/>
  <c r="BD65" i="7"/>
  <c r="BC65" i="7"/>
  <c r="BB65" i="7"/>
  <c r="BI64" i="7"/>
  <c r="BJ64" i="7" s="1"/>
  <c r="BF64" i="7"/>
  <c r="BE64" i="7"/>
  <c r="BD64" i="7"/>
  <c r="BC64" i="7"/>
  <c r="BB64" i="7"/>
  <c r="BI63" i="7"/>
  <c r="BJ63" i="7" s="1"/>
  <c r="BF63" i="7"/>
  <c r="BE63" i="7"/>
  <c r="BD63" i="7"/>
  <c r="BC63" i="7"/>
  <c r="BB63" i="7"/>
  <c r="BI62" i="7"/>
  <c r="BJ62" i="7" s="1"/>
  <c r="BF62" i="7"/>
  <c r="BE62" i="7"/>
  <c r="BD62" i="7"/>
  <c r="BC62" i="7"/>
  <c r="BB62" i="7"/>
  <c r="BI61" i="7"/>
  <c r="BJ61" i="7" s="1"/>
  <c r="BF61" i="7"/>
  <c r="BE61" i="7"/>
  <c r="BD61" i="7"/>
  <c r="BC61" i="7"/>
  <c r="BB61" i="7"/>
  <c r="BI60" i="7"/>
  <c r="BJ60" i="7" s="1"/>
  <c r="BF60" i="7"/>
  <c r="BE60" i="7"/>
  <c r="BD60" i="7"/>
  <c r="BC60" i="7"/>
  <c r="BB60" i="7"/>
  <c r="BI59" i="7"/>
  <c r="BJ59" i="7" s="1"/>
  <c r="BI58" i="7"/>
  <c r="BJ58" i="7" s="1"/>
  <c r="BF58" i="7"/>
  <c r="BE58" i="7"/>
  <c r="BD58" i="7"/>
  <c r="BC58" i="7"/>
  <c r="BB58" i="7"/>
  <c r="BI57" i="7"/>
  <c r="BJ57" i="7" s="1"/>
  <c r="BF57" i="7"/>
  <c r="BE57" i="7"/>
  <c r="BD57" i="7"/>
  <c r="BC57" i="7"/>
  <c r="BB57" i="7"/>
  <c r="BI56" i="7"/>
  <c r="BJ56" i="7" s="1"/>
  <c r="BF56" i="7"/>
  <c r="BE56" i="7"/>
  <c r="BD56" i="7"/>
  <c r="BC56" i="7"/>
  <c r="BB56" i="7"/>
  <c r="BI55" i="7"/>
  <c r="BJ55" i="7" s="1"/>
  <c r="BI54" i="7"/>
  <c r="BJ54" i="7" s="1"/>
  <c r="BF54" i="7"/>
  <c r="BE54" i="7"/>
  <c r="BD54" i="7"/>
  <c r="BC54" i="7"/>
  <c r="BB54" i="7"/>
  <c r="BI53" i="7"/>
  <c r="BJ53" i="7" s="1"/>
  <c r="BF53" i="7"/>
  <c r="BE53" i="7"/>
  <c r="BD53" i="7"/>
  <c r="BC53" i="7"/>
  <c r="BB53" i="7"/>
  <c r="BI52" i="7"/>
  <c r="BJ52" i="7" s="1"/>
  <c r="BF52" i="7"/>
  <c r="BE52" i="7"/>
  <c r="BD52" i="7"/>
  <c r="BC52" i="7"/>
  <c r="BB52" i="7"/>
  <c r="BI51" i="7"/>
  <c r="BJ51" i="7" s="1"/>
  <c r="BF51" i="7"/>
  <c r="BE51" i="7"/>
  <c r="BD51" i="7"/>
  <c r="BC51" i="7"/>
  <c r="BB51" i="7"/>
  <c r="BI50" i="7"/>
  <c r="BJ50" i="7" s="1"/>
  <c r="BF50" i="7"/>
  <c r="BE50" i="7"/>
  <c r="BD50" i="7"/>
  <c r="BC50" i="7"/>
  <c r="BB50" i="7"/>
  <c r="BI49" i="7"/>
  <c r="BJ49" i="7" s="1"/>
  <c r="BF49" i="7"/>
  <c r="BE49" i="7"/>
  <c r="BD49" i="7"/>
  <c r="BC49" i="7"/>
  <c r="BB49" i="7"/>
  <c r="BI48" i="7"/>
  <c r="BJ48" i="7" s="1"/>
  <c r="BF48" i="7"/>
  <c r="BE48" i="7"/>
  <c r="BD48" i="7"/>
  <c r="BC48" i="7"/>
  <c r="BB48" i="7"/>
  <c r="BI47" i="7"/>
  <c r="BJ47" i="7" s="1"/>
  <c r="BF47" i="7"/>
  <c r="BE47" i="7"/>
  <c r="BD47" i="7"/>
  <c r="BC47" i="7"/>
  <c r="BB47" i="7"/>
  <c r="BI46" i="7"/>
  <c r="BJ46" i="7" s="1"/>
  <c r="BF46" i="7"/>
  <c r="BE46" i="7"/>
  <c r="BD46" i="7"/>
  <c r="BC46" i="7"/>
  <c r="BB46" i="7"/>
  <c r="BI45" i="7"/>
  <c r="BJ45" i="7" s="1"/>
  <c r="BF45" i="7"/>
  <c r="BE45" i="7"/>
  <c r="BD45" i="7"/>
  <c r="BC45" i="7"/>
  <c r="BB45" i="7"/>
  <c r="BI44" i="7"/>
  <c r="BJ44" i="7" s="1"/>
  <c r="BF44" i="7"/>
  <c r="BE44" i="7"/>
  <c r="BD44" i="7"/>
  <c r="BC44" i="7"/>
  <c r="BB44" i="7"/>
  <c r="BI43" i="7"/>
  <c r="BJ43" i="7" s="1"/>
  <c r="BI42" i="7"/>
  <c r="BJ42" i="7" s="1"/>
  <c r="BF42" i="7"/>
  <c r="BE42" i="7"/>
  <c r="BD42" i="7"/>
  <c r="BC42" i="7"/>
  <c r="BB42" i="7"/>
  <c r="BI41" i="7"/>
  <c r="BJ41" i="7" s="1"/>
  <c r="BF41" i="7"/>
  <c r="BE41" i="7"/>
  <c r="BD41" i="7"/>
  <c r="BC41" i="7"/>
  <c r="BB41" i="7"/>
  <c r="BF40" i="7"/>
  <c r="BE40" i="7"/>
  <c r="BD40" i="7"/>
  <c r="BC40" i="7"/>
  <c r="BB40" i="7"/>
  <c r="BF38" i="7"/>
  <c r="BE38" i="7"/>
  <c r="BD38" i="7"/>
  <c r="BC38" i="7"/>
  <c r="BB38" i="7"/>
  <c r="BF37" i="7"/>
  <c r="BE37" i="7"/>
  <c r="BD37" i="7"/>
  <c r="BC37" i="7"/>
  <c r="BB37" i="7"/>
  <c r="BF35" i="7"/>
  <c r="BE35" i="7"/>
  <c r="BD35" i="7"/>
  <c r="BC35" i="7"/>
  <c r="BB35" i="7"/>
  <c r="BF33" i="7"/>
  <c r="BE33" i="7"/>
  <c r="BD33" i="7"/>
  <c r="BC33" i="7"/>
  <c r="BB33" i="7"/>
  <c r="BF32" i="7"/>
  <c r="BE32" i="7"/>
  <c r="BD32" i="7"/>
  <c r="BC32" i="7"/>
  <c r="BB32" i="7"/>
  <c r="BF30" i="7"/>
  <c r="BE30" i="7"/>
  <c r="BD30" i="7"/>
  <c r="BC30" i="7"/>
  <c r="BB30" i="7"/>
  <c r="BF29" i="7"/>
  <c r="BE29" i="7"/>
  <c r="BD29" i="7"/>
  <c r="BC29" i="7"/>
  <c r="BB29" i="7"/>
  <c r="BF28" i="7"/>
  <c r="BE28" i="7"/>
  <c r="BD28" i="7"/>
  <c r="BC28" i="7"/>
  <c r="BB28" i="7"/>
  <c r="BF27" i="7"/>
  <c r="BE27" i="7"/>
  <c r="BD27" i="7"/>
  <c r="BC27" i="7"/>
  <c r="BB27" i="7"/>
  <c r="BF26" i="7"/>
  <c r="BE26" i="7"/>
  <c r="BD26" i="7"/>
  <c r="BC26" i="7"/>
  <c r="BB26" i="7"/>
  <c r="BF25" i="7"/>
  <c r="BE25" i="7"/>
  <c r="BD25" i="7"/>
  <c r="BC25" i="7"/>
  <c r="BB25" i="7"/>
  <c r="BF24" i="7"/>
  <c r="BE24" i="7"/>
  <c r="BD24" i="7"/>
  <c r="BC24" i="7"/>
  <c r="BB24" i="7"/>
  <c r="BF23" i="7"/>
  <c r="BE23" i="7"/>
  <c r="BD23" i="7"/>
  <c r="BC23" i="7"/>
  <c r="BB23" i="7"/>
  <c r="BF22" i="7"/>
  <c r="BE22" i="7"/>
  <c r="BD22" i="7"/>
  <c r="BC22" i="7"/>
  <c r="BB22" i="7"/>
  <c r="BF21" i="7"/>
  <c r="BE21" i="7"/>
  <c r="BD21" i="7"/>
  <c r="BC21" i="7"/>
  <c r="BB21" i="7"/>
  <c r="BF19" i="7"/>
  <c r="BE19" i="7"/>
  <c r="BD19" i="7"/>
  <c r="BC19" i="7"/>
  <c r="BB19" i="7"/>
  <c r="BF18" i="7"/>
  <c r="BE18" i="7"/>
  <c r="BD18" i="7"/>
  <c r="BC18" i="7"/>
  <c r="BB18" i="7"/>
  <c r="BF17" i="7"/>
  <c r="BE17" i="7"/>
  <c r="BD17" i="7"/>
  <c r="BC17" i="7"/>
  <c r="BB17" i="7"/>
  <c r="BF16" i="7"/>
  <c r="BE16" i="7"/>
  <c r="BD16" i="7"/>
  <c r="BC16" i="7"/>
  <c r="BB16" i="7"/>
  <c r="BF15" i="7"/>
  <c r="BE15" i="7"/>
  <c r="BD15" i="7"/>
  <c r="BC15" i="7"/>
  <c r="BB15" i="7"/>
  <c r="BF14" i="7"/>
  <c r="BE14" i="7"/>
  <c r="BD14" i="7"/>
  <c r="BC14" i="7"/>
  <c r="BB14" i="7"/>
  <c r="BG40" i="7"/>
  <c r="BG38" i="7"/>
  <c r="BG37" i="7"/>
  <c r="BG35" i="7"/>
  <c r="BG33" i="7"/>
  <c r="BI32" i="7"/>
  <c r="BJ32" i="7" s="1"/>
  <c r="BI30" i="7"/>
  <c r="BG29" i="7"/>
  <c r="BI28" i="7"/>
  <c r="BJ28" i="7" s="1"/>
  <c r="BI27" i="7"/>
  <c r="BJ27" i="7" s="1"/>
  <c r="BI25" i="7"/>
  <c r="BJ25" i="7" s="1"/>
  <c r="BI24" i="7"/>
  <c r="BG23" i="7"/>
  <c r="BG22" i="7"/>
  <c r="BI21" i="7"/>
  <c r="BJ21" i="7" s="1"/>
  <c r="BI19" i="7"/>
  <c r="BG18" i="7"/>
  <c r="BI17" i="7"/>
  <c r="BJ17" i="7" s="1"/>
  <c r="BI16" i="7"/>
  <c r="BJ16" i="7" s="1"/>
  <c r="BI14" i="7"/>
  <c r="BJ14" i="7" s="1"/>
  <c r="BG17" i="7" l="1"/>
  <c r="BH17" i="7" s="1"/>
  <c r="BI18" i="7"/>
  <c r="BJ18" i="7" s="1"/>
  <c r="BJ19" i="7"/>
  <c r="BG21" i="7"/>
  <c r="BI22" i="7"/>
  <c r="BJ22" i="7" s="1"/>
  <c r="BI23" i="7"/>
  <c r="BJ23" i="7" s="1"/>
  <c r="BJ24" i="7"/>
  <c r="BG28" i="7"/>
  <c r="BH28" i="7" s="1"/>
  <c r="BI29" i="7"/>
  <c r="BJ29" i="7" s="1"/>
  <c r="BJ30" i="7"/>
  <c r="BG32" i="7"/>
  <c r="BI33" i="7"/>
  <c r="BJ33" i="7" s="1"/>
  <c r="BI35" i="7"/>
  <c r="BJ35" i="7" s="1"/>
  <c r="BI37" i="7"/>
  <c r="BI38" i="7"/>
  <c r="BJ38" i="7" s="1"/>
  <c r="BI40" i="7"/>
  <c r="BJ40" i="7" s="1"/>
  <c r="BG15" i="7"/>
  <c r="BG16" i="7"/>
  <c r="BG26" i="7"/>
  <c r="BH26" i="7" s="1"/>
  <c r="BG27" i="7"/>
  <c r="BH27" i="7" s="1"/>
  <c r="BI36" i="7"/>
  <c r="BJ36" i="7" s="1"/>
  <c r="BJ37" i="7"/>
  <c r="BG14" i="7"/>
  <c r="BH14" i="7" s="1"/>
  <c r="BI15" i="7"/>
  <c r="BJ15" i="7" s="1"/>
  <c r="BG19" i="7"/>
  <c r="BH19" i="7" s="1"/>
  <c r="BG24" i="7"/>
  <c r="BG25" i="7"/>
  <c r="BH25" i="7" s="1"/>
  <c r="BI26" i="7"/>
  <c r="BJ26" i="7" s="1"/>
  <c r="BG30" i="7"/>
  <c r="BH30" i="7"/>
  <c r="BH45" i="7"/>
  <c r="BH47" i="7"/>
  <c r="BH49" i="7"/>
  <c r="BH51" i="7"/>
  <c r="BH53" i="7"/>
  <c r="BH57" i="7"/>
  <c r="BH60" i="7"/>
  <c r="BH62" i="7"/>
  <c r="BH64" i="7"/>
  <c r="BH66" i="7"/>
  <c r="BH68" i="7"/>
  <c r="BH70" i="7"/>
  <c r="BH72" i="7"/>
  <c r="BH74" i="7"/>
  <c r="BH76" i="7"/>
  <c r="BH78" i="7"/>
  <c r="BH83" i="7"/>
  <c r="BH91" i="7"/>
  <c r="BH95" i="7"/>
  <c r="BH117" i="7"/>
  <c r="BH22" i="7"/>
  <c r="BH23" i="7"/>
  <c r="BH42" i="7"/>
  <c r="BH56" i="7"/>
  <c r="BH82" i="7"/>
  <c r="BH85" i="7"/>
  <c r="BH87" i="7"/>
  <c r="BH89" i="7"/>
  <c r="BH94" i="7"/>
  <c r="BH100" i="7"/>
  <c r="BH102" i="7"/>
  <c r="BH104" i="7"/>
  <c r="BH106" i="7"/>
  <c r="BH108" i="7"/>
  <c r="BH110" i="7"/>
  <c r="BH112" i="7"/>
  <c r="BH116" i="7"/>
  <c r="BH120" i="7"/>
  <c r="BH18" i="7"/>
  <c r="BH21" i="7"/>
  <c r="BH24" i="7"/>
  <c r="BH29" i="7"/>
  <c r="BH35" i="7"/>
  <c r="BH37" i="7"/>
  <c r="BH38" i="7"/>
  <c r="BH40" i="7"/>
  <c r="BH41" i="7"/>
  <c r="BH44" i="7"/>
  <c r="BH46" i="7"/>
  <c r="BH48" i="7"/>
  <c r="BH50" i="7"/>
  <c r="BH52" i="7"/>
  <c r="BH54" i="7"/>
  <c r="BH61" i="7"/>
  <c r="BH63" i="7"/>
  <c r="BH65" i="7"/>
  <c r="BH67" i="7"/>
  <c r="BH69" i="7"/>
  <c r="BH71" i="7"/>
  <c r="BH73" i="7"/>
  <c r="BH75" i="7"/>
  <c r="BH77" i="7"/>
  <c r="BH81" i="7"/>
  <c r="BH93" i="7"/>
  <c r="BH97" i="7"/>
  <c r="BH115" i="7"/>
  <c r="BH119" i="7"/>
  <c r="BH15" i="7"/>
  <c r="BH16" i="7"/>
  <c r="BH33" i="7"/>
  <c r="BH58" i="7"/>
  <c r="BH80" i="7"/>
  <c r="BH86" i="7"/>
  <c r="BH88" i="7"/>
  <c r="BH92" i="7"/>
  <c r="BH96" i="7"/>
  <c r="BH99" i="7"/>
  <c r="BH101" i="7"/>
  <c r="BH103" i="7"/>
  <c r="BH105" i="7"/>
  <c r="BH107" i="7"/>
  <c r="BH109" i="7"/>
  <c r="BH111" i="7"/>
  <c r="BH113" i="7"/>
  <c r="BH118" i="7"/>
  <c r="BI31" i="7"/>
  <c r="BJ31" i="7" s="1"/>
  <c r="BH32" i="7"/>
  <c r="BI39" i="7"/>
  <c r="BJ39" i="7" s="1"/>
  <c r="BI34" i="7"/>
  <c r="BJ34" i="7" s="1"/>
  <c r="BI13" i="7" l="1"/>
  <c r="BJ13" i="7" s="1"/>
  <c r="BI20" i="7"/>
  <c r="BJ20" i="7" s="1"/>
  <c r="BH128" i="7"/>
  <c r="BJ122" i="7" l="1"/>
  <c r="BJ123" i="7" s="1"/>
  <c r="AQ120" i="7"/>
  <c r="AR120" i="7" s="1"/>
  <c r="AQ119" i="7"/>
  <c r="AR119" i="7" s="1"/>
  <c r="AQ118" i="7"/>
  <c r="AR118" i="7" s="1"/>
  <c r="AQ117" i="7"/>
  <c r="AR117" i="7" s="1"/>
  <c r="AQ116" i="7"/>
  <c r="AR116" i="7" s="1"/>
  <c r="AQ115" i="7"/>
  <c r="AR115" i="7" s="1"/>
  <c r="AQ114" i="7"/>
  <c r="AR114" i="7" s="1"/>
  <c r="AQ113" i="7"/>
  <c r="AR113" i="7" s="1"/>
  <c r="AQ112" i="7"/>
  <c r="AR112" i="7" s="1"/>
  <c r="AQ111" i="7"/>
  <c r="AR111" i="7" s="1"/>
  <c r="AQ110" i="7"/>
  <c r="AR110" i="7" s="1"/>
  <c r="AQ109" i="7"/>
  <c r="AR109" i="7" s="1"/>
  <c r="AQ108" i="7"/>
  <c r="AR108" i="7" s="1"/>
  <c r="AQ107" i="7"/>
  <c r="AR107" i="7" s="1"/>
  <c r="AQ106" i="7"/>
  <c r="AR106" i="7" s="1"/>
  <c r="AQ105" i="7"/>
  <c r="AR105" i="7" s="1"/>
  <c r="AQ104" i="7"/>
  <c r="AR104" i="7" s="1"/>
  <c r="AQ103" i="7"/>
  <c r="AR103" i="7" s="1"/>
  <c r="AQ102" i="7"/>
  <c r="AR102" i="7" s="1"/>
  <c r="AQ101" i="7"/>
  <c r="AR101" i="7" s="1"/>
  <c r="AQ100" i="7"/>
  <c r="AR100" i="7" s="1"/>
  <c r="AQ99" i="7"/>
  <c r="AR99" i="7" s="1"/>
  <c r="AQ98" i="7"/>
  <c r="AR98" i="7" s="1"/>
  <c r="AQ97" i="7"/>
  <c r="AR97" i="7" s="1"/>
  <c r="AQ96" i="7"/>
  <c r="AR96" i="7" s="1"/>
  <c r="AQ95" i="7"/>
  <c r="AR95" i="7" s="1"/>
  <c r="AQ94" i="7"/>
  <c r="AR94" i="7" s="1"/>
  <c r="AQ93" i="7"/>
  <c r="AR93" i="7" s="1"/>
  <c r="AQ92" i="7"/>
  <c r="AR92" i="7" s="1"/>
  <c r="AQ91" i="7"/>
  <c r="AR91" i="7" s="1"/>
  <c r="AQ90" i="7"/>
  <c r="AR90" i="7" s="1"/>
  <c r="AQ89" i="7"/>
  <c r="AR89" i="7" s="1"/>
  <c r="AQ88" i="7"/>
  <c r="AR88" i="7" s="1"/>
  <c r="AQ87" i="7"/>
  <c r="AR87" i="7" s="1"/>
  <c r="AQ86" i="7"/>
  <c r="AR86" i="7" s="1"/>
  <c r="AQ85" i="7"/>
  <c r="AR85" i="7" s="1"/>
  <c r="AQ84" i="7"/>
  <c r="AR84" i="7" s="1"/>
  <c r="AQ83" i="7"/>
  <c r="AR83" i="7" s="1"/>
  <c r="AQ82" i="7"/>
  <c r="AR82" i="7" s="1"/>
  <c r="AQ81" i="7"/>
  <c r="AR81" i="7" s="1"/>
  <c r="AQ80" i="7"/>
  <c r="AR80" i="7" s="1"/>
  <c r="AQ79" i="7"/>
  <c r="AR79" i="7" s="1"/>
  <c r="AQ78" i="7"/>
  <c r="AR78" i="7" s="1"/>
  <c r="AQ77" i="7"/>
  <c r="AR77" i="7" s="1"/>
  <c r="AQ76" i="7"/>
  <c r="AR76" i="7" s="1"/>
  <c r="AQ75" i="7"/>
  <c r="AR75" i="7" s="1"/>
  <c r="AQ74" i="7"/>
  <c r="AR74" i="7" s="1"/>
  <c r="AQ73" i="7"/>
  <c r="AR73" i="7" s="1"/>
  <c r="AQ72" i="7"/>
  <c r="AR72" i="7" s="1"/>
  <c r="AQ71" i="7"/>
  <c r="AR71" i="7" s="1"/>
  <c r="AQ70" i="7"/>
  <c r="AR70" i="7" s="1"/>
  <c r="AQ69" i="7"/>
  <c r="AR69" i="7" s="1"/>
  <c r="AQ68" i="7"/>
  <c r="AR68" i="7" s="1"/>
  <c r="AQ67" i="7"/>
  <c r="AR67" i="7" s="1"/>
  <c r="AQ66" i="7"/>
  <c r="AR66" i="7" s="1"/>
  <c r="AQ65" i="7"/>
  <c r="AR65" i="7" s="1"/>
  <c r="AQ64" i="7"/>
  <c r="AR64" i="7" s="1"/>
  <c r="AQ63" i="7"/>
  <c r="AR63" i="7" s="1"/>
  <c r="AQ62" i="7"/>
  <c r="AR62" i="7" s="1"/>
  <c r="AQ61" i="7"/>
  <c r="AR61" i="7" s="1"/>
  <c r="AQ60" i="7"/>
  <c r="AR60" i="7" s="1"/>
  <c r="AQ59" i="7"/>
  <c r="AR59" i="7" s="1"/>
  <c r="AQ58" i="7"/>
  <c r="AR58" i="7" s="1"/>
  <c r="AQ57" i="7"/>
  <c r="AR57" i="7" s="1"/>
  <c r="AQ56" i="7"/>
  <c r="AR56" i="7" s="1"/>
  <c r="AQ55" i="7"/>
  <c r="AR55" i="7" s="1"/>
  <c r="AQ54" i="7"/>
  <c r="AR54" i="7" s="1"/>
  <c r="AQ53" i="7"/>
  <c r="AR53" i="7" s="1"/>
  <c r="AQ52" i="7"/>
  <c r="AR52" i="7" s="1"/>
  <c r="AQ51" i="7"/>
  <c r="AR51" i="7" s="1"/>
  <c r="AQ50" i="7"/>
  <c r="AR50" i="7" s="1"/>
  <c r="AQ49" i="7"/>
  <c r="AR49" i="7" s="1"/>
  <c r="AQ48" i="7"/>
  <c r="AR48" i="7" s="1"/>
  <c r="AQ47" i="7"/>
  <c r="AR47" i="7" s="1"/>
  <c r="AQ46" i="7"/>
  <c r="AR46" i="7" s="1"/>
  <c r="AQ45" i="7"/>
  <c r="AR45" i="7" s="1"/>
  <c r="AQ44" i="7"/>
  <c r="AR44" i="7" s="1"/>
  <c r="AQ43" i="7"/>
  <c r="AR43" i="7" s="1"/>
  <c r="AQ42" i="7"/>
  <c r="AR42" i="7" s="1"/>
  <c r="AQ41" i="7"/>
  <c r="AR41" i="7" s="1"/>
  <c r="AN14" i="7"/>
  <c r="AM14" i="7"/>
  <c r="AL14" i="7"/>
  <c r="AK14" i="7"/>
  <c r="AJ14" i="7"/>
  <c r="AO40" i="7"/>
  <c r="AP40" i="7" s="1"/>
  <c r="AO38" i="7"/>
  <c r="AP38" i="7" s="1"/>
  <c r="AO37" i="7"/>
  <c r="AP37" i="7" s="1"/>
  <c r="AO35" i="7"/>
  <c r="AP35" i="7" s="1"/>
  <c r="AO33" i="7"/>
  <c r="AP33" i="7" s="1"/>
  <c r="AO32" i="7"/>
  <c r="AP32" i="7" s="1"/>
  <c r="AO30" i="7"/>
  <c r="AP30" i="7" s="1"/>
  <c r="AO29" i="7"/>
  <c r="AP29" i="7" s="1"/>
  <c r="AO28" i="7"/>
  <c r="AP28" i="7" s="1"/>
  <c r="AO27" i="7"/>
  <c r="AP27" i="7" s="1"/>
  <c r="AO26" i="7"/>
  <c r="AP26" i="7" s="1"/>
  <c r="AO25" i="7"/>
  <c r="AP25" i="7" s="1"/>
  <c r="AO24" i="7"/>
  <c r="AP24" i="7" s="1"/>
  <c r="AO23" i="7"/>
  <c r="AP23" i="7" s="1"/>
  <c r="AO22" i="7"/>
  <c r="AP22" i="7" s="1"/>
  <c r="AO21" i="7"/>
  <c r="AP21" i="7" s="1"/>
  <c r="AO19" i="7"/>
  <c r="AP19" i="7" s="1"/>
  <c r="AO18" i="7"/>
  <c r="AP18" i="7" s="1"/>
  <c r="AO17" i="7"/>
  <c r="AP17" i="7" s="1"/>
  <c r="AO16" i="7"/>
  <c r="AP16" i="7" s="1"/>
  <c r="AO15" i="7"/>
  <c r="AP15" i="7" s="1"/>
  <c r="AO14" i="7"/>
  <c r="AQ14" i="7" l="1"/>
  <c r="AR14" i="7" s="1"/>
  <c r="AQ17" i="7"/>
  <c r="AR17" i="7" s="1"/>
  <c r="AQ25" i="7"/>
  <c r="AR25" i="7" s="1"/>
  <c r="AQ28" i="7"/>
  <c r="AR28" i="7" s="1"/>
  <c r="AQ37" i="7"/>
  <c r="AR37" i="7" s="1"/>
  <c r="AQ40" i="7"/>
  <c r="AR40" i="7" s="1"/>
  <c r="AQ15" i="7"/>
  <c r="AR15" i="7" s="1"/>
  <c r="AQ23" i="7"/>
  <c r="AR23" i="7" s="1"/>
  <c r="AQ26" i="7"/>
  <c r="AR26" i="7" s="1"/>
  <c r="AQ18" i="7"/>
  <c r="AR18" i="7" s="1"/>
  <c r="AQ21" i="7"/>
  <c r="AR21" i="7" s="1"/>
  <c r="AQ24" i="7"/>
  <c r="AQ29" i="7"/>
  <c r="AR29" i="7" s="1"/>
  <c r="AQ32" i="7"/>
  <c r="AR32" i="7" s="1"/>
  <c r="AQ35" i="7"/>
  <c r="AR35" i="7" s="1"/>
  <c r="AQ38" i="7"/>
  <c r="AR38" i="7" s="1"/>
  <c r="AQ16" i="7"/>
  <c r="AR16" i="7" s="1"/>
  <c r="AQ19" i="7"/>
  <c r="AR19" i="7" s="1"/>
  <c r="AQ22" i="7"/>
  <c r="AR22" i="7" s="1"/>
  <c r="AR24" i="7"/>
  <c r="AQ27" i="7"/>
  <c r="AR27" i="7" s="1"/>
  <c r="AQ30" i="7"/>
  <c r="AR30" i="7" s="1"/>
  <c r="AQ33" i="7"/>
  <c r="AR33" i="7" s="1"/>
  <c r="AP14" i="7"/>
  <c r="AP128" i="7" s="1"/>
  <c r="AQ39" i="7"/>
  <c r="AR39" i="7" s="1"/>
  <c r="AQ13" i="7"/>
  <c r="AR13" i="7" s="1"/>
  <c r="AQ20" i="7"/>
  <c r="AR20" i="7" s="1"/>
  <c r="AQ31" i="7"/>
  <c r="AR31" i="7" s="1"/>
  <c r="AQ34" i="7"/>
  <c r="AR34" i="7" s="1"/>
  <c r="AQ36" i="7" l="1"/>
  <c r="AR36" i="7" s="1"/>
  <c r="AR122" i="7" s="1"/>
  <c r="AR123" i="7" s="1"/>
  <c r="X29" i="7" l="1"/>
  <c r="X27" i="7"/>
  <c r="X26" i="7"/>
  <c r="X25" i="7"/>
  <c r="X24" i="7"/>
  <c r="X23" i="7"/>
  <c r="X21" i="7"/>
  <c r="X18" i="7"/>
  <c r="X17" i="7"/>
  <c r="Y14" i="7"/>
  <c r="Y21" i="7" l="1"/>
  <c r="Z21" i="7" s="1"/>
  <c r="Y25" i="7"/>
  <c r="Z25" i="7" s="1"/>
  <c r="Y29" i="7"/>
  <c r="Z29" i="7" s="1"/>
  <c r="X15" i="7"/>
  <c r="Y17" i="7"/>
  <c r="Z17" i="7" s="1"/>
  <c r="Y26" i="7"/>
  <c r="Z26" i="7" s="1"/>
  <c r="Y18" i="7"/>
  <c r="Z18" i="7" s="1"/>
  <c r="Y23" i="7"/>
  <c r="Z23" i="7" s="1"/>
  <c r="Y27" i="7"/>
  <c r="Z27" i="7" s="1"/>
  <c r="Y15" i="7"/>
  <c r="Z15" i="7" s="1"/>
  <c r="Y24" i="7"/>
  <c r="Z24" i="7" s="1"/>
  <c r="E44" i="3"/>
  <c r="F44" i="3"/>
  <c r="G44" i="3"/>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S112" i="10"/>
  <c r="S113" i="10"/>
  <c r="S114" i="10"/>
  <c r="S115" i="10"/>
  <c r="S116" i="10"/>
  <c r="S117" i="10"/>
  <c r="S118" i="10"/>
  <c r="S119" i="10"/>
  <c r="S120" i="10"/>
  <c r="S121" i="10"/>
  <c r="S122" i="10"/>
  <c r="S123" i="10"/>
  <c r="S124" i="10"/>
  <c r="S125" i="10"/>
  <c r="S126" i="10"/>
  <c r="S127" i="10"/>
  <c r="S128" i="10"/>
  <c r="S129" i="10"/>
  <c r="S130" i="10"/>
  <c r="S131" i="10"/>
  <c r="S132" i="10"/>
  <c r="S133" i="10"/>
  <c r="S134" i="10"/>
  <c r="S135" i="10"/>
  <c r="S136" i="10"/>
  <c r="S137" i="10"/>
  <c r="S138" i="10"/>
  <c r="S139" i="10"/>
  <c r="S140" i="10"/>
  <c r="S141" i="10"/>
  <c r="S142" i="10"/>
  <c r="S143" i="10"/>
  <c r="S144" i="10"/>
  <c r="S145" i="10"/>
  <c r="S146" i="10"/>
  <c r="S147" i="10"/>
  <c r="S148" i="10"/>
  <c r="S149" i="10"/>
  <c r="S150" i="10"/>
  <c r="S151" i="10"/>
  <c r="S152" i="10"/>
  <c r="S153" i="10"/>
  <c r="S154" i="10"/>
  <c r="S155" i="10"/>
  <c r="S156" i="10"/>
  <c r="S157" i="10"/>
  <c r="S158" i="10"/>
  <c r="S159" i="10"/>
  <c r="S160" i="10"/>
  <c r="S161" i="10"/>
  <c r="S162" i="10"/>
  <c r="S31" i="10"/>
  <c r="S32" i="10"/>
  <c r="S33" i="10"/>
  <c r="S34" i="10"/>
  <c r="S35" i="10"/>
  <c r="S36" i="10"/>
  <c r="S37" i="10"/>
  <c r="S38" i="10"/>
  <c r="S39" i="10"/>
  <c r="S40" i="10"/>
  <c r="S41" i="10"/>
  <c r="S42" i="10"/>
  <c r="S43" i="10"/>
  <c r="S44" i="10"/>
  <c r="S45" i="10"/>
  <c r="S46" i="10"/>
  <c r="S47" i="10"/>
  <c r="S48" i="10"/>
  <c r="S49" i="10"/>
  <c r="S50" i="10"/>
  <c r="S51" i="10"/>
  <c r="S52" i="10"/>
  <c r="S53" i="10"/>
  <c r="S54" i="10"/>
  <c r="S55" i="10"/>
  <c r="S56" i="10"/>
  <c r="S57" i="10"/>
  <c r="S58" i="10"/>
  <c r="S59" i="10"/>
  <c r="S60" i="10"/>
  <c r="S61" i="10"/>
  <c r="S62" i="10"/>
  <c r="S63" i="10"/>
  <c r="S64" i="10"/>
  <c r="S65" i="10"/>
  <c r="S66" i="10"/>
  <c r="S67" i="10"/>
  <c r="S68" i="10"/>
  <c r="S69" i="10"/>
  <c r="S70" i="10"/>
  <c r="Y20" i="7" l="1"/>
  <c r="Z20" i="7" s="1"/>
  <c r="Y13" i="7"/>
  <c r="Z13" i="7" s="1"/>
  <c r="N18" i="11"/>
  <c r="N20" i="11"/>
  <c r="K44" i="3"/>
  <c r="J44" i="3"/>
  <c r="H44" i="3"/>
  <c r="I44" i="3"/>
  <c r="D44" i="3"/>
  <c r="E42" i="3"/>
  <c r="F42" i="3"/>
  <c r="G42" i="3"/>
  <c r="H42" i="3"/>
  <c r="I42" i="3"/>
  <c r="J42" i="3"/>
  <c r="K42" i="3"/>
  <c r="D42" i="3"/>
  <c r="H9" i="9" l="1"/>
  <c r="H5" i="9"/>
  <c r="H12" i="9"/>
  <c r="H8" i="9"/>
  <c r="H10" i="9"/>
  <c r="H11" i="9"/>
  <c r="H6" i="9"/>
  <c r="H7" i="9"/>
  <c r="S173" i="4"/>
  <c r="Q162" i="10"/>
  <c r="Q161" i="10"/>
  <c r="Q160" i="10"/>
  <c r="Q159" i="10"/>
  <c r="Q158" i="10"/>
  <c r="Q157" i="10"/>
  <c r="Q156" i="10"/>
  <c r="Q155" i="10"/>
  <c r="Q154" i="10"/>
  <c r="Q153" i="10"/>
  <c r="Q152" i="10"/>
  <c r="Q151" i="10"/>
  <c r="Q150" i="10"/>
  <c r="Q149" i="10"/>
  <c r="Q148" i="10"/>
  <c r="Q147" i="10"/>
  <c r="Q146" i="10"/>
  <c r="Q145" i="10"/>
  <c r="Q144" i="10"/>
  <c r="Q143" i="10"/>
  <c r="Q142" i="10"/>
  <c r="Q141" i="10"/>
  <c r="Q140" i="10"/>
  <c r="Q139" i="10"/>
  <c r="Q138" i="10"/>
  <c r="Q137" i="10"/>
  <c r="Q136" i="10"/>
  <c r="Q135" i="10"/>
  <c r="Q134" i="10"/>
  <c r="Q133" i="10"/>
  <c r="Q132" i="10"/>
  <c r="Q131" i="10"/>
  <c r="Q130" i="10"/>
  <c r="Q129" i="10"/>
  <c r="Q128" i="10"/>
  <c r="Q127" i="10"/>
  <c r="Q126" i="10"/>
  <c r="Q125" i="10"/>
  <c r="Q124" i="10"/>
  <c r="Q123" i="10"/>
  <c r="Q122" i="10"/>
  <c r="Q121" i="10"/>
  <c r="Q120" i="10"/>
  <c r="Q119" i="10"/>
  <c r="Q118" i="10"/>
  <c r="Q117" i="10"/>
  <c r="Q116" i="10"/>
  <c r="Q115" i="10"/>
  <c r="Q114" i="10"/>
  <c r="Q113" i="10"/>
  <c r="Q112" i="10"/>
  <c r="O162" i="10"/>
  <c r="O161" i="10"/>
  <c r="O160" i="10"/>
  <c r="O159" i="10"/>
  <c r="O158" i="10"/>
  <c r="O157" i="10"/>
  <c r="O156" i="10"/>
  <c r="O155" i="10"/>
  <c r="O154" i="10"/>
  <c r="O153" i="10"/>
  <c r="O152" i="10"/>
  <c r="O151" i="10"/>
  <c r="O150" i="10"/>
  <c r="O149" i="10"/>
  <c r="O148" i="10"/>
  <c r="O147" i="10"/>
  <c r="O146" i="10"/>
  <c r="O145" i="10"/>
  <c r="O144" i="10"/>
  <c r="O143" i="10"/>
  <c r="O142" i="10"/>
  <c r="O141" i="10"/>
  <c r="O140" i="10"/>
  <c r="O139" i="10"/>
  <c r="O138" i="10"/>
  <c r="O137" i="10"/>
  <c r="O136" i="10"/>
  <c r="O135" i="10"/>
  <c r="O134" i="10"/>
  <c r="O133" i="10"/>
  <c r="O132" i="10"/>
  <c r="O131" i="10"/>
  <c r="O130" i="10"/>
  <c r="O129" i="10"/>
  <c r="O128" i="10"/>
  <c r="O127" i="10"/>
  <c r="O126" i="10"/>
  <c r="O125" i="10"/>
  <c r="O124" i="10"/>
  <c r="O123" i="10"/>
  <c r="O122" i="10"/>
  <c r="O121" i="10"/>
  <c r="O120" i="10"/>
  <c r="O119" i="10"/>
  <c r="O118" i="10"/>
  <c r="O117" i="10"/>
  <c r="O116" i="10"/>
  <c r="O115" i="10"/>
  <c r="O114" i="10"/>
  <c r="O113" i="10"/>
  <c r="O112" i="10"/>
  <c r="M162" i="10"/>
  <c r="M161" i="10"/>
  <c r="M160" i="10"/>
  <c r="M159" i="10"/>
  <c r="M158" i="10"/>
  <c r="M157" i="10"/>
  <c r="M156" i="10"/>
  <c r="M155" i="10"/>
  <c r="M154" i="10"/>
  <c r="M153" i="10"/>
  <c r="M152" i="10"/>
  <c r="M151" i="10"/>
  <c r="M150" i="10"/>
  <c r="M149" i="10"/>
  <c r="M148" i="10"/>
  <c r="M147" i="10"/>
  <c r="M146" i="10"/>
  <c r="M145" i="10"/>
  <c r="M144" i="10"/>
  <c r="M143" i="10"/>
  <c r="M142" i="10"/>
  <c r="M141" i="10"/>
  <c r="M140" i="10"/>
  <c r="M139" i="10"/>
  <c r="M138" i="10"/>
  <c r="M137" i="10"/>
  <c r="M136" i="10"/>
  <c r="M135" i="10"/>
  <c r="M134" i="10"/>
  <c r="M133" i="10"/>
  <c r="M132" i="10"/>
  <c r="M131" i="10"/>
  <c r="M130" i="10"/>
  <c r="M129" i="10"/>
  <c r="M128" i="10"/>
  <c r="M127" i="10"/>
  <c r="M126" i="10"/>
  <c r="M125" i="10"/>
  <c r="M124" i="10"/>
  <c r="M123" i="10"/>
  <c r="M122" i="10"/>
  <c r="M121" i="10"/>
  <c r="M120" i="10"/>
  <c r="M119" i="10"/>
  <c r="M118" i="10"/>
  <c r="M117" i="10"/>
  <c r="M116" i="10"/>
  <c r="M115" i="10"/>
  <c r="M114" i="10"/>
  <c r="M113" i="10"/>
  <c r="M112" i="10"/>
  <c r="I162" i="10"/>
  <c r="I161" i="10"/>
  <c r="I160" i="10"/>
  <c r="I159" i="10"/>
  <c r="I158" i="10"/>
  <c r="I157" i="10"/>
  <c r="I156" i="10"/>
  <c r="I155" i="10"/>
  <c r="I154" i="10"/>
  <c r="I153" i="10"/>
  <c r="I152" i="10"/>
  <c r="I151" i="10"/>
  <c r="I150" i="10"/>
  <c r="I149" i="10"/>
  <c r="I148" i="10"/>
  <c r="I147" i="10"/>
  <c r="I146" i="10"/>
  <c r="I145" i="10"/>
  <c r="I144" i="10"/>
  <c r="I143" i="10"/>
  <c r="I142" i="10"/>
  <c r="I141" i="10"/>
  <c r="I140" i="10"/>
  <c r="I139" i="10"/>
  <c r="I138" i="10"/>
  <c r="I137" i="10"/>
  <c r="I136" i="10"/>
  <c r="I135" i="10"/>
  <c r="I134" i="10"/>
  <c r="I133" i="10"/>
  <c r="I132" i="10"/>
  <c r="I131" i="10"/>
  <c r="I130" i="10"/>
  <c r="I129" i="10"/>
  <c r="I128" i="10"/>
  <c r="I127" i="10"/>
  <c r="I126" i="10"/>
  <c r="I125" i="10"/>
  <c r="I124" i="10"/>
  <c r="I123" i="10"/>
  <c r="I122" i="10"/>
  <c r="I121" i="10"/>
  <c r="I120" i="10"/>
  <c r="I119" i="10"/>
  <c r="I118" i="10"/>
  <c r="I117" i="10"/>
  <c r="I116" i="10"/>
  <c r="I115" i="10"/>
  <c r="I114" i="10"/>
  <c r="I113" i="10"/>
  <c r="I112"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L6" i="8"/>
  <c r="L7" i="8"/>
  <c r="L8" i="8"/>
  <c r="L9" i="8"/>
  <c r="L10" i="8"/>
  <c r="L11" i="8"/>
  <c r="L4" i="8"/>
  <c r="F5" i="9" s="1"/>
  <c r="L5" i="8"/>
  <c r="EU120" i="7"/>
  <c r="EV120" i="7" s="1"/>
  <c r="ER120" i="7"/>
  <c r="EQ120" i="7"/>
  <c r="EP120" i="7"/>
  <c r="EO120" i="7"/>
  <c r="EN120" i="7"/>
  <c r="EU119" i="7"/>
  <c r="EV119" i="7" s="1"/>
  <c r="ER119" i="7"/>
  <c r="EQ119" i="7"/>
  <c r="EP119" i="7"/>
  <c r="EO119" i="7"/>
  <c r="EN119" i="7"/>
  <c r="EU118" i="7"/>
  <c r="EV118" i="7" s="1"/>
  <c r="ER118" i="7"/>
  <c r="EQ118" i="7"/>
  <c r="EP118" i="7"/>
  <c r="EO118" i="7"/>
  <c r="EN118" i="7"/>
  <c r="EU117" i="7"/>
  <c r="EV117" i="7" s="1"/>
  <c r="ER117" i="7"/>
  <c r="EQ117" i="7"/>
  <c r="EP117" i="7"/>
  <c r="EO117" i="7"/>
  <c r="EN117" i="7"/>
  <c r="EU116" i="7"/>
  <c r="EV116" i="7" s="1"/>
  <c r="ER116" i="7"/>
  <c r="EQ116" i="7"/>
  <c r="EP116" i="7"/>
  <c r="EO116" i="7"/>
  <c r="EN116" i="7"/>
  <c r="EU115" i="7"/>
  <c r="EV115" i="7" s="1"/>
  <c r="ER115" i="7"/>
  <c r="EQ115" i="7"/>
  <c r="EP115" i="7"/>
  <c r="EO115" i="7"/>
  <c r="EN115" i="7"/>
  <c r="EU114" i="7"/>
  <c r="EV114" i="7" s="1"/>
  <c r="EU113" i="7"/>
  <c r="EV113" i="7" s="1"/>
  <c r="ER113" i="7"/>
  <c r="EQ113" i="7"/>
  <c r="EP113" i="7"/>
  <c r="EO113" i="7"/>
  <c r="EN113" i="7"/>
  <c r="EU112" i="7"/>
  <c r="EV112" i="7" s="1"/>
  <c r="ER112" i="7"/>
  <c r="EQ112" i="7"/>
  <c r="EP112" i="7"/>
  <c r="EO112" i="7"/>
  <c r="EN112" i="7"/>
  <c r="EU111" i="7"/>
  <c r="EV111" i="7" s="1"/>
  <c r="ER111" i="7"/>
  <c r="EQ111" i="7"/>
  <c r="EP111" i="7"/>
  <c r="EO111" i="7"/>
  <c r="EN111" i="7"/>
  <c r="EU110" i="7"/>
  <c r="EV110" i="7" s="1"/>
  <c r="ER110" i="7"/>
  <c r="EQ110" i="7"/>
  <c r="EP110" i="7"/>
  <c r="EO110" i="7"/>
  <c r="EN110" i="7"/>
  <c r="EU109" i="7"/>
  <c r="EV109" i="7" s="1"/>
  <c r="ER109" i="7"/>
  <c r="EQ109" i="7"/>
  <c r="EP109" i="7"/>
  <c r="EO109" i="7"/>
  <c r="EN109" i="7"/>
  <c r="EU108" i="7"/>
  <c r="EV108" i="7" s="1"/>
  <c r="ER108" i="7"/>
  <c r="EQ108" i="7"/>
  <c r="EP108" i="7"/>
  <c r="EO108" i="7"/>
  <c r="EN108" i="7"/>
  <c r="EU107" i="7"/>
  <c r="EV107" i="7" s="1"/>
  <c r="ER107" i="7"/>
  <c r="EQ107" i="7"/>
  <c r="EP107" i="7"/>
  <c r="EO107" i="7"/>
  <c r="EN107" i="7"/>
  <c r="EU106" i="7"/>
  <c r="EV106" i="7" s="1"/>
  <c r="ER106" i="7"/>
  <c r="EQ106" i="7"/>
  <c r="EP106" i="7"/>
  <c r="EO106" i="7"/>
  <c r="EN106" i="7"/>
  <c r="EU105" i="7"/>
  <c r="EV105" i="7" s="1"/>
  <c r="ER105" i="7"/>
  <c r="EQ105" i="7"/>
  <c r="EP105" i="7"/>
  <c r="EO105" i="7"/>
  <c r="EN105" i="7"/>
  <c r="EU104" i="7"/>
  <c r="EV104" i="7" s="1"/>
  <c r="ER104" i="7"/>
  <c r="EQ104" i="7"/>
  <c r="EP104" i="7"/>
  <c r="EO104" i="7"/>
  <c r="EN104" i="7"/>
  <c r="EU103" i="7"/>
  <c r="EV103" i="7" s="1"/>
  <c r="ER103" i="7"/>
  <c r="EQ103" i="7"/>
  <c r="EP103" i="7"/>
  <c r="EO103" i="7"/>
  <c r="EN103" i="7"/>
  <c r="EU102" i="7"/>
  <c r="EV102" i="7" s="1"/>
  <c r="ER102" i="7"/>
  <c r="EQ102" i="7"/>
  <c r="EP102" i="7"/>
  <c r="EO102" i="7"/>
  <c r="EN102" i="7"/>
  <c r="EU101" i="7"/>
  <c r="EV101" i="7" s="1"/>
  <c r="ER101" i="7"/>
  <c r="EQ101" i="7"/>
  <c r="EP101" i="7"/>
  <c r="EO101" i="7"/>
  <c r="EN101" i="7"/>
  <c r="EU100" i="7"/>
  <c r="EV100" i="7" s="1"/>
  <c r="ER100" i="7"/>
  <c r="EQ100" i="7"/>
  <c r="EP100" i="7"/>
  <c r="EO100" i="7"/>
  <c r="EN100" i="7"/>
  <c r="EQ99" i="7"/>
  <c r="EP99" i="7"/>
  <c r="EO99" i="7"/>
  <c r="EN99" i="7"/>
  <c r="EQ98" i="7"/>
  <c r="EP98" i="7"/>
  <c r="EO98" i="7"/>
  <c r="EN98" i="7"/>
  <c r="EQ97" i="7"/>
  <c r="EP97" i="7"/>
  <c r="EO97" i="7"/>
  <c r="EN97" i="7"/>
  <c r="EQ96" i="7"/>
  <c r="EP96" i="7"/>
  <c r="EO96" i="7"/>
  <c r="EN96" i="7"/>
  <c r="EQ95" i="7"/>
  <c r="EP95" i="7"/>
  <c r="EO95" i="7"/>
  <c r="EN95" i="7"/>
  <c r="EQ94" i="7"/>
  <c r="EP94" i="7"/>
  <c r="EO94" i="7"/>
  <c r="EN94" i="7"/>
  <c r="EQ93" i="7"/>
  <c r="EP93" i="7"/>
  <c r="EO93" i="7"/>
  <c r="EN93" i="7"/>
  <c r="EQ92" i="7"/>
  <c r="EP92" i="7"/>
  <c r="EO92" i="7"/>
  <c r="EN92" i="7"/>
  <c r="EQ91" i="7"/>
  <c r="EP91" i="7"/>
  <c r="EO91" i="7"/>
  <c r="EN91" i="7"/>
  <c r="EQ90" i="7"/>
  <c r="EP90" i="7"/>
  <c r="EO90" i="7"/>
  <c r="EN90" i="7"/>
  <c r="EQ89" i="7"/>
  <c r="EP89" i="7"/>
  <c r="EO89" i="7"/>
  <c r="EN89" i="7"/>
  <c r="EQ88" i="7"/>
  <c r="EP88" i="7"/>
  <c r="EO88" i="7"/>
  <c r="EN88" i="7"/>
  <c r="EQ87" i="7"/>
  <c r="EP87" i="7"/>
  <c r="EO87" i="7"/>
  <c r="EN87" i="7"/>
  <c r="EQ86" i="7"/>
  <c r="EP86" i="7"/>
  <c r="EO86" i="7"/>
  <c r="EN86" i="7"/>
  <c r="EQ85" i="7"/>
  <c r="EP85" i="7"/>
  <c r="EO85" i="7"/>
  <c r="EN85" i="7"/>
  <c r="EQ84" i="7"/>
  <c r="EP84" i="7"/>
  <c r="EO84" i="7"/>
  <c r="EN84" i="7"/>
  <c r="EQ83" i="7"/>
  <c r="EP83" i="7"/>
  <c r="EO83" i="7"/>
  <c r="EN83" i="7"/>
  <c r="EQ82" i="7"/>
  <c r="EP82" i="7"/>
  <c r="EO82" i="7"/>
  <c r="EN82" i="7"/>
  <c r="EQ81" i="7"/>
  <c r="EP81" i="7"/>
  <c r="EO81" i="7"/>
  <c r="EN81" i="7"/>
  <c r="EQ80" i="7"/>
  <c r="EP80" i="7"/>
  <c r="EO80" i="7"/>
  <c r="EN80" i="7"/>
  <c r="EQ77" i="7"/>
  <c r="EP77" i="7"/>
  <c r="EO77" i="7"/>
  <c r="EN77" i="7"/>
  <c r="EQ76" i="7"/>
  <c r="EP76" i="7"/>
  <c r="EO76" i="7"/>
  <c r="EN76" i="7"/>
  <c r="EQ75" i="7"/>
  <c r="EP75" i="7"/>
  <c r="EO75" i="7"/>
  <c r="EN75" i="7"/>
  <c r="EQ74" i="7"/>
  <c r="EP74" i="7"/>
  <c r="EO74" i="7"/>
  <c r="EN74" i="7"/>
  <c r="EQ73" i="7"/>
  <c r="EP73" i="7"/>
  <c r="EO73" i="7"/>
  <c r="EN73" i="7"/>
  <c r="EQ71" i="7"/>
  <c r="EP71" i="7"/>
  <c r="EO71" i="7"/>
  <c r="EN71" i="7"/>
  <c r="EQ70" i="7"/>
  <c r="EP70" i="7"/>
  <c r="EO70" i="7"/>
  <c r="EN70" i="7"/>
  <c r="EQ69" i="7"/>
  <c r="EP69" i="7"/>
  <c r="EO69" i="7"/>
  <c r="EN69" i="7"/>
  <c r="EQ68" i="7"/>
  <c r="EP68" i="7"/>
  <c r="EO68" i="7"/>
  <c r="EN68" i="7"/>
  <c r="EQ67" i="7"/>
  <c r="EP67" i="7"/>
  <c r="EO67" i="7"/>
  <c r="EN67" i="7"/>
  <c r="EQ66" i="7"/>
  <c r="EP66" i="7"/>
  <c r="EO66" i="7"/>
  <c r="EN66" i="7"/>
  <c r="EQ65" i="7"/>
  <c r="EP65" i="7"/>
  <c r="EO65" i="7"/>
  <c r="EN65" i="7"/>
  <c r="EQ63" i="7"/>
  <c r="EP63" i="7"/>
  <c r="EO63" i="7"/>
  <c r="EN63" i="7"/>
  <c r="EQ62" i="7"/>
  <c r="EP62" i="7"/>
  <c r="EO62" i="7"/>
  <c r="EN62" i="7"/>
  <c r="EQ61" i="7"/>
  <c r="EP61" i="7"/>
  <c r="EO61" i="7"/>
  <c r="EN61" i="7"/>
  <c r="EQ59" i="7"/>
  <c r="EP59" i="7"/>
  <c r="EO59" i="7"/>
  <c r="EN59" i="7"/>
  <c r="EQ58" i="7"/>
  <c r="EP58" i="7"/>
  <c r="EO58" i="7"/>
  <c r="EN58" i="7"/>
  <c r="EQ57" i="7"/>
  <c r="EP57" i="7"/>
  <c r="EO57" i="7"/>
  <c r="EN57" i="7"/>
  <c r="EQ56" i="7"/>
  <c r="EP56" i="7"/>
  <c r="EO56" i="7"/>
  <c r="EN56" i="7"/>
  <c r="EQ55" i="7"/>
  <c r="EP55" i="7"/>
  <c r="EO55" i="7"/>
  <c r="EN55" i="7"/>
  <c r="ER53" i="7"/>
  <c r="EQ53" i="7"/>
  <c r="EP53" i="7"/>
  <c r="EO53" i="7"/>
  <c r="EN53" i="7"/>
  <c r="EQ52" i="7"/>
  <c r="EP52" i="7"/>
  <c r="EO52" i="7"/>
  <c r="EN52" i="7"/>
  <c r="EU51" i="7"/>
  <c r="EV51" i="7" s="1"/>
  <c r="EQ50" i="7"/>
  <c r="EP50" i="7"/>
  <c r="EO50" i="7"/>
  <c r="EN50" i="7"/>
  <c r="EQ47" i="7"/>
  <c r="EP47" i="7"/>
  <c r="EO47" i="7"/>
  <c r="EN47" i="7"/>
  <c r="EQ46" i="7"/>
  <c r="EP46" i="7"/>
  <c r="EO46" i="7"/>
  <c r="EN46" i="7"/>
  <c r="ER45" i="7"/>
  <c r="EQ45" i="7"/>
  <c r="EP45" i="7"/>
  <c r="EO45" i="7"/>
  <c r="EN45" i="7"/>
  <c r="ER44" i="7"/>
  <c r="EQ44" i="7"/>
  <c r="EP44" i="7"/>
  <c r="EO44" i="7"/>
  <c r="EN44" i="7"/>
  <c r="ER43" i="7"/>
  <c r="EQ43" i="7"/>
  <c r="EP43" i="7"/>
  <c r="EO43" i="7"/>
  <c r="EN43" i="7"/>
  <c r="ER42" i="7"/>
  <c r="EQ42" i="7"/>
  <c r="EP42" i="7"/>
  <c r="EO42" i="7"/>
  <c r="EN42" i="7"/>
  <c r="ER41" i="7"/>
  <c r="EQ41" i="7"/>
  <c r="EP41" i="7"/>
  <c r="EO41" i="7"/>
  <c r="EN41" i="7"/>
  <c r="EQ40" i="7"/>
  <c r="EP40" i="7"/>
  <c r="EO40" i="7"/>
  <c r="EN40" i="7"/>
  <c r="ER39" i="7"/>
  <c r="EQ39" i="7"/>
  <c r="EP39" i="7"/>
  <c r="EO39" i="7"/>
  <c r="EN39" i="7"/>
  <c r="ER38" i="7"/>
  <c r="EQ38" i="7"/>
  <c r="EP38" i="7"/>
  <c r="EO38" i="7"/>
  <c r="EN38" i="7"/>
  <c r="EQ37" i="7"/>
  <c r="EP37" i="7"/>
  <c r="EO37" i="7"/>
  <c r="EN37" i="7"/>
  <c r="ER36" i="7"/>
  <c r="EQ36" i="7"/>
  <c r="EP36" i="7"/>
  <c r="EO36" i="7"/>
  <c r="EN36" i="7"/>
  <c r="ER35" i="7"/>
  <c r="EQ35" i="7"/>
  <c r="EP35" i="7"/>
  <c r="EO35" i="7"/>
  <c r="EN35" i="7"/>
  <c r="ER34" i="7"/>
  <c r="EQ34" i="7"/>
  <c r="EP34" i="7"/>
  <c r="EO34" i="7"/>
  <c r="EN34" i="7"/>
  <c r="ER33" i="7"/>
  <c r="EQ33" i="7"/>
  <c r="EP33" i="7"/>
  <c r="EO33" i="7"/>
  <c r="EN33" i="7"/>
  <c r="ER32" i="7"/>
  <c r="EQ32" i="7"/>
  <c r="EP32" i="7"/>
  <c r="EO32" i="7"/>
  <c r="EN32" i="7"/>
  <c r="EQ31" i="7"/>
  <c r="EP31" i="7"/>
  <c r="EO31" i="7"/>
  <c r="EN31" i="7"/>
  <c r="ER30" i="7"/>
  <c r="EQ30" i="7"/>
  <c r="EP30" i="7"/>
  <c r="EO30" i="7"/>
  <c r="EN30" i="7"/>
  <c r="EQ29" i="7"/>
  <c r="EP29" i="7"/>
  <c r="EO29" i="7"/>
  <c r="EN29" i="7"/>
  <c r="ER28" i="7"/>
  <c r="EQ28" i="7"/>
  <c r="EP28" i="7"/>
  <c r="EO28" i="7"/>
  <c r="EN28" i="7"/>
  <c r="EQ27" i="7"/>
  <c r="EP27" i="7"/>
  <c r="EO27" i="7"/>
  <c r="EN27" i="7"/>
  <c r="ER26" i="7"/>
  <c r="EQ26" i="7"/>
  <c r="EP26" i="7"/>
  <c r="EO26" i="7"/>
  <c r="EN26" i="7"/>
  <c r="ER25" i="7"/>
  <c r="EQ25" i="7"/>
  <c r="EP25" i="7"/>
  <c r="EO25" i="7"/>
  <c r="EN25" i="7"/>
  <c r="EQ24" i="7"/>
  <c r="EP24" i="7"/>
  <c r="EO24" i="7"/>
  <c r="EN24" i="7"/>
  <c r="ER23" i="7"/>
  <c r="EQ23" i="7"/>
  <c r="EP23" i="7"/>
  <c r="EO23" i="7"/>
  <c r="EN23" i="7"/>
  <c r="ER22" i="7"/>
  <c r="EQ22" i="7"/>
  <c r="EP22" i="7"/>
  <c r="EO22" i="7"/>
  <c r="EN22" i="7"/>
  <c r="ER21" i="7"/>
  <c r="EQ21" i="7"/>
  <c r="EP21" i="7"/>
  <c r="EO21" i="7"/>
  <c r="EN21" i="7"/>
  <c r="ER20" i="7"/>
  <c r="EQ20" i="7"/>
  <c r="EP20" i="7"/>
  <c r="EO20" i="7"/>
  <c r="EN20" i="7"/>
  <c r="ER19" i="7"/>
  <c r="EQ19" i="7"/>
  <c r="EP19" i="7"/>
  <c r="EO19" i="7"/>
  <c r="EN19" i="7"/>
  <c r="ER18" i="7"/>
  <c r="EQ18" i="7"/>
  <c r="EP18" i="7"/>
  <c r="EO18" i="7"/>
  <c r="EN18" i="7"/>
  <c r="EQ17" i="7"/>
  <c r="EP17" i="7"/>
  <c r="EO17" i="7"/>
  <c r="EN17" i="7"/>
  <c r="ER16" i="7"/>
  <c r="EQ16" i="7"/>
  <c r="EP16" i="7"/>
  <c r="EO16" i="7"/>
  <c r="EN16" i="7"/>
  <c r="ER15" i="7"/>
  <c r="EQ15" i="7"/>
  <c r="EP15" i="7"/>
  <c r="EO15" i="7"/>
  <c r="EN15" i="7"/>
  <c r="ER14" i="7"/>
  <c r="EQ14" i="7"/>
  <c r="EP14" i="7"/>
  <c r="EO14" i="7"/>
  <c r="EN14" i="7"/>
  <c r="EQ13" i="7"/>
  <c r="EP13" i="7"/>
  <c r="EO13" i="7"/>
  <c r="EN13" i="7"/>
  <c r="EU98" i="7"/>
  <c r="EV98" i="7" s="1"/>
  <c r="ER96" i="7"/>
  <c r="ER92" i="7"/>
  <c r="ER91" i="7"/>
  <c r="EU89" i="7"/>
  <c r="EV89" i="7" s="1"/>
  <c r="EU87" i="7"/>
  <c r="EV87" i="7" s="1"/>
  <c r="ES86" i="7"/>
  <c r="ER85" i="7"/>
  <c r="ER83" i="7"/>
  <c r="EU82" i="7"/>
  <c r="EV82" i="7" s="1"/>
  <c r="EU81" i="7"/>
  <c r="EV81" i="7" s="1"/>
  <c r="ES75" i="7"/>
  <c r="ER70" i="7"/>
  <c r="EU68" i="7"/>
  <c r="EV68" i="7" s="1"/>
  <c r="EU67" i="7"/>
  <c r="EV67" i="7" s="1"/>
  <c r="EU66" i="7"/>
  <c r="EV66" i="7" s="1"/>
  <c r="EU62" i="7"/>
  <c r="EV62" i="7" s="1"/>
  <c r="ES61" i="7"/>
  <c r="EU58" i="7"/>
  <c r="EV58" i="7" s="1"/>
  <c r="ER56" i="7"/>
  <c r="ER55" i="7"/>
  <c r="ER52" i="7"/>
  <c r="ES45" i="7"/>
  <c r="EU44" i="7"/>
  <c r="EV44" i="7" s="1"/>
  <c r="ES43" i="7"/>
  <c r="ES39" i="7"/>
  <c r="EU38" i="7"/>
  <c r="EV38" i="7" s="1"/>
  <c r="EU35" i="7"/>
  <c r="EV35" i="7" s="1"/>
  <c r="EU34" i="7"/>
  <c r="EV34" i="7" s="1"/>
  <c r="EU30" i="7"/>
  <c r="EV30" i="7" s="1"/>
  <c r="EU28" i="7"/>
  <c r="EV28" i="7" s="1"/>
  <c r="EU26" i="7"/>
  <c r="EV26" i="7" s="1"/>
  <c r="EU23" i="7"/>
  <c r="EV23" i="7" s="1"/>
  <c r="EU22" i="7"/>
  <c r="EV22" i="7" s="1"/>
  <c r="EU21" i="7"/>
  <c r="EV21" i="7" s="1"/>
  <c r="ES19" i="7"/>
  <c r="EU18" i="7"/>
  <c r="EV18" i="7" s="1"/>
  <c r="ES16" i="7"/>
  <c r="EU15" i="7"/>
  <c r="EV15" i="7" s="1"/>
  <c r="ES14" i="7"/>
  <c r="ES44" i="7" l="1"/>
  <c r="ES55" i="7"/>
  <c r="ES85" i="7"/>
  <c r="ET85" i="7" s="1"/>
  <c r="ET115" i="7"/>
  <c r="ES18" i="7"/>
  <c r="ET104" i="7"/>
  <c r="ES35" i="7"/>
  <c r="ET35" i="7" s="1"/>
  <c r="ET55" i="7"/>
  <c r="ES92" i="7"/>
  <c r="ET108" i="7"/>
  <c r="ET119" i="7"/>
  <c r="ET29" i="7"/>
  <c r="ET90" i="7"/>
  <c r="ET112" i="7"/>
  <c r="EU45" i="7"/>
  <c r="EV45" i="7" s="1"/>
  <c r="ES56" i="7"/>
  <c r="ET24" i="7"/>
  <c r="ES30" i="7"/>
  <c r="ET50" i="7"/>
  <c r="ER73" i="7"/>
  <c r="ET53" i="7"/>
  <c r="ET74" i="7"/>
  <c r="EU75" i="7"/>
  <c r="EV75" i="7" s="1"/>
  <c r="EU86" i="7"/>
  <c r="EV86" i="7" s="1"/>
  <c r="ET103" i="7"/>
  <c r="ET107" i="7"/>
  <c r="ET111" i="7"/>
  <c r="ET118" i="7"/>
  <c r="ES52" i="7"/>
  <c r="ET52" i="7" s="1"/>
  <c r="ET59" i="7"/>
  <c r="ET80" i="7"/>
  <c r="ER82" i="7"/>
  <c r="EU90" i="7"/>
  <c r="ET93" i="7"/>
  <c r="ES97" i="7"/>
  <c r="ET97" i="7" s="1"/>
  <c r="ET117" i="7"/>
  <c r="ET27" i="7"/>
  <c r="EU61" i="7"/>
  <c r="EV61" i="7" s="1"/>
  <c r="ES40" i="7"/>
  <c r="ET13" i="7"/>
  <c r="EU16" i="7"/>
  <c r="EV16" i="7" s="1"/>
  <c r="EU19" i="7"/>
  <c r="EV19" i="7" s="1"/>
  <c r="EU29" i="7"/>
  <c r="EV29" i="7" s="1"/>
  <c r="ET31" i="7"/>
  <c r="ET46" i="7"/>
  <c r="ET56" i="7"/>
  <c r="ET63" i="7"/>
  <c r="ES70" i="7"/>
  <c r="ET70" i="7" s="1"/>
  <c r="ET76" i="7"/>
  <c r="ES83" i="7"/>
  <c r="ET83" i="7" s="1"/>
  <c r="ES91" i="7"/>
  <c r="ET100" i="7"/>
  <c r="ET116" i="7"/>
  <c r="ET120" i="7"/>
  <c r="ES15" i="7"/>
  <c r="EU25" i="7"/>
  <c r="EV25" i="7" s="1"/>
  <c r="ES25" i="7"/>
  <c r="ET25" i="7" s="1"/>
  <c r="ER47" i="7"/>
  <c r="EU47" i="7"/>
  <c r="EV47" i="7" s="1"/>
  <c r="ES47" i="7"/>
  <c r="EU46" i="7"/>
  <c r="EV46" i="7" s="1"/>
  <c r="EU69" i="7"/>
  <c r="EV69" i="7" s="1"/>
  <c r="ES69" i="7"/>
  <c r="ER69" i="7"/>
  <c r="EU88" i="7"/>
  <c r="EV88" i="7" s="1"/>
  <c r="ES88" i="7"/>
  <c r="ER88" i="7"/>
  <c r="EU20" i="7"/>
  <c r="EV20" i="7" s="1"/>
  <c r="ES20" i="7"/>
  <c r="ET20" i="7" s="1"/>
  <c r="EU32" i="7"/>
  <c r="EV32" i="7" s="1"/>
  <c r="ES32" i="7"/>
  <c r="ES36" i="7"/>
  <c r="ET36" i="7" s="1"/>
  <c r="EU36" i="7"/>
  <c r="EV36" i="7" s="1"/>
  <c r="ES42" i="7"/>
  <c r="EU42" i="7"/>
  <c r="EV42" i="7" s="1"/>
  <c r="ES57" i="7"/>
  <c r="ER57" i="7"/>
  <c r="EU57" i="7"/>
  <c r="EV57" i="7" s="1"/>
  <c r="ES65" i="7"/>
  <c r="EU65" i="7"/>
  <c r="EV65" i="7" s="1"/>
  <c r="ER65" i="7"/>
  <c r="EU77" i="7"/>
  <c r="EV77" i="7" s="1"/>
  <c r="ES77" i="7"/>
  <c r="ER77" i="7"/>
  <c r="ER84" i="7"/>
  <c r="ES84" i="7"/>
  <c r="EU84" i="7"/>
  <c r="EV84" i="7" s="1"/>
  <c r="ES94" i="7"/>
  <c r="ER94" i="7"/>
  <c r="EU94" i="7"/>
  <c r="EV94" i="7" s="1"/>
  <c r="ES29" i="7"/>
  <c r="ET45" i="7"/>
  <c r="EU14" i="7"/>
  <c r="EV14" i="7" s="1"/>
  <c r="ET15" i="7"/>
  <c r="EU17" i="7"/>
  <c r="ET18" i="7"/>
  <c r="ES23" i="7"/>
  <c r="ET23" i="7" s="1"/>
  <c r="ES26" i="7"/>
  <c r="ET26" i="7" s="1"/>
  <c r="ES33" i="7"/>
  <c r="ES34" i="7"/>
  <c r="ET34" i="7" s="1"/>
  <c r="ES38" i="7"/>
  <c r="EU39" i="7"/>
  <c r="EV39" i="7" s="1"/>
  <c r="ES41" i="7"/>
  <c r="ET41" i="7" s="1"/>
  <c r="EU43" i="7"/>
  <c r="EV43" i="7" s="1"/>
  <c r="EU52" i="7"/>
  <c r="EU55" i="7"/>
  <c r="EV55" i="7" s="1"/>
  <c r="EU56" i="7"/>
  <c r="EV56" i="7" s="1"/>
  <c r="ER58" i="7"/>
  <c r="ER62" i="7"/>
  <c r="ER66" i="7"/>
  <c r="ER67" i="7"/>
  <c r="ER68" i="7"/>
  <c r="EU70" i="7"/>
  <c r="EV70" i="7" s="1"/>
  <c r="ES73" i="7"/>
  <c r="ER81" i="7"/>
  <c r="ES82" i="7"/>
  <c r="EU83" i="7"/>
  <c r="EV83" i="7" s="1"/>
  <c r="EU85" i="7"/>
  <c r="EV85" i="7" s="1"/>
  <c r="ER87" i="7"/>
  <c r="ER89" i="7"/>
  <c r="EU91" i="7"/>
  <c r="EV91" i="7" s="1"/>
  <c r="EU92" i="7"/>
  <c r="EV92" i="7" s="1"/>
  <c r="ES96" i="7"/>
  <c r="ER98" i="7"/>
  <c r="ES21" i="7"/>
  <c r="ET21" i="7" s="1"/>
  <c r="ES22" i="7"/>
  <c r="ET22" i="7" s="1"/>
  <c r="ES28" i="7"/>
  <c r="ET28" i="7" s="1"/>
  <c r="EU33" i="7"/>
  <c r="EV33" i="7" s="1"/>
  <c r="ES37" i="7"/>
  <c r="ET38" i="7"/>
  <c r="EU41" i="7"/>
  <c r="EV41" i="7" s="1"/>
  <c r="EV52" i="7"/>
  <c r="ES58" i="7"/>
  <c r="ER61" i="7"/>
  <c r="ET61" i="7" s="1"/>
  <c r="ES62" i="7"/>
  <c r="ES66" i="7"/>
  <c r="ES67" i="7"/>
  <c r="ES68" i="7"/>
  <c r="ET69" i="7"/>
  <c r="EU73" i="7"/>
  <c r="EV73" i="7" s="1"/>
  <c r="ER75" i="7"/>
  <c r="EU80" i="7"/>
  <c r="EV80" i="7" s="1"/>
  <c r="ES81" i="7"/>
  <c r="ER86" i="7"/>
  <c r="ET86" i="7" s="1"/>
  <c r="ES87" i="7"/>
  <c r="ES89" i="7"/>
  <c r="ET94" i="7"/>
  <c r="EU95" i="7"/>
  <c r="EU96" i="7"/>
  <c r="EV96" i="7" s="1"/>
  <c r="ES98" i="7"/>
  <c r="EV90" i="7"/>
  <c r="ET16" i="7"/>
  <c r="ET19" i="7"/>
  <c r="ET30" i="7"/>
  <c r="ET39" i="7"/>
  <c r="ET43" i="7"/>
  <c r="EU74" i="7"/>
  <c r="EV74" i="7" s="1"/>
  <c r="ET91" i="7"/>
  <c r="ET14" i="7"/>
  <c r="ET17" i="7"/>
  <c r="ES24" i="7"/>
  <c r="ES27" i="7"/>
  <c r="ET37" i="7"/>
  <c r="ET42" i="7"/>
  <c r="EU63" i="7"/>
  <c r="EV63" i="7" s="1"/>
  <c r="ES63" i="7"/>
  <c r="ET87" i="7"/>
  <c r="ET92" i="7"/>
  <c r="ET101" i="7"/>
  <c r="ET102" i="7"/>
  <c r="ET106" i="7"/>
  <c r="ET110" i="7"/>
  <c r="EU71" i="7"/>
  <c r="EV71" i="7" s="1"/>
  <c r="ES71" i="7"/>
  <c r="ET105" i="7"/>
  <c r="ET109" i="7"/>
  <c r="ET113" i="7"/>
  <c r="ET32" i="7"/>
  <c r="ET33" i="7"/>
  <c r="ET40" i="7"/>
  <c r="EU40" i="7"/>
  <c r="EV40" i="7" s="1"/>
  <c r="ET44" i="7"/>
  <c r="EU50" i="7"/>
  <c r="EV50" i="7" s="1"/>
  <c r="ES50" i="7"/>
  <c r="EU59" i="7"/>
  <c r="EV59" i="7" s="1"/>
  <c r="ES59" i="7"/>
  <c r="ET66" i="7"/>
  <c r="ET71" i="7"/>
  <c r="ET75" i="7"/>
  <c r="ET95" i="7"/>
  <c r="ET96" i="7"/>
  <c r="EU97" i="7"/>
  <c r="EV97" i="7" s="1"/>
  <c r="ES31" i="7"/>
  <c r="ES95" i="7"/>
  <c r="ET47" i="7" l="1"/>
  <c r="ET82" i="7"/>
  <c r="ET65" i="7"/>
  <c r="ET57" i="7"/>
  <c r="ET73" i="7"/>
  <c r="ET77" i="7"/>
  <c r="ET84" i="7"/>
  <c r="ET58" i="7"/>
  <c r="ET62" i="7"/>
  <c r="ET88" i="7"/>
  <c r="EV95" i="7"/>
  <c r="ET98" i="7"/>
  <c r="ET68" i="7"/>
  <c r="EU53" i="7"/>
  <c r="EV53" i="7" s="1"/>
  <c r="ET89" i="7"/>
  <c r="ET81" i="7"/>
  <c r="ET67" i="7"/>
  <c r="ES90" i="7"/>
  <c r="EV17" i="7"/>
  <c r="ES17" i="7"/>
  <c r="EU13" i="7"/>
  <c r="EV13" i="7" s="1"/>
  <c r="ES13" i="7"/>
  <c r="ES80" i="7"/>
  <c r="EU37" i="7"/>
  <c r="EV37" i="7" s="1"/>
  <c r="ES78" i="7"/>
  <c r="ER78" i="7"/>
  <c r="EU78" i="7"/>
  <c r="EV78" i="7" s="1"/>
  <c r="ES53" i="7"/>
  <c r="EU48" i="7"/>
  <c r="EV48" i="7" s="1"/>
  <c r="ER48" i="7"/>
  <c r="ES48" i="7"/>
  <c r="EU31" i="7"/>
  <c r="EV31" i="7" s="1"/>
  <c r="EL121" i="7"/>
  <c r="EU99" i="7"/>
  <c r="EV99" i="7" s="1"/>
  <c r="ES99" i="7"/>
  <c r="ER99" i="7"/>
  <c r="ES46" i="7"/>
  <c r="ES74" i="7"/>
  <c r="EU27" i="7"/>
  <c r="EV27" i="7" s="1"/>
  <c r="ES93" i="7"/>
  <c r="EU93" i="7"/>
  <c r="EV93" i="7" s="1"/>
  <c r="EU76" i="7"/>
  <c r="EV76" i="7" s="1"/>
  <c r="ES76" i="7"/>
  <c r="EU24" i="7"/>
  <c r="EV24" i="7" s="1"/>
  <c r="ER128" i="7" l="1"/>
  <c r="ET99" i="7"/>
  <c r="ET78" i="7"/>
  <c r="ET48" i="7"/>
  <c r="EL122" i="7"/>
  <c r="EL123" i="7"/>
  <c r="ET128" i="7" l="1"/>
  <c r="EM121" i="7"/>
  <c r="EL124" i="7"/>
  <c r="EL125" i="7" s="1"/>
  <c r="EC120" i="7"/>
  <c r="ED120" i="7" s="1"/>
  <c r="DZ120" i="7"/>
  <c r="DY120" i="7"/>
  <c r="DX120" i="7"/>
  <c r="DW120" i="7"/>
  <c r="DV120" i="7"/>
  <c r="EC119" i="7"/>
  <c r="ED119" i="7" s="1"/>
  <c r="DZ119" i="7"/>
  <c r="DY119" i="7"/>
  <c r="DX119" i="7"/>
  <c r="DW119" i="7"/>
  <c r="DV119" i="7"/>
  <c r="EC118" i="7"/>
  <c r="ED118" i="7" s="1"/>
  <c r="DZ118" i="7"/>
  <c r="DY118" i="7"/>
  <c r="DX118" i="7"/>
  <c r="DW118" i="7"/>
  <c r="DV118" i="7"/>
  <c r="EC117" i="7"/>
  <c r="ED117" i="7" s="1"/>
  <c r="DZ117" i="7"/>
  <c r="DY117" i="7"/>
  <c r="DX117" i="7"/>
  <c r="DW117" i="7"/>
  <c r="DV117" i="7"/>
  <c r="EC116" i="7"/>
  <c r="ED116" i="7" s="1"/>
  <c r="DZ116" i="7"/>
  <c r="DY116" i="7"/>
  <c r="DX116" i="7"/>
  <c r="DW116" i="7"/>
  <c r="DV116" i="7"/>
  <c r="EC115" i="7"/>
  <c r="ED115" i="7" s="1"/>
  <c r="DZ115" i="7"/>
  <c r="DY115" i="7"/>
  <c r="DX115" i="7"/>
  <c r="DW115" i="7"/>
  <c r="DV115" i="7"/>
  <c r="EC114" i="7"/>
  <c r="ED114" i="7" s="1"/>
  <c r="EC113" i="7"/>
  <c r="ED113" i="7" s="1"/>
  <c r="DZ113" i="7"/>
  <c r="DY113" i="7"/>
  <c r="DX113" i="7"/>
  <c r="DW113" i="7"/>
  <c r="DV113" i="7"/>
  <c r="EC112" i="7"/>
  <c r="ED112" i="7" s="1"/>
  <c r="DZ112" i="7"/>
  <c r="DY112" i="7"/>
  <c r="DX112" i="7"/>
  <c r="DW112" i="7"/>
  <c r="DV112" i="7"/>
  <c r="EC111" i="7"/>
  <c r="ED111" i="7" s="1"/>
  <c r="DZ111" i="7"/>
  <c r="DY111" i="7"/>
  <c r="DX111" i="7"/>
  <c r="DW111" i="7"/>
  <c r="DV111" i="7"/>
  <c r="EC110" i="7"/>
  <c r="ED110" i="7" s="1"/>
  <c r="DZ110" i="7"/>
  <c r="DY110" i="7"/>
  <c r="DX110" i="7"/>
  <c r="DW110" i="7"/>
  <c r="DV110" i="7"/>
  <c r="EC109" i="7"/>
  <c r="ED109" i="7" s="1"/>
  <c r="DZ109" i="7"/>
  <c r="DY109" i="7"/>
  <c r="DX109" i="7"/>
  <c r="DW109" i="7"/>
  <c r="DV109" i="7"/>
  <c r="EC108" i="7"/>
  <c r="ED108" i="7" s="1"/>
  <c r="DZ108" i="7"/>
  <c r="DY108" i="7"/>
  <c r="DX108" i="7"/>
  <c r="DW108" i="7"/>
  <c r="DV108" i="7"/>
  <c r="EC107" i="7"/>
  <c r="ED107" i="7" s="1"/>
  <c r="DZ107" i="7"/>
  <c r="DY107" i="7"/>
  <c r="DX107" i="7"/>
  <c r="DW107" i="7"/>
  <c r="DV107" i="7"/>
  <c r="EC106" i="7"/>
  <c r="ED106" i="7" s="1"/>
  <c r="DZ106" i="7"/>
  <c r="DY106" i="7"/>
  <c r="DX106" i="7"/>
  <c r="DW106" i="7"/>
  <c r="DV106" i="7"/>
  <c r="EC105" i="7"/>
  <c r="ED105" i="7" s="1"/>
  <c r="DZ105" i="7"/>
  <c r="DY105" i="7"/>
  <c r="DX105" i="7"/>
  <c r="DW105" i="7"/>
  <c r="DV105" i="7"/>
  <c r="EC104" i="7"/>
  <c r="ED104" i="7" s="1"/>
  <c r="DZ104" i="7"/>
  <c r="DY104" i="7"/>
  <c r="DX104" i="7"/>
  <c r="DW104" i="7"/>
  <c r="DV104" i="7"/>
  <c r="EC103" i="7"/>
  <c r="ED103" i="7" s="1"/>
  <c r="DZ103" i="7"/>
  <c r="DY103" i="7"/>
  <c r="DX103" i="7"/>
  <c r="DW103" i="7"/>
  <c r="DV103" i="7"/>
  <c r="EC102" i="7"/>
  <c r="ED102" i="7" s="1"/>
  <c r="DZ102" i="7"/>
  <c r="DY102" i="7"/>
  <c r="DX102" i="7"/>
  <c r="DW102" i="7"/>
  <c r="DV102" i="7"/>
  <c r="EC101" i="7"/>
  <c r="ED101" i="7" s="1"/>
  <c r="DZ101" i="7"/>
  <c r="DY101" i="7"/>
  <c r="DX101" i="7"/>
  <c r="DW101" i="7"/>
  <c r="DV101" i="7"/>
  <c r="EC100" i="7"/>
  <c r="ED100" i="7" s="1"/>
  <c r="DZ100" i="7"/>
  <c r="DY100" i="7"/>
  <c r="DX100" i="7"/>
  <c r="DW100" i="7"/>
  <c r="DV100" i="7"/>
  <c r="DY99" i="7"/>
  <c r="DX99" i="7"/>
  <c r="DW99" i="7"/>
  <c r="DV99" i="7"/>
  <c r="DY98" i="7"/>
  <c r="DX98" i="7"/>
  <c r="DW98" i="7"/>
  <c r="DV98" i="7"/>
  <c r="DY97" i="7"/>
  <c r="DX97" i="7"/>
  <c r="DW97" i="7"/>
  <c r="DV97" i="7"/>
  <c r="DY96" i="7"/>
  <c r="DX96" i="7"/>
  <c r="DW96" i="7"/>
  <c r="DV96" i="7"/>
  <c r="DY95" i="7"/>
  <c r="DX95" i="7"/>
  <c r="DW95" i="7"/>
  <c r="DV95" i="7"/>
  <c r="DY94" i="7"/>
  <c r="DX94" i="7"/>
  <c r="DW94" i="7"/>
  <c r="DV94" i="7"/>
  <c r="DY93" i="7"/>
  <c r="DX93" i="7"/>
  <c r="DW93" i="7"/>
  <c r="DV93" i="7"/>
  <c r="DY92" i="7"/>
  <c r="DX92" i="7"/>
  <c r="DW92" i="7"/>
  <c r="DV92" i="7"/>
  <c r="DY91" i="7"/>
  <c r="DX91" i="7"/>
  <c r="DW91" i="7"/>
  <c r="DV91" i="7"/>
  <c r="DY90" i="7"/>
  <c r="DX90" i="7"/>
  <c r="DW90" i="7"/>
  <c r="DV90" i="7"/>
  <c r="DY89" i="7"/>
  <c r="DX89" i="7"/>
  <c r="DW89" i="7"/>
  <c r="DV89" i="7"/>
  <c r="DY88" i="7"/>
  <c r="DX88" i="7"/>
  <c r="DW88" i="7"/>
  <c r="DV88" i="7"/>
  <c r="DY87" i="7"/>
  <c r="DX87" i="7"/>
  <c r="DW87" i="7"/>
  <c r="DV87" i="7"/>
  <c r="DY86" i="7"/>
  <c r="DX86" i="7"/>
  <c r="DW86" i="7"/>
  <c r="DV86" i="7"/>
  <c r="DY85" i="7"/>
  <c r="DX85" i="7"/>
  <c r="DW85" i="7"/>
  <c r="DV85" i="7"/>
  <c r="DY84" i="7"/>
  <c r="DX84" i="7"/>
  <c r="DW84" i="7"/>
  <c r="DV84" i="7"/>
  <c r="DY83" i="7"/>
  <c r="DX83" i="7"/>
  <c r="DW83" i="7"/>
  <c r="DV83" i="7"/>
  <c r="DY82" i="7"/>
  <c r="DX82" i="7"/>
  <c r="DW82" i="7"/>
  <c r="DV82" i="7"/>
  <c r="DY81" i="7"/>
  <c r="DX81" i="7"/>
  <c r="DW81" i="7"/>
  <c r="DV81" i="7"/>
  <c r="DY80" i="7"/>
  <c r="DX80" i="7"/>
  <c r="DW80" i="7"/>
  <c r="DV80" i="7"/>
  <c r="DY77" i="7"/>
  <c r="DX77" i="7"/>
  <c r="DW77" i="7"/>
  <c r="DV77" i="7"/>
  <c r="DY76" i="7"/>
  <c r="DX76" i="7"/>
  <c r="DW76" i="7"/>
  <c r="DV76" i="7"/>
  <c r="DY75" i="7"/>
  <c r="DX75" i="7"/>
  <c r="DW75" i="7"/>
  <c r="DV75" i="7"/>
  <c r="DY74" i="7"/>
  <c r="DX74" i="7"/>
  <c r="DW74" i="7"/>
  <c r="DV74" i="7"/>
  <c r="DY73" i="7"/>
  <c r="DX73" i="7"/>
  <c r="DW73" i="7"/>
  <c r="DV73" i="7"/>
  <c r="DY71" i="7"/>
  <c r="DX71" i="7"/>
  <c r="DW71" i="7"/>
  <c r="DV71" i="7"/>
  <c r="DY70" i="7"/>
  <c r="DX70" i="7"/>
  <c r="DW70" i="7"/>
  <c r="DV70" i="7"/>
  <c r="DY69" i="7"/>
  <c r="DX69" i="7"/>
  <c r="DW69" i="7"/>
  <c r="DV69" i="7"/>
  <c r="DY68" i="7"/>
  <c r="DX68" i="7"/>
  <c r="DW68" i="7"/>
  <c r="DV68" i="7"/>
  <c r="DY67" i="7"/>
  <c r="DX67" i="7"/>
  <c r="DW67" i="7"/>
  <c r="DV67" i="7"/>
  <c r="DY66" i="7"/>
  <c r="DX66" i="7"/>
  <c r="DW66" i="7"/>
  <c r="DV66" i="7"/>
  <c r="DY65" i="7"/>
  <c r="DX65" i="7"/>
  <c r="DW65" i="7"/>
  <c r="DV65" i="7"/>
  <c r="DY63" i="7"/>
  <c r="DX63" i="7"/>
  <c r="DW63" i="7"/>
  <c r="DV63" i="7"/>
  <c r="DY62" i="7"/>
  <c r="DX62" i="7"/>
  <c r="DW62" i="7"/>
  <c r="DV62" i="7"/>
  <c r="DY61" i="7"/>
  <c r="DX61" i="7"/>
  <c r="DW61" i="7"/>
  <c r="DV61" i="7"/>
  <c r="DY59" i="7"/>
  <c r="DX59" i="7"/>
  <c r="DW59" i="7"/>
  <c r="DV59" i="7"/>
  <c r="DY58" i="7"/>
  <c r="DX58" i="7"/>
  <c r="DW58" i="7"/>
  <c r="DV58" i="7"/>
  <c r="DY57" i="7"/>
  <c r="DX57" i="7"/>
  <c r="DW57" i="7"/>
  <c r="DV57" i="7"/>
  <c r="DY56" i="7"/>
  <c r="DX56" i="7"/>
  <c r="DW56" i="7"/>
  <c r="DV56" i="7"/>
  <c r="DY55" i="7"/>
  <c r="DX55" i="7"/>
  <c r="DW55" i="7"/>
  <c r="DV55" i="7"/>
  <c r="DZ53" i="7"/>
  <c r="DY53" i="7"/>
  <c r="DX53" i="7"/>
  <c r="DW53" i="7"/>
  <c r="DV53" i="7"/>
  <c r="DY52" i="7"/>
  <c r="DX52" i="7"/>
  <c r="DW52" i="7"/>
  <c r="DV52" i="7"/>
  <c r="EC51" i="7"/>
  <c r="ED51" i="7" s="1"/>
  <c r="DY50" i="7"/>
  <c r="DX50" i="7"/>
  <c r="DW50" i="7"/>
  <c r="DV50" i="7"/>
  <c r="DY47" i="7"/>
  <c r="DX47" i="7"/>
  <c r="DW47" i="7"/>
  <c r="DV47" i="7"/>
  <c r="DY46" i="7"/>
  <c r="DX46" i="7"/>
  <c r="DW46" i="7"/>
  <c r="DV46" i="7"/>
  <c r="DZ45" i="7"/>
  <c r="DY45" i="7"/>
  <c r="DX45" i="7"/>
  <c r="DW45" i="7"/>
  <c r="DV45" i="7"/>
  <c r="DZ44" i="7"/>
  <c r="DY44" i="7"/>
  <c r="DX44" i="7"/>
  <c r="DW44" i="7"/>
  <c r="DV44" i="7"/>
  <c r="DZ43" i="7"/>
  <c r="DY43" i="7"/>
  <c r="DX43" i="7"/>
  <c r="DW43" i="7"/>
  <c r="DV43" i="7"/>
  <c r="DZ42" i="7"/>
  <c r="DY42" i="7"/>
  <c r="DX42" i="7"/>
  <c r="DW42" i="7"/>
  <c r="DV42" i="7"/>
  <c r="DZ41" i="7"/>
  <c r="DY41" i="7"/>
  <c r="DX41" i="7"/>
  <c r="DW41" i="7"/>
  <c r="DV41" i="7"/>
  <c r="DY40" i="7"/>
  <c r="DX40" i="7"/>
  <c r="DW40" i="7"/>
  <c r="DV40" i="7"/>
  <c r="DZ39" i="7"/>
  <c r="DY39" i="7"/>
  <c r="DX39" i="7"/>
  <c r="DW39" i="7"/>
  <c r="DV39" i="7"/>
  <c r="DZ38" i="7"/>
  <c r="DY38" i="7"/>
  <c r="DX38" i="7"/>
  <c r="DW38" i="7"/>
  <c r="DV38" i="7"/>
  <c r="DY37" i="7"/>
  <c r="DX37" i="7"/>
  <c r="DW37" i="7"/>
  <c r="DV37" i="7"/>
  <c r="DZ36" i="7"/>
  <c r="DY36" i="7"/>
  <c r="DX36" i="7"/>
  <c r="DW36" i="7"/>
  <c r="DV36" i="7"/>
  <c r="DZ35" i="7"/>
  <c r="DY35" i="7"/>
  <c r="DX35" i="7"/>
  <c r="DW35" i="7"/>
  <c r="DV35" i="7"/>
  <c r="DZ34" i="7"/>
  <c r="DY34" i="7"/>
  <c r="DX34" i="7"/>
  <c r="DW34" i="7"/>
  <c r="DV34" i="7"/>
  <c r="DZ33" i="7"/>
  <c r="DY33" i="7"/>
  <c r="DX33" i="7"/>
  <c r="DW33" i="7"/>
  <c r="DV33" i="7"/>
  <c r="DZ32" i="7"/>
  <c r="DY32" i="7"/>
  <c r="DX32" i="7"/>
  <c r="DW32" i="7"/>
  <c r="DV32" i="7"/>
  <c r="DY31" i="7"/>
  <c r="DX31" i="7"/>
  <c r="DW31" i="7"/>
  <c r="DV31" i="7"/>
  <c r="DZ30" i="7"/>
  <c r="DY30" i="7"/>
  <c r="DX30" i="7"/>
  <c r="DW30" i="7"/>
  <c r="DV30" i="7"/>
  <c r="DY29" i="7"/>
  <c r="DX29" i="7"/>
  <c r="DW29" i="7"/>
  <c r="DV29" i="7"/>
  <c r="DZ28" i="7"/>
  <c r="DY28" i="7"/>
  <c r="DX28" i="7"/>
  <c r="DW28" i="7"/>
  <c r="DV28" i="7"/>
  <c r="DY27" i="7"/>
  <c r="DX27" i="7"/>
  <c r="DW27" i="7"/>
  <c r="DV27" i="7"/>
  <c r="DZ26" i="7"/>
  <c r="DY26" i="7"/>
  <c r="DX26" i="7"/>
  <c r="DW26" i="7"/>
  <c r="DV26" i="7"/>
  <c r="DZ25" i="7"/>
  <c r="DY25" i="7"/>
  <c r="DX25" i="7"/>
  <c r="DW25" i="7"/>
  <c r="DV25" i="7"/>
  <c r="DY24" i="7"/>
  <c r="DX24" i="7"/>
  <c r="DW24" i="7"/>
  <c r="DV24" i="7"/>
  <c r="DZ23" i="7"/>
  <c r="DY23" i="7"/>
  <c r="DX23" i="7"/>
  <c r="DW23" i="7"/>
  <c r="DV23" i="7"/>
  <c r="DZ22" i="7"/>
  <c r="DY22" i="7"/>
  <c r="DX22" i="7"/>
  <c r="DW22" i="7"/>
  <c r="DV22" i="7"/>
  <c r="DZ21" i="7"/>
  <c r="DY21" i="7"/>
  <c r="DX21" i="7"/>
  <c r="DW21" i="7"/>
  <c r="DV21" i="7"/>
  <c r="DZ20" i="7"/>
  <c r="DY20" i="7"/>
  <c r="DX20" i="7"/>
  <c r="DW20" i="7"/>
  <c r="DV20" i="7"/>
  <c r="DZ19" i="7"/>
  <c r="DY19" i="7"/>
  <c r="DX19" i="7"/>
  <c r="DW19" i="7"/>
  <c r="DV19" i="7"/>
  <c r="DZ18" i="7"/>
  <c r="DY18" i="7"/>
  <c r="DX18" i="7"/>
  <c r="DW18" i="7"/>
  <c r="DV18" i="7"/>
  <c r="DY17" i="7"/>
  <c r="DX17" i="7"/>
  <c r="DW17" i="7"/>
  <c r="DV17" i="7"/>
  <c r="DZ16" i="7"/>
  <c r="DY16" i="7"/>
  <c r="DX16" i="7"/>
  <c r="DW16" i="7"/>
  <c r="DV16" i="7"/>
  <c r="DZ15" i="7"/>
  <c r="DY15" i="7"/>
  <c r="DX15" i="7"/>
  <c r="DW15" i="7"/>
  <c r="DV15" i="7"/>
  <c r="EC14" i="7"/>
  <c r="DZ14" i="7"/>
  <c r="DY14" i="7"/>
  <c r="DX14" i="7"/>
  <c r="DW14" i="7"/>
  <c r="DV14" i="7"/>
  <c r="DY13" i="7"/>
  <c r="DX13" i="7"/>
  <c r="DW13" i="7"/>
  <c r="DV13" i="7"/>
  <c r="DZ98" i="7"/>
  <c r="EA91" i="7"/>
  <c r="EC89" i="7"/>
  <c r="ED89" i="7" s="1"/>
  <c r="EC88" i="7"/>
  <c r="EA86" i="7"/>
  <c r="EA85" i="7"/>
  <c r="EA84" i="7"/>
  <c r="EC82" i="7"/>
  <c r="ED82" i="7" s="1"/>
  <c r="EC73" i="7"/>
  <c r="ED73" i="7" s="1"/>
  <c r="DZ70" i="7"/>
  <c r="DZ67" i="7"/>
  <c r="EC59" i="7"/>
  <c r="EC57" i="7"/>
  <c r="ED57" i="7" s="1"/>
  <c r="EC55" i="7"/>
  <c r="ED55" i="7" s="1"/>
  <c r="EA47" i="7"/>
  <c r="EC45" i="7"/>
  <c r="ED45" i="7" s="1"/>
  <c r="EA44" i="7"/>
  <c r="EA43" i="7"/>
  <c r="EA42" i="7"/>
  <c r="EA41" i="7"/>
  <c r="EA39" i="7"/>
  <c r="EA36" i="7"/>
  <c r="EA35" i="7"/>
  <c r="EA34" i="7"/>
  <c r="EC33" i="7"/>
  <c r="EC32" i="7"/>
  <c r="EC30" i="7"/>
  <c r="ED30" i="7" s="1"/>
  <c r="EC26" i="7"/>
  <c r="ED26" i="7" s="1"/>
  <c r="EC23" i="7"/>
  <c r="ED23" i="7" s="1"/>
  <c r="EC22" i="7"/>
  <c r="ED22" i="7" s="1"/>
  <c r="EC21" i="7"/>
  <c r="EC20" i="7"/>
  <c r="EA19" i="7"/>
  <c r="EC18" i="7"/>
  <c r="ED18" i="7" s="1"/>
  <c r="EA16" i="7"/>
  <c r="EA15" i="7"/>
  <c r="EA23" i="7" l="1"/>
  <c r="EC19" i="7"/>
  <c r="ED19" i="7" s="1"/>
  <c r="EA18" i="7"/>
  <c r="EB18" i="7" s="1"/>
  <c r="EC34" i="7"/>
  <c r="ED34" i="7" s="1"/>
  <c r="EA55" i="7"/>
  <c r="EA67" i="7"/>
  <c r="EB67" i="7" s="1"/>
  <c r="DZ82" i="7"/>
  <c r="EA20" i="7"/>
  <c r="EB20" i="7" s="1"/>
  <c r="EA22" i="7"/>
  <c r="EB22" i="7" s="1"/>
  <c r="EC28" i="7"/>
  <c r="ED28" i="7" s="1"/>
  <c r="EC39" i="7"/>
  <c r="ED39" i="7" s="1"/>
  <c r="EB50" i="7"/>
  <c r="DZ61" i="7"/>
  <c r="EC67" i="7"/>
  <c r="ED67" i="7" s="1"/>
  <c r="EC86" i="7"/>
  <c r="ED86" i="7" s="1"/>
  <c r="EA28" i="7"/>
  <c r="EB28" i="7" s="1"/>
  <c r="EC16" i="7"/>
  <c r="ED16" i="7" s="1"/>
  <c r="EA61" i="7"/>
  <c r="EC91" i="7"/>
  <c r="EB101" i="7"/>
  <c r="EB103" i="7"/>
  <c r="EB105" i="7"/>
  <c r="EB107" i="7"/>
  <c r="EB109" i="7"/>
  <c r="EB111" i="7"/>
  <c r="EB113" i="7"/>
  <c r="EC37" i="7"/>
  <c r="ED37" i="7" s="1"/>
  <c r="EC80" i="7"/>
  <c r="ED80" i="7" s="1"/>
  <c r="ED21" i="7"/>
  <c r="EC44" i="7"/>
  <c r="ED44" i="7" s="1"/>
  <c r="DZ55" i="7"/>
  <c r="EC61" i="7"/>
  <c r="ED61" i="7" s="1"/>
  <c r="EC71" i="7"/>
  <c r="EA98" i="7"/>
  <c r="EA13" i="7"/>
  <c r="EC25" i="7"/>
  <c r="ED25" i="7" s="1"/>
  <c r="EC31" i="7"/>
  <c r="ED31" i="7" s="1"/>
  <c r="ED32" i="7"/>
  <c r="ED33" i="7"/>
  <c r="EB35" i="7"/>
  <c r="EC36" i="7"/>
  <c r="ED36" i="7" s="1"/>
  <c r="EA38" i="7"/>
  <c r="EC41" i="7"/>
  <c r="ED41" i="7" s="1"/>
  <c r="EB43" i="7"/>
  <c r="EB46" i="7"/>
  <c r="ED14" i="7"/>
  <c r="DZ56" i="7"/>
  <c r="EC56" i="7"/>
  <c r="ED56" i="7" s="1"/>
  <c r="EC62" i="7"/>
  <c r="ED62" i="7" s="1"/>
  <c r="EA62" i="7"/>
  <c r="DZ62" i="7"/>
  <c r="EB62" i="7" s="1"/>
  <c r="EC68" i="7"/>
  <c r="ED68" i="7" s="1"/>
  <c r="EA68" i="7"/>
  <c r="DZ68" i="7"/>
  <c r="EC75" i="7"/>
  <c r="ED75" i="7" s="1"/>
  <c r="EA75" i="7"/>
  <c r="DZ75" i="7"/>
  <c r="DZ83" i="7"/>
  <c r="EC83" i="7"/>
  <c r="ED83" i="7" s="1"/>
  <c r="EA87" i="7"/>
  <c r="DZ87" i="7"/>
  <c r="EA92" i="7"/>
  <c r="DZ92" i="7"/>
  <c r="EC92" i="7"/>
  <c r="ED92" i="7" s="1"/>
  <c r="EA14" i="7"/>
  <c r="EB14" i="7" s="1"/>
  <c r="EB15" i="7"/>
  <c r="EC15" i="7"/>
  <c r="ED15" i="7" s="1"/>
  <c r="EC17" i="7"/>
  <c r="ED17" i="7" s="1"/>
  <c r="EB19" i="7"/>
  <c r="ED20" i="7"/>
  <c r="EC35" i="7"/>
  <c r="ED35" i="7" s="1"/>
  <c r="EC38" i="7"/>
  <c r="ED38" i="7" s="1"/>
  <c r="EC40" i="7"/>
  <c r="ED40" i="7" s="1"/>
  <c r="EB42" i="7"/>
  <c r="EC43" i="7"/>
  <c r="ED43" i="7" s="1"/>
  <c r="DZ47" i="7"/>
  <c r="EB47" i="7" s="1"/>
  <c r="EC47" i="7"/>
  <c r="ED47" i="7" s="1"/>
  <c r="EA65" i="7"/>
  <c r="DZ65" i="7"/>
  <c r="EC63" i="7"/>
  <c r="EC77" i="7"/>
  <c r="ED77" i="7" s="1"/>
  <c r="EA77" i="7"/>
  <c r="DZ77" i="7"/>
  <c r="DZ94" i="7"/>
  <c r="EC93" i="7"/>
  <c r="ED93" i="7" s="1"/>
  <c r="EC94" i="7"/>
  <c r="ED94" i="7" s="1"/>
  <c r="EA94" i="7"/>
  <c r="EA26" i="7"/>
  <c r="EB26" i="7" s="1"/>
  <c r="EA30" i="7"/>
  <c r="EB30" i="7" s="1"/>
  <c r="EA32" i="7"/>
  <c r="EB32" i="7" s="1"/>
  <c r="EA33" i="7"/>
  <c r="EB33" i="7" s="1"/>
  <c r="EB39" i="7"/>
  <c r="EC42" i="7"/>
  <c r="ED42" i="7" s="1"/>
  <c r="EA45" i="7"/>
  <c r="EB45" i="7" s="1"/>
  <c r="EC65" i="7"/>
  <c r="ED65" i="7" s="1"/>
  <c r="EA74" i="7"/>
  <c r="EA57" i="7"/>
  <c r="DZ57" i="7"/>
  <c r="EC69" i="7"/>
  <c r="ED69" i="7" s="1"/>
  <c r="EA69" i="7"/>
  <c r="DZ84" i="7"/>
  <c r="EB84" i="7" s="1"/>
  <c r="EC84" i="7"/>
  <c r="ED84" i="7" s="1"/>
  <c r="EA88" i="7"/>
  <c r="DZ88" i="7"/>
  <c r="ED88" i="7"/>
  <c r="EB24" i="7"/>
  <c r="EA52" i="7"/>
  <c r="EC50" i="7"/>
  <c r="DZ52" i="7"/>
  <c r="EC58" i="7"/>
  <c r="ED58" i="7" s="1"/>
  <c r="EA58" i="7"/>
  <c r="DZ58" i="7"/>
  <c r="EC66" i="7"/>
  <c r="ED66" i="7" s="1"/>
  <c r="EA66" i="7"/>
  <c r="DZ66" i="7"/>
  <c r="EC70" i="7"/>
  <c r="ED70" i="7" s="1"/>
  <c r="EA70" i="7"/>
  <c r="EB70" i="7" s="1"/>
  <c r="EC81" i="7"/>
  <c r="ED81" i="7" s="1"/>
  <c r="EA81" i="7"/>
  <c r="DZ81" i="7"/>
  <c r="DZ85" i="7"/>
  <c r="EC85" i="7"/>
  <c r="ED85" i="7" s="1"/>
  <c r="EA89" i="7"/>
  <c r="DZ89" i="7"/>
  <c r="DZ96" i="7"/>
  <c r="EC95" i="7"/>
  <c r="ED95" i="7" s="1"/>
  <c r="EC96" i="7"/>
  <c r="ED96" i="7" s="1"/>
  <c r="EA96" i="7"/>
  <c r="EB13" i="7"/>
  <c r="EB16" i="7"/>
  <c r="EA21" i="7"/>
  <c r="EB21" i="7" s="1"/>
  <c r="EB23" i="7"/>
  <c r="EA25" i="7"/>
  <c r="EB25" i="7" s="1"/>
  <c r="EB36" i="7"/>
  <c r="EB44" i="7"/>
  <c r="EC46" i="7"/>
  <c r="ED46" i="7" s="1"/>
  <c r="EC52" i="7"/>
  <c r="ED52" i="7" s="1"/>
  <c r="EA56" i="7"/>
  <c r="DZ69" i="7"/>
  <c r="EA83" i="7"/>
  <c r="EC87" i="7"/>
  <c r="ED87" i="7" s="1"/>
  <c r="EB17" i="7"/>
  <c r="EB27" i="7"/>
  <c r="EB29" i="7"/>
  <c r="EB31" i="7"/>
  <c r="EB34" i="7"/>
  <c r="EB37" i="7"/>
  <c r="EB38" i="7"/>
  <c r="EB40" i="7"/>
  <c r="EB41" i="7"/>
  <c r="EC53" i="7"/>
  <c r="ED53" i="7" s="1"/>
  <c r="EB71" i="7"/>
  <c r="DZ73" i="7"/>
  <c r="EB74" i="7"/>
  <c r="EB76" i="7"/>
  <c r="EB80" i="7"/>
  <c r="EA82" i="7"/>
  <c r="EA90" i="7"/>
  <c r="ED91" i="7"/>
  <c r="EC98" i="7"/>
  <c r="ED98" i="7" s="1"/>
  <c r="EB116" i="7"/>
  <c r="EB118" i="7"/>
  <c r="EB120" i="7"/>
  <c r="EB53" i="7"/>
  <c r="EB59" i="7"/>
  <c r="EB61" i="7"/>
  <c r="EB63" i="7"/>
  <c r="EA73" i="7"/>
  <c r="DZ86" i="7"/>
  <c r="EB86" i="7" s="1"/>
  <c r="EB90" i="7"/>
  <c r="DZ91" i="7"/>
  <c r="EB91" i="7" s="1"/>
  <c r="EC97" i="7"/>
  <c r="ED97" i="7" s="1"/>
  <c r="EB100" i="7"/>
  <c r="EB102" i="7"/>
  <c r="EB104" i="7"/>
  <c r="EB106" i="7"/>
  <c r="EB108" i="7"/>
  <c r="EB110" i="7"/>
  <c r="EB112" i="7"/>
  <c r="EB55" i="7"/>
  <c r="EB56" i="7"/>
  <c r="EB85" i="7"/>
  <c r="EB93" i="7"/>
  <c r="EB95" i="7"/>
  <c r="EB98" i="7"/>
  <c r="EB115" i="7"/>
  <c r="EB117" i="7"/>
  <c r="EB119" i="7"/>
  <c r="EA24" i="7"/>
  <c r="EA27" i="7"/>
  <c r="ED59" i="7"/>
  <c r="ED63" i="7"/>
  <c r="ED71" i="7"/>
  <c r="EC13" i="7"/>
  <c r="ED13" i="7" s="1"/>
  <c r="EC29" i="7"/>
  <c r="ED29" i="7" s="1"/>
  <c r="EA37" i="7"/>
  <c r="EA40" i="7"/>
  <c r="EA50" i="7"/>
  <c r="EA59" i="7"/>
  <c r="EA63" i="7"/>
  <c r="EC76" i="7"/>
  <c r="ED76" i="7" s="1"/>
  <c r="EA97" i="7"/>
  <c r="EB97" i="7" s="1"/>
  <c r="EC24" i="7"/>
  <c r="ED24" i="7" s="1"/>
  <c r="EC27" i="7"/>
  <c r="ED27" i="7" s="1"/>
  <c r="EC74" i="7"/>
  <c r="ED74" i="7" s="1"/>
  <c r="EA29" i="7"/>
  <c r="EA53" i="7"/>
  <c r="EA76" i="7"/>
  <c r="EB58" i="7" l="1"/>
  <c r="EB66" i="7"/>
  <c r="EB57" i="7"/>
  <c r="EB65" i="7"/>
  <c r="EB89" i="7"/>
  <c r="EB81" i="7"/>
  <c r="EB88" i="7"/>
  <c r="EB75" i="7"/>
  <c r="EB68" i="7"/>
  <c r="EB96" i="7"/>
  <c r="EB83" i="7"/>
  <c r="EB87" i="7"/>
  <c r="EA17" i="7"/>
  <c r="EB73" i="7"/>
  <c r="EB82" i="7"/>
  <c r="EB52" i="7"/>
  <c r="EB92" i="7"/>
  <c r="EA71" i="7"/>
  <c r="EA31" i="7"/>
  <c r="EA80" i="7"/>
  <c r="EA93" i="7"/>
  <c r="ED50" i="7"/>
  <c r="EB69" i="7"/>
  <c r="EB94" i="7"/>
  <c r="EB77" i="7"/>
  <c r="EA46" i="7"/>
  <c r="EC90" i="7"/>
  <c r="ED90" i="7" s="1"/>
  <c r="EA95" i="7"/>
  <c r="EC78" i="7"/>
  <c r="ED78" i="7" s="1"/>
  <c r="EA78" i="7"/>
  <c r="DZ78" i="7"/>
  <c r="DZ99" i="7"/>
  <c r="EC99" i="7"/>
  <c r="ED99" i="7" s="1"/>
  <c r="EA99" i="7"/>
  <c r="DT121" i="7"/>
  <c r="DZ48" i="7"/>
  <c r="EC48" i="7"/>
  <c r="ED48" i="7" s="1"/>
  <c r="EA48" i="7"/>
  <c r="DK120" i="7"/>
  <c r="DL120" i="7" s="1"/>
  <c r="DH120" i="7"/>
  <c r="DG120" i="7"/>
  <c r="DF120" i="7"/>
  <c r="DE120" i="7"/>
  <c r="DD120" i="7"/>
  <c r="DK119" i="7"/>
  <c r="DL119" i="7" s="1"/>
  <c r="DH119" i="7"/>
  <c r="DG119" i="7"/>
  <c r="DF119" i="7"/>
  <c r="DE119" i="7"/>
  <c r="DD119" i="7"/>
  <c r="DK118" i="7"/>
  <c r="DL118" i="7" s="1"/>
  <c r="DH118" i="7"/>
  <c r="DG118" i="7"/>
  <c r="DF118" i="7"/>
  <c r="DE118" i="7"/>
  <c r="DD118" i="7"/>
  <c r="DK117" i="7"/>
  <c r="DL117" i="7" s="1"/>
  <c r="DH117" i="7"/>
  <c r="DG117" i="7"/>
  <c r="DF117" i="7"/>
  <c r="DE117" i="7"/>
  <c r="DD117" i="7"/>
  <c r="DK116" i="7"/>
  <c r="DL116" i="7" s="1"/>
  <c r="DH116" i="7"/>
  <c r="DG116" i="7"/>
  <c r="DF116" i="7"/>
  <c r="DE116" i="7"/>
  <c r="DD116" i="7"/>
  <c r="DK115" i="7"/>
  <c r="DL115" i="7" s="1"/>
  <c r="DH115" i="7"/>
  <c r="DG115" i="7"/>
  <c r="DF115" i="7"/>
  <c r="DE115" i="7"/>
  <c r="DD115" i="7"/>
  <c r="DK114" i="7"/>
  <c r="DL114" i="7" s="1"/>
  <c r="DK113" i="7"/>
  <c r="DL113" i="7" s="1"/>
  <c r="DH113" i="7"/>
  <c r="DG113" i="7"/>
  <c r="DF113" i="7"/>
  <c r="DE113" i="7"/>
  <c r="DD113" i="7"/>
  <c r="DK112" i="7"/>
  <c r="DL112" i="7" s="1"/>
  <c r="DH112" i="7"/>
  <c r="DG112" i="7"/>
  <c r="DF112" i="7"/>
  <c r="DE112" i="7"/>
  <c r="DD112" i="7"/>
  <c r="DK111" i="7"/>
  <c r="DL111" i="7" s="1"/>
  <c r="DH111" i="7"/>
  <c r="DG111" i="7"/>
  <c r="DF111" i="7"/>
  <c r="DE111" i="7"/>
  <c r="DD111" i="7"/>
  <c r="DK110" i="7"/>
  <c r="DL110" i="7" s="1"/>
  <c r="DH110" i="7"/>
  <c r="DG110" i="7"/>
  <c r="DF110" i="7"/>
  <c r="DE110" i="7"/>
  <c r="DD110" i="7"/>
  <c r="DK109" i="7"/>
  <c r="DL109" i="7" s="1"/>
  <c r="DH109" i="7"/>
  <c r="DG109" i="7"/>
  <c r="DF109" i="7"/>
  <c r="DE109" i="7"/>
  <c r="DD109" i="7"/>
  <c r="DK108" i="7"/>
  <c r="DL108" i="7" s="1"/>
  <c r="DH108" i="7"/>
  <c r="DG108" i="7"/>
  <c r="DF108" i="7"/>
  <c r="DE108" i="7"/>
  <c r="DD108" i="7"/>
  <c r="DK107" i="7"/>
  <c r="DL107" i="7" s="1"/>
  <c r="DH107" i="7"/>
  <c r="DG107" i="7"/>
  <c r="DF107" i="7"/>
  <c r="DE107" i="7"/>
  <c r="DD107" i="7"/>
  <c r="DK106" i="7"/>
  <c r="DL106" i="7" s="1"/>
  <c r="DH106" i="7"/>
  <c r="DG106" i="7"/>
  <c r="DF106" i="7"/>
  <c r="DE106" i="7"/>
  <c r="DD106" i="7"/>
  <c r="DK105" i="7"/>
  <c r="DL105" i="7" s="1"/>
  <c r="DH105" i="7"/>
  <c r="DG105" i="7"/>
  <c r="DF105" i="7"/>
  <c r="DE105" i="7"/>
  <c r="DD105" i="7"/>
  <c r="DK104" i="7"/>
  <c r="DL104" i="7" s="1"/>
  <c r="DH104" i="7"/>
  <c r="DG104" i="7"/>
  <c r="DF104" i="7"/>
  <c r="DE104" i="7"/>
  <c r="DD104" i="7"/>
  <c r="DK103" i="7"/>
  <c r="DL103" i="7" s="1"/>
  <c r="DH103" i="7"/>
  <c r="DG103" i="7"/>
  <c r="DF103" i="7"/>
  <c r="DE103" i="7"/>
  <c r="DD103" i="7"/>
  <c r="DK102" i="7"/>
  <c r="DL102" i="7" s="1"/>
  <c r="DH102" i="7"/>
  <c r="DG102" i="7"/>
  <c r="DF102" i="7"/>
  <c r="DE102" i="7"/>
  <c r="DD102" i="7"/>
  <c r="DK101" i="7"/>
  <c r="DL101" i="7" s="1"/>
  <c r="DH101" i="7"/>
  <c r="DG101" i="7"/>
  <c r="DF101" i="7"/>
  <c r="DE101" i="7"/>
  <c r="DD101" i="7"/>
  <c r="DK100" i="7"/>
  <c r="DL100" i="7" s="1"/>
  <c r="DH100" i="7"/>
  <c r="DG100" i="7"/>
  <c r="DF100" i="7"/>
  <c r="DE100" i="7"/>
  <c r="DD100" i="7"/>
  <c r="DG99" i="7"/>
  <c r="DF99" i="7"/>
  <c r="DE99" i="7"/>
  <c r="DD99" i="7"/>
  <c r="DG98" i="7"/>
  <c r="DF98" i="7"/>
  <c r="DE98" i="7"/>
  <c r="DD98" i="7"/>
  <c r="DG97" i="7"/>
  <c r="DF97" i="7"/>
  <c r="DE97" i="7"/>
  <c r="DD97" i="7"/>
  <c r="DG96" i="7"/>
  <c r="DF96" i="7"/>
  <c r="DE96" i="7"/>
  <c r="DD96" i="7"/>
  <c r="DG95" i="7"/>
  <c r="DF95" i="7"/>
  <c r="DE95" i="7"/>
  <c r="DD95" i="7"/>
  <c r="DG94" i="7"/>
  <c r="DF94" i="7"/>
  <c r="DE94" i="7"/>
  <c r="DD94" i="7"/>
  <c r="DG93" i="7"/>
  <c r="DF93" i="7"/>
  <c r="DE93" i="7"/>
  <c r="DD93" i="7"/>
  <c r="DG92" i="7"/>
  <c r="DF92" i="7"/>
  <c r="DE92" i="7"/>
  <c r="DD92" i="7"/>
  <c r="DG91" i="7"/>
  <c r="DF91" i="7"/>
  <c r="DE91" i="7"/>
  <c r="DD91" i="7"/>
  <c r="DG90" i="7"/>
  <c r="DF90" i="7"/>
  <c r="DE90" i="7"/>
  <c r="DD90" i="7"/>
  <c r="DG89" i="7"/>
  <c r="DF89" i="7"/>
  <c r="DE89" i="7"/>
  <c r="DD89" i="7"/>
  <c r="DG88" i="7"/>
  <c r="DF88" i="7"/>
  <c r="DE88" i="7"/>
  <c r="DD88" i="7"/>
  <c r="DG87" i="7"/>
  <c r="DF87" i="7"/>
  <c r="DE87" i="7"/>
  <c r="DD87" i="7"/>
  <c r="DG86" i="7"/>
  <c r="DF86" i="7"/>
  <c r="DE86" i="7"/>
  <c r="DD86" i="7"/>
  <c r="DG85" i="7"/>
  <c r="DF85" i="7"/>
  <c r="DE85" i="7"/>
  <c r="DD85" i="7"/>
  <c r="DG84" i="7"/>
  <c r="DF84" i="7"/>
  <c r="DE84" i="7"/>
  <c r="DD84" i="7"/>
  <c r="DG83" i="7"/>
  <c r="DF83" i="7"/>
  <c r="DE83" i="7"/>
  <c r="DD83" i="7"/>
  <c r="DG82" i="7"/>
  <c r="DF82" i="7"/>
  <c r="DE82" i="7"/>
  <c r="DD82" i="7"/>
  <c r="DG81" i="7"/>
  <c r="DF81" i="7"/>
  <c r="DE81" i="7"/>
  <c r="DD81" i="7"/>
  <c r="DG80" i="7"/>
  <c r="DF80" i="7"/>
  <c r="DE80" i="7"/>
  <c r="DD80" i="7"/>
  <c r="DG77" i="7"/>
  <c r="DF77" i="7"/>
  <c r="DE77" i="7"/>
  <c r="DD77" i="7"/>
  <c r="DG76" i="7"/>
  <c r="DF76" i="7"/>
  <c r="DE76" i="7"/>
  <c r="DD76" i="7"/>
  <c r="DG75" i="7"/>
  <c r="DF75" i="7"/>
  <c r="DE75" i="7"/>
  <c r="DD75" i="7"/>
  <c r="DG74" i="7"/>
  <c r="DF74" i="7"/>
  <c r="DE74" i="7"/>
  <c r="DD74" i="7"/>
  <c r="DG73" i="7"/>
  <c r="DF73" i="7"/>
  <c r="DE73" i="7"/>
  <c r="DD73" i="7"/>
  <c r="DG71" i="7"/>
  <c r="DF71" i="7"/>
  <c r="DE71" i="7"/>
  <c r="DD71" i="7"/>
  <c r="DG70" i="7"/>
  <c r="DF70" i="7"/>
  <c r="DE70" i="7"/>
  <c r="DD70" i="7"/>
  <c r="DG69" i="7"/>
  <c r="DF69" i="7"/>
  <c r="DE69" i="7"/>
  <c r="DD69" i="7"/>
  <c r="DG68" i="7"/>
  <c r="DF68" i="7"/>
  <c r="DE68" i="7"/>
  <c r="DD68" i="7"/>
  <c r="DG67" i="7"/>
  <c r="DF67" i="7"/>
  <c r="DE67" i="7"/>
  <c r="DD67" i="7"/>
  <c r="DG66" i="7"/>
  <c r="DF66" i="7"/>
  <c r="DE66" i="7"/>
  <c r="DD66" i="7"/>
  <c r="DG65" i="7"/>
  <c r="DF65" i="7"/>
  <c r="DE65" i="7"/>
  <c r="DD65" i="7"/>
  <c r="DG63" i="7"/>
  <c r="DF63" i="7"/>
  <c r="DE63" i="7"/>
  <c r="DD63" i="7"/>
  <c r="DG62" i="7"/>
  <c r="DF62" i="7"/>
  <c r="DE62" i="7"/>
  <c r="DD62" i="7"/>
  <c r="DG61" i="7"/>
  <c r="DF61" i="7"/>
  <c r="DE61" i="7"/>
  <c r="DD61" i="7"/>
  <c r="DG59" i="7"/>
  <c r="DF59" i="7"/>
  <c r="DE59" i="7"/>
  <c r="DD59" i="7"/>
  <c r="DG58" i="7"/>
  <c r="DF58" i="7"/>
  <c r="DE58" i="7"/>
  <c r="DD58" i="7"/>
  <c r="DG57" i="7"/>
  <c r="DF57" i="7"/>
  <c r="DE57" i="7"/>
  <c r="DD57" i="7"/>
  <c r="DG56" i="7"/>
  <c r="DF56" i="7"/>
  <c r="DE56" i="7"/>
  <c r="DD56" i="7"/>
  <c r="DG55" i="7"/>
  <c r="DF55" i="7"/>
  <c r="DE55" i="7"/>
  <c r="DD55" i="7"/>
  <c r="DH53" i="7"/>
  <c r="DG53" i="7"/>
  <c r="DF53" i="7"/>
  <c r="DE53" i="7"/>
  <c r="DD53" i="7"/>
  <c r="DG52" i="7"/>
  <c r="DF52" i="7"/>
  <c r="DE52" i="7"/>
  <c r="DD52" i="7"/>
  <c r="DK51" i="7"/>
  <c r="DL51" i="7" s="1"/>
  <c r="DG50" i="7"/>
  <c r="DF50" i="7"/>
  <c r="DE50" i="7"/>
  <c r="DD50" i="7"/>
  <c r="DG47" i="7"/>
  <c r="DF47" i="7"/>
  <c r="DE47" i="7"/>
  <c r="DD47" i="7"/>
  <c r="DG46" i="7"/>
  <c r="DF46" i="7"/>
  <c r="DE46" i="7"/>
  <c r="DD46" i="7"/>
  <c r="DH45" i="7"/>
  <c r="DG45" i="7"/>
  <c r="DF45" i="7"/>
  <c r="DE45" i="7"/>
  <c r="DD45" i="7"/>
  <c r="DH44" i="7"/>
  <c r="DG44" i="7"/>
  <c r="DF44" i="7"/>
  <c r="DE44" i="7"/>
  <c r="DD44" i="7"/>
  <c r="DH43" i="7"/>
  <c r="DG43" i="7"/>
  <c r="DF43" i="7"/>
  <c r="DE43" i="7"/>
  <c r="DD43" i="7"/>
  <c r="DH42" i="7"/>
  <c r="DG42" i="7"/>
  <c r="DF42" i="7"/>
  <c r="DE42" i="7"/>
  <c r="DD42" i="7"/>
  <c r="DH41" i="7"/>
  <c r="DG41" i="7"/>
  <c r="DF41" i="7"/>
  <c r="DE41" i="7"/>
  <c r="DD41" i="7"/>
  <c r="DG40" i="7"/>
  <c r="DF40" i="7"/>
  <c r="DE40" i="7"/>
  <c r="DD40" i="7"/>
  <c r="DH39" i="7"/>
  <c r="DG39" i="7"/>
  <c r="DF39" i="7"/>
  <c r="DE39" i="7"/>
  <c r="DD39" i="7"/>
  <c r="DH38" i="7"/>
  <c r="DG38" i="7"/>
  <c r="DF38" i="7"/>
  <c r="DE38" i="7"/>
  <c r="DD38" i="7"/>
  <c r="DG37" i="7"/>
  <c r="DF37" i="7"/>
  <c r="DE37" i="7"/>
  <c r="DD37" i="7"/>
  <c r="DH36" i="7"/>
  <c r="DG36" i="7"/>
  <c r="DF36" i="7"/>
  <c r="DE36" i="7"/>
  <c r="DD36" i="7"/>
  <c r="DH35" i="7"/>
  <c r="DG35" i="7"/>
  <c r="DF35" i="7"/>
  <c r="DE35" i="7"/>
  <c r="DD35" i="7"/>
  <c r="DH34" i="7"/>
  <c r="DG34" i="7"/>
  <c r="DF34" i="7"/>
  <c r="DE34" i="7"/>
  <c r="DD34" i="7"/>
  <c r="DH33" i="7"/>
  <c r="DG33" i="7"/>
  <c r="DF33" i="7"/>
  <c r="DE33" i="7"/>
  <c r="DD33" i="7"/>
  <c r="DH32" i="7"/>
  <c r="DG32" i="7"/>
  <c r="DF32" i="7"/>
  <c r="DE32" i="7"/>
  <c r="DD32" i="7"/>
  <c r="DG31" i="7"/>
  <c r="DF31" i="7"/>
  <c r="DE31" i="7"/>
  <c r="DD31" i="7"/>
  <c r="DH30" i="7"/>
  <c r="DG30" i="7"/>
  <c r="DF30" i="7"/>
  <c r="DE30" i="7"/>
  <c r="DD30" i="7"/>
  <c r="DG29" i="7"/>
  <c r="DF29" i="7"/>
  <c r="DE29" i="7"/>
  <c r="DD29" i="7"/>
  <c r="DH28" i="7"/>
  <c r="DG28" i="7"/>
  <c r="DF28" i="7"/>
  <c r="DE28" i="7"/>
  <c r="DD28" i="7"/>
  <c r="DG27" i="7"/>
  <c r="DF27" i="7"/>
  <c r="DE27" i="7"/>
  <c r="DD27" i="7"/>
  <c r="DH26" i="7"/>
  <c r="DG26" i="7"/>
  <c r="DF26" i="7"/>
  <c r="DE26" i="7"/>
  <c r="DD26" i="7"/>
  <c r="DH25" i="7"/>
  <c r="DG25" i="7"/>
  <c r="DF25" i="7"/>
  <c r="DE25" i="7"/>
  <c r="DD25" i="7"/>
  <c r="DG24" i="7"/>
  <c r="DF24" i="7"/>
  <c r="DE24" i="7"/>
  <c r="DD24" i="7"/>
  <c r="DH23" i="7"/>
  <c r="DG23" i="7"/>
  <c r="DF23" i="7"/>
  <c r="DE23" i="7"/>
  <c r="DD23" i="7"/>
  <c r="DH22" i="7"/>
  <c r="DG22" i="7"/>
  <c r="DF22" i="7"/>
  <c r="DE22" i="7"/>
  <c r="DD22" i="7"/>
  <c r="DH21" i="7"/>
  <c r="DG21" i="7"/>
  <c r="DF21" i="7"/>
  <c r="DE21" i="7"/>
  <c r="DD21" i="7"/>
  <c r="DH20" i="7"/>
  <c r="DG20" i="7"/>
  <c r="DF20" i="7"/>
  <c r="DE20" i="7"/>
  <c r="DD20" i="7"/>
  <c r="DH19" i="7"/>
  <c r="DG19" i="7"/>
  <c r="DF19" i="7"/>
  <c r="DE19" i="7"/>
  <c r="DD19" i="7"/>
  <c r="DH18" i="7"/>
  <c r="DG18" i="7"/>
  <c r="DF18" i="7"/>
  <c r="DE18" i="7"/>
  <c r="DD18" i="7"/>
  <c r="DG17" i="7"/>
  <c r="DF17" i="7"/>
  <c r="DE17" i="7"/>
  <c r="DD17" i="7"/>
  <c r="DH16" i="7"/>
  <c r="DG16" i="7"/>
  <c r="DF16" i="7"/>
  <c r="DE16" i="7"/>
  <c r="DD16" i="7"/>
  <c r="DH15" i="7"/>
  <c r="DG15" i="7"/>
  <c r="DF15" i="7"/>
  <c r="DE15" i="7"/>
  <c r="DD15" i="7"/>
  <c r="DH14" i="7"/>
  <c r="DG14" i="7"/>
  <c r="DF14" i="7"/>
  <c r="DE14" i="7"/>
  <c r="DD14" i="7"/>
  <c r="DG13" i="7"/>
  <c r="DF13" i="7"/>
  <c r="DE13" i="7"/>
  <c r="DD13" i="7"/>
  <c r="DH98" i="7"/>
  <c r="DH96" i="7"/>
  <c r="DH94" i="7"/>
  <c r="DH92" i="7"/>
  <c r="DK89" i="7"/>
  <c r="DL89" i="7" s="1"/>
  <c r="DK88" i="7"/>
  <c r="DL88" i="7" s="1"/>
  <c r="DK87" i="7"/>
  <c r="DL87" i="7" s="1"/>
  <c r="DK86" i="7"/>
  <c r="DK85" i="7"/>
  <c r="DI84" i="7"/>
  <c r="DI83" i="7"/>
  <c r="DI82" i="7"/>
  <c r="DK77" i="7"/>
  <c r="DL77" i="7" s="1"/>
  <c r="DK75" i="7"/>
  <c r="DL75" i="7" s="1"/>
  <c r="DK70" i="7"/>
  <c r="DL70" i="7" s="1"/>
  <c r="DI68" i="7"/>
  <c r="DK67" i="7"/>
  <c r="DL67" i="7" s="1"/>
  <c r="DK66" i="7"/>
  <c r="DK65" i="7"/>
  <c r="DH62" i="7"/>
  <c r="DK61" i="7"/>
  <c r="DK58" i="7"/>
  <c r="DL58" i="7" s="1"/>
  <c r="DK57" i="7"/>
  <c r="DH56" i="7"/>
  <c r="DI55" i="7"/>
  <c r="DK52" i="7"/>
  <c r="DL52" i="7" s="1"/>
  <c r="DH47" i="7"/>
  <c r="DI45" i="7"/>
  <c r="DK44" i="7"/>
  <c r="DL44" i="7" s="1"/>
  <c r="DK43" i="7"/>
  <c r="DL43" i="7" s="1"/>
  <c r="DI41" i="7"/>
  <c r="DK39" i="7"/>
  <c r="DL39" i="7" s="1"/>
  <c r="DK36" i="7"/>
  <c r="DL36" i="7" s="1"/>
  <c r="DI35" i="7"/>
  <c r="DK34" i="7"/>
  <c r="DL34" i="7" s="1"/>
  <c r="DI33" i="7"/>
  <c r="DK30" i="7"/>
  <c r="DL30" i="7" s="1"/>
  <c r="DI26" i="7"/>
  <c r="DK23" i="7"/>
  <c r="DK22" i="7"/>
  <c r="DL22" i="7" s="1"/>
  <c r="DK21" i="7"/>
  <c r="DL21" i="7" s="1"/>
  <c r="DI20" i="7"/>
  <c r="DI19" i="7"/>
  <c r="DK16" i="7"/>
  <c r="DL16" i="7" s="1"/>
  <c r="DK14" i="7"/>
  <c r="DL14" i="7" s="1"/>
  <c r="DJ111" i="7" l="1"/>
  <c r="DJ90" i="7"/>
  <c r="DI14" i="7"/>
  <c r="DK19" i="7"/>
  <c r="DL19" i="7" s="1"/>
  <c r="DZ128" i="7"/>
  <c r="DJ24" i="7"/>
  <c r="EB78" i="7"/>
  <c r="DJ103" i="7"/>
  <c r="DK29" i="7"/>
  <c r="DJ40" i="7"/>
  <c r="DK56" i="7"/>
  <c r="DL56" i="7" s="1"/>
  <c r="DH68" i="7"/>
  <c r="DJ68" i="7" s="1"/>
  <c r="DK83" i="7"/>
  <c r="DJ116" i="7"/>
  <c r="DJ118" i="7"/>
  <c r="DJ120" i="7"/>
  <c r="DK41" i="7"/>
  <c r="DL41" i="7" s="1"/>
  <c r="DK68" i="7"/>
  <c r="DL68" i="7" s="1"/>
  <c r="DI92" i="7"/>
  <c r="DJ92" i="7" s="1"/>
  <c r="DI17" i="7"/>
  <c r="DI15" i="7"/>
  <c r="DJ17" i="7"/>
  <c r="DI18" i="7"/>
  <c r="DI30" i="7"/>
  <c r="DJ30" i="7" s="1"/>
  <c r="DJ37" i="7"/>
  <c r="DI62" i="7"/>
  <c r="DL23" i="7"/>
  <c r="DJ14" i="7"/>
  <c r="DK15" i="7"/>
  <c r="DL15" i="7" s="1"/>
  <c r="DK20" i="7"/>
  <c r="DL20" i="7" s="1"/>
  <c r="DI23" i="7"/>
  <c r="DJ27" i="7"/>
  <c r="DK35" i="7"/>
  <c r="DL35" i="7" s="1"/>
  <c r="DK45" i="7"/>
  <c r="DL45" i="7" s="1"/>
  <c r="DI56" i="7"/>
  <c r="DK62" i="7"/>
  <c r="DL62" i="7" s="1"/>
  <c r="DJ71" i="7"/>
  <c r="DI74" i="7"/>
  <c r="DJ107" i="7"/>
  <c r="DI22" i="7"/>
  <c r="DI25" i="7"/>
  <c r="DK26" i="7"/>
  <c r="DL26" i="7" s="1"/>
  <c r="DI28" i="7"/>
  <c r="DJ28" i="7" s="1"/>
  <c r="DI32" i="7"/>
  <c r="DJ32" i="7" s="1"/>
  <c r="DK33" i="7"/>
  <c r="DL33" i="7" s="1"/>
  <c r="DJ41" i="7"/>
  <c r="DI44" i="7"/>
  <c r="DL57" i="7"/>
  <c r="DK59" i="7"/>
  <c r="DK63" i="7"/>
  <c r="DL65" i="7"/>
  <c r="DH70" i="7"/>
  <c r="DK18" i="7"/>
  <c r="DL18" i="7" s="1"/>
  <c r="DJ35" i="7"/>
  <c r="DI47" i="7"/>
  <c r="DJ47" i="7" s="1"/>
  <c r="DK55" i="7"/>
  <c r="DL55" i="7" s="1"/>
  <c r="DL61" i="7"/>
  <c r="DL66" i="7"/>
  <c r="DH69" i="7"/>
  <c r="DH73" i="7"/>
  <c r="DI76" i="7"/>
  <c r="DK81" i="7"/>
  <c r="DK82" i="7"/>
  <c r="DL82" i="7" s="1"/>
  <c r="DK84" i="7"/>
  <c r="DL84" i="7" s="1"/>
  <c r="DL85" i="7"/>
  <c r="DL86" i="7"/>
  <c r="DH89" i="7"/>
  <c r="DH91" i="7"/>
  <c r="DI94" i="7"/>
  <c r="DI96" i="7"/>
  <c r="DI98" i="7"/>
  <c r="DI99" i="7"/>
  <c r="DJ19" i="7"/>
  <c r="DJ20" i="7"/>
  <c r="DI21" i="7"/>
  <c r="DJ21" i="7" s="1"/>
  <c r="DK25" i="7"/>
  <c r="DL25" i="7" s="1"/>
  <c r="DK28" i="7"/>
  <c r="DL28" i="7" s="1"/>
  <c r="DK32" i="7"/>
  <c r="DL32" i="7" s="1"/>
  <c r="DI36" i="7"/>
  <c r="DJ36" i="7" s="1"/>
  <c r="DI38" i="7"/>
  <c r="DJ38" i="7" s="1"/>
  <c r="DI39" i="7"/>
  <c r="DJ39" i="7" s="1"/>
  <c r="DI42" i="7"/>
  <c r="DJ42" i="7" s="1"/>
  <c r="DI43" i="7"/>
  <c r="DJ43" i="7" s="1"/>
  <c r="DK47" i="7"/>
  <c r="DL47" i="7" s="1"/>
  <c r="DH52" i="7"/>
  <c r="DJ53" i="7"/>
  <c r="DJ56" i="7"/>
  <c r="DH57" i="7"/>
  <c r="DH58" i="7"/>
  <c r="DJ59" i="7"/>
  <c r="DH61" i="7"/>
  <c r="DJ62" i="7"/>
  <c r="DJ63" i="7"/>
  <c r="DH65" i="7"/>
  <c r="DH66" i="7"/>
  <c r="DH67" i="7"/>
  <c r="DI69" i="7"/>
  <c r="DI70" i="7"/>
  <c r="DI73" i="7"/>
  <c r="DJ74" i="7"/>
  <c r="DH75" i="7"/>
  <c r="DJ76" i="7"/>
  <c r="DH77" i="7"/>
  <c r="DL81" i="7"/>
  <c r="DL83" i="7"/>
  <c r="DH85" i="7"/>
  <c r="DH86" i="7"/>
  <c r="DH87" i="7"/>
  <c r="DH88" i="7"/>
  <c r="DI89" i="7"/>
  <c r="DI91" i="7"/>
  <c r="DK92" i="7"/>
  <c r="DL92" i="7" s="1"/>
  <c r="DK94" i="7"/>
  <c r="DL94" i="7" s="1"/>
  <c r="DK96" i="7"/>
  <c r="DL96" i="7" s="1"/>
  <c r="DK98" i="7"/>
  <c r="DL98" i="7" s="1"/>
  <c r="DK99" i="7"/>
  <c r="DL99" i="7" s="1"/>
  <c r="DJ102" i="7"/>
  <c r="DJ106" i="7"/>
  <c r="DJ110" i="7"/>
  <c r="EB48" i="7"/>
  <c r="DI16" i="7"/>
  <c r="DJ22" i="7"/>
  <c r="DJ13" i="7"/>
  <c r="DJ15" i="7"/>
  <c r="DJ16" i="7"/>
  <c r="DJ18" i="7"/>
  <c r="DJ23" i="7"/>
  <c r="DJ26" i="7"/>
  <c r="DJ33" i="7"/>
  <c r="DI34" i="7"/>
  <c r="DJ34" i="7" s="1"/>
  <c r="DK38" i="7"/>
  <c r="DL38" i="7" s="1"/>
  <c r="DK42" i="7"/>
  <c r="DL42" i="7" s="1"/>
  <c r="DJ45" i="7"/>
  <c r="DI46" i="7"/>
  <c r="DK50" i="7"/>
  <c r="DI52" i="7"/>
  <c r="DJ55" i="7"/>
  <c r="DH55" i="7"/>
  <c r="DI57" i="7"/>
  <c r="DI58" i="7"/>
  <c r="DI61" i="7"/>
  <c r="DI65" i="7"/>
  <c r="DI66" i="7"/>
  <c r="DJ66" i="7" s="1"/>
  <c r="DI67" i="7"/>
  <c r="DK69" i="7"/>
  <c r="DL69" i="7" s="1"/>
  <c r="DK73" i="7"/>
  <c r="DL73" i="7" s="1"/>
  <c r="DI75" i="7"/>
  <c r="DJ75" i="7" s="1"/>
  <c r="DI77" i="7"/>
  <c r="DJ80" i="7"/>
  <c r="DH81" i="7"/>
  <c r="DH82" i="7"/>
  <c r="DJ82" i="7" s="1"/>
  <c r="DH83" i="7"/>
  <c r="DJ83" i="7" s="1"/>
  <c r="DH84" i="7"/>
  <c r="DJ84" i="7" s="1"/>
  <c r="DI85" i="7"/>
  <c r="DI86" i="7"/>
  <c r="DI87" i="7"/>
  <c r="DI88" i="7"/>
  <c r="DK91" i="7"/>
  <c r="DL91" i="7" s="1"/>
  <c r="DK97" i="7"/>
  <c r="DL97" i="7" s="1"/>
  <c r="DJ101" i="7"/>
  <c r="DJ105" i="7"/>
  <c r="DJ109" i="7"/>
  <c r="DJ113" i="7"/>
  <c r="DJ115" i="7"/>
  <c r="DJ117" i="7"/>
  <c r="DJ119" i="7"/>
  <c r="DT122" i="7"/>
  <c r="DT123" i="7"/>
  <c r="EB99" i="7"/>
  <c r="DJ25" i="7"/>
  <c r="DJ29" i="7"/>
  <c r="DJ31" i="7"/>
  <c r="DK37" i="7"/>
  <c r="DK40" i="7"/>
  <c r="DJ44" i="7"/>
  <c r="DJ46" i="7"/>
  <c r="DJ50" i="7"/>
  <c r="DK71" i="7"/>
  <c r="DI81" i="7"/>
  <c r="DJ93" i="7"/>
  <c r="DJ94" i="7"/>
  <c r="DJ95" i="7"/>
  <c r="DJ96" i="7"/>
  <c r="DJ98" i="7"/>
  <c r="DH99" i="7"/>
  <c r="DJ100" i="7"/>
  <c r="DJ104" i="7"/>
  <c r="DJ108" i="7"/>
  <c r="DJ112" i="7"/>
  <c r="DI24" i="7"/>
  <c r="DI27" i="7"/>
  <c r="DK31" i="7"/>
  <c r="DL31" i="7" s="1"/>
  <c r="DL59" i="7"/>
  <c r="DL63" i="7"/>
  <c r="DI80" i="7"/>
  <c r="DK95" i="7"/>
  <c r="DL95" i="7" s="1"/>
  <c r="DK53" i="7"/>
  <c r="DI59" i="7"/>
  <c r="DK90" i="7"/>
  <c r="DL90" i="7" s="1"/>
  <c r="DI97" i="7"/>
  <c r="DJ97" i="7" s="1"/>
  <c r="DK17" i="7"/>
  <c r="DL17" i="7" s="1"/>
  <c r="DK24" i="7"/>
  <c r="DL24" i="7" s="1"/>
  <c r="DK27" i="7"/>
  <c r="DL27" i="7" s="1"/>
  <c r="DI31" i="7"/>
  <c r="DK74" i="7"/>
  <c r="DL74" i="7" s="1"/>
  <c r="DK80" i="7"/>
  <c r="DL80" i="7" s="1"/>
  <c r="DI95" i="7"/>
  <c r="DI13" i="7"/>
  <c r="DI53" i="7"/>
  <c r="DI90" i="7"/>
  <c r="DB121" i="7"/>
  <c r="DJ70" i="7" l="1"/>
  <c r="DJ69" i="7"/>
  <c r="DJ91" i="7"/>
  <c r="DJ99" i="7"/>
  <c r="DJ65" i="7"/>
  <c r="DJ87" i="7"/>
  <c r="DJ73" i="7"/>
  <c r="DU121" i="7"/>
  <c r="DJ81" i="7"/>
  <c r="DJ58" i="7"/>
  <c r="DJ52" i="7"/>
  <c r="DL71" i="7"/>
  <c r="DJ67" i="7"/>
  <c r="DL53" i="7"/>
  <c r="DI29" i="7"/>
  <c r="DL29" i="7"/>
  <c r="DK76" i="7"/>
  <c r="DL76" i="7" s="1"/>
  <c r="DJ86" i="7"/>
  <c r="DI71" i="7"/>
  <c r="DJ85" i="7"/>
  <c r="DJ57" i="7"/>
  <c r="DJ89" i="7"/>
  <c r="DK46" i="7"/>
  <c r="DL46" i="7" s="1"/>
  <c r="DK93" i="7"/>
  <c r="DL93" i="7" s="1"/>
  <c r="DI63" i="7"/>
  <c r="DJ88" i="7"/>
  <c r="DJ77" i="7"/>
  <c r="DJ61" i="7"/>
  <c r="DB123" i="7"/>
  <c r="DB122" i="7"/>
  <c r="EB128" i="7"/>
  <c r="DH48" i="7"/>
  <c r="DK48" i="7"/>
  <c r="DL48" i="7" s="1"/>
  <c r="DI48" i="7"/>
  <c r="DI40" i="7"/>
  <c r="DL40" i="7"/>
  <c r="DK13" i="7"/>
  <c r="DL13" i="7" s="1"/>
  <c r="DK78" i="7"/>
  <c r="DL78" i="7" s="1"/>
  <c r="DI78" i="7"/>
  <c r="DH78" i="7"/>
  <c r="DI93" i="7"/>
  <c r="DI50" i="7"/>
  <c r="DI37" i="7"/>
  <c r="DL50" i="7"/>
  <c r="DL37" i="7"/>
  <c r="DT124" i="7"/>
  <c r="DT125" i="7" s="1"/>
  <c r="CS120" i="7"/>
  <c r="CT120" i="7" s="1"/>
  <c r="CP120" i="7"/>
  <c r="CO120" i="7"/>
  <c r="CN120" i="7"/>
  <c r="CM120" i="7"/>
  <c r="CL120" i="7"/>
  <c r="CS119" i="7"/>
  <c r="CT119" i="7" s="1"/>
  <c r="CP119" i="7"/>
  <c r="CO119" i="7"/>
  <c r="CN119" i="7"/>
  <c r="CM119" i="7"/>
  <c r="CL119" i="7"/>
  <c r="CS118" i="7"/>
  <c r="CT118" i="7" s="1"/>
  <c r="CP118" i="7"/>
  <c r="CO118" i="7"/>
  <c r="CN118" i="7"/>
  <c r="CM118" i="7"/>
  <c r="CL118" i="7"/>
  <c r="CS117" i="7"/>
  <c r="CT117" i="7" s="1"/>
  <c r="CP117" i="7"/>
  <c r="CO117" i="7"/>
  <c r="CN117" i="7"/>
  <c r="CM117" i="7"/>
  <c r="CL117" i="7"/>
  <c r="CS116" i="7"/>
  <c r="CT116" i="7" s="1"/>
  <c r="CP116" i="7"/>
  <c r="CO116" i="7"/>
  <c r="CN116" i="7"/>
  <c r="CM116" i="7"/>
  <c r="CL116" i="7"/>
  <c r="CS115" i="7"/>
  <c r="CT115" i="7" s="1"/>
  <c r="CP115" i="7"/>
  <c r="CO115" i="7"/>
  <c r="CN115" i="7"/>
  <c r="CM115" i="7"/>
  <c r="CL115" i="7"/>
  <c r="CS114" i="7"/>
  <c r="CT114" i="7" s="1"/>
  <c r="CS113" i="7"/>
  <c r="CT113" i="7" s="1"/>
  <c r="CP113" i="7"/>
  <c r="CO113" i="7"/>
  <c r="CN113" i="7"/>
  <c r="CM113" i="7"/>
  <c r="CL113" i="7"/>
  <c r="CS112" i="7"/>
  <c r="CT112" i="7" s="1"/>
  <c r="CP112" i="7"/>
  <c r="CO112" i="7"/>
  <c r="CN112" i="7"/>
  <c r="CM112" i="7"/>
  <c r="CL112" i="7"/>
  <c r="CS111" i="7"/>
  <c r="CT111" i="7" s="1"/>
  <c r="CP111" i="7"/>
  <c r="CO111" i="7"/>
  <c r="CN111" i="7"/>
  <c r="CM111" i="7"/>
  <c r="CL111" i="7"/>
  <c r="CS110" i="7"/>
  <c r="CT110" i="7" s="1"/>
  <c r="CP110" i="7"/>
  <c r="CO110" i="7"/>
  <c r="CN110" i="7"/>
  <c r="CM110" i="7"/>
  <c r="CL110" i="7"/>
  <c r="CS109" i="7"/>
  <c r="CT109" i="7" s="1"/>
  <c r="CP109" i="7"/>
  <c r="CO109" i="7"/>
  <c r="CN109" i="7"/>
  <c r="CM109" i="7"/>
  <c r="CL109" i="7"/>
  <c r="CS108" i="7"/>
  <c r="CT108" i="7" s="1"/>
  <c r="CP108" i="7"/>
  <c r="CO108" i="7"/>
  <c r="CN108" i="7"/>
  <c r="CM108" i="7"/>
  <c r="CL108" i="7"/>
  <c r="CS107" i="7"/>
  <c r="CT107" i="7" s="1"/>
  <c r="CP107" i="7"/>
  <c r="CO107" i="7"/>
  <c r="CN107" i="7"/>
  <c r="CM107" i="7"/>
  <c r="CL107" i="7"/>
  <c r="CS106" i="7"/>
  <c r="CT106" i="7" s="1"/>
  <c r="CP106" i="7"/>
  <c r="CO106" i="7"/>
  <c r="CN106" i="7"/>
  <c r="CM106" i="7"/>
  <c r="CL106" i="7"/>
  <c r="CS105" i="7"/>
  <c r="CT105" i="7" s="1"/>
  <c r="CP105" i="7"/>
  <c r="CO105" i="7"/>
  <c r="CN105" i="7"/>
  <c r="CM105" i="7"/>
  <c r="CL105" i="7"/>
  <c r="CS104" i="7"/>
  <c r="CT104" i="7" s="1"/>
  <c r="CP104" i="7"/>
  <c r="CO104" i="7"/>
  <c r="CN104" i="7"/>
  <c r="CM104" i="7"/>
  <c r="CL104" i="7"/>
  <c r="CS103" i="7"/>
  <c r="CT103" i="7" s="1"/>
  <c r="CP103" i="7"/>
  <c r="CO103" i="7"/>
  <c r="CN103" i="7"/>
  <c r="CM103" i="7"/>
  <c r="CL103" i="7"/>
  <c r="CS102" i="7"/>
  <c r="CT102" i="7" s="1"/>
  <c r="CP102" i="7"/>
  <c r="CO102" i="7"/>
  <c r="CN102" i="7"/>
  <c r="CM102" i="7"/>
  <c r="CL102" i="7"/>
  <c r="CS101" i="7"/>
  <c r="CT101" i="7" s="1"/>
  <c r="CP101" i="7"/>
  <c r="CO101" i="7"/>
  <c r="CN101" i="7"/>
  <c r="CM101" i="7"/>
  <c r="CL101" i="7"/>
  <c r="CS100" i="7"/>
  <c r="CT100" i="7" s="1"/>
  <c r="CP100" i="7"/>
  <c r="CO100" i="7"/>
  <c r="CN100" i="7"/>
  <c r="CM100" i="7"/>
  <c r="CL100" i="7"/>
  <c r="CO99" i="7"/>
  <c r="CN99" i="7"/>
  <c r="CM99" i="7"/>
  <c r="CL99" i="7"/>
  <c r="CO98" i="7"/>
  <c r="CN98" i="7"/>
  <c r="CM98" i="7"/>
  <c r="CL98" i="7"/>
  <c r="CO97" i="7"/>
  <c r="CN97" i="7"/>
  <c r="CM97" i="7"/>
  <c r="CL97" i="7"/>
  <c r="CO96" i="7"/>
  <c r="CN96" i="7"/>
  <c r="CM96" i="7"/>
  <c r="CL96" i="7"/>
  <c r="CO95" i="7"/>
  <c r="CN95" i="7"/>
  <c r="CM95" i="7"/>
  <c r="CL95" i="7"/>
  <c r="CO94" i="7"/>
  <c r="CN94" i="7"/>
  <c r="CM94" i="7"/>
  <c r="CL94" i="7"/>
  <c r="CO93" i="7"/>
  <c r="CN93" i="7"/>
  <c r="CM93" i="7"/>
  <c r="CL93" i="7"/>
  <c r="CO92" i="7"/>
  <c r="CN92" i="7"/>
  <c r="CM92" i="7"/>
  <c r="CL92" i="7"/>
  <c r="CO91" i="7"/>
  <c r="CN91" i="7"/>
  <c r="CM91" i="7"/>
  <c r="CL91" i="7"/>
  <c r="CO90" i="7"/>
  <c r="CN90" i="7"/>
  <c r="CM90" i="7"/>
  <c r="CL90" i="7"/>
  <c r="CO89" i="7"/>
  <c r="CN89" i="7"/>
  <c r="CM89" i="7"/>
  <c r="CL89" i="7"/>
  <c r="CO88" i="7"/>
  <c r="CN88" i="7"/>
  <c r="CM88" i="7"/>
  <c r="CL88" i="7"/>
  <c r="CO87" i="7"/>
  <c r="CN87" i="7"/>
  <c r="CM87" i="7"/>
  <c r="CL87" i="7"/>
  <c r="CO86" i="7"/>
  <c r="CN86" i="7"/>
  <c r="CM86" i="7"/>
  <c r="CL86" i="7"/>
  <c r="CO85" i="7"/>
  <c r="CN85" i="7"/>
  <c r="CM85" i="7"/>
  <c r="CL85" i="7"/>
  <c r="CO84" i="7"/>
  <c r="CN84" i="7"/>
  <c r="CM84" i="7"/>
  <c r="CL84" i="7"/>
  <c r="CO83" i="7"/>
  <c r="CN83" i="7"/>
  <c r="CM83" i="7"/>
  <c r="CL83" i="7"/>
  <c r="CO82" i="7"/>
  <c r="CN82" i="7"/>
  <c r="CM82" i="7"/>
  <c r="CL82" i="7"/>
  <c r="CO81" i="7"/>
  <c r="CN81" i="7"/>
  <c r="CM81" i="7"/>
  <c r="CL81" i="7"/>
  <c r="CO80" i="7"/>
  <c r="CN80" i="7"/>
  <c r="CM80" i="7"/>
  <c r="CL80" i="7"/>
  <c r="CO77" i="7"/>
  <c r="CN77" i="7"/>
  <c r="CM77" i="7"/>
  <c r="CL77" i="7"/>
  <c r="CO76" i="7"/>
  <c r="CN76" i="7"/>
  <c r="CM76" i="7"/>
  <c r="CL76" i="7"/>
  <c r="CO75" i="7"/>
  <c r="CN75" i="7"/>
  <c r="CM75" i="7"/>
  <c r="CL75" i="7"/>
  <c r="CO74" i="7"/>
  <c r="CN74" i="7"/>
  <c r="CM74" i="7"/>
  <c r="CL74" i="7"/>
  <c r="CO73" i="7"/>
  <c r="CN73" i="7"/>
  <c r="CM73" i="7"/>
  <c r="CL73" i="7"/>
  <c r="CO71" i="7"/>
  <c r="CN71" i="7"/>
  <c r="CM71" i="7"/>
  <c r="CL71" i="7"/>
  <c r="CO70" i="7"/>
  <c r="CN70" i="7"/>
  <c r="CM70" i="7"/>
  <c r="CL70" i="7"/>
  <c r="CO69" i="7"/>
  <c r="CN69" i="7"/>
  <c r="CM69" i="7"/>
  <c r="CL69" i="7"/>
  <c r="CO68" i="7"/>
  <c r="CN68" i="7"/>
  <c r="CM68" i="7"/>
  <c r="CL68" i="7"/>
  <c r="CO67" i="7"/>
  <c r="CN67" i="7"/>
  <c r="CM67" i="7"/>
  <c r="CL67" i="7"/>
  <c r="CO66" i="7"/>
  <c r="CN66" i="7"/>
  <c r="CM66" i="7"/>
  <c r="CL66" i="7"/>
  <c r="CO65" i="7"/>
  <c r="CN65" i="7"/>
  <c r="CM65" i="7"/>
  <c r="CL65" i="7"/>
  <c r="CO63" i="7"/>
  <c r="CN63" i="7"/>
  <c r="CM63" i="7"/>
  <c r="CL63" i="7"/>
  <c r="CO62" i="7"/>
  <c r="CN62" i="7"/>
  <c r="CM62" i="7"/>
  <c r="CL62" i="7"/>
  <c r="CO61" i="7"/>
  <c r="CN61" i="7"/>
  <c r="CM61" i="7"/>
  <c r="CL61" i="7"/>
  <c r="CO59" i="7"/>
  <c r="CN59" i="7"/>
  <c r="CM59" i="7"/>
  <c r="CL59" i="7"/>
  <c r="CO58" i="7"/>
  <c r="CN58" i="7"/>
  <c r="CM58" i="7"/>
  <c r="CL58" i="7"/>
  <c r="CO57" i="7"/>
  <c r="CN57" i="7"/>
  <c r="CM57" i="7"/>
  <c r="CL57" i="7"/>
  <c r="CO56" i="7"/>
  <c r="CN56" i="7"/>
  <c r="CM56" i="7"/>
  <c r="CL56" i="7"/>
  <c r="CO55" i="7"/>
  <c r="CN55" i="7"/>
  <c r="CM55" i="7"/>
  <c r="CL55" i="7"/>
  <c r="CP53" i="7"/>
  <c r="CO53" i="7"/>
  <c r="CN53" i="7"/>
  <c r="CM53" i="7"/>
  <c r="CL53" i="7"/>
  <c r="CO52" i="7"/>
  <c r="CN52" i="7"/>
  <c r="CM52" i="7"/>
  <c r="CL52" i="7"/>
  <c r="CS51" i="7"/>
  <c r="CT51" i="7" s="1"/>
  <c r="CO50" i="7"/>
  <c r="CN50" i="7"/>
  <c r="CM50" i="7"/>
  <c r="CL50" i="7"/>
  <c r="CO47" i="7"/>
  <c r="CN47" i="7"/>
  <c r="CM47" i="7"/>
  <c r="CL47" i="7"/>
  <c r="CO46" i="7"/>
  <c r="CN46" i="7"/>
  <c r="CM46" i="7"/>
  <c r="CL46" i="7"/>
  <c r="CP45" i="7"/>
  <c r="CO45" i="7"/>
  <c r="CN45" i="7"/>
  <c r="CM45" i="7"/>
  <c r="CL45" i="7"/>
  <c r="CP44" i="7"/>
  <c r="CO44" i="7"/>
  <c r="CN44" i="7"/>
  <c r="CM44" i="7"/>
  <c r="CL44" i="7"/>
  <c r="CP43" i="7"/>
  <c r="CO43" i="7"/>
  <c r="CN43" i="7"/>
  <c r="CM43" i="7"/>
  <c r="CL43" i="7"/>
  <c r="CP42" i="7"/>
  <c r="CO42" i="7"/>
  <c r="CN42" i="7"/>
  <c r="CM42" i="7"/>
  <c r="CL42" i="7"/>
  <c r="CP41" i="7"/>
  <c r="CO41" i="7"/>
  <c r="CN41" i="7"/>
  <c r="CM41" i="7"/>
  <c r="CL41" i="7"/>
  <c r="CO40" i="7"/>
  <c r="CN40" i="7"/>
  <c r="CM40" i="7"/>
  <c r="CL40" i="7"/>
  <c r="CP39" i="7"/>
  <c r="CO39" i="7"/>
  <c r="CN39" i="7"/>
  <c r="CM39" i="7"/>
  <c r="CL39" i="7"/>
  <c r="CP38" i="7"/>
  <c r="CO38" i="7"/>
  <c r="CN38" i="7"/>
  <c r="CM38" i="7"/>
  <c r="CL38" i="7"/>
  <c r="CO37" i="7"/>
  <c r="CN37" i="7"/>
  <c r="CM37" i="7"/>
  <c r="CL37" i="7"/>
  <c r="CP36" i="7"/>
  <c r="CO36" i="7"/>
  <c r="CN36" i="7"/>
  <c r="CM36" i="7"/>
  <c r="CL36" i="7"/>
  <c r="CP35" i="7"/>
  <c r="CO35" i="7"/>
  <c r="CN35" i="7"/>
  <c r="CM35" i="7"/>
  <c r="CL35" i="7"/>
  <c r="CP34" i="7"/>
  <c r="CO34" i="7"/>
  <c r="CN34" i="7"/>
  <c r="CM34" i="7"/>
  <c r="CL34" i="7"/>
  <c r="CP33" i="7"/>
  <c r="CO33" i="7"/>
  <c r="CN33" i="7"/>
  <c r="CM33" i="7"/>
  <c r="CL33" i="7"/>
  <c r="CP32" i="7"/>
  <c r="CO32" i="7"/>
  <c r="CN32" i="7"/>
  <c r="CM32" i="7"/>
  <c r="CL32" i="7"/>
  <c r="CO31" i="7"/>
  <c r="CN31" i="7"/>
  <c r="CM31" i="7"/>
  <c r="CL31" i="7"/>
  <c r="CP30" i="7"/>
  <c r="CO30" i="7"/>
  <c r="CN30" i="7"/>
  <c r="CM30" i="7"/>
  <c r="CL30" i="7"/>
  <c r="CO29" i="7"/>
  <c r="CN29" i="7"/>
  <c r="CM29" i="7"/>
  <c r="CL29" i="7"/>
  <c r="CP28" i="7"/>
  <c r="CO28" i="7"/>
  <c r="CN28" i="7"/>
  <c r="CM28" i="7"/>
  <c r="CL28" i="7"/>
  <c r="CO27" i="7"/>
  <c r="CN27" i="7"/>
  <c r="CM27" i="7"/>
  <c r="CL27" i="7"/>
  <c r="CP26" i="7"/>
  <c r="CO26" i="7"/>
  <c r="CN26" i="7"/>
  <c r="CM26" i="7"/>
  <c r="CL26" i="7"/>
  <c r="CP25" i="7"/>
  <c r="CO25" i="7"/>
  <c r="CN25" i="7"/>
  <c r="CM25" i="7"/>
  <c r="CL25" i="7"/>
  <c r="CO24" i="7"/>
  <c r="CN24" i="7"/>
  <c r="CM24" i="7"/>
  <c r="CL24" i="7"/>
  <c r="CP23" i="7"/>
  <c r="CO23" i="7"/>
  <c r="CN23" i="7"/>
  <c r="CM23" i="7"/>
  <c r="CL23" i="7"/>
  <c r="CP22" i="7"/>
  <c r="CO22" i="7"/>
  <c r="CN22" i="7"/>
  <c r="CM22" i="7"/>
  <c r="CL22" i="7"/>
  <c r="CP21" i="7"/>
  <c r="CO21" i="7"/>
  <c r="CN21" i="7"/>
  <c r="CM21" i="7"/>
  <c r="CL21" i="7"/>
  <c r="CP20" i="7"/>
  <c r="CO20" i="7"/>
  <c r="CN20" i="7"/>
  <c r="CM20" i="7"/>
  <c r="CL20" i="7"/>
  <c r="CP19" i="7"/>
  <c r="CO19" i="7"/>
  <c r="CN19" i="7"/>
  <c r="CM19" i="7"/>
  <c r="CL19" i="7"/>
  <c r="CP18" i="7"/>
  <c r="CO18" i="7"/>
  <c r="CN18" i="7"/>
  <c r="CM18" i="7"/>
  <c r="CL18" i="7"/>
  <c r="CO17" i="7"/>
  <c r="CN17" i="7"/>
  <c r="CM17" i="7"/>
  <c r="CL17" i="7"/>
  <c r="CP16" i="7"/>
  <c r="CO16" i="7"/>
  <c r="CN16" i="7"/>
  <c r="CM16" i="7"/>
  <c r="CL16" i="7"/>
  <c r="CP15" i="7"/>
  <c r="CO15" i="7"/>
  <c r="CN15" i="7"/>
  <c r="CM15" i="7"/>
  <c r="CL15" i="7"/>
  <c r="CP14" i="7"/>
  <c r="CO14" i="7"/>
  <c r="CN14" i="7"/>
  <c r="CM14" i="7"/>
  <c r="CL14" i="7"/>
  <c r="CO13" i="7"/>
  <c r="CN13" i="7"/>
  <c r="CM13" i="7"/>
  <c r="CL13" i="7"/>
  <c r="CQ32" i="7"/>
  <c r="CQ28" i="7"/>
  <c r="CS26" i="7"/>
  <c r="CT26" i="7" s="1"/>
  <c r="CS25" i="7"/>
  <c r="CQ23" i="7"/>
  <c r="CQ22" i="7"/>
  <c r="CQ21" i="7"/>
  <c r="CQ20" i="7"/>
  <c r="CS19" i="7"/>
  <c r="CT19" i="7" s="1"/>
  <c r="CS18" i="7"/>
  <c r="CT18" i="7" s="1"/>
  <c r="CS16" i="7"/>
  <c r="CT16" i="7" s="1"/>
  <c r="CS15" i="7"/>
  <c r="CT15" i="7" s="1"/>
  <c r="CS14" i="7"/>
  <c r="CT14" i="7" s="1"/>
  <c r="DJ48" i="7" l="1"/>
  <c r="CR53" i="7"/>
  <c r="CR76" i="7"/>
  <c r="CR90" i="7"/>
  <c r="CR93" i="7"/>
  <c r="CQ19" i="7"/>
  <c r="CS22" i="7"/>
  <c r="CQ26" i="7"/>
  <c r="CR26" i="7" s="1"/>
  <c r="CR29" i="7"/>
  <c r="CR104" i="7"/>
  <c r="CR112" i="7"/>
  <c r="CR17" i="7"/>
  <c r="CS23" i="7"/>
  <c r="CT23" i="7" s="1"/>
  <c r="CR37" i="7"/>
  <c r="CR22" i="7"/>
  <c r="CR63" i="7"/>
  <c r="CR71" i="7"/>
  <c r="CR74" i="7"/>
  <c r="CR95" i="7"/>
  <c r="CR100" i="7"/>
  <c r="CR108" i="7"/>
  <c r="CR115" i="7"/>
  <c r="CR117" i="7"/>
  <c r="CR119" i="7"/>
  <c r="CS36" i="7"/>
  <c r="CT36" i="7" s="1"/>
  <c r="CQ36" i="7"/>
  <c r="CQ69" i="7"/>
  <c r="CP69" i="7"/>
  <c r="CS69" i="7"/>
  <c r="CT69" i="7" s="1"/>
  <c r="CS32" i="7"/>
  <c r="CT32" i="7" s="1"/>
  <c r="CS38" i="7"/>
  <c r="CT38" i="7" s="1"/>
  <c r="CQ38" i="7"/>
  <c r="CR38" i="7" s="1"/>
  <c r="CS66" i="7"/>
  <c r="CT66" i="7" s="1"/>
  <c r="CQ66" i="7"/>
  <c r="CP66" i="7"/>
  <c r="CR13" i="7"/>
  <c r="CR19" i="7"/>
  <c r="CR23" i="7"/>
  <c r="CR32" i="7"/>
  <c r="CS47" i="7"/>
  <c r="CT47" i="7" s="1"/>
  <c r="CQ47" i="7"/>
  <c r="CP47" i="7"/>
  <c r="CP57" i="7"/>
  <c r="CS57" i="7"/>
  <c r="CT57" i="7" s="1"/>
  <c r="CQ57" i="7"/>
  <c r="CS77" i="7"/>
  <c r="CQ76" i="7"/>
  <c r="CQ77" i="7"/>
  <c r="CP77" i="7"/>
  <c r="CT77" i="7"/>
  <c r="CP84" i="7"/>
  <c r="CS84" i="7"/>
  <c r="CT84" i="7" s="1"/>
  <c r="CQ84" i="7"/>
  <c r="CS94" i="7"/>
  <c r="CT94" i="7" s="1"/>
  <c r="CQ94" i="7"/>
  <c r="CP94" i="7"/>
  <c r="CR28" i="7"/>
  <c r="CQ16" i="7"/>
  <c r="CR16" i="7" s="1"/>
  <c r="CQ33" i="7"/>
  <c r="CS33" i="7"/>
  <c r="CT33" i="7" s="1"/>
  <c r="CQ43" i="7"/>
  <c r="CR43" i="7" s="1"/>
  <c r="CS43" i="7"/>
  <c r="CT43" i="7" s="1"/>
  <c r="CQ52" i="7"/>
  <c r="CP52" i="7"/>
  <c r="CS52" i="7"/>
  <c r="CT52" i="7" s="1"/>
  <c r="CQ58" i="7"/>
  <c r="CP58" i="7"/>
  <c r="CS58" i="7"/>
  <c r="CT58" i="7" s="1"/>
  <c r="CS70" i="7"/>
  <c r="CT70" i="7" s="1"/>
  <c r="CQ70" i="7"/>
  <c r="CP70" i="7"/>
  <c r="CQ81" i="7"/>
  <c r="CP81" i="7"/>
  <c r="CS81" i="7"/>
  <c r="CT81" i="7" s="1"/>
  <c r="CP85" i="7"/>
  <c r="CS85" i="7"/>
  <c r="CT85" i="7" s="1"/>
  <c r="CQ85" i="7"/>
  <c r="CS89" i="7"/>
  <c r="CT89" i="7" s="1"/>
  <c r="CQ89" i="7"/>
  <c r="CP89" i="7"/>
  <c r="CR89" i="7" s="1"/>
  <c r="CS96" i="7"/>
  <c r="CT96" i="7" s="1"/>
  <c r="CQ96" i="7"/>
  <c r="CP96" i="7"/>
  <c r="CQ95" i="7"/>
  <c r="CR21" i="7"/>
  <c r="CQ25" i="7"/>
  <c r="CQ34" i="7"/>
  <c r="CS34" i="7"/>
  <c r="CT34" i="7" s="1"/>
  <c r="CQ39" i="7"/>
  <c r="CR39" i="7" s="1"/>
  <c r="CS39" i="7"/>
  <c r="CT39" i="7" s="1"/>
  <c r="CQ44" i="7"/>
  <c r="CS44" i="7"/>
  <c r="CT44" i="7" s="1"/>
  <c r="CS55" i="7"/>
  <c r="CT55" i="7" s="1"/>
  <c r="CQ53" i="7"/>
  <c r="CQ55" i="7"/>
  <c r="CP55" i="7"/>
  <c r="CQ61" i="7"/>
  <c r="CP61" i="7"/>
  <c r="CS59" i="7"/>
  <c r="CT59" i="7" s="1"/>
  <c r="CS61" i="7"/>
  <c r="CT61" i="7" s="1"/>
  <c r="CP67" i="7"/>
  <c r="CR67" i="7" s="1"/>
  <c r="CS67" i="7"/>
  <c r="CT67" i="7" s="1"/>
  <c r="CQ67" i="7"/>
  <c r="CS73" i="7"/>
  <c r="CT73" i="7" s="1"/>
  <c r="CQ73" i="7"/>
  <c r="CP73" i="7"/>
  <c r="CS71" i="7"/>
  <c r="CS82" i="7"/>
  <c r="CT82" i="7" s="1"/>
  <c r="CQ82" i="7"/>
  <c r="CP82" i="7"/>
  <c r="CQ86" i="7"/>
  <c r="CP86" i="7"/>
  <c r="CS86" i="7"/>
  <c r="CT86" i="7" s="1"/>
  <c r="CS91" i="7"/>
  <c r="CT91" i="7" s="1"/>
  <c r="CQ91" i="7"/>
  <c r="CP91" i="7"/>
  <c r="CR91" i="7" s="1"/>
  <c r="CS98" i="7"/>
  <c r="CT98" i="7" s="1"/>
  <c r="CQ98" i="7"/>
  <c r="CP98" i="7"/>
  <c r="CS97" i="7"/>
  <c r="CQ14" i="7"/>
  <c r="CR14" i="7" s="1"/>
  <c r="CQ15" i="7"/>
  <c r="CR15" i="7" s="1"/>
  <c r="CQ18" i="7"/>
  <c r="CR18" i="7" s="1"/>
  <c r="CS21" i="7"/>
  <c r="CT21" i="7" s="1"/>
  <c r="CT22" i="7"/>
  <c r="CT25" i="7"/>
  <c r="CQ27" i="7"/>
  <c r="CS28" i="7"/>
  <c r="CT28" i="7" s="1"/>
  <c r="CS31" i="7"/>
  <c r="CT31" i="7" s="1"/>
  <c r="CS42" i="7"/>
  <c r="CT42" i="7" s="1"/>
  <c r="CQ42" i="7"/>
  <c r="CR42" i="7" s="1"/>
  <c r="CS65" i="7"/>
  <c r="CT65" i="7" s="1"/>
  <c r="CQ65" i="7"/>
  <c r="CP65" i="7"/>
  <c r="CS63" i="7"/>
  <c r="CS88" i="7"/>
  <c r="CT88" i="7" s="1"/>
  <c r="CQ88" i="7"/>
  <c r="CP88" i="7"/>
  <c r="CS20" i="7"/>
  <c r="CT20" i="7" s="1"/>
  <c r="CR25" i="7"/>
  <c r="CQ30" i="7"/>
  <c r="CR30" i="7" s="1"/>
  <c r="CS30" i="7"/>
  <c r="CT30" i="7" s="1"/>
  <c r="CS29" i="7"/>
  <c r="CT29" i="7" s="1"/>
  <c r="CQ35" i="7"/>
  <c r="CR35" i="7" s="1"/>
  <c r="CS35" i="7"/>
  <c r="CT35" i="7" s="1"/>
  <c r="CS41" i="7"/>
  <c r="CT41" i="7" s="1"/>
  <c r="CQ41" i="7"/>
  <c r="CR41" i="7" s="1"/>
  <c r="CQ45" i="7"/>
  <c r="CR45" i="7" s="1"/>
  <c r="CS45" i="7"/>
  <c r="CT45" i="7" s="1"/>
  <c r="CS56" i="7"/>
  <c r="CT56" i="7" s="1"/>
  <c r="CQ56" i="7"/>
  <c r="CP56" i="7"/>
  <c r="CS62" i="7"/>
  <c r="CT62" i="7" s="1"/>
  <c r="CQ62" i="7"/>
  <c r="CP62" i="7"/>
  <c r="CP68" i="7"/>
  <c r="CS68" i="7"/>
  <c r="CT68" i="7" s="1"/>
  <c r="CQ68" i="7"/>
  <c r="CS75" i="7"/>
  <c r="CT75" i="7" s="1"/>
  <c r="CQ75" i="7"/>
  <c r="CP75" i="7"/>
  <c r="CR75" i="7" s="1"/>
  <c r="CS83" i="7"/>
  <c r="CT83" i="7" s="1"/>
  <c r="CQ83" i="7"/>
  <c r="CP83" i="7"/>
  <c r="CR83" i="7" s="1"/>
  <c r="CS87" i="7"/>
  <c r="CT87" i="7" s="1"/>
  <c r="CQ87" i="7"/>
  <c r="CP87" i="7"/>
  <c r="CS92" i="7"/>
  <c r="CT92" i="7" s="1"/>
  <c r="CQ92" i="7"/>
  <c r="CP92" i="7"/>
  <c r="CR20" i="7"/>
  <c r="CR27" i="7"/>
  <c r="CS27" i="7"/>
  <c r="CT27" i="7" s="1"/>
  <c r="CR55" i="7"/>
  <c r="CR56" i="7"/>
  <c r="CR101" i="7"/>
  <c r="CR105" i="7"/>
  <c r="CR109" i="7"/>
  <c r="CR113" i="7"/>
  <c r="DJ78" i="7"/>
  <c r="DJ128" i="7" s="1"/>
  <c r="CR33" i="7"/>
  <c r="CR34" i="7"/>
  <c r="CR40" i="7"/>
  <c r="CR44" i="7"/>
  <c r="CR59" i="7"/>
  <c r="CR96" i="7"/>
  <c r="CR103" i="7"/>
  <c r="CR107" i="7"/>
  <c r="CR111" i="7"/>
  <c r="DB124" i="7"/>
  <c r="DB125" i="7" s="1"/>
  <c r="CR24" i="7"/>
  <c r="CR31" i="7"/>
  <c r="CR36" i="7"/>
  <c r="CR46" i="7"/>
  <c r="CR50" i="7"/>
  <c r="CR80" i="7"/>
  <c r="CR84" i="7"/>
  <c r="CR102" i="7"/>
  <c r="CR106" i="7"/>
  <c r="CR110" i="7"/>
  <c r="CR116" i="7"/>
  <c r="CR118" i="7"/>
  <c r="CR120" i="7"/>
  <c r="DC121" i="7"/>
  <c r="CT63" i="7"/>
  <c r="CT71" i="7"/>
  <c r="CQ59" i="7"/>
  <c r="CQ63" i="7"/>
  <c r="CQ71" i="7"/>
  <c r="CS90" i="7"/>
  <c r="CT90" i="7" s="1"/>
  <c r="CS93" i="7"/>
  <c r="CT93" i="7" s="1"/>
  <c r="CQ13" i="7"/>
  <c r="CQ29" i="7"/>
  <c r="CQ90" i="7"/>
  <c r="CQ93" i="7"/>
  <c r="CR77" i="7" l="1"/>
  <c r="CR69" i="7"/>
  <c r="CR85" i="7"/>
  <c r="CR86" i="7"/>
  <c r="CR92" i="7"/>
  <c r="CR82" i="7"/>
  <c r="CR73" i="7"/>
  <c r="CR70" i="7"/>
  <c r="CR58" i="7"/>
  <c r="CR61" i="7"/>
  <c r="CR88" i="7"/>
  <c r="CR98" i="7"/>
  <c r="CR57" i="7"/>
  <c r="CR87" i="7"/>
  <c r="CR68" i="7"/>
  <c r="CR52" i="7"/>
  <c r="CR62" i="7"/>
  <c r="CR81" i="7"/>
  <c r="CR94" i="7"/>
  <c r="CR65" i="7"/>
  <c r="CR47" i="7"/>
  <c r="CR66" i="7"/>
  <c r="CS53" i="7"/>
  <c r="CT53" i="7" s="1"/>
  <c r="CQ31" i="7"/>
  <c r="CT97" i="7"/>
  <c r="CS40" i="7"/>
  <c r="CT40" i="7" s="1"/>
  <c r="CQ40" i="7"/>
  <c r="CS17" i="7"/>
  <c r="CT17" i="7" s="1"/>
  <c r="CQ17" i="7"/>
  <c r="CS76" i="7"/>
  <c r="CT76" i="7" s="1"/>
  <c r="CQ97" i="7"/>
  <c r="CR97" i="7" s="1"/>
  <c r="CS95" i="7"/>
  <c r="CT95" i="7" s="1"/>
  <c r="CS74" i="7"/>
  <c r="CT74" i="7" s="1"/>
  <c r="CQ74" i="7"/>
  <c r="CQ48" i="7"/>
  <c r="CP48" i="7"/>
  <c r="CS48" i="7"/>
  <c r="CT48" i="7" s="1"/>
  <c r="CQ78" i="7"/>
  <c r="CP78" i="7"/>
  <c r="CS78" i="7"/>
  <c r="CT78" i="7" s="1"/>
  <c r="CS99" i="7"/>
  <c r="CT99" i="7" s="1"/>
  <c r="CQ99" i="7"/>
  <c r="CP99" i="7"/>
  <c r="CJ121" i="7"/>
  <c r="CS46" i="7"/>
  <c r="CT46" i="7" s="1"/>
  <c r="CQ46" i="7"/>
  <c r="CR128" i="7"/>
  <c r="CS37" i="7"/>
  <c r="CT37" i="7" s="1"/>
  <c r="CQ37" i="7"/>
  <c r="CS13" i="7"/>
  <c r="CT13" i="7" s="1"/>
  <c r="CQ80" i="7"/>
  <c r="CS80" i="7"/>
  <c r="CT80" i="7" s="1"/>
  <c r="CS50" i="7"/>
  <c r="CT50" i="7" s="1"/>
  <c r="CQ50" i="7"/>
  <c r="CS24" i="7"/>
  <c r="CT24" i="7" s="1"/>
  <c r="CQ24" i="7"/>
  <c r="CP128" i="7" l="1"/>
  <c r="CR78" i="7"/>
  <c r="CR48" i="7"/>
  <c r="CJ122" i="7"/>
  <c r="CJ123" i="7"/>
  <c r="CR99" i="7"/>
  <c r="CK121" i="7" l="1"/>
  <c r="CJ124" i="7"/>
  <c r="CJ125" i="7" s="1"/>
  <c r="BX128" i="7" l="1"/>
  <c r="BF128" i="7" l="1"/>
  <c r="AN128" i="7" l="1"/>
  <c r="X17" i="4" l="1"/>
  <c r="AD17" i="4" s="1"/>
  <c r="X18" i="4"/>
  <c r="AD18" i="4" s="1"/>
  <c r="X19" i="4"/>
  <c r="AD19" i="4" s="1"/>
  <c r="S220" i="4"/>
  <c r="S223" i="4"/>
  <c r="S226" i="4"/>
  <c r="S229" i="4"/>
  <c r="S217" i="4"/>
  <c r="S198" i="4"/>
  <c r="S201" i="4"/>
  <c r="S204" i="4"/>
  <c r="S207" i="4"/>
  <c r="S195" i="4"/>
  <c r="S161" i="4"/>
  <c r="S176" i="4"/>
  <c r="S179" i="4"/>
  <c r="S182" i="4"/>
  <c r="S185" i="4"/>
  <c r="S146" i="4"/>
  <c r="S151" i="4"/>
  <c r="S156" i="4"/>
  <c r="S141" i="4"/>
  <c r="S114" i="4"/>
  <c r="S119" i="4"/>
  <c r="S124" i="4"/>
  <c r="S129" i="4"/>
  <c r="S109" i="4"/>
  <c r="S82" i="4"/>
  <c r="S87" i="4"/>
  <c r="S92" i="4"/>
  <c r="S97" i="4"/>
  <c r="S77" i="4"/>
  <c r="S50" i="4"/>
  <c r="S55" i="4"/>
  <c r="S60" i="4"/>
  <c r="S65" i="4"/>
  <c r="S45" i="4"/>
  <c r="S18" i="4"/>
  <c r="S23" i="4"/>
  <c r="S28" i="4"/>
  <c r="S33" i="4"/>
  <c r="S13" i="4"/>
  <c r="D8" i="2"/>
  <c r="D9" i="2"/>
  <c r="D10" i="2"/>
  <c r="D11" i="2"/>
  <c r="D12" i="2"/>
  <c r="D13" i="2"/>
  <c r="D14" i="2"/>
  <c r="D15" i="2"/>
  <c r="D16" i="2"/>
  <c r="D17" i="2"/>
  <c r="D18" i="2"/>
  <c r="D19" i="2"/>
  <c r="D20" i="2"/>
  <c r="S138" i="4"/>
  <c r="X16" i="4" l="1"/>
  <c r="AD16" i="4" s="1"/>
  <c r="X15" i="4"/>
  <c r="AD15" i="4" s="1"/>
  <c r="X14" i="4"/>
  <c r="AD14" i="4" s="1"/>
  <c r="CH2" i="7" l="1"/>
  <c r="CE127" i="7" s="1"/>
  <c r="CI8" i="7"/>
  <c r="I25" i="11"/>
  <c r="B24" i="11"/>
  <c r="C24" i="11" s="1"/>
  <c r="B23" i="11"/>
  <c r="C23" i="11" s="1"/>
  <c r="B22" i="11"/>
  <c r="C22" i="11" s="1"/>
  <c r="B21" i="11"/>
  <c r="C21" i="11" s="1"/>
  <c r="B20" i="11"/>
  <c r="C20" i="11" s="1"/>
  <c r="B19" i="11"/>
  <c r="C19" i="11" s="1"/>
  <c r="B18" i="11"/>
  <c r="C18" i="11" s="1"/>
  <c r="B17" i="11"/>
  <c r="C17" i="11" s="1"/>
  <c r="B16" i="11"/>
  <c r="C16" i="11" s="1"/>
  <c r="B15" i="11"/>
  <c r="C15" i="11" s="1"/>
  <c r="B14" i="11"/>
  <c r="C14" i="11" s="1"/>
  <c r="K12" i="11"/>
  <c r="L12" i="11" s="1"/>
  <c r="H7" i="11"/>
  <c r="I7" i="11" s="1"/>
  <c r="L4" i="10" s="1"/>
  <c r="B3" i="11"/>
  <c r="B2" i="11"/>
  <c r="B1" i="11"/>
  <c r="Y162" i="10"/>
  <c r="W162" i="10"/>
  <c r="U162" i="10"/>
  <c r="E162" i="10"/>
  <c r="C162" i="10"/>
  <c r="Y161" i="10"/>
  <c r="W161" i="10"/>
  <c r="U161" i="10"/>
  <c r="E161" i="10"/>
  <c r="C161" i="10"/>
  <c r="Y160" i="10"/>
  <c r="W160" i="10"/>
  <c r="U160" i="10"/>
  <c r="E160" i="10"/>
  <c r="C160" i="10"/>
  <c r="Y159" i="10"/>
  <c r="W159" i="10"/>
  <c r="U159" i="10"/>
  <c r="E159" i="10"/>
  <c r="C159" i="10"/>
  <c r="Y158" i="10"/>
  <c r="W158" i="10"/>
  <c r="U158" i="10"/>
  <c r="E158" i="10"/>
  <c r="C158" i="10"/>
  <c r="Y157" i="10"/>
  <c r="W157" i="10"/>
  <c r="U157" i="10"/>
  <c r="E157" i="10"/>
  <c r="C157" i="10"/>
  <c r="Y156" i="10"/>
  <c r="W156" i="10"/>
  <c r="U156" i="10"/>
  <c r="E156" i="10"/>
  <c r="C156" i="10"/>
  <c r="Y155" i="10"/>
  <c r="W155" i="10"/>
  <c r="U155" i="10"/>
  <c r="E155" i="10"/>
  <c r="C155" i="10"/>
  <c r="Y154" i="10"/>
  <c r="W154" i="10"/>
  <c r="U154" i="10"/>
  <c r="E154" i="10"/>
  <c r="C154" i="10"/>
  <c r="Y153" i="10"/>
  <c r="W153" i="10"/>
  <c r="U153" i="10"/>
  <c r="E153" i="10"/>
  <c r="C153" i="10"/>
  <c r="Y152" i="10"/>
  <c r="W152" i="10"/>
  <c r="U152" i="10"/>
  <c r="E152" i="10"/>
  <c r="C152" i="10"/>
  <c r="Y151" i="10"/>
  <c r="W151" i="10"/>
  <c r="U151" i="10"/>
  <c r="E151" i="10"/>
  <c r="C151" i="10"/>
  <c r="Y150" i="10"/>
  <c r="W150" i="10"/>
  <c r="U150" i="10"/>
  <c r="E150" i="10"/>
  <c r="C150" i="10"/>
  <c r="Y70" i="10"/>
  <c r="W70" i="10"/>
  <c r="U70" i="10"/>
  <c r="Q70" i="10"/>
  <c r="O70" i="10"/>
  <c r="M70" i="10"/>
  <c r="Y69" i="10"/>
  <c r="W69" i="10"/>
  <c r="U69" i="10"/>
  <c r="Q69" i="10"/>
  <c r="O69" i="10"/>
  <c r="M69" i="10"/>
  <c r="Y68" i="10"/>
  <c r="W68" i="10"/>
  <c r="U68" i="10"/>
  <c r="Q68" i="10"/>
  <c r="O68" i="10"/>
  <c r="M68" i="10"/>
  <c r="Y67" i="10"/>
  <c r="W67" i="10"/>
  <c r="U67" i="10"/>
  <c r="Q67" i="10"/>
  <c r="O67" i="10"/>
  <c r="M67" i="10"/>
  <c r="Y66" i="10"/>
  <c r="W66" i="10"/>
  <c r="U66" i="10"/>
  <c r="Q66" i="10"/>
  <c r="O66" i="10"/>
  <c r="M66" i="10"/>
  <c r="Y65" i="10"/>
  <c r="W65" i="10"/>
  <c r="U65" i="10"/>
  <c r="Q65" i="10"/>
  <c r="O65" i="10"/>
  <c r="M65" i="10"/>
  <c r="Y64" i="10"/>
  <c r="W64" i="10"/>
  <c r="U64" i="10"/>
  <c r="Q64" i="10"/>
  <c r="O64" i="10"/>
  <c r="M64" i="10"/>
  <c r="Y63" i="10"/>
  <c r="W63" i="10"/>
  <c r="U63" i="10"/>
  <c r="Q63" i="10"/>
  <c r="O63" i="10"/>
  <c r="M63" i="10"/>
  <c r="Y62" i="10"/>
  <c r="W62" i="10"/>
  <c r="U62" i="10"/>
  <c r="Q62" i="10"/>
  <c r="O62" i="10"/>
  <c r="M62" i="10"/>
  <c r="Y61" i="10"/>
  <c r="W61" i="10"/>
  <c r="U61" i="10"/>
  <c r="Q61" i="10"/>
  <c r="O61" i="10"/>
  <c r="M61" i="10"/>
  <c r="Y60" i="10"/>
  <c r="W60" i="10"/>
  <c r="U60" i="10"/>
  <c r="Q60" i="10"/>
  <c r="O60" i="10"/>
  <c r="M60" i="10"/>
  <c r="Y59" i="10"/>
  <c r="W59" i="10"/>
  <c r="U59" i="10"/>
  <c r="Q59" i="10"/>
  <c r="O59" i="10"/>
  <c r="M59" i="10"/>
  <c r="Y58" i="10"/>
  <c r="W58" i="10"/>
  <c r="U58" i="10"/>
  <c r="Q58" i="10"/>
  <c r="O58" i="10"/>
  <c r="M58" i="10"/>
  <c r="Y57" i="10"/>
  <c r="W57" i="10"/>
  <c r="U57" i="10"/>
  <c r="Q57" i="10"/>
  <c r="O57" i="10"/>
  <c r="M57" i="10"/>
  <c r="Y56" i="10"/>
  <c r="W56" i="10"/>
  <c r="U56" i="10"/>
  <c r="Q56" i="10"/>
  <c r="O56" i="10"/>
  <c r="M56" i="10"/>
  <c r="Y55" i="10"/>
  <c r="W55" i="10"/>
  <c r="U55" i="10"/>
  <c r="Q55" i="10"/>
  <c r="O55" i="10"/>
  <c r="M55" i="10"/>
  <c r="Y54" i="10"/>
  <c r="W54" i="10"/>
  <c r="U54" i="10"/>
  <c r="Q54" i="10"/>
  <c r="O54" i="10"/>
  <c r="M54" i="10"/>
  <c r="Y53" i="10"/>
  <c r="W53" i="10"/>
  <c r="U53" i="10"/>
  <c r="Q53" i="10"/>
  <c r="O53" i="10"/>
  <c r="M53" i="10"/>
  <c r="Y52" i="10"/>
  <c r="W52" i="10"/>
  <c r="U52" i="10"/>
  <c r="Q52" i="10"/>
  <c r="O52" i="10"/>
  <c r="M52" i="10"/>
  <c r="Y51" i="10"/>
  <c r="W51" i="10"/>
  <c r="U51" i="10"/>
  <c r="Q51" i="10"/>
  <c r="O51" i="10"/>
  <c r="M51" i="10"/>
  <c r="Y50" i="10"/>
  <c r="W50" i="10"/>
  <c r="U50" i="10"/>
  <c r="Q50" i="10"/>
  <c r="O50" i="10"/>
  <c r="M50" i="10"/>
  <c r="Y49" i="10"/>
  <c r="W49" i="10"/>
  <c r="U49" i="10"/>
  <c r="Q49" i="10"/>
  <c r="O49" i="10"/>
  <c r="M49" i="10"/>
  <c r="Y48" i="10"/>
  <c r="W48" i="10"/>
  <c r="U48" i="10"/>
  <c r="Q48" i="10"/>
  <c r="O48" i="10"/>
  <c r="M48" i="10"/>
  <c r="Y47" i="10"/>
  <c r="W47" i="10"/>
  <c r="U47" i="10"/>
  <c r="Q47" i="10"/>
  <c r="O47" i="10"/>
  <c r="M47" i="10"/>
  <c r="Y46" i="10"/>
  <c r="W46" i="10"/>
  <c r="U46" i="10"/>
  <c r="Q46" i="10"/>
  <c r="O46" i="10"/>
  <c r="M46" i="10"/>
  <c r="Y45" i="10"/>
  <c r="W45" i="10"/>
  <c r="U45" i="10"/>
  <c r="Q45" i="10"/>
  <c r="O45" i="10"/>
  <c r="M45" i="10"/>
  <c r="Y44" i="10"/>
  <c r="W44" i="10"/>
  <c r="U44" i="10"/>
  <c r="Q44" i="10"/>
  <c r="O44" i="10"/>
  <c r="M44" i="10"/>
  <c r="Y43" i="10"/>
  <c r="W43" i="10"/>
  <c r="U43" i="10"/>
  <c r="Q43" i="10"/>
  <c r="O43" i="10"/>
  <c r="M43" i="10"/>
  <c r="Y42" i="10"/>
  <c r="W42" i="10"/>
  <c r="U42" i="10"/>
  <c r="Q42" i="10"/>
  <c r="O42" i="10"/>
  <c r="M42" i="10"/>
  <c r="Y41" i="10"/>
  <c r="W41" i="10"/>
  <c r="U41" i="10"/>
  <c r="Q41" i="10"/>
  <c r="O41" i="10"/>
  <c r="M41" i="10"/>
  <c r="Y40" i="10"/>
  <c r="W40" i="10"/>
  <c r="U40" i="10"/>
  <c r="Q40" i="10"/>
  <c r="O40" i="10"/>
  <c r="M40" i="10"/>
  <c r="Y39" i="10"/>
  <c r="W39" i="10"/>
  <c r="U39" i="10"/>
  <c r="Q39" i="10"/>
  <c r="O39" i="10"/>
  <c r="M39" i="10"/>
  <c r="Y38" i="10"/>
  <c r="W38" i="10"/>
  <c r="U38" i="10"/>
  <c r="Q38" i="10"/>
  <c r="O38" i="10"/>
  <c r="M38" i="10"/>
  <c r="F7" i="10"/>
  <c r="D7" i="10"/>
  <c r="B19" i="9"/>
  <c r="B18" i="9"/>
  <c r="B17" i="9"/>
  <c r="B16" i="9"/>
  <c r="B15" i="9"/>
  <c r="B14" i="9"/>
  <c r="B13" i="9"/>
  <c r="B12" i="9"/>
  <c r="B11" i="9"/>
  <c r="B10" i="9"/>
  <c r="B9" i="9"/>
  <c r="B8" i="9"/>
  <c r="B7" i="9"/>
  <c r="B6" i="9"/>
  <c r="B5" i="9"/>
  <c r="L18" i="8"/>
  <c r="F19" i="9" s="1"/>
  <c r="K18" i="8"/>
  <c r="A18" i="8"/>
  <c r="B18" i="8" s="1"/>
  <c r="L17" i="8"/>
  <c r="F18" i="9" s="1"/>
  <c r="K17" i="8"/>
  <c r="A17" i="8"/>
  <c r="B17" i="8" s="1"/>
  <c r="L16" i="8"/>
  <c r="F17" i="9" s="1"/>
  <c r="K16" i="8"/>
  <c r="A16" i="8"/>
  <c r="B16" i="8" s="1"/>
  <c r="L15" i="8"/>
  <c r="F16" i="9" s="1"/>
  <c r="K15" i="8"/>
  <c r="A15" i="8"/>
  <c r="B15" i="8" s="1"/>
  <c r="L14" i="8"/>
  <c r="F15" i="9" s="1"/>
  <c r="K14" i="8"/>
  <c r="A14" i="8"/>
  <c r="B14" i="8" s="1"/>
  <c r="L13" i="8"/>
  <c r="F14" i="9" s="1"/>
  <c r="K13" i="8"/>
  <c r="A13" i="8"/>
  <c r="B13" i="8" s="1"/>
  <c r="L12" i="8"/>
  <c r="F13" i="9" s="1"/>
  <c r="K12" i="8"/>
  <c r="A12" i="8"/>
  <c r="B12" i="8" s="1"/>
  <c r="F12" i="9"/>
  <c r="K11" i="8"/>
  <c r="A11" i="8"/>
  <c r="B11" i="8" s="1"/>
  <c r="F11" i="9"/>
  <c r="K10" i="8"/>
  <c r="A10" i="8"/>
  <c r="B10" i="8" s="1"/>
  <c r="F10" i="9"/>
  <c r="K9" i="8"/>
  <c r="A9" i="8"/>
  <c r="B9" i="8" s="1"/>
  <c r="F9" i="9"/>
  <c r="K8" i="8"/>
  <c r="A8" i="8"/>
  <c r="B8" i="8" s="1"/>
  <c r="F8" i="9"/>
  <c r="K7" i="8"/>
  <c r="A7" i="8"/>
  <c r="B7" i="8" s="1"/>
  <c r="F7" i="9"/>
  <c r="K6" i="8"/>
  <c r="A6" i="8"/>
  <c r="B6" i="8" s="1"/>
  <c r="F6" i="9"/>
  <c r="K5" i="8"/>
  <c r="A5" i="8"/>
  <c r="B5" i="8" s="1"/>
  <c r="K4" i="8"/>
  <c r="B4" i="8"/>
  <c r="A4" i="8"/>
  <c r="I155" i="7"/>
  <c r="I156" i="7" s="1"/>
  <c r="C146" i="7"/>
  <c r="C145" i="7"/>
  <c r="C144" i="7"/>
  <c r="C143" i="7"/>
  <c r="C142" i="7"/>
  <c r="C141" i="7"/>
  <c r="C140" i="7"/>
  <c r="C139" i="7"/>
  <c r="C138" i="7"/>
  <c r="C137" i="7"/>
  <c r="C136" i="7"/>
  <c r="C135" i="7"/>
  <c r="C134" i="7"/>
  <c r="C133" i="7"/>
  <c r="I132" i="7"/>
  <c r="H132" i="7" s="1"/>
  <c r="C132" i="7"/>
  <c r="GT128" i="7"/>
  <c r="GB128" i="7"/>
  <c r="FJ128" i="7"/>
  <c r="GW70" i="7"/>
  <c r="GX70" i="7" s="1"/>
  <c r="GU70" i="7"/>
  <c r="GT70" i="7"/>
  <c r="GS70" i="7"/>
  <c r="GR70" i="7"/>
  <c r="GQ70" i="7"/>
  <c r="GP70" i="7"/>
  <c r="GE70" i="7"/>
  <c r="GF70" i="7" s="1"/>
  <c r="GC70" i="7"/>
  <c r="GB70" i="7"/>
  <c r="GA70" i="7"/>
  <c r="FZ70" i="7"/>
  <c r="FY70" i="7"/>
  <c r="FX70" i="7"/>
  <c r="FM70" i="7"/>
  <c r="FN70" i="7" s="1"/>
  <c r="FK70" i="7"/>
  <c r="FJ70" i="7"/>
  <c r="FI70" i="7"/>
  <c r="FH70" i="7"/>
  <c r="FG70" i="7"/>
  <c r="FF70" i="7"/>
  <c r="GW69" i="7"/>
  <c r="GX69" i="7" s="1"/>
  <c r="GU69" i="7"/>
  <c r="GT69" i="7"/>
  <c r="GS69" i="7"/>
  <c r="GR69" i="7"/>
  <c r="GQ69" i="7"/>
  <c r="GP69" i="7"/>
  <c r="GE69" i="7"/>
  <c r="GF69" i="7" s="1"/>
  <c r="GC69" i="7"/>
  <c r="GA69" i="7"/>
  <c r="FZ69" i="7"/>
  <c r="FY69" i="7"/>
  <c r="FX69" i="7"/>
  <c r="GB69" i="7"/>
  <c r="FM69" i="7"/>
  <c r="FN69" i="7" s="1"/>
  <c r="FK69" i="7"/>
  <c r="FJ69" i="7"/>
  <c r="FI69" i="7"/>
  <c r="FH69" i="7"/>
  <c r="FG69" i="7"/>
  <c r="FF69" i="7"/>
  <c r="GW68" i="7"/>
  <c r="GX68" i="7" s="1"/>
  <c r="GU68" i="7"/>
  <c r="GT68" i="7"/>
  <c r="GS68" i="7"/>
  <c r="GR68" i="7"/>
  <c r="GQ68" i="7"/>
  <c r="GP68" i="7"/>
  <c r="GE68" i="7"/>
  <c r="GF68" i="7" s="1"/>
  <c r="GC68" i="7"/>
  <c r="GB68" i="7"/>
  <c r="GA68" i="7"/>
  <c r="FZ68" i="7"/>
  <c r="FY68" i="7"/>
  <c r="FX68" i="7"/>
  <c r="FM68" i="7"/>
  <c r="FN68" i="7" s="1"/>
  <c r="FK68" i="7"/>
  <c r="FJ68" i="7"/>
  <c r="FI68" i="7"/>
  <c r="FH68" i="7"/>
  <c r="FG68" i="7"/>
  <c r="FF68" i="7"/>
  <c r="GW67" i="7"/>
  <c r="GX67" i="7" s="1"/>
  <c r="GU67" i="7"/>
  <c r="GT67" i="7"/>
  <c r="GS67" i="7"/>
  <c r="GR67" i="7"/>
  <c r="GQ67" i="7"/>
  <c r="GP67" i="7"/>
  <c r="GE67" i="7"/>
  <c r="GF67" i="7" s="1"/>
  <c r="GC67" i="7"/>
  <c r="GB67" i="7"/>
  <c r="GA67" i="7"/>
  <c r="FZ67" i="7"/>
  <c r="FY67" i="7"/>
  <c r="FX67" i="7"/>
  <c r="FM67" i="7"/>
  <c r="FN67" i="7" s="1"/>
  <c r="FK67" i="7"/>
  <c r="FJ67" i="7"/>
  <c r="FI67" i="7"/>
  <c r="FH67" i="7"/>
  <c r="FG67" i="7"/>
  <c r="FF67" i="7"/>
  <c r="GW66" i="7"/>
  <c r="GX66" i="7" s="1"/>
  <c r="GU66" i="7"/>
  <c r="GT66" i="7"/>
  <c r="GS66" i="7"/>
  <c r="GR66" i="7"/>
  <c r="GQ66" i="7"/>
  <c r="GP66" i="7"/>
  <c r="GE66" i="7"/>
  <c r="GF66" i="7" s="1"/>
  <c r="GC66" i="7"/>
  <c r="GB66" i="7"/>
  <c r="GA66" i="7"/>
  <c r="FZ66" i="7"/>
  <c r="FY66" i="7"/>
  <c r="FX66" i="7"/>
  <c r="FM66" i="7"/>
  <c r="FN66" i="7" s="1"/>
  <c r="FK66" i="7"/>
  <c r="FJ66" i="7"/>
  <c r="FI66" i="7"/>
  <c r="FH66" i="7"/>
  <c r="FG66" i="7"/>
  <c r="FF66" i="7"/>
  <c r="GW65" i="7"/>
  <c r="GX65" i="7" s="1"/>
  <c r="GU65" i="7"/>
  <c r="GT65" i="7"/>
  <c r="GS65" i="7"/>
  <c r="GR65" i="7"/>
  <c r="GQ65" i="7"/>
  <c r="GP65" i="7"/>
  <c r="GE65" i="7"/>
  <c r="GF65" i="7" s="1"/>
  <c r="GC65" i="7"/>
  <c r="GA65" i="7"/>
  <c r="FZ65" i="7"/>
  <c r="FY65" i="7"/>
  <c r="FX65" i="7"/>
  <c r="GB65" i="7"/>
  <c r="FM65" i="7"/>
  <c r="FN65" i="7" s="1"/>
  <c r="FK65" i="7"/>
  <c r="FJ65" i="7"/>
  <c r="FI65" i="7"/>
  <c r="FH65" i="7"/>
  <c r="FG65" i="7"/>
  <c r="FF65" i="7"/>
  <c r="GW64" i="7"/>
  <c r="GX64" i="7" s="1"/>
  <c r="GU64" i="7"/>
  <c r="GT64" i="7"/>
  <c r="GS64" i="7"/>
  <c r="GR64" i="7"/>
  <c r="GQ64" i="7"/>
  <c r="GP64" i="7"/>
  <c r="GE64" i="7"/>
  <c r="GF64" i="7" s="1"/>
  <c r="GC64" i="7"/>
  <c r="GB64" i="7"/>
  <c r="GA64" i="7"/>
  <c r="FZ64" i="7"/>
  <c r="FY64" i="7"/>
  <c r="FX64" i="7"/>
  <c r="FM64" i="7"/>
  <c r="FN64" i="7" s="1"/>
  <c r="FK64" i="7"/>
  <c r="FJ64" i="7"/>
  <c r="FI64" i="7"/>
  <c r="FH64" i="7"/>
  <c r="FG64" i="7"/>
  <c r="FF64" i="7"/>
  <c r="GW63" i="7"/>
  <c r="GX63" i="7" s="1"/>
  <c r="GU63" i="7"/>
  <c r="GT63" i="7"/>
  <c r="GS63" i="7"/>
  <c r="GR63" i="7"/>
  <c r="GQ63" i="7"/>
  <c r="GP63" i="7"/>
  <c r="GE63" i="7"/>
  <c r="GF63" i="7" s="1"/>
  <c r="GC63" i="7"/>
  <c r="GB63" i="7"/>
  <c r="GA63" i="7"/>
  <c r="FZ63" i="7"/>
  <c r="FY63" i="7"/>
  <c r="FX63" i="7"/>
  <c r="FM63" i="7"/>
  <c r="FN63" i="7" s="1"/>
  <c r="FK63" i="7"/>
  <c r="FJ63" i="7"/>
  <c r="FI63" i="7"/>
  <c r="FH63" i="7"/>
  <c r="FG63" i="7"/>
  <c r="FF63" i="7"/>
  <c r="GW62" i="7"/>
  <c r="GX62" i="7" s="1"/>
  <c r="GU62" i="7"/>
  <c r="GT62" i="7"/>
  <c r="GS62" i="7"/>
  <c r="GR62" i="7"/>
  <c r="GQ62" i="7"/>
  <c r="GP62" i="7"/>
  <c r="GE62" i="7"/>
  <c r="GF62" i="7" s="1"/>
  <c r="GC62" i="7"/>
  <c r="GA62" i="7"/>
  <c r="FZ62" i="7"/>
  <c r="FY62" i="7"/>
  <c r="FX62" i="7"/>
  <c r="GB62" i="7"/>
  <c r="FM62" i="7"/>
  <c r="FN62" i="7" s="1"/>
  <c r="FK62" i="7"/>
  <c r="FJ62" i="7"/>
  <c r="FI62" i="7"/>
  <c r="FH62" i="7"/>
  <c r="FG62" i="7"/>
  <c r="FF62" i="7"/>
  <c r="GW61" i="7"/>
  <c r="GX61" i="7" s="1"/>
  <c r="GU61" i="7"/>
  <c r="GT61" i="7"/>
  <c r="GS61" i="7"/>
  <c r="GR61" i="7"/>
  <c r="GQ61" i="7"/>
  <c r="GP61" i="7"/>
  <c r="GE61" i="7"/>
  <c r="GF61" i="7" s="1"/>
  <c r="GC61" i="7"/>
  <c r="GA61" i="7"/>
  <c r="FZ61" i="7"/>
  <c r="FY61" i="7"/>
  <c r="FX61" i="7"/>
  <c r="GB61" i="7"/>
  <c r="FM61" i="7"/>
  <c r="FN61" i="7" s="1"/>
  <c r="FK61" i="7"/>
  <c r="FJ61" i="7"/>
  <c r="FI61" i="7"/>
  <c r="FH61" i="7"/>
  <c r="FG61" i="7"/>
  <c r="FF61" i="7"/>
  <c r="GW60" i="7"/>
  <c r="GX60" i="7" s="1"/>
  <c r="GU60" i="7"/>
  <c r="GT60" i="7"/>
  <c r="GS60" i="7"/>
  <c r="GR60" i="7"/>
  <c r="GQ60" i="7"/>
  <c r="GP60" i="7"/>
  <c r="GE60" i="7"/>
  <c r="GF60" i="7" s="1"/>
  <c r="GC60" i="7"/>
  <c r="GA60" i="7"/>
  <c r="FZ60" i="7"/>
  <c r="FY60" i="7"/>
  <c r="FX60" i="7"/>
  <c r="GB60" i="7"/>
  <c r="FM60" i="7"/>
  <c r="FN60" i="7" s="1"/>
  <c r="FK60" i="7"/>
  <c r="FJ60" i="7"/>
  <c r="FI60" i="7"/>
  <c r="FH60" i="7"/>
  <c r="FG60" i="7"/>
  <c r="FF60" i="7"/>
  <c r="GW59" i="7"/>
  <c r="GX59" i="7" s="1"/>
  <c r="GU59" i="7"/>
  <c r="GT59" i="7"/>
  <c r="GS59" i="7"/>
  <c r="GR59" i="7"/>
  <c r="GQ59" i="7"/>
  <c r="GP59" i="7"/>
  <c r="GE59" i="7"/>
  <c r="GF59" i="7" s="1"/>
  <c r="GC59" i="7"/>
  <c r="GA59" i="7"/>
  <c r="FZ59" i="7"/>
  <c r="FY59" i="7"/>
  <c r="FX59" i="7"/>
  <c r="GB59" i="7"/>
  <c r="FM59" i="7"/>
  <c r="FN59" i="7" s="1"/>
  <c r="FK59" i="7"/>
  <c r="FJ59" i="7"/>
  <c r="FI59" i="7"/>
  <c r="FH59" i="7"/>
  <c r="FG59" i="7"/>
  <c r="FF59" i="7"/>
  <c r="GW58" i="7"/>
  <c r="GX58" i="7" s="1"/>
  <c r="GU58" i="7"/>
  <c r="GT58" i="7"/>
  <c r="GS58" i="7"/>
  <c r="GR58" i="7"/>
  <c r="GQ58" i="7"/>
  <c r="GP58" i="7"/>
  <c r="GE58" i="7"/>
  <c r="GF58" i="7" s="1"/>
  <c r="GC58" i="7"/>
  <c r="GA58" i="7"/>
  <c r="FZ58" i="7"/>
  <c r="FY58" i="7"/>
  <c r="FX58" i="7"/>
  <c r="GB58" i="7"/>
  <c r="FM58" i="7"/>
  <c r="FN58" i="7" s="1"/>
  <c r="FK58" i="7"/>
  <c r="FJ58" i="7"/>
  <c r="FI58" i="7"/>
  <c r="FH58" i="7"/>
  <c r="FG58" i="7"/>
  <c r="FF58" i="7"/>
  <c r="GW57" i="7"/>
  <c r="GX57" i="7" s="1"/>
  <c r="GU57" i="7"/>
  <c r="GT57" i="7"/>
  <c r="GS57" i="7"/>
  <c r="GR57" i="7"/>
  <c r="GQ57" i="7"/>
  <c r="GP57" i="7"/>
  <c r="GE57" i="7"/>
  <c r="GF57" i="7" s="1"/>
  <c r="GC57" i="7"/>
  <c r="GA57" i="7"/>
  <c r="FZ57" i="7"/>
  <c r="FY57" i="7"/>
  <c r="FX57" i="7"/>
  <c r="GB57" i="7"/>
  <c r="FM57" i="7"/>
  <c r="FN57" i="7" s="1"/>
  <c r="FK57" i="7"/>
  <c r="FJ57" i="7"/>
  <c r="FI57" i="7"/>
  <c r="FH57" i="7"/>
  <c r="FG57" i="7"/>
  <c r="FF57" i="7"/>
  <c r="GW56" i="7"/>
  <c r="GX56" i="7" s="1"/>
  <c r="GU56" i="7"/>
  <c r="GT56" i="7"/>
  <c r="GS56" i="7"/>
  <c r="GR56" i="7"/>
  <c r="GQ56" i="7"/>
  <c r="GP56" i="7"/>
  <c r="GE56" i="7"/>
  <c r="GF56" i="7" s="1"/>
  <c r="GC56" i="7"/>
  <c r="GA56" i="7"/>
  <c r="FZ56" i="7"/>
  <c r="FY56" i="7"/>
  <c r="FX56" i="7"/>
  <c r="GB56" i="7"/>
  <c r="FM56" i="7"/>
  <c r="FN56" i="7" s="1"/>
  <c r="FK56" i="7"/>
  <c r="FJ56" i="7"/>
  <c r="FI56" i="7"/>
  <c r="FH56" i="7"/>
  <c r="FG56" i="7"/>
  <c r="FF56" i="7"/>
  <c r="GW55" i="7"/>
  <c r="GX55" i="7" s="1"/>
  <c r="GE55" i="7"/>
  <c r="GF55" i="7" s="1"/>
  <c r="FM55" i="7"/>
  <c r="FN55" i="7" s="1"/>
  <c r="GW54" i="7"/>
  <c r="GX54" i="7" s="1"/>
  <c r="GE54" i="7"/>
  <c r="GF54" i="7" s="1"/>
  <c r="FM54" i="7"/>
  <c r="FN54" i="7" s="1"/>
  <c r="GW53" i="7"/>
  <c r="GX53" i="7" s="1"/>
  <c r="GU53" i="7"/>
  <c r="GT53" i="7"/>
  <c r="GS53" i="7"/>
  <c r="GR53" i="7"/>
  <c r="GQ53" i="7"/>
  <c r="GP53" i="7"/>
  <c r="GE53" i="7"/>
  <c r="GF53" i="7" s="1"/>
  <c r="GC53" i="7"/>
  <c r="GA53" i="7"/>
  <c r="FZ53" i="7"/>
  <c r="FY53" i="7"/>
  <c r="FX53" i="7"/>
  <c r="GB53" i="7"/>
  <c r="FM53" i="7"/>
  <c r="FN53" i="7" s="1"/>
  <c r="FK53" i="7"/>
  <c r="FJ53" i="7"/>
  <c r="FI53" i="7"/>
  <c r="FH53" i="7"/>
  <c r="FG53" i="7"/>
  <c r="FF53" i="7"/>
  <c r="GW52" i="7"/>
  <c r="GX52" i="7" s="1"/>
  <c r="GU52" i="7"/>
  <c r="GT52" i="7"/>
  <c r="GS52" i="7"/>
  <c r="GR52" i="7"/>
  <c r="GQ52" i="7"/>
  <c r="GP52" i="7"/>
  <c r="GE52" i="7"/>
  <c r="GF52" i="7" s="1"/>
  <c r="GC52" i="7"/>
  <c r="GA52" i="7"/>
  <c r="FZ52" i="7"/>
  <c r="FY52" i="7"/>
  <c r="FX52" i="7"/>
  <c r="GB52" i="7"/>
  <c r="FM52" i="7"/>
  <c r="FN52" i="7" s="1"/>
  <c r="FK52" i="7"/>
  <c r="FJ52" i="7"/>
  <c r="FI52" i="7"/>
  <c r="FH52" i="7"/>
  <c r="FG52" i="7"/>
  <c r="FF52" i="7"/>
  <c r="GW51" i="7"/>
  <c r="GX51" i="7" s="1"/>
  <c r="GU51" i="7"/>
  <c r="GT51" i="7"/>
  <c r="GS51" i="7"/>
  <c r="GR51" i="7"/>
  <c r="GQ51" i="7"/>
  <c r="GP51" i="7"/>
  <c r="GE51" i="7"/>
  <c r="GF51" i="7" s="1"/>
  <c r="GC51" i="7"/>
  <c r="GA51" i="7"/>
  <c r="FZ51" i="7"/>
  <c r="FY51" i="7"/>
  <c r="FX51" i="7"/>
  <c r="GB51" i="7"/>
  <c r="FM51" i="7"/>
  <c r="FN51" i="7" s="1"/>
  <c r="FK51" i="7"/>
  <c r="FJ51" i="7"/>
  <c r="FI51" i="7"/>
  <c r="FH51" i="7"/>
  <c r="FG51" i="7"/>
  <c r="FF51" i="7"/>
  <c r="GW50" i="7"/>
  <c r="GX50" i="7" s="1"/>
  <c r="GU50" i="7"/>
  <c r="GT50" i="7"/>
  <c r="GS50" i="7"/>
  <c r="GR50" i="7"/>
  <c r="GQ50" i="7"/>
  <c r="GP50" i="7"/>
  <c r="GE50" i="7"/>
  <c r="GF50" i="7" s="1"/>
  <c r="GC50" i="7"/>
  <c r="GA50" i="7"/>
  <c r="FZ50" i="7"/>
  <c r="FY50" i="7"/>
  <c r="FX50" i="7"/>
  <c r="GB50" i="7"/>
  <c r="FM50" i="7"/>
  <c r="FN50" i="7" s="1"/>
  <c r="FK50" i="7"/>
  <c r="FJ50" i="7"/>
  <c r="FI50" i="7"/>
  <c r="FH50" i="7"/>
  <c r="FG50" i="7"/>
  <c r="FF50" i="7"/>
  <c r="GW49" i="7"/>
  <c r="GX49" i="7" s="1"/>
  <c r="GU49" i="7"/>
  <c r="GT49" i="7"/>
  <c r="GS49" i="7"/>
  <c r="GR49" i="7"/>
  <c r="GQ49" i="7"/>
  <c r="GP49" i="7"/>
  <c r="GE49" i="7"/>
  <c r="GF49" i="7" s="1"/>
  <c r="GC49" i="7"/>
  <c r="GA49" i="7"/>
  <c r="FZ49" i="7"/>
  <c r="FY49" i="7"/>
  <c r="FX49" i="7"/>
  <c r="GB49" i="7"/>
  <c r="FM49" i="7"/>
  <c r="FN49" i="7" s="1"/>
  <c r="FK49" i="7"/>
  <c r="FJ49" i="7"/>
  <c r="FI49" i="7"/>
  <c r="FH49" i="7"/>
  <c r="FG49" i="7"/>
  <c r="FF49" i="7"/>
  <c r="GW48" i="7"/>
  <c r="GX48" i="7" s="1"/>
  <c r="GU48" i="7"/>
  <c r="GT48" i="7"/>
  <c r="GS48" i="7"/>
  <c r="GR48" i="7"/>
  <c r="GQ48" i="7"/>
  <c r="GP48" i="7"/>
  <c r="GE48" i="7"/>
  <c r="GF48" i="7" s="1"/>
  <c r="GC48" i="7"/>
  <c r="GB48" i="7"/>
  <c r="GA48" i="7"/>
  <c r="FZ48" i="7"/>
  <c r="FY48" i="7"/>
  <c r="FX48" i="7"/>
  <c r="FM48" i="7"/>
  <c r="FN48" i="7" s="1"/>
  <c r="FK48" i="7"/>
  <c r="FJ48" i="7"/>
  <c r="FI48" i="7"/>
  <c r="FH48" i="7"/>
  <c r="FG48" i="7"/>
  <c r="FF48" i="7"/>
  <c r="GW47" i="7"/>
  <c r="GX47" i="7" s="1"/>
  <c r="GU47" i="7"/>
  <c r="GT47" i="7"/>
  <c r="GS47" i="7"/>
  <c r="GR47" i="7"/>
  <c r="GQ47" i="7"/>
  <c r="GP47" i="7"/>
  <c r="GE47" i="7"/>
  <c r="GF47" i="7" s="1"/>
  <c r="GC47" i="7"/>
  <c r="GB47" i="7"/>
  <c r="GA47" i="7"/>
  <c r="FZ47" i="7"/>
  <c r="FY47" i="7"/>
  <c r="FX47" i="7"/>
  <c r="FM47" i="7"/>
  <c r="FN47" i="7" s="1"/>
  <c r="FK47" i="7"/>
  <c r="FJ47" i="7"/>
  <c r="FI47" i="7"/>
  <c r="FH47" i="7"/>
  <c r="FG47" i="7"/>
  <c r="FF47" i="7"/>
  <c r="GW46" i="7"/>
  <c r="GX46" i="7" s="1"/>
  <c r="GU46" i="7"/>
  <c r="GT46" i="7"/>
  <c r="GS46" i="7"/>
  <c r="GR46" i="7"/>
  <c r="GQ46" i="7"/>
  <c r="GP46" i="7"/>
  <c r="GE46" i="7"/>
  <c r="GF46" i="7" s="1"/>
  <c r="GC46" i="7"/>
  <c r="GA46" i="7"/>
  <c r="FZ46" i="7"/>
  <c r="FY46" i="7"/>
  <c r="FX46" i="7"/>
  <c r="GB46" i="7"/>
  <c r="FM46" i="7"/>
  <c r="FN46" i="7" s="1"/>
  <c r="FK46" i="7"/>
  <c r="FJ46" i="7"/>
  <c r="FI46" i="7"/>
  <c r="FH46" i="7"/>
  <c r="FG46" i="7"/>
  <c r="FF46" i="7"/>
  <c r="GW45" i="7"/>
  <c r="GX45" i="7" s="1"/>
  <c r="GU45" i="7"/>
  <c r="GT45" i="7"/>
  <c r="GS45" i="7"/>
  <c r="GR45" i="7"/>
  <c r="GQ45" i="7"/>
  <c r="GP45" i="7"/>
  <c r="GE45" i="7"/>
  <c r="GF45" i="7" s="1"/>
  <c r="GC45" i="7"/>
  <c r="GB45" i="7"/>
  <c r="GA45" i="7"/>
  <c r="FZ45" i="7"/>
  <c r="FY45" i="7"/>
  <c r="FX45" i="7"/>
  <c r="FM45" i="7"/>
  <c r="FN45" i="7" s="1"/>
  <c r="FK45" i="7"/>
  <c r="FJ45" i="7"/>
  <c r="FI45" i="7"/>
  <c r="FH45" i="7"/>
  <c r="FG45" i="7"/>
  <c r="FF45" i="7"/>
  <c r="GW44" i="7"/>
  <c r="GX44" i="7" s="1"/>
  <c r="GU44" i="7"/>
  <c r="GT44" i="7"/>
  <c r="GS44" i="7"/>
  <c r="GR44" i="7"/>
  <c r="GQ44" i="7"/>
  <c r="GP44" i="7"/>
  <c r="GE44" i="7"/>
  <c r="GF44" i="7" s="1"/>
  <c r="GC44" i="7"/>
  <c r="GA44" i="7"/>
  <c r="FZ44" i="7"/>
  <c r="FY44" i="7"/>
  <c r="FX44" i="7"/>
  <c r="GB44" i="7"/>
  <c r="FM44" i="7"/>
  <c r="FN44" i="7" s="1"/>
  <c r="FK44" i="7"/>
  <c r="FJ44" i="7"/>
  <c r="FI44" i="7"/>
  <c r="FH44" i="7"/>
  <c r="FG44" i="7"/>
  <c r="FF44" i="7"/>
  <c r="GW43" i="7"/>
  <c r="GX43" i="7" s="1"/>
  <c r="GE43" i="7"/>
  <c r="GF43" i="7" s="1"/>
  <c r="FM43" i="7"/>
  <c r="FN43" i="7" s="1"/>
  <c r="GW42" i="7"/>
  <c r="GX42" i="7" s="1"/>
  <c r="GU42" i="7"/>
  <c r="GT42" i="7"/>
  <c r="GS42" i="7"/>
  <c r="GR42" i="7"/>
  <c r="GQ42" i="7"/>
  <c r="GP42" i="7"/>
  <c r="GE42" i="7"/>
  <c r="GF42" i="7" s="1"/>
  <c r="GC42" i="7"/>
  <c r="GB42" i="7"/>
  <c r="GA42" i="7"/>
  <c r="FZ42" i="7"/>
  <c r="FY42" i="7"/>
  <c r="FX42" i="7"/>
  <c r="FM42" i="7"/>
  <c r="FN42" i="7" s="1"/>
  <c r="FK42" i="7"/>
  <c r="FJ42" i="7"/>
  <c r="FI42" i="7"/>
  <c r="FH42" i="7"/>
  <c r="FG42" i="7"/>
  <c r="FF42" i="7"/>
  <c r="GW41" i="7"/>
  <c r="GX41" i="7" s="1"/>
  <c r="GU41" i="7"/>
  <c r="GT41" i="7"/>
  <c r="GS41" i="7"/>
  <c r="GR41" i="7"/>
  <c r="GQ41" i="7"/>
  <c r="GP41" i="7"/>
  <c r="GE41" i="7"/>
  <c r="GF41" i="7" s="1"/>
  <c r="GC41" i="7"/>
  <c r="GB41" i="7"/>
  <c r="GA41" i="7"/>
  <c r="FZ41" i="7"/>
  <c r="FY41" i="7"/>
  <c r="FX41" i="7"/>
  <c r="FM41" i="7"/>
  <c r="FN41" i="7" s="1"/>
  <c r="FK41" i="7"/>
  <c r="FJ41" i="7"/>
  <c r="FI41" i="7"/>
  <c r="FH41" i="7"/>
  <c r="FG41" i="7"/>
  <c r="FF41" i="7"/>
  <c r="GW40" i="7"/>
  <c r="GX40" i="7" s="1"/>
  <c r="GU40" i="7"/>
  <c r="GT40" i="7"/>
  <c r="GS40" i="7"/>
  <c r="GR40" i="7"/>
  <c r="GQ40" i="7"/>
  <c r="GP40" i="7"/>
  <c r="GE40" i="7"/>
  <c r="GF40" i="7" s="1"/>
  <c r="GC40" i="7"/>
  <c r="GB40" i="7"/>
  <c r="GA40" i="7"/>
  <c r="FZ40" i="7"/>
  <c r="FY40" i="7"/>
  <c r="FX40" i="7"/>
  <c r="FM40" i="7"/>
  <c r="FN40" i="7" s="1"/>
  <c r="FK40" i="7"/>
  <c r="FJ40" i="7"/>
  <c r="FI40" i="7"/>
  <c r="FH40" i="7"/>
  <c r="FG40" i="7"/>
  <c r="FF40" i="7"/>
  <c r="GW39" i="7"/>
  <c r="GX39" i="7" s="1"/>
  <c r="GU39" i="7"/>
  <c r="GT39" i="7"/>
  <c r="GS39" i="7"/>
  <c r="GR39" i="7"/>
  <c r="GQ39" i="7"/>
  <c r="GP39" i="7"/>
  <c r="GE39" i="7"/>
  <c r="GF39" i="7" s="1"/>
  <c r="GC39" i="7"/>
  <c r="GB39" i="7"/>
  <c r="GA39" i="7"/>
  <c r="FZ39" i="7"/>
  <c r="FY39" i="7"/>
  <c r="FX39" i="7"/>
  <c r="FM39" i="7"/>
  <c r="FN39" i="7" s="1"/>
  <c r="FK39" i="7"/>
  <c r="FJ39" i="7"/>
  <c r="FI39" i="7"/>
  <c r="FH39" i="7"/>
  <c r="FG39" i="7"/>
  <c r="FF39" i="7"/>
  <c r="GW38" i="7"/>
  <c r="GX38" i="7" s="1"/>
  <c r="GU38" i="7"/>
  <c r="GT38" i="7"/>
  <c r="GS38" i="7"/>
  <c r="GR38" i="7"/>
  <c r="GQ38" i="7"/>
  <c r="GP38" i="7"/>
  <c r="GE38" i="7"/>
  <c r="GF38" i="7" s="1"/>
  <c r="GC38" i="7"/>
  <c r="GB38" i="7"/>
  <c r="GA38" i="7"/>
  <c r="FZ38" i="7"/>
  <c r="FY38" i="7"/>
  <c r="FX38" i="7"/>
  <c r="FM38" i="7"/>
  <c r="FN38" i="7" s="1"/>
  <c r="FK38" i="7"/>
  <c r="FJ38" i="7"/>
  <c r="FI38" i="7"/>
  <c r="FH38" i="7"/>
  <c r="FG38" i="7"/>
  <c r="FF38" i="7"/>
  <c r="GW37" i="7"/>
  <c r="GX37" i="7" s="1"/>
  <c r="GU37" i="7"/>
  <c r="GT37" i="7"/>
  <c r="GS37" i="7"/>
  <c r="GR37" i="7"/>
  <c r="GQ37" i="7"/>
  <c r="GP37" i="7"/>
  <c r="GE37" i="7"/>
  <c r="GF37" i="7" s="1"/>
  <c r="GC37" i="7"/>
  <c r="GA37" i="7"/>
  <c r="FZ37" i="7"/>
  <c r="FY37" i="7"/>
  <c r="FX37" i="7"/>
  <c r="GB37" i="7"/>
  <c r="FM37" i="7"/>
  <c r="FN37" i="7" s="1"/>
  <c r="FK37" i="7"/>
  <c r="FJ37" i="7"/>
  <c r="FI37" i="7"/>
  <c r="FH37" i="7"/>
  <c r="FG37" i="7"/>
  <c r="FF37" i="7"/>
  <c r="GW36" i="7"/>
  <c r="GX36" i="7" s="1"/>
  <c r="GE36" i="7"/>
  <c r="GF36" i="7" s="1"/>
  <c r="FM36" i="7"/>
  <c r="FN36" i="7" s="1"/>
  <c r="GW35" i="7"/>
  <c r="GX35" i="7" s="1"/>
  <c r="GU35" i="7"/>
  <c r="GT35" i="7"/>
  <c r="GS35" i="7"/>
  <c r="GR35" i="7"/>
  <c r="GQ35" i="7"/>
  <c r="GP35" i="7"/>
  <c r="GE35" i="7"/>
  <c r="GF35" i="7" s="1"/>
  <c r="GC35" i="7"/>
  <c r="GA35" i="7"/>
  <c r="FZ35" i="7"/>
  <c r="FY35" i="7"/>
  <c r="FX35" i="7"/>
  <c r="GB35" i="7"/>
  <c r="FM35" i="7"/>
  <c r="FN35" i="7" s="1"/>
  <c r="FK35" i="7"/>
  <c r="FJ35" i="7"/>
  <c r="FI35" i="7"/>
  <c r="FH35" i="7"/>
  <c r="FG35" i="7"/>
  <c r="FF35" i="7"/>
  <c r="GW34" i="7"/>
  <c r="GX34" i="7" s="1"/>
  <c r="GU34" i="7"/>
  <c r="GT34" i="7"/>
  <c r="GS34" i="7"/>
  <c r="GR34" i="7"/>
  <c r="GQ34" i="7"/>
  <c r="GP34" i="7"/>
  <c r="GE34" i="7"/>
  <c r="GF34" i="7" s="1"/>
  <c r="GC34" i="7"/>
  <c r="GA34" i="7"/>
  <c r="FZ34" i="7"/>
  <c r="FY34" i="7"/>
  <c r="FX34" i="7"/>
  <c r="GB34" i="7"/>
  <c r="FM34" i="7"/>
  <c r="FN34" i="7" s="1"/>
  <c r="FK34" i="7"/>
  <c r="FJ34" i="7"/>
  <c r="FI34" i="7"/>
  <c r="FH34" i="7"/>
  <c r="FG34" i="7"/>
  <c r="FF34" i="7"/>
  <c r="GW33" i="7"/>
  <c r="GX33" i="7" s="1"/>
  <c r="GU33" i="7"/>
  <c r="GT33" i="7"/>
  <c r="GS33" i="7"/>
  <c r="GR33" i="7"/>
  <c r="GQ33" i="7"/>
  <c r="GP33" i="7"/>
  <c r="GE33" i="7"/>
  <c r="GF33" i="7" s="1"/>
  <c r="GC33" i="7"/>
  <c r="GA33" i="7"/>
  <c r="FZ33" i="7"/>
  <c r="FY33" i="7"/>
  <c r="FX33" i="7"/>
  <c r="GB33" i="7"/>
  <c r="FM33" i="7"/>
  <c r="FN33" i="7" s="1"/>
  <c r="FK33" i="7"/>
  <c r="FJ33" i="7"/>
  <c r="FI33" i="7"/>
  <c r="FH33" i="7"/>
  <c r="FG33" i="7"/>
  <c r="FF33" i="7"/>
  <c r="GW32" i="7"/>
  <c r="GX32" i="7" s="1"/>
  <c r="GU32" i="7"/>
  <c r="GT32" i="7"/>
  <c r="GS32" i="7"/>
  <c r="GR32" i="7"/>
  <c r="GQ32" i="7"/>
  <c r="GP32" i="7"/>
  <c r="GE32" i="7"/>
  <c r="GF32" i="7" s="1"/>
  <c r="GC32" i="7"/>
  <c r="GB32" i="7"/>
  <c r="GA32" i="7"/>
  <c r="FZ32" i="7"/>
  <c r="FY32" i="7"/>
  <c r="FX32" i="7"/>
  <c r="FM32" i="7"/>
  <c r="FN32" i="7" s="1"/>
  <c r="FK32" i="7"/>
  <c r="FJ32" i="7"/>
  <c r="FI32" i="7"/>
  <c r="FH32" i="7"/>
  <c r="FG32" i="7"/>
  <c r="FF32" i="7"/>
  <c r="GW31" i="7"/>
  <c r="GX31" i="7" s="1"/>
  <c r="GU31" i="7"/>
  <c r="GT31" i="7"/>
  <c r="GS31" i="7"/>
  <c r="GR31" i="7"/>
  <c r="GQ31" i="7"/>
  <c r="GP31" i="7"/>
  <c r="GE31" i="7"/>
  <c r="GF31" i="7" s="1"/>
  <c r="GC31" i="7"/>
  <c r="GB31" i="7"/>
  <c r="GA31" i="7"/>
  <c r="FZ31" i="7"/>
  <c r="FY31" i="7"/>
  <c r="FX31" i="7"/>
  <c r="FM31" i="7"/>
  <c r="FN31" i="7" s="1"/>
  <c r="FK31" i="7"/>
  <c r="FJ31" i="7"/>
  <c r="FI31" i="7"/>
  <c r="FH31" i="7"/>
  <c r="FG31" i="7"/>
  <c r="FF31" i="7"/>
  <c r="GW30" i="7"/>
  <c r="GX30" i="7" s="1"/>
  <c r="GU30" i="7"/>
  <c r="GT30" i="7"/>
  <c r="GS30" i="7"/>
  <c r="GR30" i="7"/>
  <c r="GQ30" i="7"/>
  <c r="GP30" i="7"/>
  <c r="GE30" i="7"/>
  <c r="GF30" i="7" s="1"/>
  <c r="GC30" i="7"/>
  <c r="GB30" i="7"/>
  <c r="GA30" i="7"/>
  <c r="FZ30" i="7"/>
  <c r="FY30" i="7"/>
  <c r="FX30" i="7"/>
  <c r="FM30" i="7"/>
  <c r="FN30" i="7" s="1"/>
  <c r="FK30" i="7"/>
  <c r="FJ30" i="7"/>
  <c r="FI30" i="7"/>
  <c r="FH30" i="7"/>
  <c r="FG30" i="7"/>
  <c r="FF30" i="7"/>
  <c r="GW29" i="7"/>
  <c r="GX29" i="7" s="1"/>
  <c r="GU29" i="7"/>
  <c r="GT29" i="7"/>
  <c r="GS29" i="7"/>
  <c r="GR29" i="7"/>
  <c r="GQ29" i="7"/>
  <c r="GP29" i="7"/>
  <c r="GE29" i="7"/>
  <c r="GF29" i="7" s="1"/>
  <c r="GC29" i="7"/>
  <c r="GA29" i="7"/>
  <c r="FZ29" i="7"/>
  <c r="FY29" i="7"/>
  <c r="FX29" i="7"/>
  <c r="GB29" i="7"/>
  <c r="FM29" i="7"/>
  <c r="FN29" i="7" s="1"/>
  <c r="FK29" i="7"/>
  <c r="FJ29" i="7"/>
  <c r="FI29" i="7"/>
  <c r="FH29" i="7"/>
  <c r="FG29" i="7"/>
  <c r="FF29" i="7"/>
  <c r="GW28" i="7"/>
  <c r="GX28" i="7" s="1"/>
  <c r="GE28" i="7"/>
  <c r="GF28" i="7" s="1"/>
  <c r="FM28" i="7"/>
  <c r="FN28" i="7" s="1"/>
  <c r="GW27" i="7"/>
  <c r="GX27" i="7" s="1"/>
  <c r="GU27" i="7"/>
  <c r="GT27" i="7"/>
  <c r="GS27" i="7"/>
  <c r="GR27" i="7"/>
  <c r="GQ27" i="7"/>
  <c r="GP27" i="7"/>
  <c r="GE27" i="7"/>
  <c r="GF27" i="7" s="1"/>
  <c r="GC27" i="7"/>
  <c r="GA27" i="7"/>
  <c r="FZ27" i="7"/>
  <c r="FY27" i="7"/>
  <c r="FX27" i="7"/>
  <c r="GB27" i="7"/>
  <c r="FM27" i="7"/>
  <c r="FN27" i="7" s="1"/>
  <c r="FK27" i="7"/>
  <c r="FJ27" i="7"/>
  <c r="FI27" i="7"/>
  <c r="FH27" i="7"/>
  <c r="FG27" i="7"/>
  <c r="FF27" i="7"/>
  <c r="GW26" i="7"/>
  <c r="GX26" i="7" s="1"/>
  <c r="GU26" i="7"/>
  <c r="GT26" i="7"/>
  <c r="GS26" i="7"/>
  <c r="GR26" i="7"/>
  <c r="GQ26" i="7"/>
  <c r="GP26" i="7"/>
  <c r="GE26" i="7"/>
  <c r="GF26" i="7" s="1"/>
  <c r="GC26" i="7"/>
  <c r="GB26" i="7"/>
  <c r="GA26" i="7"/>
  <c r="FZ26" i="7"/>
  <c r="FY26" i="7"/>
  <c r="FX26" i="7"/>
  <c r="FM26" i="7"/>
  <c r="FN26" i="7" s="1"/>
  <c r="FK26" i="7"/>
  <c r="FJ26" i="7"/>
  <c r="FI26" i="7"/>
  <c r="FH26" i="7"/>
  <c r="FG26" i="7"/>
  <c r="FF26" i="7"/>
  <c r="GW25" i="7"/>
  <c r="GX25" i="7" s="1"/>
  <c r="GU25" i="7"/>
  <c r="GT25" i="7"/>
  <c r="GS25" i="7"/>
  <c r="GR25" i="7"/>
  <c r="GQ25" i="7"/>
  <c r="GP25" i="7"/>
  <c r="GE25" i="7"/>
  <c r="GF25" i="7" s="1"/>
  <c r="GC25" i="7"/>
  <c r="GA25" i="7"/>
  <c r="FZ25" i="7"/>
  <c r="FY25" i="7"/>
  <c r="FX25" i="7"/>
  <c r="GB25" i="7"/>
  <c r="FM25" i="7"/>
  <c r="FN25" i="7" s="1"/>
  <c r="FK25" i="7"/>
  <c r="FJ25" i="7"/>
  <c r="FI25" i="7"/>
  <c r="FH25" i="7"/>
  <c r="FG25" i="7"/>
  <c r="FF25" i="7"/>
  <c r="GW24" i="7"/>
  <c r="GX24" i="7" s="1"/>
  <c r="GU24" i="7"/>
  <c r="GT24" i="7"/>
  <c r="GS24" i="7"/>
  <c r="GR24" i="7"/>
  <c r="GQ24" i="7"/>
  <c r="GP24" i="7"/>
  <c r="GE24" i="7"/>
  <c r="GF24" i="7" s="1"/>
  <c r="GC24" i="7"/>
  <c r="GB24" i="7"/>
  <c r="GA24" i="7"/>
  <c r="FZ24" i="7"/>
  <c r="FY24" i="7"/>
  <c r="FX24" i="7"/>
  <c r="FM24" i="7"/>
  <c r="FN24" i="7" s="1"/>
  <c r="FK24" i="7"/>
  <c r="FJ24" i="7"/>
  <c r="FI24" i="7"/>
  <c r="FH24" i="7"/>
  <c r="FG24" i="7"/>
  <c r="FF24" i="7"/>
  <c r="GW23" i="7"/>
  <c r="GX23" i="7" s="1"/>
  <c r="GU23" i="7"/>
  <c r="GT23" i="7"/>
  <c r="GS23" i="7"/>
  <c r="GR23" i="7"/>
  <c r="GQ23" i="7"/>
  <c r="GP23" i="7"/>
  <c r="GE23" i="7"/>
  <c r="GF23" i="7" s="1"/>
  <c r="GC23" i="7"/>
  <c r="GB23" i="7"/>
  <c r="GA23" i="7"/>
  <c r="FZ23" i="7"/>
  <c r="FY23" i="7"/>
  <c r="FX23" i="7"/>
  <c r="FM23" i="7"/>
  <c r="FN23" i="7" s="1"/>
  <c r="FK23" i="7"/>
  <c r="FJ23" i="7"/>
  <c r="FI23" i="7"/>
  <c r="FH23" i="7"/>
  <c r="FG23" i="7"/>
  <c r="FF23" i="7"/>
  <c r="GW22" i="7"/>
  <c r="GX22" i="7" s="1"/>
  <c r="GU22" i="7"/>
  <c r="GT22" i="7"/>
  <c r="GS22" i="7"/>
  <c r="GR22" i="7"/>
  <c r="GQ22" i="7"/>
  <c r="GP22" i="7"/>
  <c r="GE22" i="7"/>
  <c r="GF22" i="7" s="1"/>
  <c r="GC22" i="7"/>
  <c r="GB22" i="7"/>
  <c r="GA22" i="7"/>
  <c r="FZ22" i="7"/>
  <c r="FY22" i="7"/>
  <c r="FX22" i="7"/>
  <c r="FM22" i="7"/>
  <c r="FN22" i="7" s="1"/>
  <c r="FK22" i="7"/>
  <c r="FJ22" i="7"/>
  <c r="FI22" i="7"/>
  <c r="FH22" i="7"/>
  <c r="FG22" i="7"/>
  <c r="FF22" i="7"/>
  <c r="GW21" i="7"/>
  <c r="GX21" i="7" s="1"/>
  <c r="GU21" i="7"/>
  <c r="GT21" i="7"/>
  <c r="GS21" i="7"/>
  <c r="GR21" i="7"/>
  <c r="GQ21" i="7"/>
  <c r="GP21" i="7"/>
  <c r="GE21" i="7"/>
  <c r="GF21" i="7" s="1"/>
  <c r="GC21" i="7"/>
  <c r="GB21" i="7"/>
  <c r="GA21" i="7"/>
  <c r="FZ21" i="7"/>
  <c r="FY21" i="7"/>
  <c r="FX21" i="7"/>
  <c r="FM21" i="7"/>
  <c r="FN21" i="7" s="1"/>
  <c r="FK21" i="7"/>
  <c r="FJ21" i="7"/>
  <c r="FI21" i="7"/>
  <c r="FH21" i="7"/>
  <c r="FG21" i="7"/>
  <c r="FF21" i="7"/>
  <c r="GW20" i="7"/>
  <c r="GX20" i="7" s="1"/>
  <c r="GU20" i="7"/>
  <c r="GT20" i="7"/>
  <c r="GS20" i="7"/>
  <c r="GR20" i="7"/>
  <c r="GQ20" i="7"/>
  <c r="GP20" i="7"/>
  <c r="GE20" i="7"/>
  <c r="GF20" i="7" s="1"/>
  <c r="GC20" i="7"/>
  <c r="GB20" i="7"/>
  <c r="GA20" i="7"/>
  <c r="FZ20" i="7"/>
  <c r="FY20" i="7"/>
  <c r="FX20" i="7"/>
  <c r="FM20" i="7"/>
  <c r="FN20" i="7" s="1"/>
  <c r="FK20" i="7"/>
  <c r="FJ20" i="7"/>
  <c r="FI20" i="7"/>
  <c r="FH20" i="7"/>
  <c r="FG20" i="7"/>
  <c r="FF20" i="7"/>
  <c r="GW19" i="7"/>
  <c r="GX19" i="7" s="1"/>
  <c r="GU19" i="7"/>
  <c r="GT19" i="7"/>
  <c r="GS19" i="7"/>
  <c r="GR19" i="7"/>
  <c r="GQ19" i="7"/>
  <c r="GP19" i="7"/>
  <c r="GE19" i="7"/>
  <c r="GF19" i="7" s="1"/>
  <c r="GC19" i="7"/>
  <c r="GA19" i="7"/>
  <c r="FZ19" i="7"/>
  <c r="FY19" i="7"/>
  <c r="FX19" i="7"/>
  <c r="GB19" i="7"/>
  <c r="FM19" i="7"/>
  <c r="FN19" i="7" s="1"/>
  <c r="FK19" i="7"/>
  <c r="FJ19" i="7"/>
  <c r="FI19" i="7"/>
  <c r="FH19" i="7"/>
  <c r="FG19" i="7"/>
  <c r="FF19" i="7"/>
  <c r="GW18" i="7"/>
  <c r="GX18" i="7" s="1"/>
  <c r="GE18" i="7"/>
  <c r="GF18" i="7" s="1"/>
  <c r="FM18" i="7"/>
  <c r="FN18" i="7" s="1"/>
  <c r="GW17" i="7"/>
  <c r="GX17" i="7" s="1"/>
  <c r="GU17" i="7"/>
  <c r="GT17" i="7"/>
  <c r="GS17" i="7"/>
  <c r="GR17" i="7"/>
  <c r="GQ17" i="7"/>
  <c r="GP17" i="7"/>
  <c r="GE17" i="7"/>
  <c r="GF17" i="7" s="1"/>
  <c r="GC17" i="7"/>
  <c r="GA17" i="7"/>
  <c r="FZ17" i="7"/>
  <c r="FY17" i="7"/>
  <c r="FX17" i="7"/>
  <c r="GB17" i="7"/>
  <c r="FM17" i="7"/>
  <c r="FN17" i="7" s="1"/>
  <c r="FK17" i="7"/>
  <c r="FJ17" i="7"/>
  <c r="FI17" i="7"/>
  <c r="FH17" i="7"/>
  <c r="FG17" i="7"/>
  <c r="FF17" i="7"/>
  <c r="GW16" i="7"/>
  <c r="GX16" i="7" s="1"/>
  <c r="GU16" i="7"/>
  <c r="GT16" i="7"/>
  <c r="GS16" i="7"/>
  <c r="GR16" i="7"/>
  <c r="GQ16" i="7"/>
  <c r="GP16" i="7"/>
  <c r="GE16" i="7"/>
  <c r="GF16" i="7" s="1"/>
  <c r="GC16" i="7"/>
  <c r="GA16" i="7"/>
  <c r="FZ16" i="7"/>
  <c r="FY16" i="7"/>
  <c r="FX16" i="7"/>
  <c r="GB16" i="7"/>
  <c r="FM16" i="7"/>
  <c r="FN16" i="7" s="1"/>
  <c r="FK16" i="7"/>
  <c r="FJ16" i="7"/>
  <c r="FI16" i="7"/>
  <c r="FH16" i="7"/>
  <c r="FG16" i="7"/>
  <c r="FF16" i="7"/>
  <c r="GW15" i="7"/>
  <c r="GX15" i="7" s="1"/>
  <c r="GU15" i="7"/>
  <c r="GT15" i="7"/>
  <c r="GS15" i="7"/>
  <c r="GR15" i="7"/>
  <c r="GQ15" i="7"/>
  <c r="GP15" i="7"/>
  <c r="GE15" i="7"/>
  <c r="GF15" i="7" s="1"/>
  <c r="GC15" i="7"/>
  <c r="GB15" i="7"/>
  <c r="GA15" i="7"/>
  <c r="FZ15" i="7"/>
  <c r="FY15" i="7"/>
  <c r="FX15" i="7"/>
  <c r="FM15" i="7"/>
  <c r="FN15" i="7" s="1"/>
  <c r="FK15" i="7"/>
  <c r="FJ15" i="7"/>
  <c r="FI15" i="7"/>
  <c r="FH15" i="7"/>
  <c r="FG15" i="7"/>
  <c r="FF15" i="7"/>
  <c r="GW14" i="7"/>
  <c r="GX14" i="7" s="1"/>
  <c r="GU14" i="7"/>
  <c r="GT14" i="7"/>
  <c r="GS14" i="7"/>
  <c r="GR14" i="7"/>
  <c r="GQ14" i="7"/>
  <c r="GP14" i="7"/>
  <c r="GE14" i="7"/>
  <c r="GF14" i="7" s="1"/>
  <c r="GC14" i="7"/>
  <c r="GB14" i="7"/>
  <c r="GA14" i="7"/>
  <c r="FZ14" i="7"/>
  <c r="FY14" i="7"/>
  <c r="FX14" i="7"/>
  <c r="FM14" i="7"/>
  <c r="FN14" i="7" s="1"/>
  <c r="FK14" i="7"/>
  <c r="FJ14" i="7"/>
  <c r="FI14" i="7"/>
  <c r="FH14" i="7"/>
  <c r="FG14" i="7"/>
  <c r="FF14" i="7"/>
  <c r="GW13" i="7"/>
  <c r="GX13" i="7" s="1"/>
  <c r="GU13" i="7"/>
  <c r="GT13" i="7"/>
  <c r="GS13" i="7"/>
  <c r="GR13" i="7"/>
  <c r="GQ13" i="7"/>
  <c r="GP13" i="7"/>
  <c r="GE13" i="7"/>
  <c r="GF13" i="7" s="1"/>
  <c r="GC13" i="7"/>
  <c r="GA13" i="7"/>
  <c r="FZ13" i="7"/>
  <c r="FY13" i="7"/>
  <c r="FX13" i="7"/>
  <c r="GB13" i="7"/>
  <c r="FM13" i="7"/>
  <c r="FN13" i="7" s="1"/>
  <c r="FK13" i="7"/>
  <c r="FJ13" i="7"/>
  <c r="FI13" i="7"/>
  <c r="FH13" i="7"/>
  <c r="FG13" i="7"/>
  <c r="FF13" i="7"/>
  <c r="GL8" i="7"/>
  <c r="FT8" i="7"/>
  <c r="FB8" i="7"/>
  <c r="EJ8" i="7"/>
  <c r="DR8" i="7"/>
  <c r="CZ8" i="7"/>
  <c r="BP8" i="7"/>
  <c r="AX8" i="7"/>
  <c r="AF8" i="7"/>
  <c r="N8" i="7"/>
  <c r="E8" i="7"/>
  <c r="GK2" i="7"/>
  <c r="GI127" i="7" s="1"/>
  <c r="FS2" i="7"/>
  <c r="FQ127" i="7" s="1"/>
  <c r="FA2" i="7"/>
  <c r="EY127" i="7" s="1"/>
  <c r="EI2" i="7"/>
  <c r="EG127" i="7" s="1"/>
  <c r="DQ2" i="7"/>
  <c r="DO127" i="7" s="1"/>
  <c r="CY2" i="7"/>
  <c r="CW127" i="7" s="1"/>
  <c r="BO2" i="7"/>
  <c r="BM127" i="7" s="1"/>
  <c r="AW2" i="7"/>
  <c r="AU127" i="7" s="1"/>
  <c r="AE2" i="7"/>
  <c r="AC127" i="7" s="1"/>
  <c r="M2" i="7"/>
  <c r="K127" i="7" s="1"/>
  <c r="N20" i="6"/>
  <c r="I20" i="6"/>
  <c r="E20" i="6"/>
  <c r="A20" i="6"/>
  <c r="B20" i="6" s="1"/>
  <c r="N19" i="6"/>
  <c r="I19" i="6"/>
  <c r="E19" i="6"/>
  <c r="A19" i="6"/>
  <c r="B19" i="6" s="1"/>
  <c r="N18" i="6"/>
  <c r="I18" i="6"/>
  <c r="E18" i="6"/>
  <c r="A18" i="6"/>
  <c r="B18" i="6" s="1"/>
  <c r="N17" i="6"/>
  <c r="I17" i="6"/>
  <c r="E17" i="6"/>
  <c r="A17" i="6"/>
  <c r="B17" i="6" s="1"/>
  <c r="N16" i="6"/>
  <c r="I16" i="6"/>
  <c r="E16" i="6"/>
  <c r="A16" i="6"/>
  <c r="B16" i="6" s="1"/>
  <c r="N15" i="6"/>
  <c r="I15" i="6"/>
  <c r="E15" i="6"/>
  <c r="A15" i="6"/>
  <c r="B15" i="6" s="1"/>
  <c r="N14" i="6"/>
  <c r="I14" i="6"/>
  <c r="E14" i="6"/>
  <c r="A14" i="6"/>
  <c r="B14" i="6" s="1"/>
  <c r="N13" i="6"/>
  <c r="I13" i="6"/>
  <c r="E13" i="6"/>
  <c r="A13" i="6"/>
  <c r="B13" i="6" s="1"/>
  <c r="N12" i="6"/>
  <c r="I12" i="6"/>
  <c r="E12" i="6"/>
  <c r="A12" i="6"/>
  <c r="B12" i="6" s="1"/>
  <c r="N11" i="6"/>
  <c r="I11" i="6"/>
  <c r="E11" i="6"/>
  <c r="A11" i="6"/>
  <c r="B11" i="6" s="1"/>
  <c r="N10" i="6"/>
  <c r="I10" i="6"/>
  <c r="E10" i="6"/>
  <c r="A10" i="6"/>
  <c r="B10" i="6" s="1"/>
  <c r="N9" i="6"/>
  <c r="I9" i="6"/>
  <c r="E9" i="6"/>
  <c r="A9" i="6"/>
  <c r="B9" i="6" s="1"/>
  <c r="N8" i="6"/>
  <c r="I8" i="6"/>
  <c r="E8" i="6"/>
  <c r="A8" i="6"/>
  <c r="B8" i="6" s="1"/>
  <c r="N7" i="6"/>
  <c r="I7" i="6"/>
  <c r="E7" i="6"/>
  <c r="A7" i="6"/>
  <c r="B7" i="6" s="1"/>
  <c r="N6" i="6"/>
  <c r="I6" i="6"/>
  <c r="E6" i="6"/>
  <c r="A6" i="6"/>
  <c r="B6" i="6" s="1"/>
  <c r="S336" i="5"/>
  <c r="S333" i="5"/>
  <c r="S330" i="5"/>
  <c r="S327" i="5"/>
  <c r="S324" i="5"/>
  <c r="S321" i="5"/>
  <c r="T319" i="5"/>
  <c r="S318" i="5"/>
  <c r="F318" i="5"/>
  <c r="S314" i="5"/>
  <c r="S311" i="5"/>
  <c r="S308" i="5"/>
  <c r="S305" i="5"/>
  <c r="S302" i="5"/>
  <c r="S299" i="5"/>
  <c r="T297" i="5"/>
  <c r="S296" i="5"/>
  <c r="F296" i="5"/>
  <c r="S292" i="5"/>
  <c r="S289" i="5"/>
  <c r="S286" i="5"/>
  <c r="S283" i="5"/>
  <c r="S280" i="5"/>
  <c r="S277" i="5"/>
  <c r="T275" i="5"/>
  <c r="S274" i="5"/>
  <c r="F274" i="5"/>
  <c r="S270" i="5"/>
  <c r="S267" i="5"/>
  <c r="S264" i="5"/>
  <c r="S261" i="5"/>
  <c r="S258" i="5"/>
  <c r="S255" i="5"/>
  <c r="T253" i="5"/>
  <c r="S252" i="5"/>
  <c r="F252" i="5"/>
  <c r="S245" i="5"/>
  <c r="S242" i="5"/>
  <c r="K240" i="5"/>
  <c r="K239" i="5"/>
  <c r="K237" i="5"/>
  <c r="K236" i="5"/>
  <c r="K234" i="5"/>
  <c r="K233" i="5"/>
  <c r="T231" i="5"/>
  <c r="S230" i="5"/>
  <c r="F230" i="5"/>
  <c r="S223" i="5"/>
  <c r="S220" i="5"/>
  <c r="K218" i="5"/>
  <c r="K217" i="5"/>
  <c r="S217" i="5" s="1"/>
  <c r="K215" i="5"/>
  <c r="K214" i="5"/>
  <c r="K212" i="5"/>
  <c r="K211" i="5"/>
  <c r="S211" i="5" s="1"/>
  <c r="T209" i="5"/>
  <c r="S208" i="5"/>
  <c r="F208" i="5"/>
  <c r="S201" i="5"/>
  <c r="S198" i="5"/>
  <c r="K196" i="5"/>
  <c r="K195" i="5"/>
  <c r="K193" i="5"/>
  <c r="K192" i="5"/>
  <c r="K190" i="5"/>
  <c r="K189" i="5"/>
  <c r="T187" i="5"/>
  <c r="S186" i="5"/>
  <c r="F186" i="5"/>
  <c r="S179" i="5"/>
  <c r="S176" i="5"/>
  <c r="K174" i="5"/>
  <c r="K173" i="5"/>
  <c r="K171" i="5"/>
  <c r="K170" i="5"/>
  <c r="K168" i="5"/>
  <c r="K167" i="5"/>
  <c r="T165" i="5"/>
  <c r="S164" i="5"/>
  <c r="F164" i="5"/>
  <c r="S157" i="5"/>
  <c r="S154" i="5"/>
  <c r="K152" i="5"/>
  <c r="K151" i="5"/>
  <c r="K149" i="5"/>
  <c r="K148" i="5"/>
  <c r="K146" i="5"/>
  <c r="K145" i="5"/>
  <c r="T143" i="5"/>
  <c r="S142" i="5"/>
  <c r="F142" i="5"/>
  <c r="S135" i="5"/>
  <c r="S132" i="5"/>
  <c r="K130" i="5"/>
  <c r="K129" i="5"/>
  <c r="S129" i="5" s="1"/>
  <c r="K127" i="5"/>
  <c r="K126" i="5"/>
  <c r="K124" i="5"/>
  <c r="K123" i="5"/>
  <c r="S123" i="5" s="1"/>
  <c r="T121" i="5"/>
  <c r="S120" i="5"/>
  <c r="F120" i="5"/>
  <c r="S113" i="5"/>
  <c r="S110" i="5"/>
  <c r="K108" i="5"/>
  <c r="K107" i="5"/>
  <c r="K105" i="5"/>
  <c r="K104" i="5"/>
  <c r="K102" i="5"/>
  <c r="K101" i="5"/>
  <c r="T99" i="5"/>
  <c r="S98" i="5"/>
  <c r="F98" i="5"/>
  <c r="S91" i="5"/>
  <c r="S88" i="5"/>
  <c r="K86" i="5"/>
  <c r="K85" i="5"/>
  <c r="K83" i="5"/>
  <c r="K82" i="5"/>
  <c r="K80" i="5"/>
  <c r="K79" i="5"/>
  <c r="T77" i="5"/>
  <c r="S76" i="5"/>
  <c r="F76" i="5"/>
  <c r="S69" i="5"/>
  <c r="K64" i="5"/>
  <c r="K63" i="5"/>
  <c r="K61" i="5"/>
  <c r="S60" i="5" s="1"/>
  <c r="K60" i="5"/>
  <c r="K58" i="5"/>
  <c r="K57" i="5"/>
  <c r="T55" i="5"/>
  <c r="S54" i="5"/>
  <c r="F54" i="5"/>
  <c r="S47" i="5"/>
  <c r="S44" i="5"/>
  <c r="K42" i="5"/>
  <c r="K41" i="5"/>
  <c r="K39" i="5"/>
  <c r="K38" i="5"/>
  <c r="K36" i="5"/>
  <c r="K35" i="5"/>
  <c r="T33" i="5"/>
  <c r="S32" i="5"/>
  <c r="F32" i="5"/>
  <c r="X28" i="5"/>
  <c r="AD28" i="5" s="1"/>
  <c r="X27" i="5"/>
  <c r="AD27" i="5" s="1"/>
  <c r="X26" i="5"/>
  <c r="X25" i="5"/>
  <c r="AD25" i="5" s="1"/>
  <c r="S25" i="5"/>
  <c r="X24" i="5"/>
  <c r="AD24" i="5" s="1"/>
  <c r="X23" i="5"/>
  <c r="AD23" i="5" s="1"/>
  <c r="X22" i="5"/>
  <c r="AD22" i="5" s="1"/>
  <c r="S22" i="5"/>
  <c r="X21" i="5"/>
  <c r="X20" i="5"/>
  <c r="AD20" i="5" s="1"/>
  <c r="X19" i="5"/>
  <c r="AD19" i="5" s="1"/>
  <c r="S19" i="5"/>
  <c r="X18" i="5"/>
  <c r="AD18" i="5" s="1"/>
  <c r="X17" i="5"/>
  <c r="AD17" i="5" s="1"/>
  <c r="X16" i="5"/>
  <c r="AD16" i="5" s="1"/>
  <c r="X15" i="5"/>
  <c r="AD15" i="5" s="1"/>
  <c r="X14" i="5"/>
  <c r="AD14" i="5" s="1"/>
  <c r="AH13" i="5"/>
  <c r="AH14" i="5" s="1"/>
  <c r="X13" i="5"/>
  <c r="AD13" i="5" s="1"/>
  <c r="S13" i="5"/>
  <c r="X12" i="5"/>
  <c r="AD12" i="5" s="1"/>
  <c r="S10" i="5"/>
  <c r="F10" i="5"/>
  <c r="N6" i="5"/>
  <c r="J4" i="6" s="1"/>
  <c r="F6" i="5"/>
  <c r="S386" i="4"/>
  <c r="S383" i="4"/>
  <c r="S380" i="4"/>
  <c r="S377" i="4"/>
  <c r="S374" i="4"/>
  <c r="S371" i="4"/>
  <c r="T369" i="4"/>
  <c r="S368" i="4"/>
  <c r="F368" i="4"/>
  <c r="S364" i="4"/>
  <c r="S361" i="4"/>
  <c r="S358" i="4"/>
  <c r="S355" i="4"/>
  <c r="S352" i="4"/>
  <c r="S349" i="4"/>
  <c r="T347" i="4"/>
  <c r="S346" i="4"/>
  <c r="F346" i="4"/>
  <c r="S342" i="4"/>
  <c r="S339" i="4"/>
  <c r="S336" i="4"/>
  <c r="S333" i="4"/>
  <c r="S330" i="4"/>
  <c r="S327" i="4"/>
  <c r="T325" i="4"/>
  <c r="S324" i="4"/>
  <c r="F324" i="4"/>
  <c r="S320" i="4"/>
  <c r="S317" i="4"/>
  <c r="S314" i="4"/>
  <c r="S311" i="4"/>
  <c r="S308" i="4"/>
  <c r="S305" i="4"/>
  <c r="T303" i="4"/>
  <c r="S302" i="4"/>
  <c r="F302" i="4"/>
  <c r="T281" i="4"/>
  <c r="S280" i="4"/>
  <c r="F280" i="4"/>
  <c r="T259" i="4"/>
  <c r="S258" i="4"/>
  <c r="F258" i="4"/>
  <c r="T237" i="4"/>
  <c r="S236" i="4"/>
  <c r="F236" i="4"/>
  <c r="T215" i="4"/>
  <c r="S214" i="4"/>
  <c r="F214" i="4"/>
  <c r="T193" i="4"/>
  <c r="S192" i="4"/>
  <c r="F192" i="4"/>
  <c r="T171" i="4"/>
  <c r="S170" i="4"/>
  <c r="F170" i="4"/>
  <c r="T139" i="4"/>
  <c r="F138" i="4"/>
  <c r="T107" i="4"/>
  <c r="F106" i="4"/>
  <c r="T75" i="4"/>
  <c r="F74" i="4"/>
  <c r="T43" i="4"/>
  <c r="F42" i="4"/>
  <c r="X36" i="4"/>
  <c r="AD36" i="4" s="1"/>
  <c r="X33" i="4"/>
  <c r="AD33" i="4" s="1"/>
  <c r="X32" i="4"/>
  <c r="AD32" i="4" s="1"/>
  <c r="X31" i="4"/>
  <c r="AD31" i="4" s="1"/>
  <c r="AD28" i="4"/>
  <c r="AD27" i="4"/>
  <c r="AD26" i="4"/>
  <c r="AD23" i="4"/>
  <c r="AH13" i="4"/>
  <c r="AH14" i="4" s="1"/>
  <c r="X13" i="4"/>
  <c r="AD13" i="4" s="1"/>
  <c r="X12" i="4"/>
  <c r="AD12" i="4" s="1"/>
  <c r="F10" i="4"/>
  <c r="P6" i="4"/>
  <c r="N5" i="3"/>
  <c r="M5" i="3"/>
  <c r="L5" i="3"/>
  <c r="K5" i="3"/>
  <c r="K43" i="3" s="1"/>
  <c r="J5" i="3"/>
  <c r="J43" i="3" s="1"/>
  <c r="I5" i="3"/>
  <c r="I43" i="3" s="1"/>
  <c r="H5" i="3"/>
  <c r="H43" i="3" s="1"/>
  <c r="G5" i="3"/>
  <c r="G43" i="3" s="1"/>
  <c r="F5" i="3"/>
  <c r="F43" i="3" s="1"/>
  <c r="E5" i="3"/>
  <c r="E43" i="3" s="1"/>
  <c r="D5" i="3"/>
  <c r="D43" i="3" s="1"/>
  <c r="D21" i="2"/>
  <c r="B3" i="2"/>
  <c r="B2" i="2"/>
  <c r="S38" i="5" l="1"/>
  <c r="S79" i="5"/>
  <c r="S85" i="5"/>
  <c r="S167" i="5"/>
  <c r="S173" i="5"/>
  <c r="S145" i="5"/>
  <c r="S151" i="5"/>
  <c r="S233" i="5"/>
  <c r="S239" i="5"/>
  <c r="S101" i="5"/>
  <c r="S107" i="5"/>
  <c r="S189" i="5"/>
  <c r="S195" i="5"/>
  <c r="S35" i="5"/>
  <c r="S63" i="5"/>
  <c r="S104" i="5"/>
  <c r="S148" i="5"/>
  <c r="S160" i="5" s="1"/>
  <c r="S192" i="5"/>
  <c r="S236" i="5"/>
  <c r="S248" i="5" s="1"/>
  <c r="I133" i="7"/>
  <c r="H133" i="7" s="1"/>
  <c r="AH15" i="4"/>
  <c r="S82" i="5"/>
  <c r="S170" i="5"/>
  <c r="S182" i="5" s="1"/>
  <c r="Z14" i="7"/>
  <c r="Z122" i="7" s="1"/>
  <c r="S16" i="5"/>
  <c r="S28" i="5" s="1"/>
  <c r="S41" i="5"/>
  <c r="S50" i="5" s="1"/>
  <c r="S57" i="5"/>
  <c r="S126" i="5"/>
  <c r="S138" i="5" s="1"/>
  <c r="S214" i="5"/>
  <c r="S226" i="5" s="1"/>
  <c r="F8" i="6"/>
  <c r="F6" i="6"/>
  <c r="K6" i="3"/>
  <c r="F10" i="6"/>
  <c r="F7" i="6"/>
  <c r="GV65" i="7"/>
  <c r="GD59" i="7"/>
  <c r="GV33" i="7"/>
  <c r="GV34" i="7"/>
  <c r="GV23" i="7"/>
  <c r="GV38" i="7"/>
  <c r="GV53" i="7"/>
  <c r="FL62" i="7"/>
  <c r="GD67" i="7"/>
  <c r="GV70" i="7"/>
  <c r="FL19" i="7"/>
  <c r="FL63" i="7"/>
  <c r="FL68" i="7"/>
  <c r="FL20" i="7"/>
  <c r="GV24" i="7"/>
  <c r="GV27" i="7"/>
  <c r="FL24" i="7"/>
  <c r="FL42" i="7"/>
  <c r="FL53" i="7"/>
  <c r="GV58" i="7"/>
  <c r="GV69" i="7"/>
  <c r="GV30" i="7"/>
  <c r="GV31" i="7"/>
  <c r="GV32" i="7"/>
  <c r="FL35" i="7"/>
  <c r="GV35" i="7"/>
  <c r="FL38" i="7"/>
  <c r="FL39" i="7"/>
  <c r="GV47" i="7"/>
  <c r="GV48" i="7"/>
  <c r="GV52" i="7"/>
  <c r="DL122" i="7"/>
  <c r="DL123" i="7" s="1"/>
  <c r="DL128" i="7" s="1"/>
  <c r="GD32" i="7"/>
  <c r="GV49" i="7"/>
  <c r="GF122" i="7"/>
  <c r="GF123" i="7" s="1"/>
  <c r="GF128" i="7" s="1"/>
  <c r="FL13" i="7"/>
  <c r="FL23" i="7"/>
  <c r="GD29" i="7"/>
  <c r="GV40" i="7"/>
  <c r="GV42" i="7"/>
  <c r="FL49" i="7"/>
  <c r="GD22" i="7"/>
  <c r="GD23" i="7"/>
  <c r="GD26" i="7"/>
  <c r="FL29" i="7"/>
  <c r="GV29" i="7"/>
  <c r="GD33" i="7"/>
  <c r="GV37" i="7"/>
  <c r="FL41" i="7"/>
  <c r="GD44" i="7"/>
  <c r="FL46" i="7"/>
  <c r="GV46" i="7"/>
  <c r="X14" i="7"/>
  <c r="X128" i="7" s="1"/>
  <c r="GD14" i="7"/>
  <c r="GV16" i="7"/>
  <c r="FL17" i="7"/>
  <c r="GV17" i="7"/>
  <c r="GV19" i="7"/>
  <c r="FL21" i="7"/>
  <c r="FL14" i="7"/>
  <c r="FL15" i="7"/>
  <c r="GD15" i="7"/>
  <c r="GD17" i="7"/>
  <c r="GV21" i="7"/>
  <c r="FL22" i="7"/>
  <c r="FL25" i="7"/>
  <c r="GV25" i="7"/>
  <c r="FL26" i="7"/>
  <c r="GD27" i="7"/>
  <c r="FL30" i="7"/>
  <c r="FL31" i="7"/>
  <c r="GD31" i="7"/>
  <c r="GD34" i="7"/>
  <c r="GD39" i="7"/>
  <c r="GV39" i="7"/>
  <c r="GV41" i="7"/>
  <c r="FL44" i="7"/>
  <c r="GD45" i="7"/>
  <c r="GV13" i="7"/>
  <c r="GD19" i="7"/>
  <c r="GD20" i="7"/>
  <c r="GV22" i="7"/>
  <c r="GD24" i="7"/>
  <c r="GV26" i="7"/>
  <c r="FL27" i="7"/>
  <c r="GD30" i="7"/>
  <c r="FL32" i="7"/>
  <c r="GD38" i="7"/>
  <c r="GD40" i="7"/>
  <c r="GD41" i="7"/>
  <c r="GD42" i="7"/>
  <c r="GV44" i="7"/>
  <c r="FL45" i="7"/>
  <c r="GV45" i="7"/>
  <c r="GD48" i="7"/>
  <c r="GD51" i="7"/>
  <c r="FL57" i="7"/>
  <c r="FL58" i="7"/>
  <c r="FL59" i="7"/>
  <c r="GD60" i="7"/>
  <c r="GD62" i="7"/>
  <c r="GV63" i="7"/>
  <c r="FL64" i="7"/>
  <c r="FL67" i="7"/>
  <c r="GV68" i="7"/>
  <c r="GD46" i="7"/>
  <c r="FL47" i="7"/>
  <c r="GD47" i="7"/>
  <c r="FL50" i="7"/>
  <c r="GV50" i="7"/>
  <c r="FL51" i="7"/>
  <c r="FL56" i="7"/>
  <c r="GV56" i="7"/>
  <c r="FL60" i="7"/>
  <c r="GV60" i="7"/>
  <c r="GV62" i="7"/>
  <c r="GD65" i="7"/>
  <c r="FL66" i="7"/>
  <c r="GD69" i="7"/>
  <c r="FL70" i="7"/>
  <c r="GD70" i="7"/>
  <c r="FL48" i="7"/>
  <c r="GD49" i="7"/>
  <c r="GV51" i="7"/>
  <c r="FL52" i="7"/>
  <c r="GD53" i="7"/>
  <c r="GD56" i="7"/>
  <c r="GD57" i="7"/>
  <c r="GV57" i="7"/>
  <c r="FL61" i="7"/>
  <c r="GD61" i="7"/>
  <c r="GV61" i="7"/>
  <c r="GD63" i="7"/>
  <c r="GV64" i="7"/>
  <c r="GV66" i="7"/>
  <c r="GD68" i="7"/>
  <c r="FL69" i="7"/>
  <c r="F14" i="6"/>
  <c r="F19" i="6"/>
  <c r="F16" i="6"/>
  <c r="F11" i="6"/>
  <c r="F12" i="6"/>
  <c r="F9" i="6"/>
  <c r="F13" i="6"/>
  <c r="F17" i="6"/>
  <c r="F18" i="6"/>
  <c r="F15" i="6"/>
  <c r="F20" i="6"/>
  <c r="S387" i="4"/>
  <c r="T386" i="4" s="1"/>
  <c r="S102" i="4"/>
  <c r="S103" i="4" s="1"/>
  <c r="T102" i="4" s="1"/>
  <c r="S134" i="4"/>
  <c r="S135" i="4" s="1"/>
  <c r="T134" i="4" s="1"/>
  <c r="S70" i="4"/>
  <c r="S71" i="4" s="1"/>
  <c r="B70" i="4" s="1"/>
  <c r="S321" i="4"/>
  <c r="T320" i="4" s="1"/>
  <c r="P6" i="5"/>
  <c r="S365" i="4"/>
  <c r="T364" i="4" s="1"/>
  <c r="S283" i="4"/>
  <c r="S295" i="4"/>
  <c r="S261" i="4"/>
  <c r="S273" i="4"/>
  <c r="S38" i="4"/>
  <c r="S39" i="4" s="1"/>
  <c r="T38" i="4" s="1"/>
  <c r="S343" i="4"/>
  <c r="T342" i="4" s="1"/>
  <c r="S239" i="4"/>
  <c r="S251" i="4"/>
  <c r="S94" i="5"/>
  <c r="GD13" i="7"/>
  <c r="S245" i="4"/>
  <c r="S267" i="4"/>
  <c r="S289" i="4"/>
  <c r="AH15" i="5"/>
  <c r="S116" i="5"/>
  <c r="S204" i="5"/>
  <c r="H6" i="3"/>
  <c r="D6" i="3"/>
  <c r="M6" i="3"/>
  <c r="AD21" i="5"/>
  <c r="AD26" i="5"/>
  <c r="J12" i="6"/>
  <c r="GX122" i="7"/>
  <c r="GX123" i="7" s="1"/>
  <c r="GX128" i="7" s="1"/>
  <c r="GV14" i="7"/>
  <c r="GD37" i="7"/>
  <c r="GD52" i="7"/>
  <c r="ED122" i="7"/>
  <c r="ED123" i="7" s="1"/>
  <c r="ED128" i="7" s="1"/>
  <c r="EV122" i="7"/>
  <c r="EV123" i="7" s="1"/>
  <c r="EV128" i="7" s="1"/>
  <c r="GD16" i="7"/>
  <c r="GV20" i="7"/>
  <c r="GD21" i="7"/>
  <c r="GD25" i="7"/>
  <c r="FL37" i="7"/>
  <c r="FL40" i="7"/>
  <c r="GD50" i="7"/>
  <c r="L6" i="3"/>
  <c r="D7" i="2"/>
  <c r="E6" i="3"/>
  <c r="I6" i="3"/>
  <c r="F6" i="3"/>
  <c r="J6" i="3"/>
  <c r="N6" i="3"/>
  <c r="G6" i="3"/>
  <c r="FN122" i="7"/>
  <c r="FN123" i="7" s="1"/>
  <c r="FN128" i="7" s="1"/>
  <c r="GV15" i="7"/>
  <c r="FL16" i="7"/>
  <c r="FL33" i="7"/>
  <c r="FL34" i="7"/>
  <c r="GD35" i="7"/>
  <c r="I157" i="7"/>
  <c r="H156" i="7"/>
  <c r="GD58" i="7"/>
  <c r="GV59" i="7"/>
  <c r="GD64" i="7"/>
  <c r="GD66" i="7"/>
  <c r="GV67" i="7"/>
  <c r="FL65" i="7"/>
  <c r="H155" i="7"/>
  <c r="AE12" i="4"/>
  <c r="G155" i="7"/>
  <c r="G132" i="7"/>
  <c r="AE14" i="4"/>
  <c r="G156" i="7"/>
  <c r="I134" i="7" l="1"/>
  <c r="S72" i="5"/>
  <c r="CT122" i="7"/>
  <c r="CT123" i="7" s="1"/>
  <c r="CT128" i="7" s="1"/>
  <c r="CB128" i="7"/>
  <c r="S227" i="5"/>
  <c r="T226" i="5" s="1"/>
  <c r="AH16" i="4"/>
  <c r="O12" i="6"/>
  <c r="E11" i="9" s="1"/>
  <c r="BJ128" i="7"/>
  <c r="Z123" i="7"/>
  <c r="Z128" i="7" s="1"/>
  <c r="GV128" i="7"/>
  <c r="GI128" i="7" s="1"/>
  <c r="EG128" i="7"/>
  <c r="DO128" i="7"/>
  <c r="FL128" i="7"/>
  <c r="EY128" i="7" s="1"/>
  <c r="S161" i="5"/>
  <c r="B160" i="5" s="1"/>
  <c r="S271" i="5"/>
  <c r="T270" i="5" s="1"/>
  <c r="S205" i="5"/>
  <c r="B204" i="5" s="1"/>
  <c r="S29" i="5"/>
  <c r="T28" i="5" s="1"/>
  <c r="S315" i="5"/>
  <c r="T314" i="5" s="1"/>
  <c r="S51" i="5"/>
  <c r="T50" i="5" s="1"/>
  <c r="S95" i="5"/>
  <c r="T94" i="5" s="1"/>
  <c r="S249" i="5"/>
  <c r="T248" i="5" s="1"/>
  <c r="S293" i="5"/>
  <c r="T292" i="5" s="1"/>
  <c r="S73" i="5"/>
  <c r="T72" i="5" s="1"/>
  <c r="S139" i="5"/>
  <c r="T138" i="5" s="1"/>
  <c r="B386" i="4"/>
  <c r="T70" i="4"/>
  <c r="B342" i="4"/>
  <c r="S117" i="5"/>
  <c r="B116" i="5" s="1"/>
  <c r="S337" i="5"/>
  <c r="T336" i="5" s="1"/>
  <c r="S183" i="5"/>
  <c r="B182" i="5" s="1"/>
  <c r="B134" i="4"/>
  <c r="B364" i="4"/>
  <c r="J17" i="6"/>
  <c r="O17" i="6" s="1"/>
  <c r="E16" i="9" s="1"/>
  <c r="B102" i="4"/>
  <c r="J10" i="6"/>
  <c r="O10" i="6" s="1"/>
  <c r="E9" i="9" s="1"/>
  <c r="J15" i="6"/>
  <c r="O15" i="6" s="1"/>
  <c r="E14" i="9" s="1"/>
  <c r="J8" i="6"/>
  <c r="O8" i="6" s="1"/>
  <c r="E7" i="9" s="1"/>
  <c r="S166" i="4"/>
  <c r="S167" i="4" s="1"/>
  <c r="B166" i="4" s="1"/>
  <c r="B38" i="4"/>
  <c r="S188" i="4"/>
  <c r="S189" i="4" s="1"/>
  <c r="B188" i="4" s="1"/>
  <c r="J6" i="6"/>
  <c r="O6" i="6" s="1"/>
  <c r="J11" i="6"/>
  <c r="O11" i="6" s="1"/>
  <c r="E10" i="9" s="1"/>
  <c r="J14" i="6"/>
  <c r="O14" i="6" s="1"/>
  <c r="E13" i="9" s="1"/>
  <c r="J19" i="6"/>
  <c r="O19" i="6" s="1"/>
  <c r="E18" i="9" s="1"/>
  <c r="J16" i="6"/>
  <c r="O16" i="6" s="1"/>
  <c r="E15" i="9" s="1"/>
  <c r="J7" i="6"/>
  <c r="O7" i="6" s="1"/>
  <c r="E6" i="9" s="1"/>
  <c r="J9" i="6"/>
  <c r="O9" i="6" s="1"/>
  <c r="E8" i="9" s="1"/>
  <c r="J18" i="6"/>
  <c r="O18" i="6" s="1"/>
  <c r="E17" i="9" s="1"/>
  <c r="Y12" i="4"/>
  <c r="Z12" i="4" s="1"/>
  <c r="CW128" i="7"/>
  <c r="S210" i="4"/>
  <c r="S211" i="4" s="1"/>
  <c r="S242" i="4"/>
  <c r="J13" i="6"/>
  <c r="O13" i="6" s="1"/>
  <c r="E12" i="9" s="1"/>
  <c r="J20" i="6"/>
  <c r="O20" i="6" s="1"/>
  <c r="E19" i="9" s="1"/>
  <c r="AH16" i="5"/>
  <c r="GD128" i="7"/>
  <c r="FQ128" i="7" s="1"/>
  <c r="I158" i="7"/>
  <c r="H157" i="7"/>
  <c r="AE15" i="4"/>
  <c r="AE13" i="5"/>
  <c r="AE28" i="5"/>
  <c r="G157" i="7"/>
  <c r="G133" i="7"/>
  <c r="AE13" i="4"/>
  <c r="AE14" i="5"/>
  <c r="AE12" i="5"/>
  <c r="AE15" i="5"/>
  <c r="H134" i="7" l="1"/>
  <c r="I135" i="7"/>
  <c r="CE128" i="7"/>
  <c r="AU128" i="7"/>
  <c r="Y14" i="4"/>
  <c r="Z14" i="4" s="1"/>
  <c r="C7" i="9" s="1"/>
  <c r="Y15" i="4"/>
  <c r="Z15" i="4" s="1"/>
  <c r="C8" i="9" s="1"/>
  <c r="Y13" i="4"/>
  <c r="Z13" i="4" s="1"/>
  <c r="C6" i="9" s="1"/>
  <c r="B226" i="5"/>
  <c r="AR128" i="7"/>
  <c r="T160" i="5"/>
  <c r="B138" i="5"/>
  <c r="B248" i="5"/>
  <c r="T188" i="4"/>
  <c r="B72" i="5"/>
  <c r="T204" i="5"/>
  <c r="B94" i="5"/>
  <c r="S232" i="4"/>
  <c r="S233" i="4" s="1"/>
  <c r="B232" i="4" s="1"/>
  <c r="B292" i="5"/>
  <c r="B50" i="5"/>
  <c r="B314" i="5"/>
  <c r="B28" i="5"/>
  <c r="T182" i="5"/>
  <c r="B336" i="5"/>
  <c r="T116" i="5"/>
  <c r="T166" i="4"/>
  <c r="Y13" i="5"/>
  <c r="Z13" i="5" s="1"/>
  <c r="Y15" i="5"/>
  <c r="Z15" i="5" s="1"/>
  <c r="Y14" i="5"/>
  <c r="Z14" i="5" s="1"/>
  <c r="Y12" i="5"/>
  <c r="Z12" i="5" s="1"/>
  <c r="I159" i="7"/>
  <c r="H158" i="7"/>
  <c r="S248" i="4"/>
  <c r="S254" i="4" s="1"/>
  <c r="S255" i="4" s="1"/>
  <c r="K128" i="7"/>
  <c r="D132" i="7" s="1"/>
  <c r="G5" i="9" s="1"/>
  <c r="I5" i="9" s="1"/>
  <c r="S286" i="4"/>
  <c r="S264" i="4"/>
  <c r="AH17" i="5"/>
  <c r="BM128" i="7"/>
  <c r="B210" i="4"/>
  <c r="T210" i="4"/>
  <c r="AE16" i="4"/>
  <c r="G134" i="7"/>
  <c r="AE18" i="4"/>
  <c r="G158" i="7"/>
  <c r="AE16" i="5"/>
  <c r="AE17" i="4"/>
  <c r="H135" i="7" l="1"/>
  <c r="I136" i="7"/>
  <c r="F14" i="11"/>
  <c r="Y18" i="4"/>
  <c r="Z18" i="4" s="1"/>
  <c r="Y17" i="4"/>
  <c r="Z17" i="4" s="1"/>
  <c r="Y16" i="4"/>
  <c r="Z16" i="4" s="1"/>
  <c r="C9" i="9" s="1"/>
  <c r="T232" i="4"/>
  <c r="AC128" i="7"/>
  <c r="D133" i="7" s="1"/>
  <c r="G6" i="9" s="1"/>
  <c r="I6" i="9" s="1"/>
  <c r="Y16" i="5"/>
  <c r="Z16" i="5" s="1"/>
  <c r="D9" i="9" s="1"/>
  <c r="B254" i="4"/>
  <c r="T254" i="4"/>
  <c r="I160" i="7"/>
  <c r="H159" i="7"/>
  <c r="AH18" i="5"/>
  <c r="S292" i="4"/>
  <c r="S298" i="4" s="1"/>
  <c r="S299" i="4" s="1"/>
  <c r="S270" i="4"/>
  <c r="S276" i="4" s="1"/>
  <c r="S277" i="4" s="1"/>
  <c r="G159" i="7"/>
  <c r="G135" i="7"/>
  <c r="AE17" i="5"/>
  <c r="AE19" i="4"/>
  <c r="D135" i="7" l="1"/>
  <c r="G8" i="9" s="1"/>
  <c r="I8" i="9" s="1"/>
  <c r="D141" i="7"/>
  <c r="G14" i="9" s="1"/>
  <c r="D139" i="7"/>
  <c r="G12" i="9" s="1"/>
  <c r="D145" i="7"/>
  <c r="G18" i="9" s="1"/>
  <c r="D144" i="7"/>
  <c r="G17" i="9" s="1"/>
  <c r="D143" i="7"/>
  <c r="G16" i="9" s="1"/>
  <c r="D140" i="7"/>
  <c r="G13" i="9" s="1"/>
  <c r="D136" i="7"/>
  <c r="G9" i="9" s="1"/>
  <c r="I9" i="9" s="1"/>
  <c r="F18" i="11" s="1"/>
  <c r="D146" i="7"/>
  <c r="G19" i="9" s="1"/>
  <c r="D138" i="7"/>
  <c r="G11" i="9" s="1"/>
  <c r="D137" i="7"/>
  <c r="G10" i="9" s="1"/>
  <c r="D142" i="7"/>
  <c r="G15" i="9" s="1"/>
  <c r="D134" i="7"/>
  <c r="G7" i="9" s="1"/>
  <c r="I7" i="9" s="1"/>
  <c r="F16" i="11" s="1"/>
  <c r="G14" i="11"/>
  <c r="H136" i="7"/>
  <c r="I137" i="7"/>
  <c r="D8" i="10"/>
  <c r="F15" i="11"/>
  <c r="Y19" i="4"/>
  <c r="Z19" i="4" s="1"/>
  <c r="C12" i="9" s="1"/>
  <c r="I12" i="9" s="1"/>
  <c r="C15" i="9"/>
  <c r="C13" i="9"/>
  <c r="C11" i="9"/>
  <c r="C10" i="9"/>
  <c r="I10" i="9" s="1"/>
  <c r="C14" i="9"/>
  <c r="Y17" i="5"/>
  <c r="Z17" i="5" s="1"/>
  <c r="D10" i="9" s="1"/>
  <c r="T276" i="4"/>
  <c r="B276" i="4"/>
  <c r="B298" i="4"/>
  <c r="T298" i="4"/>
  <c r="AH19" i="5"/>
  <c r="I161" i="7"/>
  <c r="H160" i="7"/>
  <c r="AH23" i="4"/>
  <c r="AE18" i="5"/>
  <c r="G160" i="7"/>
  <c r="G136" i="7"/>
  <c r="D74" i="10" l="1"/>
  <c r="D78" i="10"/>
  <c r="D82" i="10"/>
  <c r="D86" i="10"/>
  <c r="D90" i="10"/>
  <c r="D94" i="10"/>
  <c r="D98" i="10"/>
  <c r="D102" i="10"/>
  <c r="D106" i="10"/>
  <c r="D110" i="10"/>
  <c r="D114" i="10"/>
  <c r="D118" i="10"/>
  <c r="D122" i="10"/>
  <c r="D126" i="10"/>
  <c r="D130" i="10"/>
  <c r="D134" i="10"/>
  <c r="D138" i="10"/>
  <c r="D142" i="10"/>
  <c r="D146" i="10"/>
  <c r="D150" i="10"/>
  <c r="D154" i="10"/>
  <c r="D158" i="10"/>
  <c r="D162" i="10"/>
  <c r="D16" i="10"/>
  <c r="D14" i="10"/>
  <c r="D75" i="10"/>
  <c r="D79" i="10"/>
  <c r="D83" i="10"/>
  <c r="D87" i="10"/>
  <c r="D91" i="10"/>
  <c r="D95" i="10"/>
  <c r="D99" i="10"/>
  <c r="D103" i="10"/>
  <c r="D107" i="10"/>
  <c r="D111" i="10"/>
  <c r="D115" i="10"/>
  <c r="D119" i="10"/>
  <c r="D123" i="10"/>
  <c r="D127" i="10"/>
  <c r="D131" i="10"/>
  <c r="D135" i="10"/>
  <c r="D139" i="10"/>
  <c r="D143" i="10"/>
  <c r="D147" i="10"/>
  <c r="D151" i="10"/>
  <c r="D155" i="10"/>
  <c r="D159" i="10"/>
  <c r="D163" i="10"/>
  <c r="D17" i="10"/>
  <c r="D76" i="10"/>
  <c r="D80" i="10"/>
  <c r="D84" i="10"/>
  <c r="D88" i="10"/>
  <c r="D92" i="10"/>
  <c r="D96" i="10"/>
  <c r="D100" i="10"/>
  <c r="D104" i="10"/>
  <c r="D108" i="10"/>
  <c r="D112" i="10"/>
  <c r="D116" i="10"/>
  <c r="D120" i="10"/>
  <c r="D124" i="10"/>
  <c r="D128" i="10"/>
  <c r="D132" i="10"/>
  <c r="D136" i="10"/>
  <c r="D140" i="10"/>
  <c r="D144" i="10"/>
  <c r="D148" i="10"/>
  <c r="D152" i="10"/>
  <c r="D156" i="10"/>
  <c r="D160" i="10"/>
  <c r="D73" i="10"/>
  <c r="D18" i="10"/>
  <c r="D77" i="10"/>
  <c r="D81" i="10"/>
  <c r="D85" i="10"/>
  <c r="D89" i="10"/>
  <c r="D93" i="10"/>
  <c r="D97" i="10"/>
  <c r="D101" i="10"/>
  <c r="D105" i="10"/>
  <c r="D109" i="10"/>
  <c r="D113" i="10"/>
  <c r="D117" i="10"/>
  <c r="D121" i="10"/>
  <c r="D125" i="10"/>
  <c r="D129" i="10"/>
  <c r="D133" i="10"/>
  <c r="D137" i="10"/>
  <c r="D141" i="10"/>
  <c r="D145" i="10"/>
  <c r="D149" i="10"/>
  <c r="D153" i="10"/>
  <c r="D157" i="10"/>
  <c r="D161" i="10"/>
  <c r="D15" i="10"/>
  <c r="D19" i="10"/>
  <c r="P7" i="11"/>
  <c r="K7" i="11"/>
  <c r="I11" i="9"/>
  <c r="G15" i="11"/>
  <c r="H137" i="7"/>
  <c r="I138" i="7"/>
  <c r="G18" i="11"/>
  <c r="D20" i="10"/>
  <c r="E104" i="10"/>
  <c r="D44" i="10"/>
  <c r="D34" i="10"/>
  <c r="D32" i="10"/>
  <c r="E97" i="10"/>
  <c r="D49" i="10"/>
  <c r="D28" i="10"/>
  <c r="D29" i="10"/>
  <c r="D64" i="10"/>
  <c r="D54" i="10"/>
  <c r="E100" i="10"/>
  <c r="E92" i="10"/>
  <c r="E99" i="10"/>
  <c r="D31" i="10"/>
  <c r="D63" i="10"/>
  <c r="D66" i="10"/>
  <c r="D61" i="10"/>
  <c r="D24" i="10"/>
  <c r="D55" i="10"/>
  <c r="D40" i="10"/>
  <c r="D67" i="10"/>
  <c r="D68" i="10"/>
  <c r="D38" i="10"/>
  <c r="D70" i="10"/>
  <c r="D33" i="10"/>
  <c r="D65" i="10"/>
  <c r="E101" i="10"/>
  <c r="D39" i="10"/>
  <c r="D51" i="10"/>
  <c r="E103" i="10"/>
  <c r="D50" i="10"/>
  <c r="E94" i="10"/>
  <c r="D45" i="10"/>
  <c r="E107" i="10"/>
  <c r="E96" i="10"/>
  <c r="D23" i="10"/>
  <c r="D27" i="10"/>
  <c r="D47" i="10"/>
  <c r="D56" i="10"/>
  <c r="D43" i="10"/>
  <c r="D36" i="10"/>
  <c r="E91" i="10"/>
  <c r="D26" i="10"/>
  <c r="D42" i="10"/>
  <c r="D58" i="10"/>
  <c r="E108" i="10"/>
  <c r="D37" i="10"/>
  <c r="D53" i="10"/>
  <c r="D69" i="10"/>
  <c r="E106" i="10"/>
  <c r="E102" i="10"/>
  <c r="E105" i="10"/>
  <c r="D52" i="10"/>
  <c r="D35" i="10"/>
  <c r="E95" i="10"/>
  <c r="D48" i="10"/>
  <c r="D59" i="10"/>
  <c r="E111" i="10"/>
  <c r="D60" i="10"/>
  <c r="E98" i="10"/>
  <c r="D30" i="10"/>
  <c r="D46" i="10"/>
  <c r="D62" i="10"/>
  <c r="E90" i="10"/>
  <c r="D41" i="10"/>
  <c r="D57" i="10"/>
  <c r="E88" i="10"/>
  <c r="E110" i="10"/>
  <c r="E89" i="10"/>
  <c r="E93" i="10"/>
  <c r="E109" i="10"/>
  <c r="D22" i="10"/>
  <c r="D25" i="10"/>
  <c r="D21" i="10"/>
  <c r="G16" i="11"/>
  <c r="H8" i="10"/>
  <c r="F8" i="10"/>
  <c r="F17" i="11"/>
  <c r="Y18" i="5"/>
  <c r="Z18" i="5" s="1"/>
  <c r="D11" i="9" s="1"/>
  <c r="L8" i="10"/>
  <c r="E149" i="10"/>
  <c r="E126" i="10"/>
  <c r="E123" i="10"/>
  <c r="E135" i="10"/>
  <c r="E115" i="10"/>
  <c r="E136" i="10"/>
  <c r="E113" i="10"/>
  <c r="E130" i="10"/>
  <c r="E141" i="10"/>
  <c r="E116" i="10"/>
  <c r="E138" i="10"/>
  <c r="E134" i="10"/>
  <c r="E127" i="10"/>
  <c r="E139" i="10"/>
  <c r="E118" i="10"/>
  <c r="E146" i="10"/>
  <c r="E117" i="10"/>
  <c r="E140" i="10"/>
  <c r="E129" i="10"/>
  <c r="E145" i="10"/>
  <c r="E148" i="10"/>
  <c r="AH26" i="4"/>
  <c r="I162" i="7"/>
  <c r="H161" i="7"/>
  <c r="AH20" i="5"/>
  <c r="E124" i="10"/>
  <c r="E147" i="10"/>
  <c r="E142" i="10"/>
  <c r="E114" i="10"/>
  <c r="E144" i="10"/>
  <c r="E128" i="10"/>
  <c r="E121" i="10"/>
  <c r="E143" i="10"/>
  <c r="E133" i="10"/>
  <c r="E120" i="10"/>
  <c r="E122" i="10"/>
  <c r="E119" i="10"/>
  <c r="E131" i="10"/>
  <c r="E112" i="10"/>
  <c r="E132" i="10"/>
  <c r="E125" i="10"/>
  <c r="E137" i="10"/>
  <c r="G137" i="7"/>
  <c r="AE19" i="5"/>
  <c r="AE23" i="4"/>
  <c r="G161" i="7"/>
  <c r="G17" i="11" l="1"/>
  <c r="H138" i="7"/>
  <c r="I139" i="7"/>
  <c r="H73" i="10"/>
  <c r="H74" i="10"/>
  <c r="H78" i="10"/>
  <c r="H82" i="10"/>
  <c r="H86" i="10"/>
  <c r="H90" i="10"/>
  <c r="H94" i="10"/>
  <c r="H98" i="10"/>
  <c r="H102" i="10"/>
  <c r="H106" i="10"/>
  <c r="H110" i="10"/>
  <c r="H114" i="10"/>
  <c r="H118" i="10"/>
  <c r="H122" i="10"/>
  <c r="H126" i="10"/>
  <c r="H130" i="10"/>
  <c r="H134" i="10"/>
  <c r="H138" i="10"/>
  <c r="H142" i="10"/>
  <c r="H146" i="10"/>
  <c r="H150" i="10"/>
  <c r="H154" i="10"/>
  <c r="H158" i="10"/>
  <c r="H162" i="10"/>
  <c r="H75" i="10"/>
  <c r="H79" i="10"/>
  <c r="H83" i="10"/>
  <c r="H87" i="10"/>
  <c r="H91" i="10"/>
  <c r="H95" i="10"/>
  <c r="H99" i="10"/>
  <c r="H103" i="10"/>
  <c r="H107" i="10"/>
  <c r="H111" i="10"/>
  <c r="H115" i="10"/>
  <c r="H119" i="10"/>
  <c r="H123" i="10"/>
  <c r="H127" i="10"/>
  <c r="H131" i="10"/>
  <c r="H135" i="10"/>
  <c r="H139" i="10"/>
  <c r="H143" i="10"/>
  <c r="H147" i="10"/>
  <c r="H151" i="10"/>
  <c r="H155" i="10"/>
  <c r="H159" i="10"/>
  <c r="H163" i="10"/>
  <c r="H76" i="10"/>
  <c r="H80" i="10"/>
  <c r="H84" i="10"/>
  <c r="H88" i="10"/>
  <c r="H92" i="10"/>
  <c r="H96" i="10"/>
  <c r="H100" i="10"/>
  <c r="H104" i="10"/>
  <c r="H108" i="10"/>
  <c r="H112" i="10"/>
  <c r="H116" i="10"/>
  <c r="H120" i="10"/>
  <c r="H124" i="10"/>
  <c r="H128" i="10"/>
  <c r="H132" i="10"/>
  <c r="H136" i="10"/>
  <c r="H140" i="10"/>
  <c r="H144" i="10"/>
  <c r="H148" i="10"/>
  <c r="H152" i="10"/>
  <c r="H156" i="10"/>
  <c r="H160" i="10"/>
  <c r="H77" i="10"/>
  <c r="H81" i="10"/>
  <c r="H85" i="10"/>
  <c r="H89" i="10"/>
  <c r="H93" i="10"/>
  <c r="H97" i="10"/>
  <c r="H101" i="10"/>
  <c r="H105" i="10"/>
  <c r="H109" i="10"/>
  <c r="H113" i="10"/>
  <c r="H117" i="10"/>
  <c r="H121" i="10"/>
  <c r="H125" i="10"/>
  <c r="H129" i="10"/>
  <c r="H133" i="10"/>
  <c r="H137" i="10"/>
  <c r="H141" i="10"/>
  <c r="H145" i="10"/>
  <c r="H149" i="10"/>
  <c r="H153" i="10"/>
  <c r="H157" i="10"/>
  <c r="H161" i="10"/>
  <c r="F73" i="10"/>
  <c r="F74" i="10"/>
  <c r="F78" i="10"/>
  <c r="F82" i="10"/>
  <c r="F86" i="10"/>
  <c r="F90" i="10"/>
  <c r="F94" i="10"/>
  <c r="F98" i="10"/>
  <c r="F102" i="10"/>
  <c r="F106" i="10"/>
  <c r="F110" i="10"/>
  <c r="F114" i="10"/>
  <c r="F118" i="10"/>
  <c r="F122" i="10"/>
  <c r="F126" i="10"/>
  <c r="F130" i="10"/>
  <c r="F134" i="10"/>
  <c r="F138" i="10"/>
  <c r="F142" i="10"/>
  <c r="F146" i="10"/>
  <c r="F150" i="10"/>
  <c r="F154" i="10"/>
  <c r="F158" i="10"/>
  <c r="F162" i="10"/>
  <c r="F85" i="10"/>
  <c r="F97" i="10"/>
  <c r="F109" i="10"/>
  <c r="F121" i="10"/>
  <c r="F133" i="10"/>
  <c r="F145" i="10"/>
  <c r="F157" i="10"/>
  <c r="F75" i="10"/>
  <c r="F79" i="10"/>
  <c r="F83" i="10"/>
  <c r="F87" i="10"/>
  <c r="F91" i="10"/>
  <c r="F95" i="10"/>
  <c r="F99" i="10"/>
  <c r="F103" i="10"/>
  <c r="F107" i="10"/>
  <c r="F111" i="10"/>
  <c r="F115" i="10"/>
  <c r="F119" i="10"/>
  <c r="F123" i="10"/>
  <c r="F127" i="10"/>
  <c r="F131" i="10"/>
  <c r="F135" i="10"/>
  <c r="F139" i="10"/>
  <c r="F143" i="10"/>
  <c r="F147" i="10"/>
  <c r="F151" i="10"/>
  <c r="F155" i="10"/>
  <c r="F159" i="10"/>
  <c r="F81" i="10"/>
  <c r="F89" i="10"/>
  <c r="F105" i="10"/>
  <c r="F117" i="10"/>
  <c r="F129" i="10"/>
  <c r="F141" i="10"/>
  <c r="F153" i="10"/>
  <c r="F161" i="10"/>
  <c r="F76" i="10"/>
  <c r="F80" i="10"/>
  <c r="F84" i="10"/>
  <c r="F88" i="10"/>
  <c r="F92" i="10"/>
  <c r="F96" i="10"/>
  <c r="F100" i="10"/>
  <c r="F104" i="10"/>
  <c r="F108" i="10"/>
  <c r="F112" i="10"/>
  <c r="F116" i="10"/>
  <c r="F120" i="10"/>
  <c r="F124" i="10"/>
  <c r="F128" i="10"/>
  <c r="F132" i="10"/>
  <c r="F136" i="10"/>
  <c r="F140" i="10"/>
  <c r="F144" i="10"/>
  <c r="F148" i="10"/>
  <c r="F152" i="10"/>
  <c r="F156" i="10"/>
  <c r="F160" i="10"/>
  <c r="F77" i="10"/>
  <c r="F93" i="10"/>
  <c r="F101" i="10"/>
  <c r="F113" i="10"/>
  <c r="F125" i="10"/>
  <c r="F137" i="10"/>
  <c r="F149" i="10"/>
  <c r="H15" i="10"/>
  <c r="H19" i="10"/>
  <c r="H23" i="10"/>
  <c r="H27" i="10"/>
  <c r="H16" i="10"/>
  <c r="H20" i="10"/>
  <c r="H28" i="10"/>
  <c r="H17" i="10"/>
  <c r="H21" i="10"/>
  <c r="H25" i="10"/>
  <c r="H18" i="10"/>
  <c r="H26" i="10"/>
  <c r="H24" i="10"/>
  <c r="H29" i="10"/>
  <c r="H22" i="10"/>
  <c r="H30" i="10"/>
  <c r="H14" i="10"/>
  <c r="F14" i="10"/>
  <c r="F15" i="10"/>
  <c r="F19" i="10"/>
  <c r="F23" i="10"/>
  <c r="F27" i="10"/>
  <c r="F26" i="10"/>
  <c r="F16" i="10"/>
  <c r="F20" i="10"/>
  <c r="F24" i="10"/>
  <c r="F28" i="10"/>
  <c r="F22" i="10"/>
  <c r="F30" i="10"/>
  <c r="F17" i="10"/>
  <c r="F21" i="10"/>
  <c r="F25" i="10"/>
  <c r="F29" i="10"/>
  <c r="F18" i="10"/>
  <c r="H33" i="10"/>
  <c r="H69" i="10"/>
  <c r="H63" i="10"/>
  <c r="H70" i="10"/>
  <c r="H42" i="10"/>
  <c r="H46" i="10"/>
  <c r="H32" i="10"/>
  <c r="H54" i="10"/>
  <c r="H39" i="10"/>
  <c r="H64" i="10"/>
  <c r="H66" i="10"/>
  <c r="H49" i="10"/>
  <c r="H35" i="10"/>
  <c r="H31" i="10"/>
  <c r="H48" i="10"/>
  <c r="H51" i="10"/>
  <c r="H44" i="10"/>
  <c r="F50" i="10"/>
  <c r="H38" i="10"/>
  <c r="H58" i="10"/>
  <c r="H61" i="10"/>
  <c r="H50" i="10"/>
  <c r="H53" i="10"/>
  <c r="F31" i="10"/>
  <c r="F68" i="10"/>
  <c r="F36" i="10"/>
  <c r="F55" i="10"/>
  <c r="F64" i="10"/>
  <c r="H57" i="10"/>
  <c r="H65" i="10"/>
  <c r="H45" i="10"/>
  <c r="H43" i="10"/>
  <c r="H47" i="10"/>
  <c r="H52" i="10"/>
  <c r="H40" i="10"/>
  <c r="H34" i="10"/>
  <c r="F59" i="10"/>
  <c r="F54" i="10"/>
  <c r="F35" i="10"/>
  <c r="F43" i="10"/>
  <c r="F61" i="10"/>
  <c r="F47" i="10"/>
  <c r="F32" i="10"/>
  <c r="F37" i="10"/>
  <c r="F65" i="10"/>
  <c r="F39" i="10"/>
  <c r="F45" i="10"/>
  <c r="F63" i="10"/>
  <c r="F34" i="10"/>
  <c r="F46" i="10"/>
  <c r="F58" i="10"/>
  <c r="F67" i="10"/>
  <c r="F62" i="10"/>
  <c r="F49" i="10"/>
  <c r="F48" i="10"/>
  <c r="F53" i="10"/>
  <c r="F40" i="10"/>
  <c r="F69" i="10"/>
  <c r="F60" i="10"/>
  <c r="F56" i="10"/>
  <c r="F52" i="10"/>
  <c r="F41" i="10"/>
  <c r="F38" i="10"/>
  <c r="F66" i="10"/>
  <c r="F70" i="10"/>
  <c r="F51" i="10"/>
  <c r="F42" i="10"/>
  <c r="F33" i="10"/>
  <c r="F57" i="10"/>
  <c r="F44" i="10"/>
  <c r="H41" i="10"/>
  <c r="H68" i="10"/>
  <c r="H62" i="10"/>
  <c r="H55" i="10"/>
  <c r="H56" i="10"/>
  <c r="H60" i="10"/>
  <c r="H36" i="10"/>
  <c r="H37" i="10"/>
  <c r="H67" i="10"/>
  <c r="H59" i="10"/>
  <c r="J8" i="10"/>
  <c r="J14" i="10" s="1"/>
  <c r="L74" i="10"/>
  <c r="L78" i="10"/>
  <c r="L82" i="10"/>
  <c r="L86" i="10"/>
  <c r="L90" i="10"/>
  <c r="L94" i="10"/>
  <c r="L98" i="10"/>
  <c r="L102" i="10"/>
  <c r="L106" i="10"/>
  <c r="L110" i="10"/>
  <c r="L114" i="10"/>
  <c r="L118" i="10"/>
  <c r="L122" i="10"/>
  <c r="L126" i="10"/>
  <c r="L130" i="10"/>
  <c r="L134" i="10"/>
  <c r="L138" i="10"/>
  <c r="L142" i="10"/>
  <c r="L146" i="10"/>
  <c r="L150" i="10"/>
  <c r="L154" i="10"/>
  <c r="L158" i="10"/>
  <c r="L162" i="10"/>
  <c r="L77" i="10"/>
  <c r="L101" i="10"/>
  <c r="L117" i="10"/>
  <c r="L125" i="10"/>
  <c r="L133" i="10"/>
  <c r="L141" i="10"/>
  <c r="L153" i="10"/>
  <c r="L161" i="10"/>
  <c r="L75" i="10"/>
  <c r="L79" i="10"/>
  <c r="L83" i="10"/>
  <c r="L87" i="10"/>
  <c r="L91" i="10"/>
  <c r="L95" i="10"/>
  <c r="L99" i="10"/>
  <c r="L103" i="10"/>
  <c r="L107" i="10"/>
  <c r="L111" i="10"/>
  <c r="L115" i="10"/>
  <c r="L119" i="10"/>
  <c r="L123" i="10"/>
  <c r="L127" i="10"/>
  <c r="L131" i="10"/>
  <c r="L135" i="10"/>
  <c r="L139" i="10"/>
  <c r="L143" i="10"/>
  <c r="L147" i="10"/>
  <c r="L151" i="10"/>
  <c r="L155" i="10"/>
  <c r="L159" i="10"/>
  <c r="L81" i="10"/>
  <c r="L93" i="10"/>
  <c r="L105" i="10"/>
  <c r="L113" i="10"/>
  <c r="L129" i="10"/>
  <c r="L145" i="10"/>
  <c r="L157" i="10"/>
  <c r="L76" i="10"/>
  <c r="L80" i="10"/>
  <c r="L84" i="10"/>
  <c r="L88" i="10"/>
  <c r="L92" i="10"/>
  <c r="L96" i="10"/>
  <c r="L100" i="10"/>
  <c r="L104" i="10"/>
  <c r="L108" i="10"/>
  <c r="L112" i="10"/>
  <c r="L116" i="10"/>
  <c r="L120" i="10"/>
  <c r="L124" i="10"/>
  <c r="L128" i="10"/>
  <c r="L132" i="10"/>
  <c r="L136" i="10"/>
  <c r="L140" i="10"/>
  <c r="L144" i="10"/>
  <c r="L148" i="10"/>
  <c r="L152" i="10"/>
  <c r="L156" i="10"/>
  <c r="L160" i="10"/>
  <c r="L85" i="10"/>
  <c r="L89" i="10"/>
  <c r="L97" i="10"/>
  <c r="L109" i="10"/>
  <c r="L121" i="10"/>
  <c r="L137" i="10"/>
  <c r="L149" i="10"/>
  <c r="L25" i="10"/>
  <c r="L29" i="10"/>
  <c r="L28" i="10"/>
  <c r="L26" i="10"/>
  <c r="L30" i="10"/>
  <c r="L27" i="10"/>
  <c r="F19" i="11"/>
  <c r="G19" i="11" s="1"/>
  <c r="F20" i="11"/>
  <c r="Y19" i="5"/>
  <c r="Z19" i="5" s="1"/>
  <c r="D12" i="9" s="1"/>
  <c r="Y36" i="4"/>
  <c r="C19" i="9" s="1"/>
  <c r="Y33" i="4"/>
  <c r="C18" i="9" s="1"/>
  <c r="Y32" i="4"/>
  <c r="C17" i="9" s="1"/>
  <c r="Y31" i="4"/>
  <c r="C16" i="9" s="1"/>
  <c r="L73" i="10"/>
  <c r="L15" i="10"/>
  <c r="L19" i="10"/>
  <c r="L23" i="10"/>
  <c r="L17" i="10"/>
  <c r="L18" i="10"/>
  <c r="L16" i="10"/>
  <c r="L20" i="10"/>
  <c r="L24" i="10"/>
  <c r="L21" i="10"/>
  <c r="L22" i="10"/>
  <c r="L14" i="10"/>
  <c r="L31" i="10"/>
  <c r="M31" i="10" s="1"/>
  <c r="L33" i="10"/>
  <c r="M33" i="10" s="1"/>
  <c r="L40" i="10"/>
  <c r="L50" i="10"/>
  <c r="L43" i="10"/>
  <c r="L38" i="10"/>
  <c r="L61" i="10"/>
  <c r="L52" i="10"/>
  <c r="L56" i="10"/>
  <c r="L70" i="10"/>
  <c r="L65" i="10"/>
  <c r="L63" i="10"/>
  <c r="L36" i="10"/>
  <c r="M36" i="10" s="1"/>
  <c r="L66" i="10"/>
  <c r="L37" i="10"/>
  <c r="M37" i="10" s="1"/>
  <c r="L44" i="10"/>
  <c r="L60" i="10"/>
  <c r="L67" i="10"/>
  <c r="L42" i="10"/>
  <c r="L53" i="10"/>
  <c r="L35" i="10"/>
  <c r="M35" i="10" s="1"/>
  <c r="L55" i="10"/>
  <c r="L64" i="10"/>
  <c r="L58" i="10"/>
  <c r="L45" i="10"/>
  <c r="L51" i="10"/>
  <c r="L32" i="10"/>
  <c r="M32" i="10" s="1"/>
  <c r="L39" i="10"/>
  <c r="L68" i="10"/>
  <c r="L34" i="10"/>
  <c r="M34" i="10" s="1"/>
  <c r="L54" i="10"/>
  <c r="L49" i="10"/>
  <c r="L69" i="10"/>
  <c r="L48" i="10"/>
  <c r="L47" i="10"/>
  <c r="L59" i="10"/>
  <c r="L46" i="10"/>
  <c r="L62" i="10"/>
  <c r="L41" i="10"/>
  <c r="L57" i="10"/>
  <c r="I163" i="7"/>
  <c r="H162" i="7"/>
  <c r="AH21" i="5"/>
  <c r="AH27" i="4"/>
  <c r="G138" i="7"/>
  <c r="AE26" i="4"/>
  <c r="G162" i="7"/>
  <c r="AE20" i="5"/>
  <c r="C14" i="10" l="1"/>
  <c r="H139" i="7"/>
  <c r="I140" i="7"/>
  <c r="G20" i="11"/>
  <c r="J73" i="10"/>
  <c r="J74" i="10"/>
  <c r="J76" i="10"/>
  <c r="J78" i="10"/>
  <c r="J80" i="10"/>
  <c r="J82" i="10"/>
  <c r="J84" i="10"/>
  <c r="J86" i="10"/>
  <c r="J88" i="10"/>
  <c r="J90" i="10"/>
  <c r="J92" i="10"/>
  <c r="J94" i="10"/>
  <c r="J96" i="10"/>
  <c r="J98" i="10"/>
  <c r="J100" i="10"/>
  <c r="J102" i="10"/>
  <c r="J104" i="10"/>
  <c r="J106" i="10"/>
  <c r="J108" i="10"/>
  <c r="J110" i="10"/>
  <c r="J112" i="10"/>
  <c r="J114" i="10"/>
  <c r="J116" i="10"/>
  <c r="J118" i="10"/>
  <c r="J120" i="10"/>
  <c r="J122" i="10"/>
  <c r="J124" i="10"/>
  <c r="J126" i="10"/>
  <c r="J128" i="10"/>
  <c r="J130" i="10"/>
  <c r="J132" i="10"/>
  <c r="J134" i="10"/>
  <c r="J136" i="10"/>
  <c r="J138" i="10"/>
  <c r="J140" i="10"/>
  <c r="J142" i="10"/>
  <c r="J144" i="10"/>
  <c r="J146" i="10"/>
  <c r="J148" i="10"/>
  <c r="J150" i="10"/>
  <c r="J152" i="10"/>
  <c r="J154" i="10"/>
  <c r="J156" i="10"/>
  <c r="J158" i="10"/>
  <c r="J160" i="10"/>
  <c r="J162" i="10"/>
  <c r="J75" i="10"/>
  <c r="J77" i="10"/>
  <c r="J79" i="10"/>
  <c r="J81" i="10"/>
  <c r="J83" i="10"/>
  <c r="J85" i="10"/>
  <c r="J87" i="10"/>
  <c r="J89" i="10"/>
  <c r="J91" i="10"/>
  <c r="J93" i="10"/>
  <c r="J95" i="10"/>
  <c r="J97" i="10"/>
  <c r="J99" i="10"/>
  <c r="J101" i="10"/>
  <c r="J103" i="10"/>
  <c r="J105" i="10"/>
  <c r="J107" i="10"/>
  <c r="J109" i="10"/>
  <c r="J111" i="10"/>
  <c r="J113" i="10"/>
  <c r="J115" i="10"/>
  <c r="J117" i="10"/>
  <c r="J119" i="10"/>
  <c r="J121" i="10"/>
  <c r="J123" i="10"/>
  <c r="J125" i="10"/>
  <c r="J127" i="10"/>
  <c r="J129" i="10"/>
  <c r="J131" i="10"/>
  <c r="J133" i="10"/>
  <c r="J135" i="10"/>
  <c r="J137" i="10"/>
  <c r="J139" i="10"/>
  <c r="J141" i="10"/>
  <c r="J143" i="10"/>
  <c r="J145" i="10"/>
  <c r="J147" i="10"/>
  <c r="J149" i="10"/>
  <c r="J151" i="10"/>
  <c r="J153" i="10"/>
  <c r="J155" i="10"/>
  <c r="J159" i="10"/>
  <c r="J157" i="10"/>
  <c r="J161" i="10"/>
  <c r="J15" i="10"/>
  <c r="C15" i="10" s="1"/>
  <c r="J17" i="10"/>
  <c r="C17" i="10" s="1"/>
  <c r="J19" i="10"/>
  <c r="C19" i="10" s="1"/>
  <c r="J21" i="10"/>
  <c r="J23" i="10"/>
  <c r="J25" i="10"/>
  <c r="J27" i="10"/>
  <c r="J29" i="10"/>
  <c r="J16" i="10"/>
  <c r="C16" i="10" s="1"/>
  <c r="J18" i="10"/>
  <c r="C18" i="10" s="1"/>
  <c r="J20" i="10"/>
  <c r="C20" i="10" s="1"/>
  <c r="J22" i="10"/>
  <c r="J24" i="10"/>
  <c r="J26" i="10"/>
  <c r="J28" i="10"/>
  <c r="J30" i="10"/>
  <c r="J31" i="10"/>
  <c r="J35" i="10"/>
  <c r="J39" i="10"/>
  <c r="J43" i="10"/>
  <c r="J47" i="10"/>
  <c r="J51" i="10"/>
  <c r="J55" i="10"/>
  <c r="J59" i="10"/>
  <c r="J63" i="10"/>
  <c r="J67" i="10"/>
  <c r="J32" i="10"/>
  <c r="J36" i="10"/>
  <c r="J40" i="10"/>
  <c r="J44" i="10"/>
  <c r="J48" i="10"/>
  <c r="J52" i="10"/>
  <c r="J56" i="10"/>
  <c r="J60" i="10"/>
  <c r="J64" i="10"/>
  <c r="J68" i="10"/>
  <c r="J33" i="10"/>
  <c r="J37" i="10"/>
  <c r="J41" i="10"/>
  <c r="J45" i="10"/>
  <c r="J49" i="10"/>
  <c r="J53" i="10"/>
  <c r="J57" i="10"/>
  <c r="J61" i="10"/>
  <c r="J65" i="10"/>
  <c r="J69" i="10"/>
  <c r="J34" i="10"/>
  <c r="J38" i="10"/>
  <c r="J42" i="10"/>
  <c r="J46" i="10"/>
  <c r="J50" i="10"/>
  <c r="J54" i="10"/>
  <c r="J58" i="10"/>
  <c r="J62" i="10"/>
  <c r="J66" i="10"/>
  <c r="J70" i="10"/>
  <c r="N8" i="10"/>
  <c r="P8" i="10"/>
  <c r="Y20" i="5"/>
  <c r="Z20" i="5" s="1"/>
  <c r="D19" i="9" s="1"/>
  <c r="I19" i="9" s="1"/>
  <c r="Y27" i="5"/>
  <c r="Z27" i="5" s="1"/>
  <c r="Y28" i="5"/>
  <c r="Z28" i="5" s="1"/>
  <c r="Y25" i="5"/>
  <c r="Z25" i="5" s="1"/>
  <c r="Y21" i="5"/>
  <c r="Z21" i="5" s="1"/>
  <c r="Y24" i="5"/>
  <c r="Z24" i="5" s="1"/>
  <c r="Y23" i="5"/>
  <c r="Z23" i="5" s="1"/>
  <c r="Y26" i="5"/>
  <c r="Z26" i="5" s="1"/>
  <c r="Y22" i="5"/>
  <c r="Z22" i="5" s="1"/>
  <c r="AH22" i="5"/>
  <c r="AH28" i="4"/>
  <c r="I164" i="7"/>
  <c r="H163" i="7"/>
  <c r="AE27" i="4"/>
  <c r="G163" i="7"/>
  <c r="G139" i="7"/>
  <c r="AE21" i="5"/>
  <c r="I15" i="11" l="1"/>
  <c r="I16" i="11"/>
  <c r="I17" i="11"/>
  <c r="H140" i="7"/>
  <c r="I141" i="7"/>
  <c r="N73" i="10"/>
  <c r="N74" i="10"/>
  <c r="N78" i="10"/>
  <c r="N82" i="10"/>
  <c r="N86" i="10"/>
  <c r="N90" i="10"/>
  <c r="N94" i="10"/>
  <c r="N98" i="10"/>
  <c r="N102" i="10"/>
  <c r="N106" i="10"/>
  <c r="N110" i="10"/>
  <c r="N114" i="10"/>
  <c r="N118" i="10"/>
  <c r="N122" i="10"/>
  <c r="N126" i="10"/>
  <c r="N130" i="10"/>
  <c r="N134" i="10"/>
  <c r="N138" i="10"/>
  <c r="N142" i="10"/>
  <c r="N146" i="10"/>
  <c r="N150" i="10"/>
  <c r="N154" i="10"/>
  <c r="N158" i="10"/>
  <c r="N162" i="10"/>
  <c r="N127" i="10"/>
  <c r="N75" i="10"/>
  <c r="N79" i="10"/>
  <c r="N83" i="10"/>
  <c r="N87" i="10"/>
  <c r="N91" i="10"/>
  <c r="N95" i="10"/>
  <c r="N99" i="10"/>
  <c r="N103" i="10"/>
  <c r="N107" i="10"/>
  <c r="N111" i="10"/>
  <c r="N115" i="10"/>
  <c r="N119" i="10"/>
  <c r="N123" i="10"/>
  <c r="N76" i="10"/>
  <c r="N80" i="10"/>
  <c r="N84" i="10"/>
  <c r="N88" i="10"/>
  <c r="N92" i="10"/>
  <c r="N96" i="10"/>
  <c r="N100" i="10"/>
  <c r="N104" i="10"/>
  <c r="N108" i="10"/>
  <c r="N112" i="10"/>
  <c r="N116" i="10"/>
  <c r="N120" i="10"/>
  <c r="N124" i="10"/>
  <c r="N128" i="10"/>
  <c r="N132" i="10"/>
  <c r="N136" i="10"/>
  <c r="N140" i="10"/>
  <c r="N144" i="10"/>
  <c r="N148" i="10"/>
  <c r="N152" i="10"/>
  <c r="N156" i="10"/>
  <c r="N160" i="10"/>
  <c r="N131" i="10"/>
  <c r="N139" i="10"/>
  <c r="N147" i="10"/>
  <c r="N155" i="10"/>
  <c r="N77" i="10"/>
  <c r="N81" i="10"/>
  <c r="N85" i="10"/>
  <c r="N89" i="10"/>
  <c r="N93" i="10"/>
  <c r="N97" i="10"/>
  <c r="N101" i="10"/>
  <c r="N105" i="10"/>
  <c r="N109" i="10"/>
  <c r="N113" i="10"/>
  <c r="N117" i="10"/>
  <c r="N121" i="10"/>
  <c r="N125" i="10"/>
  <c r="N129" i="10"/>
  <c r="N133" i="10"/>
  <c r="N137" i="10"/>
  <c r="N141" i="10"/>
  <c r="N145" i="10"/>
  <c r="N149" i="10"/>
  <c r="N153" i="10"/>
  <c r="N157" i="10"/>
  <c r="N161" i="10"/>
  <c r="N135" i="10"/>
  <c r="N143" i="10"/>
  <c r="N151" i="10"/>
  <c r="N159" i="10"/>
  <c r="N15" i="10"/>
  <c r="N19" i="10"/>
  <c r="N23" i="10"/>
  <c r="N27" i="10"/>
  <c r="N26" i="10"/>
  <c r="N16" i="10"/>
  <c r="N20" i="10"/>
  <c r="N24" i="10"/>
  <c r="N28" i="10"/>
  <c r="N22" i="10"/>
  <c r="N30" i="10"/>
  <c r="N17" i="10"/>
  <c r="N21" i="10"/>
  <c r="N25" i="10"/>
  <c r="N29" i="10"/>
  <c r="N18" i="10"/>
  <c r="N14" i="10"/>
  <c r="F21" i="11"/>
  <c r="P73" i="10"/>
  <c r="P74" i="10"/>
  <c r="P78" i="10"/>
  <c r="P82" i="10"/>
  <c r="P86" i="10"/>
  <c r="P90" i="10"/>
  <c r="P94" i="10"/>
  <c r="P98" i="10"/>
  <c r="P102" i="10"/>
  <c r="P106" i="10"/>
  <c r="P110" i="10"/>
  <c r="P114" i="10"/>
  <c r="P118" i="10"/>
  <c r="P122" i="10"/>
  <c r="P126" i="10"/>
  <c r="P130" i="10"/>
  <c r="P134" i="10"/>
  <c r="P138" i="10"/>
  <c r="P142" i="10"/>
  <c r="P146" i="10"/>
  <c r="P150" i="10"/>
  <c r="P154" i="10"/>
  <c r="P158" i="10"/>
  <c r="P162" i="10"/>
  <c r="P92" i="10"/>
  <c r="P124" i="10"/>
  <c r="P132" i="10"/>
  <c r="P136" i="10"/>
  <c r="P144" i="10"/>
  <c r="P148" i="10"/>
  <c r="P156" i="10"/>
  <c r="P77" i="10"/>
  <c r="P89" i="10"/>
  <c r="P101" i="10"/>
  <c r="P109" i="10"/>
  <c r="P117" i="10"/>
  <c r="P129" i="10"/>
  <c r="P137" i="10"/>
  <c r="P145" i="10"/>
  <c r="P157" i="10"/>
  <c r="P75" i="10"/>
  <c r="P79" i="10"/>
  <c r="P83" i="10"/>
  <c r="P87" i="10"/>
  <c r="P91" i="10"/>
  <c r="P95" i="10"/>
  <c r="P99" i="10"/>
  <c r="P103" i="10"/>
  <c r="P107" i="10"/>
  <c r="P111" i="10"/>
  <c r="P115" i="10"/>
  <c r="P119" i="10"/>
  <c r="P123" i="10"/>
  <c r="P127" i="10"/>
  <c r="P131" i="10"/>
  <c r="P135" i="10"/>
  <c r="P139" i="10"/>
  <c r="P143" i="10"/>
  <c r="P147" i="10"/>
  <c r="P151" i="10"/>
  <c r="P155" i="10"/>
  <c r="P159" i="10"/>
  <c r="P84" i="10"/>
  <c r="P160" i="10"/>
  <c r="P81" i="10"/>
  <c r="P97" i="10"/>
  <c r="P113" i="10"/>
  <c r="P125" i="10"/>
  <c r="P141" i="10"/>
  <c r="P153" i="10"/>
  <c r="P76" i="10"/>
  <c r="P80" i="10"/>
  <c r="P88" i="10"/>
  <c r="P96" i="10"/>
  <c r="P100" i="10"/>
  <c r="P104" i="10"/>
  <c r="P108" i="10"/>
  <c r="P112" i="10"/>
  <c r="P116" i="10"/>
  <c r="P120" i="10"/>
  <c r="P128" i="10"/>
  <c r="P140" i="10"/>
  <c r="P152" i="10"/>
  <c r="P85" i="10"/>
  <c r="P93" i="10"/>
  <c r="P105" i="10"/>
  <c r="P121" i="10"/>
  <c r="P133" i="10"/>
  <c r="P149" i="10"/>
  <c r="P161" i="10"/>
  <c r="P15" i="10"/>
  <c r="P19" i="10"/>
  <c r="P23" i="10"/>
  <c r="P27" i="10"/>
  <c r="P31" i="10"/>
  <c r="P35" i="10"/>
  <c r="P39" i="10"/>
  <c r="P43" i="10"/>
  <c r="P47" i="10"/>
  <c r="P51" i="10"/>
  <c r="P55" i="10"/>
  <c r="P59" i="10"/>
  <c r="P63" i="10"/>
  <c r="P67" i="10"/>
  <c r="P17" i="10"/>
  <c r="P25" i="10"/>
  <c r="P29" i="10"/>
  <c r="P33" i="10"/>
  <c r="P37" i="10"/>
  <c r="P41" i="10"/>
  <c r="P45" i="10"/>
  <c r="P49" i="10"/>
  <c r="P53" i="10"/>
  <c r="P57" i="10"/>
  <c r="P61" i="10"/>
  <c r="P65" i="10"/>
  <c r="P69" i="10"/>
  <c r="P18" i="10"/>
  <c r="P26" i="10"/>
  <c r="P30" i="10"/>
  <c r="P34" i="10"/>
  <c r="P38" i="10"/>
  <c r="P46" i="10"/>
  <c r="P54" i="10"/>
  <c r="P62" i="10"/>
  <c r="P70" i="10"/>
  <c r="P16" i="10"/>
  <c r="P20" i="10"/>
  <c r="P24" i="10"/>
  <c r="P28" i="10"/>
  <c r="P32" i="10"/>
  <c r="P36" i="10"/>
  <c r="P40" i="10"/>
  <c r="P44" i="10"/>
  <c r="P48" i="10"/>
  <c r="P52" i="10"/>
  <c r="P56" i="10"/>
  <c r="P60" i="10"/>
  <c r="P64" i="10"/>
  <c r="P68" i="10"/>
  <c r="P21" i="10"/>
  <c r="P22" i="10"/>
  <c r="P42" i="10"/>
  <c r="P58" i="10"/>
  <c r="P66" i="10"/>
  <c r="P50" i="10"/>
  <c r="P14" i="10"/>
  <c r="Q33" i="10"/>
  <c r="Q35" i="10"/>
  <c r="Q32" i="10"/>
  <c r="Q36" i="10"/>
  <c r="N41" i="10"/>
  <c r="N37" i="10"/>
  <c r="O37" i="10" s="1"/>
  <c r="N57" i="10"/>
  <c r="N39" i="10"/>
  <c r="N34" i="10"/>
  <c r="O34" i="10" s="1"/>
  <c r="N33" i="10"/>
  <c r="O33" i="10" s="1"/>
  <c r="N48" i="10"/>
  <c r="N50" i="10"/>
  <c r="N69" i="10"/>
  <c r="N54" i="10"/>
  <c r="N60" i="10"/>
  <c r="N51" i="10"/>
  <c r="N42" i="10"/>
  <c r="N70" i="10"/>
  <c r="N58" i="10"/>
  <c r="N32" i="10"/>
  <c r="O32" i="10" s="1"/>
  <c r="N64" i="10"/>
  <c r="N55" i="10"/>
  <c r="N44" i="10"/>
  <c r="N35" i="10"/>
  <c r="O35" i="10" s="1"/>
  <c r="N67" i="10"/>
  <c r="N62" i="10"/>
  <c r="N45" i="10"/>
  <c r="N38" i="10"/>
  <c r="N49" i="10"/>
  <c r="N65" i="10"/>
  <c r="N66" i="10"/>
  <c r="N36" i="10"/>
  <c r="O36" i="10" s="1"/>
  <c r="N52" i="10"/>
  <c r="N68" i="10"/>
  <c r="N43" i="10"/>
  <c r="N59" i="10"/>
  <c r="N53" i="10"/>
  <c r="N46" i="10"/>
  <c r="N61" i="10"/>
  <c r="N40" i="10"/>
  <c r="N56" i="10"/>
  <c r="N31" i="10"/>
  <c r="O31" i="10" s="1"/>
  <c r="N47" i="10"/>
  <c r="N63" i="10"/>
  <c r="Q31" i="10"/>
  <c r="Q37" i="10"/>
  <c r="Q34" i="10"/>
  <c r="D17" i="9"/>
  <c r="I17" i="9" s="1"/>
  <c r="D15" i="9"/>
  <c r="I15" i="9" s="1"/>
  <c r="F24" i="11" s="1"/>
  <c r="D16" i="9"/>
  <c r="I16" i="9" s="1"/>
  <c r="D13" i="9"/>
  <c r="I13" i="9" s="1"/>
  <c r="F22" i="11" s="1"/>
  <c r="D18" i="9"/>
  <c r="I18" i="9" s="1"/>
  <c r="D14" i="9"/>
  <c r="I14" i="9" s="1"/>
  <c r="F23" i="11" s="1"/>
  <c r="AH31" i="4"/>
  <c r="I165" i="7"/>
  <c r="H164" i="7"/>
  <c r="AH23" i="5"/>
  <c r="G140" i="7"/>
  <c r="AE28" i="4"/>
  <c r="G164" i="7"/>
  <c r="AE22" i="5"/>
  <c r="H141" i="7" l="1"/>
  <c r="I142" i="7"/>
  <c r="V8" i="10"/>
  <c r="V159" i="10" s="1"/>
  <c r="G21" i="11"/>
  <c r="R8" i="10"/>
  <c r="X8" i="10"/>
  <c r="X146" i="10" s="1"/>
  <c r="Y146" i="10" s="1"/>
  <c r="T8" i="10"/>
  <c r="T151" i="10" s="1"/>
  <c r="AH32" i="4"/>
  <c r="AH24" i="5"/>
  <c r="I166" i="7"/>
  <c r="H165" i="7"/>
  <c r="AE23" i="5"/>
  <c r="G165" i="7"/>
  <c r="G141" i="7"/>
  <c r="AE31" i="4"/>
  <c r="H142" i="7" l="1"/>
  <c r="I143" i="7"/>
  <c r="V78" i="10"/>
  <c r="W78" i="10" s="1"/>
  <c r="V155" i="10"/>
  <c r="V60" i="10"/>
  <c r="V160" i="10"/>
  <c r="V120" i="10"/>
  <c r="W120" i="10" s="1"/>
  <c r="V124" i="10"/>
  <c r="W124" i="10" s="1"/>
  <c r="V86" i="10"/>
  <c r="W86" i="10" s="1"/>
  <c r="V76" i="10"/>
  <c r="W76" i="10" s="1"/>
  <c r="V30" i="10"/>
  <c r="W30" i="10" s="1"/>
  <c r="V58" i="10"/>
  <c r="V88" i="10"/>
  <c r="W88" i="10" s="1"/>
  <c r="V119" i="10"/>
  <c r="W119" i="10" s="1"/>
  <c r="V128" i="10"/>
  <c r="W128" i="10" s="1"/>
  <c r="V65" i="10"/>
  <c r="V93" i="10"/>
  <c r="W93" i="10" s="1"/>
  <c r="V39" i="10"/>
  <c r="V137" i="10"/>
  <c r="W137" i="10" s="1"/>
  <c r="V156" i="10"/>
  <c r="V142" i="10"/>
  <c r="W142" i="10" s="1"/>
  <c r="V63" i="10"/>
  <c r="V33" i="10"/>
  <c r="W33" i="10" s="1"/>
  <c r="V14" i="10"/>
  <c r="W14" i="10" s="1"/>
  <c r="V90" i="10"/>
  <c r="W90" i="10" s="1"/>
  <c r="V68" i="10"/>
  <c r="V145" i="10"/>
  <c r="W145" i="10" s="1"/>
  <c r="V92" i="10"/>
  <c r="W92" i="10" s="1"/>
  <c r="V41" i="10"/>
  <c r="V122" i="10"/>
  <c r="W122" i="10" s="1"/>
  <c r="V73" i="10"/>
  <c r="W73" i="10" s="1"/>
  <c r="V98" i="10"/>
  <c r="W98" i="10" s="1"/>
  <c r="V161" i="10"/>
  <c r="V162" i="10"/>
  <c r="V83" i="10"/>
  <c r="W83" i="10" s="1"/>
  <c r="V46" i="10"/>
  <c r="V62" i="10"/>
  <c r="V20" i="10"/>
  <c r="W20" i="10" s="1"/>
  <c r="V59" i="10"/>
  <c r="V49" i="10"/>
  <c r="V77" i="10"/>
  <c r="W77" i="10" s="1"/>
  <c r="V42" i="10"/>
  <c r="V48" i="10"/>
  <c r="V126" i="10"/>
  <c r="W126" i="10" s="1"/>
  <c r="V138" i="10"/>
  <c r="W138" i="10" s="1"/>
  <c r="V121" i="10"/>
  <c r="W121" i="10" s="1"/>
  <c r="V26" i="10"/>
  <c r="W26" i="10" s="1"/>
  <c r="V99" i="10"/>
  <c r="W99" i="10" s="1"/>
  <c r="V34" i="10"/>
  <c r="W34" i="10" s="1"/>
  <c r="V38" i="10"/>
  <c r="V51" i="10"/>
  <c r="V82" i="10"/>
  <c r="W82" i="10" s="1"/>
  <c r="V67" i="10"/>
  <c r="V152" i="10"/>
  <c r="V74" i="10"/>
  <c r="W74" i="10" s="1"/>
  <c r="V79" i="10"/>
  <c r="W79" i="10" s="1"/>
  <c r="V107" i="10"/>
  <c r="W107" i="10" s="1"/>
  <c r="V147" i="10"/>
  <c r="W147" i="10" s="1"/>
  <c r="V21" i="10"/>
  <c r="W21" i="10" s="1"/>
  <c r="V45" i="10"/>
  <c r="V140" i="10"/>
  <c r="W140" i="10" s="1"/>
  <c r="V111" i="10"/>
  <c r="W111" i="10" s="1"/>
  <c r="V157" i="10"/>
  <c r="V139" i="10"/>
  <c r="W139" i="10" s="1"/>
  <c r="V81" i="10"/>
  <c r="W81" i="10" s="1"/>
  <c r="V44" i="10"/>
  <c r="V57" i="10"/>
  <c r="V85" i="10"/>
  <c r="W85" i="10" s="1"/>
  <c r="V136" i="10"/>
  <c r="W136" i="10" s="1"/>
  <c r="V84" i="10"/>
  <c r="W84" i="10" s="1"/>
  <c r="V61" i="10"/>
  <c r="V27" i="10"/>
  <c r="W27" i="10" s="1"/>
  <c r="V35" i="10"/>
  <c r="W35" i="10" s="1"/>
  <c r="V17" i="10"/>
  <c r="W17" i="10" s="1"/>
  <c r="V97" i="10"/>
  <c r="W97" i="10" s="1"/>
  <c r="V43" i="10"/>
  <c r="V54" i="10"/>
  <c r="V19" i="10"/>
  <c r="W19" i="10" s="1"/>
  <c r="V109" i="10"/>
  <c r="W109" i="10" s="1"/>
  <c r="V32" i="10"/>
  <c r="W32" i="10" s="1"/>
  <c r="V23" i="10"/>
  <c r="W23" i="10" s="1"/>
  <c r="V100" i="10"/>
  <c r="W100" i="10" s="1"/>
  <c r="V116" i="10"/>
  <c r="W116" i="10" s="1"/>
  <c r="V117" i="10"/>
  <c r="W117" i="10" s="1"/>
  <c r="V132" i="10"/>
  <c r="W132" i="10" s="1"/>
  <c r="V158" i="10"/>
  <c r="V101" i="10"/>
  <c r="W101" i="10" s="1"/>
  <c r="V123" i="10"/>
  <c r="W123" i="10" s="1"/>
  <c r="V146" i="10"/>
  <c r="W146" i="10" s="1"/>
  <c r="V37" i="10"/>
  <c r="W37" i="10" s="1"/>
  <c r="V69" i="10"/>
  <c r="V31" i="10"/>
  <c r="W31" i="10" s="1"/>
  <c r="V125" i="10"/>
  <c r="W125" i="10" s="1"/>
  <c r="V151" i="10"/>
  <c r="V114" i="10"/>
  <c r="W114" i="10" s="1"/>
  <c r="V154" i="10"/>
  <c r="V96" i="10"/>
  <c r="W96" i="10" s="1"/>
  <c r="V53" i="10"/>
  <c r="V15" i="10"/>
  <c r="W15" i="10" s="1"/>
  <c r="V28" i="10"/>
  <c r="W28" i="10" s="1"/>
  <c r="V89" i="10"/>
  <c r="W89" i="10" s="1"/>
  <c r="V22" i="10"/>
  <c r="W22" i="10" s="1"/>
  <c r="V36" i="10"/>
  <c r="W36" i="10" s="1"/>
  <c r="V105" i="10"/>
  <c r="W105" i="10" s="1"/>
  <c r="V118" i="10"/>
  <c r="W118" i="10" s="1"/>
  <c r="V50" i="10"/>
  <c r="V52" i="10"/>
  <c r="V144" i="10"/>
  <c r="W144" i="10" s="1"/>
  <c r="V16" i="10"/>
  <c r="W16" i="10" s="1"/>
  <c r="V18" i="10"/>
  <c r="W18" i="10" s="1"/>
  <c r="V70" i="10"/>
  <c r="V64" i="10"/>
  <c r="V55" i="10"/>
  <c r="V94" i="10"/>
  <c r="W94" i="10" s="1"/>
  <c r="V75" i="10"/>
  <c r="W75" i="10" s="1"/>
  <c r="V103" i="10"/>
  <c r="W103" i="10" s="1"/>
  <c r="V143" i="10"/>
  <c r="W143" i="10" s="1"/>
  <c r="V141" i="10"/>
  <c r="W141" i="10" s="1"/>
  <c r="V91" i="10"/>
  <c r="W91" i="10" s="1"/>
  <c r="V131" i="10"/>
  <c r="W131" i="10" s="1"/>
  <c r="V29" i="10"/>
  <c r="W29" i="10" s="1"/>
  <c r="V25" i="10"/>
  <c r="W25" i="10" s="1"/>
  <c r="V40" i="10"/>
  <c r="V113" i="10"/>
  <c r="W113" i="10" s="1"/>
  <c r="V130" i="10"/>
  <c r="W130" i="10" s="1"/>
  <c r="V112" i="10"/>
  <c r="W112" i="10" s="1"/>
  <c r="V129" i="10"/>
  <c r="W129" i="10" s="1"/>
  <c r="V110" i="10"/>
  <c r="W110" i="10" s="1"/>
  <c r="V102" i="10"/>
  <c r="W102" i="10" s="1"/>
  <c r="V56" i="10"/>
  <c r="V47" i="10"/>
  <c r="V149" i="10"/>
  <c r="W149" i="10" s="1"/>
  <c r="V148" i="10"/>
  <c r="W148" i="10" s="1"/>
  <c r="V95" i="10"/>
  <c r="W95" i="10" s="1"/>
  <c r="V135" i="10"/>
  <c r="W135" i="10" s="1"/>
  <c r="V133" i="10"/>
  <c r="W133" i="10" s="1"/>
  <c r="V134" i="10"/>
  <c r="W134" i="10" s="1"/>
  <c r="V153" i="10"/>
  <c r="V66" i="10"/>
  <c r="V24" i="10"/>
  <c r="W24" i="10" s="1"/>
  <c r="V106" i="10"/>
  <c r="W106" i="10" s="1"/>
  <c r="V80" i="10"/>
  <c r="W80" i="10" s="1"/>
  <c r="V108" i="10"/>
  <c r="W108" i="10" s="1"/>
  <c r="V104" i="10"/>
  <c r="W104" i="10" s="1"/>
  <c r="V127" i="10"/>
  <c r="W127" i="10" s="1"/>
  <c r="V150" i="10"/>
  <c r="V87" i="10"/>
  <c r="W87" i="10" s="1"/>
  <c r="V115" i="10"/>
  <c r="W115" i="10" s="1"/>
  <c r="R73" i="10"/>
  <c r="R74" i="10"/>
  <c r="R76" i="10"/>
  <c r="R78" i="10"/>
  <c r="R80" i="10"/>
  <c r="R82" i="10"/>
  <c r="R84" i="10"/>
  <c r="R86" i="10"/>
  <c r="R88" i="10"/>
  <c r="R90" i="10"/>
  <c r="R92" i="10"/>
  <c r="R94" i="10"/>
  <c r="R96" i="10"/>
  <c r="R98" i="10"/>
  <c r="R100" i="10"/>
  <c r="R102" i="10"/>
  <c r="R104" i="10"/>
  <c r="R106" i="10"/>
  <c r="R108" i="10"/>
  <c r="R110" i="10"/>
  <c r="R112" i="10"/>
  <c r="R114" i="10"/>
  <c r="R116" i="10"/>
  <c r="R118" i="10"/>
  <c r="R120" i="10"/>
  <c r="R122" i="10"/>
  <c r="R124" i="10"/>
  <c r="R126" i="10"/>
  <c r="R128" i="10"/>
  <c r="R130" i="10"/>
  <c r="R132" i="10"/>
  <c r="R134" i="10"/>
  <c r="R136" i="10"/>
  <c r="R138" i="10"/>
  <c r="R140" i="10"/>
  <c r="R142" i="10"/>
  <c r="R144" i="10"/>
  <c r="R146" i="10"/>
  <c r="R148" i="10"/>
  <c r="R150" i="10"/>
  <c r="R152" i="10"/>
  <c r="R154" i="10"/>
  <c r="R156" i="10"/>
  <c r="R158" i="10"/>
  <c r="R160" i="10"/>
  <c r="R162" i="10"/>
  <c r="R75" i="10"/>
  <c r="R77" i="10"/>
  <c r="R79" i="10"/>
  <c r="R81" i="10"/>
  <c r="R83" i="10"/>
  <c r="R85" i="10"/>
  <c r="R87" i="10"/>
  <c r="R89" i="10"/>
  <c r="R91" i="10"/>
  <c r="R93" i="10"/>
  <c r="R95" i="10"/>
  <c r="R97" i="10"/>
  <c r="R99" i="10"/>
  <c r="R101" i="10"/>
  <c r="R103" i="10"/>
  <c r="R105" i="10"/>
  <c r="R107" i="10"/>
  <c r="R109" i="10"/>
  <c r="R111" i="10"/>
  <c r="R113" i="10"/>
  <c r="R115" i="10"/>
  <c r="R117" i="10"/>
  <c r="R119" i="10"/>
  <c r="R121" i="10"/>
  <c r="R123" i="10"/>
  <c r="R125" i="10"/>
  <c r="R127" i="10"/>
  <c r="R129" i="10"/>
  <c r="R131" i="10"/>
  <c r="R133" i="10"/>
  <c r="R135" i="10"/>
  <c r="R137" i="10"/>
  <c r="R139" i="10"/>
  <c r="R141" i="10"/>
  <c r="R143" i="10"/>
  <c r="R145" i="10"/>
  <c r="R147" i="10"/>
  <c r="R149" i="10"/>
  <c r="R151" i="10"/>
  <c r="R153" i="10"/>
  <c r="R155" i="10"/>
  <c r="R159" i="10"/>
  <c r="R157" i="10"/>
  <c r="R161" i="10"/>
  <c r="R15" i="10"/>
  <c r="R17" i="10"/>
  <c r="R19" i="10"/>
  <c r="R21" i="10"/>
  <c r="R23" i="10"/>
  <c r="R25" i="10"/>
  <c r="R27" i="10"/>
  <c r="R29" i="10"/>
  <c r="R16" i="10"/>
  <c r="R18" i="10"/>
  <c r="R20" i="10"/>
  <c r="R22" i="10"/>
  <c r="R24" i="10"/>
  <c r="R26" i="10"/>
  <c r="R28" i="10"/>
  <c r="R30" i="10"/>
  <c r="R14" i="10"/>
  <c r="R70" i="10"/>
  <c r="R33" i="10"/>
  <c r="R40" i="10"/>
  <c r="R50" i="10"/>
  <c r="R48" i="10"/>
  <c r="R67" i="10"/>
  <c r="R61" i="10"/>
  <c r="R34" i="10"/>
  <c r="R69" i="10"/>
  <c r="R55" i="10"/>
  <c r="R60" i="10"/>
  <c r="R62" i="10"/>
  <c r="R53" i="10"/>
  <c r="R39" i="10"/>
  <c r="R49" i="10"/>
  <c r="R56" i="10"/>
  <c r="R32" i="10"/>
  <c r="R54" i="10"/>
  <c r="R37" i="10"/>
  <c r="R63" i="10"/>
  <c r="R35" i="10"/>
  <c r="R58" i="10"/>
  <c r="R64" i="10"/>
  <c r="R44" i="10"/>
  <c r="R38" i="10"/>
  <c r="R57" i="10"/>
  <c r="R47" i="10"/>
  <c r="R68" i="10"/>
  <c r="R52" i="10"/>
  <c r="R36" i="10"/>
  <c r="R42" i="10"/>
  <c r="R45" i="10"/>
  <c r="R51" i="10"/>
  <c r="R31" i="10"/>
  <c r="R66" i="10"/>
  <c r="R46" i="10"/>
  <c r="R65" i="10"/>
  <c r="R41" i="10"/>
  <c r="R59" i="10"/>
  <c r="R43" i="10"/>
  <c r="T152" i="10"/>
  <c r="X102" i="10"/>
  <c r="Y102" i="10" s="1"/>
  <c r="X58" i="10"/>
  <c r="X78" i="10"/>
  <c r="Y78" i="10" s="1"/>
  <c r="X155" i="10"/>
  <c r="X28" i="10"/>
  <c r="Y28" i="10" s="1"/>
  <c r="X124" i="10"/>
  <c r="Y124" i="10" s="1"/>
  <c r="X133" i="10"/>
  <c r="Y133" i="10" s="1"/>
  <c r="X65" i="10"/>
  <c r="X99" i="10"/>
  <c r="Y99" i="10" s="1"/>
  <c r="X95" i="10"/>
  <c r="Y95" i="10" s="1"/>
  <c r="X32" i="10"/>
  <c r="Y32" i="10" s="1"/>
  <c r="X23" i="10"/>
  <c r="Y23" i="10" s="1"/>
  <c r="X49" i="10"/>
  <c r="X157" i="10"/>
  <c r="X42" i="10"/>
  <c r="X106" i="10"/>
  <c r="Y106" i="10" s="1"/>
  <c r="X64" i="10"/>
  <c r="X107" i="10"/>
  <c r="Y107" i="10" s="1"/>
  <c r="X46" i="10"/>
  <c r="X63" i="10"/>
  <c r="X104" i="10"/>
  <c r="Y104" i="10" s="1"/>
  <c r="X142" i="10"/>
  <c r="Y142" i="10" s="1"/>
  <c r="X35" i="10"/>
  <c r="Y35" i="10" s="1"/>
  <c r="X147" i="10"/>
  <c r="Y147" i="10" s="1"/>
  <c r="X152" i="10"/>
  <c r="X29" i="10"/>
  <c r="Y29" i="10" s="1"/>
  <c r="X128" i="10"/>
  <c r="Y128" i="10" s="1"/>
  <c r="X41" i="10"/>
  <c r="X62" i="10"/>
  <c r="X80" i="10"/>
  <c r="Y80" i="10" s="1"/>
  <c r="X145" i="10"/>
  <c r="Y145" i="10" s="1"/>
  <c r="X83" i="10"/>
  <c r="Y83" i="10" s="1"/>
  <c r="X114" i="10"/>
  <c r="Y114" i="10" s="1"/>
  <c r="X19" i="10"/>
  <c r="Y19" i="10" s="1"/>
  <c r="X45" i="10"/>
  <c r="X150" i="10"/>
  <c r="X109" i="10"/>
  <c r="Y109" i="10" s="1"/>
  <c r="X153" i="10"/>
  <c r="X116" i="10"/>
  <c r="Y116" i="10" s="1"/>
  <c r="X141" i="10"/>
  <c r="Y141" i="10" s="1"/>
  <c r="X136" i="10"/>
  <c r="Y136" i="10" s="1"/>
  <c r="X74" i="10"/>
  <c r="Y74" i="10" s="1"/>
  <c r="X54" i="10"/>
  <c r="X110" i="10"/>
  <c r="Y110" i="10" s="1"/>
  <c r="X122" i="10"/>
  <c r="Y122" i="10" s="1"/>
  <c r="X67" i="10"/>
  <c r="X84" i="10"/>
  <c r="Y84" i="10" s="1"/>
  <c r="X37" i="10"/>
  <c r="Y37" i="10" s="1"/>
  <c r="X115" i="10"/>
  <c r="Y115" i="10" s="1"/>
  <c r="X134" i="10"/>
  <c r="Y134" i="10" s="1"/>
  <c r="X21" i="10"/>
  <c r="Y21" i="10" s="1"/>
  <c r="X34" i="10"/>
  <c r="Y34" i="10" s="1"/>
  <c r="X108" i="10"/>
  <c r="Y108" i="10" s="1"/>
  <c r="X100" i="10"/>
  <c r="Y100" i="10" s="1"/>
  <c r="X162" i="10"/>
  <c r="X17" i="10"/>
  <c r="Y17" i="10" s="1"/>
  <c r="X31" i="10"/>
  <c r="Y31" i="10" s="1"/>
  <c r="X144" i="10"/>
  <c r="Y144" i="10" s="1"/>
  <c r="X30" i="10"/>
  <c r="Y30" i="10" s="1"/>
  <c r="X93" i="10"/>
  <c r="Y93" i="10" s="1"/>
  <c r="X20" i="10"/>
  <c r="Y20" i="10" s="1"/>
  <c r="X70" i="10"/>
  <c r="X127" i="10"/>
  <c r="Y127" i="10" s="1"/>
  <c r="X101" i="10"/>
  <c r="Y101" i="10" s="1"/>
  <c r="X59" i="10"/>
  <c r="X60" i="10"/>
  <c r="X53" i="10"/>
  <c r="X132" i="10"/>
  <c r="Y132" i="10" s="1"/>
  <c r="X158" i="10"/>
  <c r="X56" i="10"/>
  <c r="X50" i="10"/>
  <c r="X138" i="10"/>
  <c r="Y138" i="10" s="1"/>
  <c r="X119" i="10"/>
  <c r="Y119" i="10" s="1"/>
  <c r="X160" i="10"/>
  <c r="X52" i="10"/>
  <c r="X55" i="10"/>
  <c r="X156" i="10"/>
  <c r="X135" i="10"/>
  <c r="Y135" i="10" s="1"/>
  <c r="X14" i="10"/>
  <c r="Y14" i="10" s="1"/>
  <c r="X57" i="10"/>
  <c r="X48" i="10"/>
  <c r="X44" i="10"/>
  <c r="X22" i="10"/>
  <c r="Y22" i="10" s="1"/>
  <c r="X94" i="10"/>
  <c r="Y94" i="10" s="1"/>
  <c r="X82" i="10"/>
  <c r="Y82" i="10" s="1"/>
  <c r="X154" i="10"/>
  <c r="X85" i="10"/>
  <c r="Y85" i="10" s="1"/>
  <c r="X117" i="10"/>
  <c r="Y117" i="10" s="1"/>
  <c r="X149" i="10"/>
  <c r="Y149" i="10" s="1"/>
  <c r="X36" i="10"/>
  <c r="Y36" i="10" s="1"/>
  <c r="X24" i="10"/>
  <c r="Y24" i="10" s="1"/>
  <c r="X86" i="10"/>
  <c r="Y86" i="10" s="1"/>
  <c r="X75" i="10"/>
  <c r="Y75" i="10" s="1"/>
  <c r="X69" i="10"/>
  <c r="X130" i="10"/>
  <c r="Y130" i="10" s="1"/>
  <c r="X159" i="10"/>
  <c r="X105" i="10"/>
  <c r="Y105" i="10" s="1"/>
  <c r="X137" i="10"/>
  <c r="Y137" i="10" s="1"/>
  <c r="X18" i="10"/>
  <c r="Y18" i="10" s="1"/>
  <c r="X68" i="10"/>
  <c r="X66" i="10"/>
  <c r="X61" i="10"/>
  <c r="X123" i="10"/>
  <c r="Y123" i="10" s="1"/>
  <c r="X140" i="10"/>
  <c r="Y140" i="10" s="1"/>
  <c r="X97" i="10"/>
  <c r="Y97" i="10" s="1"/>
  <c r="X129" i="10"/>
  <c r="Y129" i="10" s="1"/>
  <c r="T57" i="10"/>
  <c r="X87" i="10"/>
  <c r="Y87" i="10" s="1"/>
  <c r="X90" i="10"/>
  <c r="Y90" i="10" s="1"/>
  <c r="X126" i="10"/>
  <c r="Y126" i="10" s="1"/>
  <c r="X161" i="10"/>
  <c r="X16" i="10"/>
  <c r="Y16" i="10" s="1"/>
  <c r="X76" i="10"/>
  <c r="Y76" i="10" s="1"/>
  <c r="X25" i="10"/>
  <c r="Y25" i="10" s="1"/>
  <c r="X125" i="10"/>
  <c r="Y125" i="10" s="1"/>
  <c r="X91" i="10"/>
  <c r="Y91" i="10" s="1"/>
  <c r="X120" i="10"/>
  <c r="Y120" i="10" s="1"/>
  <c r="X40" i="10"/>
  <c r="X77" i="10"/>
  <c r="Y77" i="10" s="1"/>
  <c r="X118" i="10"/>
  <c r="Y118" i="10" s="1"/>
  <c r="X15" i="10"/>
  <c r="Y15" i="10" s="1"/>
  <c r="X27" i="10"/>
  <c r="Y27" i="10" s="1"/>
  <c r="X73" i="10"/>
  <c r="X10" i="10" s="1"/>
  <c r="K24" i="11" s="1"/>
  <c r="X38" i="10"/>
  <c r="X33" i="10"/>
  <c r="Y33" i="10" s="1"/>
  <c r="X139" i="10"/>
  <c r="Y139" i="10" s="1"/>
  <c r="X111" i="10"/>
  <c r="Y111" i="10" s="1"/>
  <c r="X103" i="10"/>
  <c r="Y103" i="10" s="1"/>
  <c r="X131" i="10"/>
  <c r="Y131" i="10" s="1"/>
  <c r="X148" i="10"/>
  <c r="Y148" i="10" s="1"/>
  <c r="X51" i="10"/>
  <c r="X47" i="10"/>
  <c r="X26" i="10"/>
  <c r="Y26" i="10" s="1"/>
  <c r="X96" i="10"/>
  <c r="Y96" i="10" s="1"/>
  <c r="X92" i="10"/>
  <c r="Y92" i="10" s="1"/>
  <c r="X98" i="10"/>
  <c r="Y98" i="10" s="1"/>
  <c r="X89" i="10"/>
  <c r="Y89" i="10" s="1"/>
  <c r="X121" i="10"/>
  <c r="Y121" i="10" s="1"/>
  <c r="X151" i="10"/>
  <c r="X43" i="10"/>
  <c r="X39" i="10"/>
  <c r="X112" i="10"/>
  <c r="Y112" i="10" s="1"/>
  <c r="X88" i="10"/>
  <c r="Y88" i="10" s="1"/>
  <c r="X79" i="10"/>
  <c r="Y79" i="10" s="1"/>
  <c r="X143" i="10"/>
  <c r="Y143" i="10" s="1"/>
  <c r="X81" i="10"/>
  <c r="Y81" i="10" s="1"/>
  <c r="X113" i="10"/>
  <c r="Y113" i="10" s="1"/>
  <c r="T74" i="10"/>
  <c r="T153" i="10"/>
  <c r="T134" i="10"/>
  <c r="U134" i="10" s="1"/>
  <c r="T66" i="10"/>
  <c r="T23" i="10"/>
  <c r="T79" i="10"/>
  <c r="U79" i="10" s="1"/>
  <c r="T97" i="10"/>
  <c r="T69" i="10"/>
  <c r="T94" i="10"/>
  <c r="T102" i="10"/>
  <c r="T36" i="10"/>
  <c r="U36" i="10" s="1"/>
  <c r="T95" i="10"/>
  <c r="U95" i="10" s="1"/>
  <c r="T27" i="10"/>
  <c r="U27" i="10" s="1"/>
  <c r="T124" i="10"/>
  <c r="U124" i="10" s="1"/>
  <c r="T140" i="10"/>
  <c r="U140" i="10" s="1"/>
  <c r="T26" i="10"/>
  <c r="U26" i="10" s="1"/>
  <c r="T118" i="10"/>
  <c r="U118" i="10" s="1"/>
  <c r="T87" i="10"/>
  <c r="U87" i="10" s="1"/>
  <c r="T109" i="10"/>
  <c r="U109" i="10" s="1"/>
  <c r="T68" i="10"/>
  <c r="T89" i="10"/>
  <c r="T43" i="10"/>
  <c r="T88" i="10"/>
  <c r="U88" i="10" s="1"/>
  <c r="T35" i="10"/>
  <c r="U35" i="10" s="1"/>
  <c r="T103" i="10"/>
  <c r="T121" i="10"/>
  <c r="U121" i="10" s="1"/>
  <c r="T67" i="10"/>
  <c r="T108" i="10"/>
  <c r="U108" i="10" s="1"/>
  <c r="T24" i="10"/>
  <c r="U24" i="10" s="1"/>
  <c r="T45" i="10"/>
  <c r="T141" i="10"/>
  <c r="U141" i="10" s="1"/>
  <c r="T38" i="10"/>
  <c r="T139" i="10"/>
  <c r="U139" i="10" s="1"/>
  <c r="T92" i="10"/>
  <c r="T126" i="10"/>
  <c r="U126" i="10" s="1"/>
  <c r="T52" i="10"/>
  <c r="T31" i="10"/>
  <c r="U31" i="10" s="1"/>
  <c r="T114" i="10"/>
  <c r="U114" i="10" s="1"/>
  <c r="T30" i="10"/>
  <c r="U30" i="10" s="1"/>
  <c r="T111" i="10"/>
  <c r="U111" i="10" s="1"/>
  <c r="T75" i="10"/>
  <c r="T136" i="10"/>
  <c r="U136" i="10" s="1"/>
  <c r="T131" i="10"/>
  <c r="U131" i="10" s="1"/>
  <c r="T125" i="10"/>
  <c r="U125" i="10" s="1"/>
  <c r="T156" i="10"/>
  <c r="T17" i="10"/>
  <c r="T80" i="10"/>
  <c r="T106" i="10"/>
  <c r="U106" i="10" s="1"/>
  <c r="T90" i="10"/>
  <c r="T61" i="10"/>
  <c r="T128" i="10"/>
  <c r="U128" i="10" s="1"/>
  <c r="T112" i="10"/>
  <c r="U112" i="10" s="1"/>
  <c r="T113" i="10"/>
  <c r="U113" i="10" s="1"/>
  <c r="T158" i="10"/>
  <c r="T16" i="10"/>
  <c r="T55" i="10"/>
  <c r="T54" i="10"/>
  <c r="T33" i="10"/>
  <c r="U33" i="10" s="1"/>
  <c r="T161" i="10"/>
  <c r="T77" i="10"/>
  <c r="T159" i="10"/>
  <c r="T129" i="10"/>
  <c r="U129" i="10" s="1"/>
  <c r="T44" i="10"/>
  <c r="T48" i="10"/>
  <c r="T76" i="10"/>
  <c r="T42" i="10"/>
  <c r="T127" i="10"/>
  <c r="U127" i="10" s="1"/>
  <c r="T110" i="10"/>
  <c r="U110" i="10" s="1"/>
  <c r="T138" i="10"/>
  <c r="U138" i="10" s="1"/>
  <c r="T144" i="10"/>
  <c r="U144" i="10" s="1"/>
  <c r="T143" i="10"/>
  <c r="U143" i="10" s="1"/>
  <c r="T15" i="10"/>
  <c r="U15" i="10" s="1"/>
  <c r="T51" i="10"/>
  <c r="T82" i="10"/>
  <c r="T46" i="10"/>
  <c r="T25" i="10"/>
  <c r="T123" i="10"/>
  <c r="U123" i="10" s="1"/>
  <c r="T142" i="10"/>
  <c r="U142" i="10" s="1"/>
  <c r="T149" i="10"/>
  <c r="U149" i="10" s="1"/>
  <c r="T147" i="10"/>
  <c r="U147" i="10" s="1"/>
  <c r="T19" i="10"/>
  <c r="U19" i="10" s="1"/>
  <c r="T40" i="10"/>
  <c r="T119" i="10"/>
  <c r="U119" i="10" s="1"/>
  <c r="T34" i="10"/>
  <c r="U34" i="10" s="1"/>
  <c r="T116" i="10"/>
  <c r="U116" i="10" s="1"/>
  <c r="T78" i="10"/>
  <c r="T154" i="10"/>
  <c r="T135" i="10"/>
  <c r="U135" i="10" s="1"/>
  <c r="T130" i="10"/>
  <c r="U130" i="10" s="1"/>
  <c r="T160" i="10"/>
  <c r="T32" i="10"/>
  <c r="U32" i="10" s="1"/>
  <c r="T56" i="10"/>
  <c r="T73" i="10"/>
  <c r="U73" i="10" s="1"/>
  <c r="T70" i="10"/>
  <c r="T49" i="10"/>
  <c r="T100" i="10"/>
  <c r="T96" i="10"/>
  <c r="T101" i="10"/>
  <c r="T145" i="10"/>
  <c r="U145" i="10" s="1"/>
  <c r="T14" i="10"/>
  <c r="T20" i="10"/>
  <c r="T60" i="10"/>
  <c r="T58" i="10"/>
  <c r="T37" i="10"/>
  <c r="U37" i="10" s="1"/>
  <c r="T132" i="10"/>
  <c r="U132" i="10" s="1"/>
  <c r="T81" i="10"/>
  <c r="T162" i="10"/>
  <c r="T133" i="10"/>
  <c r="U133" i="10" s="1"/>
  <c r="T18" i="10"/>
  <c r="U18" i="10" s="1"/>
  <c r="T28" i="10"/>
  <c r="U28" i="10" s="1"/>
  <c r="T63" i="10"/>
  <c r="T62" i="10"/>
  <c r="T41" i="10"/>
  <c r="T91" i="10"/>
  <c r="U91" i="10" s="1"/>
  <c r="T85" i="10"/>
  <c r="U85" i="10" s="1"/>
  <c r="T93" i="10"/>
  <c r="U93" i="10" s="1"/>
  <c r="T137" i="10"/>
  <c r="U137" i="10" s="1"/>
  <c r="T47" i="10"/>
  <c r="T120" i="10"/>
  <c r="U120" i="10" s="1"/>
  <c r="T107" i="10"/>
  <c r="T50" i="10"/>
  <c r="T29" i="10"/>
  <c r="T150" i="10"/>
  <c r="T146" i="10"/>
  <c r="U146" i="10" s="1"/>
  <c r="T155" i="10"/>
  <c r="T157" i="10"/>
  <c r="T39" i="10"/>
  <c r="T21" i="10"/>
  <c r="U21" i="10" s="1"/>
  <c r="T86" i="10"/>
  <c r="U86" i="10" s="1"/>
  <c r="T22" i="10"/>
  <c r="U22" i="10" s="1"/>
  <c r="T98" i="10"/>
  <c r="U98" i="10" s="1"/>
  <c r="T65" i="10"/>
  <c r="T122" i="10"/>
  <c r="U122" i="10" s="1"/>
  <c r="T115" i="10"/>
  <c r="U115" i="10" s="1"/>
  <c r="T117" i="10"/>
  <c r="U117" i="10" s="1"/>
  <c r="T148" i="10"/>
  <c r="U148" i="10" s="1"/>
  <c r="T59" i="10"/>
  <c r="T64" i="10"/>
  <c r="T83" i="10"/>
  <c r="T84" i="10"/>
  <c r="U84" i="10" s="1"/>
  <c r="T53" i="10"/>
  <c r="T104" i="10"/>
  <c r="U104" i="10" s="1"/>
  <c r="T99" i="10"/>
  <c r="T105" i="10"/>
  <c r="U105" i="10" s="1"/>
  <c r="AH33" i="4"/>
  <c r="I167" i="7"/>
  <c r="H166" i="7"/>
  <c r="AH25" i="5"/>
  <c r="AE32" i="4"/>
  <c r="G166" i="7"/>
  <c r="AE24" i="5"/>
  <c r="G142" i="7"/>
  <c r="E20" i="10" l="1"/>
  <c r="I19" i="10"/>
  <c r="G19" i="10"/>
  <c r="G17" i="10"/>
  <c r="G20" i="10"/>
  <c r="G18" i="10"/>
  <c r="G16" i="10"/>
  <c r="G15" i="10"/>
  <c r="I20" i="10"/>
  <c r="I18" i="10"/>
  <c r="I17" i="10"/>
  <c r="I16" i="10"/>
  <c r="I15" i="10"/>
  <c r="K18" i="10"/>
  <c r="K17" i="10"/>
  <c r="K16" i="10"/>
  <c r="K15" i="10"/>
  <c r="K20" i="10"/>
  <c r="K19" i="10"/>
  <c r="K14" i="10"/>
  <c r="I14" i="10"/>
  <c r="G14" i="10"/>
  <c r="G24" i="11"/>
  <c r="I23" i="11" s="1"/>
  <c r="H143" i="7"/>
  <c r="I144" i="7"/>
  <c r="V10" i="10"/>
  <c r="K23" i="11" s="1"/>
  <c r="T10" i="10"/>
  <c r="K22" i="11" s="1"/>
  <c r="V9" i="10"/>
  <c r="I18" i="11"/>
  <c r="I20" i="11"/>
  <c r="I21" i="11"/>
  <c r="I19" i="11"/>
  <c r="V11" i="10"/>
  <c r="J23" i="11"/>
  <c r="U107" i="10"/>
  <c r="U99" i="10"/>
  <c r="U92" i="10"/>
  <c r="U80" i="10"/>
  <c r="U96" i="10"/>
  <c r="U100" i="10"/>
  <c r="U89" i="10"/>
  <c r="U74" i="10"/>
  <c r="U82" i="10"/>
  <c r="U76" i="10"/>
  <c r="U81" i="10"/>
  <c r="U77" i="10"/>
  <c r="U75" i="10"/>
  <c r="U94" i="10"/>
  <c r="U101" i="10"/>
  <c r="U102" i="10"/>
  <c r="U103" i="10"/>
  <c r="U78" i="10"/>
  <c r="U97" i="10"/>
  <c r="U90" i="10"/>
  <c r="U83" i="10"/>
  <c r="U17" i="10"/>
  <c r="U25" i="10"/>
  <c r="U23" i="10"/>
  <c r="U16" i="10"/>
  <c r="U29" i="10"/>
  <c r="U20" i="10"/>
  <c r="S20" i="10"/>
  <c r="C99" i="10"/>
  <c r="S99" i="10" s="1"/>
  <c r="C141" i="10"/>
  <c r="C136" i="10"/>
  <c r="C146" i="10"/>
  <c r="C118" i="10"/>
  <c r="S30" i="10"/>
  <c r="C114" i="10"/>
  <c r="C126" i="10"/>
  <c r="C130" i="10"/>
  <c r="C148" i="10"/>
  <c r="C132" i="10"/>
  <c r="C94" i="10"/>
  <c r="S94" i="10" s="1"/>
  <c r="C112" i="10"/>
  <c r="C101" i="10"/>
  <c r="S101" i="10" s="1"/>
  <c r="C138" i="10"/>
  <c r="C122" i="10"/>
  <c r="C86" i="10"/>
  <c r="S86" i="10" s="1"/>
  <c r="C89" i="10"/>
  <c r="S89" i="10" s="1"/>
  <c r="C128" i="10"/>
  <c r="C107" i="10"/>
  <c r="S107" i="10" s="1"/>
  <c r="C127" i="10"/>
  <c r="C111" i="10"/>
  <c r="S111" i="10" s="1"/>
  <c r="S27" i="10"/>
  <c r="S29" i="10"/>
  <c r="C129" i="10"/>
  <c r="C142" i="10"/>
  <c r="C104" i="10"/>
  <c r="S104" i="10" s="1"/>
  <c r="C116" i="10"/>
  <c r="C91" i="10"/>
  <c r="S91" i="10" s="1"/>
  <c r="C95" i="10"/>
  <c r="S95" i="10" s="1"/>
  <c r="C120" i="10"/>
  <c r="S28" i="10"/>
  <c r="C88" i="10"/>
  <c r="S88" i="10" s="1"/>
  <c r="C145" i="10"/>
  <c r="C85" i="10"/>
  <c r="S85" i="10" s="1"/>
  <c r="C143" i="10"/>
  <c r="C97" i="10"/>
  <c r="S97" i="10" s="1"/>
  <c r="C147" i="10"/>
  <c r="C134" i="10"/>
  <c r="C113" i="10"/>
  <c r="S26" i="10"/>
  <c r="C100" i="10"/>
  <c r="S100" i="10" s="1"/>
  <c r="C117" i="10"/>
  <c r="C106" i="10"/>
  <c r="S106" i="10" s="1"/>
  <c r="C119" i="10"/>
  <c r="C123" i="10"/>
  <c r="C139" i="10"/>
  <c r="C109" i="10"/>
  <c r="S109" i="10" s="1"/>
  <c r="C144" i="10"/>
  <c r="C125" i="10"/>
  <c r="C96" i="10"/>
  <c r="S96" i="10" s="1"/>
  <c r="C149" i="10"/>
  <c r="C93" i="10"/>
  <c r="S93" i="10" s="1"/>
  <c r="C140" i="10"/>
  <c r="C110" i="10"/>
  <c r="S110" i="10" s="1"/>
  <c r="C92" i="10"/>
  <c r="S92" i="10" s="1"/>
  <c r="C124" i="10"/>
  <c r="C137" i="10"/>
  <c r="C103" i="10"/>
  <c r="S103" i="10" s="1"/>
  <c r="C121" i="10"/>
  <c r="C105" i="10"/>
  <c r="S105" i="10" s="1"/>
  <c r="C115" i="10"/>
  <c r="C135" i="10"/>
  <c r="C87" i="10"/>
  <c r="S87" i="10" s="1"/>
  <c r="C133" i="10"/>
  <c r="C108" i="10"/>
  <c r="S108" i="10" s="1"/>
  <c r="C102" i="10"/>
  <c r="S102" i="10" s="1"/>
  <c r="C90" i="10"/>
  <c r="S90" i="10" s="1"/>
  <c r="C98" i="10"/>
  <c r="S98" i="10" s="1"/>
  <c r="C131" i="10"/>
  <c r="C79" i="10"/>
  <c r="S79" i="10" s="1"/>
  <c r="X9" i="10"/>
  <c r="Y73" i="10"/>
  <c r="C73" i="10"/>
  <c r="S73" i="10" s="1"/>
  <c r="C74" i="10"/>
  <c r="S74" i="10" s="1"/>
  <c r="T9" i="10"/>
  <c r="S25" i="10"/>
  <c r="S21" i="10"/>
  <c r="S15" i="10"/>
  <c r="C84" i="10"/>
  <c r="S84" i="10" s="1"/>
  <c r="C75" i="10"/>
  <c r="S75" i="10" s="1"/>
  <c r="C77" i="10"/>
  <c r="S77" i="10" s="1"/>
  <c r="U14" i="10"/>
  <c r="S23" i="10"/>
  <c r="S24" i="10"/>
  <c r="S16" i="10"/>
  <c r="C78" i="10"/>
  <c r="S78" i="10" s="1"/>
  <c r="C83" i="10"/>
  <c r="S83" i="10" s="1"/>
  <c r="C80" i="10"/>
  <c r="S80" i="10" s="1"/>
  <c r="C82" i="10"/>
  <c r="S82" i="10" s="1"/>
  <c r="C76" i="10"/>
  <c r="S76" i="10" s="1"/>
  <c r="S22" i="10"/>
  <c r="S17" i="10"/>
  <c r="S18" i="10"/>
  <c r="C81" i="10"/>
  <c r="S81" i="10" s="1"/>
  <c r="S19" i="10"/>
  <c r="AH36" i="4"/>
  <c r="I168" i="7"/>
  <c r="H167" i="7"/>
  <c r="AH26" i="5"/>
  <c r="G167" i="7"/>
  <c r="AE36" i="4"/>
  <c r="AE25" i="5"/>
  <c r="AE33" i="4"/>
  <c r="G143" i="7"/>
  <c r="D9" i="10" l="1"/>
  <c r="H9" i="10"/>
  <c r="J9" i="10"/>
  <c r="F9" i="10"/>
  <c r="S14" i="10"/>
  <c r="I22" i="11"/>
  <c r="I24" i="11"/>
  <c r="H144" i="7"/>
  <c r="I145" i="7"/>
  <c r="E86" i="10"/>
  <c r="E85" i="10"/>
  <c r="E87" i="10"/>
  <c r="K82" i="10"/>
  <c r="K95" i="10"/>
  <c r="K84" i="10"/>
  <c r="K77" i="10"/>
  <c r="K75" i="10"/>
  <c r="K104" i="10"/>
  <c r="K107" i="10"/>
  <c r="K78" i="10"/>
  <c r="K98" i="10"/>
  <c r="K97" i="10"/>
  <c r="K94" i="10"/>
  <c r="K109" i="10"/>
  <c r="K88" i="10"/>
  <c r="K100" i="10"/>
  <c r="K91" i="10"/>
  <c r="K85" i="10"/>
  <c r="K80" i="10"/>
  <c r="K103" i="10"/>
  <c r="K74" i="10"/>
  <c r="K106" i="10"/>
  <c r="K105" i="10"/>
  <c r="K110" i="10"/>
  <c r="K79" i="10"/>
  <c r="K76" i="10"/>
  <c r="K108" i="10"/>
  <c r="K99" i="10"/>
  <c r="K101" i="10"/>
  <c r="K96" i="10"/>
  <c r="K111" i="10"/>
  <c r="K81" i="10"/>
  <c r="K90" i="10"/>
  <c r="K89" i="10"/>
  <c r="K86" i="10"/>
  <c r="K93" i="10"/>
  <c r="K73" i="10"/>
  <c r="K92" i="10"/>
  <c r="K83" i="10"/>
  <c r="K102" i="10"/>
  <c r="K87" i="10"/>
  <c r="L23" i="11"/>
  <c r="M23" i="11" s="1"/>
  <c r="J22" i="11"/>
  <c r="T11" i="10"/>
  <c r="J24" i="11"/>
  <c r="X11" i="10"/>
  <c r="O17" i="10"/>
  <c r="O25" i="10"/>
  <c r="Q93" i="10"/>
  <c r="O93" i="10"/>
  <c r="O104" i="10"/>
  <c r="I99" i="10"/>
  <c r="O99" i="10"/>
  <c r="M22" i="10"/>
  <c r="O22" i="10"/>
  <c r="O23" i="10"/>
  <c r="Q84" i="10"/>
  <c r="O84" i="10"/>
  <c r="O108" i="10"/>
  <c r="O103" i="10"/>
  <c r="M92" i="10"/>
  <c r="O92" i="10"/>
  <c r="O26" i="10"/>
  <c r="O95" i="10"/>
  <c r="O27" i="10"/>
  <c r="O107" i="10"/>
  <c r="O94" i="10"/>
  <c r="O20" i="10"/>
  <c r="Q81" i="10"/>
  <c r="O81" i="10"/>
  <c r="O76" i="10"/>
  <c r="O78" i="10"/>
  <c r="O15" i="10"/>
  <c r="O74" i="10"/>
  <c r="O98" i="10"/>
  <c r="O110" i="10"/>
  <c r="O109" i="10"/>
  <c r="O106" i="10"/>
  <c r="O88" i="10"/>
  <c r="O91" i="10"/>
  <c r="I111" i="10"/>
  <c r="O111" i="10"/>
  <c r="M18" i="10"/>
  <c r="O18" i="10"/>
  <c r="O82" i="10"/>
  <c r="O16" i="10"/>
  <c r="O77" i="10"/>
  <c r="O21" i="10"/>
  <c r="O14" i="10"/>
  <c r="O79" i="10"/>
  <c r="O90" i="10"/>
  <c r="M87" i="10"/>
  <c r="O87" i="10"/>
  <c r="O105" i="10"/>
  <c r="Q96" i="10"/>
  <c r="O96" i="10"/>
  <c r="O28" i="10"/>
  <c r="O89" i="10"/>
  <c r="O101" i="10"/>
  <c r="O30" i="10"/>
  <c r="O75" i="10"/>
  <c r="M24" i="10"/>
  <c r="O24" i="10"/>
  <c r="Q102" i="10"/>
  <c r="O102" i="10"/>
  <c r="O85" i="10"/>
  <c r="O29" i="10"/>
  <c r="O80" i="10"/>
  <c r="O73" i="10"/>
  <c r="I100" i="10"/>
  <c r="O100" i="10"/>
  <c r="O86" i="10"/>
  <c r="O19" i="10"/>
  <c r="O83" i="10"/>
  <c r="O97" i="10"/>
  <c r="Q75" i="10"/>
  <c r="Q104" i="10"/>
  <c r="Q111" i="10"/>
  <c r="Q90" i="10"/>
  <c r="Q79" i="10"/>
  <c r="Q106" i="10"/>
  <c r="Q97" i="10"/>
  <c r="Q94" i="10"/>
  <c r="Q85" i="10"/>
  <c r="Q101" i="10"/>
  <c r="Q95" i="10"/>
  <c r="Q110" i="10"/>
  <c r="Q83" i="10"/>
  <c r="Q77" i="10"/>
  <c r="Q91" i="10"/>
  <c r="Q73" i="10"/>
  <c r="Q82" i="10"/>
  <c r="Q103" i="10"/>
  <c r="Q87" i="10"/>
  <c r="Q98" i="10"/>
  <c r="Q109" i="10"/>
  <c r="Q80" i="10"/>
  <c r="Q76" i="10"/>
  <c r="Q100" i="10"/>
  <c r="I86" i="10"/>
  <c r="Q86" i="10"/>
  <c r="Q108" i="10"/>
  <c r="Q92" i="10"/>
  <c r="Q99" i="10"/>
  <c r="Q107" i="10"/>
  <c r="Q105" i="10"/>
  <c r="Q74" i="10"/>
  <c r="Q88" i="10"/>
  <c r="Q78" i="10"/>
  <c r="Q89" i="10"/>
  <c r="M89" i="10"/>
  <c r="M109" i="10"/>
  <c r="M99" i="10"/>
  <c r="M98" i="10"/>
  <c r="M96" i="10"/>
  <c r="M101" i="10"/>
  <c r="M93" i="10"/>
  <c r="I109" i="10"/>
  <c r="M85" i="10"/>
  <c r="M75" i="10"/>
  <c r="M84" i="10"/>
  <c r="M81" i="10"/>
  <c r="M110" i="10"/>
  <c r="M86" i="10"/>
  <c r="M108" i="10"/>
  <c r="M111" i="10"/>
  <c r="M95" i="10"/>
  <c r="M82" i="10"/>
  <c r="M83" i="10"/>
  <c r="M90" i="10"/>
  <c r="I79" i="10"/>
  <c r="M79" i="10"/>
  <c r="M88" i="10"/>
  <c r="M74" i="10"/>
  <c r="M100" i="10"/>
  <c r="M106" i="10"/>
  <c r="M104" i="10"/>
  <c r="M97" i="10"/>
  <c r="M78" i="10"/>
  <c r="M94" i="10"/>
  <c r="M77" i="10"/>
  <c r="M102" i="10"/>
  <c r="G106" i="10"/>
  <c r="I78" i="10"/>
  <c r="M107" i="10"/>
  <c r="M91" i="10"/>
  <c r="M73" i="10"/>
  <c r="M105" i="10"/>
  <c r="M80" i="10"/>
  <c r="M103" i="10"/>
  <c r="M76" i="10"/>
  <c r="I84" i="10"/>
  <c r="I81" i="10"/>
  <c r="I74" i="10"/>
  <c r="G74" i="10"/>
  <c r="I110" i="10"/>
  <c r="I83" i="10"/>
  <c r="G91" i="10"/>
  <c r="I106" i="10"/>
  <c r="I98" i="10"/>
  <c r="I107" i="10"/>
  <c r="I103" i="10"/>
  <c r="I89" i="10"/>
  <c r="I82" i="10"/>
  <c r="G96" i="10"/>
  <c r="I104" i="10"/>
  <c r="I75" i="10"/>
  <c r="G83" i="10"/>
  <c r="G108" i="10"/>
  <c r="I93" i="10"/>
  <c r="I105" i="10"/>
  <c r="I95" i="10"/>
  <c r="I96" i="10"/>
  <c r="I85" i="10"/>
  <c r="I76" i="10"/>
  <c r="I80" i="10"/>
  <c r="I101" i="10"/>
  <c r="I90" i="10"/>
  <c r="I87" i="10"/>
  <c r="I73" i="10"/>
  <c r="I92" i="10"/>
  <c r="G78" i="10"/>
  <c r="I91" i="10"/>
  <c r="I94" i="10"/>
  <c r="I77" i="10"/>
  <c r="I108" i="10"/>
  <c r="I88" i="10"/>
  <c r="I97" i="10"/>
  <c r="I102" i="10"/>
  <c r="G85" i="10"/>
  <c r="G77" i="10"/>
  <c r="G81" i="10"/>
  <c r="G109" i="10"/>
  <c r="G105" i="10"/>
  <c r="G110" i="10"/>
  <c r="G76" i="10"/>
  <c r="G75" i="10"/>
  <c r="G99" i="10"/>
  <c r="G111" i="10"/>
  <c r="G80" i="10"/>
  <c r="G98" i="10"/>
  <c r="G90" i="10"/>
  <c r="G97" i="10"/>
  <c r="G88" i="10"/>
  <c r="G84" i="10"/>
  <c r="G103" i="10"/>
  <c r="G95" i="10"/>
  <c r="G87" i="10"/>
  <c r="G101" i="10"/>
  <c r="G100" i="10"/>
  <c r="G86" i="10"/>
  <c r="G93" i="10"/>
  <c r="G102" i="10"/>
  <c r="G79" i="10"/>
  <c r="G82" i="10"/>
  <c r="G92" i="10"/>
  <c r="G104" i="10"/>
  <c r="G107" i="10"/>
  <c r="G89" i="10"/>
  <c r="G94" i="10"/>
  <c r="Q27" i="10"/>
  <c r="Q29" i="10"/>
  <c r="Q25" i="10"/>
  <c r="Q26" i="10"/>
  <c r="Q28" i="10"/>
  <c r="Q30" i="10"/>
  <c r="Q24" i="10"/>
  <c r="Q17" i="10"/>
  <c r="Q21" i="10"/>
  <c r="Q23" i="10"/>
  <c r="Q18" i="10"/>
  <c r="Q14" i="10"/>
  <c r="Q20" i="10"/>
  <c r="Q19" i="10"/>
  <c r="Q15" i="10"/>
  <c r="Q22" i="10"/>
  <c r="Q16" i="10"/>
  <c r="M30" i="10"/>
  <c r="M27" i="10"/>
  <c r="M28" i="10"/>
  <c r="M26" i="10"/>
  <c r="M17" i="10"/>
  <c r="M21" i="10"/>
  <c r="M16" i="10"/>
  <c r="M29" i="10"/>
  <c r="M25" i="10"/>
  <c r="M15" i="10"/>
  <c r="M23" i="10"/>
  <c r="M14" i="10"/>
  <c r="M19" i="10"/>
  <c r="M20" i="10"/>
  <c r="E79" i="10"/>
  <c r="E82" i="10"/>
  <c r="E83" i="10"/>
  <c r="G73" i="10"/>
  <c r="E80" i="10"/>
  <c r="E84" i="10"/>
  <c r="E81" i="10"/>
  <c r="AH27" i="5"/>
  <c r="I169" i="7"/>
  <c r="H169" i="7" s="1"/>
  <c r="H168" i="7"/>
  <c r="AE26" i="5"/>
  <c r="G144" i="7"/>
  <c r="AE27" i="5"/>
  <c r="G168" i="7"/>
  <c r="G169" i="7"/>
  <c r="H10" i="10" l="1"/>
  <c r="K16" i="11" s="1"/>
  <c r="J10" i="10"/>
  <c r="K17" i="11" s="1"/>
  <c r="J17" i="11"/>
  <c r="J15" i="11"/>
  <c r="F10" i="10"/>
  <c r="K15" i="11" s="1"/>
  <c r="L22" i="11"/>
  <c r="M22" i="11" s="1"/>
  <c r="D10" i="10"/>
  <c r="K14" i="11" s="1"/>
  <c r="L24" i="11"/>
  <c r="M24" i="11" s="1"/>
  <c r="H145" i="7"/>
  <c r="I146" i="7"/>
  <c r="H146" i="7" s="1"/>
  <c r="N10" i="10"/>
  <c r="K19" i="11" s="1"/>
  <c r="N9" i="10"/>
  <c r="R10" i="10"/>
  <c r="K21" i="11" s="1"/>
  <c r="R9" i="10"/>
  <c r="J21" i="11" s="1"/>
  <c r="P10" i="10"/>
  <c r="K20" i="11" s="1"/>
  <c r="P9" i="10"/>
  <c r="J20" i="11" s="1"/>
  <c r="L10" i="10"/>
  <c r="K18" i="11" s="1"/>
  <c r="L9" i="10"/>
  <c r="J18" i="11" s="1"/>
  <c r="G145" i="7"/>
  <c r="G146" i="7"/>
  <c r="L15" i="11" l="1"/>
  <c r="L17" i="11"/>
  <c r="D11" i="10"/>
  <c r="J19" i="11"/>
  <c r="L19" i="11" s="1"/>
  <c r="N11" i="10"/>
  <c r="L21" i="11"/>
  <c r="R11" i="10"/>
  <c r="L20" i="11"/>
  <c r="P11" i="10"/>
  <c r="F11" i="10"/>
  <c r="H11" i="10"/>
  <c r="L18" i="11"/>
  <c r="L11" i="10"/>
  <c r="J16" i="11"/>
  <c r="L16" i="11" s="1"/>
  <c r="J14" i="11"/>
  <c r="L14" i="11" s="1"/>
  <c r="J11" i="10"/>
  <c r="R21" i="11" l="1"/>
  <c r="R20" i="11"/>
  <c r="R22" i="11"/>
  <c r="R18" i="11"/>
  <c r="R14" i="11"/>
  <c r="R15" i="11"/>
  <c r="R16" i="11"/>
  <c r="R17" i="11"/>
  <c r="R23" i="11"/>
  <c r="R19" i="11"/>
  <c r="R24" i="11"/>
  <c r="M19" i="11" l="1"/>
  <c r="M21" i="11"/>
  <c r="M20" i="11"/>
  <c r="M18" i="11"/>
  <c r="M14" i="11"/>
  <c r="M17" i="11"/>
  <c r="M16" i="11"/>
  <c r="M15"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T11" authorId="0" shapeId="0" xr:uid="{00000000-0006-0000-0300-000001000000}">
      <text>
        <r>
          <rPr>
            <sz val="10"/>
            <color rgb="FF000000"/>
            <rFont val="Arial"/>
            <family val="2"/>
          </rPr>
          <t xml:space="preserve">======
</t>
        </r>
        <r>
          <rPr>
            <sz val="10"/>
            <color rgb="FF000000"/>
            <rFont val="Arial"/>
            <family val="2"/>
          </rPr>
          <t xml:space="preserve">ID#AAAAKOgwrE8
</t>
        </r>
        <r>
          <rPr>
            <sz val="10"/>
            <color rgb="FF000000"/>
            <rFont val="Arial"/>
            <family val="2"/>
          </rPr>
          <t xml:space="preserve">Gustavo    (2020-09-08 21:13:41)
</t>
        </r>
        <r>
          <rPr>
            <sz val="10"/>
            <color rgb="FF000000"/>
            <rFont val="Arial"/>
            <family val="2"/>
          </rPr>
          <t>Experiencia específica</t>
        </r>
      </text>
    </comment>
    <comment ref="T43" authorId="0" shapeId="0" xr:uid="{00000000-0006-0000-0300-000002000000}">
      <text>
        <r>
          <rPr>
            <sz val="10"/>
            <color rgb="FF000000"/>
            <rFont val="Arial"/>
            <family val="2"/>
          </rPr>
          <t xml:space="preserve">======
</t>
        </r>
        <r>
          <rPr>
            <sz val="10"/>
            <color rgb="FF000000"/>
            <rFont val="Arial"/>
            <family val="2"/>
          </rPr>
          <t xml:space="preserve">ID#AAAAKOgwrFs
</t>
        </r>
        <r>
          <rPr>
            <sz val="10"/>
            <color rgb="FF000000"/>
            <rFont val="Arial"/>
            <family val="2"/>
          </rPr>
          <t xml:space="preserve">Gustavo    (2020-09-08 21:13:41)
</t>
        </r>
        <r>
          <rPr>
            <sz val="10"/>
            <color rgb="FF000000"/>
            <rFont val="Arial"/>
            <family val="2"/>
          </rPr>
          <t>Experiencia específica</t>
        </r>
      </text>
    </comment>
    <comment ref="T193" authorId="0" shapeId="0" xr:uid="{00000000-0006-0000-0300-000003000000}">
      <text>
        <r>
          <rPr>
            <sz val="10"/>
            <color rgb="FF000000"/>
            <rFont val="Arial"/>
            <family val="2"/>
          </rPr>
          <t>======
ID#AAAAKOgwrF8
Gustavo    (2020-09-08 21:13:41)
Experiencia específica</t>
        </r>
      </text>
    </comment>
    <comment ref="T215" authorId="0" shapeId="0" xr:uid="{00000000-0006-0000-0300-000004000000}">
      <text>
        <r>
          <rPr>
            <sz val="10"/>
            <color rgb="FF000000"/>
            <rFont val="Arial"/>
            <family val="2"/>
          </rPr>
          <t>======
ID#AAAAKOgwrFw
Gustavo    (2020-09-08 21:13:41)
Experiencia específica</t>
        </r>
      </text>
    </comment>
    <comment ref="T237" authorId="0" shapeId="0" xr:uid="{00000000-0006-0000-0300-000005000000}">
      <text>
        <r>
          <rPr>
            <sz val="10"/>
            <color rgb="FF000000"/>
            <rFont val="Arial"/>
            <family val="2"/>
          </rPr>
          <t>======
ID#AAAAKOgwrGA
Gustavo    (2020-09-08 21:13:41)
Experiencia específica</t>
        </r>
      </text>
    </comment>
    <comment ref="T259" authorId="0" shapeId="0" xr:uid="{00000000-0006-0000-0300-000006000000}">
      <text>
        <r>
          <rPr>
            <sz val="10"/>
            <color rgb="FF000000"/>
            <rFont val="Arial"/>
            <family val="2"/>
          </rPr>
          <t>======
ID#AAAAKOgwrGM
Gustavo    (2020-09-08 21:13:41)
Experiencia específica</t>
        </r>
      </text>
    </comment>
    <comment ref="T281" authorId="0" shapeId="0" xr:uid="{00000000-0006-0000-0300-000007000000}">
      <text>
        <r>
          <rPr>
            <sz val="10"/>
            <color rgb="FF000000"/>
            <rFont val="Arial"/>
            <family val="2"/>
          </rPr>
          <t>======
ID#AAAAKOgwrFM
Gustavo    (2020-09-08 21:13:41)
Experiencia específica</t>
        </r>
      </text>
    </comment>
    <comment ref="T303" authorId="0" shapeId="0" xr:uid="{00000000-0006-0000-0300-000008000000}">
      <text>
        <r>
          <rPr>
            <sz val="10"/>
            <color rgb="FF000000"/>
            <rFont val="Arial"/>
            <family val="2"/>
          </rPr>
          <t>======
ID#AAAAKOgwrGU
Gustavo    (2020-09-08 21:13:41)
Experiencia específica</t>
        </r>
      </text>
    </comment>
    <comment ref="T325" authorId="0" shapeId="0" xr:uid="{00000000-0006-0000-0300-000009000000}">
      <text>
        <r>
          <rPr>
            <sz val="10"/>
            <color rgb="FF000000"/>
            <rFont val="Arial"/>
            <family val="2"/>
          </rPr>
          <t>======
ID#AAAAKOgwrFE
Gustavo    (2020-09-08 21:13:41)
Experiencia específica</t>
        </r>
      </text>
    </comment>
    <comment ref="T347" authorId="0" shapeId="0" xr:uid="{00000000-0006-0000-0300-00000A000000}">
      <text>
        <r>
          <rPr>
            <sz val="10"/>
            <color rgb="FF000000"/>
            <rFont val="Arial"/>
            <family val="2"/>
          </rPr>
          <t>======
ID#AAAAKOgwrGQ
Gustavo    (2020-09-08 21:13:41)
Experiencia específica</t>
        </r>
      </text>
    </comment>
    <comment ref="T369" authorId="0" shapeId="0" xr:uid="{00000000-0006-0000-0300-00000B000000}">
      <text>
        <r>
          <rPr>
            <sz val="10"/>
            <color rgb="FF000000"/>
            <rFont val="Arial"/>
            <family val="2"/>
          </rPr>
          <t>======
ID#AAAAKOgwrFU
Gustavo    (2020-09-08 21:13:41)
Experiencia específica</t>
        </r>
      </text>
    </comment>
  </commentList>
  <extLst>
    <ext xmlns:r="http://schemas.openxmlformats.org/officeDocument/2006/relationships" uri="GoogleSheetsCustomDataVersion1">
      <go:sheetsCustomData xmlns:go="http://customooxmlschemas.google.com/" r:id="rId1" roundtripDataSignature="AMtx7mhBdamp4u90S7RZ3rSz0Q7224vUP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T11" authorId="0" shapeId="0" xr:uid="{00000000-0006-0000-0400-000001000000}">
      <text>
        <r>
          <rPr>
            <sz val="10"/>
            <color rgb="FF000000"/>
            <rFont val="Arial"/>
            <family val="2"/>
          </rPr>
          <t>======
ID#AAAAKOgwrGY
Gustavo    (2020-09-08 21:13:41)
Experiencia específica</t>
        </r>
      </text>
    </comment>
    <comment ref="T33" authorId="0" shapeId="0" xr:uid="{00000000-0006-0000-0400-000002000000}">
      <text>
        <r>
          <rPr>
            <sz val="10"/>
            <color rgb="FF000000"/>
            <rFont val="Arial"/>
            <family val="2"/>
          </rPr>
          <t>======
ID#AAAAKOgwrGI
Gustavo    (2020-09-08 21:13:41)
Experiencia específica</t>
        </r>
      </text>
    </comment>
    <comment ref="T143" authorId="0" shapeId="0" xr:uid="{00000000-0006-0000-0400-000003000000}">
      <text>
        <r>
          <rPr>
            <sz val="10"/>
            <color rgb="FF000000"/>
            <rFont val="Arial"/>
            <family val="2"/>
          </rPr>
          <t>======
ID#AAAAKOgwrFk
Gustavo    (2020-09-08 21:13:41)
Experiencia específica</t>
        </r>
      </text>
    </comment>
    <comment ref="T165" authorId="0" shapeId="0" xr:uid="{00000000-0006-0000-0400-000004000000}">
      <text>
        <r>
          <rPr>
            <sz val="10"/>
            <color rgb="FF000000"/>
            <rFont val="Arial"/>
            <family val="2"/>
          </rPr>
          <t>======
ID#AAAAKOgwrF4
Gustavo    (2020-09-08 21:13:41)
Experiencia específica</t>
        </r>
      </text>
    </comment>
    <comment ref="T187" authorId="0" shapeId="0" xr:uid="{00000000-0006-0000-0400-000005000000}">
      <text>
        <r>
          <rPr>
            <sz val="10"/>
            <color rgb="FF000000"/>
            <rFont val="Arial"/>
            <family val="2"/>
          </rPr>
          <t>======
ID#AAAAKOgwrFY
Gustavo    (2020-09-08 21:13:41)
Experiencia específica</t>
        </r>
      </text>
    </comment>
    <comment ref="T209" authorId="0" shapeId="0" xr:uid="{00000000-0006-0000-0400-000006000000}">
      <text>
        <r>
          <rPr>
            <sz val="10"/>
            <color rgb="FF000000"/>
            <rFont val="Arial"/>
            <family val="2"/>
          </rPr>
          <t>======
ID#AAAAKOgwrFo
Gustavo    (2020-09-08 21:13:41)
Experiencia específica</t>
        </r>
      </text>
    </comment>
    <comment ref="T231" authorId="0" shapeId="0" xr:uid="{00000000-0006-0000-0400-000007000000}">
      <text>
        <r>
          <rPr>
            <sz val="10"/>
            <color rgb="FF000000"/>
            <rFont val="Arial"/>
            <family val="2"/>
          </rPr>
          <t>======
ID#AAAAKOgwrFI
Gustavo    (2020-09-08 21:13:41)
Experiencia específica</t>
        </r>
      </text>
    </comment>
    <comment ref="T253" authorId="0" shapeId="0" xr:uid="{00000000-0006-0000-0400-000008000000}">
      <text>
        <r>
          <rPr>
            <sz val="10"/>
            <color rgb="FF000000"/>
            <rFont val="Arial"/>
            <family val="2"/>
          </rPr>
          <t>======
ID#AAAAKOgwrF0
Gustavo    (2020-09-08 21:13:41)
Experiencia específica</t>
        </r>
      </text>
    </comment>
    <comment ref="T275" authorId="0" shapeId="0" xr:uid="{00000000-0006-0000-0400-000009000000}">
      <text>
        <r>
          <rPr>
            <sz val="10"/>
            <color rgb="FF000000"/>
            <rFont val="Arial"/>
            <family val="2"/>
          </rPr>
          <t>======
ID#AAAAKOgwrGE
Gustavo    (2020-09-08 21:13:41)
Experiencia específica</t>
        </r>
      </text>
    </comment>
    <comment ref="T297" authorId="0" shapeId="0" xr:uid="{00000000-0006-0000-0400-00000A000000}">
      <text>
        <r>
          <rPr>
            <sz val="10"/>
            <color rgb="FF000000"/>
            <rFont val="Arial"/>
            <family val="2"/>
          </rPr>
          <t>======
ID#AAAAKOgwrFc
Gustavo    (2020-09-08 21:13:41)
Experiencia específica</t>
        </r>
      </text>
    </comment>
    <comment ref="T319" authorId="0" shapeId="0" xr:uid="{00000000-0006-0000-0400-00000B000000}">
      <text>
        <r>
          <rPr>
            <sz val="10"/>
            <color rgb="FF000000"/>
            <rFont val="Arial"/>
            <family val="2"/>
          </rPr>
          <t>======
ID#AAAAKOgwrFA
Gustavo    (2020-09-08 21:13:41)
Experiencia específica</t>
        </r>
      </text>
    </comment>
  </commentList>
  <extLst>
    <ext xmlns:r="http://schemas.openxmlformats.org/officeDocument/2006/relationships" uri="GoogleSheetsCustomDataVersion1">
      <go:sheetsCustomData xmlns:go="http://customooxmlschemas.google.com/" r:id="rId1" roundtripDataSignature="AMtx7mjl8dk8CjxSJnJHrG77Oa2va+mfr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4" authorId="0" shapeId="0" xr:uid="{00000000-0006-0000-0A00-000001000000}">
      <text>
        <r>
          <rPr>
            <sz val="10"/>
            <color rgb="FF000000"/>
            <rFont val="Arial"/>
            <family val="2"/>
          </rPr>
          <t>======
ID#AAAAKOgwrFQ
Gustavo    (2020-09-08 21:13:41)
IR = Z1</t>
        </r>
      </text>
    </comment>
    <comment ref="B5" authorId="0" shapeId="0" xr:uid="{00000000-0006-0000-0A00-000002000000}">
      <text>
        <r>
          <rPr>
            <sz val="10"/>
            <color rgb="FF000000"/>
            <rFont val="Arial"/>
            <family val="2"/>
          </rPr>
          <t>======
ID#AAAAKOgwrFg
Gustavo    (2020-09-08 21:13:41)
IRES = Z2</t>
        </r>
      </text>
    </comment>
  </commentList>
  <extLst>
    <ext xmlns:r="http://schemas.openxmlformats.org/officeDocument/2006/relationships" uri="GoogleSheetsCustomDataVersion1">
      <go:sheetsCustomData xmlns:go="http://customooxmlschemas.google.com/" r:id="rId1" roundtripDataSignature="AMtx7mgwFhQB3rBOul4OU9BVp+5P3nnjgg=="/>
    </ext>
  </extLst>
</comments>
</file>

<file path=xl/sharedStrings.xml><?xml version="1.0" encoding="utf-8"?>
<sst xmlns="http://schemas.openxmlformats.org/spreadsheetml/2006/main" count="1485" uniqueCount="297">
  <si>
    <t>UNIVERSIDAD DE ANTIOQUIA</t>
  </si>
  <si>
    <t>OBJETO:</t>
  </si>
  <si>
    <t>LISTADO DE OFERENTES</t>
  </si>
  <si>
    <t>NRO</t>
  </si>
  <si>
    <t>OFERENTE</t>
  </si>
  <si>
    <r>
      <rPr>
        <b/>
        <sz val="10"/>
        <color theme="1"/>
        <rFont val="Arial"/>
        <family val="2"/>
      </rPr>
      <t>OBSERVACIÓN:</t>
    </r>
    <r>
      <rPr>
        <sz val="10"/>
        <color theme="1"/>
        <rFont val="Arial"/>
        <family val="2"/>
      </rPr>
      <t xml:space="preserve">
</t>
    </r>
  </si>
  <si>
    <t>APERTURA DE SOBRES</t>
  </si>
  <si>
    <t>N°</t>
  </si>
  <si>
    <t>EMAIL</t>
  </si>
  <si>
    <t>HORA DE RECIBIDO</t>
  </si>
  <si>
    <t>PROPONENTES</t>
  </si>
  <si>
    <t>NIT/CC</t>
  </si>
  <si>
    <t>REPRESENTANTE LEGAL</t>
  </si>
  <si>
    <t>Nº PÓLIZA DE SERIEDAD</t>
  </si>
  <si>
    <t>COSTO TOTAL CON IVA</t>
  </si>
  <si>
    <t>OBSERVACIONES</t>
  </si>
  <si>
    <t>EVALUACIÓN DE REQUISITOS JURÍDICOS</t>
  </si>
  <si>
    <t>NIT O CÉDULA</t>
  </si>
  <si>
    <t>REQUISITOS JURÍDICOS DE PARTICIPACIÓN  (personas naturales y jurídicas) numeral 5.1</t>
  </si>
  <si>
    <t>Numeral</t>
  </si>
  <si>
    <t>5.1.1 Requisitos personas naturales</t>
  </si>
  <si>
    <t>No tener antecedentes disciplinarios en la Procuraduría General de la Nación.</t>
  </si>
  <si>
    <t>No estar en mora en el Sistema Registro Nacional de Medidas Correctivas RNMC de la Policía Nacional de Colombia (artículo 183 de la Ley 1801 de 2016)</t>
  </si>
  <si>
    <t>Estar inscrita en el Registro Único de Tributario.</t>
  </si>
  <si>
    <t>Póliza de seriedad de la oferta a favor de entidades Estatales y a nombre de la Universidad de Antioquia.</t>
  </si>
  <si>
    <t>Aseguradora:</t>
  </si>
  <si>
    <t>Número:</t>
  </si>
  <si>
    <t>Valor :</t>
  </si>
  <si>
    <t>Vigencia:</t>
  </si>
  <si>
    <t>CUMPLE /NO CUMPLE</t>
  </si>
  <si>
    <t>5.1.2. Requisitos personas jurídicas de forma individual</t>
  </si>
  <si>
    <t>No estar reportada al Boletín de Responsables Fiscales de la Contraloría General de la República (Art. 60 Ley 610 de 2000; Circular 005 del 25 de febrero de 2008).</t>
  </si>
  <si>
    <t>Póliza número:</t>
  </si>
  <si>
    <t>valor asegurado:</t>
  </si>
  <si>
    <t>Vigencia [dias]:</t>
  </si>
  <si>
    <t>CUMPLE/NO CUMPLE</t>
  </si>
  <si>
    <t>CUMPLE</t>
  </si>
  <si>
    <t>EVALUACIÓN DE EXPERIENCIA GENERAL</t>
  </si>
  <si>
    <t>SALARIO MÍNIMO</t>
  </si>
  <si>
    <t>COCIENTE EVALUACIÓN</t>
  </si>
  <si>
    <t>PRESUPUESTO OFICIAL</t>
  </si>
  <si>
    <t>EN PESOS</t>
  </si>
  <si>
    <t>EN SMMLV</t>
  </si>
  <si>
    <t>EXPERIENCIA GENERAL Y ESPECÍFICA</t>
  </si>
  <si>
    <t>CERTIFICADOS PRESENTADOS</t>
  </si>
  <si>
    <t>ITEM</t>
  </si>
  <si>
    <t>N° DEL CONSECUTIVO DEL REPORTE DEL CONTRATO EJECUTADO EN EL RUP (1)</t>
  </si>
  <si>
    <t>N° de Folio en el RUP (2)</t>
  </si>
  <si>
    <t>CONTRATO (3)</t>
  </si>
  <si>
    <t>CONTRATANTE (4)</t>
  </si>
  <si>
    <t>EN SMMLV (5)</t>
  </si>
  <si>
    <t>FORMA DE
EJECUCIÓN (6)</t>
  </si>
  <si>
    <t>% de Participación (7)</t>
  </si>
  <si>
    <t>CLASIFICACIÓN DEL OBJETO DEL CONTRATO (8)</t>
  </si>
  <si>
    <t>PRESENTACIÓN DE CERTIFICADOS (9)</t>
  </si>
  <si>
    <t>ALCANCE DEL OBJETO CONTRACTUAL (10)</t>
  </si>
  <si>
    <t>VALORACIÓN DE OBSERVACIONES (11)</t>
  </si>
  <si>
    <t>VALORACIÓN DE REQUERIMIENTOS ENTREGADOS(12)</t>
  </si>
  <si>
    <t>SMMLV DE PARTICIPACIÓN PONDERADOS (13)</t>
  </si>
  <si>
    <t>TABLA RESUMEN EXPERIENCIA</t>
  </si>
  <si>
    <t>ESTATUS</t>
  </si>
  <si>
    <t>VALIDACIÓN DE CODIGOS SEGÚN TABLA  4 (CODIGOS UNSPSC) DE LOS TÉRMINOS DE REFERENCIA</t>
  </si>
  <si>
    <t>VALORACIÓN</t>
  </si>
  <si>
    <t>T</t>
  </si>
  <si>
    <t>I</t>
  </si>
  <si>
    <t>PRESENTÓ CERTIFICADO</t>
  </si>
  <si>
    <t>SIN OBSERVACIÓN</t>
  </si>
  <si>
    <t>CUMPLEN CON LO SOLICITADO</t>
  </si>
  <si>
    <t>SI</t>
  </si>
  <si>
    <t>TOTAL EXPERIENCIA ESPECÍFICA EN SMMLV</t>
  </si>
  <si>
    <t>INDICE SUMATORIA CONTRATOS/PRESUPUESTO OFICIAL</t>
  </si>
  <si>
    <t xml:space="preserve">EXPERIENCIA GENERAL </t>
  </si>
  <si>
    <t>VALIDACIÓN DE CODIGOS SEGÚN TABLA  4 (CODIGOS UNSPSC)</t>
  </si>
  <si>
    <t>0004-2017</t>
  </si>
  <si>
    <t>UNIVERSIDAD TECNOLÓGICA DEL CHOCÓ</t>
  </si>
  <si>
    <t>ACORDE A ITEM 5.2.1 (T.R.)</t>
  </si>
  <si>
    <t>GJ 199 DE 2018</t>
  </si>
  <si>
    <t>INSTITUCIÓN UNIVERSITARIA PASCUAL BRAVO</t>
  </si>
  <si>
    <t>GJ 156 DE 2019</t>
  </si>
  <si>
    <t>DEPARTAMENTO DE RISARALDA</t>
  </si>
  <si>
    <t>ZION BENEFICIENCIA 003 DE 2014</t>
  </si>
  <si>
    <t>ZION CONSTRUCCIONES S.A.S.</t>
  </si>
  <si>
    <t>N/A</t>
  </si>
  <si>
    <t>REX INGENIERÍA S.A.</t>
  </si>
  <si>
    <t>220-CENACINTELIGENCIA-2018</t>
  </si>
  <si>
    <t>CENTRAL ADMINISTRATIVA Y CONTABLE ESPECIALIZADA CENACINTELIGENCIA</t>
  </si>
  <si>
    <t>450 DE 2018</t>
  </si>
  <si>
    <t>INSTITUTO NACIONAL DE VIGILANCIA DE MEDICAMENTOS Y ALIMENTOS</t>
  </si>
  <si>
    <t>DC073 DE 2017</t>
  </si>
  <si>
    <t>UNIVERSIDAD INSDUSTRIAL DE SANTANDER</t>
  </si>
  <si>
    <t>5699 DE 2017</t>
  </si>
  <si>
    <t>SERVICIO NACIONAL DE APRENDIZAJE SENA</t>
  </si>
  <si>
    <t>1892 DE 2014</t>
  </si>
  <si>
    <t>INSTITUTO DE DESARROLLO URBANO IDU</t>
  </si>
  <si>
    <t>UNIVERSIDAD DEL VALLE</t>
  </si>
  <si>
    <t>032-2016</t>
  </si>
  <si>
    <t>UNIVERSIDAD LIBRE SECCIONAL CALI</t>
  </si>
  <si>
    <t>012-BAQ-18-12-062</t>
  </si>
  <si>
    <t>UNIVERSIDAD LIBRE SECCIONAL BARRANQUILLA</t>
  </si>
  <si>
    <t>GRUPO DE BIENES NACIONALES S.A.S.</t>
  </si>
  <si>
    <t>ROWCAST</t>
  </si>
  <si>
    <t>DISMADER</t>
  </si>
  <si>
    <t>00781 DE 2016</t>
  </si>
  <si>
    <t>SERVICIO AEREO A TERRITORIOS NACIONALES S.A. SATENA</t>
  </si>
  <si>
    <t>847 DE 2016</t>
  </si>
  <si>
    <t>ARCHIVO TOTAL LTDA</t>
  </si>
  <si>
    <t>EVALUACIÓN DE EXPERIENCIA ESPECIFICA</t>
  </si>
  <si>
    <r>
      <rPr>
        <sz val="16"/>
        <color theme="1"/>
        <rFont val="Arial"/>
        <family val="2"/>
      </rPr>
      <t xml:space="preserve">Se aceptarán aquellas propuestas que certifiquen la experiencia específica, soportada en hasta tres (3) certificados de contratos liquidados que cumplan con los </t>
    </r>
    <r>
      <rPr>
        <b/>
        <sz val="16"/>
        <color theme="1"/>
        <rFont val="Arial"/>
        <family val="2"/>
      </rPr>
      <t>dos códigos</t>
    </r>
    <r>
      <rPr>
        <sz val="16"/>
        <color theme="1"/>
        <rFont val="Arial"/>
        <family val="2"/>
      </rPr>
      <t xml:space="preserve">  de la clasificación UNSPSC: </t>
    </r>
    <r>
      <rPr>
        <b/>
        <sz val="16"/>
        <color theme="1"/>
        <rFont val="Arial"/>
        <family val="2"/>
      </rPr>
      <t>561115 y 561116.</t>
    </r>
    <r>
      <rPr>
        <sz val="16"/>
        <color theme="1"/>
        <rFont val="Arial"/>
        <family val="2"/>
      </rPr>
      <t xml:space="preserve">
</t>
    </r>
    <r>
      <rPr>
        <b/>
        <u/>
        <sz val="22"/>
        <color theme="1"/>
        <rFont val="Arial"/>
        <family val="2"/>
      </rPr>
      <t xml:space="preserve">Σ </t>
    </r>
    <r>
      <rPr>
        <u/>
        <sz val="16"/>
        <color theme="1"/>
        <rFont val="Arial"/>
        <family val="2"/>
      </rPr>
      <t>(Del valor total de hasta tres (3) contratos liquidados y certificados ) ≥ 1</t>
    </r>
    <r>
      <rPr>
        <sz val="16"/>
        <color theme="1"/>
        <rFont val="Arial"/>
        <family val="2"/>
      </rPr>
      <t xml:space="preserve">
Valor del presupuesto total oficial (SMMLV 2020)</t>
    </r>
  </si>
  <si>
    <t>CUMPLE CON EL REQUERIMIENTO OBLIGATORIO DE ESTAR CLASIFICADO EN LOS DOS CÓDIGOS DE LA CLASIFICAICÓN UNSPSC: 561115 y 561116.</t>
  </si>
  <si>
    <t>VALIDACIÓN DE CODIGOS SEGÚN TABLA  3 (CODIGOS UNSPSC) DE LOS TÉRMINOS DE REFERENCIA</t>
  </si>
  <si>
    <t>45-46</t>
  </si>
  <si>
    <t>0030,0034,018-007,720-2018</t>
  </si>
  <si>
    <t>281-SUBAFIN-2016</t>
  </si>
  <si>
    <t>DIRECCIÓN GENERAL MARÍTIMA</t>
  </si>
  <si>
    <t>53-2-10385-17</t>
  </si>
  <si>
    <t>ESCUELA DE SUBOFICIALES Y NIVEL EJECUTIVO GONZALO GIMENEZ DE QUESADA</t>
  </si>
  <si>
    <t>2018-0623-CON-2572</t>
  </si>
  <si>
    <t>COMPENSAR</t>
  </si>
  <si>
    <t>OC-001-2013</t>
  </si>
  <si>
    <t>UNIVERSIDAD EL BOSQUE</t>
  </si>
  <si>
    <t>TIENE OBRA CIVIL</t>
  </si>
  <si>
    <t>056-2011</t>
  </si>
  <si>
    <t>1445 DE 2015</t>
  </si>
  <si>
    <t>853 DE 2017</t>
  </si>
  <si>
    <t>MUNICIPIO DE DOSQUEBRADAS</t>
  </si>
  <si>
    <t>26-2017</t>
  </si>
  <si>
    <t>SUBDIRECCIÓN REGIONAL DE APOYO DEL PACÍFICO FISCALÍA GENERAL DE LA NACIÓN</t>
  </si>
  <si>
    <t>0030.0034.0018.007-3</t>
  </si>
  <si>
    <t>EVALUACIÓN EXPERIENCIA - INDICADORES FINANCIEROS</t>
  </si>
  <si>
    <t>PROPONENTE</t>
  </si>
  <si>
    <t>INDICADOR 1</t>
  </si>
  <si>
    <t>INDICADOR 2</t>
  </si>
  <si>
    <t>ÍNDICE DE ENDEUDAMIENTO</t>
  </si>
  <si>
    <t>IE = PT/AT &lt;=
Siendo PT = pasivo total 
AT = activo total</t>
  </si>
  <si>
    <t>CAPITAL DE TRABAJO</t>
  </si>
  <si>
    <t>PASIVO TOTAL</t>
  </si>
  <si>
    <t>ACTIVO TOTAL</t>
  </si>
  <si>
    <t>TOTAL</t>
  </si>
  <si>
    <t>ESTADO</t>
  </si>
  <si>
    <t>ACTIVO CORRIENTE</t>
  </si>
  <si>
    <t>PASIVO CORRIENTE</t>
  </si>
  <si>
    <t>TABLA RESUMEN</t>
  </si>
  <si>
    <t>PRESUPUESTO OFICIAL
UNIVERSIDAD DE ANTIOQUIA</t>
  </si>
  <si>
    <t>VERIFICACIÓN DE ITEMS</t>
  </si>
  <si>
    <t>VERIFICACIÓN DE DESCRIPCIÓN</t>
  </si>
  <si>
    <t>VERIFICACIÓN DE UNIDADES</t>
  </si>
  <si>
    <t>VERIFICACIÓN DE CANTIDADES</t>
  </si>
  <si>
    <t>VERIFICACIÓN DE PRECIOS UNITARIOS</t>
  </si>
  <si>
    <t>VERIFICACIÓN DE VALORES TOTALES</t>
  </si>
  <si>
    <t>PONDERACIÓN DE HABILITACIÓN</t>
  </si>
  <si>
    <t>VERIFICACIÓN DE REDONDEO</t>
  </si>
  <si>
    <t>DIFERENCIA</t>
  </si>
  <si>
    <t>LOGO DEL OFERENTE</t>
  </si>
  <si>
    <t>CIUDAD UNIVERSITARIA</t>
  </si>
  <si>
    <t xml:space="preserve">OBJETO: </t>
  </si>
  <si>
    <t>TOTAL DIFERENCIA</t>
  </si>
  <si>
    <t>% DIFERENCIA</t>
  </si>
  <si>
    <t>AU</t>
  </si>
  <si>
    <t>DIRECCIÓN COSTO DIRECTO</t>
  </si>
  <si>
    <t>DIRECCION INICIAL</t>
  </si>
  <si>
    <t>DIFERENCIA DIRECCIÓN</t>
  </si>
  <si>
    <t>VERIFICACIÓN DE PRESUPUESTO</t>
  </si>
  <si>
    <t>COSTOS DIRECTOS TOTALES</t>
  </si>
  <si>
    <t>DIRECCIÒN AU</t>
  </si>
  <si>
    <t>DIFERENCIA DIRECCIÒN</t>
  </si>
  <si>
    <t>AU TOTALES</t>
  </si>
  <si>
    <t>EVALUACIÓN DE REQUISITOS COMERCIALES</t>
  </si>
  <si>
    <t>ESTATUS EXPERIENCIA GENERAL</t>
  </si>
  <si>
    <t>ESTATUS CAPACIDAD FINANCIERA</t>
  </si>
  <si>
    <t>ESTATUS REQUISITOS COMERCIALES</t>
  </si>
  <si>
    <t>ESTATUS VERIFICACIÓN PRESUPUESTO</t>
  </si>
  <si>
    <t>REQUISITOS JURÍDICOS</t>
  </si>
  <si>
    <t>ESTATUS GENERAL</t>
  </si>
  <si>
    <t>CONCLUSIONES</t>
  </si>
  <si>
    <t>H</t>
  </si>
  <si>
    <t>CALCULO DE Pt2</t>
  </si>
  <si>
    <t>Número total de ítems</t>
  </si>
  <si>
    <t>ASIGNACIÓN DE PUNTAJE PARA Pt2:</t>
  </si>
  <si>
    <t>Método de evaluación</t>
  </si>
  <si>
    <t>IR</t>
  </si>
  <si>
    <t>IRES</t>
  </si>
  <si>
    <t>Item</t>
  </si>
  <si>
    <t>Proponente</t>
  </si>
  <si>
    <t>Estado</t>
  </si>
  <si>
    <t>Pt2A</t>
  </si>
  <si>
    <t>Pt2B</t>
  </si>
  <si>
    <t>Pt2 TOTAL</t>
  </si>
  <si>
    <t>(IR) ITEMS REPRESENTATIVOS</t>
  </si>
  <si>
    <t>(IRES) ITEMS RESTANTES</t>
  </si>
  <si>
    <t>TRM día siguiente</t>
  </si>
  <si>
    <t>Asignar de acuerdo al proceso</t>
  </si>
  <si>
    <t>MÉTODO DE EVALUACIÓN DE ACUERDO A TRM</t>
  </si>
  <si>
    <t>Presupuesto Total</t>
  </si>
  <si>
    <t>Fecha</t>
  </si>
  <si>
    <t>Desviación estándar</t>
  </si>
  <si>
    <t>Max Total Costo Directo</t>
  </si>
  <si>
    <t>AU Max</t>
  </si>
  <si>
    <t>MÁXIMO PUNTAJE A ASIGNAR PARA Pti</t>
  </si>
  <si>
    <t>*H=Habilitado  NH=No habilitado</t>
  </si>
  <si>
    <t>Nro</t>
  </si>
  <si>
    <t>NOMBRE OFERENTE</t>
  </si>
  <si>
    <t>ESTADO*</t>
  </si>
  <si>
    <t>TOTAL COSTOS DIRECTOS</t>
  </si>
  <si>
    <r>
      <rPr>
        <b/>
        <sz val="12"/>
        <color theme="1"/>
        <rFont val="Arial"/>
        <family val="2"/>
      </rPr>
      <t>PUNTAJE (Pt</t>
    </r>
    <r>
      <rPr>
        <b/>
        <vertAlign val="subscript"/>
        <sz val="12"/>
        <color theme="1"/>
        <rFont val="Arial"/>
        <family val="2"/>
      </rPr>
      <t>1</t>
    </r>
    <r>
      <rPr>
        <b/>
        <sz val="12"/>
        <color theme="1"/>
        <rFont val="Arial"/>
        <family val="2"/>
      </rPr>
      <t>)</t>
    </r>
  </si>
  <si>
    <r>
      <rPr>
        <b/>
        <sz val="12"/>
        <color theme="1"/>
        <rFont val="Arial"/>
        <family val="2"/>
      </rPr>
      <t>PUNTAJE (Pt</t>
    </r>
    <r>
      <rPr>
        <b/>
        <vertAlign val="subscript"/>
        <sz val="12"/>
        <color theme="1"/>
        <rFont val="Arial"/>
        <family val="2"/>
      </rPr>
      <t>2A</t>
    </r>
    <r>
      <rPr>
        <b/>
        <sz val="12"/>
        <color theme="1"/>
        <rFont val="Arial"/>
        <family val="2"/>
      </rPr>
      <t>)</t>
    </r>
  </si>
  <si>
    <r>
      <rPr>
        <b/>
        <sz val="12"/>
        <color theme="1"/>
        <rFont val="Arial"/>
        <family val="2"/>
      </rPr>
      <t>PUNTAJE (Pt</t>
    </r>
    <r>
      <rPr>
        <b/>
        <vertAlign val="subscript"/>
        <sz val="12"/>
        <color theme="1"/>
        <rFont val="Arial"/>
        <family val="2"/>
      </rPr>
      <t>2B</t>
    </r>
    <r>
      <rPr>
        <b/>
        <sz val="12"/>
        <color theme="1"/>
        <rFont val="Arial"/>
        <family val="2"/>
      </rPr>
      <t>)</t>
    </r>
  </si>
  <si>
    <t>PUNTAJE TOTAL</t>
  </si>
  <si>
    <t>ORDEN</t>
  </si>
  <si>
    <t>OBSERVACIONES CON RESPECTO A PROPUESTA ECONÓMICA</t>
  </si>
  <si>
    <t>No tener antecedentes judiciales en la Policía Nacional de Colombia.</t>
  </si>
  <si>
    <t>Estar afiliado y a paz y salvo con el Sistema de Salud (EPS) y el Sistema General de Pensiones en los términos de la Ley.
En caso de tener empleados a su cargo, deben estar afiliados y a paz y salvo con el Sistema General de Seguridad Social (Salud, Pensiones, Riesgos Laborales) y con los aportes Parafiscales (Caja de Compensación Familiar, Sena, ICBF).</t>
  </si>
  <si>
    <t>Haber cumplido con los aportes al Sistema de Seguridad Social Integral y Parafiscales , en los seis (6) meses anteriores a la presentación de la propuesta Comercial y encontrarse a paz y salvo con el sistema. Si tiene acuerdos de pago deberá certificarlo.</t>
  </si>
  <si>
    <t>Unidad</t>
  </si>
  <si>
    <t>Cantidad</t>
  </si>
  <si>
    <t>Precio Unitario</t>
  </si>
  <si>
    <t>Valor Total</t>
  </si>
  <si>
    <t>TOTAL COSTO DIRECTO</t>
  </si>
  <si>
    <t xml:space="preserve">ADMINISTRACIÓN </t>
  </si>
  <si>
    <t xml:space="preserve">UTILIDAD </t>
  </si>
  <si>
    <t>IVA 19% SOBRE UTILIDAD</t>
  </si>
  <si>
    <t>TOTAL PROYECTO</t>
  </si>
  <si>
    <t>(INR) Ítems NO Representativos</t>
  </si>
  <si>
    <t>(IR) Ítems Representativos</t>
  </si>
  <si>
    <t># propuestas habilitadas (n)</t>
  </si>
  <si>
    <t>proyectos@solutronic.co</t>
  </si>
  <si>
    <r>
      <t xml:space="preserve">Se aceptarán aquellas propuestas que certifiquen mediante RUP vigente la experiencia en contratos que tengan objetos o alcance la venta, instalación y puesta en marcha de sistemas de Circuito Cerrado de Televisión, detección de intrusión e incendio y facilidad de acceso.  La experiencia general será calculada así: la sumatoria de hasta cinco (5) contratos liquidados que se encuentren clasificados en los códigos UNSPSC requeridos, dividida por el presupuesto oficial total expresado en SMMLV de 2021 y el resultado debe ser mayor que dos (&gt;2) 
</t>
    </r>
    <r>
      <rPr>
        <b/>
        <u/>
        <sz val="11"/>
        <color theme="1"/>
        <rFont val="Arial"/>
        <family val="2"/>
      </rPr>
      <t>Σ</t>
    </r>
    <r>
      <rPr>
        <u/>
        <sz val="11"/>
        <color theme="1"/>
        <rFont val="Arial"/>
        <family val="2"/>
      </rPr>
      <t>((∑(del valor total de hasta cinco (5) contratos liquidados y certificados     &gt;2</t>
    </r>
    <r>
      <rPr>
        <sz val="11"/>
        <color theme="1"/>
        <rFont val="Arial"/>
        <family val="2"/>
      </rPr>
      <t xml:space="preserve">
 Valor del presupuesto total oficial SMMLV 2021</t>
    </r>
  </si>
  <si>
    <t>CUMPLE CON EL REQUERIMIENTO DE QUE CERTIFIQUEN EXPERIENCIA GENERAL ACREDITADA EN MINIMO TRES (3) DE LOS CÓDIGOS  DE LA CLASIFICACION DE LA UNSPSC?</t>
  </si>
  <si>
    <t>CT = AC-PC ≥ PO X1,5
Siendo PO = Presupuesto Oficial</t>
  </si>
  <si>
    <t>Descripción de la Actividad</t>
  </si>
  <si>
    <t>Valor por Capítulo</t>
  </si>
  <si>
    <t>1.1.1</t>
  </si>
  <si>
    <t>un</t>
  </si>
  <si>
    <t>1.1.2</t>
  </si>
  <si>
    <t>1.2.1</t>
  </si>
  <si>
    <t>1.2.2</t>
  </si>
  <si>
    <t>1.3.1</t>
  </si>
  <si>
    <t>1.3.2</t>
  </si>
  <si>
    <t>1.4.1</t>
  </si>
  <si>
    <t>1.5.1</t>
  </si>
  <si>
    <t>EVALUACIÓN DE CERTIFICADO</t>
  </si>
  <si>
    <t>Adjuntar una carta firmada por el fabricante Jhonson Controls</t>
  </si>
  <si>
    <t>Es un canal habilitado y con certificación vigente para suministrar, instalar, mantener y soportar la línea de productos ccure-9000 (sistema de facilidad de acceso)</t>
  </si>
  <si>
    <t>Verificación con el fabricante Jhonson Controls</t>
  </si>
  <si>
    <t>ESTATUS CERTIFICADO</t>
  </si>
  <si>
    <t>Media aritmética</t>
  </si>
  <si>
    <t>Invitación a cotizar N° DIF-039-2021</t>
  </si>
  <si>
    <t>Compra, transporte, instalación y puesta en servicio de equipo de aire acondicionado, dividido y desmonte de equipo existente para el laboratorio ubicado en el bloque 46 -202. bajo la modalidad de precios unitarios fijos no reajustables, conforme con las especificaciones técnicas de construcción del proyecto.</t>
  </si>
  <si>
    <t>Se recibio 1 propuesta tecnico-económicas</t>
  </si>
  <si>
    <t xml:space="preserve">SOLUTRONIC SAS </t>
  </si>
  <si>
    <t xml:space="preserve">CIERRE: 11/11/2021
HORA: 14:00 P.M </t>
  </si>
  <si>
    <t>PIERR DAVID JIMENEZ ROJAS</t>
  </si>
  <si>
    <r>
      <t>Resúmen: se recibio una (1)</t>
    </r>
    <r>
      <rPr>
        <sz val="11"/>
        <color rgb="FFFF0000"/>
        <rFont val="Arial"/>
        <family val="2"/>
      </rPr>
      <t xml:space="preserve"> </t>
    </r>
    <r>
      <rPr>
        <sz val="11"/>
        <color theme="1"/>
        <rFont val="Arial"/>
        <family val="2"/>
      </rPr>
      <t>propuesta.
EQUIPO TÉCNICO DE EVALUACIÓN
DIVISIÓN DE INFRAESTRUCTURA FÍSICA</t>
    </r>
  </si>
  <si>
    <t>Tener capacidad jurídica para contratar. Por tanto, el Proponente debe:
(i) Ser mayor de edad;
(ii) No tener inhabilidades, incompatibilidades ni conflictos de interés para contratar, según la Constitución y la Ley; el Acuerdo Superior 395 de 2011 (Por el cual se regula el conflicto de intereses del servidor público en la Universidad de Antioquia), y el artículo 4° del Acuerdo Superior 419 de 2014 (Estatuto General de Contratación de la Universidad de Antioquia)
(iii) Tener como actividad comercial principal o conexa, las actividades establecidas en el objeto de la presente INVITACIÓN;
(iv) Haber sido registrada en el Registro Mercantil por lo menos TRES (3) años antes de la fecha de apertura de la INVITACIÓN;
(v) En caso que, el Proponente, sea comerciante, deberá aportar el respectivo certificado de la Cámara de Comercio.
(vi) No tener ninguna de estas situaciones: Cesación de pagos o cualquier otra circunstancia que justificadamente permita a la U.de.A. presumir incapacidad o imposibilidad jurídica, económica o técnica para cumplir el objeto del contrato.</t>
  </si>
  <si>
    <t>Tener capacidad jurídica para contratar. Por tanto, el Proponente debe:
 (i) Ser persona jurídica con capacidad jurídica para celebrar contratos;
(ii) Tener como objeto social principal, o conexo, las actividades establecidas en el objeto de la presente INVITACIÓN;
(iii) Haber sido registrada en la Cámara de Comercio por lo menos TRES (3) años antes de la fecha de apertura de la INVITACIÓN;
 (iv) Estar inscrita en la Cámara de Comercio de su domicilio.
(v) No tener, el representante legal ni los miembros de su órgano de dirección y manejo (sea Junta Directiva, Junta de Socios, entre otras), inhabilidades, incompatibilidades ni conflictos de interés para contratar con la U.de.A, según la Constitución y la Ley; y el Acuerdo Superior 395 de 2011.
(vi) No tener ninguna de estas situaciones: Cesación de pagos o, cualquier otra circunstancia que justificadamente permita a la U.de.A presumir incapacidad o imposibilidad jurídica, económica o técnica para cumplir el objeto del contrato.</t>
  </si>
  <si>
    <t>MUNDIAL DE SEGUROS SA</t>
  </si>
  <si>
    <t>M-100154729</t>
  </si>
  <si>
    <t xml:space="preserve">
5.3.	Validez mínima de la propuesta: 60 días hábiles, contados a partir de la fecha de cierre de la invitación.</t>
  </si>
  <si>
    <t>5.4.	Integralidad de la propuesta: la propuesta debe incluir todos los costos, gastos, protocolos de bioseguridad (Ver numeral 10), impuestos, tasas, contribuciones en los que debe incurrir para cumplir con la prestación del servicio y costos de Administración y Utilidad.</t>
  </si>
  <si>
    <t>5.6.	Límite de la propuesta: el valor de la propuesta no puede superar el valor del presupuesto oficial, (dieciséis millones seiscientos cuarenta y ocho mil trescientos doce pesos) $ 16.648.312.</t>
  </si>
  <si>
    <t>5.7.	No modificar los formatos del Proceso de Contratación, salvo autorización expresa.</t>
  </si>
  <si>
    <t xml:space="preserve">5.8.	Presentarse en pesos colombianos.
</t>
  </si>
  <si>
    <t>Descripcion de la Actividad</t>
  </si>
  <si>
    <t>1.0.0</t>
  </si>
  <si>
    <t>AIRE ACODICIONADO Y VENTILACIÓN MECÁNICA</t>
  </si>
  <si>
    <t>1.1.0</t>
  </si>
  <si>
    <t>EQUIPOS DE AIRE ACONDICIONADO</t>
  </si>
  <si>
    <t>Compra, transporte, instalación y puesta en servicio de Unidad Condensadora de Aire con descarga vertical de 5 TR, compresor inverter eficiencia mínima  SEER 13 con certificación AHRI para trabajar con refrigerante R410, a 220V/3 fases/60 Hz. Incluye: Eliminadores de vibración, izaje (andamios multidireccionales)  y demás accesorios necesarios para su correcta instalación y funcionamiento.</t>
  </si>
  <si>
    <t>Compra, transporte, instalación y puesta en servicio de Unidad Manejadora de Aire horizontal de 5 TR, SEER 13 con certificación AHRI, para uso interior, a 220V/1 fases/60 Hz. Incluye: junta flexible en lona para conductos de suministro y descarga, pisa lona, elementos de sujeción, eliminadores de vibración, filtros lavables de 35%, valvula de expansión para R410, motor, transmisión, gabinete electrico (contactor, relé térmico, pulsadores rojo y verde), izaje (andamios multidireccionales)   y demás accesorios necesarios para su correcta instalación y funcionamiento</t>
  </si>
  <si>
    <t>1.2.0</t>
  </si>
  <si>
    <t>DESMONTE DE EQUIPO EXISTENTE</t>
  </si>
  <si>
    <t>Desmonte e instalación de cubierta en lamina galvanizada.</t>
  </si>
  <si>
    <t>gl</t>
  </si>
  <si>
    <t>Desmonte, de equipo split de 5 TR. Incluye: desconexión de la instalación eléctrica, desconexión de conductos, desmonte de condensadora, tubería de refrigeración, manejadora, disposición final fuera de la universidad o bodega definida por la interventoría.</t>
  </si>
  <si>
    <t>1.3.0</t>
  </si>
  <si>
    <t>DUCTOS Y REJILLAS</t>
  </si>
  <si>
    <t xml:space="preserve">Compra, transporte instalación y puesta en servicio de acoples en lámina galvanizada para conexión de manejadora a ductos existentes.  Incluye: Soporteria (tipo ménsula, cuelga, correa, varilla,  o cualquier otro requerido), elementos de sujeción, anclajes, sellante, esquineros, tornillería y demás accesorios necesarios para su correcta instalación y funcionamiento. </t>
  </si>
  <si>
    <t xml:space="preserve">Compra, transporte, instalación y puesta en servicio de Rejilla retorno, extraccion o aire exterior tipo barras frontales fijas a 35° de 12" x  8" con control de volumen de aletas opuestas con accionamiento por piñón. Incluye: Elementos de fijación, cuello en lámina galvanizada y demas accesorios necesarios para su correcta instalación y funcionamiento </t>
  </si>
  <si>
    <t>1.4.0</t>
  </si>
  <si>
    <t>TUBERÍA DE REFRIGERACIÓN Y ACCESORIOS</t>
  </si>
  <si>
    <t>Compra, transporte, instalación y puesta en servicio de Filtro secador de diámetro 3/8" soldable</t>
  </si>
  <si>
    <t>1.4.2</t>
  </si>
  <si>
    <t>Compra, transporte, instalación y puesta en servicio de Visor de liquido con indicador de humedad de diámetro 3/8" soldable</t>
  </si>
  <si>
    <t>1.4.3</t>
  </si>
  <si>
    <t>Compra, transporte, instalación y puesta en servicio de Válvula de paso con puerto de servicio de diámetro 3/8" soldable</t>
  </si>
  <si>
    <t>1.4.4</t>
  </si>
  <si>
    <t xml:space="preserve">Compra, transporte, instalación y puesta en servicio de Tubería rígida de cobre tipo "L" de diametro 3/8" aislada con rubatex de 1/2" de espesor. Incluye: Soportes (tipo mensula, cuelga, correa o cualquier otro necesaio), anclajes, elementos de sujeción, codos, uniones, cinta FOAM, chaqueta de PVC pintada de negro,  y demás accesorios necesarios para su correcta instalación y funcionamiento. </t>
  </si>
  <si>
    <t>m</t>
  </si>
  <si>
    <t>1.4.5</t>
  </si>
  <si>
    <t xml:space="preserve">Compra, transporte, instalación y puesta en servicio de Tubería rígida de cobre tipo "L" de diametro 7/8" aislada con rubatex de 1/2" de espesor. Incluye: Soportes (tipo mensula, cuelga, correa o cualquier otro necesaio), anclajes, elementos de sujeción, codos, uniones, cinta FOAM, chaqueta de PVC pintada de negro,  y demás accesorios necesarios para su correcta instalación y funcionamiento. </t>
  </si>
  <si>
    <t>1.5.0</t>
  </si>
  <si>
    <t>TUBERÍA PARA DRENAJE</t>
  </si>
  <si>
    <t>Compra, transporte, instalación y puesta en servicio de Tubería de PVC de diámetro 1" para drenaje. Incluye: uniones, codos, tees, universales, elementos de fijación, soportes, anclajes, limpiador, pega  y demás accesorios necesarios para su correcta instalación y funcionamiento</t>
  </si>
  <si>
    <t xml:space="preserve"> SUBTOTAL DEL PROYECTO</t>
  </si>
  <si>
    <t xml:space="preserve"> IVA</t>
  </si>
  <si>
    <t xml:space="preserve"> TOTAL DEL PROYECTO</t>
  </si>
  <si>
    <t>R</t>
  </si>
  <si>
    <t>NR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</si>
</sst>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8">
    <numFmt numFmtId="8" formatCode="&quot;$&quot;#,##0.00;[Red]\-&quot;$&quot;#,##0.00"/>
    <numFmt numFmtId="42" formatCode="_-&quot;$&quot;* #,##0_-;\-&quot;$&quot;* #,##0_-;_-&quot;$&quot;* &quot;-&quot;_-;_-@_-"/>
    <numFmt numFmtId="44" formatCode="_-&quot;$&quot;* #,##0.00_-;\-&quot;$&quot;* #,##0.00_-;_-&quot;$&quot;* &quot;-&quot;??_-;_-@_-"/>
    <numFmt numFmtId="43" formatCode="_-* #,##0.00_-;\-* #,##0.00_-;_-* &quot;-&quot;??_-;_-@_-"/>
    <numFmt numFmtId="164" formatCode="&quot;$&quot;\ #,##0;[Red]\-&quot;$&quot;\ #,##0"/>
    <numFmt numFmtId="165" formatCode="&quot;$&quot;\ #,##0.00;[Red]\-&quot;$&quot;\ #,##0.00"/>
    <numFmt numFmtId="166" formatCode="_-&quot;$&quot;\ * #,##0.00_-;\-&quot;$&quot;\ * #,##0.00_-;_-&quot;$&quot;\ * &quot;-&quot;??_-;_-@_-"/>
    <numFmt numFmtId="167" formatCode="&quot;$&quot;\ #,##0"/>
    <numFmt numFmtId="168" formatCode="&quot;$&quot;\ #,##0.00"/>
    <numFmt numFmtId="169" formatCode="d/m/yyyy"/>
    <numFmt numFmtId="170" formatCode="_ * #,##0.00_ ;_ * \-#,##0.00_ ;_ * &quot;-&quot;??_ ;_ @_ "/>
    <numFmt numFmtId="171" formatCode="&quot;K=&quot;\ \ \ \ #,##0.00\ &quot;de contra&quot;"/>
    <numFmt numFmtId="172" formatCode="0.0"/>
    <numFmt numFmtId="173" formatCode="#,##0.00\ &quot;SMMLV&quot;"/>
    <numFmt numFmtId="174" formatCode="_ * #,##0_ ;_ * \-#,##0_ ;_ * &quot;-&quot;??_ ;_ @_ "/>
    <numFmt numFmtId="175" formatCode="&quot;$&quot;#,##0.00"/>
    <numFmt numFmtId="176" formatCode="#,##0.0000"/>
    <numFmt numFmtId="177" formatCode="0.0%"/>
    <numFmt numFmtId="178" formatCode="&quot;$&quot;#,##0"/>
    <numFmt numFmtId="179" formatCode="_-* #,##0_-;\-* #,##0_-;_-* &quot;-&quot;_-;_-@"/>
    <numFmt numFmtId="180" formatCode="_-&quot;$&quot;\ * #,##0_-;\-&quot;$&quot;\ * #,##0_-;_-&quot;$&quot;\ * &quot;-&quot;_-;_-@"/>
    <numFmt numFmtId="181" formatCode="_(* #,##0_);_(* \(#,##0\);_(* &quot;-&quot;_);_(@_)"/>
    <numFmt numFmtId="182" formatCode="_-&quot;$&quot;* #,##0_-;\-&quot;$&quot;* #,##0_-;_-&quot;$&quot;* &quot;-&quot;??_-;_-@"/>
    <numFmt numFmtId="183" formatCode="_(* #,##0.0_);_(* \(#,##0.0\);_(* &quot;-&quot;_);_(@_)"/>
    <numFmt numFmtId="184" formatCode="_-[$$-240A]\ * #,##0.00_-;\-[$$-240A]\ * #,##0.00_-;_-[$$-240A]\ * &quot;-&quot;??_-;_-@"/>
    <numFmt numFmtId="185" formatCode="[$$-240A]#,##0;\-[$$-240A]#,##0"/>
    <numFmt numFmtId="186" formatCode="#,##0.00_ ;[Red]\-#,##0.00\ "/>
    <numFmt numFmtId="187" formatCode="[$$-240A]\ #,##0.00"/>
    <numFmt numFmtId="188" formatCode="#,##0;[Red]#,##0"/>
    <numFmt numFmtId="189" formatCode="#,##0.00;[Red]#,##0.00"/>
    <numFmt numFmtId="190" formatCode="_-&quot;$&quot;\ * #,##0.00_-;\-&quot;$&quot;\ * #,##0.00_-;_-&quot;$&quot;\ * &quot;-&quot;??_-;_-@"/>
    <numFmt numFmtId="191" formatCode="_-&quot;$&quot;* #,##0.00_-;\-&quot;$&quot;* #,##0.00_-;_-&quot;$&quot;* &quot;-&quot;_-;_-@"/>
    <numFmt numFmtId="192" formatCode="_-&quot;$&quot;* #,##0.00_-;\-&quot;$&quot;* #,##0.00_-;_-&quot;$&quot;* &quot;-&quot;_-;_-@_-"/>
    <numFmt numFmtId="193" formatCode="_-&quot;$&quot;* #,##0_-;\-&quot;$&quot;* #,##0_-;_-&quot;$&quot;* &quot;-&quot;??_-;_-@_-"/>
    <numFmt numFmtId="194" formatCode="d\.m"/>
    <numFmt numFmtId="195" formatCode="_ &quot;$&quot;\ * #,##0_ ;_ &quot;$&quot;\ * \-#,##0_ ;_ &quot;$&quot;\ * &quot;-&quot;??_ ;_ @_ "/>
    <numFmt numFmtId="196" formatCode="_-[$$-240A]\ * #,##0_-;\-[$$-240A]\ * #,##0_-;_-[$$-240A]\ * &quot;-&quot;??_-;_-@"/>
    <numFmt numFmtId="197" formatCode="_-&quot;$&quot;\ * #,##0_-;\-&quot;$&quot;\ * #,##0_-;_-&quot;$&quot;\ * &quot;-&quot;??_-;_-@_-"/>
  </numFmts>
  <fonts count="99">
    <font>
      <sz val="10"/>
      <color rgb="FF000000"/>
      <name val="Arial"/>
    </font>
    <font>
      <b/>
      <sz val="16"/>
      <color theme="1"/>
      <name val="Arial"/>
      <family val="2"/>
    </font>
    <font>
      <sz val="10"/>
      <name val="Arial"/>
      <family val="2"/>
    </font>
    <font>
      <sz val="10"/>
      <color theme="1"/>
      <name val="Arial"/>
      <family val="2"/>
    </font>
    <font>
      <b/>
      <sz val="14"/>
      <color theme="1"/>
      <name val="Arial"/>
      <family val="2"/>
    </font>
    <font>
      <sz val="11"/>
      <color theme="1"/>
      <name val="Arial"/>
      <family val="2"/>
    </font>
    <font>
      <b/>
      <sz val="12"/>
      <color theme="1"/>
      <name val="Arial"/>
      <family val="2"/>
    </font>
    <font>
      <b/>
      <sz val="11"/>
      <color theme="1"/>
      <name val="Arial"/>
      <family val="2"/>
    </font>
    <font>
      <sz val="11"/>
      <name val="Arial"/>
      <family val="2"/>
    </font>
    <font>
      <sz val="11"/>
      <color rgb="FFFF0000"/>
      <name val="Arial"/>
      <family val="2"/>
    </font>
    <font>
      <sz val="12"/>
      <color rgb="FF000000"/>
      <name val="Arial"/>
      <family val="2"/>
    </font>
    <font>
      <sz val="12"/>
      <color theme="1"/>
      <name val="Arial"/>
      <family val="2"/>
    </font>
    <font>
      <b/>
      <sz val="12"/>
      <color rgb="FF000000"/>
      <name val="Arial"/>
      <family val="2"/>
    </font>
    <font>
      <b/>
      <sz val="12"/>
      <color rgb="FFFF0000"/>
      <name val="Arial"/>
      <family val="2"/>
    </font>
    <font>
      <b/>
      <i/>
      <sz val="12"/>
      <color theme="1"/>
      <name val="Arial"/>
      <family val="2"/>
    </font>
    <font>
      <b/>
      <sz val="11"/>
      <color rgb="FF000000"/>
      <name val="Calibri"/>
      <family val="2"/>
    </font>
    <font>
      <b/>
      <sz val="11"/>
      <color rgb="FF000000"/>
      <name val="Arial"/>
      <family val="2"/>
    </font>
    <font>
      <sz val="11"/>
      <color theme="0"/>
      <name val="Arial"/>
      <family val="2"/>
    </font>
    <font>
      <b/>
      <sz val="11"/>
      <color theme="0"/>
      <name val="Arial"/>
      <family val="2"/>
    </font>
    <font>
      <b/>
      <sz val="11"/>
      <color rgb="FFFF0000"/>
      <name val="Arial"/>
      <family val="2"/>
    </font>
    <font>
      <b/>
      <sz val="36"/>
      <color theme="1"/>
      <name val="Arial"/>
      <family val="2"/>
    </font>
    <font>
      <sz val="16"/>
      <color theme="1"/>
      <name val="Arial"/>
      <family val="2"/>
    </font>
    <font>
      <b/>
      <sz val="22"/>
      <color theme="1"/>
      <name val="Arial"/>
      <family val="2"/>
    </font>
    <font>
      <b/>
      <sz val="26"/>
      <color rgb="FF000000"/>
      <name val="Calibri"/>
      <family val="2"/>
    </font>
    <font>
      <b/>
      <sz val="14"/>
      <color rgb="FF000000"/>
      <name val="Calibri"/>
      <family val="2"/>
    </font>
    <font>
      <b/>
      <sz val="72"/>
      <color theme="1"/>
      <name val="Arial"/>
      <family val="2"/>
    </font>
    <font>
      <b/>
      <sz val="20"/>
      <color theme="1"/>
      <name val="Arial"/>
      <family val="2"/>
    </font>
    <font>
      <b/>
      <sz val="18"/>
      <color theme="1"/>
      <name val="Arial"/>
      <family val="2"/>
    </font>
    <font>
      <b/>
      <sz val="8"/>
      <color theme="1"/>
      <name val="Arial"/>
      <family val="2"/>
    </font>
    <font>
      <sz val="8"/>
      <color theme="1"/>
      <name val="Arial"/>
      <family val="2"/>
    </font>
    <font>
      <b/>
      <sz val="10"/>
      <color theme="1"/>
      <name val="Arial"/>
      <family val="2"/>
    </font>
    <font>
      <b/>
      <sz val="11"/>
      <color theme="1"/>
      <name val="Calibri"/>
      <family val="2"/>
    </font>
    <font>
      <sz val="10"/>
      <color theme="0"/>
      <name val="Arial"/>
      <family val="2"/>
    </font>
    <font>
      <b/>
      <sz val="10"/>
      <color theme="0"/>
      <name val="Arial"/>
      <family val="2"/>
    </font>
    <font>
      <b/>
      <sz val="11"/>
      <color theme="1"/>
      <name val="Swis721 LtCn BT"/>
      <family val="2"/>
    </font>
    <font>
      <b/>
      <sz val="12"/>
      <color theme="1"/>
      <name val="Swis721 LtCn BT"/>
      <family val="2"/>
    </font>
    <font>
      <sz val="10"/>
      <color rgb="FF000000"/>
      <name val="Swis721 LtCn BT"/>
      <family val="2"/>
    </font>
    <font>
      <b/>
      <sz val="10"/>
      <color theme="1"/>
      <name val="Swis721 LtCn BT"/>
      <family val="2"/>
    </font>
    <font>
      <sz val="8"/>
      <color rgb="FF000000"/>
      <name val="Swis721 LtCn BT"/>
      <family val="2"/>
    </font>
    <font>
      <b/>
      <sz val="8"/>
      <color theme="1"/>
      <name val="Swis721 LtCn BT"/>
      <family val="2"/>
    </font>
    <font>
      <sz val="9"/>
      <color rgb="FF000000"/>
      <name val="Swis721 LtCn BT"/>
      <family val="2"/>
    </font>
    <font>
      <b/>
      <sz val="9"/>
      <color theme="1"/>
      <name val="Swis721 LtCn BT"/>
      <family val="2"/>
    </font>
    <font>
      <sz val="10"/>
      <color theme="1"/>
      <name val="Century Gothic"/>
      <family val="1"/>
    </font>
    <font>
      <sz val="10"/>
      <color theme="1"/>
      <name val="Swis721 LtCn BT"/>
      <family val="2"/>
    </font>
    <font>
      <sz val="8"/>
      <color theme="1"/>
      <name val="Swis721 LtCn BT"/>
      <family val="2"/>
    </font>
    <font>
      <sz val="9"/>
      <color theme="1"/>
      <name val="Swis721 LtCn BT"/>
      <family val="2"/>
    </font>
    <font>
      <sz val="10"/>
      <color theme="1"/>
      <name val="Calibri"/>
      <family val="2"/>
    </font>
    <font>
      <sz val="10"/>
      <color rgb="FFFF0000"/>
      <name val="Arial"/>
      <family val="2"/>
    </font>
    <font>
      <sz val="11"/>
      <color theme="1"/>
      <name val="Calibri"/>
      <family val="2"/>
    </font>
    <font>
      <b/>
      <sz val="10"/>
      <color theme="1"/>
      <name val="Century Gothic"/>
      <family val="1"/>
    </font>
    <font>
      <sz val="8"/>
      <color theme="1"/>
      <name val="Calibri"/>
      <family val="2"/>
    </font>
    <font>
      <b/>
      <sz val="9"/>
      <color theme="1"/>
      <name val="Arial"/>
      <family val="2"/>
    </font>
    <font>
      <sz val="9"/>
      <color theme="1"/>
      <name val="Calibri"/>
      <family val="2"/>
    </font>
    <font>
      <sz val="11"/>
      <color theme="1"/>
      <name val="Swis721 LtCn BT"/>
      <family val="2"/>
    </font>
    <font>
      <sz val="9"/>
      <color theme="1"/>
      <name val="Arial"/>
      <family val="2"/>
    </font>
    <font>
      <b/>
      <i/>
      <u/>
      <sz val="11"/>
      <color theme="1"/>
      <name val="Swis721 LtCn BT"/>
      <family val="2"/>
    </font>
    <font>
      <b/>
      <u/>
      <sz val="11"/>
      <color theme="1"/>
      <name val="Swis721 LtCn BT"/>
      <family val="2"/>
    </font>
    <font>
      <b/>
      <i/>
      <u/>
      <sz val="11"/>
      <color theme="1"/>
      <name val="Arial"/>
      <family val="2"/>
    </font>
    <font>
      <b/>
      <i/>
      <u/>
      <sz val="11"/>
      <color theme="1"/>
      <name val="Arial"/>
      <family val="2"/>
    </font>
    <font>
      <b/>
      <i/>
      <u/>
      <sz val="8"/>
      <color theme="1"/>
      <name val="Arial"/>
      <family val="2"/>
    </font>
    <font>
      <b/>
      <i/>
      <u/>
      <sz val="8"/>
      <color theme="1"/>
      <name val="Arial"/>
      <family val="2"/>
    </font>
    <font>
      <b/>
      <i/>
      <u/>
      <sz val="9"/>
      <color theme="1"/>
      <name val="Arial"/>
      <family val="2"/>
    </font>
    <font>
      <b/>
      <u/>
      <sz val="9"/>
      <color theme="1"/>
      <name val="Arial"/>
      <family val="2"/>
    </font>
    <font>
      <b/>
      <sz val="48"/>
      <color theme="1"/>
      <name val="Arial"/>
      <family val="2"/>
    </font>
    <font>
      <b/>
      <sz val="10"/>
      <color rgb="FF000000"/>
      <name val="Arial"/>
      <family val="2"/>
    </font>
    <font>
      <b/>
      <sz val="16"/>
      <color rgb="FFFF0000"/>
      <name val="Arial"/>
      <family val="2"/>
    </font>
    <font>
      <sz val="16"/>
      <color rgb="FFFF0000"/>
      <name val="Arial"/>
      <family val="2"/>
    </font>
    <font>
      <sz val="12"/>
      <color rgb="FFFF0000"/>
      <name val="Arial"/>
      <family val="2"/>
    </font>
    <font>
      <b/>
      <u/>
      <sz val="11"/>
      <color theme="1"/>
      <name val="Arial"/>
      <family val="2"/>
    </font>
    <font>
      <u/>
      <sz val="11"/>
      <color theme="1"/>
      <name val="Arial"/>
      <family val="2"/>
    </font>
    <font>
      <b/>
      <u/>
      <sz val="22"/>
      <color theme="1"/>
      <name val="Arial"/>
      <family val="2"/>
    </font>
    <font>
      <u/>
      <sz val="16"/>
      <color theme="1"/>
      <name val="Arial"/>
      <family val="2"/>
    </font>
    <font>
      <sz val="10"/>
      <color rgb="FF000000"/>
      <name val="Arial"/>
      <family val="2"/>
    </font>
    <font>
      <b/>
      <vertAlign val="subscript"/>
      <sz val="12"/>
      <color theme="1"/>
      <name val="Arial"/>
      <family val="2"/>
    </font>
    <font>
      <u/>
      <sz val="10"/>
      <color theme="10"/>
      <name val="Arial"/>
      <family val="2"/>
    </font>
    <font>
      <sz val="10"/>
      <color rgb="FF000000"/>
      <name val="Arial"/>
      <family val="2"/>
    </font>
    <font>
      <b/>
      <sz val="12"/>
      <color theme="0"/>
      <name val="Arial"/>
      <family val="2"/>
    </font>
    <font>
      <sz val="12"/>
      <name val="Arial"/>
      <family val="2"/>
    </font>
    <font>
      <sz val="10"/>
      <color rgb="FF000000"/>
      <name val="Arial"/>
      <family val="2"/>
    </font>
    <font>
      <b/>
      <sz val="12"/>
      <color indexed="8"/>
      <name val="Arial"/>
      <family val="2"/>
    </font>
    <font>
      <b/>
      <sz val="12"/>
      <name val="Arial"/>
      <family val="2"/>
    </font>
    <font>
      <sz val="12"/>
      <color theme="10"/>
      <name val="Arial"/>
      <family val="2"/>
    </font>
    <font>
      <sz val="11"/>
      <color theme="1"/>
      <name val="Calibri"/>
      <family val="2"/>
      <scheme val="minor"/>
    </font>
    <font>
      <sz val="16"/>
      <name val="Arial"/>
      <family val="2"/>
    </font>
    <font>
      <b/>
      <sz val="12"/>
      <name val="Calibri"/>
      <family val="2"/>
      <scheme val="minor"/>
    </font>
    <font>
      <sz val="12"/>
      <name val="Calibri"/>
      <family val="2"/>
      <scheme val="minor"/>
    </font>
    <font>
      <sz val="12"/>
      <color theme="0"/>
      <name val="Arial"/>
      <family val="2"/>
    </font>
    <font>
      <sz val="12"/>
      <color indexed="8"/>
      <name val="Arial"/>
      <family val="2"/>
    </font>
    <font>
      <u/>
      <sz val="10"/>
      <color rgb="FF000000"/>
      <name val="Swis721 ltcn bt"/>
    </font>
    <font>
      <sz val="11"/>
      <color theme="1"/>
      <name val="Swis721 ltcn bt"/>
    </font>
    <font>
      <sz val="10"/>
      <color theme="1"/>
      <name val="Swis721 ltcn bt"/>
    </font>
    <font>
      <sz val="10"/>
      <color rgb="FF000000"/>
      <name val="Swis721 ltcn bt"/>
    </font>
    <font>
      <u/>
      <sz val="10"/>
      <color rgb="FF000000"/>
      <name val="Arial"/>
      <family val="2"/>
    </font>
    <font>
      <sz val="11"/>
      <color rgb="FF000000"/>
      <name val="Arial"/>
      <family val="2"/>
    </font>
    <font>
      <sz val="10"/>
      <color rgb="FF000000"/>
      <name val="Arial"/>
      <family val="2"/>
    </font>
    <font>
      <sz val="11"/>
      <color theme="0"/>
      <name val="Swis721 ltcn bt"/>
    </font>
    <font>
      <sz val="11"/>
      <color rgb="FFFFFFFF"/>
      <name val="Swis721 ltcn bt"/>
    </font>
    <font>
      <sz val="10"/>
      <color rgb="FFFFFFFF"/>
      <name val="Swis721 ltcn bt"/>
    </font>
    <font>
      <sz val="12"/>
      <color theme="1"/>
      <name val="Swis721 ltcn bt"/>
    </font>
  </fonts>
  <fills count="27">
    <fill>
      <patternFill patternType="none"/>
    </fill>
    <fill>
      <patternFill patternType="gray125"/>
    </fill>
    <fill>
      <patternFill patternType="solid">
        <fgColor rgb="FFD6E3BC"/>
        <bgColor rgb="FFD6E3BC"/>
      </patternFill>
    </fill>
    <fill>
      <patternFill patternType="solid">
        <fgColor rgb="FFBFBFBF"/>
        <bgColor rgb="FFBFBFBF"/>
      </patternFill>
    </fill>
    <fill>
      <patternFill patternType="solid">
        <fgColor rgb="FF92D050"/>
        <bgColor rgb="FF92D050"/>
      </patternFill>
    </fill>
    <fill>
      <patternFill patternType="solid">
        <fgColor theme="0"/>
        <bgColor theme="0"/>
      </patternFill>
    </fill>
    <fill>
      <patternFill patternType="solid">
        <fgColor rgb="FFD8D8D8"/>
        <bgColor rgb="FFD8D8D8"/>
      </patternFill>
    </fill>
    <fill>
      <patternFill patternType="solid">
        <fgColor rgb="FF00B0F0"/>
        <bgColor rgb="FF00B0F0"/>
      </patternFill>
    </fill>
    <fill>
      <patternFill patternType="solid">
        <fgColor rgb="FFFFFF00"/>
        <bgColor rgb="FFFFFF00"/>
      </patternFill>
    </fill>
    <fill>
      <patternFill patternType="solid">
        <fgColor rgb="FFFBD4B4"/>
        <bgColor rgb="FFFBD4B4"/>
      </patternFill>
    </fill>
    <fill>
      <patternFill patternType="solid">
        <fgColor rgb="FFFFC000"/>
        <bgColor rgb="FFFFC000"/>
      </patternFill>
    </fill>
    <fill>
      <patternFill patternType="solid">
        <fgColor rgb="FFC2D69B"/>
        <bgColor rgb="FFC2D69B"/>
      </patternFill>
    </fill>
    <fill>
      <patternFill patternType="solid">
        <fgColor rgb="FFA5A5A5"/>
        <bgColor rgb="FFA5A5A5"/>
      </patternFill>
    </fill>
    <fill>
      <patternFill patternType="solid">
        <fgColor rgb="FF7F7F7F"/>
        <bgColor rgb="FF7F7F7F"/>
      </patternFill>
    </fill>
    <fill>
      <patternFill patternType="solid">
        <fgColor rgb="FFFABF8F"/>
        <bgColor rgb="FFFABF8F"/>
      </patternFill>
    </fill>
    <fill>
      <patternFill patternType="solid">
        <fgColor rgb="FF76923C"/>
        <bgColor rgb="FF76923C"/>
      </patternFill>
    </fill>
    <fill>
      <patternFill patternType="solid">
        <fgColor theme="4"/>
        <bgColor theme="4"/>
      </patternFill>
    </fill>
    <fill>
      <patternFill patternType="solid">
        <fgColor rgb="FFCCC0D9"/>
        <bgColor rgb="FFCCC0D9"/>
      </patternFill>
    </fill>
    <fill>
      <patternFill patternType="solid">
        <fgColor rgb="FFB6DDE8"/>
        <bgColor rgb="FFB6DDE8"/>
      </patternFill>
    </fill>
    <fill>
      <patternFill patternType="solid">
        <fgColor rgb="FF95B3D7"/>
        <bgColor rgb="FF95B3D7"/>
      </patternFill>
    </fill>
    <fill>
      <patternFill patternType="solid">
        <fgColor rgb="FF00B050"/>
        <bgColor rgb="FF00B050"/>
      </patternFill>
    </fill>
    <fill>
      <patternFill patternType="solid">
        <fgColor rgb="FFFF6600"/>
        <bgColor rgb="FFFF6600"/>
      </patternFill>
    </fill>
    <fill>
      <patternFill patternType="solid">
        <fgColor theme="6" tint="0.39997558519241921"/>
        <bgColor indexed="64"/>
      </patternFill>
    </fill>
    <fill>
      <patternFill patternType="solid">
        <fgColor rgb="FFFFFF00"/>
        <bgColor indexed="64"/>
      </patternFill>
    </fill>
    <fill>
      <patternFill patternType="solid">
        <fgColor rgb="FFC8C8C8"/>
        <bgColor rgb="FFC8C8C8"/>
      </patternFill>
    </fill>
    <fill>
      <patternFill patternType="solid">
        <fgColor rgb="FFDADADA"/>
        <bgColor rgb="FFDADADA"/>
      </patternFill>
    </fill>
    <fill>
      <patternFill patternType="solid">
        <fgColor rgb="FF7B7B7B"/>
        <bgColor rgb="FF7B7B7B"/>
      </patternFill>
    </fill>
  </fills>
  <borders count="96">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diagonal/>
    </border>
    <border>
      <left/>
      <right/>
      <top/>
      <bottom/>
      <diagonal/>
    </border>
    <border>
      <left/>
      <right/>
      <top/>
      <bottom/>
      <diagonal/>
    </border>
    <border>
      <left style="thin">
        <color rgb="FF000000"/>
      </left>
      <right/>
      <top/>
      <bottom/>
      <diagonal/>
    </border>
    <border>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right/>
      <top/>
      <bottom style="thin">
        <color rgb="FF000000"/>
      </bottom>
      <diagonal/>
    </border>
    <border>
      <left style="double">
        <color rgb="FF000000"/>
      </left>
      <right style="double">
        <color rgb="FF000000"/>
      </right>
      <top style="double">
        <color rgb="FF000000"/>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style="double">
        <color rgb="FF000000"/>
      </right>
      <top/>
      <bottom style="double">
        <color rgb="FF000000"/>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top/>
      <bottom/>
      <diagonal/>
    </border>
    <border>
      <left/>
      <right style="double">
        <color rgb="FF000000"/>
      </right>
      <top/>
      <bottom/>
      <diagonal/>
    </border>
    <border>
      <left style="double">
        <color rgb="FF000000"/>
      </left>
      <right style="double">
        <color rgb="FF000000"/>
      </right>
      <top/>
      <bottom/>
      <diagonal/>
    </border>
    <border>
      <left style="double">
        <color rgb="FF000000"/>
      </left>
      <right style="medium">
        <color rgb="FF000000"/>
      </right>
      <top style="double">
        <color rgb="FF000000"/>
      </top>
      <bottom style="medium">
        <color rgb="FF000000"/>
      </bottom>
      <diagonal/>
    </border>
    <border>
      <left/>
      <right/>
      <top style="double">
        <color rgb="FF000000"/>
      </top>
      <bottom style="medium">
        <color rgb="FF000000"/>
      </bottom>
      <diagonal/>
    </border>
    <border>
      <left style="double">
        <color rgb="FF000000"/>
      </left>
      <right/>
      <top style="double">
        <color rgb="FF000000"/>
      </top>
      <bottom style="medium">
        <color rgb="FF000000"/>
      </bottom>
      <diagonal/>
    </border>
    <border>
      <left/>
      <right style="double">
        <color rgb="FF000000"/>
      </right>
      <top style="double">
        <color rgb="FF000000"/>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style="thin">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rgb="FF000000"/>
      </left>
      <right style="medium">
        <color rgb="FF000000"/>
      </right>
      <top style="double">
        <color rgb="FF000000"/>
      </top>
      <bottom/>
      <diagonal/>
    </border>
    <border>
      <left style="double">
        <color rgb="FF000000"/>
      </left>
      <right style="medium">
        <color rgb="FF000000"/>
      </right>
      <top style="medium">
        <color rgb="FF000000"/>
      </top>
      <bottom style="double">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rgb="FF000000"/>
      </bottom>
      <diagonal/>
    </border>
    <border>
      <left style="double">
        <color rgb="FF000000"/>
      </left>
      <right style="thin">
        <color rgb="FF000000"/>
      </right>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double">
        <color rgb="FF000000"/>
      </right>
      <top style="thin">
        <color rgb="FF000000"/>
      </top>
      <bottom style="thin">
        <color indexed="64"/>
      </bottom>
      <diagonal/>
    </border>
    <border>
      <left style="medium">
        <color rgb="FF000000"/>
      </left>
      <right style="medium">
        <color rgb="FF000000"/>
      </right>
      <top/>
      <bottom style="medium">
        <color rgb="FF000000"/>
      </bottom>
      <diagonal/>
    </border>
    <border>
      <left style="double">
        <color rgb="FF000000"/>
      </left>
      <right/>
      <top/>
      <bottom style="medium">
        <color rgb="FF000000"/>
      </bottom>
      <diagonal/>
    </border>
    <border>
      <left/>
      <right/>
      <top/>
      <bottom style="medium">
        <color rgb="FF000000"/>
      </bottom>
      <diagonal/>
    </border>
    <border>
      <left style="thin">
        <color rgb="FF000000"/>
      </left>
      <right/>
      <top style="thin">
        <color rgb="FF000000"/>
      </top>
      <bottom style="thin">
        <color indexed="64"/>
      </bottom>
      <diagonal/>
    </border>
  </borders>
  <cellStyleXfs count="15">
    <xf numFmtId="0" fontId="0" fillId="0" borderId="0"/>
    <xf numFmtId="0" fontId="74" fillId="0" borderId="0" applyNumberFormat="0" applyFill="0" applyBorder="0" applyAlignment="0" applyProtection="0"/>
    <xf numFmtId="42" fontId="75" fillId="0" borderId="0" applyFont="0" applyFill="0" applyBorder="0" applyAlignment="0" applyProtection="0"/>
    <xf numFmtId="43" fontId="78" fillId="0" borderId="0" applyFont="0" applyFill="0" applyBorder="0" applyAlignment="0" applyProtection="0"/>
    <xf numFmtId="9" fontId="78" fillId="0" borderId="0" applyFont="0" applyFill="0" applyBorder="0" applyAlignment="0" applyProtection="0"/>
    <xf numFmtId="0" fontId="2" fillId="0" borderId="62"/>
    <xf numFmtId="0" fontId="74" fillId="0" borderId="62" applyNumberFormat="0" applyFill="0" applyBorder="0" applyAlignment="0" applyProtection="0"/>
    <xf numFmtId="0" fontId="2" fillId="0" borderId="62"/>
    <xf numFmtId="9" fontId="2" fillId="0" borderId="62" applyFont="0" applyFill="0" applyBorder="0" applyAlignment="0" applyProtection="0"/>
    <xf numFmtId="9" fontId="2" fillId="0" borderId="62" applyFont="0" applyFill="0" applyBorder="0" applyAlignment="0" applyProtection="0"/>
    <xf numFmtId="44" fontId="2" fillId="0" borderId="62" applyFont="0" applyFill="0" applyBorder="0" applyAlignment="0" applyProtection="0"/>
    <xf numFmtId="0" fontId="82" fillId="0" borderId="62"/>
    <xf numFmtId="0" fontId="82" fillId="0" borderId="62"/>
    <xf numFmtId="44" fontId="94" fillId="0" borderId="0" applyFont="0" applyFill="0" applyBorder="0" applyAlignment="0" applyProtection="0"/>
    <xf numFmtId="0" fontId="5" fillId="0" borderId="62"/>
  </cellStyleXfs>
  <cellXfs count="808">
    <xf numFmtId="0" fontId="0" fillId="0" borderId="0" xfId="0" applyFont="1" applyAlignment="1"/>
    <xf numFmtId="0" fontId="3" fillId="3" borderId="3" xfId="0" applyFont="1" applyFill="1" applyBorder="1" applyAlignment="1">
      <alignment vertical="center" wrapText="1"/>
    </xf>
    <xf numFmtId="0" fontId="6" fillId="0" borderId="8" xfId="0" applyFont="1" applyBorder="1" applyAlignment="1">
      <alignment horizontal="center" vertical="center" wrapText="1"/>
    </xf>
    <xf numFmtId="0" fontId="7" fillId="0" borderId="9" xfId="0" applyFont="1" applyBorder="1" applyAlignment="1">
      <alignment horizontal="center" vertical="center" wrapText="1"/>
    </xf>
    <xf numFmtId="0" fontId="5" fillId="0" borderId="9" xfId="0" applyFont="1" applyBorder="1" applyAlignment="1">
      <alignment horizontal="center" vertical="center" wrapText="1"/>
    </xf>
    <xf numFmtId="0" fontId="5" fillId="0" borderId="9" xfId="0" applyFont="1" applyBorder="1" applyAlignment="1">
      <alignment vertical="center"/>
    </xf>
    <xf numFmtId="0" fontId="8" fillId="0" borderId="0" xfId="0" applyFont="1" applyAlignment="1"/>
    <xf numFmtId="0" fontId="5" fillId="0" borderId="9" xfId="0" applyFont="1" applyBorder="1" applyAlignment="1">
      <alignment vertical="center"/>
    </xf>
    <xf numFmtId="0" fontId="5" fillId="0" borderId="0" xfId="0" applyFont="1" applyAlignment="1">
      <alignment horizontal="center" vertical="center" wrapText="1"/>
    </xf>
    <xf numFmtId="0" fontId="5" fillId="0" borderId="0" xfId="0" applyFont="1" applyAlignment="1">
      <alignment vertical="center"/>
    </xf>
    <xf numFmtId="49" fontId="5" fillId="0" borderId="0" xfId="0" applyNumberFormat="1" applyFont="1" applyAlignment="1">
      <alignment horizontal="center" vertical="center" wrapText="1"/>
    </xf>
    <xf numFmtId="0" fontId="5" fillId="0" borderId="0" xfId="0" applyFont="1"/>
    <xf numFmtId="0" fontId="7" fillId="5" borderId="18" xfId="0" applyFont="1" applyFill="1" applyBorder="1" applyAlignment="1">
      <alignment wrapText="1"/>
    </xf>
    <xf numFmtId="0" fontId="7" fillId="5" borderId="19" xfId="0" applyFont="1" applyFill="1" applyBorder="1" applyAlignment="1">
      <alignment vertical="center" wrapText="1"/>
    </xf>
    <xf numFmtId="0" fontId="7" fillId="5" borderId="20" xfId="0" applyFont="1" applyFill="1" applyBorder="1" applyAlignment="1">
      <alignment vertical="center" wrapText="1"/>
    </xf>
    <xf numFmtId="0" fontId="7" fillId="3" borderId="9" xfId="0" applyFont="1" applyFill="1" applyBorder="1" applyAlignment="1">
      <alignment horizontal="center" vertical="center"/>
    </xf>
    <xf numFmtId="0" fontId="7" fillId="3" borderId="9" xfId="0" applyFont="1" applyFill="1" applyBorder="1" applyAlignment="1">
      <alignment horizontal="center" vertical="center" wrapText="1"/>
    </xf>
    <xf numFmtId="0" fontId="5" fillId="0" borderId="21" xfId="0" applyFont="1" applyBorder="1" applyAlignment="1">
      <alignment horizontal="center" vertical="center"/>
    </xf>
    <xf numFmtId="0" fontId="5" fillId="0" borderId="21" xfId="0" applyFont="1" applyBorder="1" applyAlignment="1">
      <alignment horizontal="center" vertical="center" wrapText="1"/>
    </xf>
    <xf numFmtId="3"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wrapText="1"/>
    </xf>
    <xf numFmtId="167" fontId="5" fillId="2" borderId="22" xfId="0" applyNumberFormat="1" applyFont="1" applyFill="1" applyBorder="1" applyAlignment="1">
      <alignment horizontal="center" vertical="center" wrapText="1"/>
    </xf>
    <xf numFmtId="0" fontId="5" fillId="2" borderId="22" xfId="0" applyFont="1" applyFill="1" applyBorder="1" applyAlignment="1">
      <alignment horizontal="left" vertical="center" wrapText="1"/>
    </xf>
    <xf numFmtId="0" fontId="5" fillId="2" borderId="22" xfId="0" applyFont="1" applyFill="1" applyBorder="1" applyAlignment="1">
      <alignment horizontal="center" vertical="center" wrapText="1"/>
    </xf>
    <xf numFmtId="0" fontId="5" fillId="0" borderId="21" xfId="0" applyFont="1" applyBorder="1" applyAlignment="1">
      <alignment horizontal="center" vertical="center"/>
    </xf>
    <xf numFmtId="3" fontId="5" fillId="2" borderId="9" xfId="0" applyNumberFormat="1" applyFont="1" applyFill="1" applyBorder="1" applyAlignment="1">
      <alignment horizontal="center" vertical="center" wrapText="1"/>
    </xf>
    <xf numFmtId="0" fontId="5" fillId="2" borderId="9" xfId="0" applyFont="1" applyFill="1" applyBorder="1" applyAlignment="1">
      <alignment horizontal="center" vertical="center" wrapText="1"/>
    </xf>
    <xf numFmtId="167" fontId="5" fillId="2" borderId="9"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22" fontId="5" fillId="2" borderId="22" xfId="0" applyNumberFormat="1" applyFont="1" applyFill="1" applyBorder="1" applyAlignment="1">
      <alignment horizontal="center" vertical="center"/>
    </xf>
    <xf numFmtId="3" fontId="5" fillId="2" borderId="9" xfId="0" applyNumberFormat="1" applyFont="1" applyFill="1" applyBorder="1" applyAlignment="1">
      <alignment horizontal="center" vertical="center" wrapText="1"/>
    </xf>
    <xf numFmtId="0" fontId="5" fillId="2" borderId="9" xfId="0" applyFont="1" applyFill="1" applyBorder="1" applyAlignment="1">
      <alignment horizontal="center" vertical="center" wrapText="1"/>
    </xf>
    <xf numFmtId="167" fontId="5" fillId="2" borderId="9" xfId="0" applyNumberFormat="1" applyFont="1" applyFill="1" applyBorder="1" applyAlignment="1">
      <alignment horizontal="center" vertical="center" wrapText="1"/>
    </xf>
    <xf numFmtId="3" fontId="5" fillId="2" borderId="22" xfId="0" applyNumberFormat="1" applyFont="1" applyFill="1" applyBorder="1" applyAlignment="1">
      <alignment horizontal="center" vertical="center" wrapText="1"/>
    </xf>
    <xf numFmtId="167" fontId="5" fillId="2" borderId="22" xfId="0" applyNumberFormat="1" applyFont="1" applyFill="1" applyBorder="1" applyAlignment="1">
      <alignment horizontal="center" vertical="center" wrapText="1"/>
    </xf>
    <xf numFmtId="21" fontId="5" fillId="2" borderId="22" xfId="0" applyNumberFormat="1" applyFont="1" applyFill="1" applyBorder="1" applyAlignment="1">
      <alignment horizontal="center" vertical="center"/>
    </xf>
    <xf numFmtId="0" fontId="10" fillId="0" borderId="0" xfId="0" applyFont="1" applyAlignment="1">
      <alignment wrapText="1"/>
    </xf>
    <xf numFmtId="0" fontId="10" fillId="0" borderId="0" xfId="0" applyFont="1" applyAlignment="1">
      <alignment horizontal="center" wrapText="1"/>
    </xf>
    <xf numFmtId="0" fontId="11" fillId="2" borderId="3" xfId="0" applyFont="1" applyFill="1" applyBorder="1" applyAlignment="1">
      <alignment vertical="center" wrapText="1"/>
    </xf>
    <xf numFmtId="0" fontId="6" fillId="2" borderId="3" xfId="0" applyFont="1" applyFill="1" applyBorder="1" applyAlignment="1">
      <alignment vertical="center" wrapText="1"/>
    </xf>
    <xf numFmtId="0" fontId="6" fillId="2" borderId="3" xfId="0" applyFont="1" applyFill="1" applyBorder="1" applyAlignment="1">
      <alignment horizontal="center" vertical="center" wrapText="1"/>
    </xf>
    <xf numFmtId="0" fontId="11" fillId="0" borderId="0" xfId="0" applyFont="1" applyAlignment="1">
      <alignment vertical="center" wrapText="1"/>
    </xf>
    <xf numFmtId="0" fontId="6" fillId="5" borderId="23"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11" fillId="6" borderId="9"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6" fillId="6" borderId="9" xfId="0" applyFont="1" applyFill="1" applyBorder="1" applyAlignment="1">
      <alignment horizontal="center" vertical="center" wrapText="1"/>
    </xf>
    <xf numFmtId="3" fontId="6" fillId="6" borderId="9" xfId="0" applyNumberFormat="1" applyFont="1" applyFill="1" applyBorder="1" applyAlignment="1">
      <alignment horizontal="center" vertical="center" wrapText="1"/>
    </xf>
    <xf numFmtId="0" fontId="11" fillId="5" borderId="9" xfId="0" applyFont="1" applyFill="1" applyBorder="1" applyAlignment="1">
      <alignment horizontal="center" vertical="center" wrapText="1"/>
    </xf>
    <xf numFmtId="0" fontId="6" fillId="5" borderId="9" xfId="0" applyFont="1" applyFill="1" applyBorder="1" applyAlignment="1">
      <alignment vertical="center" wrapText="1"/>
    </xf>
    <xf numFmtId="0" fontId="6" fillId="5" borderId="9"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9" xfId="0" applyFont="1" applyFill="1" applyBorder="1" applyAlignment="1">
      <alignment vertical="center" wrapText="1"/>
    </xf>
    <xf numFmtId="0" fontId="11" fillId="4" borderId="9" xfId="0" applyFont="1" applyFill="1" applyBorder="1" applyAlignment="1">
      <alignment horizontal="center" vertical="center" wrapText="1"/>
    </xf>
    <xf numFmtId="0" fontId="11" fillId="4" borderId="9" xfId="0" applyFont="1" applyFill="1" applyBorder="1" applyAlignment="1">
      <alignment vertical="center" wrapText="1"/>
    </xf>
    <xf numFmtId="0" fontId="11" fillId="4" borderId="9" xfId="0" applyFont="1" applyFill="1" applyBorder="1" applyAlignment="1">
      <alignment horizontal="left" vertical="center" wrapText="1"/>
    </xf>
    <xf numFmtId="0" fontId="12" fillId="0" borderId="9" xfId="0" applyFont="1" applyBorder="1" applyAlignment="1">
      <alignment horizontal="center" vertical="center" wrapText="1"/>
    </xf>
    <xf numFmtId="0" fontId="6" fillId="0" borderId="9" xfId="0" applyFont="1" applyBorder="1" applyAlignment="1">
      <alignment horizontal="center" vertical="center" wrapText="1"/>
    </xf>
    <xf numFmtId="0" fontId="6" fillId="0" borderId="0" xfId="0" applyFont="1" applyAlignment="1">
      <alignment horizontal="center" vertical="center" wrapText="1"/>
    </xf>
    <xf numFmtId="0" fontId="6" fillId="0" borderId="9" xfId="0" applyFont="1" applyBorder="1" applyAlignment="1">
      <alignment horizontal="left" vertical="center" wrapText="1"/>
    </xf>
    <xf numFmtId="164" fontId="6" fillId="0" borderId="9" xfId="0" applyNumberFormat="1" applyFont="1" applyBorder="1" applyAlignment="1">
      <alignment horizontal="center" vertical="center" wrapText="1"/>
    </xf>
    <xf numFmtId="165" fontId="6" fillId="0" borderId="9" xfId="0" applyNumberFormat="1" applyFont="1" applyBorder="1" applyAlignment="1">
      <alignment horizontal="center" vertical="center" wrapText="1"/>
    </xf>
    <xf numFmtId="0" fontId="6" fillId="4" borderId="26" xfId="0" applyFont="1" applyFill="1" applyBorder="1" applyAlignment="1">
      <alignment vertical="center" wrapText="1"/>
    </xf>
    <xf numFmtId="0" fontId="14" fillId="4" borderId="27" xfId="0" applyFont="1" applyFill="1" applyBorder="1" applyAlignment="1">
      <alignment vertical="center" wrapText="1"/>
    </xf>
    <xf numFmtId="164" fontId="11" fillId="0" borderId="9" xfId="0" applyNumberFormat="1" applyFont="1" applyBorder="1"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horizontal="left" vertical="center" wrapText="1"/>
    </xf>
    <xf numFmtId="0" fontId="6" fillId="7" borderId="9" xfId="0" applyFont="1" applyFill="1" applyBorder="1" applyAlignment="1">
      <alignment horizontal="center" vertical="center" wrapText="1"/>
    </xf>
    <xf numFmtId="0" fontId="13" fillId="7" borderId="9" xfId="0" applyFont="1" applyFill="1" applyBorder="1" applyAlignment="1">
      <alignment horizontal="left" vertical="center" wrapText="1"/>
    </xf>
    <xf numFmtId="0" fontId="11" fillId="7" borderId="9" xfId="0" applyFont="1" applyFill="1" applyBorder="1" applyAlignment="1">
      <alignment horizontal="center" vertical="center" wrapText="1"/>
    </xf>
    <xf numFmtId="0" fontId="11" fillId="7" borderId="3" xfId="0" applyFont="1" applyFill="1" applyBorder="1" applyAlignment="1">
      <alignment horizontal="center" vertical="center" wrapText="1"/>
    </xf>
    <xf numFmtId="0" fontId="11" fillId="7" borderId="9" xfId="0" applyFont="1" applyFill="1" applyBorder="1" applyAlignment="1">
      <alignment horizontal="left" vertical="center" wrapText="1"/>
    </xf>
    <xf numFmtId="0" fontId="11" fillId="7" borderId="3" xfId="0" applyFont="1" applyFill="1" applyBorder="1" applyAlignment="1">
      <alignment horizontal="left" vertical="center" wrapText="1"/>
    </xf>
    <xf numFmtId="165" fontId="12" fillId="0" borderId="9" xfId="0" applyNumberFormat="1" applyFont="1" applyBorder="1" applyAlignment="1">
      <alignment horizontal="center" vertical="center" wrapText="1"/>
    </xf>
    <xf numFmtId="1" fontId="6" fillId="0" borderId="9" xfId="0" applyNumberFormat="1" applyFont="1" applyBorder="1" applyAlignment="1">
      <alignment horizontal="center" vertical="center" wrapText="1"/>
    </xf>
    <xf numFmtId="8" fontId="6" fillId="0" borderId="9" xfId="0" applyNumberFormat="1" applyFont="1" applyBorder="1" applyAlignment="1">
      <alignment horizontal="center" vertical="center" wrapText="1"/>
    </xf>
    <xf numFmtId="0" fontId="6" fillId="0" borderId="0" xfId="0" applyFont="1" applyAlignment="1">
      <alignment vertical="center" wrapText="1"/>
    </xf>
    <xf numFmtId="169" fontId="11" fillId="0" borderId="0" xfId="0" applyNumberFormat="1" applyFont="1" applyAlignment="1">
      <alignment vertical="center" wrapText="1"/>
    </xf>
    <xf numFmtId="0" fontId="5" fillId="0" borderId="0" xfId="0" applyFont="1" applyAlignment="1">
      <alignment vertical="center" wrapText="1"/>
    </xf>
    <xf numFmtId="0" fontId="7" fillId="0" borderId="0" xfId="0" applyFont="1" applyAlignment="1">
      <alignment vertical="center" wrapText="1"/>
    </xf>
    <xf numFmtId="170" fontId="7" fillId="0" borderId="0" xfId="0" applyNumberFormat="1" applyFont="1" applyAlignment="1">
      <alignment horizontal="center" vertical="center" wrapText="1"/>
    </xf>
    <xf numFmtId="170" fontId="7" fillId="0" borderId="0" xfId="0" applyNumberFormat="1" applyFont="1" applyAlignment="1">
      <alignment vertical="center" wrapText="1"/>
    </xf>
    <xf numFmtId="170" fontId="7" fillId="6" borderId="9" xfId="0" applyNumberFormat="1" applyFont="1" applyFill="1" applyBorder="1" applyAlignment="1">
      <alignment horizontal="center" vertical="center" wrapText="1"/>
    </xf>
    <xf numFmtId="172" fontId="7" fillId="8" borderId="9" xfId="0" applyNumberFormat="1" applyFont="1" applyFill="1" applyBorder="1" applyAlignment="1">
      <alignment horizontal="center" vertical="center" wrapText="1"/>
    </xf>
    <xf numFmtId="173" fontId="7" fillId="6" borderId="9" xfId="0" applyNumberFormat="1" applyFont="1" applyFill="1" applyBorder="1" applyAlignment="1">
      <alignment horizontal="center" vertical="center" wrapText="1"/>
    </xf>
    <xf numFmtId="171" fontId="7" fillId="0" borderId="0" xfId="0" applyNumberFormat="1" applyFont="1" applyAlignment="1">
      <alignment vertical="center" wrapText="1"/>
    </xf>
    <xf numFmtId="168" fontId="5" fillId="0" borderId="0" xfId="0" applyNumberFormat="1" applyFont="1" applyAlignment="1">
      <alignment horizontal="right" vertical="center" wrapText="1"/>
    </xf>
    <xf numFmtId="173" fontId="5" fillId="0" borderId="0" xfId="0" applyNumberFormat="1" applyFont="1" applyAlignment="1">
      <alignment vertical="center" wrapText="1"/>
    </xf>
    <xf numFmtId="3" fontId="7" fillId="0" borderId="0" xfId="0" applyNumberFormat="1" applyFont="1" applyAlignment="1">
      <alignment vertical="center" wrapText="1"/>
    </xf>
    <xf numFmtId="174" fontId="5" fillId="0" borderId="0" xfId="0" applyNumberFormat="1" applyFont="1" applyAlignment="1">
      <alignment vertical="center" wrapText="1"/>
    </xf>
    <xf numFmtId="170" fontId="5" fillId="0" borderId="0" xfId="0" applyNumberFormat="1" applyFont="1" applyAlignment="1">
      <alignment vertical="center" wrapText="1"/>
    </xf>
    <xf numFmtId="175" fontId="5" fillId="0" borderId="0" xfId="0" applyNumberFormat="1" applyFont="1" applyAlignment="1">
      <alignment vertical="center" wrapText="1"/>
    </xf>
    <xf numFmtId="0" fontId="7" fillId="8" borderId="9" xfId="0" applyFont="1" applyFill="1" applyBorder="1" applyAlignment="1">
      <alignment horizontal="center" vertical="center" wrapText="1"/>
    </xf>
    <xf numFmtId="0" fontId="15" fillId="8" borderId="9" xfId="0" applyFont="1" applyFill="1" applyBorder="1" applyAlignment="1">
      <alignment horizontal="center" vertical="center" wrapText="1"/>
    </xf>
    <xf numFmtId="0" fontId="7" fillId="6" borderId="9" xfId="0" applyFont="1" applyFill="1" applyBorder="1" applyAlignment="1">
      <alignment horizontal="center" vertical="center" wrapText="1"/>
    </xf>
    <xf numFmtId="9" fontId="7" fillId="6" borderId="9" xfId="0" applyNumberFormat="1" applyFont="1" applyFill="1" applyBorder="1" applyAlignment="1">
      <alignment horizontal="center" vertical="center" wrapText="1"/>
    </xf>
    <xf numFmtId="170" fontId="7" fillId="0" borderId="9" xfId="0" applyNumberFormat="1" applyFont="1" applyBorder="1" applyAlignment="1">
      <alignment horizontal="center" vertical="center" wrapText="1"/>
    </xf>
    <xf numFmtId="2" fontId="7" fillId="0" borderId="9" xfId="0" applyNumberFormat="1" applyFont="1" applyBorder="1" applyAlignment="1">
      <alignment horizontal="center" vertical="center" wrapText="1"/>
    </xf>
    <xf numFmtId="174" fontId="7" fillId="0" borderId="9" xfId="0" applyNumberFormat="1" applyFont="1" applyBorder="1" applyAlignment="1">
      <alignment vertical="center" wrapText="1"/>
    </xf>
    <xf numFmtId="170" fontId="7" fillId="0" borderId="34" xfId="0" applyNumberFormat="1" applyFont="1" applyBorder="1" applyAlignment="1">
      <alignment vertical="center" wrapText="1"/>
    </xf>
    <xf numFmtId="0" fontId="7" fillId="9" borderId="9" xfId="0" applyFont="1" applyFill="1" applyBorder="1" applyAlignment="1">
      <alignment horizontal="center" vertical="center" wrapText="1"/>
    </xf>
    <xf numFmtId="170" fontId="7" fillId="0" borderId="0" xfId="0" applyNumberFormat="1" applyFont="1" applyAlignment="1">
      <alignment horizontal="center" wrapText="1"/>
    </xf>
    <xf numFmtId="9" fontId="7" fillId="9" borderId="9" xfId="0" applyNumberFormat="1" applyFont="1" applyFill="1" applyBorder="1" applyAlignment="1">
      <alignment horizontal="center" vertical="center" wrapText="1"/>
    </xf>
    <xf numFmtId="2" fontId="18" fillId="0" borderId="9" xfId="0" applyNumberFormat="1" applyFont="1" applyBorder="1" applyAlignment="1">
      <alignment horizontal="center" vertical="center" wrapText="1"/>
    </xf>
    <xf numFmtId="170" fontId="18" fillId="0" borderId="0" xfId="0" applyNumberFormat="1" applyFont="1" applyAlignment="1">
      <alignment horizontal="center" wrapText="1"/>
    </xf>
    <xf numFmtId="170" fontId="18" fillId="0" borderId="9" xfId="0" applyNumberFormat="1" applyFont="1" applyBorder="1" applyAlignment="1">
      <alignment horizontal="center" vertical="center" wrapText="1"/>
    </xf>
    <xf numFmtId="0" fontId="18" fillId="0" borderId="9" xfId="0" applyFont="1" applyBorder="1" applyAlignment="1">
      <alignment horizontal="center" vertical="center" wrapText="1"/>
    </xf>
    <xf numFmtId="4" fontId="7" fillId="0" borderId="9" xfId="0" applyNumberFormat="1" applyFont="1" applyBorder="1" applyAlignment="1">
      <alignment horizontal="center" vertical="center" wrapText="1"/>
    </xf>
    <xf numFmtId="176" fontId="7" fillId="0" borderId="9" xfId="0" applyNumberFormat="1" applyFont="1" applyBorder="1" applyAlignment="1">
      <alignment horizontal="center" vertical="center" wrapText="1"/>
    </xf>
    <xf numFmtId="0" fontId="7" fillId="6" borderId="9" xfId="0" applyFont="1" applyFill="1" applyBorder="1" applyAlignment="1">
      <alignment horizontal="center" wrapText="1"/>
    </xf>
    <xf numFmtId="0" fontId="5" fillId="0" borderId="0" xfId="0" applyFont="1" applyAlignment="1">
      <alignment horizontal="center" wrapText="1"/>
    </xf>
    <xf numFmtId="170" fontId="6" fillId="0" borderId="0" xfId="0" applyNumberFormat="1" applyFont="1" applyAlignment="1">
      <alignment horizontal="center" vertical="center" wrapText="1"/>
    </xf>
    <xf numFmtId="170" fontId="6" fillId="0" borderId="0" xfId="0" applyNumberFormat="1" applyFont="1" applyAlignment="1">
      <alignment vertical="center" wrapText="1"/>
    </xf>
    <xf numFmtId="170" fontId="6" fillId="6" borderId="9" xfId="0" applyNumberFormat="1" applyFont="1" applyFill="1" applyBorder="1" applyAlignment="1">
      <alignment horizontal="center" vertical="center" wrapText="1"/>
    </xf>
    <xf numFmtId="170" fontId="4" fillId="6" borderId="9" xfId="0" applyNumberFormat="1" applyFont="1" applyFill="1" applyBorder="1" applyAlignment="1">
      <alignment horizontal="center" vertical="center" wrapText="1"/>
    </xf>
    <xf numFmtId="172" fontId="4" fillId="8" borderId="9" xfId="0" applyNumberFormat="1" applyFont="1" applyFill="1" applyBorder="1" applyAlignment="1">
      <alignment horizontal="center" vertical="center" wrapText="1"/>
    </xf>
    <xf numFmtId="173" fontId="4" fillId="6" borderId="9" xfId="0" applyNumberFormat="1" applyFont="1" applyFill="1" applyBorder="1" applyAlignment="1">
      <alignment horizontal="center" vertical="center" wrapText="1"/>
    </xf>
    <xf numFmtId="171" fontId="6" fillId="0" borderId="0" xfId="0" applyNumberFormat="1" applyFont="1" applyAlignment="1">
      <alignment vertical="center" wrapText="1"/>
    </xf>
    <xf numFmtId="168" fontId="11" fillId="0" borderId="0" xfId="0" applyNumberFormat="1" applyFont="1" applyAlignment="1">
      <alignment horizontal="right" vertical="center" wrapText="1"/>
    </xf>
    <xf numFmtId="173" fontId="11" fillId="0" borderId="0" xfId="0" applyNumberFormat="1" applyFont="1" applyAlignment="1">
      <alignment vertical="center" wrapText="1"/>
    </xf>
    <xf numFmtId="3" fontId="6" fillId="0" borderId="0" xfId="0" applyNumberFormat="1" applyFont="1" applyAlignment="1">
      <alignment vertical="center" wrapText="1"/>
    </xf>
    <xf numFmtId="174" fontId="11" fillId="0" borderId="0" xfId="0" applyNumberFormat="1" applyFont="1" applyAlignment="1">
      <alignment vertical="center" wrapText="1"/>
    </xf>
    <xf numFmtId="170" fontId="11" fillId="0" borderId="0" xfId="0" applyNumberFormat="1" applyFont="1" applyAlignment="1">
      <alignment vertical="center" wrapText="1"/>
    </xf>
    <xf numFmtId="0" fontId="22" fillId="8" borderId="9" xfId="0" applyFont="1" applyFill="1" applyBorder="1" applyAlignment="1">
      <alignment horizontal="center" vertical="center" wrapText="1"/>
    </xf>
    <xf numFmtId="0" fontId="23" fillId="8" borderId="9" xfId="0" applyFont="1" applyFill="1" applyBorder="1" applyAlignment="1">
      <alignment horizontal="center" vertical="center" wrapText="1"/>
    </xf>
    <xf numFmtId="0" fontId="11" fillId="8" borderId="9" xfId="0" applyFont="1" applyFill="1" applyBorder="1" applyAlignment="1">
      <alignment horizontal="center" vertical="center" wrapText="1"/>
    </xf>
    <xf numFmtId="0" fontId="3" fillId="0" borderId="9" xfId="0" applyFont="1" applyBorder="1" applyAlignment="1">
      <alignment horizontal="center" vertical="center"/>
    </xf>
    <xf numFmtId="0" fontId="3" fillId="0" borderId="9" xfId="0" applyFont="1" applyBorder="1" applyAlignment="1">
      <alignment vertical="center"/>
    </xf>
    <xf numFmtId="2" fontId="3" fillId="0" borderId="9" xfId="0" applyNumberFormat="1" applyFont="1" applyBorder="1" applyAlignment="1">
      <alignment vertical="center"/>
    </xf>
    <xf numFmtId="0" fontId="4" fillId="12" borderId="9" xfId="0" applyFont="1" applyFill="1" applyBorder="1" applyAlignment="1">
      <alignment horizontal="center" vertical="center"/>
    </xf>
    <xf numFmtId="4" fontId="4" fillId="0" borderId="9" xfId="0" applyNumberFormat="1" applyFont="1" applyBorder="1" applyAlignment="1">
      <alignment horizontal="center" vertical="center" wrapText="1"/>
    </xf>
    <xf numFmtId="176" fontId="4" fillId="0" borderId="9" xfId="0" applyNumberFormat="1" applyFont="1" applyBorder="1" applyAlignment="1">
      <alignment horizontal="center" vertical="center" wrapText="1"/>
    </xf>
    <xf numFmtId="0" fontId="4" fillId="5" borderId="3" xfId="0" applyFont="1" applyFill="1" applyBorder="1" applyAlignment="1">
      <alignment horizontal="center" vertical="center" wrapText="1"/>
    </xf>
    <xf numFmtId="0" fontId="11" fillId="5" borderId="3" xfId="0" applyFont="1" applyFill="1" applyBorder="1" applyAlignment="1">
      <alignment vertical="center" wrapText="1"/>
    </xf>
    <xf numFmtId="0" fontId="11" fillId="5" borderId="3" xfId="0" applyFont="1" applyFill="1" applyBorder="1" applyAlignment="1">
      <alignment horizontal="center" vertical="center" wrapText="1"/>
    </xf>
    <xf numFmtId="0" fontId="28" fillId="6" borderId="9" xfId="0" applyFont="1" applyFill="1" applyBorder="1" applyAlignment="1">
      <alignment horizontal="center" vertical="center" wrapText="1"/>
    </xf>
    <xf numFmtId="9" fontId="5" fillId="8" borderId="9" xfId="0" applyNumberFormat="1" applyFont="1" applyFill="1" applyBorder="1" applyAlignment="1">
      <alignment horizontal="center" vertical="center" wrapText="1"/>
    </xf>
    <xf numFmtId="0" fontId="28" fillId="13" borderId="9" xfId="0" applyFont="1" applyFill="1" applyBorder="1" applyAlignment="1">
      <alignment horizontal="center" vertical="center" wrapText="1"/>
    </xf>
    <xf numFmtId="8" fontId="5" fillId="8" borderId="3" xfId="0" applyNumberFormat="1" applyFont="1" applyFill="1" applyBorder="1" applyAlignment="1">
      <alignment vertical="center"/>
    </xf>
    <xf numFmtId="170" fontId="6" fillId="8" borderId="9" xfId="0" applyNumberFormat="1" applyFont="1" applyFill="1" applyBorder="1" applyAlignment="1">
      <alignment horizontal="center" vertical="center" wrapText="1"/>
    </xf>
    <xf numFmtId="1" fontId="5" fillId="0" borderId="9" xfId="0" applyNumberFormat="1" applyFont="1" applyBorder="1" applyAlignment="1">
      <alignment horizontal="center" vertical="center" wrapText="1"/>
    </xf>
    <xf numFmtId="4" fontId="5" fillId="0" borderId="9" xfId="0" applyNumberFormat="1" applyFont="1" applyBorder="1" applyAlignment="1">
      <alignment horizontal="left" vertical="center" wrapText="1"/>
    </xf>
    <xf numFmtId="4" fontId="3" fillId="8" borderId="9" xfId="0" applyNumberFormat="1" applyFont="1" applyFill="1" applyBorder="1" applyAlignment="1">
      <alignment horizontal="center" vertical="center" wrapText="1"/>
    </xf>
    <xf numFmtId="9" fontId="3" fillId="0" borderId="9" xfId="0" applyNumberFormat="1" applyFont="1" applyBorder="1" applyAlignment="1">
      <alignment horizontal="center" vertical="center"/>
    </xf>
    <xf numFmtId="4" fontId="7" fillId="4" borderId="9" xfId="0" applyNumberFormat="1" applyFont="1" applyFill="1" applyBorder="1" applyAlignment="1">
      <alignment horizontal="center" vertical="center"/>
    </xf>
    <xf numFmtId="4" fontId="3" fillId="8" borderId="9" xfId="0" applyNumberFormat="1" applyFont="1" applyFill="1" applyBorder="1" applyAlignment="1">
      <alignment horizontal="center" vertical="center"/>
    </xf>
    <xf numFmtId="4" fontId="3" fillId="0" borderId="9" xfId="0" applyNumberFormat="1" applyFont="1" applyBorder="1" applyAlignment="1">
      <alignment horizontal="center" vertical="center"/>
    </xf>
    <xf numFmtId="170" fontId="6" fillId="0" borderId="9" xfId="0" applyNumberFormat="1" applyFont="1" applyBorder="1" applyAlignment="1">
      <alignment vertical="center" wrapText="1"/>
    </xf>
    <xf numFmtId="170" fontId="6" fillId="0" borderId="9" xfId="0" applyNumberFormat="1" applyFont="1" applyBorder="1" applyAlignment="1">
      <alignment horizontal="center" vertical="center" wrapText="1"/>
    </xf>
    <xf numFmtId="0" fontId="11" fillId="0" borderId="0" xfId="0" applyFont="1" applyAlignment="1">
      <alignment horizontal="left" vertical="center"/>
    </xf>
    <xf numFmtId="169" fontId="11" fillId="0" borderId="0" xfId="0" applyNumberFormat="1" applyFont="1" applyAlignment="1">
      <alignment horizontal="left" vertical="center"/>
    </xf>
    <xf numFmtId="0" fontId="3" fillId="0" borderId="0" xfId="0" applyFont="1" applyAlignment="1">
      <alignment wrapText="1"/>
    </xf>
    <xf numFmtId="0" fontId="32" fillId="15" borderId="51" xfId="0" applyFont="1" applyFill="1" applyBorder="1" applyAlignment="1">
      <alignment horizontal="center" vertical="center" wrapText="1"/>
    </xf>
    <xf numFmtId="0" fontId="33" fillId="15" borderId="52" xfId="0" applyFont="1" applyFill="1" applyBorder="1" applyAlignment="1">
      <alignment horizontal="center" wrapText="1"/>
    </xf>
    <xf numFmtId="0" fontId="33" fillId="15" borderId="53" xfId="0" applyFont="1" applyFill="1" applyBorder="1" applyAlignment="1">
      <alignment vertical="center" wrapText="1"/>
    </xf>
    <xf numFmtId="0" fontId="33" fillId="15" borderId="52" xfId="0" applyFont="1" applyFill="1" applyBorder="1" applyAlignment="1">
      <alignment vertical="center" wrapText="1"/>
    </xf>
    <xf numFmtId="0" fontId="33" fillId="15" borderId="54" xfId="0" applyFont="1" applyFill="1" applyBorder="1" applyAlignment="1">
      <alignment vertical="center" wrapText="1"/>
    </xf>
    <xf numFmtId="10" fontId="3" fillId="0" borderId="0" xfId="0" applyNumberFormat="1" applyFont="1" applyAlignment="1">
      <alignment wrapText="1"/>
    </xf>
    <xf numFmtId="0" fontId="34" fillId="0" borderId="0" xfId="0" applyFont="1" applyAlignment="1">
      <alignment vertical="center" wrapText="1"/>
    </xf>
    <xf numFmtId="178" fontId="3" fillId="0" borderId="0" xfId="0" applyNumberFormat="1" applyFont="1" applyAlignment="1">
      <alignment wrapText="1"/>
    </xf>
    <xf numFmtId="0" fontId="3" fillId="5" borderId="20" xfId="0" applyFont="1" applyFill="1" applyBorder="1" applyAlignment="1">
      <alignment horizontal="center" vertical="center" wrapText="1"/>
    </xf>
    <xf numFmtId="175" fontId="42" fillId="0" borderId="21" xfId="0" applyNumberFormat="1" applyFont="1" applyBorder="1" applyAlignment="1">
      <alignment horizontal="center" vertical="center" wrapText="1"/>
    </xf>
    <xf numFmtId="168" fontId="42" fillId="0" borderId="21" xfId="0" applyNumberFormat="1" applyFont="1" applyBorder="1" applyAlignment="1">
      <alignment horizontal="center" vertical="center" wrapText="1"/>
    </xf>
    <xf numFmtId="180" fontId="43" fillId="17" borderId="9" xfId="0" applyNumberFormat="1" applyFont="1" applyFill="1" applyBorder="1" applyAlignment="1">
      <alignment horizontal="center" vertical="center" wrapText="1"/>
    </xf>
    <xf numFmtId="0" fontId="31" fillId="11" borderId="3" xfId="0" applyFont="1" applyFill="1" applyBorder="1" applyAlignment="1">
      <alignment horizontal="center" vertical="center" textRotation="90" wrapText="1"/>
    </xf>
    <xf numFmtId="0" fontId="31" fillId="14" borderId="3" xfId="0" applyFont="1" applyFill="1" applyBorder="1" applyAlignment="1">
      <alignment horizontal="center" vertical="center" textRotation="90" wrapText="1"/>
    </xf>
    <xf numFmtId="0" fontId="36" fillId="18" borderId="27" xfId="0" applyFont="1" applyFill="1" applyBorder="1" applyAlignment="1">
      <alignment horizontal="center" vertical="center" wrapText="1"/>
    </xf>
    <xf numFmtId="180" fontId="43" fillId="17" borderId="26" xfId="0" applyNumberFormat="1" applyFont="1" applyFill="1" applyBorder="1" applyAlignment="1">
      <alignment horizontal="center" vertical="center" wrapText="1"/>
    </xf>
    <xf numFmtId="0" fontId="3" fillId="5" borderId="22" xfId="0" applyFont="1" applyFill="1" applyBorder="1" applyAlignment="1">
      <alignment horizontal="center" vertical="center" wrapText="1"/>
    </xf>
    <xf numFmtId="1" fontId="11" fillId="0" borderId="0" xfId="0" applyNumberFormat="1" applyFont="1" applyAlignment="1">
      <alignment horizontal="center" vertical="center" wrapText="1"/>
    </xf>
    <xf numFmtId="0" fontId="35" fillId="17" borderId="9" xfId="0" applyFont="1" applyFill="1" applyBorder="1" applyAlignment="1">
      <alignment vertical="center" wrapText="1"/>
    </xf>
    <xf numFmtId="179" fontId="35" fillId="16" borderId="27" xfId="0" applyNumberFormat="1" applyFont="1" applyFill="1" applyBorder="1" applyAlignment="1">
      <alignment horizontal="center" vertical="center" wrapText="1"/>
    </xf>
    <xf numFmtId="178" fontId="43" fillId="19" borderId="56" xfId="0" applyNumberFormat="1" applyFont="1" applyFill="1" applyBorder="1" applyAlignment="1">
      <alignment horizontal="center" vertical="center" wrapText="1"/>
    </xf>
    <xf numFmtId="0" fontId="47" fillId="0" borderId="0" xfId="0" applyFont="1" applyAlignment="1">
      <alignment vertical="center" wrapText="1"/>
    </xf>
    <xf numFmtId="0" fontId="43" fillId="19" borderId="57" xfId="0" applyFont="1" applyFill="1" applyBorder="1" applyAlignment="1">
      <alignment horizontal="center" vertical="center" wrapText="1"/>
    </xf>
    <xf numFmtId="0" fontId="43" fillId="19" borderId="56" xfId="0" applyFont="1" applyFill="1" applyBorder="1" applyAlignment="1">
      <alignment horizontal="left" vertical="center" wrapText="1"/>
    </xf>
    <xf numFmtId="179" fontId="43" fillId="19" borderId="56" xfId="0" applyNumberFormat="1" applyFont="1" applyFill="1" applyBorder="1" applyAlignment="1">
      <alignment horizontal="center" vertical="center" wrapText="1"/>
    </xf>
    <xf numFmtId="180" fontId="43" fillId="8" borderId="56" xfId="0" applyNumberFormat="1" applyFont="1" applyFill="1" applyBorder="1" applyAlignment="1">
      <alignment horizontal="center" vertical="center" wrapText="1"/>
    </xf>
    <xf numFmtId="0" fontId="43" fillId="19" borderId="56" xfId="0" applyFont="1" applyFill="1" applyBorder="1" applyAlignment="1">
      <alignment horizontal="left" vertical="top" wrapText="1"/>
    </xf>
    <xf numFmtId="10" fontId="3" fillId="0" borderId="0" xfId="0" applyNumberFormat="1" applyFont="1" applyAlignment="1">
      <alignment horizontal="center" wrapText="1"/>
    </xf>
    <xf numFmtId="182" fontId="35" fillId="8" borderId="9" xfId="0" applyNumberFormat="1" applyFont="1" applyFill="1" applyBorder="1" applyAlignment="1">
      <alignment horizontal="center" vertical="center" wrapText="1"/>
    </xf>
    <xf numFmtId="184" fontId="49" fillId="8" borderId="9" xfId="0" applyNumberFormat="1" applyFont="1" applyFill="1" applyBorder="1" applyAlignment="1">
      <alignment horizontal="center" vertical="center" wrapText="1"/>
    </xf>
    <xf numFmtId="0" fontId="53" fillId="0" borderId="0" xfId="0" applyFont="1" applyAlignment="1">
      <alignment horizontal="center" wrapText="1"/>
    </xf>
    <xf numFmtId="0" fontId="53" fillId="0" borderId="0" xfId="0" applyFont="1" applyAlignment="1">
      <alignment wrapText="1"/>
    </xf>
    <xf numFmtId="0" fontId="32" fillId="0" borderId="0" xfId="0" applyFont="1" applyAlignment="1">
      <alignment wrapText="1"/>
    </xf>
    <xf numFmtId="10" fontId="32" fillId="0" borderId="0" xfId="0" applyNumberFormat="1" applyFont="1" applyAlignment="1">
      <alignment wrapText="1"/>
    </xf>
    <xf numFmtId="0" fontId="33" fillId="5" borderId="9" xfId="0" applyFont="1" applyFill="1" applyBorder="1" applyAlignment="1">
      <alignment horizontal="center" vertical="center" wrapText="1"/>
    </xf>
    <xf numFmtId="10" fontId="33" fillId="5" borderId="9" xfId="0" applyNumberFormat="1" applyFont="1" applyFill="1" applyBorder="1" applyAlignment="1">
      <alignment horizontal="center" vertical="center" wrapText="1"/>
    </xf>
    <xf numFmtId="0" fontId="32" fillId="5" borderId="3" xfId="0" applyFont="1" applyFill="1" applyBorder="1" applyAlignment="1">
      <alignment wrapText="1"/>
    </xf>
    <xf numFmtId="10" fontId="32" fillId="5" borderId="3" xfId="0" applyNumberFormat="1" applyFont="1" applyFill="1" applyBorder="1" applyAlignment="1">
      <alignment wrapText="1"/>
    </xf>
    <xf numFmtId="0" fontId="43" fillId="0" borderId="0" xfId="0" applyFont="1" applyAlignment="1">
      <alignment wrapText="1"/>
    </xf>
    <xf numFmtId="0" fontId="3" fillId="0" borderId="9" xfId="0" applyFont="1" applyBorder="1" applyAlignment="1">
      <alignment horizontal="center" vertical="center" wrapText="1"/>
    </xf>
    <xf numFmtId="0" fontId="30" fillId="5" borderId="9" xfId="0" applyFont="1" applyFill="1" applyBorder="1" applyAlignment="1">
      <alignment horizontal="center" vertical="center" wrapText="1"/>
    </xf>
    <xf numFmtId="0" fontId="3" fillId="0" borderId="0" xfId="0" applyFont="1" applyAlignment="1">
      <alignment horizontal="center" vertical="center" wrapText="1"/>
    </xf>
    <xf numFmtId="0" fontId="3" fillId="8" borderId="9" xfId="0" applyFont="1" applyFill="1" applyBorder="1" applyAlignment="1">
      <alignment horizontal="center" vertical="center" wrapText="1"/>
    </xf>
    <xf numFmtId="167" fontId="3" fillId="0" borderId="9" xfId="0" applyNumberFormat="1" applyFont="1" applyBorder="1" applyAlignment="1">
      <alignment horizontal="center" vertical="center" wrapText="1"/>
    </xf>
    <xf numFmtId="0" fontId="3" fillId="0" borderId="9" xfId="0" applyFont="1" applyBorder="1" applyAlignment="1">
      <alignment horizontal="center" wrapText="1"/>
    </xf>
    <xf numFmtId="10" fontId="3" fillId="0" borderId="9" xfId="0" applyNumberFormat="1" applyFont="1" applyBorder="1" applyAlignment="1">
      <alignment horizontal="center" wrapText="1"/>
    </xf>
    <xf numFmtId="0" fontId="3" fillId="0" borderId="0" xfId="0" applyFont="1" applyAlignment="1">
      <alignment vertical="center"/>
    </xf>
    <xf numFmtId="0" fontId="30" fillId="6" borderId="9" xfId="0" applyFont="1" applyFill="1" applyBorder="1" applyAlignment="1">
      <alignment horizontal="center" vertical="center"/>
    </xf>
    <xf numFmtId="0" fontId="64" fillId="6" borderId="9" xfId="0" applyFont="1" applyFill="1" applyBorder="1" applyAlignment="1">
      <alignment horizontal="center" vertical="center" wrapText="1"/>
    </xf>
    <xf numFmtId="0" fontId="3" fillId="6" borderId="9" xfId="0" applyFont="1" applyFill="1" applyBorder="1" applyAlignment="1">
      <alignment horizontal="center" vertical="center" wrapText="1"/>
    </xf>
    <xf numFmtId="1" fontId="30" fillId="6" borderId="9" xfId="0" applyNumberFormat="1" applyFont="1" applyFill="1" applyBorder="1" applyAlignment="1">
      <alignment horizontal="center" vertical="center" wrapText="1"/>
    </xf>
    <xf numFmtId="0" fontId="30" fillId="6" borderId="9" xfId="0" applyFont="1" applyFill="1" applyBorder="1" applyAlignment="1">
      <alignment horizontal="center" vertical="center" wrapText="1"/>
    </xf>
    <xf numFmtId="0" fontId="3" fillId="0" borderId="0" xfId="0" applyFont="1"/>
    <xf numFmtId="0" fontId="3" fillId="0" borderId="0" xfId="0" applyFont="1" applyAlignment="1">
      <alignment horizontal="center" vertical="center"/>
    </xf>
    <xf numFmtId="0" fontId="3" fillId="0" borderId="0" xfId="0" applyFont="1" applyAlignment="1">
      <alignment horizontal="center"/>
    </xf>
    <xf numFmtId="0" fontId="1" fillId="8" borderId="9" xfId="0" applyFont="1" applyFill="1" applyBorder="1" applyAlignment="1">
      <alignment horizontal="center" vertical="center" wrapText="1"/>
    </xf>
    <xf numFmtId="0" fontId="1" fillId="20"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1" fillId="0" borderId="9" xfId="0" applyFont="1" applyBorder="1" applyAlignment="1">
      <alignment vertical="center"/>
    </xf>
    <xf numFmtId="170" fontId="21" fillId="0" borderId="9" xfId="0" applyNumberFormat="1" applyFont="1" applyBorder="1" applyAlignment="1">
      <alignment horizontal="center" vertical="center"/>
    </xf>
    <xf numFmtId="170" fontId="21" fillId="0" borderId="9" xfId="0" applyNumberFormat="1" applyFont="1" applyBorder="1" applyAlignment="1">
      <alignment horizontal="center"/>
    </xf>
    <xf numFmtId="0" fontId="21" fillId="0" borderId="9" xfId="0" applyFont="1" applyBorder="1" applyAlignment="1">
      <alignment horizontal="center" vertical="center"/>
    </xf>
    <xf numFmtId="0" fontId="27" fillId="21" borderId="9" xfId="0" applyFont="1" applyFill="1" applyBorder="1" applyAlignment="1">
      <alignment horizontal="center" vertical="center"/>
    </xf>
    <xf numFmtId="0" fontId="21" fillId="8" borderId="9" xfId="0" applyFont="1" applyFill="1" applyBorder="1" applyAlignment="1">
      <alignment horizontal="center" vertical="center" wrapText="1"/>
    </xf>
    <xf numFmtId="0" fontId="65" fillId="8" borderId="9" xfId="0" applyFont="1" applyFill="1" applyBorder="1" applyAlignment="1">
      <alignment horizontal="center" vertical="center"/>
    </xf>
    <xf numFmtId="0" fontId="66" fillId="8" borderId="9" xfId="0" applyFont="1" applyFill="1" applyBorder="1" applyAlignment="1">
      <alignment horizontal="center" vertical="center"/>
    </xf>
    <xf numFmtId="0" fontId="0" fillId="0" borderId="0" xfId="0" applyFont="1"/>
    <xf numFmtId="0" fontId="48" fillId="0" borderId="0" xfId="0" applyFont="1"/>
    <xf numFmtId="0" fontId="30" fillId="3" borderId="9" xfId="0" applyFont="1" applyFill="1" applyBorder="1" applyAlignment="1">
      <alignment horizontal="center" vertical="center"/>
    </xf>
    <xf numFmtId="0" fontId="7" fillId="8" borderId="9" xfId="0" applyFont="1" applyFill="1" applyBorder="1" applyAlignment="1">
      <alignment horizontal="center" vertical="center"/>
    </xf>
    <xf numFmtId="168" fontId="3" fillId="0" borderId="0" xfId="0" applyNumberFormat="1" applyFont="1"/>
    <xf numFmtId="0" fontId="30" fillId="3" borderId="9" xfId="0" applyFont="1" applyFill="1" applyBorder="1" applyAlignment="1">
      <alignment horizontal="center" vertical="center" wrapText="1"/>
    </xf>
    <xf numFmtId="0" fontId="6" fillId="0" borderId="0" xfId="0" applyFont="1" applyAlignment="1">
      <alignment vertical="center"/>
    </xf>
    <xf numFmtId="0" fontId="30" fillId="8" borderId="9" xfId="0" applyFont="1" applyFill="1" applyBorder="1" applyAlignment="1">
      <alignment horizontal="center" vertical="center"/>
    </xf>
    <xf numFmtId="187" fontId="30" fillId="3" borderId="9" xfId="0" applyNumberFormat="1" applyFont="1" applyFill="1" applyBorder="1" applyAlignment="1">
      <alignment horizontal="center" vertical="center"/>
    </xf>
    <xf numFmtId="168" fontId="3" fillId="0" borderId="9" xfId="0" applyNumberFormat="1" applyFont="1" applyBorder="1" applyAlignment="1">
      <alignment horizontal="center" vertical="center"/>
    </xf>
    <xf numFmtId="186" fontId="3" fillId="8" borderId="9" xfId="0" applyNumberFormat="1" applyFont="1" applyFill="1" applyBorder="1" applyAlignment="1">
      <alignment horizontal="center" vertical="center"/>
    </xf>
    <xf numFmtId="187" fontId="3" fillId="0" borderId="9" xfId="0" applyNumberFormat="1" applyFont="1" applyBorder="1" applyAlignment="1">
      <alignment horizontal="center" vertical="center"/>
    </xf>
    <xf numFmtId="168" fontId="3" fillId="0" borderId="0" xfId="0" applyNumberFormat="1" applyFont="1" applyAlignment="1">
      <alignment vertical="center"/>
    </xf>
    <xf numFmtId="0" fontId="6" fillId="0" borderId="0" xfId="0" applyFont="1" applyAlignment="1">
      <alignment horizontal="center" vertical="center"/>
    </xf>
    <xf numFmtId="0" fontId="11" fillId="0" borderId="0" xfId="0" applyFont="1" applyAlignment="1">
      <alignment wrapText="1"/>
    </xf>
    <xf numFmtId="0" fontId="11" fillId="5" borderId="3" xfId="0" applyFont="1" applyFill="1" applyBorder="1" applyAlignment="1">
      <alignment wrapText="1"/>
    </xf>
    <xf numFmtId="4" fontId="6" fillId="8" borderId="65" xfId="0" applyNumberFormat="1" applyFont="1" applyFill="1" applyBorder="1" applyAlignment="1">
      <alignment horizontal="center" vertical="center" wrapText="1"/>
    </xf>
    <xf numFmtId="0" fontId="6" fillId="3" borderId="67" xfId="0" applyFont="1" applyFill="1" applyBorder="1" applyAlignment="1">
      <alignment horizontal="center" vertical="center" wrapText="1"/>
    </xf>
    <xf numFmtId="188" fontId="6" fillId="6" borderId="68" xfId="0" applyNumberFormat="1" applyFont="1" applyFill="1" applyBorder="1" applyAlignment="1">
      <alignment horizontal="center" vertical="center" wrapText="1"/>
    </xf>
    <xf numFmtId="169" fontId="6" fillId="8" borderId="65" xfId="0" applyNumberFormat="1" applyFont="1" applyFill="1" applyBorder="1" applyAlignment="1">
      <alignment horizontal="center" vertical="center" wrapText="1"/>
    </xf>
    <xf numFmtId="0" fontId="6" fillId="8" borderId="65" xfId="0" applyFont="1" applyFill="1" applyBorder="1" applyAlignment="1">
      <alignment horizontal="center" vertical="center" wrapText="1"/>
    </xf>
    <xf numFmtId="0" fontId="6" fillId="6" borderId="69" xfId="0" applyFont="1" applyFill="1" applyBorder="1" applyAlignment="1">
      <alignment horizontal="center" vertical="center" wrapText="1"/>
    </xf>
    <xf numFmtId="189" fontId="6" fillId="6" borderId="72" xfId="0" applyNumberFormat="1" applyFont="1" applyFill="1" applyBorder="1" applyAlignment="1">
      <alignment horizontal="center" vertical="center" wrapText="1"/>
    </xf>
    <xf numFmtId="0" fontId="6" fillId="3" borderId="73" xfId="0" applyFont="1" applyFill="1" applyBorder="1" applyAlignment="1">
      <alignment horizontal="center" vertical="center" wrapText="1"/>
    </xf>
    <xf numFmtId="188" fontId="6" fillId="6" borderId="74" xfId="0" applyNumberFormat="1" applyFont="1" applyFill="1" applyBorder="1" applyAlignment="1">
      <alignment horizontal="center" vertical="center" wrapText="1"/>
    </xf>
    <xf numFmtId="164" fontId="6" fillId="8" borderId="65" xfId="0" applyNumberFormat="1" applyFont="1" applyFill="1" applyBorder="1" applyAlignment="1">
      <alignment horizontal="center" vertical="center" wrapText="1"/>
    </xf>
    <xf numFmtId="10" fontId="13" fillId="8" borderId="65" xfId="0" applyNumberFormat="1" applyFont="1" applyFill="1" applyBorder="1" applyAlignment="1">
      <alignment horizontal="center" vertical="center" wrapText="1"/>
    </xf>
    <xf numFmtId="0" fontId="6" fillId="3" borderId="9" xfId="0" applyFont="1" applyFill="1" applyBorder="1" applyAlignment="1">
      <alignment horizontal="center" vertical="center" wrapText="1"/>
    </xf>
    <xf numFmtId="0" fontId="11" fillId="5" borderId="3" xfId="0" applyFont="1" applyFill="1" applyBorder="1" applyAlignment="1">
      <alignment horizontal="center" wrapText="1"/>
    </xf>
    <xf numFmtId="0" fontId="6" fillId="8" borderId="9" xfId="0" applyFont="1" applyFill="1" applyBorder="1" applyAlignment="1">
      <alignment horizontal="center" vertical="center" wrapText="1"/>
    </xf>
    <xf numFmtId="0" fontId="6" fillId="3" borderId="9" xfId="0" applyFont="1" applyFill="1" applyBorder="1" applyAlignment="1">
      <alignment vertical="center" wrapText="1"/>
    </xf>
    <xf numFmtId="0" fontId="6" fillId="3" borderId="55" xfId="0" applyFont="1" applyFill="1" applyBorder="1" applyAlignment="1">
      <alignment horizontal="center" vertical="center" wrapText="1"/>
    </xf>
    <xf numFmtId="0" fontId="6" fillId="3" borderId="56" xfId="0" applyFont="1" applyFill="1" applyBorder="1" applyAlignment="1">
      <alignment horizontal="center" vertical="center" wrapText="1"/>
    </xf>
    <xf numFmtId="189" fontId="11" fillId="0" borderId="0" xfId="0" applyNumberFormat="1" applyFont="1" applyAlignment="1">
      <alignment vertical="center" wrapText="1"/>
    </xf>
    <xf numFmtId="2" fontId="11" fillId="5" borderId="9" xfId="0" applyNumberFormat="1" applyFont="1" applyFill="1" applyBorder="1" applyAlignment="1">
      <alignment horizontal="center" vertical="center" wrapText="1"/>
    </xf>
    <xf numFmtId="2" fontId="6" fillId="5" borderId="9" xfId="0" applyNumberFormat="1" applyFont="1" applyFill="1" applyBorder="1" applyAlignment="1">
      <alignment horizontal="center" vertical="center" wrapText="1"/>
    </xf>
    <xf numFmtId="9" fontId="11" fillId="0" borderId="0" xfId="0" applyNumberFormat="1" applyFont="1" applyAlignment="1">
      <alignment wrapText="1"/>
    </xf>
    <xf numFmtId="22" fontId="5" fillId="2" borderId="22" xfId="0" applyNumberFormat="1" applyFont="1" applyFill="1" applyBorder="1" applyAlignment="1">
      <alignment horizontal="center" vertical="center" wrapText="1"/>
    </xf>
    <xf numFmtId="22" fontId="5" fillId="2" borderId="22" xfId="0" applyNumberFormat="1" applyFont="1" applyFill="1" applyBorder="1" applyAlignment="1">
      <alignment horizontal="center" vertical="center"/>
    </xf>
    <xf numFmtId="0" fontId="74" fillId="2" borderId="22" xfId="1" applyFill="1" applyBorder="1" applyAlignment="1">
      <alignment horizontal="center" vertical="center"/>
    </xf>
    <xf numFmtId="191" fontId="11" fillId="0" borderId="0" xfId="0" applyNumberFormat="1" applyFont="1" applyAlignment="1">
      <alignment vertical="center" wrapText="1"/>
    </xf>
    <xf numFmtId="0" fontId="0" fillId="0" borderId="0" xfId="0" applyFont="1" applyAlignment="1">
      <alignment horizontal="center"/>
    </xf>
    <xf numFmtId="2" fontId="6" fillId="0" borderId="9" xfId="0" applyNumberFormat="1" applyFont="1" applyBorder="1" applyAlignment="1">
      <alignment horizontal="center" vertical="center" wrapText="1"/>
    </xf>
    <xf numFmtId="170" fontId="7" fillId="0" borderId="58" xfId="0" applyNumberFormat="1" applyFont="1" applyBorder="1" applyAlignment="1">
      <alignment vertical="center" wrapText="1"/>
    </xf>
    <xf numFmtId="0" fontId="35" fillId="0" borderId="62" xfId="0" applyFont="1" applyFill="1" applyBorder="1" applyAlignment="1">
      <alignment horizontal="center" vertical="center" wrapText="1"/>
    </xf>
    <xf numFmtId="180" fontId="43" fillId="0" borderId="62" xfId="0" applyNumberFormat="1" applyFont="1" applyFill="1" applyBorder="1" applyAlignment="1">
      <alignment horizontal="center" vertical="center" wrapText="1"/>
    </xf>
    <xf numFmtId="181" fontId="43" fillId="0" borderId="62" xfId="0" applyNumberFormat="1" applyFont="1" applyFill="1" applyBorder="1" applyAlignment="1">
      <alignment horizontal="center" vertical="center" wrapText="1"/>
    </xf>
    <xf numFmtId="170" fontId="7" fillId="0" borderId="62" xfId="0" applyNumberFormat="1" applyFont="1" applyBorder="1" applyAlignment="1">
      <alignment horizontal="center" vertical="center" wrapText="1"/>
    </xf>
    <xf numFmtId="0" fontId="5" fillId="8" borderId="76" xfId="0" applyFont="1" applyFill="1" applyBorder="1" applyAlignment="1">
      <alignment horizontal="center" vertical="center" wrapText="1"/>
    </xf>
    <xf numFmtId="170" fontId="7" fillId="0" borderId="76" xfId="0" applyNumberFormat="1" applyFont="1" applyBorder="1" applyAlignment="1">
      <alignment horizontal="center" vertical="center" wrapText="1"/>
    </xf>
    <xf numFmtId="0" fontId="31" fillId="11" borderId="62" xfId="0" applyFont="1" applyFill="1" applyBorder="1" applyAlignment="1">
      <alignment horizontal="center" vertical="center" textRotation="90" wrapText="1"/>
    </xf>
    <xf numFmtId="0" fontId="3" fillId="5" borderId="33" xfId="0" applyFont="1" applyFill="1" applyBorder="1" applyAlignment="1">
      <alignment horizontal="center" vertical="center" wrapText="1"/>
    </xf>
    <xf numFmtId="0" fontId="35" fillId="17" borderId="29" xfId="0" applyFont="1" applyFill="1" applyBorder="1" applyAlignment="1">
      <alignment vertical="center" wrapText="1"/>
    </xf>
    <xf numFmtId="180" fontId="43" fillId="17" borderId="64" xfId="0" applyNumberFormat="1" applyFont="1" applyFill="1" applyBorder="1" applyAlignment="1">
      <alignment horizontal="center" vertical="center" wrapText="1"/>
    </xf>
    <xf numFmtId="0" fontId="36" fillId="0" borderId="62" xfId="0" applyFont="1" applyFill="1" applyBorder="1" applyAlignment="1">
      <alignment horizontal="center" vertical="center" wrapText="1"/>
    </xf>
    <xf numFmtId="0" fontId="35" fillId="0" borderId="62" xfId="0" applyFont="1" applyFill="1" applyBorder="1" applyAlignment="1">
      <alignment horizontal="left" vertical="center" wrapText="1"/>
    </xf>
    <xf numFmtId="178" fontId="43" fillId="0" borderId="62" xfId="0" applyNumberFormat="1" applyFont="1" applyFill="1" applyBorder="1" applyAlignment="1">
      <alignment horizontal="center" vertical="center" wrapText="1"/>
    </xf>
    <xf numFmtId="179" fontId="43" fillId="0" borderId="62" xfId="0" applyNumberFormat="1" applyFont="1" applyFill="1" applyBorder="1" applyAlignment="1">
      <alignment horizontal="center" vertical="center" wrapText="1"/>
    </xf>
    <xf numFmtId="0" fontId="43" fillId="0" borderId="62" xfId="0" applyFont="1" applyFill="1" applyBorder="1" applyAlignment="1">
      <alignment horizontal="center" vertical="center" wrapText="1"/>
    </xf>
    <xf numFmtId="0" fontId="35" fillId="0" borderId="62" xfId="0" applyFont="1" applyFill="1" applyBorder="1" applyAlignment="1">
      <alignment vertical="center" wrapText="1"/>
    </xf>
    <xf numFmtId="0" fontId="43" fillId="0" borderId="62" xfId="0" applyFont="1" applyFill="1" applyBorder="1" applyAlignment="1">
      <alignment horizontal="left" vertical="center" wrapText="1"/>
    </xf>
    <xf numFmtId="0" fontId="37" fillId="0" borderId="62" xfId="0" applyFont="1" applyFill="1" applyBorder="1" applyAlignment="1">
      <alignment vertical="center" wrapText="1"/>
    </xf>
    <xf numFmtId="180" fontId="46" fillId="0" borderId="62" xfId="0" applyNumberFormat="1" applyFont="1" applyFill="1" applyBorder="1" applyAlignment="1">
      <alignment horizontal="center" vertical="center" wrapText="1"/>
    </xf>
    <xf numFmtId="0" fontId="44" fillId="0" borderId="62" xfId="0" applyFont="1" applyFill="1" applyBorder="1" applyAlignment="1">
      <alignment horizontal="center" vertical="center" wrapText="1"/>
    </xf>
    <xf numFmtId="0" fontId="39" fillId="0" borderId="62" xfId="0" applyFont="1" applyFill="1" applyBorder="1" applyAlignment="1">
      <alignment horizontal="center" vertical="center" wrapText="1"/>
    </xf>
    <xf numFmtId="180" fontId="39" fillId="0" borderId="62" xfId="0" applyNumberFormat="1" applyFont="1" applyFill="1" applyBorder="1" applyAlignment="1">
      <alignment horizontal="center" vertical="center" wrapText="1"/>
    </xf>
    <xf numFmtId="0" fontId="39" fillId="0" borderId="62" xfId="0" applyFont="1" applyFill="1" applyBorder="1" applyAlignment="1">
      <alignment horizontal="left" vertical="center" wrapText="1"/>
    </xf>
    <xf numFmtId="0" fontId="44" fillId="0" borderId="62" xfId="0" applyFont="1" applyFill="1" applyBorder="1" applyAlignment="1">
      <alignment horizontal="left" vertical="center" wrapText="1"/>
    </xf>
    <xf numFmtId="178" fontId="44" fillId="0" borderId="62" xfId="0" applyNumberFormat="1" applyFont="1" applyFill="1" applyBorder="1" applyAlignment="1">
      <alignment horizontal="center" vertical="center" wrapText="1"/>
    </xf>
    <xf numFmtId="179" fontId="44" fillId="0" borderId="62" xfId="0" applyNumberFormat="1" applyFont="1" applyFill="1" applyBorder="1" applyAlignment="1">
      <alignment horizontal="center" vertical="center" wrapText="1"/>
    </xf>
    <xf numFmtId="180" fontId="44" fillId="0" borderId="62" xfId="0" applyNumberFormat="1" applyFont="1" applyFill="1" applyBorder="1" applyAlignment="1">
      <alignment horizontal="center" vertical="center" wrapText="1"/>
    </xf>
    <xf numFmtId="181" fontId="44" fillId="0" borderId="62" xfId="0" applyNumberFormat="1" applyFont="1" applyFill="1" applyBorder="1" applyAlignment="1">
      <alignment horizontal="center" vertical="center" wrapText="1"/>
    </xf>
    <xf numFmtId="0" fontId="3" fillId="0" borderId="62" xfId="0" applyFont="1" applyFill="1" applyBorder="1" applyAlignment="1">
      <alignment horizontal="left" vertical="center" wrapText="1"/>
    </xf>
    <xf numFmtId="0" fontId="39" fillId="0" borderId="62" xfId="0" applyFont="1" applyFill="1" applyBorder="1" applyAlignment="1">
      <alignment vertical="center" wrapText="1"/>
    </xf>
    <xf numFmtId="0" fontId="40" fillId="0" borderId="62" xfId="0" applyFont="1" applyFill="1" applyBorder="1" applyAlignment="1">
      <alignment horizontal="center" vertical="center" wrapText="1"/>
    </xf>
    <xf numFmtId="0" fontId="41" fillId="0" borderId="62" xfId="0" applyFont="1" applyFill="1" applyBorder="1" applyAlignment="1">
      <alignment horizontal="center" vertical="center" wrapText="1"/>
    </xf>
    <xf numFmtId="0" fontId="41" fillId="0" borderId="62" xfId="0" applyFont="1" applyFill="1" applyBorder="1" applyAlignment="1">
      <alignment horizontal="left" vertical="center" wrapText="1"/>
    </xf>
    <xf numFmtId="0" fontId="45" fillId="0" borderId="62" xfId="0" applyFont="1" applyFill="1" applyBorder="1" applyAlignment="1">
      <alignment horizontal="left" vertical="center" wrapText="1"/>
    </xf>
    <xf numFmtId="178" fontId="45" fillId="0" borderId="62" xfId="0" applyNumberFormat="1" applyFont="1" applyFill="1" applyBorder="1" applyAlignment="1">
      <alignment horizontal="center" vertical="center" wrapText="1"/>
    </xf>
    <xf numFmtId="179" fontId="45" fillId="0" borderId="62" xfId="0" applyNumberFormat="1" applyFont="1" applyFill="1" applyBorder="1" applyAlignment="1">
      <alignment horizontal="center" vertical="center" wrapText="1"/>
    </xf>
    <xf numFmtId="180" fontId="45" fillId="0" borderId="62" xfId="0" applyNumberFormat="1" applyFont="1" applyFill="1" applyBorder="1" applyAlignment="1">
      <alignment horizontal="center" vertical="center" wrapText="1"/>
    </xf>
    <xf numFmtId="181" fontId="45" fillId="0" borderId="62" xfId="0" applyNumberFormat="1" applyFont="1" applyFill="1" applyBorder="1" applyAlignment="1">
      <alignment horizontal="center" vertical="center" wrapText="1"/>
    </xf>
    <xf numFmtId="0" fontId="45" fillId="0" borderId="62" xfId="0" applyFont="1" applyFill="1" applyBorder="1" applyAlignment="1">
      <alignment horizontal="center" vertical="center" wrapText="1"/>
    </xf>
    <xf numFmtId="182" fontId="45" fillId="0" borderId="62" xfId="0" applyNumberFormat="1" applyFont="1" applyFill="1" applyBorder="1" applyAlignment="1">
      <alignment horizontal="center" vertical="center" wrapText="1"/>
    </xf>
    <xf numFmtId="0" fontId="41" fillId="0" borderId="62" xfId="0" applyFont="1" applyFill="1" applyBorder="1" applyAlignment="1">
      <alignment vertical="center" wrapText="1"/>
    </xf>
    <xf numFmtId="0" fontId="0" fillId="0" borderId="0" xfId="0" applyFont="1" applyAlignment="1"/>
    <xf numFmtId="49" fontId="5" fillId="2" borderId="22" xfId="0" applyNumberFormat="1" applyFont="1" applyFill="1" applyBorder="1" applyAlignment="1">
      <alignment horizontal="center" vertical="center" wrapText="1"/>
    </xf>
    <xf numFmtId="0" fontId="6" fillId="0" borderId="62" xfId="0" applyFont="1" applyFill="1" applyBorder="1" applyAlignment="1">
      <alignment horizontal="center" vertical="center" wrapText="1"/>
    </xf>
    <xf numFmtId="0" fontId="6" fillId="0" borderId="62" xfId="0" applyFont="1" applyFill="1" applyBorder="1" applyAlignment="1">
      <alignment horizontal="center" vertical="center"/>
    </xf>
    <xf numFmtId="0" fontId="76" fillId="0" borderId="62" xfId="0" applyFont="1" applyFill="1" applyBorder="1" applyAlignment="1">
      <alignment horizontal="center" vertical="center"/>
    </xf>
    <xf numFmtId="0" fontId="11" fillId="0" borderId="62" xfId="0" applyFont="1" applyFill="1" applyBorder="1" applyAlignment="1">
      <alignment horizontal="center" vertical="center" wrapText="1"/>
    </xf>
    <xf numFmtId="42" fontId="11" fillId="0" borderId="0" xfId="2" applyFont="1" applyAlignment="1">
      <alignment vertical="center" wrapText="1"/>
    </xf>
    <xf numFmtId="0" fontId="0" fillId="0" borderId="0" xfId="0"/>
    <xf numFmtId="14" fontId="0" fillId="0" borderId="0" xfId="0" applyNumberFormat="1"/>
    <xf numFmtId="192" fontId="11" fillId="0" borderId="0" xfId="0" applyNumberFormat="1" applyFont="1" applyAlignment="1">
      <alignment vertical="center" wrapText="1"/>
    </xf>
    <xf numFmtId="44" fontId="67" fillId="0" borderId="0" xfId="0" applyNumberFormat="1" applyFont="1" applyAlignment="1">
      <alignment horizontal="center" vertical="center" wrapText="1"/>
    </xf>
    <xf numFmtId="178" fontId="48" fillId="0" borderId="62" xfId="0" applyNumberFormat="1" applyFont="1" applyFill="1" applyBorder="1" applyAlignment="1">
      <alignment wrapText="1"/>
    </xf>
    <xf numFmtId="178" fontId="53" fillId="0" borderId="62" xfId="0" applyNumberFormat="1" applyFont="1" applyFill="1" applyBorder="1" applyAlignment="1">
      <alignment wrapText="1"/>
    </xf>
    <xf numFmtId="0" fontId="0" fillId="24" borderId="9" xfId="0" applyFill="1" applyBorder="1" applyAlignment="1">
      <alignment vertical="center"/>
    </xf>
    <xf numFmtId="10" fontId="80" fillId="22" borderId="77" xfId="9" applyNumberFormat="1" applyFont="1" applyFill="1" applyBorder="1" applyAlignment="1" applyProtection="1">
      <alignment horizontal="center"/>
    </xf>
    <xf numFmtId="10" fontId="77" fillId="8" borderId="28" xfId="0" applyNumberFormat="1" applyFont="1" applyFill="1" applyBorder="1" applyAlignment="1">
      <alignment horizontal="center" vertical="center"/>
    </xf>
    <xf numFmtId="10" fontId="0" fillId="8" borderId="28" xfId="0" applyNumberFormat="1" applyFill="1" applyBorder="1" applyAlignment="1">
      <alignment horizontal="center" vertical="center"/>
    </xf>
    <xf numFmtId="10" fontId="0" fillId="5" borderId="28" xfId="0" applyNumberFormat="1" applyFill="1" applyBorder="1" applyAlignment="1">
      <alignment horizontal="center" vertical="center"/>
    </xf>
    <xf numFmtId="9" fontId="6" fillId="24" borderId="28" xfId="0" applyNumberFormat="1" applyFont="1" applyFill="1" applyBorder="1" applyAlignment="1">
      <alignment vertical="center"/>
    </xf>
    <xf numFmtId="167" fontId="6" fillId="24" borderId="56" xfId="0" applyNumberFormat="1" applyFont="1" applyFill="1" applyBorder="1" applyAlignment="1">
      <alignment horizontal="center"/>
    </xf>
    <xf numFmtId="167" fontId="0" fillId="25" borderId="76" xfId="0" applyNumberFormat="1" applyFill="1" applyBorder="1" applyAlignment="1">
      <alignment horizontal="center"/>
    </xf>
    <xf numFmtId="167" fontId="0" fillId="0" borderId="76" xfId="0" applyNumberFormat="1" applyBorder="1" applyAlignment="1">
      <alignment horizontal="center"/>
    </xf>
    <xf numFmtId="167" fontId="6" fillId="24" borderId="76" xfId="0" applyNumberFormat="1" applyFont="1" applyFill="1" applyBorder="1" applyAlignment="1">
      <alignment horizontal="center"/>
    </xf>
    <xf numFmtId="180" fontId="43" fillId="17" borderId="29" xfId="0" applyNumberFormat="1" applyFont="1" applyFill="1" applyBorder="1" applyAlignment="1">
      <alignment horizontal="center" vertical="center" wrapText="1"/>
    </xf>
    <xf numFmtId="179" fontId="35" fillId="16" borderId="29" xfId="0" applyNumberFormat="1" applyFont="1" applyFill="1" applyBorder="1" applyAlignment="1">
      <alignment horizontal="center" vertical="center" wrapText="1"/>
    </xf>
    <xf numFmtId="183" fontId="43" fillId="0" borderId="62" xfId="0" applyNumberFormat="1" applyFont="1" applyFill="1" applyBorder="1" applyAlignment="1">
      <alignment horizontal="center" vertical="center" wrapText="1"/>
    </xf>
    <xf numFmtId="0" fontId="37" fillId="0" borderId="62" xfId="0" applyFont="1" applyFill="1" applyBorder="1" applyAlignment="1">
      <alignment horizontal="center" vertical="center" wrapText="1"/>
    </xf>
    <xf numFmtId="185" fontId="56" fillId="0" borderId="62" xfId="0" applyNumberFormat="1" applyFont="1" applyFill="1" applyBorder="1" applyAlignment="1">
      <alignment wrapText="1"/>
    </xf>
    <xf numFmtId="10" fontId="3" fillId="0" borderId="62" xfId="0" applyNumberFormat="1" applyFont="1" applyFill="1" applyBorder="1" applyAlignment="1">
      <alignment wrapText="1"/>
    </xf>
    <xf numFmtId="185" fontId="55" fillId="0" borderId="62" xfId="0" applyNumberFormat="1" applyFont="1" applyFill="1" applyBorder="1" applyAlignment="1">
      <alignment wrapText="1"/>
    </xf>
    <xf numFmtId="0" fontId="30" fillId="0" borderId="3" xfId="0" applyFont="1" applyFill="1" applyBorder="1" applyAlignment="1">
      <alignment horizontal="center" vertical="center" wrapText="1"/>
    </xf>
    <xf numFmtId="0" fontId="3" fillId="0" borderId="62" xfId="0" applyFont="1" applyBorder="1" applyAlignment="1">
      <alignment wrapText="1"/>
    </xf>
    <xf numFmtId="179" fontId="30" fillId="0" borderId="62" xfId="0" applyNumberFormat="1" applyFont="1" applyFill="1" applyBorder="1" applyAlignment="1">
      <alignment horizontal="center" wrapText="1"/>
    </xf>
    <xf numFmtId="0" fontId="48" fillId="0" borderId="62" xfId="0" applyFont="1" applyFill="1" applyBorder="1" applyAlignment="1">
      <alignment wrapText="1"/>
    </xf>
    <xf numFmtId="178" fontId="48" fillId="0" borderId="62" xfId="0" applyNumberFormat="1" applyFont="1" applyFill="1" applyBorder="1" applyAlignment="1">
      <alignment horizontal="right" wrapText="1"/>
    </xf>
    <xf numFmtId="179" fontId="5" fillId="0" borderId="62" xfId="0" applyNumberFormat="1" applyFont="1" applyFill="1" applyBorder="1" applyAlignment="1">
      <alignment horizontal="center" wrapText="1"/>
    </xf>
    <xf numFmtId="178" fontId="5" fillId="0" borderId="62" xfId="0" applyNumberFormat="1" applyFont="1" applyFill="1" applyBorder="1" applyAlignment="1">
      <alignment horizontal="right" wrapText="1"/>
    </xf>
    <xf numFmtId="179" fontId="57" fillId="0" borderId="62" xfId="0" applyNumberFormat="1" applyFont="1" applyFill="1" applyBorder="1" applyAlignment="1">
      <alignment horizontal="center" wrapText="1"/>
    </xf>
    <xf numFmtId="185" fontId="58" fillId="0" borderId="62" xfId="0" applyNumberFormat="1" applyFont="1" applyFill="1" applyBorder="1" applyAlignment="1">
      <alignment horizontal="right" wrapText="1"/>
    </xf>
    <xf numFmtId="0" fontId="0" fillId="0" borderId="62" xfId="0" applyFont="1" applyFill="1" applyBorder="1" applyAlignment="1"/>
    <xf numFmtId="0" fontId="36" fillId="0" borderId="62" xfId="0" applyFont="1" applyFill="1" applyBorder="1" applyAlignment="1">
      <alignment vertical="center" wrapText="1"/>
    </xf>
    <xf numFmtId="0" fontId="2" fillId="0" borderId="62" xfId="0" applyFont="1" applyFill="1" applyBorder="1" applyAlignment="1"/>
    <xf numFmtId="179" fontId="35" fillId="0" borderId="62" xfId="0" applyNumberFormat="1" applyFont="1" applyFill="1" applyBorder="1" applyAlignment="1">
      <alignment horizontal="center" vertical="center" wrapText="1"/>
    </xf>
    <xf numFmtId="0" fontId="38" fillId="0" borderId="62" xfId="0" applyFont="1" applyFill="1" applyBorder="1" applyAlignment="1">
      <alignment horizontal="center" vertical="center" wrapText="1"/>
    </xf>
    <xf numFmtId="183" fontId="44" fillId="0" borderId="62" xfId="0" applyNumberFormat="1" applyFont="1" applyFill="1" applyBorder="1" applyAlignment="1">
      <alignment horizontal="center" vertical="center" wrapText="1"/>
    </xf>
    <xf numFmtId="179" fontId="39" fillId="0" borderId="62" xfId="0" applyNumberFormat="1" applyFont="1" applyFill="1" applyBorder="1" applyAlignment="1">
      <alignment horizontal="center" vertical="center" wrapText="1"/>
    </xf>
    <xf numFmtId="179" fontId="28" fillId="0" borderId="62" xfId="0" applyNumberFormat="1" applyFont="1" applyFill="1" applyBorder="1" applyAlignment="1">
      <alignment horizontal="center" wrapText="1"/>
    </xf>
    <xf numFmtId="178" fontId="50" fillId="0" borderId="62" xfId="0" applyNumberFormat="1" applyFont="1" applyFill="1" applyBorder="1" applyAlignment="1">
      <alignment horizontal="right" wrapText="1"/>
    </xf>
    <xf numFmtId="179" fontId="29" fillId="0" borderId="62" xfId="0" applyNumberFormat="1" applyFont="1" applyFill="1" applyBorder="1" applyAlignment="1">
      <alignment horizontal="center" wrapText="1"/>
    </xf>
    <xf numFmtId="178" fontId="29" fillId="0" borderId="62" xfId="0" applyNumberFormat="1" applyFont="1" applyFill="1" applyBorder="1" applyAlignment="1">
      <alignment horizontal="right" wrapText="1"/>
    </xf>
    <xf numFmtId="179" fontId="59" fillId="0" borderId="62" xfId="0" applyNumberFormat="1" applyFont="1" applyFill="1" applyBorder="1" applyAlignment="1">
      <alignment horizontal="center" wrapText="1"/>
    </xf>
    <xf numFmtId="185" fontId="60" fillId="0" borderId="62" xfId="0" applyNumberFormat="1" applyFont="1" applyFill="1" applyBorder="1" applyAlignment="1">
      <alignment horizontal="right" wrapText="1"/>
    </xf>
    <xf numFmtId="183" fontId="45" fillId="0" borderId="62" xfId="0" applyNumberFormat="1" applyFont="1" applyFill="1" applyBorder="1" applyAlignment="1">
      <alignment horizontal="center" vertical="center" wrapText="1"/>
    </xf>
    <xf numFmtId="179" fontId="41" fillId="0" borderId="62" xfId="0" applyNumberFormat="1" applyFont="1" applyFill="1" applyBorder="1" applyAlignment="1">
      <alignment horizontal="center" vertical="center" wrapText="1"/>
    </xf>
    <xf numFmtId="179" fontId="51" fillId="0" borderId="62" xfId="0" applyNumberFormat="1" applyFont="1" applyFill="1" applyBorder="1" applyAlignment="1">
      <alignment horizontal="center" wrapText="1"/>
    </xf>
    <xf numFmtId="178" fontId="52" fillId="0" borderId="62" xfId="0" applyNumberFormat="1" applyFont="1" applyFill="1" applyBorder="1" applyAlignment="1">
      <alignment horizontal="right" wrapText="1"/>
    </xf>
    <xf numFmtId="179" fontId="54" fillId="0" borderId="62" xfId="0" applyNumberFormat="1" applyFont="1" applyFill="1" applyBorder="1" applyAlignment="1">
      <alignment horizontal="center" wrapText="1"/>
    </xf>
    <xf numFmtId="178" fontId="54" fillId="0" borderId="62" xfId="0" applyNumberFormat="1" applyFont="1" applyFill="1" applyBorder="1" applyAlignment="1">
      <alignment horizontal="right" wrapText="1"/>
    </xf>
    <xf numFmtId="179" fontId="61" fillId="0" borderId="62" xfId="0" applyNumberFormat="1" applyFont="1" applyFill="1" applyBorder="1" applyAlignment="1">
      <alignment horizontal="center" wrapText="1"/>
    </xf>
    <xf numFmtId="185" fontId="62" fillId="0" borderId="62" xfId="0" applyNumberFormat="1" applyFont="1" applyFill="1" applyBorder="1" applyAlignment="1">
      <alignment horizontal="right" wrapText="1"/>
    </xf>
    <xf numFmtId="0" fontId="64" fillId="8" borderId="9" xfId="0" applyFont="1" applyFill="1" applyBorder="1" applyAlignment="1">
      <alignment horizontal="center" vertical="center" wrapText="1"/>
    </xf>
    <xf numFmtId="0" fontId="83" fillId="23" borderId="76" xfId="0" applyFont="1" applyFill="1" applyBorder="1" applyAlignment="1" applyProtection="1">
      <alignment horizontal="center" vertical="center"/>
      <protection hidden="1"/>
    </xf>
    <xf numFmtId="0" fontId="11" fillId="0" borderId="76" xfId="11" applyFont="1" applyBorder="1" applyAlignment="1" applyProtection="1">
      <alignment horizontal="center" vertical="center" wrapText="1"/>
      <protection hidden="1"/>
    </xf>
    <xf numFmtId="0" fontId="6" fillId="0" borderId="76" xfId="11" applyFont="1" applyBorder="1" applyAlignment="1" applyProtection="1">
      <alignment horizontal="center" vertical="center" wrapText="1"/>
      <protection hidden="1"/>
    </xf>
    <xf numFmtId="0" fontId="0" fillId="0" borderId="0" xfId="0" applyFont="1" applyAlignment="1"/>
    <xf numFmtId="44" fontId="11" fillId="0" borderId="0" xfId="0" applyNumberFormat="1" applyFont="1" applyAlignment="1">
      <alignment wrapText="1"/>
    </xf>
    <xf numFmtId="3" fontId="11" fillId="0" borderId="0" xfId="0" applyNumberFormat="1" applyFont="1" applyAlignment="1">
      <alignment vertical="center" wrapText="1"/>
    </xf>
    <xf numFmtId="192" fontId="11" fillId="0" borderId="0" xfId="2" applyNumberFormat="1" applyFont="1" applyAlignment="1">
      <alignment vertical="center" wrapText="1"/>
    </xf>
    <xf numFmtId="187" fontId="3" fillId="0" borderId="0" xfId="0" applyNumberFormat="1" applyFont="1" applyAlignment="1">
      <alignment vertical="center"/>
    </xf>
    <xf numFmtId="0" fontId="0" fillId="0" borderId="0" xfId="0" applyFont="1" applyAlignment="1"/>
    <xf numFmtId="4" fontId="11" fillId="0" borderId="0" xfId="0" applyNumberFormat="1" applyFont="1" applyAlignment="1">
      <alignment vertical="center" wrapText="1"/>
    </xf>
    <xf numFmtId="0" fontId="5" fillId="0" borderId="0" xfId="0" applyFont="1" applyAlignment="1">
      <alignment horizontal="center" vertical="center" wrapText="1"/>
    </xf>
    <xf numFmtId="0" fontId="86" fillId="0" borderId="62" xfId="0" applyFont="1" applyFill="1" applyBorder="1" applyAlignment="1">
      <alignment horizontal="center" vertical="center"/>
    </xf>
    <xf numFmtId="0" fontId="86" fillId="0" borderId="62" xfId="0" applyFont="1" applyFill="1" applyBorder="1" applyAlignment="1">
      <alignment horizontal="center" vertical="center" wrapText="1"/>
    </xf>
    <xf numFmtId="4" fontId="86" fillId="0" borderId="62" xfId="0" applyNumberFormat="1" applyFont="1" applyFill="1" applyBorder="1" applyAlignment="1">
      <alignment horizontal="center" vertical="center"/>
    </xf>
    <xf numFmtId="3" fontId="86" fillId="0" borderId="62" xfId="0" applyNumberFormat="1" applyFont="1" applyFill="1" applyBorder="1" applyAlignment="1">
      <alignment horizontal="center" vertical="center" wrapText="1"/>
    </xf>
    <xf numFmtId="0" fontId="11" fillId="0" borderId="62" xfId="0" applyFont="1" applyFill="1" applyBorder="1" applyAlignment="1">
      <alignment horizontal="center" vertical="center"/>
    </xf>
    <xf numFmtId="4" fontId="11" fillId="0" borderId="62" xfId="0" applyNumberFormat="1" applyFont="1" applyFill="1" applyBorder="1" applyAlignment="1">
      <alignment horizontal="center" vertical="center"/>
    </xf>
    <xf numFmtId="3" fontId="11" fillId="0" borderId="62" xfId="0" applyNumberFormat="1" applyFont="1" applyFill="1" applyBorder="1" applyAlignment="1">
      <alignment horizontal="center" vertical="center" wrapText="1"/>
    </xf>
    <xf numFmtId="49" fontId="87" fillId="0" borderId="62" xfId="3" applyNumberFormat="1" applyFont="1" applyFill="1" applyBorder="1" applyAlignment="1" applyProtection="1">
      <alignment horizontal="center" vertical="center" wrapText="1"/>
    </xf>
    <xf numFmtId="0" fontId="77" fillId="0" borderId="62" xfId="5" applyFont="1" applyFill="1" applyBorder="1" applyAlignment="1">
      <alignment horizontal="center" vertical="center" wrapText="1"/>
    </xf>
    <xf numFmtId="0" fontId="77" fillId="0" borderId="62" xfId="0" applyFont="1" applyFill="1" applyBorder="1" applyAlignment="1">
      <alignment horizontal="center" vertical="center"/>
    </xf>
    <xf numFmtId="172" fontId="77" fillId="0" borderId="62" xfId="0" applyNumberFormat="1" applyFont="1" applyFill="1" applyBorder="1" applyAlignment="1">
      <alignment horizontal="center" vertical="center"/>
    </xf>
    <xf numFmtId="167" fontId="77" fillId="0" borderId="62" xfId="5" applyNumberFormat="1" applyFont="1" applyFill="1" applyBorder="1" applyAlignment="1">
      <alignment horizontal="center" vertical="center"/>
    </xf>
    <xf numFmtId="167" fontId="77" fillId="0" borderId="62" xfId="0" applyNumberFormat="1" applyFont="1" applyFill="1" applyBorder="1" applyAlignment="1">
      <alignment horizontal="center" vertical="center"/>
    </xf>
    <xf numFmtId="0" fontId="81" fillId="0" borderId="62" xfId="6" applyFont="1" applyFill="1" applyBorder="1" applyAlignment="1" applyProtection="1">
      <alignment horizontal="center" vertical="center"/>
    </xf>
    <xf numFmtId="0" fontId="77" fillId="0" borderId="62" xfId="7" applyFont="1" applyFill="1" applyBorder="1" applyAlignment="1">
      <alignment horizontal="justify" vertical="center" wrapText="1"/>
    </xf>
    <xf numFmtId="0" fontId="77" fillId="0" borderId="62" xfId="8" applyNumberFormat="1" applyFont="1" applyFill="1" applyBorder="1" applyAlignment="1" applyProtection="1">
      <alignment horizontal="center" vertical="center"/>
    </xf>
    <xf numFmtId="1" fontId="77" fillId="0" borderId="62" xfId="0" applyNumberFormat="1" applyFont="1" applyFill="1" applyBorder="1" applyAlignment="1">
      <alignment horizontal="center" vertical="center"/>
    </xf>
    <xf numFmtId="167" fontId="77" fillId="0" borderId="62" xfId="5" applyNumberFormat="1" applyFont="1" applyFill="1" applyBorder="1" applyAlignment="1" applyProtection="1">
      <alignment horizontal="center" vertical="center"/>
      <protection locked="0"/>
    </xf>
    <xf numFmtId="178" fontId="77" fillId="0" borderId="62" xfId="0" applyNumberFormat="1" applyFont="1" applyFill="1" applyBorder="1" applyAlignment="1">
      <alignment horizontal="center" vertical="center"/>
    </xf>
    <xf numFmtId="10" fontId="11" fillId="0" borderId="62" xfId="9" applyNumberFormat="1" applyFont="1" applyFill="1" applyBorder="1" applyAlignment="1" applyProtection="1">
      <alignment horizontal="center" vertical="center"/>
    </xf>
    <xf numFmtId="10" fontId="77" fillId="0" borderId="62" xfId="9" applyNumberFormat="1" applyFont="1" applyFill="1" applyBorder="1" applyAlignment="1" applyProtection="1">
      <alignment horizontal="center" vertical="center"/>
    </xf>
    <xf numFmtId="2" fontId="77" fillId="0" borderId="62" xfId="0" applyNumberFormat="1" applyFont="1" applyFill="1" applyBorder="1" applyAlignment="1">
      <alignment horizontal="center" vertical="center"/>
    </xf>
    <xf numFmtId="193" fontId="11" fillId="0" borderId="62" xfId="10" applyNumberFormat="1" applyFont="1" applyFill="1" applyBorder="1" applyAlignment="1" applyProtection="1">
      <alignment horizontal="center" vertical="center" wrapText="1"/>
    </xf>
    <xf numFmtId="0" fontId="11" fillId="0" borderId="62" xfId="9" applyNumberFormat="1" applyFont="1" applyFill="1" applyBorder="1" applyAlignment="1" applyProtection="1">
      <alignment horizontal="center" vertical="center" wrapText="1"/>
    </xf>
    <xf numFmtId="0" fontId="77" fillId="0" borderId="62" xfId="5" applyFont="1" applyFill="1" applyBorder="1" applyAlignment="1">
      <alignment horizontal="left" vertical="center" wrapText="1"/>
    </xf>
    <xf numFmtId="10" fontId="77" fillId="0" borderId="62" xfId="9" applyNumberFormat="1" applyFont="1" applyFill="1" applyBorder="1" applyAlignment="1" applyProtection="1">
      <alignment horizontal="center" vertical="center" wrapText="1"/>
    </xf>
    <xf numFmtId="0" fontId="77" fillId="0" borderId="62" xfId="7" applyFont="1" applyFill="1" applyBorder="1" applyAlignment="1">
      <alignment horizontal="left" vertical="center" wrapText="1"/>
    </xf>
    <xf numFmtId="10" fontId="11" fillId="0" borderId="62" xfId="9" applyNumberFormat="1" applyFont="1" applyFill="1" applyBorder="1" applyAlignment="1" applyProtection="1">
      <alignment horizontal="center" vertical="center" wrapText="1"/>
    </xf>
    <xf numFmtId="3" fontId="81" fillId="0" borderId="62" xfId="6" applyNumberFormat="1" applyFont="1" applyFill="1" applyBorder="1" applyAlignment="1" applyProtection="1">
      <alignment horizontal="center" vertical="center"/>
    </xf>
    <xf numFmtId="3" fontId="10" fillId="0" borderId="62" xfId="0" applyNumberFormat="1" applyFont="1" applyFill="1" applyBorder="1" applyAlignment="1">
      <alignment horizontal="center" vertical="center" wrapText="1"/>
    </xf>
    <xf numFmtId="10" fontId="10" fillId="0" borderId="62" xfId="9" applyNumberFormat="1" applyFont="1" applyFill="1" applyBorder="1" applyAlignment="1" applyProtection="1">
      <alignment vertical="center"/>
    </xf>
    <xf numFmtId="10" fontId="10" fillId="0" borderId="62" xfId="9" applyNumberFormat="1" applyFont="1" applyFill="1" applyBorder="1" applyAlignment="1" applyProtection="1">
      <alignment horizontal="center" vertical="center"/>
    </xf>
    <xf numFmtId="10" fontId="77" fillId="0" borderId="62" xfId="9" applyNumberFormat="1" applyFont="1" applyFill="1" applyBorder="1" applyAlignment="1" applyProtection="1">
      <alignment vertical="center"/>
    </xf>
    <xf numFmtId="10" fontId="10" fillId="0" borderId="62" xfId="4" applyNumberFormat="1" applyFont="1" applyFill="1" applyBorder="1" applyAlignment="1">
      <alignment horizontal="center" vertical="center" wrapText="1"/>
    </xf>
    <xf numFmtId="10" fontId="77" fillId="0" borderId="62" xfId="9" applyNumberFormat="1" applyFont="1" applyFill="1" applyBorder="1" applyAlignment="1" applyProtection="1">
      <alignment vertical="center" wrapText="1"/>
    </xf>
    <xf numFmtId="10" fontId="10" fillId="0" borderId="62" xfId="9" applyNumberFormat="1" applyFont="1" applyFill="1" applyBorder="1" applyAlignment="1" applyProtection="1">
      <alignment horizontal="center" vertical="center" wrapText="1"/>
    </xf>
    <xf numFmtId="0" fontId="76" fillId="0" borderId="62" xfId="0" applyFont="1" applyFill="1" applyBorder="1" applyAlignment="1">
      <alignment horizontal="center" vertical="center" wrapText="1"/>
    </xf>
    <xf numFmtId="4" fontId="76" fillId="0" borderId="62" xfId="0" applyNumberFormat="1" applyFont="1" applyFill="1" applyBorder="1" applyAlignment="1">
      <alignment horizontal="center" vertical="center"/>
    </xf>
    <xf numFmtId="3" fontId="76" fillId="0" borderId="62" xfId="0" applyNumberFormat="1" applyFont="1" applyFill="1" applyBorder="1" applyAlignment="1">
      <alignment horizontal="center" vertical="center" wrapText="1"/>
    </xf>
    <xf numFmtId="4" fontId="6" fillId="0" borderId="62" xfId="0" applyNumberFormat="1" applyFont="1" applyFill="1" applyBorder="1" applyAlignment="1">
      <alignment horizontal="center" vertical="center"/>
    </xf>
    <xf numFmtId="3" fontId="6" fillId="0" borderId="62" xfId="0" applyNumberFormat="1" applyFont="1" applyFill="1" applyBorder="1" applyAlignment="1">
      <alignment horizontal="center" vertical="center" wrapText="1"/>
    </xf>
    <xf numFmtId="49" fontId="79" fillId="0" borderId="62" xfId="3" applyNumberFormat="1" applyFont="1" applyFill="1" applyBorder="1" applyAlignment="1" applyProtection="1">
      <alignment horizontal="center" vertical="center" wrapText="1"/>
    </xf>
    <xf numFmtId="0" fontId="80" fillId="0" borderId="62" xfId="5" applyFont="1" applyFill="1" applyBorder="1" applyAlignment="1">
      <alignment horizontal="center" vertical="center" wrapText="1"/>
    </xf>
    <xf numFmtId="167" fontId="80" fillId="0" borderId="62" xfId="0" applyNumberFormat="1" applyFont="1" applyFill="1" applyBorder="1" applyAlignment="1">
      <alignment horizontal="center" vertical="center"/>
    </xf>
    <xf numFmtId="167" fontId="53" fillId="0" borderId="62" xfId="0" applyNumberFormat="1" applyFont="1" applyFill="1" applyBorder="1" applyAlignment="1" applyProtection="1">
      <alignment horizontal="center" vertical="center"/>
      <protection locked="0"/>
    </xf>
    <xf numFmtId="10" fontId="12" fillId="0" borderId="62" xfId="9" applyNumberFormat="1" applyFont="1" applyFill="1" applyBorder="1" applyAlignment="1" applyProtection="1">
      <alignment horizontal="center" vertical="center"/>
    </xf>
    <xf numFmtId="167" fontId="11" fillId="0" borderId="62" xfId="0" applyNumberFormat="1" applyFont="1" applyFill="1" applyBorder="1" applyAlignment="1" applyProtection="1">
      <alignment horizontal="center" vertical="center" wrapText="1"/>
      <protection locked="0"/>
    </xf>
    <xf numFmtId="10" fontId="80" fillId="0" borderId="62" xfId="9" applyNumberFormat="1" applyFont="1" applyFill="1" applyBorder="1" applyAlignment="1" applyProtection="1">
      <alignment horizontal="center" vertical="center"/>
    </xf>
    <xf numFmtId="193" fontId="6" fillId="0" borderId="62" xfId="10" applyNumberFormat="1" applyFont="1" applyFill="1" applyBorder="1" applyAlignment="1" applyProtection="1">
      <alignment horizontal="center" vertical="center" wrapText="1"/>
    </xf>
    <xf numFmtId="10" fontId="12" fillId="0" borderId="62" xfId="4" applyNumberFormat="1" applyFont="1" applyFill="1" applyBorder="1" applyAlignment="1">
      <alignment horizontal="center" vertical="center" wrapText="1"/>
    </xf>
    <xf numFmtId="178" fontId="80" fillId="0" borderId="62" xfId="0" applyNumberFormat="1" applyFont="1" applyFill="1" applyBorder="1" applyAlignment="1">
      <alignment horizontal="center" vertical="center"/>
    </xf>
    <xf numFmtId="0" fontId="80" fillId="0" borderId="62" xfId="5" applyFont="1" applyFill="1" applyBorder="1" applyAlignment="1">
      <alignment horizontal="left" vertical="center" wrapText="1"/>
    </xf>
    <xf numFmtId="10" fontId="80" fillId="0" borderId="62" xfId="9" applyNumberFormat="1" applyFont="1" applyFill="1" applyBorder="1" applyAlignment="1" applyProtection="1">
      <alignment horizontal="center" vertical="center" wrapText="1"/>
    </xf>
    <xf numFmtId="10" fontId="12" fillId="0" borderId="62" xfId="9" applyNumberFormat="1" applyFont="1" applyFill="1" applyBorder="1" applyAlignment="1" applyProtection="1">
      <alignment horizontal="center" vertical="center" wrapText="1"/>
    </xf>
    <xf numFmtId="3" fontId="12" fillId="0" borderId="62" xfId="0" applyNumberFormat="1" applyFont="1" applyFill="1" applyBorder="1" applyAlignment="1">
      <alignment horizontal="center" vertical="center" wrapText="1"/>
    </xf>
    <xf numFmtId="10" fontId="12" fillId="0" borderId="62" xfId="9" applyNumberFormat="1" applyFont="1" applyFill="1" applyBorder="1" applyAlignment="1" applyProtection="1">
      <alignment vertical="center"/>
    </xf>
    <xf numFmtId="10" fontId="80" fillId="0" borderId="62" xfId="9" applyNumberFormat="1" applyFont="1" applyFill="1" applyBorder="1" applyAlignment="1" applyProtection="1">
      <alignment vertical="center"/>
    </xf>
    <xf numFmtId="10" fontId="80" fillId="0" borderId="62" xfId="9" applyNumberFormat="1" applyFont="1" applyFill="1" applyBorder="1" applyAlignment="1" applyProtection="1">
      <alignment vertical="center" wrapText="1"/>
    </xf>
    <xf numFmtId="0" fontId="36" fillId="18" borderId="33" xfId="0" applyFont="1" applyFill="1" applyBorder="1" applyAlignment="1">
      <alignment horizontal="center" vertical="center" wrapText="1"/>
    </xf>
    <xf numFmtId="0" fontId="43" fillId="19" borderId="58" xfId="0" applyFont="1" applyFill="1" applyBorder="1" applyAlignment="1">
      <alignment horizontal="center" vertical="center" wrapText="1"/>
    </xf>
    <xf numFmtId="0" fontId="43" fillId="19" borderId="55" xfId="0" applyFont="1" applyFill="1" applyBorder="1" applyAlignment="1">
      <alignment horizontal="left" vertical="top" wrapText="1"/>
    </xf>
    <xf numFmtId="178" fontId="43" fillId="19" borderId="55" xfId="0" applyNumberFormat="1" applyFont="1" applyFill="1" applyBorder="1" applyAlignment="1">
      <alignment horizontal="center" vertical="center" wrapText="1"/>
    </xf>
    <xf numFmtId="179" fontId="43" fillId="19" borderId="55" xfId="0" applyNumberFormat="1" applyFont="1" applyFill="1" applyBorder="1" applyAlignment="1">
      <alignment horizontal="center" vertical="center" wrapText="1"/>
    </xf>
    <xf numFmtId="180" fontId="43" fillId="8" borderId="55" xfId="0" applyNumberFormat="1" applyFont="1" applyFill="1" applyBorder="1" applyAlignment="1">
      <alignment horizontal="center" vertical="center" wrapText="1"/>
    </xf>
    <xf numFmtId="0" fontId="34" fillId="0" borderId="62" xfId="0" applyFont="1" applyBorder="1" applyAlignment="1">
      <alignment vertical="center" wrapText="1"/>
    </xf>
    <xf numFmtId="0" fontId="43" fillId="19" borderId="55" xfId="0" applyFont="1" applyFill="1" applyBorder="1" applyAlignment="1">
      <alignment horizontal="left" vertical="center" wrapText="1"/>
    </xf>
    <xf numFmtId="192" fontId="3" fillId="0" borderId="0" xfId="2" applyNumberFormat="1" applyFont="1"/>
    <xf numFmtId="175" fontId="3" fillId="0" borderId="0" xfId="0" applyNumberFormat="1" applyFont="1"/>
    <xf numFmtId="0" fontId="85" fillId="0" borderId="62" xfId="12" applyFont="1" applyAlignment="1" applyProtection="1">
      <protection hidden="1"/>
    </xf>
    <xf numFmtId="190" fontId="85" fillId="0" borderId="62" xfId="12" applyNumberFormat="1" applyFont="1" applyAlignment="1" applyProtection="1">
      <protection hidden="1"/>
    </xf>
    <xf numFmtId="44" fontId="85" fillId="0" borderId="62" xfId="12" applyNumberFormat="1" applyFont="1" applyAlignment="1" applyProtection="1">
      <protection hidden="1"/>
    </xf>
    <xf numFmtId="0" fontId="6" fillId="0" borderId="29" xfId="0" applyFont="1" applyBorder="1" applyAlignment="1">
      <alignment horizontal="center" vertical="center" wrapText="1"/>
    </xf>
    <xf numFmtId="165" fontId="12" fillId="0" borderId="29" xfId="0" applyNumberFormat="1" applyFont="1" applyBorder="1" applyAlignment="1">
      <alignment horizontal="center" vertical="center" wrapText="1"/>
    </xf>
    <xf numFmtId="0" fontId="6" fillId="7" borderId="56" xfId="0" applyFont="1" applyFill="1" applyBorder="1" applyAlignment="1">
      <alignment horizontal="center" vertical="center" wrapText="1"/>
    </xf>
    <xf numFmtId="0" fontId="6" fillId="7" borderId="56" xfId="0" applyFont="1" applyFill="1" applyBorder="1" applyAlignment="1">
      <alignment vertical="center" wrapText="1"/>
    </xf>
    <xf numFmtId="0" fontId="11" fillId="7" borderId="56" xfId="0" applyFont="1" applyFill="1" applyBorder="1" applyAlignment="1">
      <alignment horizontal="center" vertical="center" wrapText="1"/>
    </xf>
    <xf numFmtId="0" fontId="11" fillId="7" borderId="76" xfId="0" applyFont="1" applyFill="1" applyBorder="1" applyAlignment="1">
      <alignment horizontal="center" vertical="center" wrapText="1"/>
    </xf>
    <xf numFmtId="0" fontId="11" fillId="7" borderId="76" xfId="0" applyFont="1" applyFill="1" applyBorder="1" applyAlignment="1">
      <alignment horizontal="left" vertical="center" wrapText="1"/>
    </xf>
    <xf numFmtId="0" fontId="6" fillId="0" borderId="76" xfId="0" applyFont="1" applyBorder="1" applyAlignment="1">
      <alignment horizontal="center" vertical="center" wrapText="1"/>
    </xf>
    <xf numFmtId="0" fontId="12" fillId="0" borderId="76" xfId="0" applyFont="1" applyBorder="1" applyAlignment="1">
      <alignment horizontal="center" vertical="center" wrapText="1"/>
    </xf>
    <xf numFmtId="165" fontId="6" fillId="0" borderId="76" xfId="0" applyNumberFormat="1" applyFont="1" applyBorder="1" applyAlignment="1">
      <alignment horizontal="center" vertical="center" wrapText="1"/>
    </xf>
    <xf numFmtId="168" fontId="12" fillId="0" borderId="76" xfId="0" applyNumberFormat="1" applyFont="1" applyBorder="1" applyAlignment="1">
      <alignment horizontal="center" vertical="center" wrapText="1"/>
    </xf>
    <xf numFmtId="1" fontId="6" fillId="0" borderId="76" xfId="0" applyNumberFormat="1" applyFont="1" applyBorder="1" applyAlignment="1">
      <alignment horizontal="center" vertical="center" wrapText="1"/>
    </xf>
    <xf numFmtId="0" fontId="6" fillId="7" borderId="76" xfId="0" applyFont="1" applyFill="1" applyBorder="1" applyAlignment="1">
      <alignment horizontal="center" vertical="center" wrapText="1"/>
    </xf>
    <xf numFmtId="0" fontId="13" fillId="7" borderId="76" xfId="0" applyFont="1" applyFill="1" applyBorder="1" applyAlignment="1">
      <alignment horizontal="left" vertical="center" wrapText="1"/>
    </xf>
    <xf numFmtId="0" fontId="5" fillId="0" borderId="76" xfId="0" applyFont="1" applyBorder="1" applyAlignment="1">
      <alignment horizontal="center" vertical="center" wrapText="1"/>
    </xf>
    <xf numFmtId="0" fontId="5" fillId="0" borderId="76" xfId="0" applyFont="1" applyBorder="1" applyAlignment="1">
      <alignment vertical="center" wrapText="1"/>
    </xf>
    <xf numFmtId="2" fontId="5" fillId="0" borderId="76" xfId="0" applyNumberFormat="1" applyFont="1" applyBorder="1" applyAlignment="1">
      <alignment vertical="center" wrapText="1"/>
    </xf>
    <xf numFmtId="0" fontId="5" fillId="0" borderId="9" xfId="0" applyFont="1" applyBorder="1" applyAlignment="1">
      <alignment vertical="center" wrapText="1"/>
    </xf>
    <xf numFmtId="0" fontId="5" fillId="0" borderId="62" xfId="0" applyFont="1" applyBorder="1" applyAlignment="1">
      <alignment horizontal="center" vertical="center" wrapText="1"/>
    </xf>
    <xf numFmtId="0" fontId="5" fillId="0" borderId="62" xfId="0" applyFont="1" applyBorder="1" applyAlignment="1">
      <alignment vertical="center" wrapText="1"/>
    </xf>
    <xf numFmtId="2" fontId="5" fillId="0" borderId="62" xfId="0" applyNumberFormat="1" applyFont="1" applyBorder="1" applyAlignment="1">
      <alignment vertical="center" wrapText="1"/>
    </xf>
    <xf numFmtId="0" fontId="17" fillId="0" borderId="9" xfId="0" applyFont="1" applyBorder="1" applyAlignment="1">
      <alignment vertical="center" wrapText="1"/>
    </xf>
    <xf numFmtId="0" fontId="17" fillId="0" borderId="62" xfId="0" applyFont="1" applyBorder="1" applyAlignment="1">
      <alignment horizontal="center" vertical="center" wrapText="1"/>
    </xf>
    <xf numFmtId="0" fontId="17" fillId="0" borderId="62" xfId="0" applyFont="1" applyBorder="1" applyAlignment="1">
      <alignment vertical="center" wrapText="1"/>
    </xf>
    <xf numFmtId="0" fontId="7" fillId="12" borderId="9" xfId="0" applyFont="1" applyFill="1" applyBorder="1" applyAlignment="1">
      <alignment horizontal="center" vertical="center" wrapText="1"/>
    </xf>
    <xf numFmtId="0" fontId="93" fillId="0" borderId="0" xfId="0" applyFont="1" applyAlignment="1">
      <alignment wrapText="1"/>
    </xf>
    <xf numFmtId="166" fontId="3" fillId="0" borderId="0" xfId="0" applyNumberFormat="1" applyFont="1"/>
    <xf numFmtId="166" fontId="0" fillId="0" borderId="0" xfId="0" applyNumberFormat="1" applyFont="1" applyAlignment="1"/>
    <xf numFmtId="190" fontId="11" fillId="0" borderId="0" xfId="0" applyNumberFormat="1" applyFont="1" applyAlignment="1">
      <alignment wrapText="1"/>
    </xf>
    <xf numFmtId="166" fontId="11" fillId="0" borderId="0" xfId="0" applyNumberFormat="1" applyFont="1" applyAlignment="1">
      <alignment wrapText="1"/>
    </xf>
    <xf numFmtId="0" fontId="32" fillId="15" borderId="78" xfId="0" applyFont="1" applyFill="1" applyBorder="1" applyAlignment="1">
      <alignment horizontal="center" vertical="center" wrapText="1"/>
    </xf>
    <xf numFmtId="0" fontId="33" fillId="15" borderId="39" xfId="0" applyFont="1" applyFill="1" applyBorder="1" applyAlignment="1">
      <alignment horizontal="center" wrapText="1"/>
    </xf>
    <xf numFmtId="0" fontId="33" fillId="15" borderId="38" xfId="0" applyFont="1" applyFill="1" applyBorder="1" applyAlignment="1">
      <alignment vertical="center" wrapText="1"/>
    </xf>
    <xf numFmtId="0" fontId="33" fillId="15" borderId="39" xfId="0" applyFont="1" applyFill="1" applyBorder="1" applyAlignment="1">
      <alignment vertical="center" wrapText="1"/>
    </xf>
    <xf numFmtId="0" fontId="33" fillId="15" borderId="40" xfId="0" applyFont="1" applyFill="1" applyBorder="1" applyAlignment="1">
      <alignment vertical="center" wrapText="1"/>
    </xf>
    <xf numFmtId="0" fontId="95" fillId="0" borderId="62" xfId="0" applyFont="1" applyFill="1" applyBorder="1" applyAlignment="1" applyProtection="1">
      <alignment horizontal="center" vertical="center"/>
      <protection locked="0"/>
    </xf>
    <xf numFmtId="0" fontId="96" fillId="0" borderId="62" xfId="0" applyFont="1" applyFill="1" applyBorder="1" applyAlignment="1" applyProtection="1">
      <alignment horizontal="center" vertical="center"/>
      <protection locked="0"/>
    </xf>
    <xf numFmtId="4" fontId="95" fillId="0" borderId="62" xfId="0" applyNumberFormat="1" applyFont="1" applyFill="1" applyBorder="1" applyAlignment="1" applyProtection="1">
      <alignment horizontal="center" vertical="center"/>
      <protection locked="0"/>
    </xf>
    <xf numFmtId="3" fontId="95" fillId="0" borderId="62" xfId="0" applyNumberFormat="1" applyFont="1" applyFill="1" applyBorder="1" applyAlignment="1" applyProtection="1">
      <alignment horizontal="center" vertical="center" wrapText="1"/>
      <protection locked="0"/>
    </xf>
    <xf numFmtId="3" fontId="97" fillId="0" borderId="62" xfId="0" applyNumberFormat="1" applyFont="1" applyFill="1" applyBorder="1" applyAlignment="1" applyProtection="1">
      <alignment horizontal="center" vertical="center" wrapText="1"/>
      <protection locked="0"/>
    </xf>
    <xf numFmtId="0" fontId="89" fillId="0" borderId="62" xfId="0" applyFont="1" applyFill="1" applyBorder="1" applyAlignment="1" applyProtection="1">
      <alignment horizontal="center" vertical="center"/>
      <protection locked="0"/>
    </xf>
    <xf numFmtId="0" fontId="98" fillId="0" borderId="62" xfId="0" applyFont="1" applyFill="1" applyBorder="1" applyAlignment="1" applyProtection="1">
      <alignment horizontal="left" vertical="center" wrapText="1"/>
      <protection locked="0"/>
    </xf>
    <xf numFmtId="4" fontId="89" fillId="0" borderId="62" xfId="0" applyNumberFormat="1" applyFont="1" applyFill="1" applyBorder="1" applyAlignment="1" applyProtection="1">
      <alignment horizontal="center" vertical="center"/>
      <protection locked="0"/>
    </xf>
    <xf numFmtId="3" fontId="89" fillId="0" borderId="62" xfId="0" applyNumberFormat="1" applyFont="1" applyFill="1" applyBorder="1" applyAlignment="1" applyProtection="1">
      <alignment horizontal="center" vertical="center" wrapText="1"/>
      <protection locked="0"/>
    </xf>
    <xf numFmtId="178" fontId="89" fillId="0" borderId="62" xfId="0" applyNumberFormat="1" applyFont="1" applyFill="1" applyBorder="1" applyAlignment="1" applyProtection="1">
      <alignment horizontal="center" vertical="center"/>
      <protection locked="0"/>
    </xf>
    <xf numFmtId="0" fontId="88" fillId="0" borderId="62" xfId="0" applyFont="1" applyFill="1" applyBorder="1" applyAlignment="1">
      <alignment horizontal="center" vertical="center"/>
    </xf>
    <xf numFmtId="2" fontId="89" fillId="0" borderId="62" xfId="0" applyNumberFormat="1" applyFont="1" applyFill="1" applyBorder="1" applyAlignment="1">
      <alignment horizontal="left" vertical="center" wrapText="1"/>
    </xf>
    <xf numFmtId="2" fontId="89" fillId="0" borderId="62" xfId="0" applyNumberFormat="1" applyFont="1" applyFill="1" applyBorder="1" applyAlignment="1">
      <alignment horizontal="center" vertical="center"/>
    </xf>
    <xf numFmtId="178" fontId="89" fillId="0" borderId="62" xfId="0" applyNumberFormat="1" applyFont="1" applyFill="1" applyBorder="1" applyAlignment="1">
      <alignment vertical="center"/>
    </xf>
    <xf numFmtId="0" fontId="2" fillId="0" borderId="62" xfId="0" applyFont="1" applyFill="1" applyBorder="1"/>
    <xf numFmtId="0" fontId="2" fillId="0" borderId="62" xfId="0" applyFont="1" applyFill="1" applyBorder="1" applyProtection="1">
      <protection locked="0"/>
    </xf>
    <xf numFmtId="49" fontId="91" fillId="0" borderId="62" xfId="0" applyNumberFormat="1" applyFont="1" applyFill="1" applyBorder="1" applyAlignment="1">
      <alignment horizontal="center" vertical="center"/>
    </xf>
    <xf numFmtId="49" fontId="88" fillId="0" borderId="62" xfId="0" applyNumberFormat="1" applyFont="1" applyFill="1" applyBorder="1" applyAlignment="1">
      <alignment horizontal="center" vertical="center"/>
    </xf>
    <xf numFmtId="194" fontId="93" fillId="0" borderId="62" xfId="0" applyNumberFormat="1" applyFont="1" applyFill="1" applyBorder="1" applyAlignment="1">
      <alignment horizontal="center" vertical="center"/>
    </xf>
    <xf numFmtId="49" fontId="92" fillId="0" borderId="62" xfId="0" applyNumberFormat="1" applyFont="1" applyFill="1" applyBorder="1" applyAlignment="1">
      <alignment horizontal="center" vertical="center"/>
    </xf>
    <xf numFmtId="9" fontId="90" fillId="0" borderId="62" xfId="0" applyNumberFormat="1" applyFont="1" applyFill="1" applyBorder="1" applyAlignment="1" applyProtection="1">
      <alignment horizontal="center" vertical="center"/>
      <protection locked="0"/>
    </xf>
    <xf numFmtId="0" fontId="89" fillId="0" borderId="62" xfId="0" applyFont="1" applyFill="1" applyBorder="1" applyAlignment="1">
      <alignment horizontal="center" vertical="center"/>
    </xf>
    <xf numFmtId="167" fontId="89" fillId="0" borderId="62" xfId="0" applyNumberFormat="1" applyFont="1" applyFill="1" applyBorder="1" applyAlignment="1" applyProtection="1">
      <alignment horizontal="center" vertical="center"/>
      <protection locked="0"/>
    </xf>
    <xf numFmtId="10" fontId="89" fillId="0" borderId="62" xfId="0" applyNumberFormat="1" applyFont="1" applyFill="1" applyBorder="1" applyAlignment="1" applyProtection="1">
      <alignment horizontal="center" vertical="center"/>
      <protection locked="0"/>
    </xf>
    <xf numFmtId="0" fontId="11" fillId="0" borderId="62" xfId="0" applyFont="1" applyFill="1" applyBorder="1" applyAlignment="1">
      <alignment vertical="center" wrapText="1"/>
    </xf>
    <xf numFmtId="0" fontId="77" fillId="0" borderId="62" xfId="0" applyFont="1" applyFill="1" applyBorder="1" applyAlignment="1">
      <alignment vertical="center"/>
    </xf>
    <xf numFmtId="167" fontId="77" fillId="0" borderId="62" xfId="0" applyNumberFormat="1" applyFont="1" applyFill="1" applyBorder="1" applyAlignment="1">
      <alignment horizontal="center"/>
    </xf>
    <xf numFmtId="9" fontId="77" fillId="0" borderId="62" xfId="9" applyFont="1" applyFill="1" applyBorder="1" applyAlignment="1" applyProtection="1">
      <alignment vertical="center"/>
    </xf>
    <xf numFmtId="178" fontId="5" fillId="0" borderId="62" xfId="0" applyNumberFormat="1" applyFont="1" applyFill="1" applyBorder="1" applyAlignment="1" applyProtection="1">
      <alignment vertical="center"/>
      <protection locked="0"/>
    </xf>
    <xf numFmtId="0" fontId="2" fillId="0" borderId="62" xfId="0" applyFont="1" applyFill="1" applyBorder="1" applyAlignment="1" applyProtection="1">
      <protection locked="0"/>
    </xf>
    <xf numFmtId="9" fontId="90" fillId="0" borderId="62" xfId="0" applyNumberFormat="1" applyFont="1" applyFill="1" applyBorder="1" applyAlignment="1" applyProtection="1">
      <alignment vertical="center"/>
      <protection locked="0"/>
    </xf>
    <xf numFmtId="9" fontId="3" fillId="0" borderId="62" xfId="0" applyNumberFormat="1" applyFont="1" applyFill="1" applyBorder="1" applyAlignment="1" applyProtection="1">
      <alignment vertical="center"/>
      <protection locked="0"/>
    </xf>
    <xf numFmtId="10" fontId="90" fillId="0" borderId="62" xfId="0" applyNumberFormat="1" applyFont="1" applyFill="1" applyBorder="1" applyAlignment="1" applyProtection="1">
      <alignment vertical="center"/>
      <protection locked="0"/>
    </xf>
    <xf numFmtId="0" fontId="18" fillId="26" borderId="79" xfId="14" applyFont="1" applyFill="1" applyBorder="1" applyAlignment="1">
      <alignment horizontal="center" vertical="center"/>
    </xf>
    <xf numFmtId="0" fontId="18" fillId="26" borderId="43" xfId="14" applyFont="1" applyFill="1" applyBorder="1" applyAlignment="1">
      <alignment horizontal="center" vertical="center"/>
    </xf>
    <xf numFmtId="0" fontId="18" fillId="26" borderId="80" xfId="14" applyFont="1" applyFill="1" applyBorder="1" applyAlignment="1">
      <alignment horizontal="center" vertical="center"/>
    </xf>
    <xf numFmtId="4" fontId="18" fillId="26" borderId="81" xfId="14" applyNumberFormat="1" applyFont="1" applyFill="1" applyBorder="1" applyAlignment="1">
      <alignment horizontal="center" vertical="center"/>
    </xf>
    <xf numFmtId="3" fontId="18" fillId="26" borderId="81" xfId="14" applyNumberFormat="1" applyFont="1" applyFill="1" applyBorder="1" applyAlignment="1">
      <alignment horizontal="center" vertical="center" wrapText="1"/>
    </xf>
    <xf numFmtId="3" fontId="18" fillId="26" borderId="82" xfId="14" applyNumberFormat="1" applyFont="1" applyFill="1" applyBorder="1" applyAlignment="1">
      <alignment horizontal="center" vertical="center" wrapText="1"/>
    </xf>
    <xf numFmtId="1" fontId="16" fillId="24" borderId="83" xfId="14" applyNumberFormat="1" applyFont="1" applyFill="1" applyBorder="1" applyAlignment="1">
      <alignment horizontal="center" vertical="center" wrapText="1"/>
    </xf>
    <xf numFmtId="2" fontId="7" fillId="24" borderId="84" xfId="14" applyNumberFormat="1" applyFont="1" applyFill="1" applyBorder="1" applyAlignment="1">
      <alignment horizontal="left" vertical="center"/>
    </xf>
    <xf numFmtId="0" fontId="5" fillId="24" borderId="84" xfId="14" applyFill="1" applyBorder="1" applyAlignment="1">
      <alignment horizontal="center" vertical="center"/>
    </xf>
    <xf numFmtId="2" fontId="5" fillId="24" borderId="84" xfId="14" applyNumberFormat="1" applyFill="1" applyBorder="1" applyAlignment="1">
      <alignment horizontal="center" vertical="center"/>
    </xf>
    <xf numFmtId="167" fontId="5" fillId="24" borderId="84" xfId="14" applyNumberFormat="1" applyFill="1" applyBorder="1" applyAlignment="1">
      <alignment horizontal="center" vertical="center"/>
    </xf>
    <xf numFmtId="167" fontId="5" fillId="24" borderId="85" xfId="14" applyNumberFormat="1" applyFill="1" applyBorder="1" applyAlignment="1">
      <alignment horizontal="center" vertical="center"/>
    </xf>
    <xf numFmtId="1" fontId="16" fillId="6" borderId="83" xfId="14" applyNumberFormat="1" applyFont="1" applyFill="1" applyBorder="1" applyAlignment="1">
      <alignment horizontal="center" vertical="center" wrapText="1"/>
    </xf>
    <xf numFmtId="2" fontId="7" fillId="6" borderId="22" xfId="14" applyNumberFormat="1" applyFont="1" applyFill="1" applyBorder="1" applyAlignment="1">
      <alignment horizontal="left" vertical="center"/>
    </xf>
    <xf numFmtId="0" fontId="5" fillId="6" borderId="22" xfId="14" applyFill="1" applyBorder="1" applyAlignment="1">
      <alignment horizontal="center" vertical="center"/>
    </xf>
    <xf numFmtId="2" fontId="5" fillId="6" borderId="22" xfId="14" applyNumberFormat="1" applyFill="1" applyBorder="1" applyAlignment="1">
      <alignment horizontal="center" vertical="center"/>
    </xf>
    <xf numFmtId="167" fontId="5" fillId="6" borderId="22" xfId="14" applyNumberFormat="1" applyFill="1" applyBorder="1" applyAlignment="1">
      <alignment horizontal="center" vertical="center"/>
    </xf>
    <xf numFmtId="167" fontId="5" fillId="6" borderId="86" xfId="14" applyNumberFormat="1" applyFill="1" applyBorder="1" applyAlignment="1">
      <alignment horizontal="center" vertical="center"/>
    </xf>
    <xf numFmtId="1" fontId="3" fillId="0" borderId="87" xfId="14" applyNumberFormat="1" applyFont="1" applyBorder="1" applyAlignment="1">
      <alignment horizontal="center" vertical="center"/>
    </xf>
    <xf numFmtId="2" fontId="3" fillId="0" borderId="9" xfId="14" applyNumberFormat="1" applyFont="1" applyBorder="1" applyAlignment="1">
      <alignment horizontal="left" vertical="center" wrapText="1"/>
    </xf>
    <xf numFmtId="0" fontId="93" fillId="0" borderId="9" xfId="14" applyFont="1" applyBorder="1" applyAlignment="1">
      <alignment horizontal="center" vertical="center"/>
    </xf>
    <xf numFmtId="4" fontId="3" fillId="0" borderId="9" xfId="14" applyNumberFormat="1" applyFont="1" applyBorder="1" applyAlignment="1">
      <alignment horizontal="center" vertical="center"/>
    </xf>
    <xf numFmtId="195" fontId="3" fillId="23" borderId="9" xfId="14" applyNumberFormat="1" applyFont="1" applyFill="1" applyBorder="1" applyAlignment="1">
      <alignment horizontal="center" vertical="center"/>
    </xf>
    <xf numFmtId="178" fontId="5" fillId="0" borderId="88" xfId="14" applyNumberFormat="1" applyBorder="1" applyAlignment="1">
      <alignment horizontal="center" vertical="center"/>
    </xf>
    <xf numFmtId="1" fontId="3" fillId="0" borderId="83" xfId="14" applyNumberFormat="1" applyFont="1" applyBorder="1" applyAlignment="1">
      <alignment horizontal="center" vertical="center"/>
    </xf>
    <xf numFmtId="2" fontId="3" fillId="0" borderId="22" xfId="14" applyNumberFormat="1" applyFont="1" applyBorder="1" applyAlignment="1">
      <alignment horizontal="left" vertical="center" wrapText="1"/>
    </xf>
    <xf numFmtId="0" fontId="93" fillId="0" borderId="22" xfId="14" applyFont="1" applyBorder="1" applyAlignment="1">
      <alignment horizontal="center" vertical="center"/>
    </xf>
    <xf numFmtId="4" fontId="3" fillId="0" borderId="22" xfId="14" applyNumberFormat="1" applyFont="1" applyBorder="1" applyAlignment="1">
      <alignment horizontal="center" vertical="center"/>
    </xf>
    <xf numFmtId="195" fontId="3" fillId="23" borderId="22" xfId="14" applyNumberFormat="1" applyFont="1" applyFill="1" applyBorder="1" applyAlignment="1">
      <alignment horizontal="center" vertical="center"/>
    </xf>
    <xf numFmtId="178" fontId="5" fillId="0" borderId="86" xfId="14" applyNumberFormat="1" applyBorder="1" applyAlignment="1">
      <alignment horizontal="center" vertical="center"/>
    </xf>
    <xf numFmtId="1" fontId="93" fillId="0" borderId="83" xfId="14" applyNumberFormat="1" applyFont="1" applyBorder="1" applyAlignment="1">
      <alignment horizontal="center" vertical="center" wrapText="1"/>
    </xf>
    <xf numFmtId="2" fontId="5" fillId="0" borderId="22" xfId="14" applyNumberFormat="1" applyBorder="1" applyAlignment="1">
      <alignment horizontal="left" vertical="center"/>
    </xf>
    <xf numFmtId="0" fontId="5" fillId="0" borderId="22" xfId="14" applyBorder="1" applyAlignment="1">
      <alignment horizontal="center" vertical="center"/>
    </xf>
    <xf numFmtId="2" fontId="5" fillId="0" borderId="22" xfId="14" applyNumberFormat="1" applyBorder="1" applyAlignment="1">
      <alignment horizontal="center" vertical="center"/>
    </xf>
    <xf numFmtId="167" fontId="5" fillId="23" borderId="22" xfId="14" applyNumberFormat="1" applyFill="1" applyBorder="1" applyAlignment="1">
      <alignment horizontal="center" vertical="center"/>
    </xf>
    <xf numFmtId="167" fontId="5" fillId="0" borderId="86" xfId="14" applyNumberFormat="1" applyBorder="1" applyAlignment="1">
      <alignment horizontal="center" vertical="center"/>
    </xf>
    <xf numFmtId="2" fontId="5" fillId="0" borderId="22" xfId="14" applyNumberFormat="1" applyBorder="1" applyAlignment="1">
      <alignment horizontal="left" vertical="center" wrapText="1"/>
    </xf>
    <xf numFmtId="1" fontId="93" fillId="0" borderId="89" xfId="14" applyNumberFormat="1" applyFont="1" applyBorder="1" applyAlignment="1">
      <alignment horizontal="center" vertical="center" wrapText="1"/>
    </xf>
    <xf numFmtId="2" fontId="5" fillId="0" borderId="90" xfId="14" applyNumberFormat="1" applyBorder="1" applyAlignment="1">
      <alignment horizontal="left" vertical="center" wrapText="1"/>
    </xf>
    <xf numFmtId="0" fontId="5" fillId="0" borderId="90" xfId="14" applyBorder="1" applyAlignment="1">
      <alignment horizontal="center" vertical="center"/>
    </xf>
    <xf numFmtId="2" fontId="5" fillId="0" borderId="90" xfId="14" applyNumberFormat="1" applyBorder="1" applyAlignment="1">
      <alignment horizontal="center" vertical="center"/>
    </xf>
    <xf numFmtId="167" fontId="5" fillId="23" borderId="90" xfId="14" applyNumberFormat="1" applyFill="1" applyBorder="1" applyAlignment="1">
      <alignment horizontal="center" vertical="center"/>
    </xf>
    <xf numFmtId="167" fontId="5" fillId="0" borderId="91" xfId="14" applyNumberFormat="1" applyBorder="1" applyAlignment="1">
      <alignment horizontal="center" vertical="center"/>
    </xf>
    <xf numFmtId="0" fontId="3" fillId="0" borderId="81" xfId="14" applyFont="1" applyBorder="1" applyAlignment="1">
      <alignment horizontal="left" vertical="center" wrapText="1"/>
    </xf>
    <xf numFmtId="0" fontId="93" fillId="0" borderId="81" xfId="14" applyFont="1" applyBorder="1" applyAlignment="1">
      <alignment horizontal="center" vertical="center"/>
    </xf>
    <xf numFmtId="0" fontId="3" fillId="0" borderId="81" xfId="14" applyFont="1" applyBorder="1" applyAlignment="1">
      <alignment horizontal="center" vertical="center"/>
    </xf>
    <xf numFmtId="196" fontId="3" fillId="0" borderId="81" xfId="14" applyNumberFormat="1" applyFont="1" applyBorder="1" applyAlignment="1">
      <alignment horizontal="center" vertical="center"/>
    </xf>
    <xf numFmtId="178" fontId="5" fillId="0" borderId="82" xfId="14" applyNumberFormat="1" applyBorder="1" applyAlignment="1">
      <alignment horizontal="center" vertical="center"/>
    </xf>
    <xf numFmtId="0" fontId="7" fillId="24" borderId="38" xfId="14" applyFont="1" applyFill="1" applyBorder="1" applyAlignment="1">
      <alignment vertical="center"/>
    </xf>
    <xf numFmtId="0" fontId="7" fillId="24" borderId="39" xfId="14" applyFont="1" applyFill="1" applyBorder="1" applyAlignment="1">
      <alignment vertical="center"/>
    </xf>
    <xf numFmtId="0" fontId="5" fillId="24" borderId="62" xfId="14" applyFill="1" applyAlignment="1">
      <alignment vertical="center"/>
    </xf>
    <xf numFmtId="167" fontId="5" fillId="24" borderId="92" xfId="14" applyNumberFormat="1" applyFill="1" applyBorder="1" applyAlignment="1">
      <alignment horizontal="center"/>
    </xf>
    <xf numFmtId="0" fontId="7" fillId="24" borderId="59" xfId="14" applyFont="1" applyFill="1" applyBorder="1" applyAlignment="1">
      <alignment vertical="center"/>
    </xf>
    <xf numFmtId="0" fontId="7" fillId="24" borderId="66" xfId="14" applyFont="1" applyFill="1" applyBorder="1" applyAlignment="1">
      <alignment horizontal="center" vertical="center"/>
    </xf>
    <xf numFmtId="9" fontId="7" fillId="24" borderId="66" xfId="14" applyNumberFormat="1" applyFont="1" applyFill="1" applyBorder="1" applyAlignment="1">
      <alignment horizontal="center" vertical="center"/>
    </xf>
    <xf numFmtId="0" fontId="5" fillId="24" borderId="66" xfId="14" applyFill="1" applyBorder="1" applyAlignment="1">
      <alignment vertical="center"/>
    </xf>
    <xf numFmtId="167" fontId="5" fillId="24" borderId="65" xfId="14" applyNumberFormat="1" applyFill="1" applyBorder="1" applyAlignment="1">
      <alignment horizontal="center"/>
    </xf>
    <xf numFmtId="0" fontId="7" fillId="24" borderId="93" xfId="14" applyFont="1" applyFill="1" applyBorder="1" applyAlignment="1">
      <alignment vertical="center"/>
    </xf>
    <xf numFmtId="0" fontId="7" fillId="24" borderId="94" xfId="14" applyFont="1" applyFill="1" applyBorder="1" applyAlignment="1">
      <alignment horizontal="center" vertical="center"/>
    </xf>
    <xf numFmtId="0" fontId="5" fillId="24" borderId="94" xfId="14" applyFill="1" applyBorder="1" applyAlignment="1">
      <alignment vertical="center"/>
    </xf>
    <xf numFmtId="0" fontId="5" fillId="0" borderId="62" xfId="14" applyAlignment="1">
      <alignment horizontal="center" vertical="center"/>
    </xf>
    <xf numFmtId="0" fontId="48" fillId="0" borderId="62" xfId="14" applyFont="1" applyAlignment="1">
      <alignment horizontal="center" vertical="center"/>
    </xf>
    <xf numFmtId="0" fontId="5" fillId="0" borderId="62" xfId="14"/>
    <xf numFmtId="197" fontId="3" fillId="23" borderId="22" xfId="13" applyNumberFormat="1" applyFont="1" applyFill="1" applyBorder="1" applyAlignment="1">
      <alignment horizontal="center" vertical="center"/>
    </xf>
    <xf numFmtId="197" fontId="3" fillId="23" borderId="90" xfId="13" applyNumberFormat="1" applyFont="1" applyFill="1" applyBorder="1" applyAlignment="1">
      <alignment horizontal="center" vertical="center"/>
    </xf>
    <xf numFmtId="0" fontId="3" fillId="5" borderId="58" xfId="0" applyFont="1" applyFill="1" applyBorder="1" applyAlignment="1">
      <alignment horizontal="center" vertical="center" wrapText="1"/>
    </xf>
    <xf numFmtId="175" fontId="42" fillId="0" borderId="55" xfId="0" applyNumberFormat="1" applyFont="1" applyBorder="1" applyAlignment="1">
      <alignment horizontal="center" vertical="center" wrapText="1"/>
    </xf>
    <xf numFmtId="168" fontId="42" fillId="0" borderId="55" xfId="0" applyNumberFormat="1" applyFont="1" applyBorder="1" applyAlignment="1">
      <alignment horizontal="center" vertical="center" wrapText="1"/>
    </xf>
    <xf numFmtId="0" fontId="3" fillId="0" borderId="62" xfId="0" applyFont="1" applyFill="1" applyBorder="1" applyAlignment="1">
      <alignment horizontal="center" vertical="center" wrapText="1"/>
    </xf>
    <xf numFmtId="175" fontId="42" fillId="0" borderId="62" xfId="0" applyNumberFormat="1" applyFont="1" applyFill="1" applyBorder="1" applyAlignment="1">
      <alignment horizontal="center" vertical="center" wrapText="1"/>
    </xf>
    <xf numFmtId="168" fontId="42" fillId="0" borderId="62" xfId="0" applyNumberFormat="1" applyFont="1" applyFill="1" applyBorder="1" applyAlignment="1">
      <alignment horizontal="center" vertical="center" wrapText="1"/>
    </xf>
    <xf numFmtId="167" fontId="5" fillId="0" borderId="95" xfId="14" applyNumberFormat="1" applyBorder="1" applyAlignment="1">
      <alignment horizontal="center" vertical="center"/>
    </xf>
    <xf numFmtId="0" fontId="3" fillId="5" borderId="76" xfId="0" applyFont="1" applyFill="1" applyBorder="1" applyAlignment="1">
      <alignment horizontal="center" vertical="center" wrapText="1"/>
    </xf>
    <xf numFmtId="175" fontId="42" fillId="0" borderId="76" xfId="0" applyNumberFormat="1" applyFont="1" applyBorder="1" applyAlignment="1">
      <alignment horizontal="center" vertical="center" wrapText="1"/>
    </xf>
    <xf numFmtId="168" fontId="42" fillId="0" borderId="76" xfId="0" applyNumberFormat="1" applyFont="1" applyBorder="1" applyAlignment="1">
      <alignment horizontal="center" vertical="center" wrapText="1"/>
    </xf>
    <xf numFmtId="178" fontId="5" fillId="0" borderId="16" xfId="14" applyNumberFormat="1" applyBorder="1" applyAlignment="1">
      <alignment horizontal="center" vertical="center"/>
    </xf>
    <xf numFmtId="167" fontId="5" fillId="24" borderId="76" xfId="14" applyNumberFormat="1" applyFill="1" applyBorder="1" applyAlignment="1">
      <alignment horizontal="center"/>
    </xf>
    <xf numFmtId="1" fontId="3" fillId="0" borderId="0" xfId="0" applyNumberFormat="1" applyFont="1" applyAlignment="1">
      <alignment horizontal="center" wrapText="1"/>
    </xf>
    <xf numFmtId="1" fontId="3" fillId="0" borderId="0" xfId="0" applyNumberFormat="1" applyFont="1" applyAlignment="1">
      <alignment wrapText="1"/>
    </xf>
    <xf numFmtId="1" fontId="77" fillId="0" borderId="62" xfId="0" applyNumberFormat="1" applyFont="1" applyFill="1" applyBorder="1" applyAlignment="1">
      <alignment vertical="center"/>
    </xf>
    <xf numFmtId="0" fontId="3" fillId="0" borderId="0" xfId="0" applyFont="1" applyAlignment="1">
      <alignment horizontal="left" vertical="top" wrapText="1"/>
    </xf>
    <xf numFmtId="0" fontId="0" fillId="0" borderId="0" xfId="0" applyFont="1" applyAlignment="1"/>
    <xf numFmtId="0" fontId="1" fillId="2" borderId="1" xfId="0" applyFont="1" applyFill="1" applyBorder="1" applyAlignment="1">
      <alignment horizontal="center" vertical="center" wrapText="1"/>
    </xf>
    <xf numFmtId="0" fontId="2" fillId="0" borderId="2" xfId="0" applyFont="1" applyBorder="1"/>
    <xf numFmtId="0" fontId="4" fillId="2" borderId="4" xfId="0" applyFont="1" applyFill="1" applyBorder="1" applyAlignment="1">
      <alignment horizontal="center" vertical="center" wrapText="1"/>
    </xf>
    <xf numFmtId="0" fontId="2" fillId="0" borderId="5" xfId="0" applyFont="1" applyBorder="1"/>
    <xf numFmtId="0" fontId="5" fillId="2" borderId="4" xfId="0" applyFont="1" applyFill="1" applyBorder="1" applyAlignment="1">
      <alignment horizontal="center" vertical="center" wrapText="1"/>
    </xf>
    <xf numFmtId="0" fontId="2" fillId="0" borderId="5" xfId="0" applyFont="1" applyBorder="1" applyAlignment="1">
      <alignment horizontal="center"/>
    </xf>
    <xf numFmtId="0" fontId="6" fillId="2" borderId="6" xfId="0" applyFont="1" applyFill="1" applyBorder="1" applyAlignment="1">
      <alignment horizontal="center" vertical="center" wrapText="1"/>
    </xf>
    <xf numFmtId="0" fontId="2" fillId="0" borderId="7" xfId="0" applyFont="1" applyBorder="1"/>
    <xf numFmtId="0" fontId="7" fillId="4" borderId="6" xfId="0" applyFont="1" applyFill="1" applyBorder="1" applyAlignment="1">
      <alignment horizontal="center" wrapText="1"/>
    </xf>
    <xf numFmtId="0" fontId="2" fillId="0" borderId="17" xfId="0" applyFont="1" applyBorder="1"/>
    <xf numFmtId="0" fontId="5" fillId="0" borderId="0" xfId="0" applyFont="1" applyAlignment="1">
      <alignment horizontal="center" vertical="center" wrapText="1"/>
    </xf>
    <xf numFmtId="0" fontId="5" fillId="2" borderId="10" xfId="0" applyFont="1" applyFill="1" applyBorder="1" applyAlignment="1">
      <alignment horizontal="center"/>
    </xf>
    <xf numFmtId="0" fontId="2" fillId="0" borderId="13" xfId="0" applyFont="1" applyBorder="1"/>
    <xf numFmtId="0" fontId="2" fillId="0" borderId="16" xfId="0" applyFont="1" applyBorder="1"/>
    <xf numFmtId="0" fontId="1" fillId="2" borderId="11" xfId="0" applyFont="1" applyFill="1" applyBorder="1" applyAlignment="1">
      <alignment horizontal="center" wrapText="1"/>
    </xf>
    <xf numFmtId="0" fontId="2" fillId="0" borderId="12" xfId="0" applyFont="1" applyBorder="1"/>
    <xf numFmtId="0" fontId="4" fillId="2" borderId="14" xfId="0" applyFont="1" applyFill="1" applyBorder="1" applyAlignment="1">
      <alignment horizontal="center"/>
    </xf>
    <xf numFmtId="0" fontId="2" fillId="0" borderId="15" xfId="0" applyFont="1" applyBorder="1"/>
    <xf numFmtId="0" fontId="5" fillId="2" borderId="14" xfId="0" applyFont="1" applyFill="1" applyBorder="1" applyAlignment="1">
      <alignment horizontal="center" vertical="center" wrapText="1"/>
    </xf>
    <xf numFmtId="0" fontId="11" fillId="4" borderId="24" xfId="0" applyFont="1" applyFill="1" applyBorder="1" applyAlignment="1">
      <alignment horizontal="center" vertical="center" wrapText="1"/>
    </xf>
    <xf numFmtId="0" fontId="2" fillId="0" borderId="25" xfId="0" applyFont="1" applyBorder="1"/>
    <xf numFmtId="0" fontId="2" fillId="0" borderId="21" xfId="0" applyFont="1" applyBorder="1"/>
    <xf numFmtId="0" fontId="11" fillId="7" borderId="76" xfId="0" applyFont="1" applyFill="1" applyBorder="1" applyAlignment="1">
      <alignment horizontal="center" vertical="center" wrapText="1"/>
    </xf>
    <xf numFmtId="0" fontId="2" fillId="0" borderId="76" xfId="0" applyFont="1" applyBorder="1"/>
    <xf numFmtId="0" fontId="7" fillId="9" borderId="24" xfId="0" applyFont="1" applyFill="1" applyBorder="1" applyAlignment="1">
      <alignment horizontal="center" vertical="center" wrapText="1"/>
    </xf>
    <xf numFmtId="0" fontId="5" fillId="0" borderId="25" xfId="0" applyFont="1" applyBorder="1" applyAlignment="1">
      <alignment wrapText="1"/>
    </xf>
    <xf numFmtId="0" fontId="5" fillId="0" borderId="21" xfId="0" applyFont="1" applyBorder="1" applyAlignment="1">
      <alignment wrapText="1"/>
    </xf>
    <xf numFmtId="0" fontId="5" fillId="11" borderId="24" xfId="0" applyFont="1" applyFill="1" applyBorder="1" applyAlignment="1">
      <alignment horizontal="center" vertical="center" wrapText="1"/>
    </xf>
    <xf numFmtId="0" fontId="8" fillId="0" borderId="25" xfId="0" applyFont="1" applyBorder="1" applyAlignment="1">
      <alignment wrapText="1"/>
    </xf>
    <xf numFmtId="0" fontId="8" fillId="0" borderId="21" xfId="0" applyFont="1" applyBorder="1" applyAlignment="1">
      <alignment wrapText="1"/>
    </xf>
    <xf numFmtId="0" fontId="7" fillId="11" borderId="24" xfId="0" applyFont="1" applyFill="1" applyBorder="1" applyAlignment="1">
      <alignment horizontal="center" vertical="center" wrapText="1"/>
    </xf>
    <xf numFmtId="0" fontId="5" fillId="0" borderId="24" xfId="0" applyFont="1" applyBorder="1" applyAlignment="1">
      <alignment horizontal="center" vertical="center" wrapText="1"/>
    </xf>
    <xf numFmtId="0" fontId="7" fillId="0" borderId="24" xfId="0" applyFont="1" applyBorder="1" applyAlignment="1">
      <alignment horizontal="center" vertical="center" wrapText="1"/>
    </xf>
    <xf numFmtId="0" fontId="7" fillId="12" borderId="28" xfId="0" applyFont="1" applyFill="1" applyBorder="1" applyAlignment="1">
      <alignment horizontal="center" vertical="center" wrapText="1"/>
    </xf>
    <xf numFmtId="0" fontId="8" fillId="0" borderId="29" xfId="0" applyFont="1" applyBorder="1" applyAlignment="1">
      <alignment wrapText="1"/>
    </xf>
    <xf numFmtId="0" fontId="7" fillId="6" borderId="24" xfId="0" applyFont="1" applyFill="1" applyBorder="1" applyAlignment="1">
      <alignment horizontal="center" vertical="center" wrapText="1"/>
    </xf>
    <xf numFmtId="0" fontId="15" fillId="8" borderId="28" xfId="0" applyFont="1" applyFill="1" applyBorder="1" applyAlignment="1">
      <alignment horizontal="center" vertical="center" wrapText="1"/>
    </xf>
    <xf numFmtId="0" fontId="8" fillId="0" borderId="8" xfId="0" applyFont="1" applyBorder="1" applyAlignment="1">
      <alignment wrapText="1"/>
    </xf>
    <xf numFmtId="0" fontId="15" fillId="4" borderId="28" xfId="0" applyFont="1" applyFill="1" applyBorder="1" applyAlignment="1">
      <alignment horizontal="center" vertical="center" wrapText="1"/>
    </xf>
    <xf numFmtId="0" fontId="7" fillId="6" borderId="28" xfId="0" applyFont="1" applyFill="1" applyBorder="1" applyAlignment="1">
      <alignment horizontal="center" vertical="center" wrapText="1"/>
    </xf>
    <xf numFmtId="9" fontId="7" fillId="6" borderId="28" xfId="0" applyNumberFormat="1" applyFont="1" applyFill="1" applyBorder="1" applyAlignment="1">
      <alignment horizontal="center" vertical="center" wrapText="1"/>
    </xf>
    <xf numFmtId="0" fontId="15" fillId="6" borderId="24" xfId="0" applyFont="1" applyFill="1" applyBorder="1" applyAlignment="1">
      <alignment horizontal="center" vertical="center" textRotation="255" wrapText="1"/>
    </xf>
    <xf numFmtId="0" fontId="5" fillId="2" borderId="24" xfId="0" applyFont="1" applyFill="1" applyBorder="1" applyAlignment="1">
      <alignment horizontal="center" vertical="center" wrapText="1"/>
    </xf>
    <xf numFmtId="0" fontId="5" fillId="9" borderId="24" xfId="0" applyFont="1" applyFill="1" applyBorder="1" applyAlignment="1">
      <alignment horizontal="center" vertical="center" wrapText="1"/>
    </xf>
    <xf numFmtId="9" fontId="5" fillId="0" borderId="24" xfId="0" applyNumberFormat="1" applyFont="1" applyBorder="1" applyAlignment="1">
      <alignment horizontal="center" vertical="center" wrapText="1"/>
    </xf>
    <xf numFmtId="9" fontId="5" fillId="2" borderId="24" xfId="0" applyNumberFormat="1" applyFont="1" applyFill="1" applyBorder="1" applyAlignment="1">
      <alignment horizontal="center" vertical="center" wrapText="1"/>
    </xf>
    <xf numFmtId="4" fontId="7" fillId="2" borderId="24" xfId="0" applyNumberFormat="1" applyFont="1" applyFill="1" applyBorder="1" applyAlignment="1">
      <alignment horizontal="center" vertical="center" wrapText="1"/>
    </xf>
    <xf numFmtId="0" fontId="7" fillId="0" borderId="30" xfId="0" applyFont="1" applyBorder="1" applyAlignment="1">
      <alignment horizontal="center" vertical="center" wrapText="1"/>
    </xf>
    <xf numFmtId="0" fontId="8" fillId="0" borderId="35" xfId="0" applyFont="1" applyBorder="1" applyAlignment="1">
      <alignment wrapText="1"/>
    </xf>
    <xf numFmtId="0" fontId="8" fillId="0" borderId="31" xfId="0" applyFont="1" applyBorder="1" applyAlignment="1">
      <alignment wrapText="1"/>
    </xf>
    <xf numFmtId="0" fontId="8" fillId="0" borderId="32" xfId="0" applyFont="1" applyBorder="1" applyAlignment="1">
      <alignment wrapText="1"/>
    </xf>
    <xf numFmtId="0" fontId="8" fillId="0" borderId="36" xfId="0" applyFont="1" applyBorder="1" applyAlignment="1">
      <alignment wrapText="1"/>
    </xf>
    <xf numFmtId="0" fontId="8" fillId="0" borderId="33" xfId="0" applyFont="1" applyBorder="1" applyAlignment="1">
      <alignment wrapText="1"/>
    </xf>
    <xf numFmtId="4" fontId="7" fillId="0" borderId="24" xfId="0" applyNumberFormat="1" applyFont="1" applyBorder="1" applyAlignment="1">
      <alignment horizontal="center" vertical="center" wrapText="1"/>
    </xf>
    <xf numFmtId="0" fontId="15" fillId="6" borderId="28" xfId="0" applyFont="1" applyFill="1" applyBorder="1" applyAlignment="1">
      <alignment horizontal="center" vertical="center" wrapText="1"/>
    </xf>
    <xf numFmtId="0" fontId="16" fillId="6" borderId="24" xfId="0" applyFont="1" applyFill="1" applyBorder="1" applyAlignment="1">
      <alignment horizontal="center" vertical="center" textRotation="255" wrapText="1"/>
    </xf>
    <xf numFmtId="0" fontId="7" fillId="11" borderId="55" xfId="0" applyFont="1" applyFill="1" applyBorder="1" applyAlignment="1">
      <alignment horizontal="center" vertical="center" wrapText="1"/>
    </xf>
    <xf numFmtId="0" fontId="5" fillId="0" borderId="55" xfId="0" applyFont="1" applyBorder="1" applyAlignment="1">
      <alignment horizontal="center" vertical="center" wrapText="1"/>
    </xf>
    <xf numFmtId="0" fontId="7" fillId="0" borderId="55" xfId="0" applyFont="1" applyBorder="1" applyAlignment="1">
      <alignment horizontal="center" vertical="center" wrapText="1"/>
    </xf>
    <xf numFmtId="4" fontId="7" fillId="10" borderId="24" xfId="0" applyNumberFormat="1" applyFont="1" applyFill="1" applyBorder="1" applyAlignment="1">
      <alignment horizontal="center" vertical="center" wrapText="1"/>
    </xf>
    <xf numFmtId="4" fontId="7" fillId="10" borderId="55" xfId="0" applyNumberFormat="1" applyFont="1" applyFill="1" applyBorder="1" applyAlignment="1">
      <alignment horizontal="center" vertical="center" wrapText="1"/>
    </xf>
    <xf numFmtId="170" fontId="7" fillId="0" borderId="24" xfId="0" applyNumberFormat="1" applyFont="1" applyBorder="1" applyAlignment="1">
      <alignment horizontal="center" vertical="center" wrapText="1"/>
    </xf>
    <xf numFmtId="170" fontId="7" fillId="0" borderId="55" xfId="0" applyNumberFormat="1" applyFont="1" applyBorder="1" applyAlignment="1">
      <alignment horizontal="center" vertical="center" wrapText="1"/>
    </xf>
    <xf numFmtId="0" fontId="8" fillId="0" borderId="55" xfId="0" applyFont="1" applyBorder="1" applyAlignment="1">
      <alignment wrapText="1"/>
    </xf>
    <xf numFmtId="9" fontId="5" fillId="2" borderId="55" xfId="0" applyNumberFormat="1" applyFont="1" applyFill="1" applyBorder="1" applyAlignment="1">
      <alignment horizontal="center" vertical="center" wrapText="1"/>
    </xf>
    <xf numFmtId="0" fontId="7" fillId="9" borderId="55" xfId="0" applyFont="1" applyFill="1" applyBorder="1" applyAlignment="1">
      <alignment horizontal="center" vertical="center" wrapText="1"/>
    </xf>
    <xf numFmtId="0" fontId="9" fillId="11" borderId="24" xfId="0" applyFont="1" applyFill="1" applyBorder="1" applyAlignment="1">
      <alignment horizontal="center" vertical="center" wrapText="1"/>
    </xf>
    <xf numFmtId="0" fontId="9" fillId="11" borderId="55" xfId="0" applyFont="1" applyFill="1" applyBorder="1" applyAlignment="1">
      <alignment horizontal="center" vertical="center" wrapText="1"/>
    </xf>
    <xf numFmtId="0" fontId="19" fillId="11" borderId="24" xfId="0" applyFont="1" applyFill="1" applyBorder="1" applyAlignment="1">
      <alignment horizontal="center" vertical="center" wrapText="1"/>
    </xf>
    <xf numFmtId="0" fontId="19" fillId="11" borderId="55" xfId="0" applyFont="1" applyFill="1" applyBorder="1" applyAlignment="1">
      <alignment horizontal="center" vertical="center" wrapText="1"/>
    </xf>
    <xf numFmtId="0" fontId="5" fillId="9" borderId="55" xfId="0" applyFont="1" applyFill="1" applyBorder="1" applyAlignment="1">
      <alignment horizontal="center" vertical="center" wrapText="1"/>
    </xf>
    <xf numFmtId="0" fontId="5" fillId="11" borderId="55" xfId="0" applyFont="1" applyFill="1" applyBorder="1" applyAlignment="1">
      <alignment horizontal="center" vertical="center" wrapText="1"/>
    </xf>
    <xf numFmtId="4" fontId="7" fillId="0" borderId="55" xfId="0" applyNumberFormat="1" applyFont="1" applyBorder="1" applyAlignment="1">
      <alignment horizontal="center" vertical="center" wrapText="1"/>
    </xf>
    <xf numFmtId="9" fontId="5" fillId="0" borderId="55" xfId="0" applyNumberFormat="1" applyFont="1" applyBorder="1" applyAlignment="1">
      <alignment horizontal="center" vertical="center" wrapText="1"/>
    </xf>
    <xf numFmtId="0" fontId="15" fillId="6" borderId="55" xfId="0" applyFont="1" applyFill="1" applyBorder="1" applyAlignment="1">
      <alignment horizontal="center" vertical="center" textRotation="255" wrapText="1"/>
    </xf>
    <xf numFmtId="0" fontId="5" fillId="2" borderId="55" xfId="0" applyFont="1" applyFill="1" applyBorder="1" applyAlignment="1">
      <alignment horizontal="center" vertical="center" wrapText="1"/>
    </xf>
    <xf numFmtId="4" fontId="7" fillId="2" borderId="55" xfId="0" applyNumberFormat="1" applyFont="1" applyFill="1" applyBorder="1" applyAlignment="1">
      <alignment horizontal="center" vertical="center" wrapText="1"/>
    </xf>
    <xf numFmtId="17" fontId="5" fillId="2" borderId="24" xfId="0" applyNumberFormat="1" applyFont="1" applyFill="1" applyBorder="1" applyAlignment="1">
      <alignment horizontal="center" vertical="center" wrapText="1"/>
    </xf>
    <xf numFmtId="17" fontId="5" fillId="2" borderId="55" xfId="0" applyNumberFormat="1" applyFont="1" applyFill="1" applyBorder="1" applyAlignment="1">
      <alignment horizontal="center" vertical="center" wrapText="1"/>
    </xf>
    <xf numFmtId="0" fontId="7" fillId="2" borderId="28" xfId="0" applyFont="1" applyFill="1" applyBorder="1" applyAlignment="1">
      <alignment horizontal="center" vertical="center" wrapText="1"/>
    </xf>
    <xf numFmtId="0" fontId="5" fillId="8" borderId="28" xfId="0" applyFont="1" applyFill="1" applyBorder="1" applyAlignment="1">
      <alignment horizontal="center" vertical="center" wrapText="1"/>
    </xf>
    <xf numFmtId="0" fontId="5" fillId="0" borderId="0" xfId="0" applyFont="1" applyAlignment="1">
      <alignment horizontal="left" vertical="center" wrapText="1"/>
    </xf>
    <xf numFmtId="0" fontId="93" fillId="0" borderId="0" xfId="0" applyFont="1" applyAlignment="1">
      <alignment wrapText="1"/>
    </xf>
    <xf numFmtId="170" fontId="7" fillId="6" borderId="28" xfId="0" applyNumberFormat="1" applyFont="1" applyFill="1" applyBorder="1" applyAlignment="1">
      <alignment horizontal="center" vertical="center" wrapText="1"/>
    </xf>
    <xf numFmtId="171" fontId="7" fillId="6" borderId="30" xfId="0" applyNumberFormat="1" applyFont="1" applyFill="1" applyBorder="1" applyAlignment="1">
      <alignment horizontal="center" vertical="center" wrapText="1"/>
    </xf>
    <xf numFmtId="168" fontId="7" fillId="8" borderId="28" xfId="0" applyNumberFormat="1" applyFont="1" applyFill="1" applyBorder="1" applyAlignment="1">
      <alignment horizontal="center" vertical="center" wrapText="1"/>
    </xf>
    <xf numFmtId="0" fontId="16" fillId="6" borderId="24" xfId="0" applyFont="1" applyFill="1" applyBorder="1" applyAlignment="1">
      <alignment horizontal="center" vertical="center" wrapText="1"/>
    </xf>
    <xf numFmtId="0" fontId="5" fillId="8" borderId="76" xfId="0" applyFont="1" applyFill="1" applyBorder="1" applyAlignment="1">
      <alignment horizontal="center" vertical="center" wrapText="1"/>
    </xf>
    <xf numFmtId="0" fontId="8" fillId="0" borderId="76" xfId="0" applyFont="1" applyBorder="1" applyAlignment="1">
      <alignment wrapText="1"/>
    </xf>
    <xf numFmtId="167" fontId="7" fillId="8" borderId="28" xfId="0" applyNumberFormat="1" applyFont="1" applyFill="1" applyBorder="1" applyAlignment="1">
      <alignment horizontal="center" vertical="center" wrapText="1"/>
    </xf>
    <xf numFmtId="0" fontId="19" fillId="9" borderId="24" xfId="0" applyFont="1" applyFill="1" applyBorder="1" applyAlignment="1">
      <alignment horizontal="center" vertical="center" wrapText="1"/>
    </xf>
    <xf numFmtId="0" fontId="19" fillId="9" borderId="55" xfId="0" applyFont="1" applyFill="1" applyBorder="1" applyAlignment="1">
      <alignment horizontal="center" vertical="center" wrapText="1"/>
    </xf>
    <xf numFmtId="1" fontId="5" fillId="2" borderId="24" xfId="0" applyNumberFormat="1" applyFont="1" applyFill="1" applyBorder="1" applyAlignment="1">
      <alignment horizontal="center" vertical="center" wrapText="1"/>
    </xf>
    <xf numFmtId="1" fontId="5" fillId="2" borderId="55" xfId="0" applyNumberFormat="1" applyFont="1" applyFill="1" applyBorder="1" applyAlignment="1">
      <alignment horizontal="center" vertical="center" wrapText="1"/>
    </xf>
    <xf numFmtId="0" fontId="6" fillId="11" borderId="24" xfId="0" applyFont="1" applyFill="1" applyBorder="1" applyAlignment="1">
      <alignment horizontal="center" vertical="center" wrapText="1"/>
    </xf>
    <xf numFmtId="0" fontId="6" fillId="0" borderId="24" xfId="0" applyFont="1" applyBorder="1" applyAlignment="1">
      <alignment horizontal="center" vertical="center" wrapText="1"/>
    </xf>
    <xf numFmtId="0" fontId="4" fillId="12" borderId="28" xfId="0" applyFont="1" applyFill="1" applyBorder="1" applyAlignment="1">
      <alignment horizontal="center" vertical="center"/>
    </xf>
    <xf numFmtId="0" fontId="2" fillId="0" borderId="29" xfId="0" applyFont="1" applyBorder="1"/>
    <xf numFmtId="0" fontId="23" fillId="8" borderId="28" xfId="0" applyFont="1" applyFill="1" applyBorder="1" applyAlignment="1">
      <alignment horizontal="center" vertical="center" wrapText="1"/>
    </xf>
    <xf numFmtId="0" fontId="2" fillId="0" borderId="8" xfId="0" applyFont="1" applyBorder="1"/>
    <xf numFmtId="0" fontId="23" fillId="4" borderId="28" xfId="0" applyFont="1" applyFill="1" applyBorder="1" applyAlignment="1">
      <alignment horizontal="center" vertical="center" wrapText="1"/>
    </xf>
    <xf numFmtId="0" fontId="24" fillId="6" borderId="24" xfId="0" applyFont="1" applyFill="1" applyBorder="1" applyAlignment="1">
      <alignment horizontal="center" vertical="center" textRotation="255" wrapText="1"/>
    </xf>
    <xf numFmtId="0" fontId="26" fillId="0" borderId="30" xfId="0" applyFont="1" applyBorder="1" applyAlignment="1">
      <alignment horizontal="center" vertical="center" wrapText="1"/>
    </xf>
    <xf numFmtId="0" fontId="2" fillId="0" borderId="35" xfId="0" applyFont="1" applyBorder="1"/>
    <xf numFmtId="0" fontId="2" fillId="0" borderId="31" xfId="0" applyFont="1" applyBorder="1"/>
    <xf numFmtId="0" fontId="2" fillId="0" borderId="32" xfId="0" applyFont="1" applyBorder="1"/>
    <xf numFmtId="0" fontId="2" fillId="0" borderId="36" xfId="0" applyFont="1" applyBorder="1"/>
    <xf numFmtId="0" fontId="2" fillId="0" borderId="33" xfId="0" applyFont="1" applyBorder="1"/>
    <xf numFmtId="0" fontId="23" fillId="6" borderId="28" xfId="0" applyFont="1" applyFill="1" applyBorder="1" applyAlignment="1">
      <alignment horizontal="center" vertical="center" wrapText="1"/>
    </xf>
    <xf numFmtId="0" fontId="26" fillId="0" borderId="24" xfId="0" applyFont="1" applyBorder="1" applyAlignment="1">
      <alignment horizontal="center" vertical="center" wrapText="1"/>
    </xf>
    <xf numFmtId="4" fontId="4" fillId="10" borderId="24" xfId="0" applyNumberFormat="1" applyFont="1" applyFill="1" applyBorder="1" applyAlignment="1">
      <alignment horizontal="center" vertical="center" wrapText="1"/>
    </xf>
    <xf numFmtId="170" fontId="25" fillId="0" borderId="24" xfId="0" applyNumberFormat="1" applyFont="1" applyBorder="1" applyAlignment="1">
      <alignment horizontal="center" vertical="center" wrapText="1"/>
    </xf>
    <xf numFmtId="0" fontId="13" fillId="11" borderId="24" xfId="0" applyFont="1" applyFill="1" applyBorder="1" applyAlignment="1">
      <alignment horizontal="center" vertical="center" wrapText="1"/>
    </xf>
    <xf numFmtId="177" fontId="5" fillId="0" borderId="24" xfId="0" applyNumberFormat="1" applyFont="1" applyBorder="1" applyAlignment="1">
      <alignment horizontal="center" vertical="center" wrapText="1"/>
    </xf>
    <xf numFmtId="0" fontId="20" fillId="2" borderId="28" xfId="0" applyFont="1" applyFill="1" applyBorder="1" applyAlignment="1">
      <alignment horizontal="center" vertical="center" wrapText="1"/>
    </xf>
    <xf numFmtId="0" fontId="21" fillId="8" borderId="28" xfId="0" applyFont="1" applyFill="1" applyBorder="1" applyAlignment="1">
      <alignment horizontal="center" vertical="center" wrapText="1"/>
    </xf>
    <xf numFmtId="0" fontId="11" fillId="0" borderId="0" xfId="0" applyFont="1" applyAlignment="1">
      <alignment horizontal="left" vertical="center" wrapText="1"/>
    </xf>
    <xf numFmtId="170" fontId="6" fillId="6" borderId="28" xfId="0" applyNumberFormat="1" applyFont="1" applyFill="1" applyBorder="1" applyAlignment="1">
      <alignment horizontal="center" vertical="center" wrapText="1"/>
    </xf>
    <xf numFmtId="171" fontId="4" fillId="6" borderId="30" xfId="0" applyNumberFormat="1" applyFont="1" applyFill="1" applyBorder="1" applyAlignment="1">
      <alignment horizontal="center" vertical="center" wrapText="1"/>
    </xf>
    <xf numFmtId="170" fontId="4" fillId="6" borderId="28" xfId="0" applyNumberFormat="1" applyFont="1" applyFill="1" applyBorder="1" applyAlignment="1">
      <alignment horizontal="center" vertical="center" wrapText="1"/>
    </xf>
    <xf numFmtId="168" fontId="4" fillId="8" borderId="28" xfId="0" applyNumberFormat="1" applyFont="1" applyFill="1" applyBorder="1" applyAlignment="1">
      <alignment horizontal="center" vertical="center" wrapText="1"/>
    </xf>
    <xf numFmtId="0" fontId="7" fillId="2" borderId="24" xfId="0" applyFont="1" applyFill="1" applyBorder="1" applyAlignment="1">
      <alignment horizontal="center" vertical="center" wrapText="1"/>
    </xf>
    <xf numFmtId="0" fontId="21" fillId="8" borderId="28" xfId="0" applyFont="1" applyFill="1" applyBorder="1" applyAlignment="1">
      <alignment horizontal="center" vertical="center"/>
    </xf>
    <xf numFmtId="167" fontId="4" fillId="8" borderId="28" xfId="0" applyNumberFormat="1" applyFont="1" applyFill="1" applyBorder="1" applyAlignment="1">
      <alignment horizontal="center" vertical="center" wrapText="1"/>
    </xf>
    <xf numFmtId="0" fontId="27" fillId="2" borderId="4" xfId="0" applyFont="1" applyFill="1" applyBorder="1" applyAlignment="1">
      <alignment horizontal="center" vertical="center" wrapText="1"/>
    </xf>
    <xf numFmtId="0" fontId="6" fillId="8" borderId="28" xfId="0" applyFont="1" applyFill="1" applyBorder="1" applyAlignment="1">
      <alignment horizontal="center" vertical="center" wrapText="1"/>
    </xf>
    <xf numFmtId="0" fontId="2" fillId="0" borderId="62" xfId="0" applyFont="1" applyBorder="1"/>
    <xf numFmtId="0" fontId="27" fillId="2" borderId="28" xfId="0" applyFont="1" applyFill="1" applyBorder="1" applyAlignment="1">
      <alignment horizontal="center" vertical="center" wrapText="1"/>
    </xf>
    <xf numFmtId="0" fontId="6" fillId="6" borderId="28" xfId="0" applyFont="1" applyFill="1" applyBorder="1" applyAlignment="1">
      <alignment horizontal="center" vertical="center" wrapText="1"/>
    </xf>
    <xf numFmtId="0" fontId="6" fillId="13" borderId="28" xfId="0" applyFont="1" applyFill="1" applyBorder="1" applyAlignment="1">
      <alignment horizontal="center" vertical="center" wrapText="1"/>
    </xf>
    <xf numFmtId="0" fontId="29" fillId="6" borderId="28" xfId="0" applyFont="1" applyFill="1" applyBorder="1" applyAlignment="1">
      <alignment horizontal="center" vertical="center" wrapText="1"/>
    </xf>
    <xf numFmtId="0" fontId="29" fillId="13" borderId="28" xfId="0" applyFont="1" applyFill="1" applyBorder="1" applyAlignment="1">
      <alignment horizontal="center" vertical="center" wrapText="1"/>
    </xf>
    <xf numFmtId="0" fontId="26" fillId="8" borderId="59" xfId="0" applyFont="1" applyFill="1" applyBorder="1" applyAlignment="1">
      <alignment horizontal="center" wrapText="1"/>
    </xf>
    <xf numFmtId="0" fontId="2" fillId="0" borderId="60" xfId="0" applyFont="1" applyBorder="1"/>
    <xf numFmtId="0" fontId="2" fillId="0" borderId="61" xfId="0" applyFont="1" applyBorder="1"/>
    <xf numFmtId="0" fontId="31" fillId="14" borderId="37" xfId="0" applyFont="1" applyFill="1" applyBorder="1" applyAlignment="1">
      <alignment horizontal="center" vertical="center" textRotation="90" wrapText="1"/>
    </xf>
    <xf numFmtId="0" fontId="2" fillId="0" borderId="50" xfId="0" applyFont="1" applyBorder="1"/>
    <xf numFmtId="0" fontId="2" fillId="0" borderId="41" xfId="0" applyFont="1" applyBorder="1"/>
    <xf numFmtId="0" fontId="30" fillId="11" borderId="37" xfId="0" applyFont="1" applyFill="1" applyBorder="1" applyAlignment="1">
      <alignment horizontal="center" vertical="center" wrapText="1"/>
    </xf>
    <xf numFmtId="0" fontId="6" fillId="11" borderId="38" xfId="0" applyFont="1" applyFill="1" applyBorder="1" applyAlignment="1">
      <alignment horizontal="center" vertical="center" wrapText="1"/>
    </xf>
    <xf numFmtId="0" fontId="2" fillId="0" borderId="39" xfId="0" applyFont="1" applyBorder="1"/>
    <xf numFmtId="0" fontId="2" fillId="0" borderId="40" xfId="0" applyFont="1" applyBorder="1"/>
    <xf numFmtId="0" fontId="2" fillId="0" borderId="48" xfId="0" applyFont="1" applyBorder="1"/>
    <xf numFmtId="0" fontId="2" fillId="0" borderId="49" xfId="0" applyFont="1" applyBorder="1"/>
    <xf numFmtId="0" fontId="2" fillId="0" borderId="42" xfId="0" applyFont="1" applyBorder="1"/>
    <xf numFmtId="0" fontId="2" fillId="0" borderId="43" xfId="0" applyFont="1" applyBorder="1"/>
    <xf numFmtId="0" fontId="2" fillId="0" borderId="44" xfId="0" applyFont="1" applyBorder="1"/>
    <xf numFmtId="0" fontId="31" fillId="11" borderId="37" xfId="0" applyFont="1" applyFill="1" applyBorder="1" applyAlignment="1">
      <alignment horizontal="center" vertical="center" textRotation="90" wrapText="1"/>
    </xf>
    <xf numFmtId="0" fontId="4" fillId="11" borderId="45" xfId="0" quotePrefix="1" applyFont="1" applyFill="1" applyBorder="1" applyAlignment="1">
      <alignment horizontal="center" vertical="center" wrapText="1"/>
    </xf>
    <xf numFmtId="0" fontId="2" fillId="0" borderId="46" xfId="0" applyFont="1" applyBorder="1"/>
    <xf numFmtId="0" fontId="2" fillId="0" borderId="47" xfId="0" applyFont="1" applyBorder="1"/>
    <xf numFmtId="0" fontId="63" fillId="0" borderId="59" xfId="0" applyFont="1" applyBorder="1" applyAlignment="1">
      <alignment horizontal="center" vertical="center" wrapText="1"/>
    </xf>
    <xf numFmtId="0" fontId="4" fillId="8" borderId="37" xfId="0" applyFont="1" applyFill="1" applyBorder="1" applyAlignment="1">
      <alignment horizontal="center" vertical="center" wrapText="1"/>
    </xf>
    <xf numFmtId="167" fontId="7" fillId="8" borderId="24" xfId="0" applyNumberFormat="1" applyFont="1" applyFill="1" applyBorder="1" applyAlignment="1">
      <alignment horizontal="center" vertical="center" wrapText="1"/>
    </xf>
    <xf numFmtId="10" fontId="49" fillId="8" borderId="24" xfId="0" applyNumberFormat="1" applyFont="1" applyFill="1" applyBorder="1" applyAlignment="1">
      <alignment horizontal="center" vertical="center" wrapText="1"/>
    </xf>
    <xf numFmtId="0" fontId="4" fillId="8" borderId="38" xfId="0" applyFont="1" applyFill="1" applyBorder="1" applyAlignment="1">
      <alignment horizontal="center" vertical="center" wrapText="1"/>
    </xf>
    <xf numFmtId="0" fontId="30" fillId="8" borderId="38" xfId="0" applyFont="1" applyFill="1" applyBorder="1" applyAlignment="1">
      <alignment horizontal="center" vertical="center" wrapText="1"/>
    </xf>
    <xf numFmtId="0" fontId="3" fillId="8" borderId="28" xfId="0" applyFont="1" applyFill="1" applyBorder="1" applyAlignment="1">
      <alignment horizontal="center" vertical="center" wrapText="1"/>
    </xf>
    <xf numFmtId="0" fontId="3" fillId="0" borderId="28" xfId="0" applyFont="1" applyBorder="1" applyAlignment="1">
      <alignment horizontal="center" wrapText="1"/>
    </xf>
    <xf numFmtId="0" fontId="3" fillId="0" borderId="29" xfId="0" applyFont="1" applyBorder="1" applyAlignment="1">
      <alignment horizontal="center" wrapText="1"/>
    </xf>
    <xf numFmtId="0" fontId="6" fillId="5" borderId="28" xfId="0" applyFont="1" applyFill="1" applyBorder="1" applyAlignment="1">
      <alignment horizontal="center" vertical="center"/>
    </xf>
    <xf numFmtId="0" fontId="77" fillId="0" borderId="64" xfId="0" applyFont="1" applyBorder="1"/>
    <xf numFmtId="0" fontId="77" fillId="0" borderId="29" xfId="0" applyFont="1" applyBorder="1"/>
    <xf numFmtId="0" fontId="6" fillId="24" borderId="28" xfId="0" applyFont="1" applyFill="1" applyBorder="1" applyAlignment="1">
      <alignment horizontal="center" vertical="center"/>
    </xf>
    <xf numFmtId="0" fontId="6" fillId="25" borderId="28" xfId="0" applyFont="1" applyFill="1" applyBorder="1" applyAlignment="1">
      <alignment horizontal="center" vertical="center"/>
    </xf>
    <xf numFmtId="0" fontId="4" fillId="11" borderId="46" xfId="0" quotePrefix="1" applyFont="1" applyFill="1" applyBorder="1" applyAlignment="1">
      <alignment horizontal="center" vertical="center" wrapText="1"/>
    </xf>
    <xf numFmtId="0" fontId="4" fillId="11" borderId="47" xfId="0" quotePrefix="1" applyFont="1" applyFill="1" applyBorder="1" applyAlignment="1">
      <alignment horizontal="center" vertical="center" wrapText="1"/>
    </xf>
    <xf numFmtId="0" fontId="30" fillId="8" borderId="39" xfId="0" applyFont="1" applyFill="1" applyBorder="1" applyAlignment="1">
      <alignment horizontal="center" vertical="center" wrapText="1"/>
    </xf>
    <xf numFmtId="0" fontId="30" fillId="8" borderId="40" xfId="0" applyFont="1" applyFill="1" applyBorder="1" applyAlignment="1">
      <alignment horizontal="center" vertical="center" wrapText="1"/>
    </xf>
    <xf numFmtId="0" fontId="30" fillId="8" borderId="48" xfId="0" applyFont="1" applyFill="1" applyBorder="1" applyAlignment="1">
      <alignment horizontal="center" vertical="center" wrapText="1"/>
    </xf>
    <xf numFmtId="0" fontId="30" fillId="8" borderId="62" xfId="0" applyFont="1" applyFill="1" applyBorder="1" applyAlignment="1">
      <alignment horizontal="center" vertical="center" wrapText="1"/>
    </xf>
    <xf numFmtId="0" fontId="30" fillId="8" borderId="49" xfId="0" applyFont="1" applyFill="1" applyBorder="1" applyAlignment="1">
      <alignment horizontal="center" vertical="center" wrapText="1"/>
    </xf>
    <xf numFmtId="0" fontId="30" fillId="8" borderId="42" xfId="0" applyFont="1" applyFill="1" applyBorder="1" applyAlignment="1">
      <alignment horizontal="center" vertical="center" wrapText="1"/>
    </xf>
    <xf numFmtId="0" fontId="30" fillId="8" borderId="43" xfId="0" applyFont="1" applyFill="1" applyBorder="1" applyAlignment="1">
      <alignment horizontal="center" vertical="center" wrapText="1"/>
    </xf>
    <xf numFmtId="0" fontId="30" fillId="8" borderId="44" xfId="0" applyFont="1" applyFill="1" applyBorder="1" applyAlignment="1">
      <alignment horizontal="center" vertical="center" wrapText="1"/>
    </xf>
    <xf numFmtId="0" fontId="4" fillId="8" borderId="39" xfId="0" applyFont="1" applyFill="1" applyBorder="1" applyAlignment="1">
      <alignment horizontal="center" vertical="center" wrapText="1"/>
    </xf>
    <xf numFmtId="0" fontId="4" fillId="8" borderId="42" xfId="0" applyFont="1" applyFill="1" applyBorder="1" applyAlignment="1">
      <alignment horizontal="center" vertical="center" wrapText="1"/>
    </xf>
    <xf numFmtId="0" fontId="4" fillId="8" borderId="43" xfId="0" applyFont="1" applyFill="1" applyBorder="1" applyAlignment="1">
      <alignment horizontal="center" vertical="center" wrapText="1"/>
    </xf>
    <xf numFmtId="0" fontId="4" fillId="8" borderId="41" xfId="0" applyFont="1" applyFill="1" applyBorder="1" applyAlignment="1">
      <alignment horizontal="center" vertical="center" wrapText="1"/>
    </xf>
    <xf numFmtId="186" fontId="30" fillId="6" borderId="28" xfId="0" applyNumberFormat="1" applyFont="1" applyFill="1" applyBorder="1" applyAlignment="1">
      <alignment horizontal="center" vertical="center"/>
    </xf>
    <xf numFmtId="186" fontId="3" fillId="6" borderId="28" xfId="0" applyNumberFormat="1" applyFont="1" applyFill="1" applyBorder="1" applyAlignment="1">
      <alignment horizontal="center" vertical="center"/>
    </xf>
    <xf numFmtId="0" fontId="30" fillId="3" borderId="28" xfId="0" applyFont="1" applyFill="1" applyBorder="1" applyAlignment="1">
      <alignment horizontal="center" vertical="center"/>
    </xf>
    <xf numFmtId="1" fontId="7" fillId="3" borderId="28" xfId="0" applyNumberFormat="1" applyFont="1" applyFill="1" applyBorder="1" applyAlignment="1">
      <alignment horizontal="center" vertical="center"/>
    </xf>
    <xf numFmtId="0" fontId="2" fillId="0" borderId="64" xfId="0" applyFont="1" applyBorder="1"/>
    <xf numFmtId="0" fontId="7" fillId="3" borderId="28" xfId="0" applyFont="1" applyFill="1" applyBorder="1" applyAlignment="1">
      <alignment horizontal="center" vertical="center"/>
    </xf>
    <xf numFmtId="0" fontId="30" fillId="3" borderId="24" xfId="0" applyFont="1" applyFill="1" applyBorder="1" applyAlignment="1">
      <alignment horizontal="center" vertical="center"/>
    </xf>
    <xf numFmtId="0" fontId="27" fillId="2" borderId="6" xfId="0" applyFont="1" applyFill="1" applyBorder="1" applyAlignment="1">
      <alignment horizontal="left" vertical="center" wrapText="1"/>
    </xf>
    <xf numFmtId="0" fontId="2" fillId="0" borderId="63" xfId="0" applyFont="1" applyBorder="1"/>
    <xf numFmtId="0" fontId="7" fillId="3" borderId="28" xfId="0" applyFont="1" applyFill="1" applyBorder="1" applyAlignment="1">
      <alignment horizontal="center" vertical="center" wrapText="1"/>
    </xf>
    <xf numFmtId="0" fontId="7" fillId="0" borderId="36" xfId="0" applyFont="1" applyBorder="1" applyAlignment="1">
      <alignment horizontal="center"/>
    </xf>
    <xf numFmtId="0" fontId="7" fillId="0" borderId="0" xfId="0" applyFont="1" applyAlignment="1">
      <alignment horizontal="center"/>
    </xf>
    <xf numFmtId="0" fontId="1" fillId="3" borderId="30" xfId="0" applyFont="1" applyFill="1" applyBorder="1" applyAlignment="1">
      <alignment horizontal="center" vertical="center"/>
    </xf>
    <xf numFmtId="0" fontId="6" fillId="3" borderId="28" xfId="0" applyFont="1" applyFill="1" applyBorder="1" applyAlignment="1">
      <alignment horizontal="center" vertical="center"/>
    </xf>
    <xf numFmtId="0" fontId="84" fillId="0" borderId="62" xfId="12" applyFont="1" applyAlignment="1" applyProtection="1">
      <alignment horizontal="left" wrapText="1"/>
      <protection hidden="1"/>
    </xf>
    <xf numFmtId="0" fontId="85" fillId="0" borderId="62" xfId="12" applyFont="1" applyAlignment="1" applyProtection="1">
      <alignment horizontal="justify" wrapText="1"/>
      <protection hidden="1"/>
    </xf>
    <xf numFmtId="0" fontId="11" fillId="8" borderId="28" xfId="0" applyFont="1" applyFill="1" applyBorder="1" applyAlignment="1">
      <alignment horizontal="left" vertical="center" wrapText="1"/>
    </xf>
    <xf numFmtId="0" fontId="67" fillId="8" borderId="28" xfId="0" applyFont="1" applyFill="1" applyBorder="1" applyAlignment="1">
      <alignment horizontal="left" vertical="center" wrapText="1"/>
    </xf>
    <xf numFmtId="0" fontId="11" fillId="5" borderId="28" xfId="0" applyFont="1" applyFill="1" applyBorder="1" applyAlignment="1">
      <alignment horizontal="left" vertical="center" wrapText="1"/>
    </xf>
    <xf numFmtId="189" fontId="11" fillId="0" borderId="35" xfId="0" applyNumberFormat="1" applyFont="1" applyBorder="1" applyAlignment="1">
      <alignment horizontal="center" wrapText="1"/>
    </xf>
    <xf numFmtId="190" fontId="11" fillId="5" borderId="28" xfId="0" applyNumberFormat="1" applyFont="1" applyFill="1" applyBorder="1" applyAlignment="1">
      <alignment horizontal="center" vertical="center" wrapText="1"/>
    </xf>
    <xf numFmtId="0" fontId="3" fillId="0" borderId="29" xfId="0" applyFont="1" applyBorder="1"/>
    <xf numFmtId="189" fontId="11" fillId="0" borderId="0" xfId="0" applyNumberFormat="1" applyFont="1" applyAlignment="1">
      <alignment horizontal="center" vertical="center" wrapText="1"/>
    </xf>
    <xf numFmtId="0" fontId="6" fillId="3" borderId="59"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11" fillId="5" borderId="75" xfId="0" applyFont="1" applyFill="1" applyBorder="1" applyAlignment="1">
      <alignment horizontal="center" wrapText="1"/>
    </xf>
    <xf numFmtId="0" fontId="6" fillId="6" borderId="70" xfId="0" applyFont="1" applyFill="1" applyBorder="1" applyAlignment="1">
      <alignment horizontal="center" vertical="center" wrapText="1"/>
    </xf>
    <xf numFmtId="0" fontId="2" fillId="0" borderId="71" xfId="0" applyFont="1" applyBorder="1"/>
    <xf numFmtId="0" fontId="6" fillId="5" borderId="59" xfId="0" applyFont="1" applyFill="1" applyBorder="1" applyAlignment="1">
      <alignment horizontal="center" vertical="center" wrapText="1"/>
    </xf>
    <xf numFmtId="0" fontId="2" fillId="0" borderId="61" xfId="0" applyFont="1" applyBorder="1" applyAlignment="1">
      <alignment horizontal="center"/>
    </xf>
    <xf numFmtId="0" fontId="6" fillId="2" borderId="1"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3" borderId="66" xfId="0" applyFont="1" applyFill="1" applyBorder="1" applyAlignment="1">
      <alignment horizontal="center" wrapText="1"/>
    </xf>
  </cellXfs>
  <cellStyles count="15">
    <cellStyle name="Hipervínculo" xfId="1" builtinId="8"/>
    <cellStyle name="Hipervínculo 2" xfId="6" xr:uid="{00000000-0005-0000-0000-000001000000}"/>
    <cellStyle name="Millares" xfId="3" builtinId="3"/>
    <cellStyle name="Moneda" xfId="13" builtinId="4"/>
    <cellStyle name="Moneda [0]" xfId="2" builtinId="7"/>
    <cellStyle name="Moneda 9" xfId="10" xr:uid="{00000000-0005-0000-0000-000005000000}"/>
    <cellStyle name="Normal" xfId="0" builtinId="0"/>
    <cellStyle name="Normal 12 2" xfId="11" xr:uid="{00000000-0005-0000-0000-000007000000}"/>
    <cellStyle name="Normal 14 2 4" xfId="12" xr:uid="{00000000-0005-0000-0000-000008000000}"/>
    <cellStyle name="Normal 2" xfId="14" xr:uid="{00000000-0005-0000-0000-000009000000}"/>
    <cellStyle name="Normal_FORM20_1" xfId="5" xr:uid="{00000000-0005-0000-0000-00000A000000}"/>
    <cellStyle name="Normal_SEGUROS FENIX 2" xfId="7" xr:uid="{00000000-0005-0000-0000-00000B000000}"/>
    <cellStyle name="Porcentaje" xfId="4" builtinId="5"/>
    <cellStyle name="Porcentaje 2" xfId="9" xr:uid="{00000000-0005-0000-0000-00000D000000}"/>
    <cellStyle name="Porcentual 2 2 2" xfId="8" xr:uid="{00000000-0005-0000-0000-00000E000000}"/>
  </cellStyles>
  <dxfs count="6376">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bgColor theme="0" tint="-0.24994659260841701"/>
        </patternFill>
      </fill>
    </dxf>
    <dxf>
      <fill>
        <patternFill patternType="solid">
          <fgColor rgb="FF92D050"/>
          <bgColor rgb="FF92D05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bgColor rgb="FF00B050"/>
        </patternFill>
      </fill>
    </dxf>
    <dxf>
      <fill>
        <patternFill>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s>
  <tableStyles count="1">
    <tableStyle name="PRESUPUESTO-style" pivot="0" count="2" xr9:uid="{00000000-0011-0000-FFFF-FFFF00000000}">
      <tableStyleElement type="firstRowStripe" dxfId="6375"/>
      <tableStyleElement type="secondRowStripe" dxfId="637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66675</xdr:rowOff>
    </xdr:from>
    <xdr:ext cx="733425" cy="904875"/>
    <xdr:pic>
      <xdr:nvPicPr>
        <xdr:cNvPr id="2" name="image1.png" descr="log-udea2.GIF">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47625</xdr:colOff>
      <xdr:row>0</xdr:row>
      <xdr:rowOff>57150</xdr:rowOff>
    </xdr:from>
    <xdr:ext cx="714375" cy="847725"/>
    <xdr:pic>
      <xdr:nvPicPr>
        <xdr:cNvPr id="2" name="image1.png" descr="log-udea2.GIF">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0</xdr:colOff>
      <xdr:row>12</xdr:row>
      <xdr:rowOff>0</xdr:rowOff>
    </xdr:from>
    <xdr:ext cx="314325" cy="314325"/>
    <xdr:sp macro="" textlink="">
      <xdr:nvSpPr>
        <xdr:cNvPr id="3" name="Shape 3" descr="Resultado de imagen para imagenes de sillas secretariales con brazos">
          <a:extLst>
            <a:ext uri="{FF2B5EF4-FFF2-40B4-BE49-F238E27FC236}">
              <a16:creationId xmlns:a16="http://schemas.microsoft.com/office/drawing/2014/main" id="{00000000-0008-0000-0600-000003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12</xdr:row>
      <xdr:rowOff>0</xdr:rowOff>
    </xdr:from>
    <xdr:ext cx="314325" cy="314325"/>
    <xdr:sp macro="" textlink="">
      <xdr:nvSpPr>
        <xdr:cNvPr id="2" name="Shape 3" descr="Resultado de imagen para imagenes de sillas secretariales con brazos">
          <a:extLst>
            <a:ext uri="{FF2B5EF4-FFF2-40B4-BE49-F238E27FC236}">
              <a16:creationId xmlns:a16="http://schemas.microsoft.com/office/drawing/2014/main" id="{00000000-0008-0000-0600-000002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12</xdr:row>
      <xdr:rowOff>0</xdr:rowOff>
    </xdr:from>
    <xdr:ext cx="314325" cy="314325"/>
    <xdr:sp macro="" textlink="">
      <xdr:nvSpPr>
        <xdr:cNvPr id="4" name="Shape 3" descr="Resultado de imagen para imagenes de sillas secretariales con brazos">
          <a:extLst>
            <a:ext uri="{FF2B5EF4-FFF2-40B4-BE49-F238E27FC236}">
              <a16:creationId xmlns:a16="http://schemas.microsoft.com/office/drawing/2014/main" id="{00000000-0008-0000-0600-000004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12</xdr:row>
      <xdr:rowOff>0</xdr:rowOff>
    </xdr:from>
    <xdr:ext cx="314325" cy="314325"/>
    <xdr:sp macro="" textlink="">
      <xdr:nvSpPr>
        <xdr:cNvPr id="5" name="Shape 3" descr="Resultado de imagen para imagenes de sillas secretariales con brazos">
          <a:extLst>
            <a:ext uri="{FF2B5EF4-FFF2-40B4-BE49-F238E27FC236}">
              <a16:creationId xmlns:a16="http://schemas.microsoft.com/office/drawing/2014/main" id="{00000000-0008-0000-0600-000005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12</xdr:row>
      <xdr:rowOff>0</xdr:rowOff>
    </xdr:from>
    <xdr:ext cx="314325" cy="314325"/>
    <xdr:sp macro="" textlink="">
      <xdr:nvSpPr>
        <xdr:cNvPr id="6" name="Shape 3" descr="Resultado de imagen para imagenes de sillas secretariales con brazos">
          <a:extLst>
            <a:ext uri="{FF2B5EF4-FFF2-40B4-BE49-F238E27FC236}">
              <a16:creationId xmlns:a16="http://schemas.microsoft.com/office/drawing/2014/main" id="{00000000-0008-0000-0600-000006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12</xdr:row>
      <xdr:rowOff>0</xdr:rowOff>
    </xdr:from>
    <xdr:ext cx="314325" cy="314325"/>
    <xdr:sp macro="" textlink="">
      <xdr:nvSpPr>
        <xdr:cNvPr id="7" name="Shape 3" descr="Resultado de imagen para imagenes de sillas secretariales con brazos">
          <a:extLst>
            <a:ext uri="{FF2B5EF4-FFF2-40B4-BE49-F238E27FC236}">
              <a16:creationId xmlns:a16="http://schemas.microsoft.com/office/drawing/2014/main" id="{00000000-0008-0000-0600-000007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12</xdr:row>
      <xdr:rowOff>0</xdr:rowOff>
    </xdr:from>
    <xdr:ext cx="314325" cy="314325"/>
    <xdr:sp macro="" textlink="">
      <xdr:nvSpPr>
        <xdr:cNvPr id="8" name="Shape 3" descr="Resultado de imagen para imagenes de sillas secretariales con brazos">
          <a:extLst>
            <a:ext uri="{FF2B5EF4-FFF2-40B4-BE49-F238E27FC236}">
              <a16:creationId xmlns:a16="http://schemas.microsoft.com/office/drawing/2014/main" id="{00000000-0008-0000-0600-000008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314325" cy="314325"/>
    <xdr:sp macro="" textlink="">
      <xdr:nvSpPr>
        <xdr:cNvPr id="9" name="Shape 3" descr="Resultado de imagen para imagenes de sillas secretariales con brazos">
          <a:extLst>
            <a:ext uri="{FF2B5EF4-FFF2-40B4-BE49-F238E27FC236}">
              <a16:creationId xmlns:a16="http://schemas.microsoft.com/office/drawing/2014/main" id="{00000000-0008-0000-0600-000009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314325" cy="314325"/>
    <xdr:sp macro="" textlink="">
      <xdr:nvSpPr>
        <xdr:cNvPr id="10" name="Shape 3" descr="Resultado de imagen para imagenes de sillas secretariales con brazos">
          <a:extLst>
            <a:ext uri="{FF2B5EF4-FFF2-40B4-BE49-F238E27FC236}">
              <a16:creationId xmlns:a16="http://schemas.microsoft.com/office/drawing/2014/main" id="{00000000-0008-0000-0600-00000A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314325" cy="314325"/>
    <xdr:sp macro="" textlink="">
      <xdr:nvSpPr>
        <xdr:cNvPr id="11" name="Shape 3" descr="Resultado de imagen para imagenes de sillas secretariales con brazos">
          <a:extLst>
            <a:ext uri="{FF2B5EF4-FFF2-40B4-BE49-F238E27FC236}">
              <a16:creationId xmlns:a16="http://schemas.microsoft.com/office/drawing/2014/main" id="{00000000-0008-0000-0600-00000B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314325" cy="314325"/>
    <xdr:sp macro="" textlink="">
      <xdr:nvSpPr>
        <xdr:cNvPr id="12" name="Shape 3" descr="Resultado de imagen para imagenes de sillas secretariales con brazos">
          <a:extLst>
            <a:ext uri="{FF2B5EF4-FFF2-40B4-BE49-F238E27FC236}">
              <a16:creationId xmlns:a16="http://schemas.microsoft.com/office/drawing/2014/main" id="{00000000-0008-0000-0600-00000C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314325" cy="314325"/>
    <xdr:sp macro="" textlink="">
      <xdr:nvSpPr>
        <xdr:cNvPr id="13" name="Shape 3" descr="Resultado de imagen para imagenes de sillas secretariales con brazos">
          <a:extLst>
            <a:ext uri="{FF2B5EF4-FFF2-40B4-BE49-F238E27FC236}">
              <a16:creationId xmlns:a16="http://schemas.microsoft.com/office/drawing/2014/main" id="{00000000-0008-0000-0600-00000D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314325" cy="314325"/>
    <xdr:sp macro="" textlink="">
      <xdr:nvSpPr>
        <xdr:cNvPr id="14" name="Shape 3" descr="Resultado de imagen para imagenes de sillas secretariales con brazos">
          <a:extLst>
            <a:ext uri="{FF2B5EF4-FFF2-40B4-BE49-F238E27FC236}">
              <a16:creationId xmlns:a16="http://schemas.microsoft.com/office/drawing/2014/main" id="{00000000-0008-0000-0600-00000E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314325" cy="314325"/>
    <xdr:sp macro="" textlink="">
      <xdr:nvSpPr>
        <xdr:cNvPr id="15" name="Shape 3" descr="Resultado de imagen para imagenes de sillas secretariales con brazos">
          <a:extLst>
            <a:ext uri="{FF2B5EF4-FFF2-40B4-BE49-F238E27FC236}">
              <a16:creationId xmlns:a16="http://schemas.microsoft.com/office/drawing/2014/main" id="{00000000-0008-0000-0600-00000F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14</xdr:row>
      <xdr:rowOff>0</xdr:rowOff>
    </xdr:from>
    <xdr:ext cx="314325" cy="314325"/>
    <xdr:sp macro="" textlink="">
      <xdr:nvSpPr>
        <xdr:cNvPr id="16" name="Shape 3" descr="Resultado de imagen para imagenes de sillas secretariales con brazos">
          <a:extLst>
            <a:ext uri="{FF2B5EF4-FFF2-40B4-BE49-F238E27FC236}">
              <a16:creationId xmlns:a16="http://schemas.microsoft.com/office/drawing/2014/main" id="{00000000-0008-0000-0600-000010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14</xdr:row>
      <xdr:rowOff>0</xdr:rowOff>
    </xdr:from>
    <xdr:ext cx="314325" cy="314325"/>
    <xdr:sp macro="" textlink="">
      <xdr:nvSpPr>
        <xdr:cNvPr id="17" name="Shape 3" descr="Resultado de imagen para imagenes de sillas secretariales con brazos">
          <a:extLst>
            <a:ext uri="{FF2B5EF4-FFF2-40B4-BE49-F238E27FC236}">
              <a16:creationId xmlns:a16="http://schemas.microsoft.com/office/drawing/2014/main" id="{00000000-0008-0000-0600-000011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14</xdr:row>
      <xdr:rowOff>0</xdr:rowOff>
    </xdr:from>
    <xdr:ext cx="314325" cy="314325"/>
    <xdr:sp macro="" textlink="">
      <xdr:nvSpPr>
        <xdr:cNvPr id="18" name="Shape 3" descr="Resultado de imagen para imagenes de sillas secretariales con brazos">
          <a:extLst>
            <a:ext uri="{FF2B5EF4-FFF2-40B4-BE49-F238E27FC236}">
              <a16:creationId xmlns:a16="http://schemas.microsoft.com/office/drawing/2014/main" id="{00000000-0008-0000-0600-000012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14</xdr:row>
      <xdr:rowOff>0</xdr:rowOff>
    </xdr:from>
    <xdr:ext cx="314325" cy="314325"/>
    <xdr:sp macro="" textlink="">
      <xdr:nvSpPr>
        <xdr:cNvPr id="19" name="Shape 3" descr="Resultado de imagen para imagenes de sillas secretariales con brazos">
          <a:extLst>
            <a:ext uri="{FF2B5EF4-FFF2-40B4-BE49-F238E27FC236}">
              <a16:creationId xmlns:a16="http://schemas.microsoft.com/office/drawing/2014/main" id="{00000000-0008-0000-0600-000013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14</xdr:row>
      <xdr:rowOff>0</xdr:rowOff>
    </xdr:from>
    <xdr:ext cx="314325" cy="314325"/>
    <xdr:sp macro="" textlink="">
      <xdr:nvSpPr>
        <xdr:cNvPr id="20" name="Shape 3" descr="Resultado de imagen para imagenes de sillas secretariales con brazos">
          <a:extLst>
            <a:ext uri="{FF2B5EF4-FFF2-40B4-BE49-F238E27FC236}">
              <a16:creationId xmlns:a16="http://schemas.microsoft.com/office/drawing/2014/main" id="{00000000-0008-0000-0600-000014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14</xdr:row>
      <xdr:rowOff>0</xdr:rowOff>
    </xdr:from>
    <xdr:ext cx="314325" cy="314325"/>
    <xdr:sp macro="" textlink="">
      <xdr:nvSpPr>
        <xdr:cNvPr id="21" name="Shape 3" descr="Resultado de imagen para imagenes de sillas secretariales con brazos">
          <a:extLst>
            <a:ext uri="{FF2B5EF4-FFF2-40B4-BE49-F238E27FC236}">
              <a16:creationId xmlns:a16="http://schemas.microsoft.com/office/drawing/2014/main" id="{00000000-0008-0000-0600-000015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14</xdr:row>
      <xdr:rowOff>0</xdr:rowOff>
    </xdr:from>
    <xdr:ext cx="314325" cy="314325"/>
    <xdr:sp macro="" textlink="">
      <xdr:nvSpPr>
        <xdr:cNvPr id="22" name="Shape 3" descr="Resultado de imagen para imagenes de sillas secretariales con brazos">
          <a:extLst>
            <a:ext uri="{FF2B5EF4-FFF2-40B4-BE49-F238E27FC236}">
              <a16:creationId xmlns:a16="http://schemas.microsoft.com/office/drawing/2014/main" id="{00000000-0008-0000-0600-000016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15</xdr:row>
      <xdr:rowOff>0</xdr:rowOff>
    </xdr:from>
    <xdr:ext cx="314325" cy="285750"/>
    <xdr:sp macro="" textlink="">
      <xdr:nvSpPr>
        <xdr:cNvPr id="23" name="Shape 4" descr="Resultado de imagen para imagenes de sillas secretariales con brazos">
          <a:extLst>
            <a:ext uri="{FF2B5EF4-FFF2-40B4-BE49-F238E27FC236}">
              <a16:creationId xmlns:a16="http://schemas.microsoft.com/office/drawing/2014/main" id="{00000000-0008-0000-0600-00001700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15</xdr:row>
      <xdr:rowOff>0</xdr:rowOff>
    </xdr:from>
    <xdr:ext cx="314325" cy="285750"/>
    <xdr:sp macro="" textlink="">
      <xdr:nvSpPr>
        <xdr:cNvPr id="24" name="Shape 4" descr="Resultado de imagen para imagenes de sillas secretariales con brazos">
          <a:extLst>
            <a:ext uri="{FF2B5EF4-FFF2-40B4-BE49-F238E27FC236}">
              <a16:creationId xmlns:a16="http://schemas.microsoft.com/office/drawing/2014/main" id="{00000000-0008-0000-0600-00001800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15</xdr:row>
      <xdr:rowOff>0</xdr:rowOff>
    </xdr:from>
    <xdr:ext cx="314325" cy="285750"/>
    <xdr:sp macro="" textlink="">
      <xdr:nvSpPr>
        <xdr:cNvPr id="25" name="Shape 4" descr="Resultado de imagen para imagenes de sillas secretariales con brazos">
          <a:extLst>
            <a:ext uri="{FF2B5EF4-FFF2-40B4-BE49-F238E27FC236}">
              <a16:creationId xmlns:a16="http://schemas.microsoft.com/office/drawing/2014/main" id="{00000000-0008-0000-0600-00001900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15</xdr:row>
      <xdr:rowOff>0</xdr:rowOff>
    </xdr:from>
    <xdr:ext cx="314325" cy="285750"/>
    <xdr:sp macro="" textlink="">
      <xdr:nvSpPr>
        <xdr:cNvPr id="26" name="Shape 4" descr="Resultado de imagen para imagenes de sillas secretariales con brazos">
          <a:extLst>
            <a:ext uri="{FF2B5EF4-FFF2-40B4-BE49-F238E27FC236}">
              <a16:creationId xmlns:a16="http://schemas.microsoft.com/office/drawing/2014/main" id="{00000000-0008-0000-0600-00001A00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15</xdr:row>
      <xdr:rowOff>0</xdr:rowOff>
    </xdr:from>
    <xdr:ext cx="314325" cy="285750"/>
    <xdr:sp macro="" textlink="">
      <xdr:nvSpPr>
        <xdr:cNvPr id="27" name="Shape 4" descr="Resultado de imagen para imagenes de sillas secretariales con brazos">
          <a:extLst>
            <a:ext uri="{FF2B5EF4-FFF2-40B4-BE49-F238E27FC236}">
              <a16:creationId xmlns:a16="http://schemas.microsoft.com/office/drawing/2014/main" id="{00000000-0008-0000-0600-00001B00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15</xdr:row>
      <xdr:rowOff>0</xdr:rowOff>
    </xdr:from>
    <xdr:ext cx="314325" cy="285750"/>
    <xdr:sp macro="" textlink="">
      <xdr:nvSpPr>
        <xdr:cNvPr id="28" name="Shape 4" descr="Resultado de imagen para imagenes de sillas secretariales con brazos">
          <a:extLst>
            <a:ext uri="{FF2B5EF4-FFF2-40B4-BE49-F238E27FC236}">
              <a16:creationId xmlns:a16="http://schemas.microsoft.com/office/drawing/2014/main" id="{00000000-0008-0000-0600-00001C00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15</xdr:row>
      <xdr:rowOff>0</xdr:rowOff>
    </xdr:from>
    <xdr:ext cx="314325" cy="285750"/>
    <xdr:sp macro="" textlink="">
      <xdr:nvSpPr>
        <xdr:cNvPr id="29" name="Shape 4" descr="Resultado de imagen para imagenes de sillas secretariales con brazos">
          <a:extLst>
            <a:ext uri="{FF2B5EF4-FFF2-40B4-BE49-F238E27FC236}">
              <a16:creationId xmlns:a16="http://schemas.microsoft.com/office/drawing/2014/main" id="{00000000-0008-0000-0600-00001D00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16</xdr:row>
      <xdr:rowOff>0</xdr:rowOff>
    </xdr:from>
    <xdr:ext cx="314325" cy="314325"/>
    <xdr:sp macro="" textlink="">
      <xdr:nvSpPr>
        <xdr:cNvPr id="30" name="Shape 3" descr="Resultado de imagen para imagenes de sillas secretariales con brazos">
          <a:extLst>
            <a:ext uri="{FF2B5EF4-FFF2-40B4-BE49-F238E27FC236}">
              <a16:creationId xmlns:a16="http://schemas.microsoft.com/office/drawing/2014/main" id="{00000000-0008-0000-0600-00001E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16</xdr:row>
      <xdr:rowOff>0</xdr:rowOff>
    </xdr:from>
    <xdr:ext cx="314325" cy="314325"/>
    <xdr:sp macro="" textlink="">
      <xdr:nvSpPr>
        <xdr:cNvPr id="31" name="Shape 3" descr="Resultado de imagen para imagenes de sillas secretariales con brazos">
          <a:extLst>
            <a:ext uri="{FF2B5EF4-FFF2-40B4-BE49-F238E27FC236}">
              <a16:creationId xmlns:a16="http://schemas.microsoft.com/office/drawing/2014/main" id="{00000000-0008-0000-0600-00001F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16</xdr:row>
      <xdr:rowOff>0</xdr:rowOff>
    </xdr:from>
    <xdr:ext cx="314325" cy="314325"/>
    <xdr:sp macro="" textlink="">
      <xdr:nvSpPr>
        <xdr:cNvPr id="32" name="Shape 3" descr="Resultado de imagen para imagenes de sillas secretariales con brazos">
          <a:extLst>
            <a:ext uri="{FF2B5EF4-FFF2-40B4-BE49-F238E27FC236}">
              <a16:creationId xmlns:a16="http://schemas.microsoft.com/office/drawing/2014/main" id="{00000000-0008-0000-0600-000020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16</xdr:row>
      <xdr:rowOff>0</xdr:rowOff>
    </xdr:from>
    <xdr:ext cx="314325" cy="314325"/>
    <xdr:sp macro="" textlink="">
      <xdr:nvSpPr>
        <xdr:cNvPr id="33" name="Shape 3" descr="Resultado de imagen para imagenes de sillas secretariales con brazos">
          <a:extLst>
            <a:ext uri="{FF2B5EF4-FFF2-40B4-BE49-F238E27FC236}">
              <a16:creationId xmlns:a16="http://schemas.microsoft.com/office/drawing/2014/main" id="{00000000-0008-0000-0600-000021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16</xdr:row>
      <xdr:rowOff>0</xdr:rowOff>
    </xdr:from>
    <xdr:ext cx="314325" cy="314325"/>
    <xdr:sp macro="" textlink="">
      <xdr:nvSpPr>
        <xdr:cNvPr id="34" name="Shape 3" descr="Resultado de imagen para imagenes de sillas secretariales con brazos">
          <a:extLst>
            <a:ext uri="{FF2B5EF4-FFF2-40B4-BE49-F238E27FC236}">
              <a16:creationId xmlns:a16="http://schemas.microsoft.com/office/drawing/2014/main" id="{00000000-0008-0000-0600-000022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16</xdr:row>
      <xdr:rowOff>0</xdr:rowOff>
    </xdr:from>
    <xdr:ext cx="314325" cy="314325"/>
    <xdr:sp macro="" textlink="">
      <xdr:nvSpPr>
        <xdr:cNvPr id="35" name="Shape 3" descr="Resultado de imagen para imagenes de sillas secretariales con brazos">
          <a:extLst>
            <a:ext uri="{FF2B5EF4-FFF2-40B4-BE49-F238E27FC236}">
              <a16:creationId xmlns:a16="http://schemas.microsoft.com/office/drawing/2014/main" id="{00000000-0008-0000-0600-000023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16</xdr:row>
      <xdr:rowOff>0</xdr:rowOff>
    </xdr:from>
    <xdr:ext cx="314325" cy="314325"/>
    <xdr:sp macro="" textlink="">
      <xdr:nvSpPr>
        <xdr:cNvPr id="36" name="Shape 3" descr="Resultado de imagen para imagenes de sillas secretariales con brazos">
          <a:extLst>
            <a:ext uri="{FF2B5EF4-FFF2-40B4-BE49-F238E27FC236}">
              <a16:creationId xmlns:a16="http://schemas.microsoft.com/office/drawing/2014/main" id="{00000000-0008-0000-0600-000024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314325" cy="314325"/>
    <xdr:sp macro="" textlink="">
      <xdr:nvSpPr>
        <xdr:cNvPr id="37" name="Shape 3" descr="Resultado de imagen para imagenes de sillas secretariales con brazos">
          <a:extLst>
            <a:ext uri="{FF2B5EF4-FFF2-40B4-BE49-F238E27FC236}">
              <a16:creationId xmlns:a16="http://schemas.microsoft.com/office/drawing/2014/main" id="{00000000-0008-0000-0600-000025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314325" cy="314325"/>
    <xdr:sp macro="" textlink="">
      <xdr:nvSpPr>
        <xdr:cNvPr id="38" name="Shape 3" descr="Resultado de imagen para imagenes de sillas secretariales con brazos">
          <a:extLst>
            <a:ext uri="{FF2B5EF4-FFF2-40B4-BE49-F238E27FC236}">
              <a16:creationId xmlns:a16="http://schemas.microsoft.com/office/drawing/2014/main" id="{00000000-0008-0000-0600-000026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314325" cy="314325"/>
    <xdr:sp macro="" textlink="">
      <xdr:nvSpPr>
        <xdr:cNvPr id="39" name="Shape 3" descr="Resultado de imagen para imagenes de sillas secretariales con brazos">
          <a:extLst>
            <a:ext uri="{FF2B5EF4-FFF2-40B4-BE49-F238E27FC236}">
              <a16:creationId xmlns:a16="http://schemas.microsoft.com/office/drawing/2014/main" id="{00000000-0008-0000-0600-000027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314325" cy="314325"/>
    <xdr:sp macro="" textlink="">
      <xdr:nvSpPr>
        <xdr:cNvPr id="40" name="Shape 3" descr="Resultado de imagen para imagenes de sillas secretariales con brazos">
          <a:extLst>
            <a:ext uri="{FF2B5EF4-FFF2-40B4-BE49-F238E27FC236}">
              <a16:creationId xmlns:a16="http://schemas.microsoft.com/office/drawing/2014/main" id="{00000000-0008-0000-0600-000028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314325" cy="314325"/>
    <xdr:sp macro="" textlink="">
      <xdr:nvSpPr>
        <xdr:cNvPr id="41" name="Shape 3" descr="Resultado de imagen para imagenes de sillas secretariales con brazos">
          <a:extLst>
            <a:ext uri="{FF2B5EF4-FFF2-40B4-BE49-F238E27FC236}">
              <a16:creationId xmlns:a16="http://schemas.microsoft.com/office/drawing/2014/main" id="{00000000-0008-0000-0600-000029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314325" cy="314325"/>
    <xdr:sp macro="" textlink="">
      <xdr:nvSpPr>
        <xdr:cNvPr id="42" name="Shape 3" descr="Resultado de imagen para imagenes de sillas secretariales con brazos">
          <a:extLst>
            <a:ext uri="{FF2B5EF4-FFF2-40B4-BE49-F238E27FC236}">
              <a16:creationId xmlns:a16="http://schemas.microsoft.com/office/drawing/2014/main" id="{00000000-0008-0000-0600-00002A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314325" cy="314325"/>
    <xdr:sp macro="" textlink="">
      <xdr:nvSpPr>
        <xdr:cNvPr id="43" name="Shape 3" descr="Resultado de imagen para imagenes de sillas secretariales con brazos">
          <a:extLst>
            <a:ext uri="{FF2B5EF4-FFF2-40B4-BE49-F238E27FC236}">
              <a16:creationId xmlns:a16="http://schemas.microsoft.com/office/drawing/2014/main" id="{00000000-0008-0000-0600-00002B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314325" cy="54273450"/>
    <xdr:sp macro="" textlink="">
      <xdr:nvSpPr>
        <xdr:cNvPr id="44" name="Shape 5" descr="Resultado de imagen para imagenes de sillas secretariales con brazos">
          <a:extLst>
            <a:ext uri="{FF2B5EF4-FFF2-40B4-BE49-F238E27FC236}">
              <a16:creationId xmlns:a16="http://schemas.microsoft.com/office/drawing/2014/main" id="{00000000-0008-0000-0600-00002C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314325" cy="54273450"/>
    <xdr:sp macro="" textlink="">
      <xdr:nvSpPr>
        <xdr:cNvPr id="45" name="Shape 5" descr="Resultado de imagen para imagenes de sillas secretariales con brazos">
          <a:extLst>
            <a:ext uri="{FF2B5EF4-FFF2-40B4-BE49-F238E27FC236}">
              <a16:creationId xmlns:a16="http://schemas.microsoft.com/office/drawing/2014/main" id="{00000000-0008-0000-0600-00002D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314325" cy="54273450"/>
    <xdr:sp macro="" textlink="">
      <xdr:nvSpPr>
        <xdr:cNvPr id="46" name="Shape 5" descr="Resultado de imagen para imagenes de sillas secretariales con brazos">
          <a:extLst>
            <a:ext uri="{FF2B5EF4-FFF2-40B4-BE49-F238E27FC236}">
              <a16:creationId xmlns:a16="http://schemas.microsoft.com/office/drawing/2014/main" id="{00000000-0008-0000-0600-00002E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314325" cy="54273450"/>
    <xdr:sp macro="" textlink="">
      <xdr:nvSpPr>
        <xdr:cNvPr id="47" name="Shape 5" descr="Resultado de imagen para imagenes de sillas secretariales con brazos">
          <a:extLst>
            <a:ext uri="{FF2B5EF4-FFF2-40B4-BE49-F238E27FC236}">
              <a16:creationId xmlns:a16="http://schemas.microsoft.com/office/drawing/2014/main" id="{00000000-0008-0000-0600-00002F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314325" cy="54273450"/>
    <xdr:sp macro="" textlink="">
      <xdr:nvSpPr>
        <xdr:cNvPr id="48" name="Shape 5" descr="Resultado de imagen para imagenes de sillas secretariales con brazos">
          <a:extLst>
            <a:ext uri="{FF2B5EF4-FFF2-40B4-BE49-F238E27FC236}">
              <a16:creationId xmlns:a16="http://schemas.microsoft.com/office/drawing/2014/main" id="{00000000-0008-0000-0600-000030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314325" cy="54273450"/>
    <xdr:sp macro="" textlink="">
      <xdr:nvSpPr>
        <xdr:cNvPr id="49" name="Shape 5" descr="Resultado de imagen para imagenes de sillas secretariales con brazos">
          <a:extLst>
            <a:ext uri="{FF2B5EF4-FFF2-40B4-BE49-F238E27FC236}">
              <a16:creationId xmlns:a16="http://schemas.microsoft.com/office/drawing/2014/main" id="{00000000-0008-0000-0600-000031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0</xdr:rowOff>
    </xdr:from>
    <xdr:ext cx="314325" cy="54273450"/>
    <xdr:sp macro="" textlink="">
      <xdr:nvSpPr>
        <xdr:cNvPr id="50" name="Shape 5" descr="Resultado de imagen para imagenes de sillas secretariales con brazos">
          <a:extLst>
            <a:ext uri="{FF2B5EF4-FFF2-40B4-BE49-F238E27FC236}">
              <a16:creationId xmlns:a16="http://schemas.microsoft.com/office/drawing/2014/main" id="{00000000-0008-0000-0600-000032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314325" cy="53530500"/>
    <xdr:sp macro="" textlink="">
      <xdr:nvSpPr>
        <xdr:cNvPr id="51" name="Shape 5" descr="Resultado de imagen para imagenes de sillas secretariales con brazos">
          <a:extLst>
            <a:ext uri="{FF2B5EF4-FFF2-40B4-BE49-F238E27FC236}">
              <a16:creationId xmlns:a16="http://schemas.microsoft.com/office/drawing/2014/main" id="{00000000-0008-0000-0600-000033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314325" cy="53530500"/>
    <xdr:sp macro="" textlink="">
      <xdr:nvSpPr>
        <xdr:cNvPr id="52" name="Shape 5" descr="Resultado de imagen para imagenes de sillas secretariales con brazos">
          <a:extLst>
            <a:ext uri="{FF2B5EF4-FFF2-40B4-BE49-F238E27FC236}">
              <a16:creationId xmlns:a16="http://schemas.microsoft.com/office/drawing/2014/main" id="{00000000-0008-0000-0600-000034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314325" cy="53530500"/>
    <xdr:sp macro="" textlink="">
      <xdr:nvSpPr>
        <xdr:cNvPr id="53" name="Shape 5" descr="Resultado de imagen para imagenes de sillas secretariales con brazos">
          <a:extLst>
            <a:ext uri="{FF2B5EF4-FFF2-40B4-BE49-F238E27FC236}">
              <a16:creationId xmlns:a16="http://schemas.microsoft.com/office/drawing/2014/main" id="{00000000-0008-0000-0600-000035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314325" cy="53530500"/>
    <xdr:sp macro="" textlink="">
      <xdr:nvSpPr>
        <xdr:cNvPr id="54" name="Shape 5" descr="Resultado de imagen para imagenes de sillas secretariales con brazos">
          <a:extLst>
            <a:ext uri="{FF2B5EF4-FFF2-40B4-BE49-F238E27FC236}">
              <a16:creationId xmlns:a16="http://schemas.microsoft.com/office/drawing/2014/main" id="{00000000-0008-0000-0600-000036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314325" cy="53530500"/>
    <xdr:sp macro="" textlink="">
      <xdr:nvSpPr>
        <xdr:cNvPr id="55" name="Shape 5" descr="Resultado de imagen para imagenes de sillas secretariales con brazos">
          <a:extLst>
            <a:ext uri="{FF2B5EF4-FFF2-40B4-BE49-F238E27FC236}">
              <a16:creationId xmlns:a16="http://schemas.microsoft.com/office/drawing/2014/main" id="{00000000-0008-0000-0600-000037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314325" cy="53530500"/>
    <xdr:sp macro="" textlink="">
      <xdr:nvSpPr>
        <xdr:cNvPr id="56" name="Shape 5" descr="Resultado de imagen para imagenes de sillas secretariales con brazos">
          <a:extLst>
            <a:ext uri="{FF2B5EF4-FFF2-40B4-BE49-F238E27FC236}">
              <a16:creationId xmlns:a16="http://schemas.microsoft.com/office/drawing/2014/main" id="{00000000-0008-0000-0600-000038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314325" cy="53530500"/>
    <xdr:sp macro="" textlink="">
      <xdr:nvSpPr>
        <xdr:cNvPr id="57" name="Shape 5" descr="Resultado de imagen para imagenes de sillas secretariales con brazos">
          <a:extLst>
            <a:ext uri="{FF2B5EF4-FFF2-40B4-BE49-F238E27FC236}">
              <a16:creationId xmlns:a16="http://schemas.microsoft.com/office/drawing/2014/main" id="{00000000-0008-0000-0600-000039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314325" cy="52901850"/>
    <xdr:sp macro="" textlink="">
      <xdr:nvSpPr>
        <xdr:cNvPr id="58" name="Shape 5" descr="Resultado de imagen para imagenes de sillas secretariales con brazos">
          <a:extLst>
            <a:ext uri="{FF2B5EF4-FFF2-40B4-BE49-F238E27FC236}">
              <a16:creationId xmlns:a16="http://schemas.microsoft.com/office/drawing/2014/main" id="{00000000-0008-0000-0600-00003A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314325" cy="52901850"/>
    <xdr:sp macro="" textlink="">
      <xdr:nvSpPr>
        <xdr:cNvPr id="59" name="Shape 5" descr="Resultado de imagen para imagenes de sillas secretariales con brazos">
          <a:extLst>
            <a:ext uri="{FF2B5EF4-FFF2-40B4-BE49-F238E27FC236}">
              <a16:creationId xmlns:a16="http://schemas.microsoft.com/office/drawing/2014/main" id="{00000000-0008-0000-0600-00003B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314325" cy="52901850"/>
    <xdr:sp macro="" textlink="">
      <xdr:nvSpPr>
        <xdr:cNvPr id="60" name="Shape 5" descr="Resultado de imagen para imagenes de sillas secretariales con brazos">
          <a:extLst>
            <a:ext uri="{FF2B5EF4-FFF2-40B4-BE49-F238E27FC236}">
              <a16:creationId xmlns:a16="http://schemas.microsoft.com/office/drawing/2014/main" id="{00000000-0008-0000-0600-00003C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314325" cy="52901850"/>
    <xdr:sp macro="" textlink="">
      <xdr:nvSpPr>
        <xdr:cNvPr id="61" name="Shape 5" descr="Resultado de imagen para imagenes de sillas secretariales con brazos">
          <a:extLst>
            <a:ext uri="{FF2B5EF4-FFF2-40B4-BE49-F238E27FC236}">
              <a16:creationId xmlns:a16="http://schemas.microsoft.com/office/drawing/2014/main" id="{00000000-0008-0000-0600-00003D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314325" cy="52901850"/>
    <xdr:sp macro="" textlink="">
      <xdr:nvSpPr>
        <xdr:cNvPr id="62" name="Shape 5" descr="Resultado de imagen para imagenes de sillas secretariales con brazos">
          <a:extLst>
            <a:ext uri="{FF2B5EF4-FFF2-40B4-BE49-F238E27FC236}">
              <a16:creationId xmlns:a16="http://schemas.microsoft.com/office/drawing/2014/main" id="{00000000-0008-0000-0600-00003E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314325" cy="52901850"/>
    <xdr:sp macro="" textlink="">
      <xdr:nvSpPr>
        <xdr:cNvPr id="63" name="Shape 5" descr="Resultado de imagen para imagenes de sillas secretariales con brazos">
          <a:extLst>
            <a:ext uri="{FF2B5EF4-FFF2-40B4-BE49-F238E27FC236}">
              <a16:creationId xmlns:a16="http://schemas.microsoft.com/office/drawing/2014/main" id="{00000000-0008-0000-0600-00003F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314325" cy="52901850"/>
    <xdr:sp macro="" textlink="">
      <xdr:nvSpPr>
        <xdr:cNvPr id="64" name="Shape 5" descr="Resultado de imagen para imagenes de sillas secretariales con brazos">
          <a:extLst>
            <a:ext uri="{FF2B5EF4-FFF2-40B4-BE49-F238E27FC236}">
              <a16:creationId xmlns:a16="http://schemas.microsoft.com/office/drawing/2014/main" id="{00000000-0008-0000-0600-000040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22</xdr:row>
      <xdr:rowOff>0</xdr:rowOff>
    </xdr:from>
    <xdr:ext cx="314325" cy="52320825"/>
    <xdr:sp macro="" textlink="">
      <xdr:nvSpPr>
        <xdr:cNvPr id="65" name="Shape 6" descr="Resultado de imagen para imagenes de sillas secretariales con brazos">
          <a:extLst>
            <a:ext uri="{FF2B5EF4-FFF2-40B4-BE49-F238E27FC236}">
              <a16:creationId xmlns:a16="http://schemas.microsoft.com/office/drawing/2014/main" id="{00000000-0008-0000-0600-000041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22</xdr:row>
      <xdr:rowOff>0</xdr:rowOff>
    </xdr:from>
    <xdr:ext cx="314325" cy="52320825"/>
    <xdr:sp macro="" textlink="">
      <xdr:nvSpPr>
        <xdr:cNvPr id="66" name="Shape 6" descr="Resultado de imagen para imagenes de sillas secretariales con brazos">
          <a:extLst>
            <a:ext uri="{FF2B5EF4-FFF2-40B4-BE49-F238E27FC236}">
              <a16:creationId xmlns:a16="http://schemas.microsoft.com/office/drawing/2014/main" id="{00000000-0008-0000-0600-000042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22</xdr:row>
      <xdr:rowOff>0</xdr:rowOff>
    </xdr:from>
    <xdr:ext cx="314325" cy="52320825"/>
    <xdr:sp macro="" textlink="">
      <xdr:nvSpPr>
        <xdr:cNvPr id="67" name="Shape 6" descr="Resultado de imagen para imagenes de sillas secretariales con brazos">
          <a:extLst>
            <a:ext uri="{FF2B5EF4-FFF2-40B4-BE49-F238E27FC236}">
              <a16:creationId xmlns:a16="http://schemas.microsoft.com/office/drawing/2014/main" id="{00000000-0008-0000-0600-000043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22</xdr:row>
      <xdr:rowOff>0</xdr:rowOff>
    </xdr:from>
    <xdr:ext cx="314325" cy="52320825"/>
    <xdr:sp macro="" textlink="">
      <xdr:nvSpPr>
        <xdr:cNvPr id="68" name="Shape 6" descr="Resultado de imagen para imagenes de sillas secretariales con brazos">
          <a:extLst>
            <a:ext uri="{FF2B5EF4-FFF2-40B4-BE49-F238E27FC236}">
              <a16:creationId xmlns:a16="http://schemas.microsoft.com/office/drawing/2014/main" id="{00000000-0008-0000-0600-000044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22</xdr:row>
      <xdr:rowOff>0</xdr:rowOff>
    </xdr:from>
    <xdr:ext cx="314325" cy="52320825"/>
    <xdr:sp macro="" textlink="">
      <xdr:nvSpPr>
        <xdr:cNvPr id="69" name="Shape 6" descr="Resultado de imagen para imagenes de sillas secretariales con brazos">
          <a:extLst>
            <a:ext uri="{FF2B5EF4-FFF2-40B4-BE49-F238E27FC236}">
              <a16:creationId xmlns:a16="http://schemas.microsoft.com/office/drawing/2014/main" id="{00000000-0008-0000-0600-000045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22</xdr:row>
      <xdr:rowOff>0</xdr:rowOff>
    </xdr:from>
    <xdr:ext cx="314325" cy="52320825"/>
    <xdr:sp macro="" textlink="">
      <xdr:nvSpPr>
        <xdr:cNvPr id="70" name="Shape 6" descr="Resultado de imagen para imagenes de sillas secretariales con brazos">
          <a:extLst>
            <a:ext uri="{FF2B5EF4-FFF2-40B4-BE49-F238E27FC236}">
              <a16:creationId xmlns:a16="http://schemas.microsoft.com/office/drawing/2014/main" id="{00000000-0008-0000-0600-000046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22</xdr:row>
      <xdr:rowOff>0</xdr:rowOff>
    </xdr:from>
    <xdr:ext cx="314325" cy="52320825"/>
    <xdr:sp macro="" textlink="">
      <xdr:nvSpPr>
        <xdr:cNvPr id="71" name="Shape 6" descr="Resultado de imagen para imagenes de sillas secretariales con brazos">
          <a:extLst>
            <a:ext uri="{FF2B5EF4-FFF2-40B4-BE49-F238E27FC236}">
              <a16:creationId xmlns:a16="http://schemas.microsoft.com/office/drawing/2014/main" id="{00000000-0008-0000-0600-000047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314325" cy="51349275"/>
    <xdr:sp macro="" textlink="">
      <xdr:nvSpPr>
        <xdr:cNvPr id="72" name="Shape 5" descr="Resultado de imagen para imagenes de sillas secretariales con brazos">
          <a:extLst>
            <a:ext uri="{FF2B5EF4-FFF2-40B4-BE49-F238E27FC236}">
              <a16:creationId xmlns:a16="http://schemas.microsoft.com/office/drawing/2014/main" id="{00000000-0008-0000-0600-000048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314325" cy="51349275"/>
    <xdr:sp macro="" textlink="">
      <xdr:nvSpPr>
        <xdr:cNvPr id="73" name="Shape 5" descr="Resultado de imagen para imagenes de sillas secretariales con brazos">
          <a:extLst>
            <a:ext uri="{FF2B5EF4-FFF2-40B4-BE49-F238E27FC236}">
              <a16:creationId xmlns:a16="http://schemas.microsoft.com/office/drawing/2014/main" id="{00000000-0008-0000-0600-000049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314325" cy="51349275"/>
    <xdr:sp macro="" textlink="">
      <xdr:nvSpPr>
        <xdr:cNvPr id="74" name="Shape 5" descr="Resultado de imagen para imagenes de sillas secretariales con brazos">
          <a:extLst>
            <a:ext uri="{FF2B5EF4-FFF2-40B4-BE49-F238E27FC236}">
              <a16:creationId xmlns:a16="http://schemas.microsoft.com/office/drawing/2014/main" id="{00000000-0008-0000-0600-00004A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314325" cy="51349275"/>
    <xdr:sp macro="" textlink="">
      <xdr:nvSpPr>
        <xdr:cNvPr id="75" name="Shape 5" descr="Resultado de imagen para imagenes de sillas secretariales con brazos">
          <a:extLst>
            <a:ext uri="{FF2B5EF4-FFF2-40B4-BE49-F238E27FC236}">
              <a16:creationId xmlns:a16="http://schemas.microsoft.com/office/drawing/2014/main" id="{00000000-0008-0000-0600-00004B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314325" cy="51349275"/>
    <xdr:sp macro="" textlink="">
      <xdr:nvSpPr>
        <xdr:cNvPr id="76" name="Shape 5" descr="Resultado de imagen para imagenes de sillas secretariales con brazos">
          <a:extLst>
            <a:ext uri="{FF2B5EF4-FFF2-40B4-BE49-F238E27FC236}">
              <a16:creationId xmlns:a16="http://schemas.microsoft.com/office/drawing/2014/main" id="{00000000-0008-0000-0600-00004C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314325" cy="51349275"/>
    <xdr:sp macro="" textlink="">
      <xdr:nvSpPr>
        <xdr:cNvPr id="77" name="Shape 5" descr="Resultado de imagen para imagenes de sillas secretariales con brazos">
          <a:extLst>
            <a:ext uri="{FF2B5EF4-FFF2-40B4-BE49-F238E27FC236}">
              <a16:creationId xmlns:a16="http://schemas.microsoft.com/office/drawing/2014/main" id="{00000000-0008-0000-0600-00004D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0</xdr:rowOff>
    </xdr:from>
    <xdr:ext cx="314325" cy="51349275"/>
    <xdr:sp macro="" textlink="">
      <xdr:nvSpPr>
        <xdr:cNvPr id="78" name="Shape 5" descr="Resultado de imagen para imagenes de sillas secretariales con brazos">
          <a:extLst>
            <a:ext uri="{FF2B5EF4-FFF2-40B4-BE49-F238E27FC236}">
              <a16:creationId xmlns:a16="http://schemas.microsoft.com/office/drawing/2014/main" id="{00000000-0008-0000-0600-00004E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314325" cy="50415825"/>
    <xdr:sp macro="" textlink="">
      <xdr:nvSpPr>
        <xdr:cNvPr id="79" name="Shape 5" descr="Resultado de imagen para imagenes de sillas secretariales con brazos">
          <a:extLst>
            <a:ext uri="{FF2B5EF4-FFF2-40B4-BE49-F238E27FC236}">
              <a16:creationId xmlns:a16="http://schemas.microsoft.com/office/drawing/2014/main" id="{00000000-0008-0000-0600-00004F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314325" cy="50415825"/>
    <xdr:sp macro="" textlink="">
      <xdr:nvSpPr>
        <xdr:cNvPr id="80" name="Shape 5" descr="Resultado de imagen para imagenes de sillas secretariales con brazos">
          <a:extLst>
            <a:ext uri="{FF2B5EF4-FFF2-40B4-BE49-F238E27FC236}">
              <a16:creationId xmlns:a16="http://schemas.microsoft.com/office/drawing/2014/main" id="{00000000-0008-0000-0600-000050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314325" cy="50415825"/>
    <xdr:sp macro="" textlink="">
      <xdr:nvSpPr>
        <xdr:cNvPr id="81" name="Shape 5" descr="Resultado de imagen para imagenes de sillas secretariales con brazos">
          <a:extLst>
            <a:ext uri="{FF2B5EF4-FFF2-40B4-BE49-F238E27FC236}">
              <a16:creationId xmlns:a16="http://schemas.microsoft.com/office/drawing/2014/main" id="{00000000-0008-0000-0600-000051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314325" cy="50415825"/>
    <xdr:sp macro="" textlink="">
      <xdr:nvSpPr>
        <xdr:cNvPr id="82" name="Shape 5" descr="Resultado de imagen para imagenes de sillas secretariales con brazos">
          <a:extLst>
            <a:ext uri="{FF2B5EF4-FFF2-40B4-BE49-F238E27FC236}">
              <a16:creationId xmlns:a16="http://schemas.microsoft.com/office/drawing/2014/main" id="{00000000-0008-0000-0600-000052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314325" cy="50415825"/>
    <xdr:sp macro="" textlink="">
      <xdr:nvSpPr>
        <xdr:cNvPr id="83" name="Shape 5" descr="Resultado de imagen para imagenes de sillas secretariales con brazos">
          <a:extLst>
            <a:ext uri="{FF2B5EF4-FFF2-40B4-BE49-F238E27FC236}">
              <a16:creationId xmlns:a16="http://schemas.microsoft.com/office/drawing/2014/main" id="{00000000-0008-0000-0600-000053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314325" cy="50415825"/>
    <xdr:sp macro="" textlink="">
      <xdr:nvSpPr>
        <xdr:cNvPr id="84" name="Shape 5" descr="Resultado de imagen para imagenes de sillas secretariales con brazos">
          <a:extLst>
            <a:ext uri="{FF2B5EF4-FFF2-40B4-BE49-F238E27FC236}">
              <a16:creationId xmlns:a16="http://schemas.microsoft.com/office/drawing/2014/main" id="{00000000-0008-0000-0600-000054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314325" cy="50415825"/>
    <xdr:sp macro="" textlink="">
      <xdr:nvSpPr>
        <xdr:cNvPr id="85" name="Shape 5" descr="Resultado de imagen para imagenes de sillas secretariales con brazos">
          <a:extLst>
            <a:ext uri="{FF2B5EF4-FFF2-40B4-BE49-F238E27FC236}">
              <a16:creationId xmlns:a16="http://schemas.microsoft.com/office/drawing/2014/main" id="{00000000-0008-0000-0600-000055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314325" cy="49272825"/>
    <xdr:sp macro="" textlink="">
      <xdr:nvSpPr>
        <xdr:cNvPr id="86" name="Shape 5" descr="Resultado de imagen para imagenes de sillas secretariales con brazos">
          <a:extLst>
            <a:ext uri="{FF2B5EF4-FFF2-40B4-BE49-F238E27FC236}">
              <a16:creationId xmlns:a16="http://schemas.microsoft.com/office/drawing/2014/main" id="{00000000-0008-0000-0600-000056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314325" cy="49272825"/>
    <xdr:sp macro="" textlink="">
      <xdr:nvSpPr>
        <xdr:cNvPr id="87" name="Shape 5" descr="Resultado de imagen para imagenes de sillas secretariales con brazos">
          <a:extLst>
            <a:ext uri="{FF2B5EF4-FFF2-40B4-BE49-F238E27FC236}">
              <a16:creationId xmlns:a16="http://schemas.microsoft.com/office/drawing/2014/main" id="{00000000-0008-0000-0600-000057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314325" cy="49272825"/>
    <xdr:sp macro="" textlink="">
      <xdr:nvSpPr>
        <xdr:cNvPr id="88" name="Shape 5" descr="Resultado de imagen para imagenes de sillas secretariales con brazos">
          <a:extLst>
            <a:ext uri="{FF2B5EF4-FFF2-40B4-BE49-F238E27FC236}">
              <a16:creationId xmlns:a16="http://schemas.microsoft.com/office/drawing/2014/main" id="{00000000-0008-0000-0600-000058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314325" cy="49272825"/>
    <xdr:sp macro="" textlink="">
      <xdr:nvSpPr>
        <xdr:cNvPr id="89" name="Shape 5" descr="Resultado de imagen para imagenes de sillas secretariales con brazos">
          <a:extLst>
            <a:ext uri="{FF2B5EF4-FFF2-40B4-BE49-F238E27FC236}">
              <a16:creationId xmlns:a16="http://schemas.microsoft.com/office/drawing/2014/main" id="{00000000-0008-0000-0600-000059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314325" cy="49272825"/>
    <xdr:sp macro="" textlink="">
      <xdr:nvSpPr>
        <xdr:cNvPr id="90" name="Shape 5" descr="Resultado de imagen para imagenes de sillas secretariales con brazos">
          <a:extLst>
            <a:ext uri="{FF2B5EF4-FFF2-40B4-BE49-F238E27FC236}">
              <a16:creationId xmlns:a16="http://schemas.microsoft.com/office/drawing/2014/main" id="{00000000-0008-0000-0600-00005A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314325" cy="49272825"/>
    <xdr:sp macro="" textlink="">
      <xdr:nvSpPr>
        <xdr:cNvPr id="91" name="Shape 5" descr="Resultado de imagen para imagenes de sillas secretariales con brazos">
          <a:extLst>
            <a:ext uri="{FF2B5EF4-FFF2-40B4-BE49-F238E27FC236}">
              <a16:creationId xmlns:a16="http://schemas.microsoft.com/office/drawing/2014/main" id="{00000000-0008-0000-0600-00005B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314325" cy="49272825"/>
    <xdr:sp macro="" textlink="">
      <xdr:nvSpPr>
        <xdr:cNvPr id="92" name="Shape 5" descr="Resultado de imagen para imagenes de sillas secretariales con brazos">
          <a:extLst>
            <a:ext uri="{FF2B5EF4-FFF2-40B4-BE49-F238E27FC236}">
              <a16:creationId xmlns:a16="http://schemas.microsoft.com/office/drawing/2014/main" id="{00000000-0008-0000-0600-00005C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26</xdr:row>
      <xdr:rowOff>0</xdr:rowOff>
    </xdr:from>
    <xdr:ext cx="314325" cy="48158400"/>
    <xdr:sp macro="" textlink="">
      <xdr:nvSpPr>
        <xdr:cNvPr id="93" name="Shape 7" descr="Resultado de imagen para imagenes de sillas secretariales con brazos">
          <a:extLst>
            <a:ext uri="{FF2B5EF4-FFF2-40B4-BE49-F238E27FC236}">
              <a16:creationId xmlns:a16="http://schemas.microsoft.com/office/drawing/2014/main" id="{00000000-0008-0000-0600-00005D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26</xdr:row>
      <xdr:rowOff>0</xdr:rowOff>
    </xdr:from>
    <xdr:ext cx="314325" cy="48158400"/>
    <xdr:sp macro="" textlink="">
      <xdr:nvSpPr>
        <xdr:cNvPr id="94" name="Shape 7" descr="Resultado de imagen para imagenes de sillas secretariales con brazos">
          <a:extLst>
            <a:ext uri="{FF2B5EF4-FFF2-40B4-BE49-F238E27FC236}">
              <a16:creationId xmlns:a16="http://schemas.microsoft.com/office/drawing/2014/main" id="{00000000-0008-0000-0600-00005E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26</xdr:row>
      <xdr:rowOff>0</xdr:rowOff>
    </xdr:from>
    <xdr:ext cx="314325" cy="48158400"/>
    <xdr:sp macro="" textlink="">
      <xdr:nvSpPr>
        <xdr:cNvPr id="95" name="Shape 7" descr="Resultado de imagen para imagenes de sillas secretariales con brazos">
          <a:extLst>
            <a:ext uri="{FF2B5EF4-FFF2-40B4-BE49-F238E27FC236}">
              <a16:creationId xmlns:a16="http://schemas.microsoft.com/office/drawing/2014/main" id="{00000000-0008-0000-0600-00005F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26</xdr:row>
      <xdr:rowOff>0</xdr:rowOff>
    </xdr:from>
    <xdr:ext cx="314325" cy="48158400"/>
    <xdr:sp macro="" textlink="">
      <xdr:nvSpPr>
        <xdr:cNvPr id="96" name="Shape 7" descr="Resultado de imagen para imagenes de sillas secretariales con brazos">
          <a:extLst>
            <a:ext uri="{FF2B5EF4-FFF2-40B4-BE49-F238E27FC236}">
              <a16:creationId xmlns:a16="http://schemas.microsoft.com/office/drawing/2014/main" id="{00000000-0008-0000-0600-000060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26</xdr:row>
      <xdr:rowOff>0</xdr:rowOff>
    </xdr:from>
    <xdr:ext cx="314325" cy="48158400"/>
    <xdr:sp macro="" textlink="">
      <xdr:nvSpPr>
        <xdr:cNvPr id="97" name="Shape 7" descr="Resultado de imagen para imagenes de sillas secretariales con brazos">
          <a:extLst>
            <a:ext uri="{FF2B5EF4-FFF2-40B4-BE49-F238E27FC236}">
              <a16:creationId xmlns:a16="http://schemas.microsoft.com/office/drawing/2014/main" id="{00000000-0008-0000-0600-000061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26</xdr:row>
      <xdr:rowOff>0</xdr:rowOff>
    </xdr:from>
    <xdr:ext cx="314325" cy="48158400"/>
    <xdr:sp macro="" textlink="">
      <xdr:nvSpPr>
        <xdr:cNvPr id="98" name="Shape 7" descr="Resultado de imagen para imagenes de sillas secretariales con brazos">
          <a:extLst>
            <a:ext uri="{FF2B5EF4-FFF2-40B4-BE49-F238E27FC236}">
              <a16:creationId xmlns:a16="http://schemas.microsoft.com/office/drawing/2014/main" id="{00000000-0008-0000-0600-000062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26</xdr:row>
      <xdr:rowOff>0</xdr:rowOff>
    </xdr:from>
    <xdr:ext cx="314325" cy="48158400"/>
    <xdr:sp macro="" textlink="">
      <xdr:nvSpPr>
        <xdr:cNvPr id="99" name="Shape 7" descr="Resultado de imagen para imagenes de sillas secretariales con brazos">
          <a:extLst>
            <a:ext uri="{FF2B5EF4-FFF2-40B4-BE49-F238E27FC236}">
              <a16:creationId xmlns:a16="http://schemas.microsoft.com/office/drawing/2014/main" id="{00000000-0008-0000-0600-000063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314325" cy="47301150"/>
    <xdr:sp macro="" textlink="">
      <xdr:nvSpPr>
        <xdr:cNvPr id="100" name="Shape 6" descr="Resultado de imagen para imagenes de sillas secretariales con brazos">
          <a:extLst>
            <a:ext uri="{FF2B5EF4-FFF2-40B4-BE49-F238E27FC236}">
              <a16:creationId xmlns:a16="http://schemas.microsoft.com/office/drawing/2014/main" id="{00000000-0008-0000-0600-000064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314325" cy="47301150"/>
    <xdr:sp macro="" textlink="">
      <xdr:nvSpPr>
        <xdr:cNvPr id="101" name="Shape 6" descr="Resultado de imagen para imagenes de sillas secretariales con brazos">
          <a:extLst>
            <a:ext uri="{FF2B5EF4-FFF2-40B4-BE49-F238E27FC236}">
              <a16:creationId xmlns:a16="http://schemas.microsoft.com/office/drawing/2014/main" id="{00000000-0008-0000-0600-000065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314325" cy="47301150"/>
    <xdr:sp macro="" textlink="">
      <xdr:nvSpPr>
        <xdr:cNvPr id="102" name="Shape 6" descr="Resultado de imagen para imagenes de sillas secretariales con brazos">
          <a:extLst>
            <a:ext uri="{FF2B5EF4-FFF2-40B4-BE49-F238E27FC236}">
              <a16:creationId xmlns:a16="http://schemas.microsoft.com/office/drawing/2014/main" id="{00000000-0008-0000-0600-000066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314325" cy="47301150"/>
    <xdr:sp macro="" textlink="">
      <xdr:nvSpPr>
        <xdr:cNvPr id="103" name="Shape 6" descr="Resultado de imagen para imagenes de sillas secretariales con brazos">
          <a:extLst>
            <a:ext uri="{FF2B5EF4-FFF2-40B4-BE49-F238E27FC236}">
              <a16:creationId xmlns:a16="http://schemas.microsoft.com/office/drawing/2014/main" id="{00000000-0008-0000-0600-000067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314325" cy="47301150"/>
    <xdr:sp macro="" textlink="">
      <xdr:nvSpPr>
        <xdr:cNvPr id="104" name="Shape 6" descr="Resultado de imagen para imagenes de sillas secretariales con brazos">
          <a:extLst>
            <a:ext uri="{FF2B5EF4-FFF2-40B4-BE49-F238E27FC236}">
              <a16:creationId xmlns:a16="http://schemas.microsoft.com/office/drawing/2014/main" id="{00000000-0008-0000-0600-000068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314325" cy="47301150"/>
    <xdr:sp macro="" textlink="">
      <xdr:nvSpPr>
        <xdr:cNvPr id="105" name="Shape 6" descr="Resultado de imagen para imagenes de sillas secretariales con brazos">
          <a:extLst>
            <a:ext uri="{FF2B5EF4-FFF2-40B4-BE49-F238E27FC236}">
              <a16:creationId xmlns:a16="http://schemas.microsoft.com/office/drawing/2014/main" id="{00000000-0008-0000-0600-000069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0</xdr:rowOff>
    </xdr:from>
    <xdr:ext cx="314325" cy="47301150"/>
    <xdr:sp macro="" textlink="">
      <xdr:nvSpPr>
        <xdr:cNvPr id="106" name="Shape 6" descr="Resultado de imagen para imagenes de sillas secretariales con brazos">
          <a:extLst>
            <a:ext uri="{FF2B5EF4-FFF2-40B4-BE49-F238E27FC236}">
              <a16:creationId xmlns:a16="http://schemas.microsoft.com/office/drawing/2014/main" id="{00000000-0008-0000-0600-00006A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314325" cy="46415325"/>
    <xdr:sp macro="" textlink="">
      <xdr:nvSpPr>
        <xdr:cNvPr id="107" name="Shape 5" descr="Resultado de imagen para imagenes de sillas secretariales con brazos">
          <a:extLst>
            <a:ext uri="{FF2B5EF4-FFF2-40B4-BE49-F238E27FC236}">
              <a16:creationId xmlns:a16="http://schemas.microsoft.com/office/drawing/2014/main" id="{00000000-0008-0000-0600-00006B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314325" cy="46415325"/>
    <xdr:sp macro="" textlink="">
      <xdr:nvSpPr>
        <xdr:cNvPr id="108" name="Shape 5" descr="Resultado de imagen para imagenes de sillas secretariales con brazos">
          <a:extLst>
            <a:ext uri="{FF2B5EF4-FFF2-40B4-BE49-F238E27FC236}">
              <a16:creationId xmlns:a16="http://schemas.microsoft.com/office/drawing/2014/main" id="{00000000-0008-0000-0600-00006C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314325" cy="46415325"/>
    <xdr:sp macro="" textlink="">
      <xdr:nvSpPr>
        <xdr:cNvPr id="109" name="Shape 5" descr="Resultado de imagen para imagenes de sillas secretariales con brazos">
          <a:extLst>
            <a:ext uri="{FF2B5EF4-FFF2-40B4-BE49-F238E27FC236}">
              <a16:creationId xmlns:a16="http://schemas.microsoft.com/office/drawing/2014/main" id="{00000000-0008-0000-0600-00006D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314325" cy="46415325"/>
    <xdr:sp macro="" textlink="">
      <xdr:nvSpPr>
        <xdr:cNvPr id="110" name="Shape 5" descr="Resultado de imagen para imagenes de sillas secretariales con brazos">
          <a:extLst>
            <a:ext uri="{FF2B5EF4-FFF2-40B4-BE49-F238E27FC236}">
              <a16:creationId xmlns:a16="http://schemas.microsoft.com/office/drawing/2014/main" id="{00000000-0008-0000-0600-00006E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314325" cy="46415325"/>
    <xdr:sp macro="" textlink="">
      <xdr:nvSpPr>
        <xdr:cNvPr id="111" name="Shape 5" descr="Resultado de imagen para imagenes de sillas secretariales con brazos">
          <a:extLst>
            <a:ext uri="{FF2B5EF4-FFF2-40B4-BE49-F238E27FC236}">
              <a16:creationId xmlns:a16="http://schemas.microsoft.com/office/drawing/2014/main" id="{00000000-0008-0000-0600-00006F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314325" cy="46415325"/>
    <xdr:sp macro="" textlink="">
      <xdr:nvSpPr>
        <xdr:cNvPr id="112" name="Shape 5" descr="Resultado de imagen para imagenes de sillas secretariales con brazos">
          <a:extLst>
            <a:ext uri="{FF2B5EF4-FFF2-40B4-BE49-F238E27FC236}">
              <a16:creationId xmlns:a16="http://schemas.microsoft.com/office/drawing/2014/main" id="{00000000-0008-0000-0600-000070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314325" cy="46415325"/>
    <xdr:sp macro="" textlink="">
      <xdr:nvSpPr>
        <xdr:cNvPr id="113" name="Shape 5" descr="Resultado de imagen para imagenes de sillas secretariales con brazos">
          <a:extLst>
            <a:ext uri="{FF2B5EF4-FFF2-40B4-BE49-F238E27FC236}">
              <a16:creationId xmlns:a16="http://schemas.microsoft.com/office/drawing/2014/main" id="{00000000-0008-0000-0600-000071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314325" cy="45720000"/>
    <xdr:sp macro="" textlink="">
      <xdr:nvSpPr>
        <xdr:cNvPr id="114" name="Shape 7" descr="Resultado de imagen para imagenes de sillas secretariales con brazos">
          <a:extLst>
            <a:ext uri="{FF2B5EF4-FFF2-40B4-BE49-F238E27FC236}">
              <a16:creationId xmlns:a16="http://schemas.microsoft.com/office/drawing/2014/main" id="{00000000-0008-0000-0600-000072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314325" cy="45720000"/>
    <xdr:sp macro="" textlink="">
      <xdr:nvSpPr>
        <xdr:cNvPr id="115" name="Shape 7" descr="Resultado de imagen para imagenes de sillas secretariales con brazos">
          <a:extLst>
            <a:ext uri="{FF2B5EF4-FFF2-40B4-BE49-F238E27FC236}">
              <a16:creationId xmlns:a16="http://schemas.microsoft.com/office/drawing/2014/main" id="{00000000-0008-0000-0600-000073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314325" cy="45720000"/>
    <xdr:sp macro="" textlink="">
      <xdr:nvSpPr>
        <xdr:cNvPr id="116" name="Shape 7" descr="Resultado de imagen para imagenes de sillas secretariales con brazos">
          <a:extLst>
            <a:ext uri="{FF2B5EF4-FFF2-40B4-BE49-F238E27FC236}">
              <a16:creationId xmlns:a16="http://schemas.microsoft.com/office/drawing/2014/main" id="{00000000-0008-0000-0600-000074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314325" cy="45720000"/>
    <xdr:sp macro="" textlink="">
      <xdr:nvSpPr>
        <xdr:cNvPr id="117" name="Shape 7" descr="Resultado de imagen para imagenes de sillas secretariales con brazos">
          <a:extLst>
            <a:ext uri="{FF2B5EF4-FFF2-40B4-BE49-F238E27FC236}">
              <a16:creationId xmlns:a16="http://schemas.microsoft.com/office/drawing/2014/main" id="{00000000-0008-0000-0600-000075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314325" cy="45720000"/>
    <xdr:sp macro="" textlink="">
      <xdr:nvSpPr>
        <xdr:cNvPr id="118" name="Shape 7" descr="Resultado de imagen para imagenes de sillas secretariales con brazos">
          <a:extLst>
            <a:ext uri="{FF2B5EF4-FFF2-40B4-BE49-F238E27FC236}">
              <a16:creationId xmlns:a16="http://schemas.microsoft.com/office/drawing/2014/main" id="{00000000-0008-0000-0600-000076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314325" cy="45720000"/>
    <xdr:sp macro="" textlink="">
      <xdr:nvSpPr>
        <xdr:cNvPr id="119" name="Shape 7" descr="Resultado de imagen para imagenes de sillas secretariales con brazos">
          <a:extLst>
            <a:ext uri="{FF2B5EF4-FFF2-40B4-BE49-F238E27FC236}">
              <a16:creationId xmlns:a16="http://schemas.microsoft.com/office/drawing/2014/main" id="{00000000-0008-0000-0600-000077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314325" cy="45720000"/>
    <xdr:sp macro="" textlink="">
      <xdr:nvSpPr>
        <xdr:cNvPr id="120" name="Shape 7" descr="Resultado de imagen para imagenes de sillas secretariales con brazos">
          <a:extLst>
            <a:ext uri="{FF2B5EF4-FFF2-40B4-BE49-F238E27FC236}">
              <a16:creationId xmlns:a16="http://schemas.microsoft.com/office/drawing/2014/main" id="{00000000-0008-0000-0600-000078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30</xdr:row>
      <xdr:rowOff>0</xdr:rowOff>
    </xdr:from>
    <xdr:ext cx="314325" cy="45319950"/>
    <xdr:sp macro="" textlink="">
      <xdr:nvSpPr>
        <xdr:cNvPr id="121" name="Shape 5" descr="Resultado de imagen para imagenes de sillas secretariales con brazos">
          <a:extLst>
            <a:ext uri="{FF2B5EF4-FFF2-40B4-BE49-F238E27FC236}">
              <a16:creationId xmlns:a16="http://schemas.microsoft.com/office/drawing/2014/main" id="{00000000-0008-0000-0600-000079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30</xdr:row>
      <xdr:rowOff>0</xdr:rowOff>
    </xdr:from>
    <xdr:ext cx="314325" cy="45319950"/>
    <xdr:sp macro="" textlink="">
      <xdr:nvSpPr>
        <xdr:cNvPr id="122" name="Shape 5" descr="Resultado de imagen para imagenes de sillas secretariales con brazos">
          <a:extLst>
            <a:ext uri="{FF2B5EF4-FFF2-40B4-BE49-F238E27FC236}">
              <a16:creationId xmlns:a16="http://schemas.microsoft.com/office/drawing/2014/main" id="{00000000-0008-0000-0600-00007A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30</xdr:row>
      <xdr:rowOff>0</xdr:rowOff>
    </xdr:from>
    <xdr:ext cx="314325" cy="45319950"/>
    <xdr:sp macro="" textlink="">
      <xdr:nvSpPr>
        <xdr:cNvPr id="123" name="Shape 5" descr="Resultado de imagen para imagenes de sillas secretariales con brazos">
          <a:extLst>
            <a:ext uri="{FF2B5EF4-FFF2-40B4-BE49-F238E27FC236}">
              <a16:creationId xmlns:a16="http://schemas.microsoft.com/office/drawing/2014/main" id="{00000000-0008-0000-0600-00007B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30</xdr:row>
      <xdr:rowOff>0</xdr:rowOff>
    </xdr:from>
    <xdr:ext cx="314325" cy="45319950"/>
    <xdr:sp macro="" textlink="">
      <xdr:nvSpPr>
        <xdr:cNvPr id="124" name="Shape 5" descr="Resultado de imagen para imagenes de sillas secretariales con brazos">
          <a:extLst>
            <a:ext uri="{FF2B5EF4-FFF2-40B4-BE49-F238E27FC236}">
              <a16:creationId xmlns:a16="http://schemas.microsoft.com/office/drawing/2014/main" id="{00000000-0008-0000-0600-00007C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30</xdr:row>
      <xdr:rowOff>0</xdr:rowOff>
    </xdr:from>
    <xdr:ext cx="314325" cy="45319950"/>
    <xdr:sp macro="" textlink="">
      <xdr:nvSpPr>
        <xdr:cNvPr id="125" name="Shape 5" descr="Resultado de imagen para imagenes de sillas secretariales con brazos">
          <a:extLst>
            <a:ext uri="{FF2B5EF4-FFF2-40B4-BE49-F238E27FC236}">
              <a16:creationId xmlns:a16="http://schemas.microsoft.com/office/drawing/2014/main" id="{00000000-0008-0000-0600-00007D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30</xdr:row>
      <xdr:rowOff>0</xdr:rowOff>
    </xdr:from>
    <xdr:ext cx="314325" cy="45319950"/>
    <xdr:sp macro="" textlink="">
      <xdr:nvSpPr>
        <xdr:cNvPr id="126" name="Shape 5" descr="Resultado de imagen para imagenes de sillas secretariales con brazos">
          <a:extLst>
            <a:ext uri="{FF2B5EF4-FFF2-40B4-BE49-F238E27FC236}">
              <a16:creationId xmlns:a16="http://schemas.microsoft.com/office/drawing/2014/main" id="{00000000-0008-0000-0600-00007E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30</xdr:row>
      <xdr:rowOff>0</xdr:rowOff>
    </xdr:from>
    <xdr:ext cx="314325" cy="45319950"/>
    <xdr:sp macro="" textlink="">
      <xdr:nvSpPr>
        <xdr:cNvPr id="127" name="Shape 5" descr="Resultado de imagen para imagenes de sillas secretariales con brazos">
          <a:extLst>
            <a:ext uri="{FF2B5EF4-FFF2-40B4-BE49-F238E27FC236}">
              <a16:creationId xmlns:a16="http://schemas.microsoft.com/office/drawing/2014/main" id="{00000000-0008-0000-0600-00007F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314325" cy="44548425"/>
    <xdr:sp macro="" textlink="">
      <xdr:nvSpPr>
        <xdr:cNvPr id="128" name="Shape 7" descr="Resultado de imagen para imagenes de sillas secretariales con brazos">
          <a:extLst>
            <a:ext uri="{FF2B5EF4-FFF2-40B4-BE49-F238E27FC236}">
              <a16:creationId xmlns:a16="http://schemas.microsoft.com/office/drawing/2014/main" id="{00000000-0008-0000-0600-000080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314325" cy="44548425"/>
    <xdr:sp macro="" textlink="">
      <xdr:nvSpPr>
        <xdr:cNvPr id="129" name="Shape 7" descr="Resultado de imagen para imagenes de sillas secretariales con brazos">
          <a:extLst>
            <a:ext uri="{FF2B5EF4-FFF2-40B4-BE49-F238E27FC236}">
              <a16:creationId xmlns:a16="http://schemas.microsoft.com/office/drawing/2014/main" id="{00000000-0008-0000-0600-000081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314325" cy="44548425"/>
    <xdr:sp macro="" textlink="">
      <xdr:nvSpPr>
        <xdr:cNvPr id="130" name="Shape 7" descr="Resultado de imagen para imagenes de sillas secretariales con brazos">
          <a:extLst>
            <a:ext uri="{FF2B5EF4-FFF2-40B4-BE49-F238E27FC236}">
              <a16:creationId xmlns:a16="http://schemas.microsoft.com/office/drawing/2014/main" id="{00000000-0008-0000-0600-000082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314325" cy="44548425"/>
    <xdr:sp macro="" textlink="">
      <xdr:nvSpPr>
        <xdr:cNvPr id="131" name="Shape 7" descr="Resultado de imagen para imagenes de sillas secretariales con brazos">
          <a:extLst>
            <a:ext uri="{FF2B5EF4-FFF2-40B4-BE49-F238E27FC236}">
              <a16:creationId xmlns:a16="http://schemas.microsoft.com/office/drawing/2014/main" id="{00000000-0008-0000-0600-000083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314325" cy="44548425"/>
    <xdr:sp macro="" textlink="">
      <xdr:nvSpPr>
        <xdr:cNvPr id="132" name="Shape 7" descr="Resultado de imagen para imagenes de sillas secretariales con brazos">
          <a:extLst>
            <a:ext uri="{FF2B5EF4-FFF2-40B4-BE49-F238E27FC236}">
              <a16:creationId xmlns:a16="http://schemas.microsoft.com/office/drawing/2014/main" id="{00000000-0008-0000-0600-000084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314325" cy="44548425"/>
    <xdr:sp macro="" textlink="">
      <xdr:nvSpPr>
        <xdr:cNvPr id="133" name="Shape 7" descr="Resultado de imagen para imagenes de sillas secretariales con brazos">
          <a:extLst>
            <a:ext uri="{FF2B5EF4-FFF2-40B4-BE49-F238E27FC236}">
              <a16:creationId xmlns:a16="http://schemas.microsoft.com/office/drawing/2014/main" id="{00000000-0008-0000-0600-000085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0</xdr:rowOff>
    </xdr:from>
    <xdr:ext cx="314325" cy="44548425"/>
    <xdr:sp macro="" textlink="">
      <xdr:nvSpPr>
        <xdr:cNvPr id="134" name="Shape 7" descr="Resultado de imagen para imagenes de sillas secretariales con brazos">
          <a:extLst>
            <a:ext uri="{FF2B5EF4-FFF2-40B4-BE49-F238E27FC236}">
              <a16:creationId xmlns:a16="http://schemas.microsoft.com/office/drawing/2014/main" id="{00000000-0008-0000-0600-000086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314325" cy="43519725"/>
    <xdr:sp macro="" textlink="">
      <xdr:nvSpPr>
        <xdr:cNvPr id="135" name="Shape 5" descr="Resultado de imagen para imagenes de sillas secretariales con brazos">
          <a:extLst>
            <a:ext uri="{FF2B5EF4-FFF2-40B4-BE49-F238E27FC236}">
              <a16:creationId xmlns:a16="http://schemas.microsoft.com/office/drawing/2014/main" id="{00000000-0008-0000-0600-000087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314325" cy="43519725"/>
    <xdr:sp macro="" textlink="">
      <xdr:nvSpPr>
        <xdr:cNvPr id="136" name="Shape 5" descr="Resultado de imagen para imagenes de sillas secretariales con brazos">
          <a:extLst>
            <a:ext uri="{FF2B5EF4-FFF2-40B4-BE49-F238E27FC236}">
              <a16:creationId xmlns:a16="http://schemas.microsoft.com/office/drawing/2014/main" id="{00000000-0008-0000-0600-000088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314325" cy="43519725"/>
    <xdr:sp macro="" textlink="">
      <xdr:nvSpPr>
        <xdr:cNvPr id="137" name="Shape 5" descr="Resultado de imagen para imagenes de sillas secretariales con brazos">
          <a:extLst>
            <a:ext uri="{FF2B5EF4-FFF2-40B4-BE49-F238E27FC236}">
              <a16:creationId xmlns:a16="http://schemas.microsoft.com/office/drawing/2014/main" id="{00000000-0008-0000-0600-000089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314325" cy="43519725"/>
    <xdr:sp macro="" textlink="">
      <xdr:nvSpPr>
        <xdr:cNvPr id="138" name="Shape 5" descr="Resultado de imagen para imagenes de sillas secretariales con brazos">
          <a:extLst>
            <a:ext uri="{FF2B5EF4-FFF2-40B4-BE49-F238E27FC236}">
              <a16:creationId xmlns:a16="http://schemas.microsoft.com/office/drawing/2014/main" id="{00000000-0008-0000-0600-00008A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314325" cy="43519725"/>
    <xdr:sp macro="" textlink="">
      <xdr:nvSpPr>
        <xdr:cNvPr id="139" name="Shape 5" descr="Resultado de imagen para imagenes de sillas secretariales con brazos">
          <a:extLst>
            <a:ext uri="{FF2B5EF4-FFF2-40B4-BE49-F238E27FC236}">
              <a16:creationId xmlns:a16="http://schemas.microsoft.com/office/drawing/2014/main" id="{00000000-0008-0000-0600-00008B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314325" cy="43519725"/>
    <xdr:sp macro="" textlink="">
      <xdr:nvSpPr>
        <xdr:cNvPr id="140" name="Shape 5" descr="Resultado de imagen para imagenes de sillas secretariales con brazos">
          <a:extLst>
            <a:ext uri="{FF2B5EF4-FFF2-40B4-BE49-F238E27FC236}">
              <a16:creationId xmlns:a16="http://schemas.microsoft.com/office/drawing/2014/main" id="{00000000-0008-0000-0600-00008C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314325" cy="43519725"/>
    <xdr:sp macro="" textlink="">
      <xdr:nvSpPr>
        <xdr:cNvPr id="141" name="Shape 5" descr="Resultado de imagen para imagenes de sillas secretariales con brazos">
          <a:extLst>
            <a:ext uri="{FF2B5EF4-FFF2-40B4-BE49-F238E27FC236}">
              <a16:creationId xmlns:a16="http://schemas.microsoft.com/office/drawing/2014/main" id="{00000000-0008-0000-0600-00008D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314325" cy="42814875"/>
    <xdr:sp macro="" textlink="">
      <xdr:nvSpPr>
        <xdr:cNvPr id="142" name="Shape 5" descr="Resultado de imagen para imagenes de sillas secretariales con brazos">
          <a:extLst>
            <a:ext uri="{FF2B5EF4-FFF2-40B4-BE49-F238E27FC236}">
              <a16:creationId xmlns:a16="http://schemas.microsoft.com/office/drawing/2014/main" id="{00000000-0008-0000-0600-00008E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314325" cy="42814875"/>
    <xdr:sp macro="" textlink="">
      <xdr:nvSpPr>
        <xdr:cNvPr id="143" name="Shape 5" descr="Resultado de imagen para imagenes de sillas secretariales con brazos">
          <a:extLst>
            <a:ext uri="{FF2B5EF4-FFF2-40B4-BE49-F238E27FC236}">
              <a16:creationId xmlns:a16="http://schemas.microsoft.com/office/drawing/2014/main" id="{00000000-0008-0000-0600-00008F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314325" cy="42814875"/>
    <xdr:sp macro="" textlink="">
      <xdr:nvSpPr>
        <xdr:cNvPr id="144" name="Shape 5" descr="Resultado de imagen para imagenes de sillas secretariales con brazos">
          <a:extLst>
            <a:ext uri="{FF2B5EF4-FFF2-40B4-BE49-F238E27FC236}">
              <a16:creationId xmlns:a16="http://schemas.microsoft.com/office/drawing/2014/main" id="{00000000-0008-0000-0600-000090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314325" cy="42814875"/>
    <xdr:sp macro="" textlink="">
      <xdr:nvSpPr>
        <xdr:cNvPr id="145" name="Shape 5" descr="Resultado de imagen para imagenes de sillas secretariales con brazos">
          <a:extLst>
            <a:ext uri="{FF2B5EF4-FFF2-40B4-BE49-F238E27FC236}">
              <a16:creationId xmlns:a16="http://schemas.microsoft.com/office/drawing/2014/main" id="{00000000-0008-0000-0600-000091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314325" cy="42814875"/>
    <xdr:sp macro="" textlink="">
      <xdr:nvSpPr>
        <xdr:cNvPr id="146" name="Shape 5" descr="Resultado de imagen para imagenes de sillas secretariales con brazos">
          <a:extLst>
            <a:ext uri="{FF2B5EF4-FFF2-40B4-BE49-F238E27FC236}">
              <a16:creationId xmlns:a16="http://schemas.microsoft.com/office/drawing/2014/main" id="{00000000-0008-0000-0600-000092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314325" cy="42814875"/>
    <xdr:sp macro="" textlink="">
      <xdr:nvSpPr>
        <xdr:cNvPr id="147" name="Shape 5" descr="Resultado de imagen para imagenes de sillas secretariales con brazos">
          <a:extLst>
            <a:ext uri="{FF2B5EF4-FFF2-40B4-BE49-F238E27FC236}">
              <a16:creationId xmlns:a16="http://schemas.microsoft.com/office/drawing/2014/main" id="{00000000-0008-0000-0600-000093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314325" cy="42814875"/>
    <xdr:sp macro="" textlink="">
      <xdr:nvSpPr>
        <xdr:cNvPr id="148" name="Shape 5" descr="Resultado de imagen para imagenes de sillas secretariales con brazos">
          <a:extLst>
            <a:ext uri="{FF2B5EF4-FFF2-40B4-BE49-F238E27FC236}">
              <a16:creationId xmlns:a16="http://schemas.microsoft.com/office/drawing/2014/main" id="{00000000-0008-0000-0600-000094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34</xdr:row>
      <xdr:rowOff>0</xdr:rowOff>
    </xdr:from>
    <xdr:ext cx="314325" cy="42167175"/>
    <xdr:sp macro="" textlink="">
      <xdr:nvSpPr>
        <xdr:cNvPr id="149" name="Shape 5" descr="Resultado de imagen para imagenes de sillas secretariales con brazos">
          <a:extLst>
            <a:ext uri="{FF2B5EF4-FFF2-40B4-BE49-F238E27FC236}">
              <a16:creationId xmlns:a16="http://schemas.microsoft.com/office/drawing/2014/main" id="{00000000-0008-0000-0600-000095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34</xdr:row>
      <xdr:rowOff>0</xdr:rowOff>
    </xdr:from>
    <xdr:ext cx="314325" cy="42167175"/>
    <xdr:sp macro="" textlink="">
      <xdr:nvSpPr>
        <xdr:cNvPr id="150" name="Shape 5" descr="Resultado de imagen para imagenes de sillas secretariales con brazos">
          <a:extLst>
            <a:ext uri="{FF2B5EF4-FFF2-40B4-BE49-F238E27FC236}">
              <a16:creationId xmlns:a16="http://schemas.microsoft.com/office/drawing/2014/main" id="{00000000-0008-0000-0600-000096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34</xdr:row>
      <xdr:rowOff>0</xdr:rowOff>
    </xdr:from>
    <xdr:ext cx="314325" cy="42167175"/>
    <xdr:sp macro="" textlink="">
      <xdr:nvSpPr>
        <xdr:cNvPr id="151" name="Shape 5" descr="Resultado de imagen para imagenes de sillas secretariales con brazos">
          <a:extLst>
            <a:ext uri="{FF2B5EF4-FFF2-40B4-BE49-F238E27FC236}">
              <a16:creationId xmlns:a16="http://schemas.microsoft.com/office/drawing/2014/main" id="{00000000-0008-0000-0600-000097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34</xdr:row>
      <xdr:rowOff>0</xdr:rowOff>
    </xdr:from>
    <xdr:ext cx="314325" cy="42167175"/>
    <xdr:sp macro="" textlink="">
      <xdr:nvSpPr>
        <xdr:cNvPr id="152" name="Shape 5" descr="Resultado de imagen para imagenes de sillas secretariales con brazos">
          <a:extLst>
            <a:ext uri="{FF2B5EF4-FFF2-40B4-BE49-F238E27FC236}">
              <a16:creationId xmlns:a16="http://schemas.microsoft.com/office/drawing/2014/main" id="{00000000-0008-0000-0600-000098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34</xdr:row>
      <xdr:rowOff>0</xdr:rowOff>
    </xdr:from>
    <xdr:ext cx="314325" cy="42167175"/>
    <xdr:sp macro="" textlink="">
      <xdr:nvSpPr>
        <xdr:cNvPr id="153" name="Shape 5" descr="Resultado de imagen para imagenes de sillas secretariales con brazos">
          <a:extLst>
            <a:ext uri="{FF2B5EF4-FFF2-40B4-BE49-F238E27FC236}">
              <a16:creationId xmlns:a16="http://schemas.microsoft.com/office/drawing/2014/main" id="{00000000-0008-0000-0600-000099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34</xdr:row>
      <xdr:rowOff>0</xdr:rowOff>
    </xdr:from>
    <xdr:ext cx="314325" cy="42167175"/>
    <xdr:sp macro="" textlink="">
      <xdr:nvSpPr>
        <xdr:cNvPr id="154" name="Shape 5" descr="Resultado de imagen para imagenes de sillas secretariales con brazos">
          <a:extLst>
            <a:ext uri="{FF2B5EF4-FFF2-40B4-BE49-F238E27FC236}">
              <a16:creationId xmlns:a16="http://schemas.microsoft.com/office/drawing/2014/main" id="{00000000-0008-0000-0600-00009A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34</xdr:row>
      <xdr:rowOff>0</xdr:rowOff>
    </xdr:from>
    <xdr:ext cx="314325" cy="42167175"/>
    <xdr:sp macro="" textlink="">
      <xdr:nvSpPr>
        <xdr:cNvPr id="155" name="Shape 5" descr="Resultado de imagen para imagenes de sillas secretariales con brazos">
          <a:extLst>
            <a:ext uri="{FF2B5EF4-FFF2-40B4-BE49-F238E27FC236}">
              <a16:creationId xmlns:a16="http://schemas.microsoft.com/office/drawing/2014/main" id="{00000000-0008-0000-0600-00009B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314325" cy="41729025"/>
    <xdr:sp macro="" textlink="">
      <xdr:nvSpPr>
        <xdr:cNvPr id="156" name="Shape 5" descr="Resultado de imagen para imagenes de sillas secretariales con brazos">
          <a:extLst>
            <a:ext uri="{FF2B5EF4-FFF2-40B4-BE49-F238E27FC236}">
              <a16:creationId xmlns:a16="http://schemas.microsoft.com/office/drawing/2014/main" id="{00000000-0008-0000-0600-00009C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314325" cy="41729025"/>
    <xdr:sp macro="" textlink="">
      <xdr:nvSpPr>
        <xdr:cNvPr id="157" name="Shape 5" descr="Resultado de imagen para imagenes de sillas secretariales con brazos">
          <a:extLst>
            <a:ext uri="{FF2B5EF4-FFF2-40B4-BE49-F238E27FC236}">
              <a16:creationId xmlns:a16="http://schemas.microsoft.com/office/drawing/2014/main" id="{00000000-0008-0000-0600-00009D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314325" cy="41729025"/>
    <xdr:sp macro="" textlink="">
      <xdr:nvSpPr>
        <xdr:cNvPr id="158" name="Shape 5" descr="Resultado de imagen para imagenes de sillas secretariales con brazos">
          <a:extLst>
            <a:ext uri="{FF2B5EF4-FFF2-40B4-BE49-F238E27FC236}">
              <a16:creationId xmlns:a16="http://schemas.microsoft.com/office/drawing/2014/main" id="{00000000-0008-0000-0600-00009E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314325" cy="41729025"/>
    <xdr:sp macro="" textlink="">
      <xdr:nvSpPr>
        <xdr:cNvPr id="159" name="Shape 5" descr="Resultado de imagen para imagenes de sillas secretariales con brazos">
          <a:extLst>
            <a:ext uri="{FF2B5EF4-FFF2-40B4-BE49-F238E27FC236}">
              <a16:creationId xmlns:a16="http://schemas.microsoft.com/office/drawing/2014/main" id="{00000000-0008-0000-0600-00009F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314325" cy="41729025"/>
    <xdr:sp macro="" textlink="">
      <xdr:nvSpPr>
        <xdr:cNvPr id="160" name="Shape 5" descr="Resultado de imagen para imagenes de sillas secretariales con brazos">
          <a:extLst>
            <a:ext uri="{FF2B5EF4-FFF2-40B4-BE49-F238E27FC236}">
              <a16:creationId xmlns:a16="http://schemas.microsoft.com/office/drawing/2014/main" id="{00000000-0008-0000-0600-0000A0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314325" cy="41729025"/>
    <xdr:sp macro="" textlink="">
      <xdr:nvSpPr>
        <xdr:cNvPr id="161" name="Shape 5" descr="Resultado de imagen para imagenes de sillas secretariales con brazos">
          <a:extLst>
            <a:ext uri="{FF2B5EF4-FFF2-40B4-BE49-F238E27FC236}">
              <a16:creationId xmlns:a16="http://schemas.microsoft.com/office/drawing/2014/main" id="{00000000-0008-0000-0600-0000A1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0</xdr:rowOff>
    </xdr:from>
    <xdr:ext cx="314325" cy="41729025"/>
    <xdr:sp macro="" textlink="">
      <xdr:nvSpPr>
        <xdr:cNvPr id="162" name="Shape 5" descr="Resultado de imagen para imagenes de sillas secretariales con brazos">
          <a:extLst>
            <a:ext uri="{FF2B5EF4-FFF2-40B4-BE49-F238E27FC236}">
              <a16:creationId xmlns:a16="http://schemas.microsoft.com/office/drawing/2014/main" id="{00000000-0008-0000-0600-0000A2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314325" cy="41138475"/>
    <xdr:sp macro="" textlink="">
      <xdr:nvSpPr>
        <xdr:cNvPr id="163" name="Shape 5" descr="Resultado de imagen para imagenes de sillas secretariales con brazos">
          <a:extLst>
            <a:ext uri="{FF2B5EF4-FFF2-40B4-BE49-F238E27FC236}">
              <a16:creationId xmlns:a16="http://schemas.microsoft.com/office/drawing/2014/main" id="{00000000-0008-0000-0600-0000A3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314325" cy="41138475"/>
    <xdr:sp macro="" textlink="">
      <xdr:nvSpPr>
        <xdr:cNvPr id="164" name="Shape 5" descr="Resultado de imagen para imagenes de sillas secretariales con brazos">
          <a:extLst>
            <a:ext uri="{FF2B5EF4-FFF2-40B4-BE49-F238E27FC236}">
              <a16:creationId xmlns:a16="http://schemas.microsoft.com/office/drawing/2014/main" id="{00000000-0008-0000-0600-0000A4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314325" cy="41138475"/>
    <xdr:sp macro="" textlink="">
      <xdr:nvSpPr>
        <xdr:cNvPr id="165" name="Shape 5" descr="Resultado de imagen para imagenes de sillas secretariales con brazos">
          <a:extLst>
            <a:ext uri="{FF2B5EF4-FFF2-40B4-BE49-F238E27FC236}">
              <a16:creationId xmlns:a16="http://schemas.microsoft.com/office/drawing/2014/main" id="{00000000-0008-0000-0600-0000A5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314325" cy="41138475"/>
    <xdr:sp macro="" textlink="">
      <xdr:nvSpPr>
        <xdr:cNvPr id="166" name="Shape 5" descr="Resultado de imagen para imagenes de sillas secretariales con brazos">
          <a:extLst>
            <a:ext uri="{FF2B5EF4-FFF2-40B4-BE49-F238E27FC236}">
              <a16:creationId xmlns:a16="http://schemas.microsoft.com/office/drawing/2014/main" id="{00000000-0008-0000-0600-0000A6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314325" cy="41138475"/>
    <xdr:sp macro="" textlink="">
      <xdr:nvSpPr>
        <xdr:cNvPr id="167" name="Shape 5" descr="Resultado de imagen para imagenes de sillas secretariales con brazos">
          <a:extLst>
            <a:ext uri="{FF2B5EF4-FFF2-40B4-BE49-F238E27FC236}">
              <a16:creationId xmlns:a16="http://schemas.microsoft.com/office/drawing/2014/main" id="{00000000-0008-0000-0600-0000A7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314325" cy="41138475"/>
    <xdr:sp macro="" textlink="">
      <xdr:nvSpPr>
        <xdr:cNvPr id="168" name="Shape 5" descr="Resultado de imagen para imagenes de sillas secretariales con brazos">
          <a:extLst>
            <a:ext uri="{FF2B5EF4-FFF2-40B4-BE49-F238E27FC236}">
              <a16:creationId xmlns:a16="http://schemas.microsoft.com/office/drawing/2014/main" id="{00000000-0008-0000-0600-0000A8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314325" cy="41138475"/>
    <xdr:sp macro="" textlink="">
      <xdr:nvSpPr>
        <xdr:cNvPr id="169" name="Shape 5" descr="Resultado de imagen para imagenes de sillas secretariales con brazos">
          <a:extLst>
            <a:ext uri="{FF2B5EF4-FFF2-40B4-BE49-F238E27FC236}">
              <a16:creationId xmlns:a16="http://schemas.microsoft.com/office/drawing/2014/main" id="{00000000-0008-0000-0600-0000A9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314325" cy="40738425"/>
    <xdr:sp macro="" textlink="">
      <xdr:nvSpPr>
        <xdr:cNvPr id="170" name="Shape 5" descr="Resultado de imagen para imagenes de sillas secretariales con brazos">
          <a:extLst>
            <a:ext uri="{FF2B5EF4-FFF2-40B4-BE49-F238E27FC236}">
              <a16:creationId xmlns:a16="http://schemas.microsoft.com/office/drawing/2014/main" id="{00000000-0008-0000-0600-0000AA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314325" cy="40738425"/>
    <xdr:sp macro="" textlink="">
      <xdr:nvSpPr>
        <xdr:cNvPr id="171" name="Shape 5" descr="Resultado de imagen para imagenes de sillas secretariales con brazos">
          <a:extLst>
            <a:ext uri="{FF2B5EF4-FFF2-40B4-BE49-F238E27FC236}">
              <a16:creationId xmlns:a16="http://schemas.microsoft.com/office/drawing/2014/main" id="{00000000-0008-0000-0600-0000AB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314325" cy="40738425"/>
    <xdr:sp macro="" textlink="">
      <xdr:nvSpPr>
        <xdr:cNvPr id="172" name="Shape 5" descr="Resultado de imagen para imagenes de sillas secretariales con brazos">
          <a:extLst>
            <a:ext uri="{FF2B5EF4-FFF2-40B4-BE49-F238E27FC236}">
              <a16:creationId xmlns:a16="http://schemas.microsoft.com/office/drawing/2014/main" id="{00000000-0008-0000-0600-0000AC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314325" cy="40738425"/>
    <xdr:sp macro="" textlink="">
      <xdr:nvSpPr>
        <xdr:cNvPr id="173" name="Shape 5" descr="Resultado de imagen para imagenes de sillas secretariales con brazos">
          <a:extLst>
            <a:ext uri="{FF2B5EF4-FFF2-40B4-BE49-F238E27FC236}">
              <a16:creationId xmlns:a16="http://schemas.microsoft.com/office/drawing/2014/main" id="{00000000-0008-0000-0600-0000AD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314325" cy="40738425"/>
    <xdr:sp macro="" textlink="">
      <xdr:nvSpPr>
        <xdr:cNvPr id="174" name="Shape 5" descr="Resultado de imagen para imagenes de sillas secretariales con brazos">
          <a:extLst>
            <a:ext uri="{FF2B5EF4-FFF2-40B4-BE49-F238E27FC236}">
              <a16:creationId xmlns:a16="http://schemas.microsoft.com/office/drawing/2014/main" id="{00000000-0008-0000-0600-0000AE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314325" cy="40738425"/>
    <xdr:sp macro="" textlink="">
      <xdr:nvSpPr>
        <xdr:cNvPr id="175" name="Shape 5" descr="Resultado de imagen para imagenes de sillas secretariales con brazos">
          <a:extLst>
            <a:ext uri="{FF2B5EF4-FFF2-40B4-BE49-F238E27FC236}">
              <a16:creationId xmlns:a16="http://schemas.microsoft.com/office/drawing/2014/main" id="{00000000-0008-0000-0600-0000AF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314325" cy="40738425"/>
    <xdr:sp macro="" textlink="">
      <xdr:nvSpPr>
        <xdr:cNvPr id="176" name="Shape 5" descr="Resultado de imagen para imagenes de sillas secretariales con brazos">
          <a:extLst>
            <a:ext uri="{FF2B5EF4-FFF2-40B4-BE49-F238E27FC236}">
              <a16:creationId xmlns:a16="http://schemas.microsoft.com/office/drawing/2014/main" id="{00000000-0008-0000-0600-0000B0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38</xdr:row>
      <xdr:rowOff>0</xdr:rowOff>
    </xdr:from>
    <xdr:ext cx="314325" cy="40185975"/>
    <xdr:sp macro="" textlink="">
      <xdr:nvSpPr>
        <xdr:cNvPr id="177" name="Shape 5" descr="Resultado de imagen para imagenes de sillas secretariales con brazos">
          <a:extLst>
            <a:ext uri="{FF2B5EF4-FFF2-40B4-BE49-F238E27FC236}">
              <a16:creationId xmlns:a16="http://schemas.microsoft.com/office/drawing/2014/main" id="{00000000-0008-0000-0600-0000B1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38</xdr:row>
      <xdr:rowOff>0</xdr:rowOff>
    </xdr:from>
    <xdr:ext cx="314325" cy="40185975"/>
    <xdr:sp macro="" textlink="">
      <xdr:nvSpPr>
        <xdr:cNvPr id="178" name="Shape 5" descr="Resultado de imagen para imagenes de sillas secretariales con brazos">
          <a:extLst>
            <a:ext uri="{FF2B5EF4-FFF2-40B4-BE49-F238E27FC236}">
              <a16:creationId xmlns:a16="http://schemas.microsoft.com/office/drawing/2014/main" id="{00000000-0008-0000-0600-0000B2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38</xdr:row>
      <xdr:rowOff>0</xdr:rowOff>
    </xdr:from>
    <xdr:ext cx="314325" cy="40185975"/>
    <xdr:sp macro="" textlink="">
      <xdr:nvSpPr>
        <xdr:cNvPr id="179" name="Shape 5" descr="Resultado de imagen para imagenes de sillas secretariales con brazos">
          <a:extLst>
            <a:ext uri="{FF2B5EF4-FFF2-40B4-BE49-F238E27FC236}">
              <a16:creationId xmlns:a16="http://schemas.microsoft.com/office/drawing/2014/main" id="{00000000-0008-0000-0600-0000B3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38</xdr:row>
      <xdr:rowOff>0</xdr:rowOff>
    </xdr:from>
    <xdr:ext cx="314325" cy="40185975"/>
    <xdr:sp macro="" textlink="">
      <xdr:nvSpPr>
        <xdr:cNvPr id="180" name="Shape 5" descr="Resultado de imagen para imagenes de sillas secretariales con brazos">
          <a:extLst>
            <a:ext uri="{FF2B5EF4-FFF2-40B4-BE49-F238E27FC236}">
              <a16:creationId xmlns:a16="http://schemas.microsoft.com/office/drawing/2014/main" id="{00000000-0008-0000-0600-0000B4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38</xdr:row>
      <xdr:rowOff>0</xdr:rowOff>
    </xdr:from>
    <xdr:ext cx="314325" cy="40185975"/>
    <xdr:sp macro="" textlink="">
      <xdr:nvSpPr>
        <xdr:cNvPr id="181" name="Shape 5" descr="Resultado de imagen para imagenes de sillas secretariales con brazos">
          <a:extLst>
            <a:ext uri="{FF2B5EF4-FFF2-40B4-BE49-F238E27FC236}">
              <a16:creationId xmlns:a16="http://schemas.microsoft.com/office/drawing/2014/main" id="{00000000-0008-0000-0600-0000B5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38</xdr:row>
      <xdr:rowOff>0</xdr:rowOff>
    </xdr:from>
    <xdr:ext cx="314325" cy="40185975"/>
    <xdr:sp macro="" textlink="">
      <xdr:nvSpPr>
        <xdr:cNvPr id="182" name="Shape 5" descr="Resultado de imagen para imagenes de sillas secretariales con brazos">
          <a:extLst>
            <a:ext uri="{FF2B5EF4-FFF2-40B4-BE49-F238E27FC236}">
              <a16:creationId xmlns:a16="http://schemas.microsoft.com/office/drawing/2014/main" id="{00000000-0008-0000-0600-0000B6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38</xdr:row>
      <xdr:rowOff>0</xdr:rowOff>
    </xdr:from>
    <xdr:ext cx="314325" cy="40185975"/>
    <xdr:sp macro="" textlink="">
      <xdr:nvSpPr>
        <xdr:cNvPr id="183" name="Shape 5" descr="Resultado de imagen para imagenes de sillas secretariales con brazos">
          <a:extLst>
            <a:ext uri="{FF2B5EF4-FFF2-40B4-BE49-F238E27FC236}">
              <a16:creationId xmlns:a16="http://schemas.microsoft.com/office/drawing/2014/main" id="{00000000-0008-0000-0600-0000B7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314325" cy="39643050"/>
    <xdr:sp macro="" textlink="">
      <xdr:nvSpPr>
        <xdr:cNvPr id="184" name="Shape 5" descr="Resultado de imagen para imagenes de sillas secretariales con brazos">
          <a:extLst>
            <a:ext uri="{FF2B5EF4-FFF2-40B4-BE49-F238E27FC236}">
              <a16:creationId xmlns:a16="http://schemas.microsoft.com/office/drawing/2014/main" id="{00000000-0008-0000-0600-0000B8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314325" cy="39643050"/>
    <xdr:sp macro="" textlink="">
      <xdr:nvSpPr>
        <xdr:cNvPr id="185" name="Shape 5" descr="Resultado de imagen para imagenes de sillas secretariales con brazos">
          <a:extLst>
            <a:ext uri="{FF2B5EF4-FFF2-40B4-BE49-F238E27FC236}">
              <a16:creationId xmlns:a16="http://schemas.microsoft.com/office/drawing/2014/main" id="{00000000-0008-0000-0600-0000B9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314325" cy="39643050"/>
    <xdr:sp macro="" textlink="">
      <xdr:nvSpPr>
        <xdr:cNvPr id="186" name="Shape 5" descr="Resultado de imagen para imagenes de sillas secretariales con brazos">
          <a:extLst>
            <a:ext uri="{FF2B5EF4-FFF2-40B4-BE49-F238E27FC236}">
              <a16:creationId xmlns:a16="http://schemas.microsoft.com/office/drawing/2014/main" id="{00000000-0008-0000-0600-0000BA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314325" cy="39643050"/>
    <xdr:sp macro="" textlink="">
      <xdr:nvSpPr>
        <xdr:cNvPr id="187" name="Shape 5" descr="Resultado de imagen para imagenes de sillas secretariales con brazos">
          <a:extLst>
            <a:ext uri="{FF2B5EF4-FFF2-40B4-BE49-F238E27FC236}">
              <a16:creationId xmlns:a16="http://schemas.microsoft.com/office/drawing/2014/main" id="{00000000-0008-0000-0600-0000BB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314325" cy="39643050"/>
    <xdr:sp macro="" textlink="">
      <xdr:nvSpPr>
        <xdr:cNvPr id="188" name="Shape 5" descr="Resultado de imagen para imagenes de sillas secretariales con brazos">
          <a:extLst>
            <a:ext uri="{FF2B5EF4-FFF2-40B4-BE49-F238E27FC236}">
              <a16:creationId xmlns:a16="http://schemas.microsoft.com/office/drawing/2014/main" id="{00000000-0008-0000-0600-0000BC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314325" cy="39643050"/>
    <xdr:sp macro="" textlink="">
      <xdr:nvSpPr>
        <xdr:cNvPr id="189" name="Shape 5" descr="Resultado de imagen para imagenes de sillas secretariales con brazos">
          <a:extLst>
            <a:ext uri="{FF2B5EF4-FFF2-40B4-BE49-F238E27FC236}">
              <a16:creationId xmlns:a16="http://schemas.microsoft.com/office/drawing/2014/main" id="{00000000-0008-0000-0600-0000BD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0</xdr:rowOff>
    </xdr:from>
    <xdr:ext cx="314325" cy="39643050"/>
    <xdr:sp macro="" textlink="">
      <xdr:nvSpPr>
        <xdr:cNvPr id="190" name="Shape 5" descr="Resultado de imagen para imagenes de sillas secretariales con brazos">
          <a:extLst>
            <a:ext uri="{FF2B5EF4-FFF2-40B4-BE49-F238E27FC236}">
              <a16:creationId xmlns:a16="http://schemas.microsoft.com/office/drawing/2014/main" id="{00000000-0008-0000-0600-0000BE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314325" cy="39300150"/>
    <xdr:sp macro="" textlink="">
      <xdr:nvSpPr>
        <xdr:cNvPr id="191" name="Shape 5" descr="Resultado de imagen para imagenes de sillas secretariales con brazos">
          <a:extLst>
            <a:ext uri="{FF2B5EF4-FFF2-40B4-BE49-F238E27FC236}">
              <a16:creationId xmlns:a16="http://schemas.microsoft.com/office/drawing/2014/main" id="{00000000-0008-0000-0600-0000BF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314325" cy="39300150"/>
    <xdr:sp macro="" textlink="">
      <xdr:nvSpPr>
        <xdr:cNvPr id="192" name="Shape 5" descr="Resultado de imagen para imagenes de sillas secretariales con brazos">
          <a:extLst>
            <a:ext uri="{FF2B5EF4-FFF2-40B4-BE49-F238E27FC236}">
              <a16:creationId xmlns:a16="http://schemas.microsoft.com/office/drawing/2014/main" id="{00000000-0008-0000-0600-0000C0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314325" cy="39300150"/>
    <xdr:sp macro="" textlink="">
      <xdr:nvSpPr>
        <xdr:cNvPr id="193" name="Shape 5" descr="Resultado de imagen para imagenes de sillas secretariales con brazos">
          <a:extLst>
            <a:ext uri="{FF2B5EF4-FFF2-40B4-BE49-F238E27FC236}">
              <a16:creationId xmlns:a16="http://schemas.microsoft.com/office/drawing/2014/main" id="{00000000-0008-0000-0600-0000C1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314325" cy="39300150"/>
    <xdr:sp macro="" textlink="">
      <xdr:nvSpPr>
        <xdr:cNvPr id="194" name="Shape 5" descr="Resultado de imagen para imagenes de sillas secretariales con brazos">
          <a:extLst>
            <a:ext uri="{FF2B5EF4-FFF2-40B4-BE49-F238E27FC236}">
              <a16:creationId xmlns:a16="http://schemas.microsoft.com/office/drawing/2014/main" id="{00000000-0008-0000-0600-0000C2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314325" cy="39300150"/>
    <xdr:sp macro="" textlink="">
      <xdr:nvSpPr>
        <xdr:cNvPr id="195" name="Shape 5" descr="Resultado de imagen para imagenes de sillas secretariales con brazos">
          <a:extLst>
            <a:ext uri="{FF2B5EF4-FFF2-40B4-BE49-F238E27FC236}">
              <a16:creationId xmlns:a16="http://schemas.microsoft.com/office/drawing/2014/main" id="{00000000-0008-0000-0600-0000C3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314325" cy="39300150"/>
    <xdr:sp macro="" textlink="">
      <xdr:nvSpPr>
        <xdr:cNvPr id="196" name="Shape 5" descr="Resultado de imagen para imagenes de sillas secretariales con brazos">
          <a:extLst>
            <a:ext uri="{FF2B5EF4-FFF2-40B4-BE49-F238E27FC236}">
              <a16:creationId xmlns:a16="http://schemas.microsoft.com/office/drawing/2014/main" id="{00000000-0008-0000-0600-0000C4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314325" cy="39300150"/>
    <xdr:sp macro="" textlink="">
      <xdr:nvSpPr>
        <xdr:cNvPr id="197" name="Shape 5" descr="Resultado de imagen para imagenes de sillas secretariales con brazos">
          <a:extLst>
            <a:ext uri="{FF2B5EF4-FFF2-40B4-BE49-F238E27FC236}">
              <a16:creationId xmlns:a16="http://schemas.microsoft.com/office/drawing/2014/main" id="{00000000-0008-0000-0600-0000C5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314325" cy="38909625"/>
    <xdr:sp macro="" textlink="">
      <xdr:nvSpPr>
        <xdr:cNvPr id="198" name="Shape 5" descr="Resultado de imagen para imagenes de sillas secretariales con brazos">
          <a:extLst>
            <a:ext uri="{FF2B5EF4-FFF2-40B4-BE49-F238E27FC236}">
              <a16:creationId xmlns:a16="http://schemas.microsoft.com/office/drawing/2014/main" id="{00000000-0008-0000-0600-0000C6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314325" cy="38909625"/>
    <xdr:sp macro="" textlink="">
      <xdr:nvSpPr>
        <xdr:cNvPr id="199" name="Shape 5" descr="Resultado de imagen para imagenes de sillas secretariales con brazos">
          <a:extLst>
            <a:ext uri="{FF2B5EF4-FFF2-40B4-BE49-F238E27FC236}">
              <a16:creationId xmlns:a16="http://schemas.microsoft.com/office/drawing/2014/main" id="{00000000-0008-0000-0600-0000C7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314325" cy="38909625"/>
    <xdr:sp macro="" textlink="">
      <xdr:nvSpPr>
        <xdr:cNvPr id="200" name="Shape 5" descr="Resultado de imagen para imagenes de sillas secretariales con brazos">
          <a:extLst>
            <a:ext uri="{FF2B5EF4-FFF2-40B4-BE49-F238E27FC236}">
              <a16:creationId xmlns:a16="http://schemas.microsoft.com/office/drawing/2014/main" id="{00000000-0008-0000-0600-0000C8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314325" cy="38909625"/>
    <xdr:sp macro="" textlink="">
      <xdr:nvSpPr>
        <xdr:cNvPr id="201" name="Shape 5" descr="Resultado de imagen para imagenes de sillas secretariales con brazos">
          <a:extLst>
            <a:ext uri="{FF2B5EF4-FFF2-40B4-BE49-F238E27FC236}">
              <a16:creationId xmlns:a16="http://schemas.microsoft.com/office/drawing/2014/main" id="{00000000-0008-0000-0600-0000C9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314325" cy="38909625"/>
    <xdr:sp macro="" textlink="">
      <xdr:nvSpPr>
        <xdr:cNvPr id="202" name="Shape 5" descr="Resultado de imagen para imagenes de sillas secretariales con brazos">
          <a:extLst>
            <a:ext uri="{FF2B5EF4-FFF2-40B4-BE49-F238E27FC236}">
              <a16:creationId xmlns:a16="http://schemas.microsoft.com/office/drawing/2014/main" id="{00000000-0008-0000-0600-0000CA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314325" cy="38909625"/>
    <xdr:sp macro="" textlink="">
      <xdr:nvSpPr>
        <xdr:cNvPr id="203" name="Shape 5" descr="Resultado de imagen para imagenes de sillas secretariales con brazos">
          <a:extLst>
            <a:ext uri="{FF2B5EF4-FFF2-40B4-BE49-F238E27FC236}">
              <a16:creationId xmlns:a16="http://schemas.microsoft.com/office/drawing/2014/main" id="{00000000-0008-0000-0600-0000CB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314325" cy="38909625"/>
    <xdr:sp macro="" textlink="">
      <xdr:nvSpPr>
        <xdr:cNvPr id="204" name="Shape 5" descr="Resultado de imagen para imagenes de sillas secretariales con brazos">
          <a:extLst>
            <a:ext uri="{FF2B5EF4-FFF2-40B4-BE49-F238E27FC236}">
              <a16:creationId xmlns:a16="http://schemas.microsoft.com/office/drawing/2014/main" id="{00000000-0008-0000-0600-0000CC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42</xdr:row>
      <xdr:rowOff>0</xdr:rowOff>
    </xdr:from>
    <xdr:ext cx="314325" cy="38404800"/>
    <xdr:sp macro="" textlink="">
      <xdr:nvSpPr>
        <xdr:cNvPr id="205" name="Shape 5" descr="Resultado de imagen para imagenes de sillas secretariales con brazos">
          <a:extLst>
            <a:ext uri="{FF2B5EF4-FFF2-40B4-BE49-F238E27FC236}">
              <a16:creationId xmlns:a16="http://schemas.microsoft.com/office/drawing/2014/main" id="{00000000-0008-0000-0600-0000CD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42</xdr:row>
      <xdr:rowOff>0</xdr:rowOff>
    </xdr:from>
    <xdr:ext cx="314325" cy="38404800"/>
    <xdr:sp macro="" textlink="">
      <xdr:nvSpPr>
        <xdr:cNvPr id="206" name="Shape 5" descr="Resultado de imagen para imagenes de sillas secretariales con brazos">
          <a:extLst>
            <a:ext uri="{FF2B5EF4-FFF2-40B4-BE49-F238E27FC236}">
              <a16:creationId xmlns:a16="http://schemas.microsoft.com/office/drawing/2014/main" id="{00000000-0008-0000-0600-0000CE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42</xdr:row>
      <xdr:rowOff>0</xdr:rowOff>
    </xdr:from>
    <xdr:ext cx="314325" cy="38404800"/>
    <xdr:sp macro="" textlink="">
      <xdr:nvSpPr>
        <xdr:cNvPr id="207" name="Shape 5" descr="Resultado de imagen para imagenes de sillas secretariales con brazos">
          <a:extLst>
            <a:ext uri="{FF2B5EF4-FFF2-40B4-BE49-F238E27FC236}">
              <a16:creationId xmlns:a16="http://schemas.microsoft.com/office/drawing/2014/main" id="{00000000-0008-0000-0600-0000CF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42</xdr:row>
      <xdr:rowOff>0</xdr:rowOff>
    </xdr:from>
    <xdr:ext cx="314325" cy="38404800"/>
    <xdr:sp macro="" textlink="">
      <xdr:nvSpPr>
        <xdr:cNvPr id="208" name="Shape 5" descr="Resultado de imagen para imagenes de sillas secretariales con brazos">
          <a:extLst>
            <a:ext uri="{FF2B5EF4-FFF2-40B4-BE49-F238E27FC236}">
              <a16:creationId xmlns:a16="http://schemas.microsoft.com/office/drawing/2014/main" id="{00000000-0008-0000-0600-0000D0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42</xdr:row>
      <xdr:rowOff>0</xdr:rowOff>
    </xdr:from>
    <xdr:ext cx="314325" cy="38404800"/>
    <xdr:sp macro="" textlink="">
      <xdr:nvSpPr>
        <xdr:cNvPr id="209" name="Shape 5" descr="Resultado de imagen para imagenes de sillas secretariales con brazos">
          <a:extLst>
            <a:ext uri="{FF2B5EF4-FFF2-40B4-BE49-F238E27FC236}">
              <a16:creationId xmlns:a16="http://schemas.microsoft.com/office/drawing/2014/main" id="{00000000-0008-0000-0600-0000D1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42</xdr:row>
      <xdr:rowOff>0</xdr:rowOff>
    </xdr:from>
    <xdr:ext cx="314325" cy="38404800"/>
    <xdr:sp macro="" textlink="">
      <xdr:nvSpPr>
        <xdr:cNvPr id="210" name="Shape 5" descr="Resultado de imagen para imagenes de sillas secretariales con brazos">
          <a:extLst>
            <a:ext uri="{FF2B5EF4-FFF2-40B4-BE49-F238E27FC236}">
              <a16:creationId xmlns:a16="http://schemas.microsoft.com/office/drawing/2014/main" id="{00000000-0008-0000-0600-0000D2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42</xdr:row>
      <xdr:rowOff>0</xdr:rowOff>
    </xdr:from>
    <xdr:ext cx="314325" cy="38404800"/>
    <xdr:sp macro="" textlink="">
      <xdr:nvSpPr>
        <xdr:cNvPr id="211" name="Shape 5" descr="Resultado de imagen para imagenes de sillas secretariales con brazos">
          <a:extLst>
            <a:ext uri="{FF2B5EF4-FFF2-40B4-BE49-F238E27FC236}">
              <a16:creationId xmlns:a16="http://schemas.microsoft.com/office/drawing/2014/main" id="{00000000-0008-0000-0600-0000D3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314325" cy="38004750"/>
    <xdr:sp macro="" textlink="">
      <xdr:nvSpPr>
        <xdr:cNvPr id="212" name="Shape 5" descr="Resultado de imagen para imagenes de sillas secretariales con brazos">
          <a:extLst>
            <a:ext uri="{FF2B5EF4-FFF2-40B4-BE49-F238E27FC236}">
              <a16:creationId xmlns:a16="http://schemas.microsoft.com/office/drawing/2014/main" id="{00000000-0008-0000-0600-0000D4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314325" cy="38004750"/>
    <xdr:sp macro="" textlink="">
      <xdr:nvSpPr>
        <xdr:cNvPr id="213" name="Shape 5" descr="Resultado de imagen para imagenes de sillas secretariales con brazos">
          <a:extLst>
            <a:ext uri="{FF2B5EF4-FFF2-40B4-BE49-F238E27FC236}">
              <a16:creationId xmlns:a16="http://schemas.microsoft.com/office/drawing/2014/main" id="{00000000-0008-0000-0600-0000D5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314325" cy="38004750"/>
    <xdr:sp macro="" textlink="">
      <xdr:nvSpPr>
        <xdr:cNvPr id="214" name="Shape 5" descr="Resultado de imagen para imagenes de sillas secretariales con brazos">
          <a:extLst>
            <a:ext uri="{FF2B5EF4-FFF2-40B4-BE49-F238E27FC236}">
              <a16:creationId xmlns:a16="http://schemas.microsoft.com/office/drawing/2014/main" id="{00000000-0008-0000-0600-0000D6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314325" cy="38004750"/>
    <xdr:sp macro="" textlink="">
      <xdr:nvSpPr>
        <xdr:cNvPr id="215" name="Shape 5" descr="Resultado de imagen para imagenes de sillas secretariales con brazos">
          <a:extLst>
            <a:ext uri="{FF2B5EF4-FFF2-40B4-BE49-F238E27FC236}">
              <a16:creationId xmlns:a16="http://schemas.microsoft.com/office/drawing/2014/main" id="{00000000-0008-0000-0600-0000D7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314325" cy="38004750"/>
    <xdr:sp macro="" textlink="">
      <xdr:nvSpPr>
        <xdr:cNvPr id="216" name="Shape 5" descr="Resultado de imagen para imagenes de sillas secretariales con brazos">
          <a:extLst>
            <a:ext uri="{FF2B5EF4-FFF2-40B4-BE49-F238E27FC236}">
              <a16:creationId xmlns:a16="http://schemas.microsoft.com/office/drawing/2014/main" id="{00000000-0008-0000-0600-0000D8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314325" cy="38004750"/>
    <xdr:sp macro="" textlink="">
      <xdr:nvSpPr>
        <xdr:cNvPr id="217" name="Shape 5" descr="Resultado de imagen para imagenes de sillas secretariales con brazos">
          <a:extLst>
            <a:ext uri="{FF2B5EF4-FFF2-40B4-BE49-F238E27FC236}">
              <a16:creationId xmlns:a16="http://schemas.microsoft.com/office/drawing/2014/main" id="{00000000-0008-0000-0600-0000D9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314325" cy="38004750"/>
    <xdr:sp macro="" textlink="">
      <xdr:nvSpPr>
        <xdr:cNvPr id="218" name="Shape 5" descr="Resultado de imagen para imagenes de sillas secretariales con brazos">
          <a:extLst>
            <a:ext uri="{FF2B5EF4-FFF2-40B4-BE49-F238E27FC236}">
              <a16:creationId xmlns:a16="http://schemas.microsoft.com/office/drawing/2014/main" id="{00000000-0008-0000-0600-0000DA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314325" cy="37223700"/>
    <xdr:sp macro="" textlink="">
      <xdr:nvSpPr>
        <xdr:cNvPr id="219" name="Shape 5" descr="Resultado de imagen para imagenes de sillas secretariales con brazos">
          <a:extLst>
            <a:ext uri="{FF2B5EF4-FFF2-40B4-BE49-F238E27FC236}">
              <a16:creationId xmlns:a16="http://schemas.microsoft.com/office/drawing/2014/main" id="{00000000-0008-0000-0600-0000DB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314325" cy="37223700"/>
    <xdr:sp macro="" textlink="">
      <xdr:nvSpPr>
        <xdr:cNvPr id="220" name="Shape 5" descr="Resultado de imagen para imagenes de sillas secretariales con brazos">
          <a:extLst>
            <a:ext uri="{FF2B5EF4-FFF2-40B4-BE49-F238E27FC236}">
              <a16:creationId xmlns:a16="http://schemas.microsoft.com/office/drawing/2014/main" id="{00000000-0008-0000-0600-0000DC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314325" cy="37223700"/>
    <xdr:sp macro="" textlink="">
      <xdr:nvSpPr>
        <xdr:cNvPr id="221" name="Shape 5" descr="Resultado de imagen para imagenes de sillas secretariales con brazos">
          <a:extLst>
            <a:ext uri="{FF2B5EF4-FFF2-40B4-BE49-F238E27FC236}">
              <a16:creationId xmlns:a16="http://schemas.microsoft.com/office/drawing/2014/main" id="{00000000-0008-0000-0600-0000DD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314325" cy="37223700"/>
    <xdr:sp macro="" textlink="">
      <xdr:nvSpPr>
        <xdr:cNvPr id="222" name="Shape 5" descr="Resultado de imagen para imagenes de sillas secretariales con brazos">
          <a:extLst>
            <a:ext uri="{FF2B5EF4-FFF2-40B4-BE49-F238E27FC236}">
              <a16:creationId xmlns:a16="http://schemas.microsoft.com/office/drawing/2014/main" id="{00000000-0008-0000-0600-0000DE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314325" cy="37223700"/>
    <xdr:sp macro="" textlink="">
      <xdr:nvSpPr>
        <xdr:cNvPr id="223" name="Shape 5" descr="Resultado de imagen para imagenes de sillas secretariales con brazos">
          <a:extLst>
            <a:ext uri="{FF2B5EF4-FFF2-40B4-BE49-F238E27FC236}">
              <a16:creationId xmlns:a16="http://schemas.microsoft.com/office/drawing/2014/main" id="{00000000-0008-0000-0600-0000DF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314325" cy="37223700"/>
    <xdr:sp macro="" textlink="">
      <xdr:nvSpPr>
        <xdr:cNvPr id="224" name="Shape 5" descr="Resultado de imagen para imagenes de sillas secretariales con brazos">
          <a:extLst>
            <a:ext uri="{FF2B5EF4-FFF2-40B4-BE49-F238E27FC236}">
              <a16:creationId xmlns:a16="http://schemas.microsoft.com/office/drawing/2014/main" id="{00000000-0008-0000-0600-0000E0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314325" cy="37223700"/>
    <xdr:sp macro="" textlink="">
      <xdr:nvSpPr>
        <xdr:cNvPr id="225" name="Shape 5" descr="Resultado de imagen para imagenes de sillas secretariales con brazos">
          <a:extLst>
            <a:ext uri="{FF2B5EF4-FFF2-40B4-BE49-F238E27FC236}">
              <a16:creationId xmlns:a16="http://schemas.microsoft.com/office/drawing/2014/main" id="{00000000-0008-0000-0600-0000E1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46</xdr:row>
      <xdr:rowOff>0</xdr:rowOff>
    </xdr:from>
    <xdr:ext cx="314325" cy="36633150"/>
    <xdr:sp macro="" textlink="">
      <xdr:nvSpPr>
        <xdr:cNvPr id="226" name="Shape 5" descr="Resultado de imagen para imagenes de sillas secretariales con brazos">
          <a:extLst>
            <a:ext uri="{FF2B5EF4-FFF2-40B4-BE49-F238E27FC236}">
              <a16:creationId xmlns:a16="http://schemas.microsoft.com/office/drawing/2014/main" id="{00000000-0008-0000-0600-0000E2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46</xdr:row>
      <xdr:rowOff>0</xdr:rowOff>
    </xdr:from>
    <xdr:ext cx="314325" cy="36633150"/>
    <xdr:sp macro="" textlink="">
      <xdr:nvSpPr>
        <xdr:cNvPr id="227" name="Shape 5" descr="Resultado de imagen para imagenes de sillas secretariales con brazos">
          <a:extLst>
            <a:ext uri="{FF2B5EF4-FFF2-40B4-BE49-F238E27FC236}">
              <a16:creationId xmlns:a16="http://schemas.microsoft.com/office/drawing/2014/main" id="{00000000-0008-0000-0600-0000E3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46</xdr:row>
      <xdr:rowOff>0</xdr:rowOff>
    </xdr:from>
    <xdr:ext cx="314325" cy="36633150"/>
    <xdr:sp macro="" textlink="">
      <xdr:nvSpPr>
        <xdr:cNvPr id="228" name="Shape 5" descr="Resultado de imagen para imagenes de sillas secretariales con brazos">
          <a:extLst>
            <a:ext uri="{FF2B5EF4-FFF2-40B4-BE49-F238E27FC236}">
              <a16:creationId xmlns:a16="http://schemas.microsoft.com/office/drawing/2014/main" id="{00000000-0008-0000-0600-0000E4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46</xdr:row>
      <xdr:rowOff>0</xdr:rowOff>
    </xdr:from>
    <xdr:ext cx="314325" cy="36633150"/>
    <xdr:sp macro="" textlink="">
      <xdr:nvSpPr>
        <xdr:cNvPr id="229" name="Shape 5" descr="Resultado de imagen para imagenes de sillas secretariales con brazos">
          <a:extLst>
            <a:ext uri="{FF2B5EF4-FFF2-40B4-BE49-F238E27FC236}">
              <a16:creationId xmlns:a16="http://schemas.microsoft.com/office/drawing/2014/main" id="{00000000-0008-0000-0600-0000E5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46</xdr:row>
      <xdr:rowOff>0</xdr:rowOff>
    </xdr:from>
    <xdr:ext cx="314325" cy="36633150"/>
    <xdr:sp macro="" textlink="">
      <xdr:nvSpPr>
        <xdr:cNvPr id="230" name="Shape 5" descr="Resultado de imagen para imagenes de sillas secretariales con brazos">
          <a:extLst>
            <a:ext uri="{FF2B5EF4-FFF2-40B4-BE49-F238E27FC236}">
              <a16:creationId xmlns:a16="http://schemas.microsoft.com/office/drawing/2014/main" id="{00000000-0008-0000-0600-0000E6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46</xdr:row>
      <xdr:rowOff>0</xdr:rowOff>
    </xdr:from>
    <xdr:ext cx="314325" cy="36633150"/>
    <xdr:sp macro="" textlink="">
      <xdr:nvSpPr>
        <xdr:cNvPr id="231" name="Shape 5" descr="Resultado de imagen para imagenes de sillas secretariales con brazos">
          <a:extLst>
            <a:ext uri="{FF2B5EF4-FFF2-40B4-BE49-F238E27FC236}">
              <a16:creationId xmlns:a16="http://schemas.microsoft.com/office/drawing/2014/main" id="{00000000-0008-0000-0600-0000E7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46</xdr:row>
      <xdr:rowOff>0</xdr:rowOff>
    </xdr:from>
    <xdr:ext cx="314325" cy="36633150"/>
    <xdr:sp macro="" textlink="">
      <xdr:nvSpPr>
        <xdr:cNvPr id="232" name="Shape 5" descr="Resultado de imagen para imagenes de sillas secretariales con brazos">
          <a:extLst>
            <a:ext uri="{FF2B5EF4-FFF2-40B4-BE49-F238E27FC236}">
              <a16:creationId xmlns:a16="http://schemas.microsoft.com/office/drawing/2014/main" id="{00000000-0008-0000-0600-0000E8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314325" cy="36061650"/>
    <xdr:sp macro="" textlink="">
      <xdr:nvSpPr>
        <xdr:cNvPr id="233" name="Shape 7" descr="Resultado de imagen para imagenes de sillas secretariales con brazos">
          <a:extLst>
            <a:ext uri="{FF2B5EF4-FFF2-40B4-BE49-F238E27FC236}">
              <a16:creationId xmlns:a16="http://schemas.microsoft.com/office/drawing/2014/main" id="{00000000-0008-0000-0600-0000E9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314325" cy="36061650"/>
    <xdr:sp macro="" textlink="">
      <xdr:nvSpPr>
        <xdr:cNvPr id="234" name="Shape 7" descr="Resultado de imagen para imagenes de sillas secretariales con brazos">
          <a:extLst>
            <a:ext uri="{FF2B5EF4-FFF2-40B4-BE49-F238E27FC236}">
              <a16:creationId xmlns:a16="http://schemas.microsoft.com/office/drawing/2014/main" id="{00000000-0008-0000-0600-0000EA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314325" cy="36061650"/>
    <xdr:sp macro="" textlink="">
      <xdr:nvSpPr>
        <xdr:cNvPr id="235" name="Shape 7" descr="Resultado de imagen para imagenes de sillas secretariales con brazos">
          <a:extLst>
            <a:ext uri="{FF2B5EF4-FFF2-40B4-BE49-F238E27FC236}">
              <a16:creationId xmlns:a16="http://schemas.microsoft.com/office/drawing/2014/main" id="{00000000-0008-0000-0600-0000EB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314325" cy="36061650"/>
    <xdr:sp macro="" textlink="">
      <xdr:nvSpPr>
        <xdr:cNvPr id="236" name="Shape 7" descr="Resultado de imagen para imagenes de sillas secretariales con brazos">
          <a:extLst>
            <a:ext uri="{FF2B5EF4-FFF2-40B4-BE49-F238E27FC236}">
              <a16:creationId xmlns:a16="http://schemas.microsoft.com/office/drawing/2014/main" id="{00000000-0008-0000-0600-0000EC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314325" cy="36061650"/>
    <xdr:sp macro="" textlink="">
      <xdr:nvSpPr>
        <xdr:cNvPr id="237" name="Shape 7" descr="Resultado de imagen para imagenes de sillas secretariales con brazos">
          <a:extLst>
            <a:ext uri="{FF2B5EF4-FFF2-40B4-BE49-F238E27FC236}">
              <a16:creationId xmlns:a16="http://schemas.microsoft.com/office/drawing/2014/main" id="{00000000-0008-0000-0600-0000ED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314325" cy="36061650"/>
    <xdr:sp macro="" textlink="">
      <xdr:nvSpPr>
        <xdr:cNvPr id="238" name="Shape 7" descr="Resultado de imagen para imagenes de sillas secretariales con brazos">
          <a:extLst>
            <a:ext uri="{FF2B5EF4-FFF2-40B4-BE49-F238E27FC236}">
              <a16:creationId xmlns:a16="http://schemas.microsoft.com/office/drawing/2014/main" id="{00000000-0008-0000-0600-0000EE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0</xdr:rowOff>
    </xdr:from>
    <xdr:ext cx="314325" cy="36061650"/>
    <xdr:sp macro="" textlink="">
      <xdr:nvSpPr>
        <xdr:cNvPr id="239" name="Shape 7" descr="Resultado de imagen para imagenes de sillas secretariales con brazos">
          <a:extLst>
            <a:ext uri="{FF2B5EF4-FFF2-40B4-BE49-F238E27FC236}">
              <a16:creationId xmlns:a16="http://schemas.microsoft.com/office/drawing/2014/main" id="{00000000-0008-0000-0600-0000EF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314325" cy="35518725"/>
    <xdr:sp macro="" textlink="">
      <xdr:nvSpPr>
        <xdr:cNvPr id="240" name="Shape 5" descr="Resultado de imagen para imagenes de sillas secretariales con brazos">
          <a:extLst>
            <a:ext uri="{FF2B5EF4-FFF2-40B4-BE49-F238E27FC236}">
              <a16:creationId xmlns:a16="http://schemas.microsoft.com/office/drawing/2014/main" id="{00000000-0008-0000-0600-0000F0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314325" cy="35518725"/>
    <xdr:sp macro="" textlink="">
      <xdr:nvSpPr>
        <xdr:cNvPr id="241" name="Shape 5" descr="Resultado de imagen para imagenes de sillas secretariales con brazos">
          <a:extLst>
            <a:ext uri="{FF2B5EF4-FFF2-40B4-BE49-F238E27FC236}">
              <a16:creationId xmlns:a16="http://schemas.microsoft.com/office/drawing/2014/main" id="{00000000-0008-0000-0600-0000F1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314325" cy="35518725"/>
    <xdr:sp macro="" textlink="">
      <xdr:nvSpPr>
        <xdr:cNvPr id="242" name="Shape 5" descr="Resultado de imagen para imagenes de sillas secretariales con brazos">
          <a:extLst>
            <a:ext uri="{FF2B5EF4-FFF2-40B4-BE49-F238E27FC236}">
              <a16:creationId xmlns:a16="http://schemas.microsoft.com/office/drawing/2014/main" id="{00000000-0008-0000-0600-0000F2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314325" cy="35518725"/>
    <xdr:sp macro="" textlink="">
      <xdr:nvSpPr>
        <xdr:cNvPr id="243" name="Shape 5" descr="Resultado de imagen para imagenes de sillas secretariales con brazos">
          <a:extLst>
            <a:ext uri="{FF2B5EF4-FFF2-40B4-BE49-F238E27FC236}">
              <a16:creationId xmlns:a16="http://schemas.microsoft.com/office/drawing/2014/main" id="{00000000-0008-0000-0600-0000F3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314325" cy="35518725"/>
    <xdr:sp macro="" textlink="">
      <xdr:nvSpPr>
        <xdr:cNvPr id="244" name="Shape 5" descr="Resultado de imagen para imagenes de sillas secretariales con brazos">
          <a:extLst>
            <a:ext uri="{FF2B5EF4-FFF2-40B4-BE49-F238E27FC236}">
              <a16:creationId xmlns:a16="http://schemas.microsoft.com/office/drawing/2014/main" id="{00000000-0008-0000-0600-0000F4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314325" cy="35518725"/>
    <xdr:sp macro="" textlink="">
      <xdr:nvSpPr>
        <xdr:cNvPr id="245" name="Shape 5" descr="Resultado de imagen para imagenes de sillas secretariales con brazos">
          <a:extLst>
            <a:ext uri="{FF2B5EF4-FFF2-40B4-BE49-F238E27FC236}">
              <a16:creationId xmlns:a16="http://schemas.microsoft.com/office/drawing/2014/main" id="{00000000-0008-0000-0600-0000F5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314325" cy="35518725"/>
    <xdr:sp macro="" textlink="">
      <xdr:nvSpPr>
        <xdr:cNvPr id="246" name="Shape 5" descr="Resultado de imagen para imagenes de sillas secretariales con brazos">
          <a:extLst>
            <a:ext uri="{FF2B5EF4-FFF2-40B4-BE49-F238E27FC236}">
              <a16:creationId xmlns:a16="http://schemas.microsoft.com/office/drawing/2014/main" id="{00000000-0008-0000-0600-0000F6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314325" cy="35128200"/>
    <xdr:sp macro="" textlink="">
      <xdr:nvSpPr>
        <xdr:cNvPr id="247" name="Shape 5" descr="Resultado de imagen para imagenes de sillas secretariales con brazos">
          <a:extLst>
            <a:ext uri="{FF2B5EF4-FFF2-40B4-BE49-F238E27FC236}">
              <a16:creationId xmlns:a16="http://schemas.microsoft.com/office/drawing/2014/main" id="{00000000-0008-0000-0600-0000F7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314325" cy="35128200"/>
    <xdr:sp macro="" textlink="">
      <xdr:nvSpPr>
        <xdr:cNvPr id="248" name="Shape 5" descr="Resultado de imagen para imagenes de sillas secretariales con brazos">
          <a:extLst>
            <a:ext uri="{FF2B5EF4-FFF2-40B4-BE49-F238E27FC236}">
              <a16:creationId xmlns:a16="http://schemas.microsoft.com/office/drawing/2014/main" id="{00000000-0008-0000-0600-0000F8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314325" cy="35128200"/>
    <xdr:sp macro="" textlink="">
      <xdr:nvSpPr>
        <xdr:cNvPr id="249" name="Shape 5" descr="Resultado de imagen para imagenes de sillas secretariales con brazos">
          <a:extLst>
            <a:ext uri="{FF2B5EF4-FFF2-40B4-BE49-F238E27FC236}">
              <a16:creationId xmlns:a16="http://schemas.microsoft.com/office/drawing/2014/main" id="{00000000-0008-0000-0600-0000F9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314325" cy="35128200"/>
    <xdr:sp macro="" textlink="">
      <xdr:nvSpPr>
        <xdr:cNvPr id="250" name="Shape 5" descr="Resultado de imagen para imagenes de sillas secretariales con brazos">
          <a:extLst>
            <a:ext uri="{FF2B5EF4-FFF2-40B4-BE49-F238E27FC236}">
              <a16:creationId xmlns:a16="http://schemas.microsoft.com/office/drawing/2014/main" id="{00000000-0008-0000-0600-0000FA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314325" cy="35128200"/>
    <xdr:sp macro="" textlink="">
      <xdr:nvSpPr>
        <xdr:cNvPr id="251" name="Shape 5" descr="Resultado de imagen para imagenes de sillas secretariales con brazos">
          <a:extLst>
            <a:ext uri="{FF2B5EF4-FFF2-40B4-BE49-F238E27FC236}">
              <a16:creationId xmlns:a16="http://schemas.microsoft.com/office/drawing/2014/main" id="{00000000-0008-0000-0600-0000FB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314325" cy="35128200"/>
    <xdr:sp macro="" textlink="">
      <xdr:nvSpPr>
        <xdr:cNvPr id="252" name="Shape 5" descr="Resultado de imagen para imagenes de sillas secretariales con brazos">
          <a:extLst>
            <a:ext uri="{FF2B5EF4-FFF2-40B4-BE49-F238E27FC236}">
              <a16:creationId xmlns:a16="http://schemas.microsoft.com/office/drawing/2014/main" id="{00000000-0008-0000-0600-0000FC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314325" cy="35128200"/>
    <xdr:sp macro="" textlink="">
      <xdr:nvSpPr>
        <xdr:cNvPr id="253" name="Shape 5" descr="Resultado de imagen para imagenes de sillas secretariales con brazos">
          <a:extLst>
            <a:ext uri="{FF2B5EF4-FFF2-40B4-BE49-F238E27FC236}">
              <a16:creationId xmlns:a16="http://schemas.microsoft.com/office/drawing/2014/main" id="{00000000-0008-0000-0600-0000FD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50</xdr:row>
      <xdr:rowOff>0</xdr:rowOff>
    </xdr:from>
    <xdr:ext cx="314325" cy="34861500"/>
    <xdr:sp macro="" textlink="">
      <xdr:nvSpPr>
        <xdr:cNvPr id="254" name="Shape 7" descr="Resultado de imagen para imagenes de sillas secretariales con brazos">
          <a:extLst>
            <a:ext uri="{FF2B5EF4-FFF2-40B4-BE49-F238E27FC236}">
              <a16:creationId xmlns:a16="http://schemas.microsoft.com/office/drawing/2014/main" id="{00000000-0008-0000-0600-0000FE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50</xdr:row>
      <xdr:rowOff>0</xdr:rowOff>
    </xdr:from>
    <xdr:ext cx="314325" cy="34861500"/>
    <xdr:sp macro="" textlink="">
      <xdr:nvSpPr>
        <xdr:cNvPr id="255" name="Shape 7" descr="Resultado de imagen para imagenes de sillas secretariales con brazos">
          <a:extLst>
            <a:ext uri="{FF2B5EF4-FFF2-40B4-BE49-F238E27FC236}">
              <a16:creationId xmlns:a16="http://schemas.microsoft.com/office/drawing/2014/main" id="{00000000-0008-0000-0600-0000FF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50</xdr:row>
      <xdr:rowOff>0</xdr:rowOff>
    </xdr:from>
    <xdr:ext cx="314325" cy="34861500"/>
    <xdr:sp macro="" textlink="">
      <xdr:nvSpPr>
        <xdr:cNvPr id="256" name="Shape 7" descr="Resultado de imagen para imagenes de sillas secretariales con brazos">
          <a:extLst>
            <a:ext uri="{FF2B5EF4-FFF2-40B4-BE49-F238E27FC236}">
              <a16:creationId xmlns:a16="http://schemas.microsoft.com/office/drawing/2014/main" id="{00000000-0008-0000-0600-000000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50</xdr:row>
      <xdr:rowOff>0</xdr:rowOff>
    </xdr:from>
    <xdr:ext cx="314325" cy="34861500"/>
    <xdr:sp macro="" textlink="">
      <xdr:nvSpPr>
        <xdr:cNvPr id="257" name="Shape 7" descr="Resultado de imagen para imagenes de sillas secretariales con brazos">
          <a:extLst>
            <a:ext uri="{FF2B5EF4-FFF2-40B4-BE49-F238E27FC236}">
              <a16:creationId xmlns:a16="http://schemas.microsoft.com/office/drawing/2014/main" id="{00000000-0008-0000-0600-000001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50</xdr:row>
      <xdr:rowOff>0</xdr:rowOff>
    </xdr:from>
    <xdr:ext cx="314325" cy="34861500"/>
    <xdr:sp macro="" textlink="">
      <xdr:nvSpPr>
        <xdr:cNvPr id="258" name="Shape 7" descr="Resultado de imagen para imagenes de sillas secretariales con brazos">
          <a:extLst>
            <a:ext uri="{FF2B5EF4-FFF2-40B4-BE49-F238E27FC236}">
              <a16:creationId xmlns:a16="http://schemas.microsoft.com/office/drawing/2014/main" id="{00000000-0008-0000-0600-000002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50</xdr:row>
      <xdr:rowOff>0</xdr:rowOff>
    </xdr:from>
    <xdr:ext cx="314325" cy="34861500"/>
    <xdr:sp macro="" textlink="">
      <xdr:nvSpPr>
        <xdr:cNvPr id="259" name="Shape 7" descr="Resultado de imagen para imagenes de sillas secretariales con brazos">
          <a:extLst>
            <a:ext uri="{FF2B5EF4-FFF2-40B4-BE49-F238E27FC236}">
              <a16:creationId xmlns:a16="http://schemas.microsoft.com/office/drawing/2014/main" id="{00000000-0008-0000-0600-000003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50</xdr:row>
      <xdr:rowOff>0</xdr:rowOff>
    </xdr:from>
    <xdr:ext cx="314325" cy="34861500"/>
    <xdr:sp macro="" textlink="">
      <xdr:nvSpPr>
        <xdr:cNvPr id="260" name="Shape 7" descr="Resultado de imagen para imagenes de sillas secretariales con brazos">
          <a:extLst>
            <a:ext uri="{FF2B5EF4-FFF2-40B4-BE49-F238E27FC236}">
              <a16:creationId xmlns:a16="http://schemas.microsoft.com/office/drawing/2014/main" id="{00000000-0008-0000-0600-000004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314325" cy="33870900"/>
    <xdr:sp macro="" textlink="">
      <xdr:nvSpPr>
        <xdr:cNvPr id="261" name="Shape 5" descr="Resultado de imagen para imagenes de sillas secretariales con brazos">
          <a:extLst>
            <a:ext uri="{FF2B5EF4-FFF2-40B4-BE49-F238E27FC236}">
              <a16:creationId xmlns:a16="http://schemas.microsoft.com/office/drawing/2014/main" id="{00000000-0008-0000-0600-000005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314325" cy="33870900"/>
    <xdr:sp macro="" textlink="">
      <xdr:nvSpPr>
        <xdr:cNvPr id="262" name="Shape 5" descr="Resultado de imagen para imagenes de sillas secretariales con brazos">
          <a:extLst>
            <a:ext uri="{FF2B5EF4-FFF2-40B4-BE49-F238E27FC236}">
              <a16:creationId xmlns:a16="http://schemas.microsoft.com/office/drawing/2014/main" id="{00000000-0008-0000-0600-000006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314325" cy="33870900"/>
    <xdr:sp macro="" textlink="">
      <xdr:nvSpPr>
        <xdr:cNvPr id="263" name="Shape 5" descr="Resultado de imagen para imagenes de sillas secretariales con brazos">
          <a:extLst>
            <a:ext uri="{FF2B5EF4-FFF2-40B4-BE49-F238E27FC236}">
              <a16:creationId xmlns:a16="http://schemas.microsoft.com/office/drawing/2014/main" id="{00000000-0008-0000-0600-000007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314325" cy="33870900"/>
    <xdr:sp macro="" textlink="">
      <xdr:nvSpPr>
        <xdr:cNvPr id="264" name="Shape 5" descr="Resultado de imagen para imagenes de sillas secretariales con brazos">
          <a:extLst>
            <a:ext uri="{FF2B5EF4-FFF2-40B4-BE49-F238E27FC236}">
              <a16:creationId xmlns:a16="http://schemas.microsoft.com/office/drawing/2014/main" id="{00000000-0008-0000-0600-000008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314325" cy="33870900"/>
    <xdr:sp macro="" textlink="">
      <xdr:nvSpPr>
        <xdr:cNvPr id="265" name="Shape 5" descr="Resultado de imagen para imagenes de sillas secretariales con brazos">
          <a:extLst>
            <a:ext uri="{FF2B5EF4-FFF2-40B4-BE49-F238E27FC236}">
              <a16:creationId xmlns:a16="http://schemas.microsoft.com/office/drawing/2014/main" id="{00000000-0008-0000-0600-000009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314325" cy="33870900"/>
    <xdr:sp macro="" textlink="">
      <xdr:nvSpPr>
        <xdr:cNvPr id="266" name="Shape 5" descr="Resultado de imagen para imagenes de sillas secretariales con brazos">
          <a:extLst>
            <a:ext uri="{FF2B5EF4-FFF2-40B4-BE49-F238E27FC236}">
              <a16:creationId xmlns:a16="http://schemas.microsoft.com/office/drawing/2014/main" id="{00000000-0008-0000-0600-00000A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0</xdr:rowOff>
    </xdr:from>
    <xdr:ext cx="314325" cy="33870900"/>
    <xdr:sp macro="" textlink="">
      <xdr:nvSpPr>
        <xdr:cNvPr id="267" name="Shape 5" descr="Resultado de imagen para imagenes de sillas secretariales con brazos">
          <a:extLst>
            <a:ext uri="{FF2B5EF4-FFF2-40B4-BE49-F238E27FC236}">
              <a16:creationId xmlns:a16="http://schemas.microsoft.com/office/drawing/2014/main" id="{00000000-0008-0000-0600-00000B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314325" cy="32889825"/>
    <xdr:sp macro="" textlink="">
      <xdr:nvSpPr>
        <xdr:cNvPr id="268" name="Shape 5" descr="Resultado de imagen para imagenes de sillas secretariales con brazos">
          <a:extLst>
            <a:ext uri="{FF2B5EF4-FFF2-40B4-BE49-F238E27FC236}">
              <a16:creationId xmlns:a16="http://schemas.microsoft.com/office/drawing/2014/main" id="{00000000-0008-0000-0600-00000C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314325" cy="32889825"/>
    <xdr:sp macro="" textlink="">
      <xdr:nvSpPr>
        <xdr:cNvPr id="269" name="Shape 5" descr="Resultado de imagen para imagenes de sillas secretariales con brazos">
          <a:extLst>
            <a:ext uri="{FF2B5EF4-FFF2-40B4-BE49-F238E27FC236}">
              <a16:creationId xmlns:a16="http://schemas.microsoft.com/office/drawing/2014/main" id="{00000000-0008-0000-0600-00000D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314325" cy="32889825"/>
    <xdr:sp macro="" textlink="">
      <xdr:nvSpPr>
        <xdr:cNvPr id="270" name="Shape 5" descr="Resultado de imagen para imagenes de sillas secretariales con brazos">
          <a:extLst>
            <a:ext uri="{FF2B5EF4-FFF2-40B4-BE49-F238E27FC236}">
              <a16:creationId xmlns:a16="http://schemas.microsoft.com/office/drawing/2014/main" id="{00000000-0008-0000-0600-00000E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314325" cy="32889825"/>
    <xdr:sp macro="" textlink="">
      <xdr:nvSpPr>
        <xdr:cNvPr id="271" name="Shape 5" descr="Resultado de imagen para imagenes de sillas secretariales con brazos">
          <a:extLst>
            <a:ext uri="{FF2B5EF4-FFF2-40B4-BE49-F238E27FC236}">
              <a16:creationId xmlns:a16="http://schemas.microsoft.com/office/drawing/2014/main" id="{00000000-0008-0000-0600-00000F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314325" cy="32889825"/>
    <xdr:sp macro="" textlink="">
      <xdr:nvSpPr>
        <xdr:cNvPr id="272" name="Shape 5" descr="Resultado de imagen para imagenes de sillas secretariales con brazos">
          <a:extLst>
            <a:ext uri="{FF2B5EF4-FFF2-40B4-BE49-F238E27FC236}">
              <a16:creationId xmlns:a16="http://schemas.microsoft.com/office/drawing/2014/main" id="{00000000-0008-0000-0600-000010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314325" cy="32889825"/>
    <xdr:sp macro="" textlink="">
      <xdr:nvSpPr>
        <xdr:cNvPr id="273" name="Shape 5" descr="Resultado de imagen para imagenes de sillas secretariales con brazos">
          <a:extLst>
            <a:ext uri="{FF2B5EF4-FFF2-40B4-BE49-F238E27FC236}">
              <a16:creationId xmlns:a16="http://schemas.microsoft.com/office/drawing/2014/main" id="{00000000-0008-0000-0600-000011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314325" cy="32889825"/>
    <xdr:sp macro="" textlink="">
      <xdr:nvSpPr>
        <xdr:cNvPr id="274" name="Shape 5" descr="Resultado de imagen para imagenes de sillas secretariales con brazos">
          <a:extLst>
            <a:ext uri="{FF2B5EF4-FFF2-40B4-BE49-F238E27FC236}">
              <a16:creationId xmlns:a16="http://schemas.microsoft.com/office/drawing/2014/main" id="{00000000-0008-0000-0600-000012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314325" cy="31908750"/>
    <xdr:sp macro="" textlink="">
      <xdr:nvSpPr>
        <xdr:cNvPr id="275" name="Shape 5" descr="Resultado de imagen para imagenes de sillas secretariales con brazos">
          <a:extLst>
            <a:ext uri="{FF2B5EF4-FFF2-40B4-BE49-F238E27FC236}">
              <a16:creationId xmlns:a16="http://schemas.microsoft.com/office/drawing/2014/main" id="{00000000-0008-0000-0600-000013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314325" cy="31908750"/>
    <xdr:sp macro="" textlink="">
      <xdr:nvSpPr>
        <xdr:cNvPr id="276" name="Shape 5" descr="Resultado de imagen para imagenes de sillas secretariales con brazos">
          <a:extLst>
            <a:ext uri="{FF2B5EF4-FFF2-40B4-BE49-F238E27FC236}">
              <a16:creationId xmlns:a16="http://schemas.microsoft.com/office/drawing/2014/main" id="{00000000-0008-0000-0600-000014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314325" cy="31908750"/>
    <xdr:sp macro="" textlink="">
      <xdr:nvSpPr>
        <xdr:cNvPr id="277" name="Shape 5" descr="Resultado de imagen para imagenes de sillas secretariales con brazos">
          <a:extLst>
            <a:ext uri="{FF2B5EF4-FFF2-40B4-BE49-F238E27FC236}">
              <a16:creationId xmlns:a16="http://schemas.microsoft.com/office/drawing/2014/main" id="{00000000-0008-0000-0600-000015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314325" cy="31908750"/>
    <xdr:sp macro="" textlink="">
      <xdr:nvSpPr>
        <xdr:cNvPr id="278" name="Shape 5" descr="Resultado de imagen para imagenes de sillas secretariales con brazos">
          <a:extLst>
            <a:ext uri="{FF2B5EF4-FFF2-40B4-BE49-F238E27FC236}">
              <a16:creationId xmlns:a16="http://schemas.microsoft.com/office/drawing/2014/main" id="{00000000-0008-0000-0600-000016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314325" cy="31908750"/>
    <xdr:sp macro="" textlink="">
      <xdr:nvSpPr>
        <xdr:cNvPr id="279" name="Shape 5" descr="Resultado de imagen para imagenes de sillas secretariales con brazos">
          <a:extLst>
            <a:ext uri="{FF2B5EF4-FFF2-40B4-BE49-F238E27FC236}">
              <a16:creationId xmlns:a16="http://schemas.microsoft.com/office/drawing/2014/main" id="{00000000-0008-0000-0600-000017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314325" cy="31908750"/>
    <xdr:sp macro="" textlink="">
      <xdr:nvSpPr>
        <xdr:cNvPr id="280" name="Shape 5" descr="Resultado de imagen para imagenes de sillas secretariales con brazos">
          <a:extLst>
            <a:ext uri="{FF2B5EF4-FFF2-40B4-BE49-F238E27FC236}">
              <a16:creationId xmlns:a16="http://schemas.microsoft.com/office/drawing/2014/main" id="{00000000-0008-0000-0600-000018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314325" cy="31908750"/>
    <xdr:sp macro="" textlink="">
      <xdr:nvSpPr>
        <xdr:cNvPr id="281" name="Shape 5" descr="Resultado de imagen para imagenes de sillas secretariales con brazos">
          <a:extLst>
            <a:ext uri="{FF2B5EF4-FFF2-40B4-BE49-F238E27FC236}">
              <a16:creationId xmlns:a16="http://schemas.microsoft.com/office/drawing/2014/main" id="{00000000-0008-0000-0600-000019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54</xdr:row>
      <xdr:rowOff>0</xdr:rowOff>
    </xdr:from>
    <xdr:ext cx="314325" cy="30927675"/>
    <xdr:sp macro="" textlink="">
      <xdr:nvSpPr>
        <xdr:cNvPr id="282" name="Shape 5" descr="Resultado de imagen para imagenes de sillas secretariales con brazos">
          <a:extLst>
            <a:ext uri="{FF2B5EF4-FFF2-40B4-BE49-F238E27FC236}">
              <a16:creationId xmlns:a16="http://schemas.microsoft.com/office/drawing/2014/main" id="{00000000-0008-0000-0600-00001A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54</xdr:row>
      <xdr:rowOff>0</xdr:rowOff>
    </xdr:from>
    <xdr:ext cx="314325" cy="30927675"/>
    <xdr:sp macro="" textlink="">
      <xdr:nvSpPr>
        <xdr:cNvPr id="283" name="Shape 5" descr="Resultado de imagen para imagenes de sillas secretariales con brazos">
          <a:extLst>
            <a:ext uri="{FF2B5EF4-FFF2-40B4-BE49-F238E27FC236}">
              <a16:creationId xmlns:a16="http://schemas.microsoft.com/office/drawing/2014/main" id="{00000000-0008-0000-0600-00001B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54</xdr:row>
      <xdr:rowOff>0</xdr:rowOff>
    </xdr:from>
    <xdr:ext cx="314325" cy="30927675"/>
    <xdr:sp macro="" textlink="">
      <xdr:nvSpPr>
        <xdr:cNvPr id="284" name="Shape 5" descr="Resultado de imagen para imagenes de sillas secretariales con brazos">
          <a:extLst>
            <a:ext uri="{FF2B5EF4-FFF2-40B4-BE49-F238E27FC236}">
              <a16:creationId xmlns:a16="http://schemas.microsoft.com/office/drawing/2014/main" id="{00000000-0008-0000-0600-00001C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54</xdr:row>
      <xdr:rowOff>0</xdr:rowOff>
    </xdr:from>
    <xdr:ext cx="314325" cy="30927675"/>
    <xdr:sp macro="" textlink="">
      <xdr:nvSpPr>
        <xdr:cNvPr id="285" name="Shape 5" descr="Resultado de imagen para imagenes de sillas secretariales con brazos">
          <a:extLst>
            <a:ext uri="{FF2B5EF4-FFF2-40B4-BE49-F238E27FC236}">
              <a16:creationId xmlns:a16="http://schemas.microsoft.com/office/drawing/2014/main" id="{00000000-0008-0000-0600-00001D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54</xdr:row>
      <xdr:rowOff>0</xdr:rowOff>
    </xdr:from>
    <xdr:ext cx="314325" cy="30927675"/>
    <xdr:sp macro="" textlink="">
      <xdr:nvSpPr>
        <xdr:cNvPr id="286" name="Shape 5" descr="Resultado de imagen para imagenes de sillas secretariales con brazos">
          <a:extLst>
            <a:ext uri="{FF2B5EF4-FFF2-40B4-BE49-F238E27FC236}">
              <a16:creationId xmlns:a16="http://schemas.microsoft.com/office/drawing/2014/main" id="{00000000-0008-0000-0600-00001E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54</xdr:row>
      <xdr:rowOff>0</xdr:rowOff>
    </xdr:from>
    <xdr:ext cx="314325" cy="30927675"/>
    <xdr:sp macro="" textlink="">
      <xdr:nvSpPr>
        <xdr:cNvPr id="287" name="Shape 5" descr="Resultado de imagen para imagenes de sillas secretariales con brazos">
          <a:extLst>
            <a:ext uri="{FF2B5EF4-FFF2-40B4-BE49-F238E27FC236}">
              <a16:creationId xmlns:a16="http://schemas.microsoft.com/office/drawing/2014/main" id="{00000000-0008-0000-0600-00001F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54</xdr:row>
      <xdr:rowOff>0</xdr:rowOff>
    </xdr:from>
    <xdr:ext cx="314325" cy="30927675"/>
    <xdr:sp macro="" textlink="">
      <xdr:nvSpPr>
        <xdr:cNvPr id="288" name="Shape 5" descr="Resultado de imagen para imagenes de sillas secretariales con brazos">
          <a:extLst>
            <a:ext uri="{FF2B5EF4-FFF2-40B4-BE49-F238E27FC236}">
              <a16:creationId xmlns:a16="http://schemas.microsoft.com/office/drawing/2014/main" id="{00000000-0008-0000-0600-000020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314325" cy="29984700"/>
    <xdr:sp macro="" textlink="">
      <xdr:nvSpPr>
        <xdr:cNvPr id="289" name="Shape 6" descr="Resultado de imagen para imagenes de sillas secretariales con brazos">
          <a:extLst>
            <a:ext uri="{FF2B5EF4-FFF2-40B4-BE49-F238E27FC236}">
              <a16:creationId xmlns:a16="http://schemas.microsoft.com/office/drawing/2014/main" id="{00000000-0008-0000-0600-000021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314325" cy="29984700"/>
    <xdr:sp macro="" textlink="">
      <xdr:nvSpPr>
        <xdr:cNvPr id="290" name="Shape 6" descr="Resultado de imagen para imagenes de sillas secretariales con brazos">
          <a:extLst>
            <a:ext uri="{FF2B5EF4-FFF2-40B4-BE49-F238E27FC236}">
              <a16:creationId xmlns:a16="http://schemas.microsoft.com/office/drawing/2014/main" id="{00000000-0008-0000-0600-000022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314325" cy="29984700"/>
    <xdr:sp macro="" textlink="">
      <xdr:nvSpPr>
        <xdr:cNvPr id="291" name="Shape 6" descr="Resultado de imagen para imagenes de sillas secretariales con brazos">
          <a:extLst>
            <a:ext uri="{FF2B5EF4-FFF2-40B4-BE49-F238E27FC236}">
              <a16:creationId xmlns:a16="http://schemas.microsoft.com/office/drawing/2014/main" id="{00000000-0008-0000-0600-000023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314325" cy="29984700"/>
    <xdr:sp macro="" textlink="">
      <xdr:nvSpPr>
        <xdr:cNvPr id="292" name="Shape 6" descr="Resultado de imagen para imagenes de sillas secretariales con brazos">
          <a:extLst>
            <a:ext uri="{FF2B5EF4-FFF2-40B4-BE49-F238E27FC236}">
              <a16:creationId xmlns:a16="http://schemas.microsoft.com/office/drawing/2014/main" id="{00000000-0008-0000-0600-000024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314325" cy="29984700"/>
    <xdr:sp macro="" textlink="">
      <xdr:nvSpPr>
        <xdr:cNvPr id="293" name="Shape 6" descr="Resultado de imagen para imagenes de sillas secretariales con brazos">
          <a:extLst>
            <a:ext uri="{FF2B5EF4-FFF2-40B4-BE49-F238E27FC236}">
              <a16:creationId xmlns:a16="http://schemas.microsoft.com/office/drawing/2014/main" id="{00000000-0008-0000-0600-000025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314325" cy="29984700"/>
    <xdr:sp macro="" textlink="">
      <xdr:nvSpPr>
        <xdr:cNvPr id="294" name="Shape 6" descr="Resultado de imagen para imagenes de sillas secretariales con brazos">
          <a:extLst>
            <a:ext uri="{FF2B5EF4-FFF2-40B4-BE49-F238E27FC236}">
              <a16:creationId xmlns:a16="http://schemas.microsoft.com/office/drawing/2014/main" id="{00000000-0008-0000-0600-000026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314325" cy="29984700"/>
    <xdr:sp macro="" textlink="">
      <xdr:nvSpPr>
        <xdr:cNvPr id="295" name="Shape 6" descr="Resultado de imagen para imagenes de sillas secretariales con brazos">
          <a:extLst>
            <a:ext uri="{FF2B5EF4-FFF2-40B4-BE49-F238E27FC236}">
              <a16:creationId xmlns:a16="http://schemas.microsoft.com/office/drawing/2014/main" id="{00000000-0008-0000-0600-000027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314325" cy="28994100"/>
    <xdr:sp macro="" textlink="">
      <xdr:nvSpPr>
        <xdr:cNvPr id="296" name="Shape 7" descr="Resultado de imagen para imagenes de sillas secretariales con brazos">
          <a:extLst>
            <a:ext uri="{FF2B5EF4-FFF2-40B4-BE49-F238E27FC236}">
              <a16:creationId xmlns:a16="http://schemas.microsoft.com/office/drawing/2014/main" id="{00000000-0008-0000-0600-000028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314325" cy="28994100"/>
    <xdr:sp macro="" textlink="">
      <xdr:nvSpPr>
        <xdr:cNvPr id="297" name="Shape 7" descr="Resultado de imagen para imagenes de sillas secretariales con brazos">
          <a:extLst>
            <a:ext uri="{FF2B5EF4-FFF2-40B4-BE49-F238E27FC236}">
              <a16:creationId xmlns:a16="http://schemas.microsoft.com/office/drawing/2014/main" id="{00000000-0008-0000-0600-000029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314325" cy="28994100"/>
    <xdr:sp macro="" textlink="">
      <xdr:nvSpPr>
        <xdr:cNvPr id="298" name="Shape 7" descr="Resultado de imagen para imagenes de sillas secretariales con brazos">
          <a:extLst>
            <a:ext uri="{FF2B5EF4-FFF2-40B4-BE49-F238E27FC236}">
              <a16:creationId xmlns:a16="http://schemas.microsoft.com/office/drawing/2014/main" id="{00000000-0008-0000-0600-00002A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314325" cy="28994100"/>
    <xdr:sp macro="" textlink="">
      <xdr:nvSpPr>
        <xdr:cNvPr id="299" name="Shape 7" descr="Resultado de imagen para imagenes de sillas secretariales con brazos">
          <a:extLst>
            <a:ext uri="{FF2B5EF4-FFF2-40B4-BE49-F238E27FC236}">
              <a16:creationId xmlns:a16="http://schemas.microsoft.com/office/drawing/2014/main" id="{00000000-0008-0000-0600-00002B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314325" cy="28994100"/>
    <xdr:sp macro="" textlink="">
      <xdr:nvSpPr>
        <xdr:cNvPr id="300" name="Shape 7" descr="Resultado de imagen para imagenes de sillas secretariales con brazos">
          <a:extLst>
            <a:ext uri="{FF2B5EF4-FFF2-40B4-BE49-F238E27FC236}">
              <a16:creationId xmlns:a16="http://schemas.microsoft.com/office/drawing/2014/main" id="{00000000-0008-0000-0600-00002C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314325" cy="28994100"/>
    <xdr:sp macro="" textlink="">
      <xdr:nvSpPr>
        <xdr:cNvPr id="301" name="Shape 7" descr="Resultado de imagen para imagenes de sillas secretariales con brazos">
          <a:extLst>
            <a:ext uri="{FF2B5EF4-FFF2-40B4-BE49-F238E27FC236}">
              <a16:creationId xmlns:a16="http://schemas.microsoft.com/office/drawing/2014/main" id="{00000000-0008-0000-0600-00002D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314325" cy="28994100"/>
    <xdr:sp macro="" textlink="">
      <xdr:nvSpPr>
        <xdr:cNvPr id="302" name="Shape 7" descr="Resultado de imagen para imagenes de sillas secretariales con brazos">
          <a:extLst>
            <a:ext uri="{FF2B5EF4-FFF2-40B4-BE49-F238E27FC236}">
              <a16:creationId xmlns:a16="http://schemas.microsoft.com/office/drawing/2014/main" id="{00000000-0008-0000-0600-00002E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58</xdr:row>
      <xdr:rowOff>0</xdr:rowOff>
    </xdr:from>
    <xdr:ext cx="314325" cy="27955875"/>
    <xdr:sp macro="" textlink="">
      <xdr:nvSpPr>
        <xdr:cNvPr id="303" name="Shape 5" descr="Resultado de imagen para imagenes de sillas secretariales con brazos">
          <a:extLst>
            <a:ext uri="{FF2B5EF4-FFF2-40B4-BE49-F238E27FC236}">
              <a16:creationId xmlns:a16="http://schemas.microsoft.com/office/drawing/2014/main" id="{00000000-0008-0000-0600-00002F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58</xdr:row>
      <xdr:rowOff>0</xdr:rowOff>
    </xdr:from>
    <xdr:ext cx="314325" cy="27955875"/>
    <xdr:sp macro="" textlink="">
      <xdr:nvSpPr>
        <xdr:cNvPr id="304" name="Shape 5" descr="Resultado de imagen para imagenes de sillas secretariales con brazos">
          <a:extLst>
            <a:ext uri="{FF2B5EF4-FFF2-40B4-BE49-F238E27FC236}">
              <a16:creationId xmlns:a16="http://schemas.microsoft.com/office/drawing/2014/main" id="{00000000-0008-0000-0600-000030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58</xdr:row>
      <xdr:rowOff>0</xdr:rowOff>
    </xdr:from>
    <xdr:ext cx="314325" cy="27955875"/>
    <xdr:sp macro="" textlink="">
      <xdr:nvSpPr>
        <xdr:cNvPr id="305" name="Shape 5" descr="Resultado de imagen para imagenes de sillas secretariales con brazos">
          <a:extLst>
            <a:ext uri="{FF2B5EF4-FFF2-40B4-BE49-F238E27FC236}">
              <a16:creationId xmlns:a16="http://schemas.microsoft.com/office/drawing/2014/main" id="{00000000-0008-0000-0600-000031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58</xdr:row>
      <xdr:rowOff>0</xdr:rowOff>
    </xdr:from>
    <xdr:ext cx="314325" cy="27955875"/>
    <xdr:sp macro="" textlink="">
      <xdr:nvSpPr>
        <xdr:cNvPr id="306" name="Shape 5" descr="Resultado de imagen para imagenes de sillas secretariales con brazos">
          <a:extLst>
            <a:ext uri="{FF2B5EF4-FFF2-40B4-BE49-F238E27FC236}">
              <a16:creationId xmlns:a16="http://schemas.microsoft.com/office/drawing/2014/main" id="{00000000-0008-0000-0600-000032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58</xdr:row>
      <xdr:rowOff>0</xdr:rowOff>
    </xdr:from>
    <xdr:ext cx="314325" cy="27955875"/>
    <xdr:sp macro="" textlink="">
      <xdr:nvSpPr>
        <xdr:cNvPr id="307" name="Shape 5" descr="Resultado de imagen para imagenes de sillas secretariales con brazos">
          <a:extLst>
            <a:ext uri="{FF2B5EF4-FFF2-40B4-BE49-F238E27FC236}">
              <a16:creationId xmlns:a16="http://schemas.microsoft.com/office/drawing/2014/main" id="{00000000-0008-0000-0600-000033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58</xdr:row>
      <xdr:rowOff>0</xdr:rowOff>
    </xdr:from>
    <xdr:ext cx="314325" cy="27955875"/>
    <xdr:sp macro="" textlink="">
      <xdr:nvSpPr>
        <xdr:cNvPr id="308" name="Shape 5" descr="Resultado de imagen para imagenes de sillas secretariales con brazos">
          <a:extLst>
            <a:ext uri="{FF2B5EF4-FFF2-40B4-BE49-F238E27FC236}">
              <a16:creationId xmlns:a16="http://schemas.microsoft.com/office/drawing/2014/main" id="{00000000-0008-0000-0600-000034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58</xdr:row>
      <xdr:rowOff>0</xdr:rowOff>
    </xdr:from>
    <xdr:ext cx="314325" cy="27955875"/>
    <xdr:sp macro="" textlink="">
      <xdr:nvSpPr>
        <xdr:cNvPr id="309" name="Shape 5" descr="Resultado de imagen para imagenes de sillas secretariales con brazos">
          <a:extLst>
            <a:ext uri="{FF2B5EF4-FFF2-40B4-BE49-F238E27FC236}">
              <a16:creationId xmlns:a16="http://schemas.microsoft.com/office/drawing/2014/main" id="{00000000-0008-0000-0600-000035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314325" cy="25812750"/>
    <xdr:sp macro="" textlink="">
      <xdr:nvSpPr>
        <xdr:cNvPr id="310" name="Shape 5" descr="Resultado de imagen para imagenes de sillas secretariales con brazos">
          <a:extLst>
            <a:ext uri="{FF2B5EF4-FFF2-40B4-BE49-F238E27FC236}">
              <a16:creationId xmlns:a16="http://schemas.microsoft.com/office/drawing/2014/main" id="{00000000-0008-0000-0600-000036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314325" cy="25812750"/>
    <xdr:sp macro="" textlink="">
      <xdr:nvSpPr>
        <xdr:cNvPr id="311" name="Shape 5" descr="Resultado de imagen para imagenes de sillas secretariales con brazos">
          <a:extLst>
            <a:ext uri="{FF2B5EF4-FFF2-40B4-BE49-F238E27FC236}">
              <a16:creationId xmlns:a16="http://schemas.microsoft.com/office/drawing/2014/main" id="{00000000-0008-0000-0600-000037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314325" cy="25812750"/>
    <xdr:sp macro="" textlink="">
      <xdr:nvSpPr>
        <xdr:cNvPr id="312" name="Shape 5" descr="Resultado de imagen para imagenes de sillas secretariales con brazos">
          <a:extLst>
            <a:ext uri="{FF2B5EF4-FFF2-40B4-BE49-F238E27FC236}">
              <a16:creationId xmlns:a16="http://schemas.microsoft.com/office/drawing/2014/main" id="{00000000-0008-0000-0600-000038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314325" cy="25812750"/>
    <xdr:sp macro="" textlink="">
      <xdr:nvSpPr>
        <xdr:cNvPr id="313" name="Shape 5" descr="Resultado de imagen para imagenes de sillas secretariales con brazos">
          <a:extLst>
            <a:ext uri="{FF2B5EF4-FFF2-40B4-BE49-F238E27FC236}">
              <a16:creationId xmlns:a16="http://schemas.microsoft.com/office/drawing/2014/main" id="{00000000-0008-0000-0600-000039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314325" cy="25812750"/>
    <xdr:sp macro="" textlink="">
      <xdr:nvSpPr>
        <xdr:cNvPr id="314" name="Shape 5" descr="Resultado de imagen para imagenes de sillas secretariales con brazos">
          <a:extLst>
            <a:ext uri="{FF2B5EF4-FFF2-40B4-BE49-F238E27FC236}">
              <a16:creationId xmlns:a16="http://schemas.microsoft.com/office/drawing/2014/main" id="{00000000-0008-0000-0600-00003A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314325" cy="25812750"/>
    <xdr:sp macro="" textlink="">
      <xdr:nvSpPr>
        <xdr:cNvPr id="315" name="Shape 5" descr="Resultado de imagen para imagenes de sillas secretariales con brazos">
          <a:extLst>
            <a:ext uri="{FF2B5EF4-FFF2-40B4-BE49-F238E27FC236}">
              <a16:creationId xmlns:a16="http://schemas.microsoft.com/office/drawing/2014/main" id="{00000000-0008-0000-0600-00003B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314325" cy="25812750"/>
    <xdr:sp macro="" textlink="">
      <xdr:nvSpPr>
        <xdr:cNvPr id="316" name="Shape 5" descr="Resultado de imagen para imagenes de sillas secretariales con brazos">
          <a:extLst>
            <a:ext uri="{FF2B5EF4-FFF2-40B4-BE49-F238E27FC236}">
              <a16:creationId xmlns:a16="http://schemas.microsoft.com/office/drawing/2014/main" id="{00000000-0008-0000-0600-00003C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314325" cy="23602950"/>
    <xdr:sp macro="" textlink="">
      <xdr:nvSpPr>
        <xdr:cNvPr id="317" name="Shape 5" descr="Resultado de imagen para imagenes de sillas secretariales con brazos">
          <a:extLst>
            <a:ext uri="{FF2B5EF4-FFF2-40B4-BE49-F238E27FC236}">
              <a16:creationId xmlns:a16="http://schemas.microsoft.com/office/drawing/2014/main" id="{00000000-0008-0000-0600-00003D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314325" cy="23602950"/>
    <xdr:sp macro="" textlink="">
      <xdr:nvSpPr>
        <xdr:cNvPr id="318" name="Shape 5" descr="Resultado de imagen para imagenes de sillas secretariales con brazos">
          <a:extLst>
            <a:ext uri="{FF2B5EF4-FFF2-40B4-BE49-F238E27FC236}">
              <a16:creationId xmlns:a16="http://schemas.microsoft.com/office/drawing/2014/main" id="{00000000-0008-0000-0600-00003E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314325" cy="23602950"/>
    <xdr:sp macro="" textlink="">
      <xdr:nvSpPr>
        <xdr:cNvPr id="319" name="Shape 5" descr="Resultado de imagen para imagenes de sillas secretariales con brazos">
          <a:extLst>
            <a:ext uri="{FF2B5EF4-FFF2-40B4-BE49-F238E27FC236}">
              <a16:creationId xmlns:a16="http://schemas.microsoft.com/office/drawing/2014/main" id="{00000000-0008-0000-0600-00003F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314325" cy="23602950"/>
    <xdr:sp macro="" textlink="">
      <xdr:nvSpPr>
        <xdr:cNvPr id="320" name="Shape 5" descr="Resultado de imagen para imagenes de sillas secretariales con brazos">
          <a:extLst>
            <a:ext uri="{FF2B5EF4-FFF2-40B4-BE49-F238E27FC236}">
              <a16:creationId xmlns:a16="http://schemas.microsoft.com/office/drawing/2014/main" id="{00000000-0008-0000-0600-000040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314325" cy="23602950"/>
    <xdr:sp macro="" textlink="">
      <xdr:nvSpPr>
        <xdr:cNvPr id="321" name="Shape 5" descr="Resultado de imagen para imagenes de sillas secretariales con brazos">
          <a:extLst>
            <a:ext uri="{FF2B5EF4-FFF2-40B4-BE49-F238E27FC236}">
              <a16:creationId xmlns:a16="http://schemas.microsoft.com/office/drawing/2014/main" id="{00000000-0008-0000-0600-000041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314325" cy="23602950"/>
    <xdr:sp macro="" textlink="">
      <xdr:nvSpPr>
        <xdr:cNvPr id="322" name="Shape 5" descr="Resultado de imagen para imagenes de sillas secretariales con brazos">
          <a:extLst>
            <a:ext uri="{FF2B5EF4-FFF2-40B4-BE49-F238E27FC236}">
              <a16:creationId xmlns:a16="http://schemas.microsoft.com/office/drawing/2014/main" id="{00000000-0008-0000-0600-000042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314325" cy="23602950"/>
    <xdr:sp macro="" textlink="">
      <xdr:nvSpPr>
        <xdr:cNvPr id="323" name="Shape 5" descr="Resultado de imagen para imagenes de sillas secretariales con brazos">
          <a:extLst>
            <a:ext uri="{FF2B5EF4-FFF2-40B4-BE49-F238E27FC236}">
              <a16:creationId xmlns:a16="http://schemas.microsoft.com/office/drawing/2014/main" id="{00000000-0008-0000-0600-000043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314325" cy="22993350"/>
    <xdr:sp macro="" textlink="">
      <xdr:nvSpPr>
        <xdr:cNvPr id="324" name="Shape 5" descr="Resultado de imagen para imagenes de sillas secretariales con brazos">
          <a:extLst>
            <a:ext uri="{FF2B5EF4-FFF2-40B4-BE49-F238E27FC236}">
              <a16:creationId xmlns:a16="http://schemas.microsoft.com/office/drawing/2014/main" id="{00000000-0008-0000-0600-000044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314325" cy="22993350"/>
    <xdr:sp macro="" textlink="">
      <xdr:nvSpPr>
        <xdr:cNvPr id="325" name="Shape 5" descr="Resultado de imagen para imagenes de sillas secretariales con brazos">
          <a:extLst>
            <a:ext uri="{FF2B5EF4-FFF2-40B4-BE49-F238E27FC236}">
              <a16:creationId xmlns:a16="http://schemas.microsoft.com/office/drawing/2014/main" id="{00000000-0008-0000-0600-000045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314325" cy="22993350"/>
    <xdr:sp macro="" textlink="">
      <xdr:nvSpPr>
        <xdr:cNvPr id="326" name="Shape 5" descr="Resultado de imagen para imagenes de sillas secretariales con brazos">
          <a:extLst>
            <a:ext uri="{FF2B5EF4-FFF2-40B4-BE49-F238E27FC236}">
              <a16:creationId xmlns:a16="http://schemas.microsoft.com/office/drawing/2014/main" id="{00000000-0008-0000-0600-000046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314325" cy="22993350"/>
    <xdr:sp macro="" textlink="">
      <xdr:nvSpPr>
        <xdr:cNvPr id="327" name="Shape 5" descr="Resultado de imagen para imagenes de sillas secretariales con brazos">
          <a:extLst>
            <a:ext uri="{FF2B5EF4-FFF2-40B4-BE49-F238E27FC236}">
              <a16:creationId xmlns:a16="http://schemas.microsoft.com/office/drawing/2014/main" id="{00000000-0008-0000-0600-000047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314325" cy="22993350"/>
    <xdr:sp macro="" textlink="">
      <xdr:nvSpPr>
        <xdr:cNvPr id="328" name="Shape 5" descr="Resultado de imagen para imagenes de sillas secretariales con brazos">
          <a:extLst>
            <a:ext uri="{FF2B5EF4-FFF2-40B4-BE49-F238E27FC236}">
              <a16:creationId xmlns:a16="http://schemas.microsoft.com/office/drawing/2014/main" id="{00000000-0008-0000-0600-000048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314325" cy="22993350"/>
    <xdr:sp macro="" textlink="">
      <xdr:nvSpPr>
        <xdr:cNvPr id="329" name="Shape 5" descr="Resultado de imagen para imagenes de sillas secretariales con brazos">
          <a:extLst>
            <a:ext uri="{FF2B5EF4-FFF2-40B4-BE49-F238E27FC236}">
              <a16:creationId xmlns:a16="http://schemas.microsoft.com/office/drawing/2014/main" id="{00000000-0008-0000-0600-000049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314325" cy="22993350"/>
    <xdr:sp macro="" textlink="">
      <xdr:nvSpPr>
        <xdr:cNvPr id="330" name="Shape 5" descr="Resultado de imagen para imagenes de sillas secretariales con brazos">
          <a:extLst>
            <a:ext uri="{FF2B5EF4-FFF2-40B4-BE49-F238E27FC236}">
              <a16:creationId xmlns:a16="http://schemas.microsoft.com/office/drawing/2014/main" id="{00000000-0008-0000-0600-00004A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314325" cy="22145625"/>
    <xdr:sp macro="" textlink="">
      <xdr:nvSpPr>
        <xdr:cNvPr id="331" name="Shape 5" descr="Resultado de imagen para imagenes de sillas secretariales con brazos">
          <a:extLst>
            <a:ext uri="{FF2B5EF4-FFF2-40B4-BE49-F238E27FC236}">
              <a16:creationId xmlns:a16="http://schemas.microsoft.com/office/drawing/2014/main" id="{00000000-0008-0000-0600-00004B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314325" cy="22145625"/>
    <xdr:sp macro="" textlink="">
      <xdr:nvSpPr>
        <xdr:cNvPr id="332" name="Shape 5" descr="Resultado de imagen para imagenes de sillas secretariales con brazos">
          <a:extLst>
            <a:ext uri="{FF2B5EF4-FFF2-40B4-BE49-F238E27FC236}">
              <a16:creationId xmlns:a16="http://schemas.microsoft.com/office/drawing/2014/main" id="{00000000-0008-0000-0600-00004C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314325" cy="22145625"/>
    <xdr:sp macro="" textlink="">
      <xdr:nvSpPr>
        <xdr:cNvPr id="333" name="Shape 5" descr="Resultado de imagen para imagenes de sillas secretariales con brazos">
          <a:extLst>
            <a:ext uri="{FF2B5EF4-FFF2-40B4-BE49-F238E27FC236}">
              <a16:creationId xmlns:a16="http://schemas.microsoft.com/office/drawing/2014/main" id="{00000000-0008-0000-0600-00004D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314325" cy="22145625"/>
    <xdr:sp macro="" textlink="">
      <xdr:nvSpPr>
        <xdr:cNvPr id="334" name="Shape 5" descr="Resultado de imagen para imagenes de sillas secretariales con brazos">
          <a:extLst>
            <a:ext uri="{FF2B5EF4-FFF2-40B4-BE49-F238E27FC236}">
              <a16:creationId xmlns:a16="http://schemas.microsoft.com/office/drawing/2014/main" id="{00000000-0008-0000-0600-00004E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314325" cy="22145625"/>
    <xdr:sp macro="" textlink="">
      <xdr:nvSpPr>
        <xdr:cNvPr id="335" name="Shape 5" descr="Resultado de imagen para imagenes de sillas secretariales con brazos">
          <a:extLst>
            <a:ext uri="{FF2B5EF4-FFF2-40B4-BE49-F238E27FC236}">
              <a16:creationId xmlns:a16="http://schemas.microsoft.com/office/drawing/2014/main" id="{00000000-0008-0000-0600-00004F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314325" cy="22145625"/>
    <xdr:sp macro="" textlink="">
      <xdr:nvSpPr>
        <xdr:cNvPr id="336" name="Shape 5" descr="Resultado de imagen para imagenes de sillas secretariales con brazos">
          <a:extLst>
            <a:ext uri="{FF2B5EF4-FFF2-40B4-BE49-F238E27FC236}">
              <a16:creationId xmlns:a16="http://schemas.microsoft.com/office/drawing/2014/main" id="{00000000-0008-0000-0600-000050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0</xdr:rowOff>
    </xdr:from>
    <xdr:ext cx="314325" cy="22145625"/>
    <xdr:sp macro="" textlink="">
      <xdr:nvSpPr>
        <xdr:cNvPr id="337" name="Shape 5" descr="Resultado de imagen para imagenes de sillas secretariales con brazos">
          <a:extLst>
            <a:ext uri="{FF2B5EF4-FFF2-40B4-BE49-F238E27FC236}">
              <a16:creationId xmlns:a16="http://schemas.microsoft.com/office/drawing/2014/main" id="{00000000-0008-0000-0600-000051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314325" cy="21678900"/>
    <xdr:sp macro="" textlink="">
      <xdr:nvSpPr>
        <xdr:cNvPr id="338" name="Shape 5" descr="Resultado de imagen para imagenes de sillas secretariales con brazos">
          <a:extLst>
            <a:ext uri="{FF2B5EF4-FFF2-40B4-BE49-F238E27FC236}">
              <a16:creationId xmlns:a16="http://schemas.microsoft.com/office/drawing/2014/main" id="{00000000-0008-0000-0600-000052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314325" cy="21678900"/>
    <xdr:sp macro="" textlink="">
      <xdr:nvSpPr>
        <xdr:cNvPr id="339" name="Shape 5" descr="Resultado de imagen para imagenes de sillas secretariales con brazos">
          <a:extLst>
            <a:ext uri="{FF2B5EF4-FFF2-40B4-BE49-F238E27FC236}">
              <a16:creationId xmlns:a16="http://schemas.microsoft.com/office/drawing/2014/main" id="{00000000-0008-0000-0600-000053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314325" cy="21678900"/>
    <xdr:sp macro="" textlink="">
      <xdr:nvSpPr>
        <xdr:cNvPr id="340" name="Shape 5" descr="Resultado de imagen para imagenes de sillas secretariales con brazos">
          <a:extLst>
            <a:ext uri="{FF2B5EF4-FFF2-40B4-BE49-F238E27FC236}">
              <a16:creationId xmlns:a16="http://schemas.microsoft.com/office/drawing/2014/main" id="{00000000-0008-0000-0600-000054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314325" cy="21678900"/>
    <xdr:sp macro="" textlink="">
      <xdr:nvSpPr>
        <xdr:cNvPr id="341" name="Shape 5" descr="Resultado de imagen para imagenes de sillas secretariales con brazos">
          <a:extLst>
            <a:ext uri="{FF2B5EF4-FFF2-40B4-BE49-F238E27FC236}">
              <a16:creationId xmlns:a16="http://schemas.microsoft.com/office/drawing/2014/main" id="{00000000-0008-0000-0600-000055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314325" cy="21678900"/>
    <xdr:sp macro="" textlink="">
      <xdr:nvSpPr>
        <xdr:cNvPr id="342" name="Shape 5" descr="Resultado de imagen para imagenes de sillas secretariales con brazos">
          <a:extLst>
            <a:ext uri="{FF2B5EF4-FFF2-40B4-BE49-F238E27FC236}">
              <a16:creationId xmlns:a16="http://schemas.microsoft.com/office/drawing/2014/main" id="{00000000-0008-0000-0600-000056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314325" cy="21678900"/>
    <xdr:sp macro="" textlink="">
      <xdr:nvSpPr>
        <xdr:cNvPr id="343" name="Shape 5" descr="Resultado de imagen para imagenes de sillas secretariales con brazos">
          <a:extLst>
            <a:ext uri="{FF2B5EF4-FFF2-40B4-BE49-F238E27FC236}">
              <a16:creationId xmlns:a16="http://schemas.microsoft.com/office/drawing/2014/main" id="{00000000-0008-0000-0600-000057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314325" cy="21678900"/>
    <xdr:sp macro="" textlink="">
      <xdr:nvSpPr>
        <xdr:cNvPr id="344" name="Shape 5" descr="Resultado de imagen para imagenes de sillas secretariales con brazos">
          <a:extLst>
            <a:ext uri="{FF2B5EF4-FFF2-40B4-BE49-F238E27FC236}">
              <a16:creationId xmlns:a16="http://schemas.microsoft.com/office/drawing/2014/main" id="{00000000-0008-0000-0600-000058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314325" cy="19421475"/>
    <xdr:sp macro="" textlink="">
      <xdr:nvSpPr>
        <xdr:cNvPr id="345" name="Shape 5" descr="Resultado de imagen para imagenes de sillas secretariales con brazos">
          <a:extLst>
            <a:ext uri="{FF2B5EF4-FFF2-40B4-BE49-F238E27FC236}">
              <a16:creationId xmlns:a16="http://schemas.microsoft.com/office/drawing/2014/main" id="{00000000-0008-0000-0600-000059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314325" cy="19421475"/>
    <xdr:sp macro="" textlink="">
      <xdr:nvSpPr>
        <xdr:cNvPr id="346" name="Shape 5" descr="Resultado de imagen para imagenes de sillas secretariales con brazos">
          <a:extLst>
            <a:ext uri="{FF2B5EF4-FFF2-40B4-BE49-F238E27FC236}">
              <a16:creationId xmlns:a16="http://schemas.microsoft.com/office/drawing/2014/main" id="{00000000-0008-0000-0600-00005A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314325" cy="19421475"/>
    <xdr:sp macro="" textlink="">
      <xdr:nvSpPr>
        <xdr:cNvPr id="347" name="Shape 5" descr="Resultado de imagen para imagenes de sillas secretariales con brazos">
          <a:extLst>
            <a:ext uri="{FF2B5EF4-FFF2-40B4-BE49-F238E27FC236}">
              <a16:creationId xmlns:a16="http://schemas.microsoft.com/office/drawing/2014/main" id="{00000000-0008-0000-0600-00005B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314325" cy="19421475"/>
    <xdr:sp macro="" textlink="">
      <xdr:nvSpPr>
        <xdr:cNvPr id="348" name="Shape 5" descr="Resultado de imagen para imagenes de sillas secretariales con brazos">
          <a:extLst>
            <a:ext uri="{FF2B5EF4-FFF2-40B4-BE49-F238E27FC236}">
              <a16:creationId xmlns:a16="http://schemas.microsoft.com/office/drawing/2014/main" id="{00000000-0008-0000-0600-00005C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314325" cy="19421475"/>
    <xdr:sp macro="" textlink="">
      <xdr:nvSpPr>
        <xdr:cNvPr id="349" name="Shape 5" descr="Resultado de imagen para imagenes de sillas secretariales con brazos">
          <a:extLst>
            <a:ext uri="{FF2B5EF4-FFF2-40B4-BE49-F238E27FC236}">
              <a16:creationId xmlns:a16="http://schemas.microsoft.com/office/drawing/2014/main" id="{00000000-0008-0000-0600-00005D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314325" cy="19421475"/>
    <xdr:sp macro="" textlink="">
      <xdr:nvSpPr>
        <xdr:cNvPr id="350" name="Shape 5" descr="Resultado de imagen para imagenes de sillas secretariales con brazos">
          <a:extLst>
            <a:ext uri="{FF2B5EF4-FFF2-40B4-BE49-F238E27FC236}">
              <a16:creationId xmlns:a16="http://schemas.microsoft.com/office/drawing/2014/main" id="{00000000-0008-0000-0600-00005E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314325" cy="19421475"/>
    <xdr:sp macro="" textlink="">
      <xdr:nvSpPr>
        <xdr:cNvPr id="351" name="Shape 5" descr="Resultado de imagen para imagenes de sillas secretariales con brazos">
          <a:extLst>
            <a:ext uri="{FF2B5EF4-FFF2-40B4-BE49-F238E27FC236}">
              <a16:creationId xmlns:a16="http://schemas.microsoft.com/office/drawing/2014/main" id="{00000000-0008-0000-0600-00005F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314325" cy="18468975"/>
    <xdr:sp macro="" textlink="">
      <xdr:nvSpPr>
        <xdr:cNvPr id="352" name="Shape 5" descr="Resultado de imagen para imagenes de sillas secretariales con brazos">
          <a:extLst>
            <a:ext uri="{FF2B5EF4-FFF2-40B4-BE49-F238E27FC236}">
              <a16:creationId xmlns:a16="http://schemas.microsoft.com/office/drawing/2014/main" id="{00000000-0008-0000-0600-000060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314325" cy="18468975"/>
    <xdr:sp macro="" textlink="">
      <xdr:nvSpPr>
        <xdr:cNvPr id="353" name="Shape 5" descr="Resultado de imagen para imagenes de sillas secretariales con brazos">
          <a:extLst>
            <a:ext uri="{FF2B5EF4-FFF2-40B4-BE49-F238E27FC236}">
              <a16:creationId xmlns:a16="http://schemas.microsoft.com/office/drawing/2014/main" id="{00000000-0008-0000-0600-000061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314325" cy="18468975"/>
    <xdr:sp macro="" textlink="">
      <xdr:nvSpPr>
        <xdr:cNvPr id="354" name="Shape 5" descr="Resultado de imagen para imagenes de sillas secretariales con brazos">
          <a:extLst>
            <a:ext uri="{FF2B5EF4-FFF2-40B4-BE49-F238E27FC236}">
              <a16:creationId xmlns:a16="http://schemas.microsoft.com/office/drawing/2014/main" id="{00000000-0008-0000-0600-000062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314325" cy="18468975"/>
    <xdr:sp macro="" textlink="">
      <xdr:nvSpPr>
        <xdr:cNvPr id="355" name="Shape 5" descr="Resultado de imagen para imagenes de sillas secretariales con brazos">
          <a:extLst>
            <a:ext uri="{FF2B5EF4-FFF2-40B4-BE49-F238E27FC236}">
              <a16:creationId xmlns:a16="http://schemas.microsoft.com/office/drawing/2014/main" id="{00000000-0008-0000-0600-000063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314325" cy="18468975"/>
    <xdr:sp macro="" textlink="">
      <xdr:nvSpPr>
        <xdr:cNvPr id="356" name="Shape 5" descr="Resultado de imagen para imagenes de sillas secretariales con brazos">
          <a:extLst>
            <a:ext uri="{FF2B5EF4-FFF2-40B4-BE49-F238E27FC236}">
              <a16:creationId xmlns:a16="http://schemas.microsoft.com/office/drawing/2014/main" id="{00000000-0008-0000-0600-000064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314325" cy="18468975"/>
    <xdr:sp macro="" textlink="">
      <xdr:nvSpPr>
        <xdr:cNvPr id="357" name="Shape 5" descr="Resultado de imagen para imagenes de sillas secretariales con brazos">
          <a:extLst>
            <a:ext uri="{FF2B5EF4-FFF2-40B4-BE49-F238E27FC236}">
              <a16:creationId xmlns:a16="http://schemas.microsoft.com/office/drawing/2014/main" id="{00000000-0008-0000-0600-000065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314325" cy="18468975"/>
    <xdr:sp macro="" textlink="">
      <xdr:nvSpPr>
        <xdr:cNvPr id="358" name="Shape 5" descr="Resultado de imagen para imagenes de sillas secretariales con brazos">
          <a:extLst>
            <a:ext uri="{FF2B5EF4-FFF2-40B4-BE49-F238E27FC236}">
              <a16:creationId xmlns:a16="http://schemas.microsoft.com/office/drawing/2014/main" id="{00000000-0008-0000-0600-000066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74</xdr:row>
      <xdr:rowOff>0</xdr:rowOff>
    </xdr:from>
    <xdr:ext cx="314325" cy="17726025"/>
    <xdr:sp macro="" textlink="">
      <xdr:nvSpPr>
        <xdr:cNvPr id="359" name="Shape 5" descr="Resultado de imagen para imagenes de sillas secretariales con brazos">
          <a:extLst>
            <a:ext uri="{FF2B5EF4-FFF2-40B4-BE49-F238E27FC236}">
              <a16:creationId xmlns:a16="http://schemas.microsoft.com/office/drawing/2014/main" id="{00000000-0008-0000-0600-000067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74</xdr:row>
      <xdr:rowOff>0</xdr:rowOff>
    </xdr:from>
    <xdr:ext cx="314325" cy="17726025"/>
    <xdr:sp macro="" textlink="">
      <xdr:nvSpPr>
        <xdr:cNvPr id="360" name="Shape 5" descr="Resultado de imagen para imagenes de sillas secretariales con brazos">
          <a:extLst>
            <a:ext uri="{FF2B5EF4-FFF2-40B4-BE49-F238E27FC236}">
              <a16:creationId xmlns:a16="http://schemas.microsoft.com/office/drawing/2014/main" id="{00000000-0008-0000-0600-000068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74</xdr:row>
      <xdr:rowOff>0</xdr:rowOff>
    </xdr:from>
    <xdr:ext cx="314325" cy="17726025"/>
    <xdr:sp macro="" textlink="">
      <xdr:nvSpPr>
        <xdr:cNvPr id="361" name="Shape 5" descr="Resultado de imagen para imagenes de sillas secretariales con brazos">
          <a:extLst>
            <a:ext uri="{FF2B5EF4-FFF2-40B4-BE49-F238E27FC236}">
              <a16:creationId xmlns:a16="http://schemas.microsoft.com/office/drawing/2014/main" id="{00000000-0008-0000-0600-000069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74</xdr:row>
      <xdr:rowOff>0</xdr:rowOff>
    </xdr:from>
    <xdr:ext cx="314325" cy="17726025"/>
    <xdr:sp macro="" textlink="">
      <xdr:nvSpPr>
        <xdr:cNvPr id="362" name="Shape 5" descr="Resultado de imagen para imagenes de sillas secretariales con brazos">
          <a:extLst>
            <a:ext uri="{FF2B5EF4-FFF2-40B4-BE49-F238E27FC236}">
              <a16:creationId xmlns:a16="http://schemas.microsoft.com/office/drawing/2014/main" id="{00000000-0008-0000-0600-00006A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74</xdr:row>
      <xdr:rowOff>0</xdr:rowOff>
    </xdr:from>
    <xdr:ext cx="314325" cy="17726025"/>
    <xdr:sp macro="" textlink="">
      <xdr:nvSpPr>
        <xdr:cNvPr id="363" name="Shape 5" descr="Resultado de imagen para imagenes de sillas secretariales con brazos">
          <a:extLst>
            <a:ext uri="{FF2B5EF4-FFF2-40B4-BE49-F238E27FC236}">
              <a16:creationId xmlns:a16="http://schemas.microsoft.com/office/drawing/2014/main" id="{00000000-0008-0000-0600-00006B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74</xdr:row>
      <xdr:rowOff>0</xdr:rowOff>
    </xdr:from>
    <xdr:ext cx="314325" cy="17726025"/>
    <xdr:sp macro="" textlink="">
      <xdr:nvSpPr>
        <xdr:cNvPr id="364" name="Shape 5" descr="Resultado de imagen para imagenes de sillas secretariales con brazos">
          <a:extLst>
            <a:ext uri="{FF2B5EF4-FFF2-40B4-BE49-F238E27FC236}">
              <a16:creationId xmlns:a16="http://schemas.microsoft.com/office/drawing/2014/main" id="{00000000-0008-0000-0600-00006C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74</xdr:row>
      <xdr:rowOff>0</xdr:rowOff>
    </xdr:from>
    <xdr:ext cx="314325" cy="17726025"/>
    <xdr:sp macro="" textlink="">
      <xdr:nvSpPr>
        <xdr:cNvPr id="365" name="Shape 5" descr="Resultado de imagen para imagenes de sillas secretariales con brazos">
          <a:extLst>
            <a:ext uri="{FF2B5EF4-FFF2-40B4-BE49-F238E27FC236}">
              <a16:creationId xmlns:a16="http://schemas.microsoft.com/office/drawing/2014/main" id="{00000000-0008-0000-0600-00006D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314325" cy="16878300"/>
    <xdr:sp macro="" textlink="">
      <xdr:nvSpPr>
        <xdr:cNvPr id="366" name="Shape 5" descr="Resultado de imagen para imagenes de sillas secretariales con brazos">
          <a:extLst>
            <a:ext uri="{FF2B5EF4-FFF2-40B4-BE49-F238E27FC236}">
              <a16:creationId xmlns:a16="http://schemas.microsoft.com/office/drawing/2014/main" id="{00000000-0008-0000-0600-00006E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314325" cy="16878300"/>
    <xdr:sp macro="" textlink="">
      <xdr:nvSpPr>
        <xdr:cNvPr id="367" name="Shape 5" descr="Resultado de imagen para imagenes de sillas secretariales con brazos">
          <a:extLst>
            <a:ext uri="{FF2B5EF4-FFF2-40B4-BE49-F238E27FC236}">
              <a16:creationId xmlns:a16="http://schemas.microsoft.com/office/drawing/2014/main" id="{00000000-0008-0000-0600-00006F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314325" cy="16878300"/>
    <xdr:sp macro="" textlink="">
      <xdr:nvSpPr>
        <xdr:cNvPr id="368" name="Shape 5" descr="Resultado de imagen para imagenes de sillas secretariales con brazos">
          <a:extLst>
            <a:ext uri="{FF2B5EF4-FFF2-40B4-BE49-F238E27FC236}">
              <a16:creationId xmlns:a16="http://schemas.microsoft.com/office/drawing/2014/main" id="{00000000-0008-0000-0600-000070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314325" cy="16878300"/>
    <xdr:sp macro="" textlink="">
      <xdr:nvSpPr>
        <xdr:cNvPr id="369" name="Shape 5" descr="Resultado de imagen para imagenes de sillas secretariales con brazos">
          <a:extLst>
            <a:ext uri="{FF2B5EF4-FFF2-40B4-BE49-F238E27FC236}">
              <a16:creationId xmlns:a16="http://schemas.microsoft.com/office/drawing/2014/main" id="{00000000-0008-0000-0600-000071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314325" cy="16878300"/>
    <xdr:sp macro="" textlink="">
      <xdr:nvSpPr>
        <xdr:cNvPr id="370" name="Shape 5" descr="Resultado de imagen para imagenes de sillas secretariales con brazos">
          <a:extLst>
            <a:ext uri="{FF2B5EF4-FFF2-40B4-BE49-F238E27FC236}">
              <a16:creationId xmlns:a16="http://schemas.microsoft.com/office/drawing/2014/main" id="{00000000-0008-0000-0600-000072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314325" cy="16878300"/>
    <xdr:sp macro="" textlink="">
      <xdr:nvSpPr>
        <xdr:cNvPr id="371" name="Shape 5" descr="Resultado de imagen para imagenes de sillas secretariales con brazos">
          <a:extLst>
            <a:ext uri="{FF2B5EF4-FFF2-40B4-BE49-F238E27FC236}">
              <a16:creationId xmlns:a16="http://schemas.microsoft.com/office/drawing/2014/main" id="{00000000-0008-0000-0600-000073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0</xdr:rowOff>
    </xdr:from>
    <xdr:ext cx="314325" cy="16878300"/>
    <xdr:sp macro="" textlink="">
      <xdr:nvSpPr>
        <xdr:cNvPr id="372" name="Shape 5" descr="Resultado de imagen para imagenes de sillas secretariales con brazos">
          <a:extLst>
            <a:ext uri="{FF2B5EF4-FFF2-40B4-BE49-F238E27FC236}">
              <a16:creationId xmlns:a16="http://schemas.microsoft.com/office/drawing/2014/main" id="{00000000-0008-0000-0600-000074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314325" cy="16135350"/>
    <xdr:sp macro="" textlink="">
      <xdr:nvSpPr>
        <xdr:cNvPr id="373" name="Shape 5" descr="Resultado de imagen para imagenes de sillas secretariales con brazos">
          <a:extLst>
            <a:ext uri="{FF2B5EF4-FFF2-40B4-BE49-F238E27FC236}">
              <a16:creationId xmlns:a16="http://schemas.microsoft.com/office/drawing/2014/main" id="{00000000-0008-0000-0600-000075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314325" cy="16135350"/>
    <xdr:sp macro="" textlink="">
      <xdr:nvSpPr>
        <xdr:cNvPr id="374" name="Shape 5" descr="Resultado de imagen para imagenes de sillas secretariales con brazos">
          <a:extLst>
            <a:ext uri="{FF2B5EF4-FFF2-40B4-BE49-F238E27FC236}">
              <a16:creationId xmlns:a16="http://schemas.microsoft.com/office/drawing/2014/main" id="{00000000-0008-0000-0600-000076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314325" cy="16135350"/>
    <xdr:sp macro="" textlink="">
      <xdr:nvSpPr>
        <xdr:cNvPr id="375" name="Shape 5" descr="Resultado de imagen para imagenes de sillas secretariales con brazos">
          <a:extLst>
            <a:ext uri="{FF2B5EF4-FFF2-40B4-BE49-F238E27FC236}">
              <a16:creationId xmlns:a16="http://schemas.microsoft.com/office/drawing/2014/main" id="{00000000-0008-0000-0600-000077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314325" cy="16135350"/>
    <xdr:sp macro="" textlink="">
      <xdr:nvSpPr>
        <xdr:cNvPr id="376" name="Shape 5" descr="Resultado de imagen para imagenes de sillas secretariales con brazos">
          <a:extLst>
            <a:ext uri="{FF2B5EF4-FFF2-40B4-BE49-F238E27FC236}">
              <a16:creationId xmlns:a16="http://schemas.microsoft.com/office/drawing/2014/main" id="{00000000-0008-0000-0600-000078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314325" cy="16135350"/>
    <xdr:sp macro="" textlink="">
      <xdr:nvSpPr>
        <xdr:cNvPr id="377" name="Shape 5" descr="Resultado de imagen para imagenes de sillas secretariales con brazos">
          <a:extLst>
            <a:ext uri="{FF2B5EF4-FFF2-40B4-BE49-F238E27FC236}">
              <a16:creationId xmlns:a16="http://schemas.microsoft.com/office/drawing/2014/main" id="{00000000-0008-0000-0600-000079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314325" cy="16135350"/>
    <xdr:sp macro="" textlink="">
      <xdr:nvSpPr>
        <xdr:cNvPr id="378" name="Shape 5" descr="Resultado de imagen para imagenes de sillas secretariales con brazos">
          <a:extLst>
            <a:ext uri="{FF2B5EF4-FFF2-40B4-BE49-F238E27FC236}">
              <a16:creationId xmlns:a16="http://schemas.microsoft.com/office/drawing/2014/main" id="{00000000-0008-0000-0600-00007A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314325" cy="16135350"/>
    <xdr:sp macro="" textlink="">
      <xdr:nvSpPr>
        <xdr:cNvPr id="379" name="Shape 5" descr="Resultado de imagen para imagenes de sillas secretariales con brazos">
          <a:extLst>
            <a:ext uri="{FF2B5EF4-FFF2-40B4-BE49-F238E27FC236}">
              <a16:creationId xmlns:a16="http://schemas.microsoft.com/office/drawing/2014/main" id="{00000000-0008-0000-0600-00007B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314325" cy="15478125"/>
    <xdr:sp macro="" textlink="">
      <xdr:nvSpPr>
        <xdr:cNvPr id="380" name="Shape 5" descr="Resultado de imagen para imagenes de sillas secretariales con brazos">
          <a:extLst>
            <a:ext uri="{FF2B5EF4-FFF2-40B4-BE49-F238E27FC236}">
              <a16:creationId xmlns:a16="http://schemas.microsoft.com/office/drawing/2014/main" id="{00000000-0008-0000-0600-00007C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314325" cy="15478125"/>
    <xdr:sp macro="" textlink="">
      <xdr:nvSpPr>
        <xdr:cNvPr id="381" name="Shape 5" descr="Resultado de imagen para imagenes de sillas secretariales con brazos">
          <a:extLst>
            <a:ext uri="{FF2B5EF4-FFF2-40B4-BE49-F238E27FC236}">
              <a16:creationId xmlns:a16="http://schemas.microsoft.com/office/drawing/2014/main" id="{00000000-0008-0000-0600-00007D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314325" cy="15478125"/>
    <xdr:sp macro="" textlink="">
      <xdr:nvSpPr>
        <xdr:cNvPr id="382" name="Shape 5" descr="Resultado de imagen para imagenes de sillas secretariales con brazos">
          <a:extLst>
            <a:ext uri="{FF2B5EF4-FFF2-40B4-BE49-F238E27FC236}">
              <a16:creationId xmlns:a16="http://schemas.microsoft.com/office/drawing/2014/main" id="{00000000-0008-0000-0600-00007E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314325" cy="15478125"/>
    <xdr:sp macro="" textlink="">
      <xdr:nvSpPr>
        <xdr:cNvPr id="383" name="Shape 5" descr="Resultado de imagen para imagenes de sillas secretariales con brazos">
          <a:extLst>
            <a:ext uri="{FF2B5EF4-FFF2-40B4-BE49-F238E27FC236}">
              <a16:creationId xmlns:a16="http://schemas.microsoft.com/office/drawing/2014/main" id="{00000000-0008-0000-0600-00007F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314325" cy="15478125"/>
    <xdr:sp macro="" textlink="">
      <xdr:nvSpPr>
        <xdr:cNvPr id="384" name="Shape 5" descr="Resultado de imagen para imagenes de sillas secretariales con brazos">
          <a:extLst>
            <a:ext uri="{FF2B5EF4-FFF2-40B4-BE49-F238E27FC236}">
              <a16:creationId xmlns:a16="http://schemas.microsoft.com/office/drawing/2014/main" id="{00000000-0008-0000-0600-000080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314325" cy="15478125"/>
    <xdr:sp macro="" textlink="">
      <xdr:nvSpPr>
        <xdr:cNvPr id="385" name="Shape 5" descr="Resultado de imagen para imagenes de sillas secretariales con brazos">
          <a:extLst>
            <a:ext uri="{FF2B5EF4-FFF2-40B4-BE49-F238E27FC236}">
              <a16:creationId xmlns:a16="http://schemas.microsoft.com/office/drawing/2014/main" id="{00000000-0008-0000-0600-000081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314325" cy="15478125"/>
    <xdr:sp macro="" textlink="">
      <xdr:nvSpPr>
        <xdr:cNvPr id="386" name="Shape 5" descr="Resultado de imagen para imagenes de sillas secretariales con brazos">
          <a:extLst>
            <a:ext uri="{FF2B5EF4-FFF2-40B4-BE49-F238E27FC236}">
              <a16:creationId xmlns:a16="http://schemas.microsoft.com/office/drawing/2014/main" id="{00000000-0008-0000-0600-000082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314325" cy="14249400"/>
    <xdr:sp macro="" textlink="">
      <xdr:nvSpPr>
        <xdr:cNvPr id="387" name="Shape 7" descr="Resultado de imagen para imagenes de sillas secretariales con brazos">
          <a:extLst>
            <a:ext uri="{FF2B5EF4-FFF2-40B4-BE49-F238E27FC236}">
              <a16:creationId xmlns:a16="http://schemas.microsoft.com/office/drawing/2014/main" id="{00000000-0008-0000-0600-000083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314325" cy="14249400"/>
    <xdr:sp macro="" textlink="">
      <xdr:nvSpPr>
        <xdr:cNvPr id="388" name="Shape 7" descr="Resultado de imagen para imagenes de sillas secretariales con brazos">
          <a:extLst>
            <a:ext uri="{FF2B5EF4-FFF2-40B4-BE49-F238E27FC236}">
              <a16:creationId xmlns:a16="http://schemas.microsoft.com/office/drawing/2014/main" id="{00000000-0008-0000-0600-000084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314325" cy="14249400"/>
    <xdr:sp macro="" textlink="">
      <xdr:nvSpPr>
        <xdr:cNvPr id="389" name="Shape 7" descr="Resultado de imagen para imagenes de sillas secretariales con brazos">
          <a:extLst>
            <a:ext uri="{FF2B5EF4-FFF2-40B4-BE49-F238E27FC236}">
              <a16:creationId xmlns:a16="http://schemas.microsoft.com/office/drawing/2014/main" id="{00000000-0008-0000-0600-000085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314325" cy="14249400"/>
    <xdr:sp macro="" textlink="">
      <xdr:nvSpPr>
        <xdr:cNvPr id="390" name="Shape 7" descr="Resultado de imagen para imagenes de sillas secretariales con brazos">
          <a:extLst>
            <a:ext uri="{FF2B5EF4-FFF2-40B4-BE49-F238E27FC236}">
              <a16:creationId xmlns:a16="http://schemas.microsoft.com/office/drawing/2014/main" id="{00000000-0008-0000-0600-000086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314325" cy="14249400"/>
    <xdr:sp macro="" textlink="">
      <xdr:nvSpPr>
        <xdr:cNvPr id="391" name="Shape 7" descr="Resultado de imagen para imagenes de sillas secretariales con brazos">
          <a:extLst>
            <a:ext uri="{FF2B5EF4-FFF2-40B4-BE49-F238E27FC236}">
              <a16:creationId xmlns:a16="http://schemas.microsoft.com/office/drawing/2014/main" id="{00000000-0008-0000-0600-000087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314325" cy="14249400"/>
    <xdr:sp macro="" textlink="">
      <xdr:nvSpPr>
        <xdr:cNvPr id="392" name="Shape 7" descr="Resultado de imagen para imagenes de sillas secretariales con brazos">
          <a:extLst>
            <a:ext uri="{FF2B5EF4-FFF2-40B4-BE49-F238E27FC236}">
              <a16:creationId xmlns:a16="http://schemas.microsoft.com/office/drawing/2014/main" id="{00000000-0008-0000-0600-000088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0</xdr:rowOff>
    </xdr:from>
    <xdr:ext cx="314325" cy="14249400"/>
    <xdr:sp macro="" textlink="">
      <xdr:nvSpPr>
        <xdr:cNvPr id="393" name="Shape 7" descr="Resultado de imagen para imagenes de sillas secretariales con brazos">
          <a:extLst>
            <a:ext uri="{FF2B5EF4-FFF2-40B4-BE49-F238E27FC236}">
              <a16:creationId xmlns:a16="http://schemas.microsoft.com/office/drawing/2014/main" id="{00000000-0008-0000-0600-000089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314325" cy="13068300"/>
    <xdr:sp macro="" textlink="">
      <xdr:nvSpPr>
        <xdr:cNvPr id="394" name="Shape 5" descr="Resultado de imagen para imagenes de sillas secretariales con brazos">
          <a:extLst>
            <a:ext uri="{FF2B5EF4-FFF2-40B4-BE49-F238E27FC236}">
              <a16:creationId xmlns:a16="http://schemas.microsoft.com/office/drawing/2014/main" id="{00000000-0008-0000-0600-00008A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314325" cy="13068300"/>
    <xdr:sp macro="" textlink="">
      <xdr:nvSpPr>
        <xdr:cNvPr id="395" name="Shape 5" descr="Resultado de imagen para imagenes de sillas secretariales con brazos">
          <a:extLst>
            <a:ext uri="{FF2B5EF4-FFF2-40B4-BE49-F238E27FC236}">
              <a16:creationId xmlns:a16="http://schemas.microsoft.com/office/drawing/2014/main" id="{00000000-0008-0000-0600-00008B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314325" cy="13068300"/>
    <xdr:sp macro="" textlink="">
      <xdr:nvSpPr>
        <xdr:cNvPr id="396" name="Shape 5" descr="Resultado de imagen para imagenes de sillas secretariales con brazos">
          <a:extLst>
            <a:ext uri="{FF2B5EF4-FFF2-40B4-BE49-F238E27FC236}">
              <a16:creationId xmlns:a16="http://schemas.microsoft.com/office/drawing/2014/main" id="{00000000-0008-0000-0600-00008C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314325" cy="13068300"/>
    <xdr:sp macro="" textlink="">
      <xdr:nvSpPr>
        <xdr:cNvPr id="397" name="Shape 5" descr="Resultado de imagen para imagenes de sillas secretariales con brazos">
          <a:extLst>
            <a:ext uri="{FF2B5EF4-FFF2-40B4-BE49-F238E27FC236}">
              <a16:creationId xmlns:a16="http://schemas.microsoft.com/office/drawing/2014/main" id="{00000000-0008-0000-0600-00008D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314325" cy="13068300"/>
    <xdr:sp macro="" textlink="">
      <xdr:nvSpPr>
        <xdr:cNvPr id="398" name="Shape 5" descr="Resultado de imagen para imagenes de sillas secretariales con brazos">
          <a:extLst>
            <a:ext uri="{FF2B5EF4-FFF2-40B4-BE49-F238E27FC236}">
              <a16:creationId xmlns:a16="http://schemas.microsoft.com/office/drawing/2014/main" id="{00000000-0008-0000-0600-00008E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314325" cy="13068300"/>
    <xdr:sp macro="" textlink="">
      <xdr:nvSpPr>
        <xdr:cNvPr id="399" name="Shape 5" descr="Resultado de imagen para imagenes de sillas secretariales con brazos">
          <a:extLst>
            <a:ext uri="{FF2B5EF4-FFF2-40B4-BE49-F238E27FC236}">
              <a16:creationId xmlns:a16="http://schemas.microsoft.com/office/drawing/2014/main" id="{00000000-0008-0000-0600-00008F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314325" cy="13068300"/>
    <xdr:sp macro="" textlink="">
      <xdr:nvSpPr>
        <xdr:cNvPr id="400" name="Shape 5" descr="Resultado de imagen para imagenes de sillas secretariales con brazos">
          <a:extLst>
            <a:ext uri="{FF2B5EF4-FFF2-40B4-BE49-F238E27FC236}">
              <a16:creationId xmlns:a16="http://schemas.microsoft.com/office/drawing/2014/main" id="{00000000-0008-0000-0600-000090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314325" cy="12115800"/>
    <xdr:sp macro="" textlink="">
      <xdr:nvSpPr>
        <xdr:cNvPr id="401" name="Shape 5" descr="Resultado de imagen para imagenes de sillas secretariales con brazos">
          <a:extLst>
            <a:ext uri="{FF2B5EF4-FFF2-40B4-BE49-F238E27FC236}">
              <a16:creationId xmlns:a16="http://schemas.microsoft.com/office/drawing/2014/main" id="{00000000-0008-0000-0600-000091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314325" cy="12115800"/>
    <xdr:sp macro="" textlink="">
      <xdr:nvSpPr>
        <xdr:cNvPr id="402" name="Shape 5" descr="Resultado de imagen para imagenes de sillas secretariales con brazos">
          <a:extLst>
            <a:ext uri="{FF2B5EF4-FFF2-40B4-BE49-F238E27FC236}">
              <a16:creationId xmlns:a16="http://schemas.microsoft.com/office/drawing/2014/main" id="{00000000-0008-0000-0600-000092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314325" cy="12115800"/>
    <xdr:sp macro="" textlink="">
      <xdr:nvSpPr>
        <xdr:cNvPr id="403" name="Shape 5" descr="Resultado de imagen para imagenes de sillas secretariales con brazos">
          <a:extLst>
            <a:ext uri="{FF2B5EF4-FFF2-40B4-BE49-F238E27FC236}">
              <a16:creationId xmlns:a16="http://schemas.microsoft.com/office/drawing/2014/main" id="{00000000-0008-0000-0600-000093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314325" cy="12115800"/>
    <xdr:sp macro="" textlink="">
      <xdr:nvSpPr>
        <xdr:cNvPr id="404" name="Shape 5" descr="Resultado de imagen para imagenes de sillas secretariales con brazos">
          <a:extLst>
            <a:ext uri="{FF2B5EF4-FFF2-40B4-BE49-F238E27FC236}">
              <a16:creationId xmlns:a16="http://schemas.microsoft.com/office/drawing/2014/main" id="{00000000-0008-0000-0600-000094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314325" cy="12115800"/>
    <xdr:sp macro="" textlink="">
      <xdr:nvSpPr>
        <xdr:cNvPr id="405" name="Shape 5" descr="Resultado de imagen para imagenes de sillas secretariales con brazos">
          <a:extLst>
            <a:ext uri="{FF2B5EF4-FFF2-40B4-BE49-F238E27FC236}">
              <a16:creationId xmlns:a16="http://schemas.microsoft.com/office/drawing/2014/main" id="{00000000-0008-0000-0600-000095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314325" cy="12115800"/>
    <xdr:sp macro="" textlink="">
      <xdr:nvSpPr>
        <xdr:cNvPr id="406" name="Shape 5" descr="Resultado de imagen para imagenes de sillas secretariales con brazos">
          <a:extLst>
            <a:ext uri="{FF2B5EF4-FFF2-40B4-BE49-F238E27FC236}">
              <a16:creationId xmlns:a16="http://schemas.microsoft.com/office/drawing/2014/main" id="{00000000-0008-0000-0600-000096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314325" cy="12115800"/>
    <xdr:sp macro="" textlink="">
      <xdr:nvSpPr>
        <xdr:cNvPr id="407" name="Shape 5" descr="Resultado de imagen para imagenes de sillas secretariales con brazos">
          <a:extLst>
            <a:ext uri="{FF2B5EF4-FFF2-40B4-BE49-F238E27FC236}">
              <a16:creationId xmlns:a16="http://schemas.microsoft.com/office/drawing/2014/main" id="{00000000-0008-0000-0600-000097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82</xdr:row>
      <xdr:rowOff>0</xdr:rowOff>
    </xdr:from>
    <xdr:ext cx="314325" cy="11153775"/>
    <xdr:sp macro="" textlink="">
      <xdr:nvSpPr>
        <xdr:cNvPr id="408" name="Shape 5" descr="Resultado de imagen para imagenes de sillas secretariales con brazos">
          <a:extLst>
            <a:ext uri="{FF2B5EF4-FFF2-40B4-BE49-F238E27FC236}">
              <a16:creationId xmlns:a16="http://schemas.microsoft.com/office/drawing/2014/main" id="{00000000-0008-0000-0600-000098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82</xdr:row>
      <xdr:rowOff>0</xdr:rowOff>
    </xdr:from>
    <xdr:ext cx="314325" cy="11153775"/>
    <xdr:sp macro="" textlink="">
      <xdr:nvSpPr>
        <xdr:cNvPr id="409" name="Shape 5" descr="Resultado de imagen para imagenes de sillas secretariales con brazos">
          <a:extLst>
            <a:ext uri="{FF2B5EF4-FFF2-40B4-BE49-F238E27FC236}">
              <a16:creationId xmlns:a16="http://schemas.microsoft.com/office/drawing/2014/main" id="{00000000-0008-0000-0600-000099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82</xdr:row>
      <xdr:rowOff>0</xdr:rowOff>
    </xdr:from>
    <xdr:ext cx="314325" cy="11153775"/>
    <xdr:sp macro="" textlink="">
      <xdr:nvSpPr>
        <xdr:cNvPr id="410" name="Shape 5" descr="Resultado de imagen para imagenes de sillas secretariales con brazos">
          <a:extLst>
            <a:ext uri="{FF2B5EF4-FFF2-40B4-BE49-F238E27FC236}">
              <a16:creationId xmlns:a16="http://schemas.microsoft.com/office/drawing/2014/main" id="{00000000-0008-0000-0600-00009A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82</xdr:row>
      <xdr:rowOff>0</xdr:rowOff>
    </xdr:from>
    <xdr:ext cx="314325" cy="11153775"/>
    <xdr:sp macro="" textlink="">
      <xdr:nvSpPr>
        <xdr:cNvPr id="411" name="Shape 5" descr="Resultado de imagen para imagenes de sillas secretariales con brazos">
          <a:extLst>
            <a:ext uri="{FF2B5EF4-FFF2-40B4-BE49-F238E27FC236}">
              <a16:creationId xmlns:a16="http://schemas.microsoft.com/office/drawing/2014/main" id="{00000000-0008-0000-0600-00009B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82</xdr:row>
      <xdr:rowOff>0</xdr:rowOff>
    </xdr:from>
    <xdr:ext cx="314325" cy="11153775"/>
    <xdr:sp macro="" textlink="">
      <xdr:nvSpPr>
        <xdr:cNvPr id="412" name="Shape 5" descr="Resultado de imagen para imagenes de sillas secretariales con brazos">
          <a:extLst>
            <a:ext uri="{FF2B5EF4-FFF2-40B4-BE49-F238E27FC236}">
              <a16:creationId xmlns:a16="http://schemas.microsoft.com/office/drawing/2014/main" id="{00000000-0008-0000-0600-00009C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82</xdr:row>
      <xdr:rowOff>0</xdr:rowOff>
    </xdr:from>
    <xdr:ext cx="314325" cy="11153775"/>
    <xdr:sp macro="" textlink="">
      <xdr:nvSpPr>
        <xdr:cNvPr id="413" name="Shape 5" descr="Resultado de imagen para imagenes de sillas secretariales con brazos">
          <a:extLst>
            <a:ext uri="{FF2B5EF4-FFF2-40B4-BE49-F238E27FC236}">
              <a16:creationId xmlns:a16="http://schemas.microsoft.com/office/drawing/2014/main" id="{00000000-0008-0000-0600-00009D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82</xdr:row>
      <xdr:rowOff>0</xdr:rowOff>
    </xdr:from>
    <xdr:ext cx="314325" cy="11153775"/>
    <xdr:sp macro="" textlink="">
      <xdr:nvSpPr>
        <xdr:cNvPr id="414" name="Shape 5" descr="Resultado de imagen para imagenes de sillas secretariales con brazos">
          <a:extLst>
            <a:ext uri="{FF2B5EF4-FFF2-40B4-BE49-F238E27FC236}">
              <a16:creationId xmlns:a16="http://schemas.microsoft.com/office/drawing/2014/main" id="{00000000-0008-0000-0600-00009E01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314325" cy="6362700"/>
    <xdr:sp macro="" textlink="">
      <xdr:nvSpPr>
        <xdr:cNvPr id="415" name="Shape 8" descr="Resultado de imagen para imagenes de sillas secretariales con brazos">
          <a:extLst>
            <a:ext uri="{FF2B5EF4-FFF2-40B4-BE49-F238E27FC236}">
              <a16:creationId xmlns:a16="http://schemas.microsoft.com/office/drawing/2014/main" id="{00000000-0008-0000-0600-00009F01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314325" cy="6362700"/>
    <xdr:sp macro="" textlink="">
      <xdr:nvSpPr>
        <xdr:cNvPr id="416" name="Shape 8" descr="Resultado de imagen para imagenes de sillas secretariales con brazos">
          <a:extLst>
            <a:ext uri="{FF2B5EF4-FFF2-40B4-BE49-F238E27FC236}">
              <a16:creationId xmlns:a16="http://schemas.microsoft.com/office/drawing/2014/main" id="{00000000-0008-0000-0600-0000A001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314325" cy="6362700"/>
    <xdr:sp macro="" textlink="">
      <xdr:nvSpPr>
        <xdr:cNvPr id="417" name="Shape 8" descr="Resultado de imagen para imagenes de sillas secretariales con brazos">
          <a:extLst>
            <a:ext uri="{FF2B5EF4-FFF2-40B4-BE49-F238E27FC236}">
              <a16:creationId xmlns:a16="http://schemas.microsoft.com/office/drawing/2014/main" id="{00000000-0008-0000-0600-0000A101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314325" cy="6362700"/>
    <xdr:sp macro="" textlink="">
      <xdr:nvSpPr>
        <xdr:cNvPr id="418" name="Shape 8" descr="Resultado de imagen para imagenes de sillas secretariales con brazos">
          <a:extLst>
            <a:ext uri="{FF2B5EF4-FFF2-40B4-BE49-F238E27FC236}">
              <a16:creationId xmlns:a16="http://schemas.microsoft.com/office/drawing/2014/main" id="{00000000-0008-0000-0600-0000A201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314325" cy="6362700"/>
    <xdr:sp macro="" textlink="">
      <xdr:nvSpPr>
        <xdr:cNvPr id="419" name="Shape 8" descr="Resultado de imagen para imagenes de sillas secretariales con brazos">
          <a:extLst>
            <a:ext uri="{FF2B5EF4-FFF2-40B4-BE49-F238E27FC236}">
              <a16:creationId xmlns:a16="http://schemas.microsoft.com/office/drawing/2014/main" id="{00000000-0008-0000-0600-0000A301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314325" cy="6362700"/>
    <xdr:sp macro="" textlink="">
      <xdr:nvSpPr>
        <xdr:cNvPr id="420" name="Shape 8" descr="Resultado de imagen para imagenes de sillas secretariales con brazos">
          <a:extLst>
            <a:ext uri="{FF2B5EF4-FFF2-40B4-BE49-F238E27FC236}">
              <a16:creationId xmlns:a16="http://schemas.microsoft.com/office/drawing/2014/main" id="{00000000-0008-0000-0600-0000A401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92</xdr:row>
      <xdr:rowOff>0</xdr:rowOff>
    </xdr:from>
    <xdr:ext cx="314325" cy="6362700"/>
    <xdr:sp macro="" textlink="">
      <xdr:nvSpPr>
        <xdr:cNvPr id="421" name="Shape 8" descr="Resultado de imagen para imagenes de sillas secretariales con brazos">
          <a:extLst>
            <a:ext uri="{FF2B5EF4-FFF2-40B4-BE49-F238E27FC236}">
              <a16:creationId xmlns:a16="http://schemas.microsoft.com/office/drawing/2014/main" id="{00000000-0008-0000-0600-0000A501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93</xdr:row>
      <xdr:rowOff>0</xdr:rowOff>
    </xdr:from>
    <xdr:ext cx="314325" cy="6162675"/>
    <xdr:sp macro="" textlink="">
      <xdr:nvSpPr>
        <xdr:cNvPr id="422" name="Shape 9" descr="Resultado de imagen para imagenes de sillas secretariales con brazos">
          <a:extLst>
            <a:ext uri="{FF2B5EF4-FFF2-40B4-BE49-F238E27FC236}">
              <a16:creationId xmlns:a16="http://schemas.microsoft.com/office/drawing/2014/main" id="{00000000-0008-0000-0600-0000A601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93</xdr:row>
      <xdr:rowOff>0</xdr:rowOff>
    </xdr:from>
    <xdr:ext cx="314325" cy="6162675"/>
    <xdr:sp macro="" textlink="">
      <xdr:nvSpPr>
        <xdr:cNvPr id="423" name="Shape 9" descr="Resultado de imagen para imagenes de sillas secretariales con brazos">
          <a:extLst>
            <a:ext uri="{FF2B5EF4-FFF2-40B4-BE49-F238E27FC236}">
              <a16:creationId xmlns:a16="http://schemas.microsoft.com/office/drawing/2014/main" id="{00000000-0008-0000-0600-0000A701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93</xdr:row>
      <xdr:rowOff>0</xdr:rowOff>
    </xdr:from>
    <xdr:ext cx="314325" cy="6162675"/>
    <xdr:sp macro="" textlink="">
      <xdr:nvSpPr>
        <xdr:cNvPr id="424" name="Shape 9" descr="Resultado de imagen para imagenes de sillas secretariales con brazos">
          <a:extLst>
            <a:ext uri="{FF2B5EF4-FFF2-40B4-BE49-F238E27FC236}">
              <a16:creationId xmlns:a16="http://schemas.microsoft.com/office/drawing/2014/main" id="{00000000-0008-0000-0600-0000A801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93</xdr:row>
      <xdr:rowOff>0</xdr:rowOff>
    </xdr:from>
    <xdr:ext cx="314325" cy="6162675"/>
    <xdr:sp macro="" textlink="">
      <xdr:nvSpPr>
        <xdr:cNvPr id="425" name="Shape 9" descr="Resultado de imagen para imagenes de sillas secretariales con brazos">
          <a:extLst>
            <a:ext uri="{FF2B5EF4-FFF2-40B4-BE49-F238E27FC236}">
              <a16:creationId xmlns:a16="http://schemas.microsoft.com/office/drawing/2014/main" id="{00000000-0008-0000-0600-0000A901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93</xdr:row>
      <xdr:rowOff>0</xdr:rowOff>
    </xdr:from>
    <xdr:ext cx="314325" cy="6162675"/>
    <xdr:sp macro="" textlink="">
      <xdr:nvSpPr>
        <xdr:cNvPr id="426" name="Shape 9" descr="Resultado de imagen para imagenes de sillas secretariales con brazos">
          <a:extLst>
            <a:ext uri="{FF2B5EF4-FFF2-40B4-BE49-F238E27FC236}">
              <a16:creationId xmlns:a16="http://schemas.microsoft.com/office/drawing/2014/main" id="{00000000-0008-0000-0600-0000AA01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93</xdr:row>
      <xdr:rowOff>0</xdr:rowOff>
    </xdr:from>
    <xdr:ext cx="314325" cy="6162675"/>
    <xdr:sp macro="" textlink="">
      <xdr:nvSpPr>
        <xdr:cNvPr id="427" name="Shape 9" descr="Resultado de imagen para imagenes de sillas secretariales con brazos">
          <a:extLst>
            <a:ext uri="{FF2B5EF4-FFF2-40B4-BE49-F238E27FC236}">
              <a16:creationId xmlns:a16="http://schemas.microsoft.com/office/drawing/2014/main" id="{00000000-0008-0000-0600-0000AB01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93</xdr:row>
      <xdr:rowOff>0</xdr:rowOff>
    </xdr:from>
    <xdr:ext cx="314325" cy="6162675"/>
    <xdr:sp macro="" textlink="">
      <xdr:nvSpPr>
        <xdr:cNvPr id="428" name="Shape 9" descr="Resultado de imagen para imagenes de sillas secretariales con brazos">
          <a:extLst>
            <a:ext uri="{FF2B5EF4-FFF2-40B4-BE49-F238E27FC236}">
              <a16:creationId xmlns:a16="http://schemas.microsoft.com/office/drawing/2014/main" id="{00000000-0008-0000-0600-0000AC01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94</xdr:row>
      <xdr:rowOff>0</xdr:rowOff>
    </xdr:from>
    <xdr:ext cx="314325" cy="5962650"/>
    <xdr:sp macro="" textlink="">
      <xdr:nvSpPr>
        <xdr:cNvPr id="429" name="Shape 10" descr="Resultado de imagen para imagenes de sillas secretariales con brazos">
          <a:extLst>
            <a:ext uri="{FF2B5EF4-FFF2-40B4-BE49-F238E27FC236}">
              <a16:creationId xmlns:a16="http://schemas.microsoft.com/office/drawing/2014/main" id="{00000000-0008-0000-0600-0000AD01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94</xdr:row>
      <xdr:rowOff>0</xdr:rowOff>
    </xdr:from>
    <xdr:ext cx="314325" cy="5962650"/>
    <xdr:sp macro="" textlink="">
      <xdr:nvSpPr>
        <xdr:cNvPr id="430" name="Shape 10" descr="Resultado de imagen para imagenes de sillas secretariales con brazos">
          <a:extLst>
            <a:ext uri="{FF2B5EF4-FFF2-40B4-BE49-F238E27FC236}">
              <a16:creationId xmlns:a16="http://schemas.microsoft.com/office/drawing/2014/main" id="{00000000-0008-0000-0600-0000AE01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94</xdr:row>
      <xdr:rowOff>0</xdr:rowOff>
    </xdr:from>
    <xdr:ext cx="314325" cy="5962650"/>
    <xdr:sp macro="" textlink="">
      <xdr:nvSpPr>
        <xdr:cNvPr id="431" name="Shape 10" descr="Resultado de imagen para imagenes de sillas secretariales con brazos">
          <a:extLst>
            <a:ext uri="{FF2B5EF4-FFF2-40B4-BE49-F238E27FC236}">
              <a16:creationId xmlns:a16="http://schemas.microsoft.com/office/drawing/2014/main" id="{00000000-0008-0000-0600-0000AF01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94</xdr:row>
      <xdr:rowOff>0</xdr:rowOff>
    </xdr:from>
    <xdr:ext cx="314325" cy="5962650"/>
    <xdr:sp macro="" textlink="">
      <xdr:nvSpPr>
        <xdr:cNvPr id="432" name="Shape 10" descr="Resultado de imagen para imagenes de sillas secretariales con brazos">
          <a:extLst>
            <a:ext uri="{FF2B5EF4-FFF2-40B4-BE49-F238E27FC236}">
              <a16:creationId xmlns:a16="http://schemas.microsoft.com/office/drawing/2014/main" id="{00000000-0008-0000-0600-0000B001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94</xdr:row>
      <xdr:rowOff>0</xdr:rowOff>
    </xdr:from>
    <xdr:ext cx="314325" cy="5962650"/>
    <xdr:sp macro="" textlink="">
      <xdr:nvSpPr>
        <xdr:cNvPr id="433" name="Shape 10" descr="Resultado de imagen para imagenes de sillas secretariales con brazos">
          <a:extLst>
            <a:ext uri="{FF2B5EF4-FFF2-40B4-BE49-F238E27FC236}">
              <a16:creationId xmlns:a16="http://schemas.microsoft.com/office/drawing/2014/main" id="{00000000-0008-0000-0600-0000B101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94</xdr:row>
      <xdr:rowOff>0</xdr:rowOff>
    </xdr:from>
    <xdr:ext cx="314325" cy="5962650"/>
    <xdr:sp macro="" textlink="">
      <xdr:nvSpPr>
        <xdr:cNvPr id="434" name="Shape 10" descr="Resultado de imagen para imagenes de sillas secretariales con brazos">
          <a:extLst>
            <a:ext uri="{FF2B5EF4-FFF2-40B4-BE49-F238E27FC236}">
              <a16:creationId xmlns:a16="http://schemas.microsoft.com/office/drawing/2014/main" id="{00000000-0008-0000-0600-0000B201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94</xdr:row>
      <xdr:rowOff>0</xdr:rowOff>
    </xdr:from>
    <xdr:ext cx="314325" cy="5962650"/>
    <xdr:sp macro="" textlink="">
      <xdr:nvSpPr>
        <xdr:cNvPr id="435" name="Shape 10" descr="Resultado de imagen para imagenes de sillas secretariales con brazos">
          <a:extLst>
            <a:ext uri="{FF2B5EF4-FFF2-40B4-BE49-F238E27FC236}">
              <a16:creationId xmlns:a16="http://schemas.microsoft.com/office/drawing/2014/main" id="{00000000-0008-0000-0600-0000B301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95</xdr:row>
      <xdr:rowOff>0</xdr:rowOff>
    </xdr:from>
    <xdr:ext cx="314325" cy="5762625"/>
    <xdr:sp macro="" textlink="">
      <xdr:nvSpPr>
        <xdr:cNvPr id="436" name="Shape 11" descr="Resultado de imagen para imagenes de sillas secretariales con brazos">
          <a:extLst>
            <a:ext uri="{FF2B5EF4-FFF2-40B4-BE49-F238E27FC236}">
              <a16:creationId xmlns:a16="http://schemas.microsoft.com/office/drawing/2014/main" id="{00000000-0008-0000-0600-0000B401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95</xdr:row>
      <xdr:rowOff>0</xdr:rowOff>
    </xdr:from>
    <xdr:ext cx="314325" cy="5762625"/>
    <xdr:sp macro="" textlink="">
      <xdr:nvSpPr>
        <xdr:cNvPr id="437" name="Shape 11" descr="Resultado de imagen para imagenes de sillas secretariales con brazos">
          <a:extLst>
            <a:ext uri="{FF2B5EF4-FFF2-40B4-BE49-F238E27FC236}">
              <a16:creationId xmlns:a16="http://schemas.microsoft.com/office/drawing/2014/main" id="{00000000-0008-0000-0600-0000B501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95</xdr:row>
      <xdr:rowOff>0</xdr:rowOff>
    </xdr:from>
    <xdr:ext cx="314325" cy="5762625"/>
    <xdr:sp macro="" textlink="">
      <xdr:nvSpPr>
        <xdr:cNvPr id="438" name="Shape 11" descr="Resultado de imagen para imagenes de sillas secretariales con brazos">
          <a:extLst>
            <a:ext uri="{FF2B5EF4-FFF2-40B4-BE49-F238E27FC236}">
              <a16:creationId xmlns:a16="http://schemas.microsoft.com/office/drawing/2014/main" id="{00000000-0008-0000-0600-0000B601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95</xdr:row>
      <xdr:rowOff>0</xdr:rowOff>
    </xdr:from>
    <xdr:ext cx="314325" cy="5762625"/>
    <xdr:sp macro="" textlink="">
      <xdr:nvSpPr>
        <xdr:cNvPr id="439" name="Shape 11" descr="Resultado de imagen para imagenes de sillas secretariales con brazos">
          <a:extLst>
            <a:ext uri="{FF2B5EF4-FFF2-40B4-BE49-F238E27FC236}">
              <a16:creationId xmlns:a16="http://schemas.microsoft.com/office/drawing/2014/main" id="{00000000-0008-0000-0600-0000B701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95</xdr:row>
      <xdr:rowOff>0</xdr:rowOff>
    </xdr:from>
    <xdr:ext cx="314325" cy="5762625"/>
    <xdr:sp macro="" textlink="">
      <xdr:nvSpPr>
        <xdr:cNvPr id="440" name="Shape 11" descr="Resultado de imagen para imagenes de sillas secretariales con brazos">
          <a:extLst>
            <a:ext uri="{FF2B5EF4-FFF2-40B4-BE49-F238E27FC236}">
              <a16:creationId xmlns:a16="http://schemas.microsoft.com/office/drawing/2014/main" id="{00000000-0008-0000-0600-0000B801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95</xdr:row>
      <xdr:rowOff>0</xdr:rowOff>
    </xdr:from>
    <xdr:ext cx="314325" cy="5762625"/>
    <xdr:sp macro="" textlink="">
      <xdr:nvSpPr>
        <xdr:cNvPr id="441" name="Shape 11" descr="Resultado de imagen para imagenes de sillas secretariales con brazos">
          <a:extLst>
            <a:ext uri="{FF2B5EF4-FFF2-40B4-BE49-F238E27FC236}">
              <a16:creationId xmlns:a16="http://schemas.microsoft.com/office/drawing/2014/main" id="{00000000-0008-0000-0600-0000B901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95</xdr:row>
      <xdr:rowOff>0</xdr:rowOff>
    </xdr:from>
    <xdr:ext cx="314325" cy="5762625"/>
    <xdr:sp macro="" textlink="">
      <xdr:nvSpPr>
        <xdr:cNvPr id="442" name="Shape 11" descr="Resultado de imagen para imagenes de sillas secretariales con brazos">
          <a:extLst>
            <a:ext uri="{FF2B5EF4-FFF2-40B4-BE49-F238E27FC236}">
              <a16:creationId xmlns:a16="http://schemas.microsoft.com/office/drawing/2014/main" id="{00000000-0008-0000-0600-0000BA01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96</xdr:row>
      <xdr:rowOff>0</xdr:rowOff>
    </xdr:from>
    <xdr:ext cx="314325" cy="5562600"/>
    <xdr:sp macro="" textlink="">
      <xdr:nvSpPr>
        <xdr:cNvPr id="443" name="Shape 12" descr="Resultado de imagen para imagenes de sillas secretariales con brazos">
          <a:extLst>
            <a:ext uri="{FF2B5EF4-FFF2-40B4-BE49-F238E27FC236}">
              <a16:creationId xmlns:a16="http://schemas.microsoft.com/office/drawing/2014/main" id="{00000000-0008-0000-0600-0000BB01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96</xdr:row>
      <xdr:rowOff>0</xdr:rowOff>
    </xdr:from>
    <xdr:ext cx="314325" cy="5562600"/>
    <xdr:sp macro="" textlink="">
      <xdr:nvSpPr>
        <xdr:cNvPr id="444" name="Shape 12" descr="Resultado de imagen para imagenes de sillas secretariales con brazos">
          <a:extLst>
            <a:ext uri="{FF2B5EF4-FFF2-40B4-BE49-F238E27FC236}">
              <a16:creationId xmlns:a16="http://schemas.microsoft.com/office/drawing/2014/main" id="{00000000-0008-0000-0600-0000BC01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96</xdr:row>
      <xdr:rowOff>0</xdr:rowOff>
    </xdr:from>
    <xdr:ext cx="314325" cy="5562600"/>
    <xdr:sp macro="" textlink="">
      <xdr:nvSpPr>
        <xdr:cNvPr id="445" name="Shape 12" descr="Resultado de imagen para imagenes de sillas secretariales con brazos">
          <a:extLst>
            <a:ext uri="{FF2B5EF4-FFF2-40B4-BE49-F238E27FC236}">
              <a16:creationId xmlns:a16="http://schemas.microsoft.com/office/drawing/2014/main" id="{00000000-0008-0000-0600-0000BD01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96</xdr:row>
      <xdr:rowOff>0</xdr:rowOff>
    </xdr:from>
    <xdr:ext cx="314325" cy="5562600"/>
    <xdr:sp macro="" textlink="">
      <xdr:nvSpPr>
        <xdr:cNvPr id="446" name="Shape 12" descr="Resultado de imagen para imagenes de sillas secretariales con brazos">
          <a:extLst>
            <a:ext uri="{FF2B5EF4-FFF2-40B4-BE49-F238E27FC236}">
              <a16:creationId xmlns:a16="http://schemas.microsoft.com/office/drawing/2014/main" id="{00000000-0008-0000-0600-0000BE01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96</xdr:row>
      <xdr:rowOff>0</xdr:rowOff>
    </xdr:from>
    <xdr:ext cx="314325" cy="5562600"/>
    <xdr:sp macro="" textlink="">
      <xdr:nvSpPr>
        <xdr:cNvPr id="447" name="Shape 12" descr="Resultado de imagen para imagenes de sillas secretariales con brazos">
          <a:extLst>
            <a:ext uri="{FF2B5EF4-FFF2-40B4-BE49-F238E27FC236}">
              <a16:creationId xmlns:a16="http://schemas.microsoft.com/office/drawing/2014/main" id="{00000000-0008-0000-0600-0000BF01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96</xdr:row>
      <xdr:rowOff>0</xdr:rowOff>
    </xdr:from>
    <xdr:ext cx="314325" cy="5562600"/>
    <xdr:sp macro="" textlink="">
      <xdr:nvSpPr>
        <xdr:cNvPr id="448" name="Shape 12" descr="Resultado de imagen para imagenes de sillas secretariales con brazos">
          <a:extLst>
            <a:ext uri="{FF2B5EF4-FFF2-40B4-BE49-F238E27FC236}">
              <a16:creationId xmlns:a16="http://schemas.microsoft.com/office/drawing/2014/main" id="{00000000-0008-0000-0600-0000C001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96</xdr:row>
      <xdr:rowOff>0</xdr:rowOff>
    </xdr:from>
    <xdr:ext cx="314325" cy="5562600"/>
    <xdr:sp macro="" textlink="">
      <xdr:nvSpPr>
        <xdr:cNvPr id="449" name="Shape 12" descr="Resultado de imagen para imagenes de sillas secretariales con brazos">
          <a:extLst>
            <a:ext uri="{FF2B5EF4-FFF2-40B4-BE49-F238E27FC236}">
              <a16:creationId xmlns:a16="http://schemas.microsoft.com/office/drawing/2014/main" id="{00000000-0008-0000-0600-0000C101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98</xdr:row>
      <xdr:rowOff>0</xdr:rowOff>
    </xdr:from>
    <xdr:ext cx="314325" cy="5162550"/>
    <xdr:sp macro="" textlink="">
      <xdr:nvSpPr>
        <xdr:cNvPr id="450" name="Shape 13" descr="Resultado de imagen para imagenes de sillas secretariales con brazos">
          <a:extLst>
            <a:ext uri="{FF2B5EF4-FFF2-40B4-BE49-F238E27FC236}">
              <a16:creationId xmlns:a16="http://schemas.microsoft.com/office/drawing/2014/main" id="{00000000-0008-0000-0600-0000C201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98</xdr:row>
      <xdr:rowOff>0</xdr:rowOff>
    </xdr:from>
    <xdr:ext cx="314325" cy="5162550"/>
    <xdr:sp macro="" textlink="">
      <xdr:nvSpPr>
        <xdr:cNvPr id="451" name="Shape 13" descr="Resultado de imagen para imagenes de sillas secretariales con brazos">
          <a:extLst>
            <a:ext uri="{FF2B5EF4-FFF2-40B4-BE49-F238E27FC236}">
              <a16:creationId xmlns:a16="http://schemas.microsoft.com/office/drawing/2014/main" id="{00000000-0008-0000-0600-0000C301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98</xdr:row>
      <xdr:rowOff>0</xdr:rowOff>
    </xdr:from>
    <xdr:ext cx="314325" cy="5162550"/>
    <xdr:sp macro="" textlink="">
      <xdr:nvSpPr>
        <xdr:cNvPr id="452" name="Shape 13" descr="Resultado de imagen para imagenes de sillas secretariales con brazos">
          <a:extLst>
            <a:ext uri="{FF2B5EF4-FFF2-40B4-BE49-F238E27FC236}">
              <a16:creationId xmlns:a16="http://schemas.microsoft.com/office/drawing/2014/main" id="{00000000-0008-0000-0600-0000C401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98</xdr:row>
      <xdr:rowOff>0</xdr:rowOff>
    </xdr:from>
    <xdr:ext cx="314325" cy="5162550"/>
    <xdr:sp macro="" textlink="">
      <xdr:nvSpPr>
        <xdr:cNvPr id="453" name="Shape 13" descr="Resultado de imagen para imagenes de sillas secretariales con brazos">
          <a:extLst>
            <a:ext uri="{FF2B5EF4-FFF2-40B4-BE49-F238E27FC236}">
              <a16:creationId xmlns:a16="http://schemas.microsoft.com/office/drawing/2014/main" id="{00000000-0008-0000-0600-0000C501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98</xdr:row>
      <xdr:rowOff>0</xdr:rowOff>
    </xdr:from>
    <xdr:ext cx="314325" cy="5162550"/>
    <xdr:sp macro="" textlink="">
      <xdr:nvSpPr>
        <xdr:cNvPr id="454" name="Shape 13" descr="Resultado de imagen para imagenes de sillas secretariales con brazos">
          <a:extLst>
            <a:ext uri="{FF2B5EF4-FFF2-40B4-BE49-F238E27FC236}">
              <a16:creationId xmlns:a16="http://schemas.microsoft.com/office/drawing/2014/main" id="{00000000-0008-0000-0600-0000C601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98</xdr:row>
      <xdr:rowOff>0</xdr:rowOff>
    </xdr:from>
    <xdr:ext cx="314325" cy="5162550"/>
    <xdr:sp macro="" textlink="">
      <xdr:nvSpPr>
        <xdr:cNvPr id="455" name="Shape 13" descr="Resultado de imagen para imagenes de sillas secretariales con brazos">
          <a:extLst>
            <a:ext uri="{FF2B5EF4-FFF2-40B4-BE49-F238E27FC236}">
              <a16:creationId xmlns:a16="http://schemas.microsoft.com/office/drawing/2014/main" id="{00000000-0008-0000-0600-0000C701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98</xdr:row>
      <xdr:rowOff>0</xdr:rowOff>
    </xdr:from>
    <xdr:ext cx="314325" cy="5162550"/>
    <xdr:sp macro="" textlink="">
      <xdr:nvSpPr>
        <xdr:cNvPr id="456" name="Shape 13" descr="Resultado de imagen para imagenes de sillas secretariales con brazos">
          <a:extLst>
            <a:ext uri="{FF2B5EF4-FFF2-40B4-BE49-F238E27FC236}">
              <a16:creationId xmlns:a16="http://schemas.microsoft.com/office/drawing/2014/main" id="{00000000-0008-0000-0600-0000C801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99</xdr:row>
      <xdr:rowOff>0</xdr:rowOff>
    </xdr:from>
    <xdr:ext cx="314325" cy="4962525"/>
    <xdr:sp macro="" textlink="">
      <xdr:nvSpPr>
        <xdr:cNvPr id="457" name="Shape 14" descr="Resultado de imagen para imagenes de sillas secretariales con brazos">
          <a:extLst>
            <a:ext uri="{FF2B5EF4-FFF2-40B4-BE49-F238E27FC236}">
              <a16:creationId xmlns:a16="http://schemas.microsoft.com/office/drawing/2014/main" id="{00000000-0008-0000-0600-0000C901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99</xdr:row>
      <xdr:rowOff>0</xdr:rowOff>
    </xdr:from>
    <xdr:ext cx="314325" cy="4962525"/>
    <xdr:sp macro="" textlink="">
      <xdr:nvSpPr>
        <xdr:cNvPr id="458" name="Shape 14" descr="Resultado de imagen para imagenes de sillas secretariales con brazos">
          <a:extLst>
            <a:ext uri="{FF2B5EF4-FFF2-40B4-BE49-F238E27FC236}">
              <a16:creationId xmlns:a16="http://schemas.microsoft.com/office/drawing/2014/main" id="{00000000-0008-0000-0600-0000CA01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99</xdr:row>
      <xdr:rowOff>0</xdr:rowOff>
    </xdr:from>
    <xdr:ext cx="314325" cy="4962525"/>
    <xdr:sp macro="" textlink="">
      <xdr:nvSpPr>
        <xdr:cNvPr id="459" name="Shape 14" descr="Resultado de imagen para imagenes de sillas secretariales con brazos">
          <a:extLst>
            <a:ext uri="{FF2B5EF4-FFF2-40B4-BE49-F238E27FC236}">
              <a16:creationId xmlns:a16="http://schemas.microsoft.com/office/drawing/2014/main" id="{00000000-0008-0000-0600-0000CB01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99</xdr:row>
      <xdr:rowOff>0</xdr:rowOff>
    </xdr:from>
    <xdr:ext cx="314325" cy="4962525"/>
    <xdr:sp macro="" textlink="">
      <xdr:nvSpPr>
        <xdr:cNvPr id="460" name="Shape 14" descr="Resultado de imagen para imagenes de sillas secretariales con brazos">
          <a:extLst>
            <a:ext uri="{FF2B5EF4-FFF2-40B4-BE49-F238E27FC236}">
              <a16:creationId xmlns:a16="http://schemas.microsoft.com/office/drawing/2014/main" id="{00000000-0008-0000-0600-0000CC01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99</xdr:row>
      <xdr:rowOff>0</xdr:rowOff>
    </xdr:from>
    <xdr:ext cx="314325" cy="4962525"/>
    <xdr:sp macro="" textlink="">
      <xdr:nvSpPr>
        <xdr:cNvPr id="461" name="Shape 14" descr="Resultado de imagen para imagenes de sillas secretariales con brazos">
          <a:extLst>
            <a:ext uri="{FF2B5EF4-FFF2-40B4-BE49-F238E27FC236}">
              <a16:creationId xmlns:a16="http://schemas.microsoft.com/office/drawing/2014/main" id="{00000000-0008-0000-0600-0000CD01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99</xdr:row>
      <xdr:rowOff>0</xdr:rowOff>
    </xdr:from>
    <xdr:ext cx="314325" cy="4962525"/>
    <xdr:sp macro="" textlink="">
      <xdr:nvSpPr>
        <xdr:cNvPr id="462" name="Shape 14" descr="Resultado de imagen para imagenes de sillas secretariales con brazos">
          <a:extLst>
            <a:ext uri="{FF2B5EF4-FFF2-40B4-BE49-F238E27FC236}">
              <a16:creationId xmlns:a16="http://schemas.microsoft.com/office/drawing/2014/main" id="{00000000-0008-0000-0600-0000CE01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321733</xdr:colOff>
      <xdr:row>37</xdr:row>
      <xdr:rowOff>1591734</xdr:rowOff>
    </xdr:from>
    <xdr:ext cx="314325" cy="4962525"/>
    <xdr:sp macro="" textlink="">
      <xdr:nvSpPr>
        <xdr:cNvPr id="463" name="Shape 14" descr="Resultado de imagen para imagenes de sillas secretariales con brazos">
          <a:extLst>
            <a:ext uri="{FF2B5EF4-FFF2-40B4-BE49-F238E27FC236}">
              <a16:creationId xmlns:a16="http://schemas.microsoft.com/office/drawing/2014/main" id="{00000000-0008-0000-0600-0000CF010000}"/>
            </a:ext>
          </a:extLst>
        </xdr:cNvPr>
        <xdr:cNvSpPr/>
      </xdr:nvSpPr>
      <xdr:spPr>
        <a:xfrm>
          <a:off x="10227733" y="64194267"/>
          <a:ext cx="314325" cy="4962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100</xdr:row>
      <xdr:rowOff>0</xdr:rowOff>
    </xdr:from>
    <xdr:ext cx="314325" cy="4762500"/>
    <xdr:sp macro="" textlink="">
      <xdr:nvSpPr>
        <xdr:cNvPr id="464" name="Shape 15" descr="Resultado de imagen para imagenes de sillas secretariales con brazos">
          <a:extLst>
            <a:ext uri="{FF2B5EF4-FFF2-40B4-BE49-F238E27FC236}">
              <a16:creationId xmlns:a16="http://schemas.microsoft.com/office/drawing/2014/main" id="{00000000-0008-0000-0600-0000D001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100</xdr:row>
      <xdr:rowOff>0</xdr:rowOff>
    </xdr:from>
    <xdr:ext cx="314325" cy="4762500"/>
    <xdr:sp macro="" textlink="">
      <xdr:nvSpPr>
        <xdr:cNvPr id="465" name="Shape 15" descr="Resultado de imagen para imagenes de sillas secretariales con brazos">
          <a:extLst>
            <a:ext uri="{FF2B5EF4-FFF2-40B4-BE49-F238E27FC236}">
              <a16:creationId xmlns:a16="http://schemas.microsoft.com/office/drawing/2014/main" id="{00000000-0008-0000-0600-0000D101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100</xdr:row>
      <xdr:rowOff>0</xdr:rowOff>
    </xdr:from>
    <xdr:ext cx="314325" cy="4762500"/>
    <xdr:sp macro="" textlink="">
      <xdr:nvSpPr>
        <xdr:cNvPr id="466" name="Shape 15" descr="Resultado de imagen para imagenes de sillas secretariales con brazos">
          <a:extLst>
            <a:ext uri="{FF2B5EF4-FFF2-40B4-BE49-F238E27FC236}">
              <a16:creationId xmlns:a16="http://schemas.microsoft.com/office/drawing/2014/main" id="{00000000-0008-0000-0600-0000D201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100</xdr:row>
      <xdr:rowOff>0</xdr:rowOff>
    </xdr:from>
    <xdr:ext cx="314325" cy="4762500"/>
    <xdr:sp macro="" textlink="">
      <xdr:nvSpPr>
        <xdr:cNvPr id="467" name="Shape 15" descr="Resultado de imagen para imagenes de sillas secretariales con brazos">
          <a:extLst>
            <a:ext uri="{FF2B5EF4-FFF2-40B4-BE49-F238E27FC236}">
              <a16:creationId xmlns:a16="http://schemas.microsoft.com/office/drawing/2014/main" id="{00000000-0008-0000-0600-0000D301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100</xdr:row>
      <xdr:rowOff>0</xdr:rowOff>
    </xdr:from>
    <xdr:ext cx="314325" cy="4762500"/>
    <xdr:sp macro="" textlink="">
      <xdr:nvSpPr>
        <xdr:cNvPr id="468" name="Shape 15" descr="Resultado de imagen para imagenes de sillas secretariales con brazos">
          <a:extLst>
            <a:ext uri="{FF2B5EF4-FFF2-40B4-BE49-F238E27FC236}">
              <a16:creationId xmlns:a16="http://schemas.microsoft.com/office/drawing/2014/main" id="{00000000-0008-0000-0600-0000D401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100</xdr:row>
      <xdr:rowOff>0</xdr:rowOff>
    </xdr:from>
    <xdr:ext cx="314325" cy="4762500"/>
    <xdr:sp macro="" textlink="">
      <xdr:nvSpPr>
        <xdr:cNvPr id="469" name="Shape 15" descr="Resultado de imagen para imagenes de sillas secretariales con brazos">
          <a:extLst>
            <a:ext uri="{FF2B5EF4-FFF2-40B4-BE49-F238E27FC236}">
              <a16:creationId xmlns:a16="http://schemas.microsoft.com/office/drawing/2014/main" id="{00000000-0008-0000-0600-0000D501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101</xdr:row>
      <xdr:rowOff>0</xdr:rowOff>
    </xdr:from>
    <xdr:ext cx="314325" cy="4533900"/>
    <xdr:sp macro="" textlink="">
      <xdr:nvSpPr>
        <xdr:cNvPr id="471" name="Shape 16" descr="Resultado de imagen para imagenes de sillas secretariales con brazos">
          <a:extLst>
            <a:ext uri="{FF2B5EF4-FFF2-40B4-BE49-F238E27FC236}">
              <a16:creationId xmlns:a16="http://schemas.microsoft.com/office/drawing/2014/main" id="{00000000-0008-0000-0600-0000D701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101</xdr:row>
      <xdr:rowOff>0</xdr:rowOff>
    </xdr:from>
    <xdr:ext cx="314325" cy="4533900"/>
    <xdr:sp macro="" textlink="">
      <xdr:nvSpPr>
        <xdr:cNvPr id="472" name="Shape 16" descr="Resultado de imagen para imagenes de sillas secretariales con brazos">
          <a:extLst>
            <a:ext uri="{FF2B5EF4-FFF2-40B4-BE49-F238E27FC236}">
              <a16:creationId xmlns:a16="http://schemas.microsoft.com/office/drawing/2014/main" id="{00000000-0008-0000-0600-0000D801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101</xdr:row>
      <xdr:rowOff>0</xdr:rowOff>
    </xdr:from>
    <xdr:ext cx="314325" cy="4533900"/>
    <xdr:sp macro="" textlink="">
      <xdr:nvSpPr>
        <xdr:cNvPr id="473" name="Shape 16" descr="Resultado de imagen para imagenes de sillas secretariales con brazos">
          <a:extLst>
            <a:ext uri="{FF2B5EF4-FFF2-40B4-BE49-F238E27FC236}">
              <a16:creationId xmlns:a16="http://schemas.microsoft.com/office/drawing/2014/main" id="{00000000-0008-0000-0600-0000D901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101</xdr:row>
      <xdr:rowOff>0</xdr:rowOff>
    </xdr:from>
    <xdr:ext cx="314325" cy="4533900"/>
    <xdr:sp macro="" textlink="">
      <xdr:nvSpPr>
        <xdr:cNvPr id="474" name="Shape 16" descr="Resultado de imagen para imagenes de sillas secretariales con brazos">
          <a:extLst>
            <a:ext uri="{FF2B5EF4-FFF2-40B4-BE49-F238E27FC236}">
              <a16:creationId xmlns:a16="http://schemas.microsoft.com/office/drawing/2014/main" id="{00000000-0008-0000-0600-0000DA01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101</xdr:row>
      <xdr:rowOff>0</xdr:rowOff>
    </xdr:from>
    <xdr:ext cx="314325" cy="4533900"/>
    <xdr:sp macro="" textlink="">
      <xdr:nvSpPr>
        <xdr:cNvPr id="475" name="Shape 16" descr="Resultado de imagen para imagenes de sillas secretariales con brazos">
          <a:extLst>
            <a:ext uri="{FF2B5EF4-FFF2-40B4-BE49-F238E27FC236}">
              <a16:creationId xmlns:a16="http://schemas.microsoft.com/office/drawing/2014/main" id="{00000000-0008-0000-0600-0000DB01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101</xdr:row>
      <xdr:rowOff>0</xdr:rowOff>
    </xdr:from>
    <xdr:ext cx="314325" cy="4533900"/>
    <xdr:sp macro="" textlink="">
      <xdr:nvSpPr>
        <xdr:cNvPr id="476" name="Shape 16" descr="Resultado de imagen para imagenes de sillas secretariales con brazos">
          <a:extLst>
            <a:ext uri="{FF2B5EF4-FFF2-40B4-BE49-F238E27FC236}">
              <a16:creationId xmlns:a16="http://schemas.microsoft.com/office/drawing/2014/main" id="{00000000-0008-0000-0600-0000DC01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101</xdr:row>
      <xdr:rowOff>0</xdr:rowOff>
    </xdr:from>
    <xdr:ext cx="314325" cy="4533900"/>
    <xdr:sp macro="" textlink="">
      <xdr:nvSpPr>
        <xdr:cNvPr id="477" name="Shape 16" descr="Resultado de imagen para imagenes de sillas secretariales con brazos">
          <a:extLst>
            <a:ext uri="{FF2B5EF4-FFF2-40B4-BE49-F238E27FC236}">
              <a16:creationId xmlns:a16="http://schemas.microsoft.com/office/drawing/2014/main" id="{00000000-0008-0000-0600-0000DD01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102</xdr:row>
      <xdr:rowOff>0</xdr:rowOff>
    </xdr:from>
    <xdr:ext cx="314325" cy="4362450"/>
    <xdr:sp macro="" textlink="">
      <xdr:nvSpPr>
        <xdr:cNvPr id="478" name="Shape 17" descr="Resultado de imagen para imagenes de sillas secretariales con brazos">
          <a:extLst>
            <a:ext uri="{FF2B5EF4-FFF2-40B4-BE49-F238E27FC236}">
              <a16:creationId xmlns:a16="http://schemas.microsoft.com/office/drawing/2014/main" id="{00000000-0008-0000-0600-0000DE01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102</xdr:row>
      <xdr:rowOff>0</xdr:rowOff>
    </xdr:from>
    <xdr:ext cx="314325" cy="4362450"/>
    <xdr:sp macro="" textlink="">
      <xdr:nvSpPr>
        <xdr:cNvPr id="479" name="Shape 17" descr="Resultado de imagen para imagenes de sillas secretariales con brazos">
          <a:extLst>
            <a:ext uri="{FF2B5EF4-FFF2-40B4-BE49-F238E27FC236}">
              <a16:creationId xmlns:a16="http://schemas.microsoft.com/office/drawing/2014/main" id="{00000000-0008-0000-0600-0000DF01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102</xdr:row>
      <xdr:rowOff>0</xdr:rowOff>
    </xdr:from>
    <xdr:ext cx="314325" cy="4362450"/>
    <xdr:sp macro="" textlink="">
      <xdr:nvSpPr>
        <xdr:cNvPr id="480" name="Shape 17" descr="Resultado de imagen para imagenes de sillas secretariales con brazos">
          <a:extLst>
            <a:ext uri="{FF2B5EF4-FFF2-40B4-BE49-F238E27FC236}">
              <a16:creationId xmlns:a16="http://schemas.microsoft.com/office/drawing/2014/main" id="{00000000-0008-0000-0600-0000E001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102</xdr:row>
      <xdr:rowOff>0</xdr:rowOff>
    </xdr:from>
    <xdr:ext cx="314325" cy="4362450"/>
    <xdr:sp macro="" textlink="">
      <xdr:nvSpPr>
        <xdr:cNvPr id="481" name="Shape 17" descr="Resultado de imagen para imagenes de sillas secretariales con brazos">
          <a:extLst>
            <a:ext uri="{FF2B5EF4-FFF2-40B4-BE49-F238E27FC236}">
              <a16:creationId xmlns:a16="http://schemas.microsoft.com/office/drawing/2014/main" id="{00000000-0008-0000-0600-0000E101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102</xdr:row>
      <xdr:rowOff>0</xdr:rowOff>
    </xdr:from>
    <xdr:ext cx="314325" cy="4362450"/>
    <xdr:sp macro="" textlink="">
      <xdr:nvSpPr>
        <xdr:cNvPr id="482" name="Shape 17" descr="Resultado de imagen para imagenes de sillas secretariales con brazos">
          <a:extLst>
            <a:ext uri="{FF2B5EF4-FFF2-40B4-BE49-F238E27FC236}">
              <a16:creationId xmlns:a16="http://schemas.microsoft.com/office/drawing/2014/main" id="{00000000-0008-0000-0600-0000E201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102</xdr:row>
      <xdr:rowOff>0</xdr:rowOff>
    </xdr:from>
    <xdr:ext cx="314325" cy="4362450"/>
    <xdr:sp macro="" textlink="">
      <xdr:nvSpPr>
        <xdr:cNvPr id="483" name="Shape 17" descr="Resultado de imagen para imagenes de sillas secretariales con brazos">
          <a:extLst>
            <a:ext uri="{FF2B5EF4-FFF2-40B4-BE49-F238E27FC236}">
              <a16:creationId xmlns:a16="http://schemas.microsoft.com/office/drawing/2014/main" id="{00000000-0008-0000-0600-0000E301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102</xdr:row>
      <xdr:rowOff>0</xdr:rowOff>
    </xdr:from>
    <xdr:ext cx="314325" cy="4362450"/>
    <xdr:sp macro="" textlink="">
      <xdr:nvSpPr>
        <xdr:cNvPr id="484" name="Shape 17" descr="Resultado de imagen para imagenes de sillas secretariales con brazos">
          <a:extLst>
            <a:ext uri="{FF2B5EF4-FFF2-40B4-BE49-F238E27FC236}">
              <a16:creationId xmlns:a16="http://schemas.microsoft.com/office/drawing/2014/main" id="{00000000-0008-0000-0600-0000E401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103</xdr:row>
      <xdr:rowOff>0</xdr:rowOff>
    </xdr:from>
    <xdr:ext cx="314325" cy="4162425"/>
    <xdr:sp macro="" textlink="">
      <xdr:nvSpPr>
        <xdr:cNvPr id="485" name="Shape 18" descr="Resultado de imagen para imagenes de sillas secretariales con brazos">
          <a:extLst>
            <a:ext uri="{FF2B5EF4-FFF2-40B4-BE49-F238E27FC236}">
              <a16:creationId xmlns:a16="http://schemas.microsoft.com/office/drawing/2014/main" id="{00000000-0008-0000-0600-0000E501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103</xdr:row>
      <xdr:rowOff>0</xdr:rowOff>
    </xdr:from>
    <xdr:ext cx="314325" cy="4162425"/>
    <xdr:sp macro="" textlink="">
      <xdr:nvSpPr>
        <xdr:cNvPr id="486" name="Shape 18" descr="Resultado de imagen para imagenes de sillas secretariales con brazos">
          <a:extLst>
            <a:ext uri="{FF2B5EF4-FFF2-40B4-BE49-F238E27FC236}">
              <a16:creationId xmlns:a16="http://schemas.microsoft.com/office/drawing/2014/main" id="{00000000-0008-0000-0600-0000E601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103</xdr:row>
      <xdr:rowOff>0</xdr:rowOff>
    </xdr:from>
    <xdr:ext cx="314325" cy="4162425"/>
    <xdr:sp macro="" textlink="">
      <xdr:nvSpPr>
        <xdr:cNvPr id="487" name="Shape 18" descr="Resultado de imagen para imagenes de sillas secretariales con brazos">
          <a:extLst>
            <a:ext uri="{FF2B5EF4-FFF2-40B4-BE49-F238E27FC236}">
              <a16:creationId xmlns:a16="http://schemas.microsoft.com/office/drawing/2014/main" id="{00000000-0008-0000-0600-0000E701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103</xdr:row>
      <xdr:rowOff>0</xdr:rowOff>
    </xdr:from>
    <xdr:ext cx="314325" cy="4162425"/>
    <xdr:sp macro="" textlink="">
      <xdr:nvSpPr>
        <xdr:cNvPr id="488" name="Shape 18" descr="Resultado de imagen para imagenes de sillas secretariales con brazos">
          <a:extLst>
            <a:ext uri="{FF2B5EF4-FFF2-40B4-BE49-F238E27FC236}">
              <a16:creationId xmlns:a16="http://schemas.microsoft.com/office/drawing/2014/main" id="{00000000-0008-0000-0600-0000E801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103</xdr:row>
      <xdr:rowOff>0</xdr:rowOff>
    </xdr:from>
    <xdr:ext cx="314325" cy="4162425"/>
    <xdr:sp macro="" textlink="">
      <xdr:nvSpPr>
        <xdr:cNvPr id="489" name="Shape 18" descr="Resultado de imagen para imagenes de sillas secretariales con brazos">
          <a:extLst>
            <a:ext uri="{FF2B5EF4-FFF2-40B4-BE49-F238E27FC236}">
              <a16:creationId xmlns:a16="http://schemas.microsoft.com/office/drawing/2014/main" id="{00000000-0008-0000-0600-0000E901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103</xdr:row>
      <xdr:rowOff>0</xdr:rowOff>
    </xdr:from>
    <xdr:ext cx="314325" cy="4162425"/>
    <xdr:sp macro="" textlink="">
      <xdr:nvSpPr>
        <xdr:cNvPr id="490" name="Shape 18" descr="Resultado de imagen para imagenes de sillas secretariales con brazos">
          <a:extLst>
            <a:ext uri="{FF2B5EF4-FFF2-40B4-BE49-F238E27FC236}">
              <a16:creationId xmlns:a16="http://schemas.microsoft.com/office/drawing/2014/main" id="{00000000-0008-0000-0600-0000EA01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103</xdr:row>
      <xdr:rowOff>0</xdr:rowOff>
    </xdr:from>
    <xdr:ext cx="314325" cy="4162425"/>
    <xdr:sp macro="" textlink="">
      <xdr:nvSpPr>
        <xdr:cNvPr id="491" name="Shape 18" descr="Resultado de imagen para imagenes de sillas secretariales con brazos">
          <a:extLst>
            <a:ext uri="{FF2B5EF4-FFF2-40B4-BE49-F238E27FC236}">
              <a16:creationId xmlns:a16="http://schemas.microsoft.com/office/drawing/2014/main" id="{00000000-0008-0000-0600-0000EB01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104</xdr:row>
      <xdr:rowOff>0</xdr:rowOff>
    </xdr:from>
    <xdr:ext cx="314325" cy="3867150"/>
    <xdr:sp macro="" textlink="">
      <xdr:nvSpPr>
        <xdr:cNvPr id="492" name="Shape 19" descr="Resultado de imagen para imagenes de sillas secretariales con brazos">
          <a:extLst>
            <a:ext uri="{FF2B5EF4-FFF2-40B4-BE49-F238E27FC236}">
              <a16:creationId xmlns:a16="http://schemas.microsoft.com/office/drawing/2014/main" id="{00000000-0008-0000-0600-0000EC01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104</xdr:row>
      <xdr:rowOff>0</xdr:rowOff>
    </xdr:from>
    <xdr:ext cx="314325" cy="3867150"/>
    <xdr:sp macro="" textlink="">
      <xdr:nvSpPr>
        <xdr:cNvPr id="493" name="Shape 19" descr="Resultado de imagen para imagenes de sillas secretariales con brazos">
          <a:extLst>
            <a:ext uri="{FF2B5EF4-FFF2-40B4-BE49-F238E27FC236}">
              <a16:creationId xmlns:a16="http://schemas.microsoft.com/office/drawing/2014/main" id="{00000000-0008-0000-0600-0000ED01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104</xdr:row>
      <xdr:rowOff>0</xdr:rowOff>
    </xdr:from>
    <xdr:ext cx="314325" cy="3867150"/>
    <xdr:sp macro="" textlink="">
      <xdr:nvSpPr>
        <xdr:cNvPr id="494" name="Shape 19" descr="Resultado de imagen para imagenes de sillas secretariales con brazos">
          <a:extLst>
            <a:ext uri="{FF2B5EF4-FFF2-40B4-BE49-F238E27FC236}">
              <a16:creationId xmlns:a16="http://schemas.microsoft.com/office/drawing/2014/main" id="{00000000-0008-0000-0600-0000EE01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104</xdr:row>
      <xdr:rowOff>0</xdr:rowOff>
    </xdr:from>
    <xdr:ext cx="314325" cy="3867150"/>
    <xdr:sp macro="" textlink="">
      <xdr:nvSpPr>
        <xdr:cNvPr id="495" name="Shape 19" descr="Resultado de imagen para imagenes de sillas secretariales con brazos">
          <a:extLst>
            <a:ext uri="{FF2B5EF4-FFF2-40B4-BE49-F238E27FC236}">
              <a16:creationId xmlns:a16="http://schemas.microsoft.com/office/drawing/2014/main" id="{00000000-0008-0000-0600-0000EF01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104</xdr:row>
      <xdr:rowOff>0</xdr:rowOff>
    </xdr:from>
    <xdr:ext cx="314325" cy="3867150"/>
    <xdr:sp macro="" textlink="">
      <xdr:nvSpPr>
        <xdr:cNvPr id="496" name="Shape 19" descr="Resultado de imagen para imagenes de sillas secretariales con brazos">
          <a:extLst>
            <a:ext uri="{FF2B5EF4-FFF2-40B4-BE49-F238E27FC236}">
              <a16:creationId xmlns:a16="http://schemas.microsoft.com/office/drawing/2014/main" id="{00000000-0008-0000-0600-0000F001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104</xdr:row>
      <xdr:rowOff>0</xdr:rowOff>
    </xdr:from>
    <xdr:ext cx="314325" cy="3867150"/>
    <xdr:sp macro="" textlink="">
      <xdr:nvSpPr>
        <xdr:cNvPr id="497" name="Shape 19" descr="Resultado de imagen para imagenes de sillas secretariales con brazos">
          <a:extLst>
            <a:ext uri="{FF2B5EF4-FFF2-40B4-BE49-F238E27FC236}">
              <a16:creationId xmlns:a16="http://schemas.microsoft.com/office/drawing/2014/main" id="{00000000-0008-0000-0600-0000F101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104</xdr:row>
      <xdr:rowOff>0</xdr:rowOff>
    </xdr:from>
    <xdr:ext cx="314325" cy="3867150"/>
    <xdr:sp macro="" textlink="">
      <xdr:nvSpPr>
        <xdr:cNvPr id="498" name="Shape 19" descr="Resultado de imagen para imagenes de sillas secretariales con brazos">
          <a:extLst>
            <a:ext uri="{FF2B5EF4-FFF2-40B4-BE49-F238E27FC236}">
              <a16:creationId xmlns:a16="http://schemas.microsoft.com/office/drawing/2014/main" id="{00000000-0008-0000-0600-0000F201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105</xdr:row>
      <xdr:rowOff>0</xdr:rowOff>
    </xdr:from>
    <xdr:ext cx="314325" cy="3762375"/>
    <xdr:sp macro="" textlink="">
      <xdr:nvSpPr>
        <xdr:cNvPr id="499" name="Shape 20" descr="Resultado de imagen para imagenes de sillas secretariales con brazos">
          <a:extLst>
            <a:ext uri="{FF2B5EF4-FFF2-40B4-BE49-F238E27FC236}">
              <a16:creationId xmlns:a16="http://schemas.microsoft.com/office/drawing/2014/main" id="{00000000-0008-0000-0600-0000F301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105</xdr:row>
      <xdr:rowOff>0</xdr:rowOff>
    </xdr:from>
    <xdr:ext cx="314325" cy="3762375"/>
    <xdr:sp macro="" textlink="">
      <xdr:nvSpPr>
        <xdr:cNvPr id="500" name="Shape 20" descr="Resultado de imagen para imagenes de sillas secretariales con brazos">
          <a:extLst>
            <a:ext uri="{FF2B5EF4-FFF2-40B4-BE49-F238E27FC236}">
              <a16:creationId xmlns:a16="http://schemas.microsoft.com/office/drawing/2014/main" id="{00000000-0008-0000-0600-0000F401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105</xdr:row>
      <xdr:rowOff>0</xdr:rowOff>
    </xdr:from>
    <xdr:ext cx="314325" cy="3762375"/>
    <xdr:sp macro="" textlink="">
      <xdr:nvSpPr>
        <xdr:cNvPr id="501" name="Shape 20" descr="Resultado de imagen para imagenes de sillas secretariales con brazos">
          <a:extLst>
            <a:ext uri="{FF2B5EF4-FFF2-40B4-BE49-F238E27FC236}">
              <a16:creationId xmlns:a16="http://schemas.microsoft.com/office/drawing/2014/main" id="{00000000-0008-0000-0600-0000F501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105</xdr:row>
      <xdr:rowOff>0</xdr:rowOff>
    </xdr:from>
    <xdr:ext cx="314325" cy="3762375"/>
    <xdr:sp macro="" textlink="">
      <xdr:nvSpPr>
        <xdr:cNvPr id="502" name="Shape 20" descr="Resultado de imagen para imagenes de sillas secretariales con brazos">
          <a:extLst>
            <a:ext uri="{FF2B5EF4-FFF2-40B4-BE49-F238E27FC236}">
              <a16:creationId xmlns:a16="http://schemas.microsoft.com/office/drawing/2014/main" id="{00000000-0008-0000-0600-0000F601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105</xdr:row>
      <xdr:rowOff>0</xdr:rowOff>
    </xdr:from>
    <xdr:ext cx="314325" cy="3762375"/>
    <xdr:sp macro="" textlink="">
      <xdr:nvSpPr>
        <xdr:cNvPr id="503" name="Shape 20" descr="Resultado de imagen para imagenes de sillas secretariales con brazos">
          <a:extLst>
            <a:ext uri="{FF2B5EF4-FFF2-40B4-BE49-F238E27FC236}">
              <a16:creationId xmlns:a16="http://schemas.microsoft.com/office/drawing/2014/main" id="{00000000-0008-0000-0600-0000F701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105</xdr:row>
      <xdr:rowOff>0</xdr:rowOff>
    </xdr:from>
    <xdr:ext cx="314325" cy="3762375"/>
    <xdr:sp macro="" textlink="">
      <xdr:nvSpPr>
        <xdr:cNvPr id="504" name="Shape 20" descr="Resultado de imagen para imagenes de sillas secretariales con brazos">
          <a:extLst>
            <a:ext uri="{FF2B5EF4-FFF2-40B4-BE49-F238E27FC236}">
              <a16:creationId xmlns:a16="http://schemas.microsoft.com/office/drawing/2014/main" id="{00000000-0008-0000-0600-0000F801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38</xdr:row>
      <xdr:rowOff>0</xdr:rowOff>
    </xdr:from>
    <xdr:ext cx="314325" cy="3762375"/>
    <xdr:sp macro="" textlink="">
      <xdr:nvSpPr>
        <xdr:cNvPr id="505" name="Shape 20" descr="Resultado de imagen para imagenes de sillas secretariales con brazos">
          <a:extLst>
            <a:ext uri="{FF2B5EF4-FFF2-40B4-BE49-F238E27FC236}">
              <a16:creationId xmlns:a16="http://schemas.microsoft.com/office/drawing/2014/main" id="{00000000-0008-0000-0600-0000F9010000}"/>
            </a:ext>
          </a:extLst>
        </xdr:cNvPr>
        <xdr:cNvSpPr/>
      </xdr:nvSpPr>
      <xdr:spPr>
        <a:xfrm>
          <a:off x="9906000" y="64278933"/>
          <a:ext cx="314325" cy="3762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106</xdr:row>
      <xdr:rowOff>0</xdr:rowOff>
    </xdr:from>
    <xdr:ext cx="314325" cy="3562350"/>
    <xdr:sp macro="" textlink="">
      <xdr:nvSpPr>
        <xdr:cNvPr id="506" name="Shape 21" descr="Resultado de imagen para imagenes de sillas secretariales con brazos">
          <a:extLst>
            <a:ext uri="{FF2B5EF4-FFF2-40B4-BE49-F238E27FC236}">
              <a16:creationId xmlns:a16="http://schemas.microsoft.com/office/drawing/2014/main" id="{00000000-0008-0000-0600-0000FA01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106</xdr:row>
      <xdr:rowOff>0</xdr:rowOff>
    </xdr:from>
    <xdr:ext cx="314325" cy="3562350"/>
    <xdr:sp macro="" textlink="">
      <xdr:nvSpPr>
        <xdr:cNvPr id="507" name="Shape 21" descr="Resultado de imagen para imagenes de sillas secretariales con brazos">
          <a:extLst>
            <a:ext uri="{FF2B5EF4-FFF2-40B4-BE49-F238E27FC236}">
              <a16:creationId xmlns:a16="http://schemas.microsoft.com/office/drawing/2014/main" id="{00000000-0008-0000-0600-0000FB01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106</xdr:row>
      <xdr:rowOff>0</xdr:rowOff>
    </xdr:from>
    <xdr:ext cx="314325" cy="3562350"/>
    <xdr:sp macro="" textlink="">
      <xdr:nvSpPr>
        <xdr:cNvPr id="508" name="Shape 21" descr="Resultado de imagen para imagenes de sillas secretariales con brazos">
          <a:extLst>
            <a:ext uri="{FF2B5EF4-FFF2-40B4-BE49-F238E27FC236}">
              <a16:creationId xmlns:a16="http://schemas.microsoft.com/office/drawing/2014/main" id="{00000000-0008-0000-0600-0000FC01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106</xdr:row>
      <xdr:rowOff>0</xdr:rowOff>
    </xdr:from>
    <xdr:ext cx="314325" cy="3562350"/>
    <xdr:sp macro="" textlink="">
      <xdr:nvSpPr>
        <xdr:cNvPr id="509" name="Shape 21" descr="Resultado de imagen para imagenes de sillas secretariales con brazos">
          <a:extLst>
            <a:ext uri="{FF2B5EF4-FFF2-40B4-BE49-F238E27FC236}">
              <a16:creationId xmlns:a16="http://schemas.microsoft.com/office/drawing/2014/main" id="{00000000-0008-0000-0600-0000FD01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106</xdr:row>
      <xdr:rowOff>0</xdr:rowOff>
    </xdr:from>
    <xdr:ext cx="314325" cy="3562350"/>
    <xdr:sp macro="" textlink="">
      <xdr:nvSpPr>
        <xdr:cNvPr id="510" name="Shape 21" descr="Resultado de imagen para imagenes de sillas secretariales con brazos">
          <a:extLst>
            <a:ext uri="{FF2B5EF4-FFF2-40B4-BE49-F238E27FC236}">
              <a16:creationId xmlns:a16="http://schemas.microsoft.com/office/drawing/2014/main" id="{00000000-0008-0000-0600-0000FE01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106</xdr:row>
      <xdr:rowOff>0</xdr:rowOff>
    </xdr:from>
    <xdr:ext cx="314325" cy="3562350"/>
    <xdr:sp macro="" textlink="">
      <xdr:nvSpPr>
        <xdr:cNvPr id="511" name="Shape 21" descr="Resultado de imagen para imagenes de sillas secretariales con brazos">
          <a:extLst>
            <a:ext uri="{FF2B5EF4-FFF2-40B4-BE49-F238E27FC236}">
              <a16:creationId xmlns:a16="http://schemas.microsoft.com/office/drawing/2014/main" id="{00000000-0008-0000-0600-0000FF01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106</xdr:row>
      <xdr:rowOff>0</xdr:rowOff>
    </xdr:from>
    <xdr:ext cx="314325" cy="3562350"/>
    <xdr:sp macro="" textlink="">
      <xdr:nvSpPr>
        <xdr:cNvPr id="512" name="Shape 21" descr="Resultado de imagen para imagenes de sillas secretariales con brazos">
          <a:extLst>
            <a:ext uri="{FF2B5EF4-FFF2-40B4-BE49-F238E27FC236}">
              <a16:creationId xmlns:a16="http://schemas.microsoft.com/office/drawing/2014/main" id="{00000000-0008-0000-0600-00000002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107</xdr:row>
      <xdr:rowOff>0</xdr:rowOff>
    </xdr:from>
    <xdr:ext cx="314325" cy="3362325"/>
    <xdr:sp macro="" textlink="">
      <xdr:nvSpPr>
        <xdr:cNvPr id="513" name="Shape 22" descr="Resultado de imagen para imagenes de sillas secretariales con brazos">
          <a:extLst>
            <a:ext uri="{FF2B5EF4-FFF2-40B4-BE49-F238E27FC236}">
              <a16:creationId xmlns:a16="http://schemas.microsoft.com/office/drawing/2014/main" id="{00000000-0008-0000-0600-00000102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107</xdr:row>
      <xdr:rowOff>0</xdr:rowOff>
    </xdr:from>
    <xdr:ext cx="314325" cy="3362325"/>
    <xdr:sp macro="" textlink="">
      <xdr:nvSpPr>
        <xdr:cNvPr id="514" name="Shape 22" descr="Resultado de imagen para imagenes de sillas secretariales con brazos">
          <a:extLst>
            <a:ext uri="{FF2B5EF4-FFF2-40B4-BE49-F238E27FC236}">
              <a16:creationId xmlns:a16="http://schemas.microsoft.com/office/drawing/2014/main" id="{00000000-0008-0000-0600-00000202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107</xdr:row>
      <xdr:rowOff>0</xdr:rowOff>
    </xdr:from>
    <xdr:ext cx="314325" cy="3362325"/>
    <xdr:sp macro="" textlink="">
      <xdr:nvSpPr>
        <xdr:cNvPr id="515" name="Shape 22" descr="Resultado de imagen para imagenes de sillas secretariales con brazos">
          <a:extLst>
            <a:ext uri="{FF2B5EF4-FFF2-40B4-BE49-F238E27FC236}">
              <a16:creationId xmlns:a16="http://schemas.microsoft.com/office/drawing/2014/main" id="{00000000-0008-0000-0600-00000302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107</xdr:row>
      <xdr:rowOff>0</xdr:rowOff>
    </xdr:from>
    <xdr:ext cx="314325" cy="3362325"/>
    <xdr:sp macro="" textlink="">
      <xdr:nvSpPr>
        <xdr:cNvPr id="516" name="Shape 22" descr="Resultado de imagen para imagenes de sillas secretariales con brazos">
          <a:extLst>
            <a:ext uri="{FF2B5EF4-FFF2-40B4-BE49-F238E27FC236}">
              <a16:creationId xmlns:a16="http://schemas.microsoft.com/office/drawing/2014/main" id="{00000000-0008-0000-0600-00000402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107</xdr:row>
      <xdr:rowOff>0</xdr:rowOff>
    </xdr:from>
    <xdr:ext cx="314325" cy="3362325"/>
    <xdr:sp macro="" textlink="">
      <xdr:nvSpPr>
        <xdr:cNvPr id="517" name="Shape 22" descr="Resultado de imagen para imagenes de sillas secretariales con brazos">
          <a:extLst>
            <a:ext uri="{FF2B5EF4-FFF2-40B4-BE49-F238E27FC236}">
              <a16:creationId xmlns:a16="http://schemas.microsoft.com/office/drawing/2014/main" id="{00000000-0008-0000-0600-00000502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107</xdr:row>
      <xdr:rowOff>0</xdr:rowOff>
    </xdr:from>
    <xdr:ext cx="314325" cy="3362325"/>
    <xdr:sp macro="" textlink="">
      <xdr:nvSpPr>
        <xdr:cNvPr id="518" name="Shape 22" descr="Resultado de imagen para imagenes de sillas secretariales con brazos">
          <a:extLst>
            <a:ext uri="{FF2B5EF4-FFF2-40B4-BE49-F238E27FC236}">
              <a16:creationId xmlns:a16="http://schemas.microsoft.com/office/drawing/2014/main" id="{00000000-0008-0000-0600-00000602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107</xdr:row>
      <xdr:rowOff>0</xdr:rowOff>
    </xdr:from>
    <xdr:ext cx="314325" cy="3362325"/>
    <xdr:sp macro="" textlink="">
      <xdr:nvSpPr>
        <xdr:cNvPr id="519" name="Shape 22" descr="Resultado de imagen para imagenes de sillas secretariales con brazos">
          <a:extLst>
            <a:ext uri="{FF2B5EF4-FFF2-40B4-BE49-F238E27FC236}">
              <a16:creationId xmlns:a16="http://schemas.microsoft.com/office/drawing/2014/main" id="{00000000-0008-0000-0600-00000702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108</xdr:row>
      <xdr:rowOff>0</xdr:rowOff>
    </xdr:from>
    <xdr:ext cx="314325" cy="3162300"/>
    <xdr:sp macro="" textlink="">
      <xdr:nvSpPr>
        <xdr:cNvPr id="520" name="Shape 23" descr="Resultado de imagen para imagenes de sillas secretariales con brazos">
          <a:extLst>
            <a:ext uri="{FF2B5EF4-FFF2-40B4-BE49-F238E27FC236}">
              <a16:creationId xmlns:a16="http://schemas.microsoft.com/office/drawing/2014/main" id="{00000000-0008-0000-0600-00000802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108</xdr:row>
      <xdr:rowOff>0</xdr:rowOff>
    </xdr:from>
    <xdr:ext cx="314325" cy="3162300"/>
    <xdr:sp macro="" textlink="">
      <xdr:nvSpPr>
        <xdr:cNvPr id="521" name="Shape 23" descr="Resultado de imagen para imagenes de sillas secretariales con brazos">
          <a:extLst>
            <a:ext uri="{FF2B5EF4-FFF2-40B4-BE49-F238E27FC236}">
              <a16:creationId xmlns:a16="http://schemas.microsoft.com/office/drawing/2014/main" id="{00000000-0008-0000-0600-00000902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108</xdr:row>
      <xdr:rowOff>0</xdr:rowOff>
    </xdr:from>
    <xdr:ext cx="314325" cy="3162300"/>
    <xdr:sp macro="" textlink="">
      <xdr:nvSpPr>
        <xdr:cNvPr id="522" name="Shape 23" descr="Resultado de imagen para imagenes de sillas secretariales con brazos">
          <a:extLst>
            <a:ext uri="{FF2B5EF4-FFF2-40B4-BE49-F238E27FC236}">
              <a16:creationId xmlns:a16="http://schemas.microsoft.com/office/drawing/2014/main" id="{00000000-0008-0000-0600-00000A02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108</xdr:row>
      <xdr:rowOff>0</xdr:rowOff>
    </xdr:from>
    <xdr:ext cx="314325" cy="3162300"/>
    <xdr:sp macro="" textlink="">
      <xdr:nvSpPr>
        <xdr:cNvPr id="523" name="Shape 23" descr="Resultado de imagen para imagenes de sillas secretariales con brazos">
          <a:extLst>
            <a:ext uri="{FF2B5EF4-FFF2-40B4-BE49-F238E27FC236}">
              <a16:creationId xmlns:a16="http://schemas.microsoft.com/office/drawing/2014/main" id="{00000000-0008-0000-0600-00000B02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108</xdr:row>
      <xdr:rowOff>0</xdr:rowOff>
    </xdr:from>
    <xdr:ext cx="314325" cy="3162300"/>
    <xdr:sp macro="" textlink="">
      <xdr:nvSpPr>
        <xdr:cNvPr id="524" name="Shape 23" descr="Resultado de imagen para imagenes de sillas secretariales con brazos">
          <a:extLst>
            <a:ext uri="{FF2B5EF4-FFF2-40B4-BE49-F238E27FC236}">
              <a16:creationId xmlns:a16="http://schemas.microsoft.com/office/drawing/2014/main" id="{00000000-0008-0000-0600-00000C02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108</xdr:row>
      <xdr:rowOff>0</xdr:rowOff>
    </xdr:from>
    <xdr:ext cx="314325" cy="3162300"/>
    <xdr:sp macro="" textlink="">
      <xdr:nvSpPr>
        <xdr:cNvPr id="525" name="Shape 23" descr="Resultado de imagen para imagenes de sillas secretariales con brazos">
          <a:extLst>
            <a:ext uri="{FF2B5EF4-FFF2-40B4-BE49-F238E27FC236}">
              <a16:creationId xmlns:a16="http://schemas.microsoft.com/office/drawing/2014/main" id="{00000000-0008-0000-0600-00000D02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108</xdr:row>
      <xdr:rowOff>0</xdr:rowOff>
    </xdr:from>
    <xdr:ext cx="314325" cy="3162300"/>
    <xdr:sp macro="" textlink="">
      <xdr:nvSpPr>
        <xdr:cNvPr id="526" name="Shape 23" descr="Resultado de imagen para imagenes de sillas secretariales con brazos">
          <a:extLst>
            <a:ext uri="{FF2B5EF4-FFF2-40B4-BE49-F238E27FC236}">
              <a16:creationId xmlns:a16="http://schemas.microsoft.com/office/drawing/2014/main" id="{00000000-0008-0000-0600-00000E02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109</xdr:row>
      <xdr:rowOff>0</xdr:rowOff>
    </xdr:from>
    <xdr:ext cx="314325" cy="2647950"/>
    <xdr:sp macro="" textlink="">
      <xdr:nvSpPr>
        <xdr:cNvPr id="527" name="Shape 24" descr="Resultado de imagen para imagenes de sillas secretariales con brazos">
          <a:extLst>
            <a:ext uri="{FF2B5EF4-FFF2-40B4-BE49-F238E27FC236}">
              <a16:creationId xmlns:a16="http://schemas.microsoft.com/office/drawing/2014/main" id="{00000000-0008-0000-0600-00000F02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109</xdr:row>
      <xdr:rowOff>0</xdr:rowOff>
    </xdr:from>
    <xdr:ext cx="314325" cy="2647950"/>
    <xdr:sp macro="" textlink="">
      <xdr:nvSpPr>
        <xdr:cNvPr id="528" name="Shape 24" descr="Resultado de imagen para imagenes de sillas secretariales con brazos">
          <a:extLst>
            <a:ext uri="{FF2B5EF4-FFF2-40B4-BE49-F238E27FC236}">
              <a16:creationId xmlns:a16="http://schemas.microsoft.com/office/drawing/2014/main" id="{00000000-0008-0000-0600-00001002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109</xdr:row>
      <xdr:rowOff>0</xdr:rowOff>
    </xdr:from>
    <xdr:ext cx="314325" cy="2647950"/>
    <xdr:sp macro="" textlink="">
      <xdr:nvSpPr>
        <xdr:cNvPr id="529" name="Shape 24" descr="Resultado de imagen para imagenes de sillas secretariales con brazos">
          <a:extLst>
            <a:ext uri="{FF2B5EF4-FFF2-40B4-BE49-F238E27FC236}">
              <a16:creationId xmlns:a16="http://schemas.microsoft.com/office/drawing/2014/main" id="{00000000-0008-0000-0600-00001102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109</xdr:row>
      <xdr:rowOff>0</xdr:rowOff>
    </xdr:from>
    <xdr:ext cx="314325" cy="2647950"/>
    <xdr:sp macro="" textlink="">
      <xdr:nvSpPr>
        <xdr:cNvPr id="530" name="Shape 24" descr="Resultado de imagen para imagenes de sillas secretariales con brazos">
          <a:extLst>
            <a:ext uri="{FF2B5EF4-FFF2-40B4-BE49-F238E27FC236}">
              <a16:creationId xmlns:a16="http://schemas.microsoft.com/office/drawing/2014/main" id="{00000000-0008-0000-0600-00001202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109</xdr:row>
      <xdr:rowOff>0</xdr:rowOff>
    </xdr:from>
    <xdr:ext cx="314325" cy="2647950"/>
    <xdr:sp macro="" textlink="">
      <xdr:nvSpPr>
        <xdr:cNvPr id="531" name="Shape 24" descr="Resultado de imagen para imagenes de sillas secretariales con brazos">
          <a:extLst>
            <a:ext uri="{FF2B5EF4-FFF2-40B4-BE49-F238E27FC236}">
              <a16:creationId xmlns:a16="http://schemas.microsoft.com/office/drawing/2014/main" id="{00000000-0008-0000-0600-00001302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109</xdr:row>
      <xdr:rowOff>0</xdr:rowOff>
    </xdr:from>
    <xdr:ext cx="314325" cy="2647950"/>
    <xdr:sp macro="" textlink="">
      <xdr:nvSpPr>
        <xdr:cNvPr id="532" name="Shape 24" descr="Resultado de imagen para imagenes de sillas secretariales con brazos">
          <a:extLst>
            <a:ext uri="{FF2B5EF4-FFF2-40B4-BE49-F238E27FC236}">
              <a16:creationId xmlns:a16="http://schemas.microsoft.com/office/drawing/2014/main" id="{00000000-0008-0000-0600-00001402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109</xdr:row>
      <xdr:rowOff>0</xdr:rowOff>
    </xdr:from>
    <xdr:ext cx="314325" cy="2647950"/>
    <xdr:sp macro="" textlink="">
      <xdr:nvSpPr>
        <xdr:cNvPr id="533" name="Shape 24" descr="Resultado de imagen para imagenes de sillas secretariales con brazos">
          <a:extLst>
            <a:ext uri="{FF2B5EF4-FFF2-40B4-BE49-F238E27FC236}">
              <a16:creationId xmlns:a16="http://schemas.microsoft.com/office/drawing/2014/main" id="{00000000-0008-0000-0600-00001502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110</xdr:row>
      <xdr:rowOff>0</xdr:rowOff>
    </xdr:from>
    <xdr:ext cx="314325" cy="2447925"/>
    <xdr:sp macro="" textlink="">
      <xdr:nvSpPr>
        <xdr:cNvPr id="534" name="Shape 25" descr="Resultado de imagen para imagenes de sillas secretariales con brazos">
          <a:extLst>
            <a:ext uri="{FF2B5EF4-FFF2-40B4-BE49-F238E27FC236}">
              <a16:creationId xmlns:a16="http://schemas.microsoft.com/office/drawing/2014/main" id="{00000000-0008-0000-0600-00001602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110</xdr:row>
      <xdr:rowOff>0</xdr:rowOff>
    </xdr:from>
    <xdr:ext cx="314325" cy="2447925"/>
    <xdr:sp macro="" textlink="">
      <xdr:nvSpPr>
        <xdr:cNvPr id="535" name="Shape 25" descr="Resultado de imagen para imagenes de sillas secretariales con brazos">
          <a:extLst>
            <a:ext uri="{FF2B5EF4-FFF2-40B4-BE49-F238E27FC236}">
              <a16:creationId xmlns:a16="http://schemas.microsoft.com/office/drawing/2014/main" id="{00000000-0008-0000-0600-00001702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110</xdr:row>
      <xdr:rowOff>0</xdr:rowOff>
    </xdr:from>
    <xdr:ext cx="314325" cy="2447925"/>
    <xdr:sp macro="" textlink="">
      <xdr:nvSpPr>
        <xdr:cNvPr id="536" name="Shape 25" descr="Resultado de imagen para imagenes de sillas secretariales con brazos">
          <a:extLst>
            <a:ext uri="{FF2B5EF4-FFF2-40B4-BE49-F238E27FC236}">
              <a16:creationId xmlns:a16="http://schemas.microsoft.com/office/drawing/2014/main" id="{00000000-0008-0000-0600-00001802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110</xdr:row>
      <xdr:rowOff>0</xdr:rowOff>
    </xdr:from>
    <xdr:ext cx="314325" cy="2447925"/>
    <xdr:sp macro="" textlink="">
      <xdr:nvSpPr>
        <xdr:cNvPr id="537" name="Shape 25" descr="Resultado de imagen para imagenes de sillas secretariales con brazos">
          <a:extLst>
            <a:ext uri="{FF2B5EF4-FFF2-40B4-BE49-F238E27FC236}">
              <a16:creationId xmlns:a16="http://schemas.microsoft.com/office/drawing/2014/main" id="{00000000-0008-0000-0600-00001902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110</xdr:row>
      <xdr:rowOff>0</xdr:rowOff>
    </xdr:from>
    <xdr:ext cx="314325" cy="2447925"/>
    <xdr:sp macro="" textlink="">
      <xdr:nvSpPr>
        <xdr:cNvPr id="538" name="Shape 25" descr="Resultado de imagen para imagenes de sillas secretariales con brazos">
          <a:extLst>
            <a:ext uri="{FF2B5EF4-FFF2-40B4-BE49-F238E27FC236}">
              <a16:creationId xmlns:a16="http://schemas.microsoft.com/office/drawing/2014/main" id="{00000000-0008-0000-0600-00001A02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110</xdr:row>
      <xdr:rowOff>0</xdr:rowOff>
    </xdr:from>
    <xdr:ext cx="314325" cy="2447925"/>
    <xdr:sp macro="" textlink="">
      <xdr:nvSpPr>
        <xdr:cNvPr id="539" name="Shape 25" descr="Resultado de imagen para imagenes de sillas secretariales con brazos">
          <a:extLst>
            <a:ext uri="{FF2B5EF4-FFF2-40B4-BE49-F238E27FC236}">
              <a16:creationId xmlns:a16="http://schemas.microsoft.com/office/drawing/2014/main" id="{00000000-0008-0000-0600-00001B02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110</xdr:row>
      <xdr:rowOff>0</xdr:rowOff>
    </xdr:from>
    <xdr:ext cx="314325" cy="2447925"/>
    <xdr:sp macro="" textlink="">
      <xdr:nvSpPr>
        <xdr:cNvPr id="540" name="Shape 25" descr="Resultado de imagen para imagenes de sillas secretariales con brazos">
          <a:extLst>
            <a:ext uri="{FF2B5EF4-FFF2-40B4-BE49-F238E27FC236}">
              <a16:creationId xmlns:a16="http://schemas.microsoft.com/office/drawing/2014/main" id="{00000000-0008-0000-0600-00001C02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111</xdr:row>
      <xdr:rowOff>0</xdr:rowOff>
    </xdr:from>
    <xdr:ext cx="314325" cy="2247900"/>
    <xdr:sp macro="" textlink="">
      <xdr:nvSpPr>
        <xdr:cNvPr id="541" name="Shape 26" descr="Resultado de imagen para imagenes de sillas secretariales con brazos">
          <a:extLst>
            <a:ext uri="{FF2B5EF4-FFF2-40B4-BE49-F238E27FC236}">
              <a16:creationId xmlns:a16="http://schemas.microsoft.com/office/drawing/2014/main" id="{00000000-0008-0000-0600-00001D02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111</xdr:row>
      <xdr:rowOff>0</xdr:rowOff>
    </xdr:from>
    <xdr:ext cx="314325" cy="2247900"/>
    <xdr:sp macro="" textlink="">
      <xdr:nvSpPr>
        <xdr:cNvPr id="542" name="Shape 26" descr="Resultado de imagen para imagenes de sillas secretariales con brazos">
          <a:extLst>
            <a:ext uri="{FF2B5EF4-FFF2-40B4-BE49-F238E27FC236}">
              <a16:creationId xmlns:a16="http://schemas.microsoft.com/office/drawing/2014/main" id="{00000000-0008-0000-0600-00001E02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111</xdr:row>
      <xdr:rowOff>0</xdr:rowOff>
    </xdr:from>
    <xdr:ext cx="314325" cy="2247900"/>
    <xdr:sp macro="" textlink="">
      <xdr:nvSpPr>
        <xdr:cNvPr id="543" name="Shape 26" descr="Resultado de imagen para imagenes de sillas secretariales con brazos">
          <a:extLst>
            <a:ext uri="{FF2B5EF4-FFF2-40B4-BE49-F238E27FC236}">
              <a16:creationId xmlns:a16="http://schemas.microsoft.com/office/drawing/2014/main" id="{00000000-0008-0000-0600-00001F02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111</xdr:row>
      <xdr:rowOff>0</xdr:rowOff>
    </xdr:from>
    <xdr:ext cx="314325" cy="2247900"/>
    <xdr:sp macro="" textlink="">
      <xdr:nvSpPr>
        <xdr:cNvPr id="544" name="Shape 26" descr="Resultado de imagen para imagenes de sillas secretariales con brazos">
          <a:extLst>
            <a:ext uri="{FF2B5EF4-FFF2-40B4-BE49-F238E27FC236}">
              <a16:creationId xmlns:a16="http://schemas.microsoft.com/office/drawing/2014/main" id="{00000000-0008-0000-0600-00002002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111</xdr:row>
      <xdr:rowOff>0</xdr:rowOff>
    </xdr:from>
    <xdr:ext cx="314325" cy="2247900"/>
    <xdr:sp macro="" textlink="">
      <xdr:nvSpPr>
        <xdr:cNvPr id="545" name="Shape 26" descr="Resultado de imagen para imagenes de sillas secretariales con brazos">
          <a:extLst>
            <a:ext uri="{FF2B5EF4-FFF2-40B4-BE49-F238E27FC236}">
              <a16:creationId xmlns:a16="http://schemas.microsoft.com/office/drawing/2014/main" id="{00000000-0008-0000-0600-00002102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111</xdr:row>
      <xdr:rowOff>0</xdr:rowOff>
    </xdr:from>
    <xdr:ext cx="314325" cy="2247900"/>
    <xdr:sp macro="" textlink="">
      <xdr:nvSpPr>
        <xdr:cNvPr id="546" name="Shape 26" descr="Resultado de imagen para imagenes de sillas secretariales con brazos">
          <a:extLst>
            <a:ext uri="{FF2B5EF4-FFF2-40B4-BE49-F238E27FC236}">
              <a16:creationId xmlns:a16="http://schemas.microsoft.com/office/drawing/2014/main" id="{00000000-0008-0000-0600-00002202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111</xdr:row>
      <xdr:rowOff>0</xdr:rowOff>
    </xdr:from>
    <xdr:ext cx="314325" cy="2247900"/>
    <xdr:sp macro="" textlink="">
      <xdr:nvSpPr>
        <xdr:cNvPr id="547" name="Shape 26" descr="Resultado de imagen para imagenes de sillas secretariales con brazos">
          <a:extLst>
            <a:ext uri="{FF2B5EF4-FFF2-40B4-BE49-F238E27FC236}">
              <a16:creationId xmlns:a16="http://schemas.microsoft.com/office/drawing/2014/main" id="{00000000-0008-0000-0600-00002302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112</xdr:row>
      <xdr:rowOff>0</xdr:rowOff>
    </xdr:from>
    <xdr:ext cx="314325" cy="2047875"/>
    <xdr:sp macro="" textlink="">
      <xdr:nvSpPr>
        <xdr:cNvPr id="548" name="Shape 27" descr="Resultado de imagen para imagenes de sillas secretariales con brazos">
          <a:extLst>
            <a:ext uri="{FF2B5EF4-FFF2-40B4-BE49-F238E27FC236}">
              <a16:creationId xmlns:a16="http://schemas.microsoft.com/office/drawing/2014/main" id="{00000000-0008-0000-0600-00002402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112</xdr:row>
      <xdr:rowOff>0</xdr:rowOff>
    </xdr:from>
    <xdr:ext cx="314325" cy="2047875"/>
    <xdr:sp macro="" textlink="">
      <xdr:nvSpPr>
        <xdr:cNvPr id="549" name="Shape 27" descr="Resultado de imagen para imagenes de sillas secretariales con brazos">
          <a:extLst>
            <a:ext uri="{FF2B5EF4-FFF2-40B4-BE49-F238E27FC236}">
              <a16:creationId xmlns:a16="http://schemas.microsoft.com/office/drawing/2014/main" id="{00000000-0008-0000-0600-00002502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112</xdr:row>
      <xdr:rowOff>0</xdr:rowOff>
    </xdr:from>
    <xdr:ext cx="314325" cy="2047875"/>
    <xdr:sp macro="" textlink="">
      <xdr:nvSpPr>
        <xdr:cNvPr id="550" name="Shape 27" descr="Resultado de imagen para imagenes de sillas secretariales con brazos">
          <a:extLst>
            <a:ext uri="{FF2B5EF4-FFF2-40B4-BE49-F238E27FC236}">
              <a16:creationId xmlns:a16="http://schemas.microsoft.com/office/drawing/2014/main" id="{00000000-0008-0000-0600-00002602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112</xdr:row>
      <xdr:rowOff>0</xdr:rowOff>
    </xdr:from>
    <xdr:ext cx="314325" cy="2047875"/>
    <xdr:sp macro="" textlink="">
      <xdr:nvSpPr>
        <xdr:cNvPr id="551" name="Shape 27" descr="Resultado de imagen para imagenes de sillas secretariales con brazos">
          <a:extLst>
            <a:ext uri="{FF2B5EF4-FFF2-40B4-BE49-F238E27FC236}">
              <a16:creationId xmlns:a16="http://schemas.microsoft.com/office/drawing/2014/main" id="{00000000-0008-0000-0600-00002702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112</xdr:row>
      <xdr:rowOff>0</xdr:rowOff>
    </xdr:from>
    <xdr:ext cx="314325" cy="2047875"/>
    <xdr:sp macro="" textlink="">
      <xdr:nvSpPr>
        <xdr:cNvPr id="552" name="Shape 27" descr="Resultado de imagen para imagenes de sillas secretariales con brazos">
          <a:extLst>
            <a:ext uri="{FF2B5EF4-FFF2-40B4-BE49-F238E27FC236}">
              <a16:creationId xmlns:a16="http://schemas.microsoft.com/office/drawing/2014/main" id="{00000000-0008-0000-0600-00002802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112</xdr:row>
      <xdr:rowOff>0</xdr:rowOff>
    </xdr:from>
    <xdr:ext cx="314325" cy="2047875"/>
    <xdr:sp macro="" textlink="">
      <xdr:nvSpPr>
        <xdr:cNvPr id="553" name="Shape 27" descr="Resultado de imagen para imagenes de sillas secretariales con brazos">
          <a:extLst>
            <a:ext uri="{FF2B5EF4-FFF2-40B4-BE49-F238E27FC236}">
              <a16:creationId xmlns:a16="http://schemas.microsoft.com/office/drawing/2014/main" id="{00000000-0008-0000-0600-00002902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112</xdr:row>
      <xdr:rowOff>0</xdr:rowOff>
    </xdr:from>
    <xdr:ext cx="314325" cy="2047875"/>
    <xdr:sp macro="" textlink="">
      <xdr:nvSpPr>
        <xdr:cNvPr id="554" name="Shape 27" descr="Resultado de imagen para imagenes de sillas secretariales con brazos">
          <a:extLst>
            <a:ext uri="{FF2B5EF4-FFF2-40B4-BE49-F238E27FC236}">
              <a16:creationId xmlns:a16="http://schemas.microsoft.com/office/drawing/2014/main" id="{00000000-0008-0000-0600-00002A02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114</xdr:row>
      <xdr:rowOff>0</xdr:rowOff>
    </xdr:from>
    <xdr:ext cx="314325" cy="1571625"/>
    <xdr:sp macro="" textlink="">
      <xdr:nvSpPr>
        <xdr:cNvPr id="555" name="Shape 28" descr="Resultado de imagen para imagenes de sillas secretariales con brazos">
          <a:extLst>
            <a:ext uri="{FF2B5EF4-FFF2-40B4-BE49-F238E27FC236}">
              <a16:creationId xmlns:a16="http://schemas.microsoft.com/office/drawing/2014/main" id="{00000000-0008-0000-0600-00002B02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114</xdr:row>
      <xdr:rowOff>0</xdr:rowOff>
    </xdr:from>
    <xdr:ext cx="314325" cy="1571625"/>
    <xdr:sp macro="" textlink="">
      <xdr:nvSpPr>
        <xdr:cNvPr id="556" name="Shape 28" descr="Resultado de imagen para imagenes de sillas secretariales con brazos">
          <a:extLst>
            <a:ext uri="{FF2B5EF4-FFF2-40B4-BE49-F238E27FC236}">
              <a16:creationId xmlns:a16="http://schemas.microsoft.com/office/drawing/2014/main" id="{00000000-0008-0000-0600-00002C02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114</xdr:row>
      <xdr:rowOff>0</xdr:rowOff>
    </xdr:from>
    <xdr:ext cx="314325" cy="1571625"/>
    <xdr:sp macro="" textlink="">
      <xdr:nvSpPr>
        <xdr:cNvPr id="557" name="Shape 28" descr="Resultado de imagen para imagenes de sillas secretariales con brazos">
          <a:extLst>
            <a:ext uri="{FF2B5EF4-FFF2-40B4-BE49-F238E27FC236}">
              <a16:creationId xmlns:a16="http://schemas.microsoft.com/office/drawing/2014/main" id="{00000000-0008-0000-0600-00002D02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114</xdr:row>
      <xdr:rowOff>0</xdr:rowOff>
    </xdr:from>
    <xdr:ext cx="314325" cy="1571625"/>
    <xdr:sp macro="" textlink="">
      <xdr:nvSpPr>
        <xdr:cNvPr id="558" name="Shape 28" descr="Resultado de imagen para imagenes de sillas secretariales con brazos">
          <a:extLst>
            <a:ext uri="{FF2B5EF4-FFF2-40B4-BE49-F238E27FC236}">
              <a16:creationId xmlns:a16="http://schemas.microsoft.com/office/drawing/2014/main" id="{00000000-0008-0000-0600-00002E02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114</xdr:row>
      <xdr:rowOff>0</xdr:rowOff>
    </xdr:from>
    <xdr:ext cx="314325" cy="1571625"/>
    <xdr:sp macro="" textlink="">
      <xdr:nvSpPr>
        <xdr:cNvPr id="559" name="Shape 28" descr="Resultado de imagen para imagenes de sillas secretariales con brazos">
          <a:extLst>
            <a:ext uri="{FF2B5EF4-FFF2-40B4-BE49-F238E27FC236}">
              <a16:creationId xmlns:a16="http://schemas.microsoft.com/office/drawing/2014/main" id="{00000000-0008-0000-0600-00002F02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114</xdr:row>
      <xdr:rowOff>0</xdr:rowOff>
    </xdr:from>
    <xdr:ext cx="314325" cy="1571625"/>
    <xdr:sp macro="" textlink="">
      <xdr:nvSpPr>
        <xdr:cNvPr id="560" name="Shape 28" descr="Resultado de imagen para imagenes de sillas secretariales con brazos">
          <a:extLst>
            <a:ext uri="{FF2B5EF4-FFF2-40B4-BE49-F238E27FC236}">
              <a16:creationId xmlns:a16="http://schemas.microsoft.com/office/drawing/2014/main" id="{00000000-0008-0000-0600-00003002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114</xdr:row>
      <xdr:rowOff>0</xdr:rowOff>
    </xdr:from>
    <xdr:ext cx="314325" cy="1571625"/>
    <xdr:sp macro="" textlink="">
      <xdr:nvSpPr>
        <xdr:cNvPr id="561" name="Shape 28" descr="Resultado de imagen para imagenes de sillas secretariales con brazos">
          <a:extLst>
            <a:ext uri="{FF2B5EF4-FFF2-40B4-BE49-F238E27FC236}">
              <a16:creationId xmlns:a16="http://schemas.microsoft.com/office/drawing/2014/main" id="{00000000-0008-0000-0600-00003102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116</xdr:row>
      <xdr:rowOff>0</xdr:rowOff>
    </xdr:from>
    <xdr:ext cx="314325" cy="1276350"/>
    <xdr:sp macro="" textlink="">
      <xdr:nvSpPr>
        <xdr:cNvPr id="562" name="Shape 29" descr="Resultado de imagen para imagenes de sillas secretariales con brazos">
          <a:extLst>
            <a:ext uri="{FF2B5EF4-FFF2-40B4-BE49-F238E27FC236}">
              <a16:creationId xmlns:a16="http://schemas.microsoft.com/office/drawing/2014/main" id="{00000000-0008-0000-0600-00003202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116</xdr:row>
      <xdr:rowOff>0</xdr:rowOff>
    </xdr:from>
    <xdr:ext cx="314325" cy="1276350"/>
    <xdr:sp macro="" textlink="">
      <xdr:nvSpPr>
        <xdr:cNvPr id="563" name="Shape 29" descr="Resultado de imagen para imagenes de sillas secretariales con brazos">
          <a:extLst>
            <a:ext uri="{FF2B5EF4-FFF2-40B4-BE49-F238E27FC236}">
              <a16:creationId xmlns:a16="http://schemas.microsoft.com/office/drawing/2014/main" id="{00000000-0008-0000-0600-00003302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116</xdr:row>
      <xdr:rowOff>0</xdr:rowOff>
    </xdr:from>
    <xdr:ext cx="314325" cy="1276350"/>
    <xdr:sp macro="" textlink="">
      <xdr:nvSpPr>
        <xdr:cNvPr id="564" name="Shape 29" descr="Resultado de imagen para imagenes de sillas secretariales con brazos">
          <a:extLst>
            <a:ext uri="{FF2B5EF4-FFF2-40B4-BE49-F238E27FC236}">
              <a16:creationId xmlns:a16="http://schemas.microsoft.com/office/drawing/2014/main" id="{00000000-0008-0000-0600-00003402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116</xdr:row>
      <xdr:rowOff>0</xdr:rowOff>
    </xdr:from>
    <xdr:ext cx="314325" cy="1276350"/>
    <xdr:sp macro="" textlink="">
      <xdr:nvSpPr>
        <xdr:cNvPr id="565" name="Shape 29" descr="Resultado de imagen para imagenes de sillas secretariales con brazos">
          <a:extLst>
            <a:ext uri="{FF2B5EF4-FFF2-40B4-BE49-F238E27FC236}">
              <a16:creationId xmlns:a16="http://schemas.microsoft.com/office/drawing/2014/main" id="{00000000-0008-0000-0600-00003502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116</xdr:row>
      <xdr:rowOff>0</xdr:rowOff>
    </xdr:from>
    <xdr:ext cx="314325" cy="1276350"/>
    <xdr:sp macro="" textlink="">
      <xdr:nvSpPr>
        <xdr:cNvPr id="566" name="Shape 29" descr="Resultado de imagen para imagenes de sillas secretariales con brazos">
          <a:extLst>
            <a:ext uri="{FF2B5EF4-FFF2-40B4-BE49-F238E27FC236}">
              <a16:creationId xmlns:a16="http://schemas.microsoft.com/office/drawing/2014/main" id="{00000000-0008-0000-0600-00003602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116</xdr:row>
      <xdr:rowOff>0</xdr:rowOff>
    </xdr:from>
    <xdr:ext cx="314325" cy="1276350"/>
    <xdr:sp macro="" textlink="">
      <xdr:nvSpPr>
        <xdr:cNvPr id="567" name="Shape 29" descr="Resultado de imagen para imagenes de sillas secretariales con brazos">
          <a:extLst>
            <a:ext uri="{FF2B5EF4-FFF2-40B4-BE49-F238E27FC236}">
              <a16:creationId xmlns:a16="http://schemas.microsoft.com/office/drawing/2014/main" id="{00000000-0008-0000-0600-00003702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116</xdr:row>
      <xdr:rowOff>0</xdr:rowOff>
    </xdr:from>
    <xdr:ext cx="314325" cy="1276350"/>
    <xdr:sp macro="" textlink="">
      <xdr:nvSpPr>
        <xdr:cNvPr id="568" name="Shape 29" descr="Resultado de imagen para imagenes de sillas secretariales con brazos">
          <a:extLst>
            <a:ext uri="{FF2B5EF4-FFF2-40B4-BE49-F238E27FC236}">
              <a16:creationId xmlns:a16="http://schemas.microsoft.com/office/drawing/2014/main" id="{00000000-0008-0000-0600-00003802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117</xdr:row>
      <xdr:rowOff>0</xdr:rowOff>
    </xdr:from>
    <xdr:ext cx="314325" cy="1076325"/>
    <xdr:sp macro="" textlink="">
      <xdr:nvSpPr>
        <xdr:cNvPr id="569" name="Shape 30" descr="Resultado de imagen para imagenes de sillas secretariales con brazos">
          <a:extLst>
            <a:ext uri="{FF2B5EF4-FFF2-40B4-BE49-F238E27FC236}">
              <a16:creationId xmlns:a16="http://schemas.microsoft.com/office/drawing/2014/main" id="{00000000-0008-0000-0600-00003902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117</xdr:row>
      <xdr:rowOff>0</xdr:rowOff>
    </xdr:from>
    <xdr:ext cx="314325" cy="1076325"/>
    <xdr:sp macro="" textlink="">
      <xdr:nvSpPr>
        <xdr:cNvPr id="570" name="Shape 30" descr="Resultado de imagen para imagenes de sillas secretariales con brazos">
          <a:extLst>
            <a:ext uri="{FF2B5EF4-FFF2-40B4-BE49-F238E27FC236}">
              <a16:creationId xmlns:a16="http://schemas.microsoft.com/office/drawing/2014/main" id="{00000000-0008-0000-0600-00003A02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117</xdr:row>
      <xdr:rowOff>0</xdr:rowOff>
    </xdr:from>
    <xdr:ext cx="314325" cy="1076325"/>
    <xdr:sp macro="" textlink="">
      <xdr:nvSpPr>
        <xdr:cNvPr id="571" name="Shape 30" descr="Resultado de imagen para imagenes de sillas secretariales con brazos">
          <a:extLst>
            <a:ext uri="{FF2B5EF4-FFF2-40B4-BE49-F238E27FC236}">
              <a16:creationId xmlns:a16="http://schemas.microsoft.com/office/drawing/2014/main" id="{00000000-0008-0000-0600-00003B02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117</xdr:row>
      <xdr:rowOff>0</xdr:rowOff>
    </xdr:from>
    <xdr:ext cx="314325" cy="1076325"/>
    <xdr:sp macro="" textlink="">
      <xdr:nvSpPr>
        <xdr:cNvPr id="572" name="Shape 30" descr="Resultado de imagen para imagenes de sillas secretariales con brazos">
          <a:extLst>
            <a:ext uri="{FF2B5EF4-FFF2-40B4-BE49-F238E27FC236}">
              <a16:creationId xmlns:a16="http://schemas.microsoft.com/office/drawing/2014/main" id="{00000000-0008-0000-0600-00003C02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117</xdr:row>
      <xdr:rowOff>0</xdr:rowOff>
    </xdr:from>
    <xdr:ext cx="314325" cy="1076325"/>
    <xdr:sp macro="" textlink="">
      <xdr:nvSpPr>
        <xdr:cNvPr id="573" name="Shape 30" descr="Resultado de imagen para imagenes de sillas secretariales con brazos">
          <a:extLst>
            <a:ext uri="{FF2B5EF4-FFF2-40B4-BE49-F238E27FC236}">
              <a16:creationId xmlns:a16="http://schemas.microsoft.com/office/drawing/2014/main" id="{00000000-0008-0000-0600-00003D02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xdr:col>
      <xdr:colOff>304800</xdr:colOff>
      <xdr:row>39</xdr:row>
      <xdr:rowOff>317500</xdr:rowOff>
    </xdr:from>
    <xdr:ext cx="314325" cy="1076325"/>
    <xdr:sp macro="" textlink="">
      <xdr:nvSpPr>
        <xdr:cNvPr id="575" name="Shape 30" descr="Resultado de imagen para imagenes de sillas secretariales con brazos">
          <a:extLst>
            <a:ext uri="{FF2B5EF4-FFF2-40B4-BE49-F238E27FC236}">
              <a16:creationId xmlns:a16="http://schemas.microsoft.com/office/drawing/2014/main" id="{00000000-0008-0000-0600-00003F020000}"/>
            </a:ext>
          </a:extLst>
        </xdr:cNvPr>
        <xdr:cNvSpPr/>
      </xdr:nvSpPr>
      <xdr:spPr>
        <a:xfrm>
          <a:off x="8902700" y="238379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118</xdr:row>
      <xdr:rowOff>0</xdr:rowOff>
    </xdr:from>
    <xdr:ext cx="314325" cy="876300"/>
    <xdr:sp macro="" textlink="">
      <xdr:nvSpPr>
        <xdr:cNvPr id="576" name="Shape 31" descr="Resultado de imagen para imagenes de sillas secretariales con brazos">
          <a:extLst>
            <a:ext uri="{FF2B5EF4-FFF2-40B4-BE49-F238E27FC236}">
              <a16:creationId xmlns:a16="http://schemas.microsoft.com/office/drawing/2014/main" id="{00000000-0008-0000-0600-00004002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118</xdr:row>
      <xdr:rowOff>0</xdr:rowOff>
    </xdr:from>
    <xdr:ext cx="314325" cy="876300"/>
    <xdr:sp macro="" textlink="">
      <xdr:nvSpPr>
        <xdr:cNvPr id="577" name="Shape 31" descr="Resultado de imagen para imagenes de sillas secretariales con brazos">
          <a:extLst>
            <a:ext uri="{FF2B5EF4-FFF2-40B4-BE49-F238E27FC236}">
              <a16:creationId xmlns:a16="http://schemas.microsoft.com/office/drawing/2014/main" id="{00000000-0008-0000-0600-00004102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118</xdr:row>
      <xdr:rowOff>0</xdr:rowOff>
    </xdr:from>
    <xdr:ext cx="314325" cy="876300"/>
    <xdr:sp macro="" textlink="">
      <xdr:nvSpPr>
        <xdr:cNvPr id="578" name="Shape 31" descr="Resultado de imagen para imagenes de sillas secretariales con brazos">
          <a:extLst>
            <a:ext uri="{FF2B5EF4-FFF2-40B4-BE49-F238E27FC236}">
              <a16:creationId xmlns:a16="http://schemas.microsoft.com/office/drawing/2014/main" id="{00000000-0008-0000-0600-00004202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118</xdr:row>
      <xdr:rowOff>0</xdr:rowOff>
    </xdr:from>
    <xdr:ext cx="314325" cy="876300"/>
    <xdr:sp macro="" textlink="">
      <xdr:nvSpPr>
        <xdr:cNvPr id="579" name="Shape 31" descr="Resultado de imagen para imagenes de sillas secretariales con brazos">
          <a:extLst>
            <a:ext uri="{FF2B5EF4-FFF2-40B4-BE49-F238E27FC236}">
              <a16:creationId xmlns:a16="http://schemas.microsoft.com/office/drawing/2014/main" id="{00000000-0008-0000-0600-00004302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118</xdr:row>
      <xdr:rowOff>0</xdr:rowOff>
    </xdr:from>
    <xdr:ext cx="314325" cy="876300"/>
    <xdr:sp macro="" textlink="">
      <xdr:nvSpPr>
        <xdr:cNvPr id="580" name="Shape 31" descr="Resultado de imagen para imagenes de sillas secretariales con brazos">
          <a:extLst>
            <a:ext uri="{FF2B5EF4-FFF2-40B4-BE49-F238E27FC236}">
              <a16:creationId xmlns:a16="http://schemas.microsoft.com/office/drawing/2014/main" id="{00000000-0008-0000-0600-00004402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118</xdr:row>
      <xdr:rowOff>0</xdr:rowOff>
    </xdr:from>
    <xdr:ext cx="314325" cy="876300"/>
    <xdr:sp macro="" textlink="">
      <xdr:nvSpPr>
        <xdr:cNvPr id="581" name="Shape 31" descr="Resultado de imagen para imagenes de sillas secretariales con brazos">
          <a:extLst>
            <a:ext uri="{FF2B5EF4-FFF2-40B4-BE49-F238E27FC236}">
              <a16:creationId xmlns:a16="http://schemas.microsoft.com/office/drawing/2014/main" id="{00000000-0008-0000-0600-00004502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118</xdr:row>
      <xdr:rowOff>0</xdr:rowOff>
    </xdr:from>
    <xdr:ext cx="314325" cy="876300"/>
    <xdr:sp macro="" textlink="">
      <xdr:nvSpPr>
        <xdr:cNvPr id="582" name="Shape 31" descr="Resultado de imagen para imagenes de sillas secretariales con brazos">
          <a:extLst>
            <a:ext uri="{FF2B5EF4-FFF2-40B4-BE49-F238E27FC236}">
              <a16:creationId xmlns:a16="http://schemas.microsoft.com/office/drawing/2014/main" id="{00000000-0008-0000-0600-00004602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120</xdr:row>
      <xdr:rowOff>0</xdr:rowOff>
    </xdr:from>
    <xdr:ext cx="314325" cy="476250"/>
    <xdr:sp macro="" textlink="">
      <xdr:nvSpPr>
        <xdr:cNvPr id="583" name="Shape 32" descr="Resultado de imagen para imagenes de sillas secretariales con brazos">
          <a:extLst>
            <a:ext uri="{FF2B5EF4-FFF2-40B4-BE49-F238E27FC236}">
              <a16:creationId xmlns:a16="http://schemas.microsoft.com/office/drawing/2014/main" id="{00000000-0008-0000-0600-00004702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120</xdr:row>
      <xdr:rowOff>0</xdr:rowOff>
    </xdr:from>
    <xdr:ext cx="314325" cy="476250"/>
    <xdr:sp macro="" textlink="">
      <xdr:nvSpPr>
        <xdr:cNvPr id="584" name="Shape 32" descr="Resultado de imagen para imagenes de sillas secretariales con brazos">
          <a:extLst>
            <a:ext uri="{FF2B5EF4-FFF2-40B4-BE49-F238E27FC236}">
              <a16:creationId xmlns:a16="http://schemas.microsoft.com/office/drawing/2014/main" id="{00000000-0008-0000-0600-00004802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120</xdr:row>
      <xdr:rowOff>0</xdr:rowOff>
    </xdr:from>
    <xdr:ext cx="314325" cy="476250"/>
    <xdr:sp macro="" textlink="">
      <xdr:nvSpPr>
        <xdr:cNvPr id="585" name="Shape 32" descr="Resultado de imagen para imagenes de sillas secretariales con brazos">
          <a:extLst>
            <a:ext uri="{FF2B5EF4-FFF2-40B4-BE49-F238E27FC236}">
              <a16:creationId xmlns:a16="http://schemas.microsoft.com/office/drawing/2014/main" id="{00000000-0008-0000-0600-00004902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120</xdr:row>
      <xdr:rowOff>0</xdr:rowOff>
    </xdr:from>
    <xdr:ext cx="314325" cy="476250"/>
    <xdr:sp macro="" textlink="">
      <xdr:nvSpPr>
        <xdr:cNvPr id="586" name="Shape 32" descr="Resultado de imagen para imagenes de sillas secretariales con brazos">
          <a:extLst>
            <a:ext uri="{FF2B5EF4-FFF2-40B4-BE49-F238E27FC236}">
              <a16:creationId xmlns:a16="http://schemas.microsoft.com/office/drawing/2014/main" id="{00000000-0008-0000-0600-00004A02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120</xdr:row>
      <xdr:rowOff>0</xdr:rowOff>
    </xdr:from>
    <xdr:ext cx="314325" cy="476250"/>
    <xdr:sp macro="" textlink="">
      <xdr:nvSpPr>
        <xdr:cNvPr id="587" name="Shape 32" descr="Resultado de imagen para imagenes de sillas secretariales con brazos">
          <a:extLst>
            <a:ext uri="{FF2B5EF4-FFF2-40B4-BE49-F238E27FC236}">
              <a16:creationId xmlns:a16="http://schemas.microsoft.com/office/drawing/2014/main" id="{00000000-0008-0000-0600-00004B02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120</xdr:row>
      <xdr:rowOff>0</xdr:rowOff>
    </xdr:from>
    <xdr:ext cx="314325" cy="476250"/>
    <xdr:sp macro="" textlink="">
      <xdr:nvSpPr>
        <xdr:cNvPr id="588" name="Shape 32" descr="Resultado de imagen para imagenes de sillas secretariales con brazos">
          <a:extLst>
            <a:ext uri="{FF2B5EF4-FFF2-40B4-BE49-F238E27FC236}">
              <a16:creationId xmlns:a16="http://schemas.microsoft.com/office/drawing/2014/main" id="{00000000-0008-0000-0600-00004C02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120</xdr:row>
      <xdr:rowOff>0</xdr:rowOff>
    </xdr:from>
    <xdr:ext cx="314325" cy="476250"/>
    <xdr:sp macro="" textlink="">
      <xdr:nvSpPr>
        <xdr:cNvPr id="589" name="Shape 32" descr="Resultado de imagen para imagenes de sillas secretariales con brazos">
          <a:extLst>
            <a:ext uri="{FF2B5EF4-FFF2-40B4-BE49-F238E27FC236}">
              <a16:creationId xmlns:a16="http://schemas.microsoft.com/office/drawing/2014/main" id="{00000000-0008-0000-0600-00004D02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xdr:row>
      <xdr:rowOff>0</xdr:rowOff>
    </xdr:from>
    <xdr:ext cx="314325" cy="314325"/>
    <xdr:sp macro="" textlink="">
      <xdr:nvSpPr>
        <xdr:cNvPr id="590" name="Shape 3" descr="Resultado de imagen para imagenes de sillas secretariales con brazos">
          <a:extLst>
            <a:ext uri="{FF2B5EF4-FFF2-40B4-BE49-F238E27FC236}">
              <a16:creationId xmlns:a16="http://schemas.microsoft.com/office/drawing/2014/main" id="{00000000-0008-0000-0600-00004E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xdr:row>
      <xdr:rowOff>0</xdr:rowOff>
    </xdr:from>
    <xdr:ext cx="314325" cy="314325"/>
    <xdr:sp macro="" textlink="">
      <xdr:nvSpPr>
        <xdr:cNvPr id="591" name="Shape 3" descr="Resultado de imagen para imagenes de sillas secretariales con brazos">
          <a:extLst>
            <a:ext uri="{FF2B5EF4-FFF2-40B4-BE49-F238E27FC236}">
              <a16:creationId xmlns:a16="http://schemas.microsoft.com/office/drawing/2014/main" id="{00000000-0008-0000-0600-00004F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xdr:row>
      <xdr:rowOff>0</xdr:rowOff>
    </xdr:from>
    <xdr:ext cx="314325" cy="314325"/>
    <xdr:sp macro="" textlink="">
      <xdr:nvSpPr>
        <xdr:cNvPr id="592" name="Shape 3" descr="Resultado de imagen para imagenes de sillas secretariales con brazos">
          <a:extLst>
            <a:ext uri="{FF2B5EF4-FFF2-40B4-BE49-F238E27FC236}">
              <a16:creationId xmlns:a16="http://schemas.microsoft.com/office/drawing/2014/main" id="{00000000-0008-0000-0600-000050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xdr:row>
      <xdr:rowOff>0</xdr:rowOff>
    </xdr:from>
    <xdr:ext cx="314325" cy="314325"/>
    <xdr:sp macro="" textlink="">
      <xdr:nvSpPr>
        <xdr:cNvPr id="593" name="Shape 3" descr="Resultado de imagen para imagenes de sillas secretariales con brazos">
          <a:extLst>
            <a:ext uri="{FF2B5EF4-FFF2-40B4-BE49-F238E27FC236}">
              <a16:creationId xmlns:a16="http://schemas.microsoft.com/office/drawing/2014/main" id="{00000000-0008-0000-0600-000051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xdr:row>
      <xdr:rowOff>0</xdr:rowOff>
    </xdr:from>
    <xdr:ext cx="314325" cy="314325"/>
    <xdr:sp macro="" textlink="">
      <xdr:nvSpPr>
        <xdr:cNvPr id="594" name="Shape 3" descr="Resultado de imagen para imagenes de sillas secretariales con brazos">
          <a:extLst>
            <a:ext uri="{FF2B5EF4-FFF2-40B4-BE49-F238E27FC236}">
              <a16:creationId xmlns:a16="http://schemas.microsoft.com/office/drawing/2014/main" id="{00000000-0008-0000-0600-000052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xdr:row>
      <xdr:rowOff>0</xdr:rowOff>
    </xdr:from>
    <xdr:ext cx="314325" cy="314325"/>
    <xdr:sp macro="" textlink="">
      <xdr:nvSpPr>
        <xdr:cNvPr id="595" name="Shape 3" descr="Resultado de imagen para imagenes de sillas secretariales con brazos">
          <a:extLst>
            <a:ext uri="{FF2B5EF4-FFF2-40B4-BE49-F238E27FC236}">
              <a16:creationId xmlns:a16="http://schemas.microsoft.com/office/drawing/2014/main" id="{00000000-0008-0000-0600-000053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xdr:row>
      <xdr:rowOff>0</xdr:rowOff>
    </xdr:from>
    <xdr:ext cx="314325" cy="314325"/>
    <xdr:sp macro="" textlink="">
      <xdr:nvSpPr>
        <xdr:cNvPr id="596" name="Shape 3" descr="Resultado de imagen para imagenes de sillas secretariales con brazos">
          <a:extLst>
            <a:ext uri="{FF2B5EF4-FFF2-40B4-BE49-F238E27FC236}">
              <a16:creationId xmlns:a16="http://schemas.microsoft.com/office/drawing/2014/main" id="{00000000-0008-0000-0600-000054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12</xdr:row>
      <xdr:rowOff>0</xdr:rowOff>
    </xdr:from>
    <xdr:ext cx="314325" cy="314325"/>
    <xdr:sp macro="" textlink="">
      <xdr:nvSpPr>
        <xdr:cNvPr id="597" name="Shape 3" descr="Resultado de imagen para imagenes de sillas secretariales con brazos">
          <a:extLst>
            <a:ext uri="{FF2B5EF4-FFF2-40B4-BE49-F238E27FC236}">
              <a16:creationId xmlns:a16="http://schemas.microsoft.com/office/drawing/2014/main" id="{00000000-0008-0000-0600-000055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12</xdr:row>
      <xdr:rowOff>0</xdr:rowOff>
    </xdr:from>
    <xdr:ext cx="314325" cy="314325"/>
    <xdr:sp macro="" textlink="">
      <xdr:nvSpPr>
        <xdr:cNvPr id="598" name="Shape 3" descr="Resultado de imagen para imagenes de sillas secretariales con brazos">
          <a:extLst>
            <a:ext uri="{FF2B5EF4-FFF2-40B4-BE49-F238E27FC236}">
              <a16:creationId xmlns:a16="http://schemas.microsoft.com/office/drawing/2014/main" id="{00000000-0008-0000-0600-000056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12</xdr:row>
      <xdr:rowOff>0</xdr:rowOff>
    </xdr:from>
    <xdr:ext cx="314325" cy="314325"/>
    <xdr:sp macro="" textlink="">
      <xdr:nvSpPr>
        <xdr:cNvPr id="599" name="Shape 3" descr="Resultado de imagen para imagenes de sillas secretariales con brazos">
          <a:extLst>
            <a:ext uri="{FF2B5EF4-FFF2-40B4-BE49-F238E27FC236}">
              <a16:creationId xmlns:a16="http://schemas.microsoft.com/office/drawing/2014/main" id="{00000000-0008-0000-0600-000057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12</xdr:row>
      <xdr:rowOff>0</xdr:rowOff>
    </xdr:from>
    <xdr:ext cx="314325" cy="314325"/>
    <xdr:sp macro="" textlink="">
      <xdr:nvSpPr>
        <xdr:cNvPr id="600" name="Shape 3" descr="Resultado de imagen para imagenes de sillas secretariales con brazos">
          <a:extLst>
            <a:ext uri="{FF2B5EF4-FFF2-40B4-BE49-F238E27FC236}">
              <a16:creationId xmlns:a16="http://schemas.microsoft.com/office/drawing/2014/main" id="{00000000-0008-0000-0600-000058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12</xdr:row>
      <xdr:rowOff>0</xdr:rowOff>
    </xdr:from>
    <xdr:ext cx="314325" cy="314325"/>
    <xdr:sp macro="" textlink="">
      <xdr:nvSpPr>
        <xdr:cNvPr id="601" name="Shape 3" descr="Resultado de imagen para imagenes de sillas secretariales con brazos">
          <a:extLst>
            <a:ext uri="{FF2B5EF4-FFF2-40B4-BE49-F238E27FC236}">
              <a16:creationId xmlns:a16="http://schemas.microsoft.com/office/drawing/2014/main" id="{00000000-0008-0000-0600-000059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12</xdr:row>
      <xdr:rowOff>0</xdr:rowOff>
    </xdr:from>
    <xdr:ext cx="314325" cy="314325"/>
    <xdr:sp macro="" textlink="">
      <xdr:nvSpPr>
        <xdr:cNvPr id="602" name="Shape 3" descr="Resultado de imagen para imagenes de sillas secretariales con brazos">
          <a:extLst>
            <a:ext uri="{FF2B5EF4-FFF2-40B4-BE49-F238E27FC236}">
              <a16:creationId xmlns:a16="http://schemas.microsoft.com/office/drawing/2014/main" id="{00000000-0008-0000-0600-00005A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13</xdr:row>
      <xdr:rowOff>0</xdr:rowOff>
    </xdr:from>
    <xdr:ext cx="314325" cy="314325"/>
    <xdr:sp macro="" textlink="">
      <xdr:nvSpPr>
        <xdr:cNvPr id="604" name="Shape 3" descr="Resultado de imagen para imagenes de sillas secretariales con brazos">
          <a:extLst>
            <a:ext uri="{FF2B5EF4-FFF2-40B4-BE49-F238E27FC236}">
              <a16:creationId xmlns:a16="http://schemas.microsoft.com/office/drawing/2014/main" id="{00000000-0008-0000-0600-00005C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13</xdr:row>
      <xdr:rowOff>0</xdr:rowOff>
    </xdr:from>
    <xdr:ext cx="314325" cy="314325"/>
    <xdr:sp macro="" textlink="">
      <xdr:nvSpPr>
        <xdr:cNvPr id="605" name="Shape 3" descr="Resultado de imagen para imagenes de sillas secretariales con brazos">
          <a:extLst>
            <a:ext uri="{FF2B5EF4-FFF2-40B4-BE49-F238E27FC236}">
              <a16:creationId xmlns:a16="http://schemas.microsoft.com/office/drawing/2014/main" id="{00000000-0008-0000-0600-00005D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13</xdr:row>
      <xdr:rowOff>0</xdr:rowOff>
    </xdr:from>
    <xdr:ext cx="314325" cy="314325"/>
    <xdr:sp macro="" textlink="">
      <xdr:nvSpPr>
        <xdr:cNvPr id="606" name="Shape 3" descr="Resultado de imagen para imagenes de sillas secretariales con brazos">
          <a:extLst>
            <a:ext uri="{FF2B5EF4-FFF2-40B4-BE49-F238E27FC236}">
              <a16:creationId xmlns:a16="http://schemas.microsoft.com/office/drawing/2014/main" id="{00000000-0008-0000-0600-00005E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13</xdr:row>
      <xdr:rowOff>0</xdr:rowOff>
    </xdr:from>
    <xdr:ext cx="314325" cy="314325"/>
    <xdr:sp macro="" textlink="">
      <xdr:nvSpPr>
        <xdr:cNvPr id="607" name="Shape 3" descr="Resultado de imagen para imagenes de sillas secretariales con brazos">
          <a:extLst>
            <a:ext uri="{FF2B5EF4-FFF2-40B4-BE49-F238E27FC236}">
              <a16:creationId xmlns:a16="http://schemas.microsoft.com/office/drawing/2014/main" id="{00000000-0008-0000-0600-00005F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13</xdr:row>
      <xdr:rowOff>0</xdr:rowOff>
    </xdr:from>
    <xdr:ext cx="314325" cy="314325"/>
    <xdr:sp macro="" textlink="">
      <xdr:nvSpPr>
        <xdr:cNvPr id="608" name="Shape 3" descr="Resultado de imagen para imagenes de sillas secretariales con brazos">
          <a:extLst>
            <a:ext uri="{FF2B5EF4-FFF2-40B4-BE49-F238E27FC236}">
              <a16:creationId xmlns:a16="http://schemas.microsoft.com/office/drawing/2014/main" id="{00000000-0008-0000-0600-000060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13</xdr:row>
      <xdr:rowOff>0</xdr:rowOff>
    </xdr:from>
    <xdr:ext cx="314325" cy="314325"/>
    <xdr:sp macro="" textlink="">
      <xdr:nvSpPr>
        <xdr:cNvPr id="609" name="Shape 3" descr="Resultado de imagen para imagenes de sillas secretariales con brazos">
          <a:extLst>
            <a:ext uri="{FF2B5EF4-FFF2-40B4-BE49-F238E27FC236}">
              <a16:creationId xmlns:a16="http://schemas.microsoft.com/office/drawing/2014/main" id="{00000000-0008-0000-0600-000061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13</xdr:row>
      <xdr:rowOff>0</xdr:rowOff>
    </xdr:from>
    <xdr:ext cx="314325" cy="314325"/>
    <xdr:sp macro="" textlink="">
      <xdr:nvSpPr>
        <xdr:cNvPr id="610" name="Shape 3" descr="Resultado de imagen para imagenes de sillas secretariales con brazos">
          <a:extLst>
            <a:ext uri="{FF2B5EF4-FFF2-40B4-BE49-F238E27FC236}">
              <a16:creationId xmlns:a16="http://schemas.microsoft.com/office/drawing/2014/main" id="{00000000-0008-0000-0600-000062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14</xdr:row>
      <xdr:rowOff>0</xdr:rowOff>
    </xdr:from>
    <xdr:ext cx="314325" cy="285750"/>
    <xdr:sp macro="" textlink="">
      <xdr:nvSpPr>
        <xdr:cNvPr id="611" name="Shape 4" descr="Resultado de imagen para imagenes de sillas secretariales con brazos">
          <a:extLst>
            <a:ext uri="{FF2B5EF4-FFF2-40B4-BE49-F238E27FC236}">
              <a16:creationId xmlns:a16="http://schemas.microsoft.com/office/drawing/2014/main" id="{00000000-0008-0000-0600-00006302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14</xdr:row>
      <xdr:rowOff>0</xdr:rowOff>
    </xdr:from>
    <xdr:ext cx="314325" cy="285750"/>
    <xdr:sp macro="" textlink="">
      <xdr:nvSpPr>
        <xdr:cNvPr id="612" name="Shape 4" descr="Resultado de imagen para imagenes de sillas secretariales con brazos">
          <a:extLst>
            <a:ext uri="{FF2B5EF4-FFF2-40B4-BE49-F238E27FC236}">
              <a16:creationId xmlns:a16="http://schemas.microsoft.com/office/drawing/2014/main" id="{00000000-0008-0000-0600-00006402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14</xdr:row>
      <xdr:rowOff>0</xdr:rowOff>
    </xdr:from>
    <xdr:ext cx="314325" cy="285750"/>
    <xdr:sp macro="" textlink="">
      <xdr:nvSpPr>
        <xdr:cNvPr id="613" name="Shape 4" descr="Resultado de imagen para imagenes de sillas secretariales con brazos">
          <a:extLst>
            <a:ext uri="{FF2B5EF4-FFF2-40B4-BE49-F238E27FC236}">
              <a16:creationId xmlns:a16="http://schemas.microsoft.com/office/drawing/2014/main" id="{00000000-0008-0000-0600-00006502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14</xdr:row>
      <xdr:rowOff>0</xdr:rowOff>
    </xdr:from>
    <xdr:ext cx="314325" cy="285750"/>
    <xdr:sp macro="" textlink="">
      <xdr:nvSpPr>
        <xdr:cNvPr id="614" name="Shape 4" descr="Resultado de imagen para imagenes de sillas secretariales con brazos">
          <a:extLst>
            <a:ext uri="{FF2B5EF4-FFF2-40B4-BE49-F238E27FC236}">
              <a16:creationId xmlns:a16="http://schemas.microsoft.com/office/drawing/2014/main" id="{00000000-0008-0000-0600-00006602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14</xdr:row>
      <xdr:rowOff>0</xdr:rowOff>
    </xdr:from>
    <xdr:ext cx="314325" cy="285750"/>
    <xdr:sp macro="" textlink="">
      <xdr:nvSpPr>
        <xdr:cNvPr id="615" name="Shape 4" descr="Resultado de imagen para imagenes de sillas secretariales con brazos">
          <a:extLst>
            <a:ext uri="{FF2B5EF4-FFF2-40B4-BE49-F238E27FC236}">
              <a16:creationId xmlns:a16="http://schemas.microsoft.com/office/drawing/2014/main" id="{00000000-0008-0000-0600-00006702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14</xdr:row>
      <xdr:rowOff>0</xdr:rowOff>
    </xdr:from>
    <xdr:ext cx="314325" cy="285750"/>
    <xdr:sp macro="" textlink="">
      <xdr:nvSpPr>
        <xdr:cNvPr id="616" name="Shape 4" descr="Resultado de imagen para imagenes de sillas secretariales con brazos">
          <a:extLst>
            <a:ext uri="{FF2B5EF4-FFF2-40B4-BE49-F238E27FC236}">
              <a16:creationId xmlns:a16="http://schemas.microsoft.com/office/drawing/2014/main" id="{00000000-0008-0000-0600-00006802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14</xdr:row>
      <xdr:rowOff>0</xdr:rowOff>
    </xdr:from>
    <xdr:ext cx="314325" cy="285750"/>
    <xdr:sp macro="" textlink="">
      <xdr:nvSpPr>
        <xdr:cNvPr id="617" name="Shape 4" descr="Resultado de imagen para imagenes de sillas secretariales con brazos">
          <a:extLst>
            <a:ext uri="{FF2B5EF4-FFF2-40B4-BE49-F238E27FC236}">
              <a16:creationId xmlns:a16="http://schemas.microsoft.com/office/drawing/2014/main" id="{00000000-0008-0000-0600-00006902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15</xdr:row>
      <xdr:rowOff>0</xdr:rowOff>
    </xdr:from>
    <xdr:ext cx="314325" cy="314325"/>
    <xdr:sp macro="" textlink="">
      <xdr:nvSpPr>
        <xdr:cNvPr id="618" name="Shape 3" descr="Resultado de imagen para imagenes de sillas secretariales con brazos">
          <a:extLst>
            <a:ext uri="{FF2B5EF4-FFF2-40B4-BE49-F238E27FC236}">
              <a16:creationId xmlns:a16="http://schemas.microsoft.com/office/drawing/2014/main" id="{00000000-0008-0000-0600-00006A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15</xdr:row>
      <xdr:rowOff>0</xdr:rowOff>
    </xdr:from>
    <xdr:ext cx="314325" cy="314325"/>
    <xdr:sp macro="" textlink="">
      <xdr:nvSpPr>
        <xdr:cNvPr id="619" name="Shape 3" descr="Resultado de imagen para imagenes de sillas secretariales con brazos">
          <a:extLst>
            <a:ext uri="{FF2B5EF4-FFF2-40B4-BE49-F238E27FC236}">
              <a16:creationId xmlns:a16="http://schemas.microsoft.com/office/drawing/2014/main" id="{00000000-0008-0000-0600-00006B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15</xdr:row>
      <xdr:rowOff>0</xdr:rowOff>
    </xdr:from>
    <xdr:ext cx="314325" cy="314325"/>
    <xdr:sp macro="" textlink="">
      <xdr:nvSpPr>
        <xdr:cNvPr id="620" name="Shape 3" descr="Resultado de imagen para imagenes de sillas secretariales con brazos">
          <a:extLst>
            <a:ext uri="{FF2B5EF4-FFF2-40B4-BE49-F238E27FC236}">
              <a16:creationId xmlns:a16="http://schemas.microsoft.com/office/drawing/2014/main" id="{00000000-0008-0000-0600-00006C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15</xdr:row>
      <xdr:rowOff>0</xdr:rowOff>
    </xdr:from>
    <xdr:ext cx="314325" cy="314325"/>
    <xdr:sp macro="" textlink="">
      <xdr:nvSpPr>
        <xdr:cNvPr id="621" name="Shape 3" descr="Resultado de imagen para imagenes de sillas secretariales con brazos">
          <a:extLst>
            <a:ext uri="{FF2B5EF4-FFF2-40B4-BE49-F238E27FC236}">
              <a16:creationId xmlns:a16="http://schemas.microsoft.com/office/drawing/2014/main" id="{00000000-0008-0000-0600-00006D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15</xdr:row>
      <xdr:rowOff>0</xdr:rowOff>
    </xdr:from>
    <xdr:ext cx="314325" cy="314325"/>
    <xdr:sp macro="" textlink="">
      <xdr:nvSpPr>
        <xdr:cNvPr id="622" name="Shape 3" descr="Resultado de imagen para imagenes de sillas secretariales con brazos">
          <a:extLst>
            <a:ext uri="{FF2B5EF4-FFF2-40B4-BE49-F238E27FC236}">
              <a16:creationId xmlns:a16="http://schemas.microsoft.com/office/drawing/2014/main" id="{00000000-0008-0000-0600-00006E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15</xdr:row>
      <xdr:rowOff>0</xdr:rowOff>
    </xdr:from>
    <xdr:ext cx="314325" cy="314325"/>
    <xdr:sp macro="" textlink="">
      <xdr:nvSpPr>
        <xdr:cNvPr id="623" name="Shape 3" descr="Resultado de imagen para imagenes de sillas secretariales con brazos">
          <a:extLst>
            <a:ext uri="{FF2B5EF4-FFF2-40B4-BE49-F238E27FC236}">
              <a16:creationId xmlns:a16="http://schemas.microsoft.com/office/drawing/2014/main" id="{00000000-0008-0000-0600-00006F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15</xdr:row>
      <xdr:rowOff>0</xdr:rowOff>
    </xdr:from>
    <xdr:ext cx="314325" cy="314325"/>
    <xdr:sp macro="" textlink="">
      <xdr:nvSpPr>
        <xdr:cNvPr id="624" name="Shape 3" descr="Resultado de imagen para imagenes de sillas secretariales con brazos">
          <a:extLst>
            <a:ext uri="{FF2B5EF4-FFF2-40B4-BE49-F238E27FC236}">
              <a16:creationId xmlns:a16="http://schemas.microsoft.com/office/drawing/2014/main" id="{00000000-0008-0000-0600-000070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16</xdr:row>
      <xdr:rowOff>0</xdr:rowOff>
    </xdr:from>
    <xdr:ext cx="314325" cy="314325"/>
    <xdr:sp macro="" textlink="">
      <xdr:nvSpPr>
        <xdr:cNvPr id="625" name="Shape 3" descr="Resultado de imagen para imagenes de sillas secretariales con brazos">
          <a:extLst>
            <a:ext uri="{FF2B5EF4-FFF2-40B4-BE49-F238E27FC236}">
              <a16:creationId xmlns:a16="http://schemas.microsoft.com/office/drawing/2014/main" id="{00000000-0008-0000-0600-000071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16</xdr:row>
      <xdr:rowOff>0</xdr:rowOff>
    </xdr:from>
    <xdr:ext cx="314325" cy="314325"/>
    <xdr:sp macro="" textlink="">
      <xdr:nvSpPr>
        <xdr:cNvPr id="626" name="Shape 3" descr="Resultado de imagen para imagenes de sillas secretariales con brazos">
          <a:extLst>
            <a:ext uri="{FF2B5EF4-FFF2-40B4-BE49-F238E27FC236}">
              <a16:creationId xmlns:a16="http://schemas.microsoft.com/office/drawing/2014/main" id="{00000000-0008-0000-0600-000072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16</xdr:row>
      <xdr:rowOff>0</xdr:rowOff>
    </xdr:from>
    <xdr:ext cx="314325" cy="314325"/>
    <xdr:sp macro="" textlink="">
      <xdr:nvSpPr>
        <xdr:cNvPr id="627" name="Shape 3" descr="Resultado de imagen para imagenes de sillas secretariales con brazos">
          <a:extLst>
            <a:ext uri="{FF2B5EF4-FFF2-40B4-BE49-F238E27FC236}">
              <a16:creationId xmlns:a16="http://schemas.microsoft.com/office/drawing/2014/main" id="{00000000-0008-0000-0600-000073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16</xdr:row>
      <xdr:rowOff>0</xdr:rowOff>
    </xdr:from>
    <xdr:ext cx="314325" cy="314325"/>
    <xdr:sp macro="" textlink="">
      <xdr:nvSpPr>
        <xdr:cNvPr id="628" name="Shape 3" descr="Resultado de imagen para imagenes de sillas secretariales con brazos">
          <a:extLst>
            <a:ext uri="{FF2B5EF4-FFF2-40B4-BE49-F238E27FC236}">
              <a16:creationId xmlns:a16="http://schemas.microsoft.com/office/drawing/2014/main" id="{00000000-0008-0000-0600-000074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16</xdr:row>
      <xdr:rowOff>0</xdr:rowOff>
    </xdr:from>
    <xdr:ext cx="314325" cy="314325"/>
    <xdr:sp macro="" textlink="">
      <xdr:nvSpPr>
        <xdr:cNvPr id="629" name="Shape 3" descr="Resultado de imagen para imagenes de sillas secretariales con brazos">
          <a:extLst>
            <a:ext uri="{FF2B5EF4-FFF2-40B4-BE49-F238E27FC236}">
              <a16:creationId xmlns:a16="http://schemas.microsoft.com/office/drawing/2014/main" id="{00000000-0008-0000-0600-000075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16</xdr:row>
      <xdr:rowOff>0</xdr:rowOff>
    </xdr:from>
    <xdr:ext cx="314325" cy="314325"/>
    <xdr:sp macro="" textlink="">
      <xdr:nvSpPr>
        <xdr:cNvPr id="630" name="Shape 3" descr="Resultado de imagen para imagenes de sillas secretariales con brazos">
          <a:extLst>
            <a:ext uri="{FF2B5EF4-FFF2-40B4-BE49-F238E27FC236}">
              <a16:creationId xmlns:a16="http://schemas.microsoft.com/office/drawing/2014/main" id="{00000000-0008-0000-0600-000076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16</xdr:row>
      <xdr:rowOff>0</xdr:rowOff>
    </xdr:from>
    <xdr:ext cx="314325" cy="314325"/>
    <xdr:sp macro="" textlink="">
      <xdr:nvSpPr>
        <xdr:cNvPr id="631" name="Shape 3" descr="Resultado de imagen para imagenes de sillas secretariales con brazos">
          <a:extLst>
            <a:ext uri="{FF2B5EF4-FFF2-40B4-BE49-F238E27FC236}">
              <a16:creationId xmlns:a16="http://schemas.microsoft.com/office/drawing/2014/main" id="{00000000-0008-0000-0600-00007702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17</xdr:row>
      <xdr:rowOff>0</xdr:rowOff>
    </xdr:from>
    <xdr:ext cx="314325" cy="54273450"/>
    <xdr:sp macro="" textlink="">
      <xdr:nvSpPr>
        <xdr:cNvPr id="632" name="Shape 5" descr="Resultado de imagen para imagenes de sillas secretariales con brazos">
          <a:extLst>
            <a:ext uri="{FF2B5EF4-FFF2-40B4-BE49-F238E27FC236}">
              <a16:creationId xmlns:a16="http://schemas.microsoft.com/office/drawing/2014/main" id="{00000000-0008-0000-0600-000078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17</xdr:row>
      <xdr:rowOff>0</xdr:rowOff>
    </xdr:from>
    <xdr:ext cx="314325" cy="54273450"/>
    <xdr:sp macro="" textlink="">
      <xdr:nvSpPr>
        <xdr:cNvPr id="633" name="Shape 5" descr="Resultado de imagen para imagenes de sillas secretariales con brazos">
          <a:extLst>
            <a:ext uri="{FF2B5EF4-FFF2-40B4-BE49-F238E27FC236}">
              <a16:creationId xmlns:a16="http://schemas.microsoft.com/office/drawing/2014/main" id="{00000000-0008-0000-0600-000079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17</xdr:row>
      <xdr:rowOff>0</xdr:rowOff>
    </xdr:from>
    <xdr:ext cx="314325" cy="54273450"/>
    <xdr:sp macro="" textlink="">
      <xdr:nvSpPr>
        <xdr:cNvPr id="634" name="Shape 5" descr="Resultado de imagen para imagenes de sillas secretariales con brazos">
          <a:extLst>
            <a:ext uri="{FF2B5EF4-FFF2-40B4-BE49-F238E27FC236}">
              <a16:creationId xmlns:a16="http://schemas.microsoft.com/office/drawing/2014/main" id="{00000000-0008-0000-0600-00007A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17</xdr:row>
      <xdr:rowOff>0</xdr:rowOff>
    </xdr:from>
    <xdr:ext cx="314325" cy="54273450"/>
    <xdr:sp macro="" textlink="">
      <xdr:nvSpPr>
        <xdr:cNvPr id="635" name="Shape 5" descr="Resultado de imagen para imagenes de sillas secretariales con brazos">
          <a:extLst>
            <a:ext uri="{FF2B5EF4-FFF2-40B4-BE49-F238E27FC236}">
              <a16:creationId xmlns:a16="http://schemas.microsoft.com/office/drawing/2014/main" id="{00000000-0008-0000-0600-00007B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17</xdr:row>
      <xdr:rowOff>0</xdr:rowOff>
    </xdr:from>
    <xdr:ext cx="314325" cy="54273450"/>
    <xdr:sp macro="" textlink="">
      <xdr:nvSpPr>
        <xdr:cNvPr id="636" name="Shape 5" descr="Resultado de imagen para imagenes de sillas secretariales con brazos">
          <a:extLst>
            <a:ext uri="{FF2B5EF4-FFF2-40B4-BE49-F238E27FC236}">
              <a16:creationId xmlns:a16="http://schemas.microsoft.com/office/drawing/2014/main" id="{00000000-0008-0000-0600-00007C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17</xdr:row>
      <xdr:rowOff>0</xdr:rowOff>
    </xdr:from>
    <xdr:ext cx="314325" cy="54273450"/>
    <xdr:sp macro="" textlink="">
      <xdr:nvSpPr>
        <xdr:cNvPr id="637" name="Shape 5" descr="Resultado de imagen para imagenes de sillas secretariales con brazos">
          <a:extLst>
            <a:ext uri="{FF2B5EF4-FFF2-40B4-BE49-F238E27FC236}">
              <a16:creationId xmlns:a16="http://schemas.microsoft.com/office/drawing/2014/main" id="{00000000-0008-0000-0600-00007D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17</xdr:row>
      <xdr:rowOff>0</xdr:rowOff>
    </xdr:from>
    <xdr:ext cx="314325" cy="54273450"/>
    <xdr:sp macro="" textlink="">
      <xdr:nvSpPr>
        <xdr:cNvPr id="638" name="Shape 5" descr="Resultado de imagen para imagenes de sillas secretariales con brazos">
          <a:extLst>
            <a:ext uri="{FF2B5EF4-FFF2-40B4-BE49-F238E27FC236}">
              <a16:creationId xmlns:a16="http://schemas.microsoft.com/office/drawing/2014/main" id="{00000000-0008-0000-0600-00007E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19</xdr:row>
      <xdr:rowOff>0</xdr:rowOff>
    </xdr:from>
    <xdr:ext cx="314325" cy="53530500"/>
    <xdr:sp macro="" textlink="">
      <xdr:nvSpPr>
        <xdr:cNvPr id="639" name="Shape 5" descr="Resultado de imagen para imagenes de sillas secretariales con brazos">
          <a:extLst>
            <a:ext uri="{FF2B5EF4-FFF2-40B4-BE49-F238E27FC236}">
              <a16:creationId xmlns:a16="http://schemas.microsoft.com/office/drawing/2014/main" id="{00000000-0008-0000-0600-00007F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19</xdr:row>
      <xdr:rowOff>0</xdr:rowOff>
    </xdr:from>
    <xdr:ext cx="314325" cy="53530500"/>
    <xdr:sp macro="" textlink="">
      <xdr:nvSpPr>
        <xdr:cNvPr id="640" name="Shape 5" descr="Resultado de imagen para imagenes de sillas secretariales con brazos">
          <a:extLst>
            <a:ext uri="{FF2B5EF4-FFF2-40B4-BE49-F238E27FC236}">
              <a16:creationId xmlns:a16="http://schemas.microsoft.com/office/drawing/2014/main" id="{00000000-0008-0000-0600-000080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19</xdr:row>
      <xdr:rowOff>0</xdr:rowOff>
    </xdr:from>
    <xdr:ext cx="314325" cy="53530500"/>
    <xdr:sp macro="" textlink="">
      <xdr:nvSpPr>
        <xdr:cNvPr id="641" name="Shape 5" descr="Resultado de imagen para imagenes de sillas secretariales con brazos">
          <a:extLst>
            <a:ext uri="{FF2B5EF4-FFF2-40B4-BE49-F238E27FC236}">
              <a16:creationId xmlns:a16="http://schemas.microsoft.com/office/drawing/2014/main" id="{00000000-0008-0000-0600-000081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19</xdr:row>
      <xdr:rowOff>0</xdr:rowOff>
    </xdr:from>
    <xdr:ext cx="314325" cy="53530500"/>
    <xdr:sp macro="" textlink="">
      <xdr:nvSpPr>
        <xdr:cNvPr id="642" name="Shape 5" descr="Resultado de imagen para imagenes de sillas secretariales con brazos">
          <a:extLst>
            <a:ext uri="{FF2B5EF4-FFF2-40B4-BE49-F238E27FC236}">
              <a16:creationId xmlns:a16="http://schemas.microsoft.com/office/drawing/2014/main" id="{00000000-0008-0000-0600-000082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19</xdr:row>
      <xdr:rowOff>0</xdr:rowOff>
    </xdr:from>
    <xdr:ext cx="314325" cy="53530500"/>
    <xdr:sp macro="" textlink="">
      <xdr:nvSpPr>
        <xdr:cNvPr id="643" name="Shape 5" descr="Resultado de imagen para imagenes de sillas secretariales con brazos">
          <a:extLst>
            <a:ext uri="{FF2B5EF4-FFF2-40B4-BE49-F238E27FC236}">
              <a16:creationId xmlns:a16="http://schemas.microsoft.com/office/drawing/2014/main" id="{00000000-0008-0000-0600-000083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19</xdr:row>
      <xdr:rowOff>0</xdr:rowOff>
    </xdr:from>
    <xdr:ext cx="314325" cy="53530500"/>
    <xdr:sp macro="" textlink="">
      <xdr:nvSpPr>
        <xdr:cNvPr id="644" name="Shape 5" descr="Resultado de imagen para imagenes de sillas secretariales con brazos">
          <a:extLst>
            <a:ext uri="{FF2B5EF4-FFF2-40B4-BE49-F238E27FC236}">
              <a16:creationId xmlns:a16="http://schemas.microsoft.com/office/drawing/2014/main" id="{00000000-0008-0000-0600-000084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19</xdr:row>
      <xdr:rowOff>0</xdr:rowOff>
    </xdr:from>
    <xdr:ext cx="314325" cy="53530500"/>
    <xdr:sp macro="" textlink="">
      <xdr:nvSpPr>
        <xdr:cNvPr id="645" name="Shape 5" descr="Resultado de imagen para imagenes de sillas secretariales con brazos">
          <a:extLst>
            <a:ext uri="{FF2B5EF4-FFF2-40B4-BE49-F238E27FC236}">
              <a16:creationId xmlns:a16="http://schemas.microsoft.com/office/drawing/2014/main" id="{00000000-0008-0000-0600-000085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20</xdr:row>
      <xdr:rowOff>0</xdr:rowOff>
    </xdr:from>
    <xdr:ext cx="314325" cy="52901850"/>
    <xdr:sp macro="" textlink="">
      <xdr:nvSpPr>
        <xdr:cNvPr id="646" name="Shape 5" descr="Resultado de imagen para imagenes de sillas secretariales con brazos">
          <a:extLst>
            <a:ext uri="{FF2B5EF4-FFF2-40B4-BE49-F238E27FC236}">
              <a16:creationId xmlns:a16="http://schemas.microsoft.com/office/drawing/2014/main" id="{00000000-0008-0000-0600-000086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20</xdr:row>
      <xdr:rowOff>0</xdr:rowOff>
    </xdr:from>
    <xdr:ext cx="314325" cy="52901850"/>
    <xdr:sp macro="" textlink="">
      <xdr:nvSpPr>
        <xdr:cNvPr id="647" name="Shape 5" descr="Resultado de imagen para imagenes de sillas secretariales con brazos">
          <a:extLst>
            <a:ext uri="{FF2B5EF4-FFF2-40B4-BE49-F238E27FC236}">
              <a16:creationId xmlns:a16="http://schemas.microsoft.com/office/drawing/2014/main" id="{00000000-0008-0000-0600-000087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20</xdr:row>
      <xdr:rowOff>0</xdr:rowOff>
    </xdr:from>
    <xdr:ext cx="314325" cy="52901850"/>
    <xdr:sp macro="" textlink="">
      <xdr:nvSpPr>
        <xdr:cNvPr id="648" name="Shape 5" descr="Resultado de imagen para imagenes de sillas secretariales con brazos">
          <a:extLst>
            <a:ext uri="{FF2B5EF4-FFF2-40B4-BE49-F238E27FC236}">
              <a16:creationId xmlns:a16="http://schemas.microsoft.com/office/drawing/2014/main" id="{00000000-0008-0000-0600-000088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20</xdr:row>
      <xdr:rowOff>0</xdr:rowOff>
    </xdr:from>
    <xdr:ext cx="314325" cy="52901850"/>
    <xdr:sp macro="" textlink="">
      <xdr:nvSpPr>
        <xdr:cNvPr id="649" name="Shape 5" descr="Resultado de imagen para imagenes de sillas secretariales con brazos">
          <a:extLst>
            <a:ext uri="{FF2B5EF4-FFF2-40B4-BE49-F238E27FC236}">
              <a16:creationId xmlns:a16="http://schemas.microsoft.com/office/drawing/2014/main" id="{00000000-0008-0000-0600-000089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20</xdr:row>
      <xdr:rowOff>0</xdr:rowOff>
    </xdr:from>
    <xdr:ext cx="314325" cy="52901850"/>
    <xdr:sp macro="" textlink="">
      <xdr:nvSpPr>
        <xdr:cNvPr id="650" name="Shape 5" descr="Resultado de imagen para imagenes de sillas secretariales con brazos">
          <a:extLst>
            <a:ext uri="{FF2B5EF4-FFF2-40B4-BE49-F238E27FC236}">
              <a16:creationId xmlns:a16="http://schemas.microsoft.com/office/drawing/2014/main" id="{00000000-0008-0000-0600-00008A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20</xdr:row>
      <xdr:rowOff>0</xdr:rowOff>
    </xdr:from>
    <xdr:ext cx="314325" cy="52901850"/>
    <xdr:sp macro="" textlink="">
      <xdr:nvSpPr>
        <xdr:cNvPr id="651" name="Shape 5" descr="Resultado de imagen para imagenes de sillas secretariales con brazos">
          <a:extLst>
            <a:ext uri="{FF2B5EF4-FFF2-40B4-BE49-F238E27FC236}">
              <a16:creationId xmlns:a16="http://schemas.microsoft.com/office/drawing/2014/main" id="{00000000-0008-0000-0600-00008B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20</xdr:row>
      <xdr:rowOff>0</xdr:rowOff>
    </xdr:from>
    <xdr:ext cx="314325" cy="52901850"/>
    <xdr:sp macro="" textlink="">
      <xdr:nvSpPr>
        <xdr:cNvPr id="652" name="Shape 5" descr="Resultado de imagen para imagenes de sillas secretariales con brazos">
          <a:extLst>
            <a:ext uri="{FF2B5EF4-FFF2-40B4-BE49-F238E27FC236}">
              <a16:creationId xmlns:a16="http://schemas.microsoft.com/office/drawing/2014/main" id="{00000000-0008-0000-0600-00008C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21</xdr:row>
      <xdr:rowOff>0</xdr:rowOff>
    </xdr:from>
    <xdr:ext cx="314325" cy="52320825"/>
    <xdr:sp macro="" textlink="">
      <xdr:nvSpPr>
        <xdr:cNvPr id="653" name="Shape 6" descr="Resultado de imagen para imagenes de sillas secretariales con brazos">
          <a:extLst>
            <a:ext uri="{FF2B5EF4-FFF2-40B4-BE49-F238E27FC236}">
              <a16:creationId xmlns:a16="http://schemas.microsoft.com/office/drawing/2014/main" id="{00000000-0008-0000-0600-00008D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21</xdr:row>
      <xdr:rowOff>0</xdr:rowOff>
    </xdr:from>
    <xdr:ext cx="314325" cy="52320825"/>
    <xdr:sp macro="" textlink="">
      <xdr:nvSpPr>
        <xdr:cNvPr id="654" name="Shape 6" descr="Resultado de imagen para imagenes de sillas secretariales con brazos">
          <a:extLst>
            <a:ext uri="{FF2B5EF4-FFF2-40B4-BE49-F238E27FC236}">
              <a16:creationId xmlns:a16="http://schemas.microsoft.com/office/drawing/2014/main" id="{00000000-0008-0000-0600-00008E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21</xdr:row>
      <xdr:rowOff>0</xdr:rowOff>
    </xdr:from>
    <xdr:ext cx="314325" cy="52320825"/>
    <xdr:sp macro="" textlink="">
      <xdr:nvSpPr>
        <xdr:cNvPr id="655" name="Shape 6" descr="Resultado de imagen para imagenes de sillas secretariales con brazos">
          <a:extLst>
            <a:ext uri="{FF2B5EF4-FFF2-40B4-BE49-F238E27FC236}">
              <a16:creationId xmlns:a16="http://schemas.microsoft.com/office/drawing/2014/main" id="{00000000-0008-0000-0600-00008F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21</xdr:row>
      <xdr:rowOff>0</xdr:rowOff>
    </xdr:from>
    <xdr:ext cx="314325" cy="52320825"/>
    <xdr:sp macro="" textlink="">
      <xdr:nvSpPr>
        <xdr:cNvPr id="656" name="Shape 6" descr="Resultado de imagen para imagenes de sillas secretariales con brazos">
          <a:extLst>
            <a:ext uri="{FF2B5EF4-FFF2-40B4-BE49-F238E27FC236}">
              <a16:creationId xmlns:a16="http://schemas.microsoft.com/office/drawing/2014/main" id="{00000000-0008-0000-0600-000090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21</xdr:row>
      <xdr:rowOff>0</xdr:rowOff>
    </xdr:from>
    <xdr:ext cx="314325" cy="52320825"/>
    <xdr:sp macro="" textlink="">
      <xdr:nvSpPr>
        <xdr:cNvPr id="657" name="Shape 6" descr="Resultado de imagen para imagenes de sillas secretariales con brazos">
          <a:extLst>
            <a:ext uri="{FF2B5EF4-FFF2-40B4-BE49-F238E27FC236}">
              <a16:creationId xmlns:a16="http://schemas.microsoft.com/office/drawing/2014/main" id="{00000000-0008-0000-0600-000091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21</xdr:row>
      <xdr:rowOff>0</xdr:rowOff>
    </xdr:from>
    <xdr:ext cx="314325" cy="52320825"/>
    <xdr:sp macro="" textlink="">
      <xdr:nvSpPr>
        <xdr:cNvPr id="658" name="Shape 6" descr="Resultado de imagen para imagenes de sillas secretariales con brazos">
          <a:extLst>
            <a:ext uri="{FF2B5EF4-FFF2-40B4-BE49-F238E27FC236}">
              <a16:creationId xmlns:a16="http://schemas.microsoft.com/office/drawing/2014/main" id="{00000000-0008-0000-0600-000092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21</xdr:row>
      <xdr:rowOff>0</xdr:rowOff>
    </xdr:from>
    <xdr:ext cx="314325" cy="52320825"/>
    <xdr:sp macro="" textlink="">
      <xdr:nvSpPr>
        <xdr:cNvPr id="659" name="Shape 6" descr="Resultado de imagen para imagenes de sillas secretariales con brazos">
          <a:extLst>
            <a:ext uri="{FF2B5EF4-FFF2-40B4-BE49-F238E27FC236}">
              <a16:creationId xmlns:a16="http://schemas.microsoft.com/office/drawing/2014/main" id="{00000000-0008-0000-0600-000093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22</xdr:row>
      <xdr:rowOff>0</xdr:rowOff>
    </xdr:from>
    <xdr:ext cx="314325" cy="51349275"/>
    <xdr:sp macro="" textlink="">
      <xdr:nvSpPr>
        <xdr:cNvPr id="660" name="Shape 5" descr="Resultado de imagen para imagenes de sillas secretariales con brazos">
          <a:extLst>
            <a:ext uri="{FF2B5EF4-FFF2-40B4-BE49-F238E27FC236}">
              <a16:creationId xmlns:a16="http://schemas.microsoft.com/office/drawing/2014/main" id="{00000000-0008-0000-0600-000094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22</xdr:row>
      <xdr:rowOff>0</xdr:rowOff>
    </xdr:from>
    <xdr:ext cx="314325" cy="51349275"/>
    <xdr:sp macro="" textlink="">
      <xdr:nvSpPr>
        <xdr:cNvPr id="661" name="Shape 5" descr="Resultado de imagen para imagenes de sillas secretariales con brazos">
          <a:extLst>
            <a:ext uri="{FF2B5EF4-FFF2-40B4-BE49-F238E27FC236}">
              <a16:creationId xmlns:a16="http://schemas.microsoft.com/office/drawing/2014/main" id="{00000000-0008-0000-0600-000095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22</xdr:row>
      <xdr:rowOff>0</xdr:rowOff>
    </xdr:from>
    <xdr:ext cx="314325" cy="51349275"/>
    <xdr:sp macro="" textlink="">
      <xdr:nvSpPr>
        <xdr:cNvPr id="662" name="Shape 5" descr="Resultado de imagen para imagenes de sillas secretariales con brazos">
          <a:extLst>
            <a:ext uri="{FF2B5EF4-FFF2-40B4-BE49-F238E27FC236}">
              <a16:creationId xmlns:a16="http://schemas.microsoft.com/office/drawing/2014/main" id="{00000000-0008-0000-0600-000096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22</xdr:row>
      <xdr:rowOff>0</xdr:rowOff>
    </xdr:from>
    <xdr:ext cx="314325" cy="51349275"/>
    <xdr:sp macro="" textlink="">
      <xdr:nvSpPr>
        <xdr:cNvPr id="663" name="Shape 5" descr="Resultado de imagen para imagenes de sillas secretariales con brazos">
          <a:extLst>
            <a:ext uri="{FF2B5EF4-FFF2-40B4-BE49-F238E27FC236}">
              <a16:creationId xmlns:a16="http://schemas.microsoft.com/office/drawing/2014/main" id="{00000000-0008-0000-0600-000097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22</xdr:row>
      <xdr:rowOff>0</xdr:rowOff>
    </xdr:from>
    <xdr:ext cx="314325" cy="51349275"/>
    <xdr:sp macro="" textlink="">
      <xdr:nvSpPr>
        <xdr:cNvPr id="664" name="Shape 5" descr="Resultado de imagen para imagenes de sillas secretariales con brazos">
          <a:extLst>
            <a:ext uri="{FF2B5EF4-FFF2-40B4-BE49-F238E27FC236}">
              <a16:creationId xmlns:a16="http://schemas.microsoft.com/office/drawing/2014/main" id="{00000000-0008-0000-0600-000098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22</xdr:row>
      <xdr:rowOff>0</xdr:rowOff>
    </xdr:from>
    <xdr:ext cx="314325" cy="51349275"/>
    <xdr:sp macro="" textlink="">
      <xdr:nvSpPr>
        <xdr:cNvPr id="665" name="Shape 5" descr="Resultado de imagen para imagenes de sillas secretariales con brazos">
          <a:extLst>
            <a:ext uri="{FF2B5EF4-FFF2-40B4-BE49-F238E27FC236}">
              <a16:creationId xmlns:a16="http://schemas.microsoft.com/office/drawing/2014/main" id="{00000000-0008-0000-0600-000099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22</xdr:row>
      <xdr:rowOff>0</xdr:rowOff>
    </xdr:from>
    <xdr:ext cx="314325" cy="51349275"/>
    <xdr:sp macro="" textlink="">
      <xdr:nvSpPr>
        <xdr:cNvPr id="666" name="Shape 5" descr="Resultado de imagen para imagenes de sillas secretariales con brazos">
          <a:extLst>
            <a:ext uri="{FF2B5EF4-FFF2-40B4-BE49-F238E27FC236}">
              <a16:creationId xmlns:a16="http://schemas.microsoft.com/office/drawing/2014/main" id="{00000000-0008-0000-0600-00009A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23</xdr:row>
      <xdr:rowOff>0</xdr:rowOff>
    </xdr:from>
    <xdr:ext cx="314325" cy="50415825"/>
    <xdr:sp macro="" textlink="">
      <xdr:nvSpPr>
        <xdr:cNvPr id="667" name="Shape 5" descr="Resultado de imagen para imagenes de sillas secretariales con brazos">
          <a:extLst>
            <a:ext uri="{FF2B5EF4-FFF2-40B4-BE49-F238E27FC236}">
              <a16:creationId xmlns:a16="http://schemas.microsoft.com/office/drawing/2014/main" id="{00000000-0008-0000-0600-00009B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23</xdr:row>
      <xdr:rowOff>0</xdr:rowOff>
    </xdr:from>
    <xdr:ext cx="314325" cy="50415825"/>
    <xdr:sp macro="" textlink="">
      <xdr:nvSpPr>
        <xdr:cNvPr id="668" name="Shape 5" descr="Resultado de imagen para imagenes de sillas secretariales con brazos">
          <a:extLst>
            <a:ext uri="{FF2B5EF4-FFF2-40B4-BE49-F238E27FC236}">
              <a16:creationId xmlns:a16="http://schemas.microsoft.com/office/drawing/2014/main" id="{00000000-0008-0000-0600-00009C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23</xdr:row>
      <xdr:rowOff>0</xdr:rowOff>
    </xdr:from>
    <xdr:ext cx="314325" cy="50415825"/>
    <xdr:sp macro="" textlink="">
      <xdr:nvSpPr>
        <xdr:cNvPr id="669" name="Shape 5" descr="Resultado de imagen para imagenes de sillas secretariales con brazos">
          <a:extLst>
            <a:ext uri="{FF2B5EF4-FFF2-40B4-BE49-F238E27FC236}">
              <a16:creationId xmlns:a16="http://schemas.microsoft.com/office/drawing/2014/main" id="{00000000-0008-0000-0600-00009D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23</xdr:row>
      <xdr:rowOff>0</xdr:rowOff>
    </xdr:from>
    <xdr:ext cx="314325" cy="50415825"/>
    <xdr:sp macro="" textlink="">
      <xdr:nvSpPr>
        <xdr:cNvPr id="670" name="Shape 5" descr="Resultado de imagen para imagenes de sillas secretariales con brazos">
          <a:extLst>
            <a:ext uri="{FF2B5EF4-FFF2-40B4-BE49-F238E27FC236}">
              <a16:creationId xmlns:a16="http://schemas.microsoft.com/office/drawing/2014/main" id="{00000000-0008-0000-0600-00009E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23</xdr:row>
      <xdr:rowOff>0</xdr:rowOff>
    </xdr:from>
    <xdr:ext cx="314325" cy="50415825"/>
    <xdr:sp macro="" textlink="">
      <xdr:nvSpPr>
        <xdr:cNvPr id="671" name="Shape 5" descr="Resultado de imagen para imagenes de sillas secretariales con brazos">
          <a:extLst>
            <a:ext uri="{FF2B5EF4-FFF2-40B4-BE49-F238E27FC236}">
              <a16:creationId xmlns:a16="http://schemas.microsoft.com/office/drawing/2014/main" id="{00000000-0008-0000-0600-00009F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23</xdr:row>
      <xdr:rowOff>0</xdr:rowOff>
    </xdr:from>
    <xdr:ext cx="314325" cy="50415825"/>
    <xdr:sp macro="" textlink="">
      <xdr:nvSpPr>
        <xdr:cNvPr id="672" name="Shape 5" descr="Resultado de imagen para imagenes de sillas secretariales con brazos">
          <a:extLst>
            <a:ext uri="{FF2B5EF4-FFF2-40B4-BE49-F238E27FC236}">
              <a16:creationId xmlns:a16="http://schemas.microsoft.com/office/drawing/2014/main" id="{00000000-0008-0000-0600-0000A0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23</xdr:row>
      <xdr:rowOff>0</xdr:rowOff>
    </xdr:from>
    <xdr:ext cx="314325" cy="50415825"/>
    <xdr:sp macro="" textlink="">
      <xdr:nvSpPr>
        <xdr:cNvPr id="673" name="Shape 5" descr="Resultado de imagen para imagenes de sillas secretariales con brazos">
          <a:extLst>
            <a:ext uri="{FF2B5EF4-FFF2-40B4-BE49-F238E27FC236}">
              <a16:creationId xmlns:a16="http://schemas.microsoft.com/office/drawing/2014/main" id="{00000000-0008-0000-0600-0000A1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24</xdr:row>
      <xdr:rowOff>0</xdr:rowOff>
    </xdr:from>
    <xdr:ext cx="314325" cy="49272825"/>
    <xdr:sp macro="" textlink="">
      <xdr:nvSpPr>
        <xdr:cNvPr id="674" name="Shape 5" descr="Resultado de imagen para imagenes de sillas secretariales con brazos">
          <a:extLst>
            <a:ext uri="{FF2B5EF4-FFF2-40B4-BE49-F238E27FC236}">
              <a16:creationId xmlns:a16="http://schemas.microsoft.com/office/drawing/2014/main" id="{00000000-0008-0000-0600-0000A2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24</xdr:row>
      <xdr:rowOff>0</xdr:rowOff>
    </xdr:from>
    <xdr:ext cx="314325" cy="49272825"/>
    <xdr:sp macro="" textlink="">
      <xdr:nvSpPr>
        <xdr:cNvPr id="675" name="Shape 5" descr="Resultado de imagen para imagenes de sillas secretariales con brazos">
          <a:extLst>
            <a:ext uri="{FF2B5EF4-FFF2-40B4-BE49-F238E27FC236}">
              <a16:creationId xmlns:a16="http://schemas.microsoft.com/office/drawing/2014/main" id="{00000000-0008-0000-0600-0000A3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24</xdr:row>
      <xdr:rowOff>0</xdr:rowOff>
    </xdr:from>
    <xdr:ext cx="314325" cy="49272825"/>
    <xdr:sp macro="" textlink="">
      <xdr:nvSpPr>
        <xdr:cNvPr id="676" name="Shape 5" descr="Resultado de imagen para imagenes de sillas secretariales con brazos">
          <a:extLst>
            <a:ext uri="{FF2B5EF4-FFF2-40B4-BE49-F238E27FC236}">
              <a16:creationId xmlns:a16="http://schemas.microsoft.com/office/drawing/2014/main" id="{00000000-0008-0000-0600-0000A4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24</xdr:row>
      <xdr:rowOff>0</xdr:rowOff>
    </xdr:from>
    <xdr:ext cx="314325" cy="49272825"/>
    <xdr:sp macro="" textlink="">
      <xdr:nvSpPr>
        <xdr:cNvPr id="677" name="Shape 5" descr="Resultado de imagen para imagenes de sillas secretariales con brazos">
          <a:extLst>
            <a:ext uri="{FF2B5EF4-FFF2-40B4-BE49-F238E27FC236}">
              <a16:creationId xmlns:a16="http://schemas.microsoft.com/office/drawing/2014/main" id="{00000000-0008-0000-0600-0000A5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24</xdr:row>
      <xdr:rowOff>0</xdr:rowOff>
    </xdr:from>
    <xdr:ext cx="314325" cy="49272825"/>
    <xdr:sp macro="" textlink="">
      <xdr:nvSpPr>
        <xdr:cNvPr id="678" name="Shape 5" descr="Resultado de imagen para imagenes de sillas secretariales con brazos">
          <a:extLst>
            <a:ext uri="{FF2B5EF4-FFF2-40B4-BE49-F238E27FC236}">
              <a16:creationId xmlns:a16="http://schemas.microsoft.com/office/drawing/2014/main" id="{00000000-0008-0000-0600-0000A6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24</xdr:row>
      <xdr:rowOff>0</xdr:rowOff>
    </xdr:from>
    <xdr:ext cx="314325" cy="49272825"/>
    <xdr:sp macro="" textlink="">
      <xdr:nvSpPr>
        <xdr:cNvPr id="679" name="Shape 5" descr="Resultado de imagen para imagenes de sillas secretariales con brazos">
          <a:extLst>
            <a:ext uri="{FF2B5EF4-FFF2-40B4-BE49-F238E27FC236}">
              <a16:creationId xmlns:a16="http://schemas.microsoft.com/office/drawing/2014/main" id="{00000000-0008-0000-0600-0000A7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24</xdr:row>
      <xdr:rowOff>0</xdr:rowOff>
    </xdr:from>
    <xdr:ext cx="314325" cy="49272825"/>
    <xdr:sp macro="" textlink="">
      <xdr:nvSpPr>
        <xdr:cNvPr id="680" name="Shape 5" descr="Resultado de imagen para imagenes de sillas secretariales con brazos">
          <a:extLst>
            <a:ext uri="{FF2B5EF4-FFF2-40B4-BE49-F238E27FC236}">
              <a16:creationId xmlns:a16="http://schemas.microsoft.com/office/drawing/2014/main" id="{00000000-0008-0000-0600-0000A8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25</xdr:row>
      <xdr:rowOff>0</xdr:rowOff>
    </xdr:from>
    <xdr:ext cx="314325" cy="48158400"/>
    <xdr:sp macro="" textlink="">
      <xdr:nvSpPr>
        <xdr:cNvPr id="681" name="Shape 7" descr="Resultado de imagen para imagenes de sillas secretariales con brazos">
          <a:extLst>
            <a:ext uri="{FF2B5EF4-FFF2-40B4-BE49-F238E27FC236}">
              <a16:creationId xmlns:a16="http://schemas.microsoft.com/office/drawing/2014/main" id="{00000000-0008-0000-0600-0000A9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25</xdr:row>
      <xdr:rowOff>0</xdr:rowOff>
    </xdr:from>
    <xdr:ext cx="314325" cy="48158400"/>
    <xdr:sp macro="" textlink="">
      <xdr:nvSpPr>
        <xdr:cNvPr id="682" name="Shape 7" descr="Resultado de imagen para imagenes de sillas secretariales con brazos">
          <a:extLst>
            <a:ext uri="{FF2B5EF4-FFF2-40B4-BE49-F238E27FC236}">
              <a16:creationId xmlns:a16="http://schemas.microsoft.com/office/drawing/2014/main" id="{00000000-0008-0000-0600-0000AA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25</xdr:row>
      <xdr:rowOff>0</xdr:rowOff>
    </xdr:from>
    <xdr:ext cx="314325" cy="48158400"/>
    <xdr:sp macro="" textlink="">
      <xdr:nvSpPr>
        <xdr:cNvPr id="683" name="Shape 7" descr="Resultado de imagen para imagenes de sillas secretariales con brazos">
          <a:extLst>
            <a:ext uri="{FF2B5EF4-FFF2-40B4-BE49-F238E27FC236}">
              <a16:creationId xmlns:a16="http://schemas.microsoft.com/office/drawing/2014/main" id="{00000000-0008-0000-0600-0000AB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25</xdr:row>
      <xdr:rowOff>0</xdr:rowOff>
    </xdr:from>
    <xdr:ext cx="314325" cy="48158400"/>
    <xdr:sp macro="" textlink="">
      <xdr:nvSpPr>
        <xdr:cNvPr id="684" name="Shape 7" descr="Resultado de imagen para imagenes de sillas secretariales con brazos">
          <a:extLst>
            <a:ext uri="{FF2B5EF4-FFF2-40B4-BE49-F238E27FC236}">
              <a16:creationId xmlns:a16="http://schemas.microsoft.com/office/drawing/2014/main" id="{00000000-0008-0000-0600-0000AC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25</xdr:row>
      <xdr:rowOff>0</xdr:rowOff>
    </xdr:from>
    <xdr:ext cx="314325" cy="48158400"/>
    <xdr:sp macro="" textlink="">
      <xdr:nvSpPr>
        <xdr:cNvPr id="685" name="Shape 7" descr="Resultado de imagen para imagenes de sillas secretariales con brazos">
          <a:extLst>
            <a:ext uri="{FF2B5EF4-FFF2-40B4-BE49-F238E27FC236}">
              <a16:creationId xmlns:a16="http://schemas.microsoft.com/office/drawing/2014/main" id="{00000000-0008-0000-0600-0000AD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25</xdr:row>
      <xdr:rowOff>0</xdr:rowOff>
    </xdr:from>
    <xdr:ext cx="314325" cy="48158400"/>
    <xdr:sp macro="" textlink="">
      <xdr:nvSpPr>
        <xdr:cNvPr id="686" name="Shape 7" descr="Resultado de imagen para imagenes de sillas secretariales con brazos">
          <a:extLst>
            <a:ext uri="{FF2B5EF4-FFF2-40B4-BE49-F238E27FC236}">
              <a16:creationId xmlns:a16="http://schemas.microsoft.com/office/drawing/2014/main" id="{00000000-0008-0000-0600-0000AE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25</xdr:row>
      <xdr:rowOff>0</xdr:rowOff>
    </xdr:from>
    <xdr:ext cx="314325" cy="48158400"/>
    <xdr:sp macro="" textlink="">
      <xdr:nvSpPr>
        <xdr:cNvPr id="687" name="Shape 7" descr="Resultado de imagen para imagenes de sillas secretariales con brazos">
          <a:extLst>
            <a:ext uri="{FF2B5EF4-FFF2-40B4-BE49-F238E27FC236}">
              <a16:creationId xmlns:a16="http://schemas.microsoft.com/office/drawing/2014/main" id="{00000000-0008-0000-0600-0000AF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26</xdr:row>
      <xdr:rowOff>0</xdr:rowOff>
    </xdr:from>
    <xdr:ext cx="314325" cy="47301150"/>
    <xdr:sp macro="" textlink="">
      <xdr:nvSpPr>
        <xdr:cNvPr id="688" name="Shape 6" descr="Resultado de imagen para imagenes de sillas secretariales con brazos">
          <a:extLst>
            <a:ext uri="{FF2B5EF4-FFF2-40B4-BE49-F238E27FC236}">
              <a16:creationId xmlns:a16="http://schemas.microsoft.com/office/drawing/2014/main" id="{00000000-0008-0000-0600-0000B0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26</xdr:row>
      <xdr:rowOff>0</xdr:rowOff>
    </xdr:from>
    <xdr:ext cx="314325" cy="47301150"/>
    <xdr:sp macro="" textlink="">
      <xdr:nvSpPr>
        <xdr:cNvPr id="689" name="Shape 6" descr="Resultado de imagen para imagenes de sillas secretariales con brazos">
          <a:extLst>
            <a:ext uri="{FF2B5EF4-FFF2-40B4-BE49-F238E27FC236}">
              <a16:creationId xmlns:a16="http://schemas.microsoft.com/office/drawing/2014/main" id="{00000000-0008-0000-0600-0000B1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26</xdr:row>
      <xdr:rowOff>0</xdr:rowOff>
    </xdr:from>
    <xdr:ext cx="314325" cy="47301150"/>
    <xdr:sp macro="" textlink="">
      <xdr:nvSpPr>
        <xdr:cNvPr id="690" name="Shape 6" descr="Resultado de imagen para imagenes de sillas secretariales con brazos">
          <a:extLst>
            <a:ext uri="{FF2B5EF4-FFF2-40B4-BE49-F238E27FC236}">
              <a16:creationId xmlns:a16="http://schemas.microsoft.com/office/drawing/2014/main" id="{00000000-0008-0000-0600-0000B2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26</xdr:row>
      <xdr:rowOff>0</xdr:rowOff>
    </xdr:from>
    <xdr:ext cx="314325" cy="47301150"/>
    <xdr:sp macro="" textlink="">
      <xdr:nvSpPr>
        <xdr:cNvPr id="691" name="Shape 6" descr="Resultado de imagen para imagenes de sillas secretariales con brazos">
          <a:extLst>
            <a:ext uri="{FF2B5EF4-FFF2-40B4-BE49-F238E27FC236}">
              <a16:creationId xmlns:a16="http://schemas.microsoft.com/office/drawing/2014/main" id="{00000000-0008-0000-0600-0000B3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26</xdr:row>
      <xdr:rowOff>0</xdr:rowOff>
    </xdr:from>
    <xdr:ext cx="314325" cy="47301150"/>
    <xdr:sp macro="" textlink="">
      <xdr:nvSpPr>
        <xdr:cNvPr id="692" name="Shape 6" descr="Resultado de imagen para imagenes de sillas secretariales con brazos">
          <a:extLst>
            <a:ext uri="{FF2B5EF4-FFF2-40B4-BE49-F238E27FC236}">
              <a16:creationId xmlns:a16="http://schemas.microsoft.com/office/drawing/2014/main" id="{00000000-0008-0000-0600-0000B4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26</xdr:row>
      <xdr:rowOff>0</xdr:rowOff>
    </xdr:from>
    <xdr:ext cx="314325" cy="47301150"/>
    <xdr:sp macro="" textlink="">
      <xdr:nvSpPr>
        <xdr:cNvPr id="693" name="Shape 6" descr="Resultado de imagen para imagenes de sillas secretariales con brazos">
          <a:extLst>
            <a:ext uri="{FF2B5EF4-FFF2-40B4-BE49-F238E27FC236}">
              <a16:creationId xmlns:a16="http://schemas.microsoft.com/office/drawing/2014/main" id="{00000000-0008-0000-0600-0000B5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26</xdr:row>
      <xdr:rowOff>0</xdr:rowOff>
    </xdr:from>
    <xdr:ext cx="314325" cy="47301150"/>
    <xdr:sp macro="" textlink="">
      <xdr:nvSpPr>
        <xdr:cNvPr id="694" name="Shape 6" descr="Resultado de imagen para imagenes de sillas secretariales con brazos">
          <a:extLst>
            <a:ext uri="{FF2B5EF4-FFF2-40B4-BE49-F238E27FC236}">
              <a16:creationId xmlns:a16="http://schemas.microsoft.com/office/drawing/2014/main" id="{00000000-0008-0000-0600-0000B6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27</xdr:row>
      <xdr:rowOff>0</xdr:rowOff>
    </xdr:from>
    <xdr:ext cx="314325" cy="46415325"/>
    <xdr:sp macro="" textlink="">
      <xdr:nvSpPr>
        <xdr:cNvPr id="695" name="Shape 5" descr="Resultado de imagen para imagenes de sillas secretariales con brazos">
          <a:extLst>
            <a:ext uri="{FF2B5EF4-FFF2-40B4-BE49-F238E27FC236}">
              <a16:creationId xmlns:a16="http://schemas.microsoft.com/office/drawing/2014/main" id="{00000000-0008-0000-0600-0000B7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27</xdr:row>
      <xdr:rowOff>0</xdr:rowOff>
    </xdr:from>
    <xdr:ext cx="314325" cy="46415325"/>
    <xdr:sp macro="" textlink="">
      <xdr:nvSpPr>
        <xdr:cNvPr id="696" name="Shape 5" descr="Resultado de imagen para imagenes de sillas secretariales con brazos">
          <a:extLst>
            <a:ext uri="{FF2B5EF4-FFF2-40B4-BE49-F238E27FC236}">
              <a16:creationId xmlns:a16="http://schemas.microsoft.com/office/drawing/2014/main" id="{00000000-0008-0000-0600-0000B8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27</xdr:row>
      <xdr:rowOff>0</xdr:rowOff>
    </xdr:from>
    <xdr:ext cx="314325" cy="46415325"/>
    <xdr:sp macro="" textlink="">
      <xdr:nvSpPr>
        <xdr:cNvPr id="697" name="Shape 5" descr="Resultado de imagen para imagenes de sillas secretariales con brazos">
          <a:extLst>
            <a:ext uri="{FF2B5EF4-FFF2-40B4-BE49-F238E27FC236}">
              <a16:creationId xmlns:a16="http://schemas.microsoft.com/office/drawing/2014/main" id="{00000000-0008-0000-0600-0000B9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27</xdr:row>
      <xdr:rowOff>0</xdr:rowOff>
    </xdr:from>
    <xdr:ext cx="314325" cy="46415325"/>
    <xdr:sp macro="" textlink="">
      <xdr:nvSpPr>
        <xdr:cNvPr id="698" name="Shape 5" descr="Resultado de imagen para imagenes de sillas secretariales con brazos">
          <a:extLst>
            <a:ext uri="{FF2B5EF4-FFF2-40B4-BE49-F238E27FC236}">
              <a16:creationId xmlns:a16="http://schemas.microsoft.com/office/drawing/2014/main" id="{00000000-0008-0000-0600-0000BA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27</xdr:row>
      <xdr:rowOff>0</xdr:rowOff>
    </xdr:from>
    <xdr:ext cx="314325" cy="46415325"/>
    <xdr:sp macro="" textlink="">
      <xdr:nvSpPr>
        <xdr:cNvPr id="699" name="Shape 5" descr="Resultado de imagen para imagenes de sillas secretariales con brazos">
          <a:extLst>
            <a:ext uri="{FF2B5EF4-FFF2-40B4-BE49-F238E27FC236}">
              <a16:creationId xmlns:a16="http://schemas.microsoft.com/office/drawing/2014/main" id="{00000000-0008-0000-0600-0000BB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27</xdr:row>
      <xdr:rowOff>0</xdr:rowOff>
    </xdr:from>
    <xdr:ext cx="314325" cy="46415325"/>
    <xdr:sp macro="" textlink="">
      <xdr:nvSpPr>
        <xdr:cNvPr id="700" name="Shape 5" descr="Resultado de imagen para imagenes de sillas secretariales con brazos">
          <a:extLst>
            <a:ext uri="{FF2B5EF4-FFF2-40B4-BE49-F238E27FC236}">
              <a16:creationId xmlns:a16="http://schemas.microsoft.com/office/drawing/2014/main" id="{00000000-0008-0000-0600-0000BC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27</xdr:row>
      <xdr:rowOff>0</xdr:rowOff>
    </xdr:from>
    <xdr:ext cx="314325" cy="46415325"/>
    <xdr:sp macro="" textlink="">
      <xdr:nvSpPr>
        <xdr:cNvPr id="701" name="Shape 5" descr="Resultado de imagen para imagenes de sillas secretariales con brazos">
          <a:extLst>
            <a:ext uri="{FF2B5EF4-FFF2-40B4-BE49-F238E27FC236}">
              <a16:creationId xmlns:a16="http://schemas.microsoft.com/office/drawing/2014/main" id="{00000000-0008-0000-0600-0000BD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28</xdr:row>
      <xdr:rowOff>0</xdr:rowOff>
    </xdr:from>
    <xdr:ext cx="314325" cy="45720000"/>
    <xdr:sp macro="" textlink="">
      <xdr:nvSpPr>
        <xdr:cNvPr id="702" name="Shape 7" descr="Resultado de imagen para imagenes de sillas secretariales con brazos">
          <a:extLst>
            <a:ext uri="{FF2B5EF4-FFF2-40B4-BE49-F238E27FC236}">
              <a16:creationId xmlns:a16="http://schemas.microsoft.com/office/drawing/2014/main" id="{00000000-0008-0000-0600-0000BE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28</xdr:row>
      <xdr:rowOff>0</xdr:rowOff>
    </xdr:from>
    <xdr:ext cx="314325" cy="45720000"/>
    <xdr:sp macro="" textlink="">
      <xdr:nvSpPr>
        <xdr:cNvPr id="703" name="Shape 7" descr="Resultado de imagen para imagenes de sillas secretariales con brazos">
          <a:extLst>
            <a:ext uri="{FF2B5EF4-FFF2-40B4-BE49-F238E27FC236}">
              <a16:creationId xmlns:a16="http://schemas.microsoft.com/office/drawing/2014/main" id="{00000000-0008-0000-0600-0000BF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28</xdr:row>
      <xdr:rowOff>0</xdr:rowOff>
    </xdr:from>
    <xdr:ext cx="314325" cy="45720000"/>
    <xdr:sp macro="" textlink="">
      <xdr:nvSpPr>
        <xdr:cNvPr id="704" name="Shape 7" descr="Resultado de imagen para imagenes de sillas secretariales con brazos">
          <a:extLst>
            <a:ext uri="{FF2B5EF4-FFF2-40B4-BE49-F238E27FC236}">
              <a16:creationId xmlns:a16="http://schemas.microsoft.com/office/drawing/2014/main" id="{00000000-0008-0000-0600-0000C0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28</xdr:row>
      <xdr:rowOff>0</xdr:rowOff>
    </xdr:from>
    <xdr:ext cx="314325" cy="45720000"/>
    <xdr:sp macro="" textlink="">
      <xdr:nvSpPr>
        <xdr:cNvPr id="705" name="Shape 7" descr="Resultado de imagen para imagenes de sillas secretariales con brazos">
          <a:extLst>
            <a:ext uri="{FF2B5EF4-FFF2-40B4-BE49-F238E27FC236}">
              <a16:creationId xmlns:a16="http://schemas.microsoft.com/office/drawing/2014/main" id="{00000000-0008-0000-0600-0000C1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28</xdr:row>
      <xdr:rowOff>0</xdr:rowOff>
    </xdr:from>
    <xdr:ext cx="314325" cy="45720000"/>
    <xdr:sp macro="" textlink="">
      <xdr:nvSpPr>
        <xdr:cNvPr id="706" name="Shape 7" descr="Resultado de imagen para imagenes de sillas secretariales con brazos">
          <a:extLst>
            <a:ext uri="{FF2B5EF4-FFF2-40B4-BE49-F238E27FC236}">
              <a16:creationId xmlns:a16="http://schemas.microsoft.com/office/drawing/2014/main" id="{00000000-0008-0000-0600-0000C2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28</xdr:row>
      <xdr:rowOff>0</xdr:rowOff>
    </xdr:from>
    <xdr:ext cx="314325" cy="45720000"/>
    <xdr:sp macro="" textlink="">
      <xdr:nvSpPr>
        <xdr:cNvPr id="707" name="Shape 7" descr="Resultado de imagen para imagenes de sillas secretariales con brazos">
          <a:extLst>
            <a:ext uri="{FF2B5EF4-FFF2-40B4-BE49-F238E27FC236}">
              <a16:creationId xmlns:a16="http://schemas.microsoft.com/office/drawing/2014/main" id="{00000000-0008-0000-0600-0000C3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28</xdr:row>
      <xdr:rowOff>0</xdr:rowOff>
    </xdr:from>
    <xdr:ext cx="314325" cy="45720000"/>
    <xdr:sp macro="" textlink="">
      <xdr:nvSpPr>
        <xdr:cNvPr id="708" name="Shape 7" descr="Resultado de imagen para imagenes de sillas secretariales con brazos">
          <a:extLst>
            <a:ext uri="{FF2B5EF4-FFF2-40B4-BE49-F238E27FC236}">
              <a16:creationId xmlns:a16="http://schemas.microsoft.com/office/drawing/2014/main" id="{00000000-0008-0000-0600-0000C4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29</xdr:row>
      <xdr:rowOff>0</xdr:rowOff>
    </xdr:from>
    <xdr:ext cx="314325" cy="45319950"/>
    <xdr:sp macro="" textlink="">
      <xdr:nvSpPr>
        <xdr:cNvPr id="709" name="Shape 5" descr="Resultado de imagen para imagenes de sillas secretariales con brazos">
          <a:extLst>
            <a:ext uri="{FF2B5EF4-FFF2-40B4-BE49-F238E27FC236}">
              <a16:creationId xmlns:a16="http://schemas.microsoft.com/office/drawing/2014/main" id="{00000000-0008-0000-0600-0000C5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29</xdr:row>
      <xdr:rowOff>0</xdr:rowOff>
    </xdr:from>
    <xdr:ext cx="314325" cy="45319950"/>
    <xdr:sp macro="" textlink="">
      <xdr:nvSpPr>
        <xdr:cNvPr id="710" name="Shape 5" descr="Resultado de imagen para imagenes de sillas secretariales con brazos">
          <a:extLst>
            <a:ext uri="{FF2B5EF4-FFF2-40B4-BE49-F238E27FC236}">
              <a16:creationId xmlns:a16="http://schemas.microsoft.com/office/drawing/2014/main" id="{00000000-0008-0000-0600-0000C6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29</xdr:row>
      <xdr:rowOff>0</xdr:rowOff>
    </xdr:from>
    <xdr:ext cx="314325" cy="45319950"/>
    <xdr:sp macro="" textlink="">
      <xdr:nvSpPr>
        <xdr:cNvPr id="711" name="Shape 5" descr="Resultado de imagen para imagenes de sillas secretariales con brazos">
          <a:extLst>
            <a:ext uri="{FF2B5EF4-FFF2-40B4-BE49-F238E27FC236}">
              <a16:creationId xmlns:a16="http://schemas.microsoft.com/office/drawing/2014/main" id="{00000000-0008-0000-0600-0000C7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29</xdr:row>
      <xdr:rowOff>0</xdr:rowOff>
    </xdr:from>
    <xdr:ext cx="314325" cy="45319950"/>
    <xdr:sp macro="" textlink="">
      <xdr:nvSpPr>
        <xdr:cNvPr id="712" name="Shape 5" descr="Resultado de imagen para imagenes de sillas secretariales con brazos">
          <a:extLst>
            <a:ext uri="{FF2B5EF4-FFF2-40B4-BE49-F238E27FC236}">
              <a16:creationId xmlns:a16="http://schemas.microsoft.com/office/drawing/2014/main" id="{00000000-0008-0000-0600-0000C8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29</xdr:row>
      <xdr:rowOff>0</xdr:rowOff>
    </xdr:from>
    <xdr:ext cx="314325" cy="45319950"/>
    <xdr:sp macro="" textlink="">
      <xdr:nvSpPr>
        <xdr:cNvPr id="713" name="Shape 5" descr="Resultado de imagen para imagenes de sillas secretariales con brazos">
          <a:extLst>
            <a:ext uri="{FF2B5EF4-FFF2-40B4-BE49-F238E27FC236}">
              <a16:creationId xmlns:a16="http://schemas.microsoft.com/office/drawing/2014/main" id="{00000000-0008-0000-0600-0000C9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29</xdr:row>
      <xdr:rowOff>0</xdr:rowOff>
    </xdr:from>
    <xdr:ext cx="314325" cy="45319950"/>
    <xdr:sp macro="" textlink="">
      <xdr:nvSpPr>
        <xdr:cNvPr id="714" name="Shape 5" descr="Resultado de imagen para imagenes de sillas secretariales con brazos">
          <a:extLst>
            <a:ext uri="{FF2B5EF4-FFF2-40B4-BE49-F238E27FC236}">
              <a16:creationId xmlns:a16="http://schemas.microsoft.com/office/drawing/2014/main" id="{00000000-0008-0000-0600-0000CA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29</xdr:row>
      <xdr:rowOff>0</xdr:rowOff>
    </xdr:from>
    <xdr:ext cx="314325" cy="45319950"/>
    <xdr:sp macro="" textlink="">
      <xdr:nvSpPr>
        <xdr:cNvPr id="715" name="Shape 5" descr="Resultado de imagen para imagenes de sillas secretariales con brazos">
          <a:extLst>
            <a:ext uri="{FF2B5EF4-FFF2-40B4-BE49-F238E27FC236}">
              <a16:creationId xmlns:a16="http://schemas.microsoft.com/office/drawing/2014/main" id="{00000000-0008-0000-0600-0000CB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30</xdr:row>
      <xdr:rowOff>0</xdr:rowOff>
    </xdr:from>
    <xdr:ext cx="314325" cy="44548425"/>
    <xdr:sp macro="" textlink="">
      <xdr:nvSpPr>
        <xdr:cNvPr id="716" name="Shape 7" descr="Resultado de imagen para imagenes de sillas secretariales con brazos">
          <a:extLst>
            <a:ext uri="{FF2B5EF4-FFF2-40B4-BE49-F238E27FC236}">
              <a16:creationId xmlns:a16="http://schemas.microsoft.com/office/drawing/2014/main" id="{00000000-0008-0000-0600-0000CC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30</xdr:row>
      <xdr:rowOff>0</xdr:rowOff>
    </xdr:from>
    <xdr:ext cx="314325" cy="44548425"/>
    <xdr:sp macro="" textlink="">
      <xdr:nvSpPr>
        <xdr:cNvPr id="717" name="Shape 7" descr="Resultado de imagen para imagenes de sillas secretariales con brazos">
          <a:extLst>
            <a:ext uri="{FF2B5EF4-FFF2-40B4-BE49-F238E27FC236}">
              <a16:creationId xmlns:a16="http://schemas.microsoft.com/office/drawing/2014/main" id="{00000000-0008-0000-0600-0000CD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30</xdr:row>
      <xdr:rowOff>0</xdr:rowOff>
    </xdr:from>
    <xdr:ext cx="314325" cy="44548425"/>
    <xdr:sp macro="" textlink="">
      <xdr:nvSpPr>
        <xdr:cNvPr id="718" name="Shape 7" descr="Resultado de imagen para imagenes de sillas secretariales con brazos">
          <a:extLst>
            <a:ext uri="{FF2B5EF4-FFF2-40B4-BE49-F238E27FC236}">
              <a16:creationId xmlns:a16="http://schemas.microsoft.com/office/drawing/2014/main" id="{00000000-0008-0000-0600-0000CE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30</xdr:row>
      <xdr:rowOff>0</xdr:rowOff>
    </xdr:from>
    <xdr:ext cx="314325" cy="44548425"/>
    <xdr:sp macro="" textlink="">
      <xdr:nvSpPr>
        <xdr:cNvPr id="719" name="Shape 7" descr="Resultado de imagen para imagenes de sillas secretariales con brazos">
          <a:extLst>
            <a:ext uri="{FF2B5EF4-FFF2-40B4-BE49-F238E27FC236}">
              <a16:creationId xmlns:a16="http://schemas.microsoft.com/office/drawing/2014/main" id="{00000000-0008-0000-0600-0000CF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30</xdr:row>
      <xdr:rowOff>0</xdr:rowOff>
    </xdr:from>
    <xdr:ext cx="314325" cy="44548425"/>
    <xdr:sp macro="" textlink="">
      <xdr:nvSpPr>
        <xdr:cNvPr id="720" name="Shape 7" descr="Resultado de imagen para imagenes de sillas secretariales con brazos">
          <a:extLst>
            <a:ext uri="{FF2B5EF4-FFF2-40B4-BE49-F238E27FC236}">
              <a16:creationId xmlns:a16="http://schemas.microsoft.com/office/drawing/2014/main" id="{00000000-0008-0000-0600-0000D0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30</xdr:row>
      <xdr:rowOff>0</xdr:rowOff>
    </xdr:from>
    <xdr:ext cx="314325" cy="44548425"/>
    <xdr:sp macro="" textlink="">
      <xdr:nvSpPr>
        <xdr:cNvPr id="721" name="Shape 7" descr="Resultado de imagen para imagenes de sillas secretariales con brazos">
          <a:extLst>
            <a:ext uri="{FF2B5EF4-FFF2-40B4-BE49-F238E27FC236}">
              <a16:creationId xmlns:a16="http://schemas.microsoft.com/office/drawing/2014/main" id="{00000000-0008-0000-0600-0000D1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30</xdr:row>
      <xdr:rowOff>0</xdr:rowOff>
    </xdr:from>
    <xdr:ext cx="314325" cy="44548425"/>
    <xdr:sp macro="" textlink="">
      <xdr:nvSpPr>
        <xdr:cNvPr id="722" name="Shape 7" descr="Resultado de imagen para imagenes de sillas secretariales con brazos">
          <a:extLst>
            <a:ext uri="{FF2B5EF4-FFF2-40B4-BE49-F238E27FC236}">
              <a16:creationId xmlns:a16="http://schemas.microsoft.com/office/drawing/2014/main" id="{00000000-0008-0000-0600-0000D2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31</xdr:row>
      <xdr:rowOff>0</xdr:rowOff>
    </xdr:from>
    <xdr:ext cx="314325" cy="43519725"/>
    <xdr:sp macro="" textlink="">
      <xdr:nvSpPr>
        <xdr:cNvPr id="723" name="Shape 5" descr="Resultado de imagen para imagenes de sillas secretariales con brazos">
          <a:extLst>
            <a:ext uri="{FF2B5EF4-FFF2-40B4-BE49-F238E27FC236}">
              <a16:creationId xmlns:a16="http://schemas.microsoft.com/office/drawing/2014/main" id="{00000000-0008-0000-0600-0000D3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31</xdr:row>
      <xdr:rowOff>0</xdr:rowOff>
    </xdr:from>
    <xdr:ext cx="314325" cy="43519725"/>
    <xdr:sp macro="" textlink="">
      <xdr:nvSpPr>
        <xdr:cNvPr id="724" name="Shape 5" descr="Resultado de imagen para imagenes de sillas secretariales con brazos">
          <a:extLst>
            <a:ext uri="{FF2B5EF4-FFF2-40B4-BE49-F238E27FC236}">
              <a16:creationId xmlns:a16="http://schemas.microsoft.com/office/drawing/2014/main" id="{00000000-0008-0000-0600-0000D4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31</xdr:row>
      <xdr:rowOff>0</xdr:rowOff>
    </xdr:from>
    <xdr:ext cx="314325" cy="43519725"/>
    <xdr:sp macro="" textlink="">
      <xdr:nvSpPr>
        <xdr:cNvPr id="725" name="Shape 5" descr="Resultado de imagen para imagenes de sillas secretariales con brazos">
          <a:extLst>
            <a:ext uri="{FF2B5EF4-FFF2-40B4-BE49-F238E27FC236}">
              <a16:creationId xmlns:a16="http://schemas.microsoft.com/office/drawing/2014/main" id="{00000000-0008-0000-0600-0000D5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31</xdr:row>
      <xdr:rowOff>0</xdr:rowOff>
    </xdr:from>
    <xdr:ext cx="314325" cy="43519725"/>
    <xdr:sp macro="" textlink="">
      <xdr:nvSpPr>
        <xdr:cNvPr id="726" name="Shape 5" descr="Resultado de imagen para imagenes de sillas secretariales con brazos">
          <a:extLst>
            <a:ext uri="{FF2B5EF4-FFF2-40B4-BE49-F238E27FC236}">
              <a16:creationId xmlns:a16="http://schemas.microsoft.com/office/drawing/2014/main" id="{00000000-0008-0000-0600-0000D6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31</xdr:row>
      <xdr:rowOff>0</xdr:rowOff>
    </xdr:from>
    <xdr:ext cx="314325" cy="43519725"/>
    <xdr:sp macro="" textlink="">
      <xdr:nvSpPr>
        <xdr:cNvPr id="727" name="Shape 5" descr="Resultado de imagen para imagenes de sillas secretariales con brazos">
          <a:extLst>
            <a:ext uri="{FF2B5EF4-FFF2-40B4-BE49-F238E27FC236}">
              <a16:creationId xmlns:a16="http://schemas.microsoft.com/office/drawing/2014/main" id="{00000000-0008-0000-0600-0000D7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31</xdr:row>
      <xdr:rowOff>0</xdr:rowOff>
    </xdr:from>
    <xdr:ext cx="314325" cy="43519725"/>
    <xdr:sp macro="" textlink="">
      <xdr:nvSpPr>
        <xdr:cNvPr id="728" name="Shape 5" descr="Resultado de imagen para imagenes de sillas secretariales con brazos">
          <a:extLst>
            <a:ext uri="{FF2B5EF4-FFF2-40B4-BE49-F238E27FC236}">
              <a16:creationId xmlns:a16="http://schemas.microsoft.com/office/drawing/2014/main" id="{00000000-0008-0000-0600-0000D8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31</xdr:row>
      <xdr:rowOff>0</xdr:rowOff>
    </xdr:from>
    <xdr:ext cx="314325" cy="43519725"/>
    <xdr:sp macro="" textlink="">
      <xdr:nvSpPr>
        <xdr:cNvPr id="729" name="Shape 5" descr="Resultado de imagen para imagenes de sillas secretariales con brazos">
          <a:extLst>
            <a:ext uri="{FF2B5EF4-FFF2-40B4-BE49-F238E27FC236}">
              <a16:creationId xmlns:a16="http://schemas.microsoft.com/office/drawing/2014/main" id="{00000000-0008-0000-0600-0000D9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32</xdr:row>
      <xdr:rowOff>0</xdr:rowOff>
    </xdr:from>
    <xdr:ext cx="314325" cy="42814875"/>
    <xdr:sp macro="" textlink="">
      <xdr:nvSpPr>
        <xdr:cNvPr id="730" name="Shape 5" descr="Resultado de imagen para imagenes de sillas secretariales con brazos">
          <a:extLst>
            <a:ext uri="{FF2B5EF4-FFF2-40B4-BE49-F238E27FC236}">
              <a16:creationId xmlns:a16="http://schemas.microsoft.com/office/drawing/2014/main" id="{00000000-0008-0000-0600-0000DA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32</xdr:row>
      <xdr:rowOff>0</xdr:rowOff>
    </xdr:from>
    <xdr:ext cx="314325" cy="42814875"/>
    <xdr:sp macro="" textlink="">
      <xdr:nvSpPr>
        <xdr:cNvPr id="731" name="Shape 5" descr="Resultado de imagen para imagenes de sillas secretariales con brazos">
          <a:extLst>
            <a:ext uri="{FF2B5EF4-FFF2-40B4-BE49-F238E27FC236}">
              <a16:creationId xmlns:a16="http://schemas.microsoft.com/office/drawing/2014/main" id="{00000000-0008-0000-0600-0000DB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32</xdr:row>
      <xdr:rowOff>0</xdr:rowOff>
    </xdr:from>
    <xdr:ext cx="314325" cy="42814875"/>
    <xdr:sp macro="" textlink="">
      <xdr:nvSpPr>
        <xdr:cNvPr id="732" name="Shape 5" descr="Resultado de imagen para imagenes de sillas secretariales con brazos">
          <a:extLst>
            <a:ext uri="{FF2B5EF4-FFF2-40B4-BE49-F238E27FC236}">
              <a16:creationId xmlns:a16="http://schemas.microsoft.com/office/drawing/2014/main" id="{00000000-0008-0000-0600-0000DC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32</xdr:row>
      <xdr:rowOff>0</xdr:rowOff>
    </xdr:from>
    <xdr:ext cx="314325" cy="42814875"/>
    <xdr:sp macro="" textlink="">
      <xdr:nvSpPr>
        <xdr:cNvPr id="733" name="Shape 5" descr="Resultado de imagen para imagenes de sillas secretariales con brazos">
          <a:extLst>
            <a:ext uri="{FF2B5EF4-FFF2-40B4-BE49-F238E27FC236}">
              <a16:creationId xmlns:a16="http://schemas.microsoft.com/office/drawing/2014/main" id="{00000000-0008-0000-0600-0000DD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32</xdr:row>
      <xdr:rowOff>0</xdr:rowOff>
    </xdr:from>
    <xdr:ext cx="314325" cy="42814875"/>
    <xdr:sp macro="" textlink="">
      <xdr:nvSpPr>
        <xdr:cNvPr id="734" name="Shape 5" descr="Resultado de imagen para imagenes de sillas secretariales con brazos">
          <a:extLst>
            <a:ext uri="{FF2B5EF4-FFF2-40B4-BE49-F238E27FC236}">
              <a16:creationId xmlns:a16="http://schemas.microsoft.com/office/drawing/2014/main" id="{00000000-0008-0000-0600-0000DE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32</xdr:row>
      <xdr:rowOff>0</xdr:rowOff>
    </xdr:from>
    <xdr:ext cx="314325" cy="42814875"/>
    <xdr:sp macro="" textlink="">
      <xdr:nvSpPr>
        <xdr:cNvPr id="735" name="Shape 5" descr="Resultado de imagen para imagenes de sillas secretariales con brazos">
          <a:extLst>
            <a:ext uri="{FF2B5EF4-FFF2-40B4-BE49-F238E27FC236}">
              <a16:creationId xmlns:a16="http://schemas.microsoft.com/office/drawing/2014/main" id="{00000000-0008-0000-0600-0000DF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32</xdr:row>
      <xdr:rowOff>0</xdr:rowOff>
    </xdr:from>
    <xdr:ext cx="314325" cy="42814875"/>
    <xdr:sp macro="" textlink="">
      <xdr:nvSpPr>
        <xdr:cNvPr id="736" name="Shape 5" descr="Resultado de imagen para imagenes de sillas secretariales con brazos">
          <a:extLst>
            <a:ext uri="{FF2B5EF4-FFF2-40B4-BE49-F238E27FC236}">
              <a16:creationId xmlns:a16="http://schemas.microsoft.com/office/drawing/2014/main" id="{00000000-0008-0000-0600-0000E0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33</xdr:row>
      <xdr:rowOff>0</xdr:rowOff>
    </xdr:from>
    <xdr:ext cx="314325" cy="42167175"/>
    <xdr:sp macro="" textlink="">
      <xdr:nvSpPr>
        <xdr:cNvPr id="737" name="Shape 5" descr="Resultado de imagen para imagenes de sillas secretariales con brazos">
          <a:extLst>
            <a:ext uri="{FF2B5EF4-FFF2-40B4-BE49-F238E27FC236}">
              <a16:creationId xmlns:a16="http://schemas.microsoft.com/office/drawing/2014/main" id="{00000000-0008-0000-0600-0000E1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33</xdr:row>
      <xdr:rowOff>0</xdr:rowOff>
    </xdr:from>
    <xdr:ext cx="314325" cy="42167175"/>
    <xdr:sp macro="" textlink="">
      <xdr:nvSpPr>
        <xdr:cNvPr id="738" name="Shape 5" descr="Resultado de imagen para imagenes de sillas secretariales con brazos">
          <a:extLst>
            <a:ext uri="{FF2B5EF4-FFF2-40B4-BE49-F238E27FC236}">
              <a16:creationId xmlns:a16="http://schemas.microsoft.com/office/drawing/2014/main" id="{00000000-0008-0000-0600-0000E2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33</xdr:row>
      <xdr:rowOff>0</xdr:rowOff>
    </xdr:from>
    <xdr:ext cx="314325" cy="42167175"/>
    <xdr:sp macro="" textlink="">
      <xdr:nvSpPr>
        <xdr:cNvPr id="739" name="Shape 5" descr="Resultado de imagen para imagenes de sillas secretariales con brazos">
          <a:extLst>
            <a:ext uri="{FF2B5EF4-FFF2-40B4-BE49-F238E27FC236}">
              <a16:creationId xmlns:a16="http://schemas.microsoft.com/office/drawing/2014/main" id="{00000000-0008-0000-0600-0000E3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33</xdr:row>
      <xdr:rowOff>0</xdr:rowOff>
    </xdr:from>
    <xdr:ext cx="314325" cy="42167175"/>
    <xdr:sp macro="" textlink="">
      <xdr:nvSpPr>
        <xdr:cNvPr id="740" name="Shape 5" descr="Resultado de imagen para imagenes de sillas secretariales con brazos">
          <a:extLst>
            <a:ext uri="{FF2B5EF4-FFF2-40B4-BE49-F238E27FC236}">
              <a16:creationId xmlns:a16="http://schemas.microsoft.com/office/drawing/2014/main" id="{00000000-0008-0000-0600-0000E4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33</xdr:row>
      <xdr:rowOff>0</xdr:rowOff>
    </xdr:from>
    <xdr:ext cx="314325" cy="42167175"/>
    <xdr:sp macro="" textlink="">
      <xdr:nvSpPr>
        <xdr:cNvPr id="741" name="Shape 5" descr="Resultado de imagen para imagenes de sillas secretariales con brazos">
          <a:extLst>
            <a:ext uri="{FF2B5EF4-FFF2-40B4-BE49-F238E27FC236}">
              <a16:creationId xmlns:a16="http://schemas.microsoft.com/office/drawing/2014/main" id="{00000000-0008-0000-0600-0000E5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33</xdr:row>
      <xdr:rowOff>0</xdr:rowOff>
    </xdr:from>
    <xdr:ext cx="314325" cy="42167175"/>
    <xdr:sp macro="" textlink="">
      <xdr:nvSpPr>
        <xdr:cNvPr id="742" name="Shape 5" descr="Resultado de imagen para imagenes de sillas secretariales con brazos">
          <a:extLst>
            <a:ext uri="{FF2B5EF4-FFF2-40B4-BE49-F238E27FC236}">
              <a16:creationId xmlns:a16="http://schemas.microsoft.com/office/drawing/2014/main" id="{00000000-0008-0000-0600-0000E6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33</xdr:row>
      <xdr:rowOff>0</xdr:rowOff>
    </xdr:from>
    <xdr:ext cx="314325" cy="42167175"/>
    <xdr:sp macro="" textlink="">
      <xdr:nvSpPr>
        <xdr:cNvPr id="743" name="Shape 5" descr="Resultado de imagen para imagenes de sillas secretariales con brazos">
          <a:extLst>
            <a:ext uri="{FF2B5EF4-FFF2-40B4-BE49-F238E27FC236}">
              <a16:creationId xmlns:a16="http://schemas.microsoft.com/office/drawing/2014/main" id="{00000000-0008-0000-0600-0000E7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34</xdr:row>
      <xdr:rowOff>0</xdr:rowOff>
    </xdr:from>
    <xdr:ext cx="314325" cy="41729025"/>
    <xdr:sp macro="" textlink="">
      <xdr:nvSpPr>
        <xdr:cNvPr id="744" name="Shape 5" descr="Resultado de imagen para imagenes de sillas secretariales con brazos">
          <a:extLst>
            <a:ext uri="{FF2B5EF4-FFF2-40B4-BE49-F238E27FC236}">
              <a16:creationId xmlns:a16="http://schemas.microsoft.com/office/drawing/2014/main" id="{00000000-0008-0000-0600-0000E8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34</xdr:row>
      <xdr:rowOff>0</xdr:rowOff>
    </xdr:from>
    <xdr:ext cx="314325" cy="41729025"/>
    <xdr:sp macro="" textlink="">
      <xdr:nvSpPr>
        <xdr:cNvPr id="745" name="Shape 5" descr="Resultado de imagen para imagenes de sillas secretariales con brazos">
          <a:extLst>
            <a:ext uri="{FF2B5EF4-FFF2-40B4-BE49-F238E27FC236}">
              <a16:creationId xmlns:a16="http://schemas.microsoft.com/office/drawing/2014/main" id="{00000000-0008-0000-0600-0000E9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34</xdr:row>
      <xdr:rowOff>0</xdr:rowOff>
    </xdr:from>
    <xdr:ext cx="314325" cy="41729025"/>
    <xdr:sp macro="" textlink="">
      <xdr:nvSpPr>
        <xdr:cNvPr id="746" name="Shape 5" descr="Resultado de imagen para imagenes de sillas secretariales con brazos">
          <a:extLst>
            <a:ext uri="{FF2B5EF4-FFF2-40B4-BE49-F238E27FC236}">
              <a16:creationId xmlns:a16="http://schemas.microsoft.com/office/drawing/2014/main" id="{00000000-0008-0000-0600-0000EA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34</xdr:row>
      <xdr:rowOff>0</xdr:rowOff>
    </xdr:from>
    <xdr:ext cx="314325" cy="41729025"/>
    <xdr:sp macro="" textlink="">
      <xdr:nvSpPr>
        <xdr:cNvPr id="747" name="Shape 5" descr="Resultado de imagen para imagenes de sillas secretariales con brazos">
          <a:extLst>
            <a:ext uri="{FF2B5EF4-FFF2-40B4-BE49-F238E27FC236}">
              <a16:creationId xmlns:a16="http://schemas.microsoft.com/office/drawing/2014/main" id="{00000000-0008-0000-0600-0000EB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34</xdr:row>
      <xdr:rowOff>0</xdr:rowOff>
    </xdr:from>
    <xdr:ext cx="314325" cy="41729025"/>
    <xdr:sp macro="" textlink="">
      <xdr:nvSpPr>
        <xdr:cNvPr id="748" name="Shape 5" descr="Resultado de imagen para imagenes de sillas secretariales con brazos">
          <a:extLst>
            <a:ext uri="{FF2B5EF4-FFF2-40B4-BE49-F238E27FC236}">
              <a16:creationId xmlns:a16="http://schemas.microsoft.com/office/drawing/2014/main" id="{00000000-0008-0000-0600-0000EC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34</xdr:row>
      <xdr:rowOff>0</xdr:rowOff>
    </xdr:from>
    <xdr:ext cx="314325" cy="41729025"/>
    <xdr:sp macro="" textlink="">
      <xdr:nvSpPr>
        <xdr:cNvPr id="749" name="Shape 5" descr="Resultado de imagen para imagenes de sillas secretariales con brazos">
          <a:extLst>
            <a:ext uri="{FF2B5EF4-FFF2-40B4-BE49-F238E27FC236}">
              <a16:creationId xmlns:a16="http://schemas.microsoft.com/office/drawing/2014/main" id="{00000000-0008-0000-0600-0000ED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34</xdr:row>
      <xdr:rowOff>0</xdr:rowOff>
    </xdr:from>
    <xdr:ext cx="314325" cy="41729025"/>
    <xdr:sp macro="" textlink="">
      <xdr:nvSpPr>
        <xdr:cNvPr id="750" name="Shape 5" descr="Resultado de imagen para imagenes de sillas secretariales con brazos">
          <a:extLst>
            <a:ext uri="{FF2B5EF4-FFF2-40B4-BE49-F238E27FC236}">
              <a16:creationId xmlns:a16="http://schemas.microsoft.com/office/drawing/2014/main" id="{00000000-0008-0000-0600-0000EE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35</xdr:row>
      <xdr:rowOff>0</xdr:rowOff>
    </xdr:from>
    <xdr:ext cx="314325" cy="41138475"/>
    <xdr:sp macro="" textlink="">
      <xdr:nvSpPr>
        <xdr:cNvPr id="751" name="Shape 5" descr="Resultado de imagen para imagenes de sillas secretariales con brazos">
          <a:extLst>
            <a:ext uri="{FF2B5EF4-FFF2-40B4-BE49-F238E27FC236}">
              <a16:creationId xmlns:a16="http://schemas.microsoft.com/office/drawing/2014/main" id="{00000000-0008-0000-0600-0000EF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35</xdr:row>
      <xdr:rowOff>0</xdr:rowOff>
    </xdr:from>
    <xdr:ext cx="314325" cy="41138475"/>
    <xdr:sp macro="" textlink="">
      <xdr:nvSpPr>
        <xdr:cNvPr id="752" name="Shape 5" descr="Resultado de imagen para imagenes de sillas secretariales con brazos">
          <a:extLst>
            <a:ext uri="{FF2B5EF4-FFF2-40B4-BE49-F238E27FC236}">
              <a16:creationId xmlns:a16="http://schemas.microsoft.com/office/drawing/2014/main" id="{00000000-0008-0000-0600-0000F0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35</xdr:row>
      <xdr:rowOff>0</xdr:rowOff>
    </xdr:from>
    <xdr:ext cx="314325" cy="41138475"/>
    <xdr:sp macro="" textlink="">
      <xdr:nvSpPr>
        <xdr:cNvPr id="753" name="Shape 5" descr="Resultado de imagen para imagenes de sillas secretariales con brazos">
          <a:extLst>
            <a:ext uri="{FF2B5EF4-FFF2-40B4-BE49-F238E27FC236}">
              <a16:creationId xmlns:a16="http://schemas.microsoft.com/office/drawing/2014/main" id="{00000000-0008-0000-0600-0000F1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35</xdr:row>
      <xdr:rowOff>0</xdr:rowOff>
    </xdr:from>
    <xdr:ext cx="314325" cy="41138475"/>
    <xdr:sp macro="" textlink="">
      <xdr:nvSpPr>
        <xdr:cNvPr id="754" name="Shape 5" descr="Resultado de imagen para imagenes de sillas secretariales con brazos">
          <a:extLst>
            <a:ext uri="{FF2B5EF4-FFF2-40B4-BE49-F238E27FC236}">
              <a16:creationId xmlns:a16="http://schemas.microsoft.com/office/drawing/2014/main" id="{00000000-0008-0000-0600-0000F2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35</xdr:row>
      <xdr:rowOff>0</xdr:rowOff>
    </xdr:from>
    <xdr:ext cx="314325" cy="41138475"/>
    <xdr:sp macro="" textlink="">
      <xdr:nvSpPr>
        <xdr:cNvPr id="755" name="Shape 5" descr="Resultado de imagen para imagenes de sillas secretariales con brazos">
          <a:extLst>
            <a:ext uri="{FF2B5EF4-FFF2-40B4-BE49-F238E27FC236}">
              <a16:creationId xmlns:a16="http://schemas.microsoft.com/office/drawing/2014/main" id="{00000000-0008-0000-0600-0000F3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35</xdr:row>
      <xdr:rowOff>0</xdr:rowOff>
    </xdr:from>
    <xdr:ext cx="314325" cy="41138475"/>
    <xdr:sp macro="" textlink="">
      <xdr:nvSpPr>
        <xdr:cNvPr id="756" name="Shape 5" descr="Resultado de imagen para imagenes de sillas secretariales con brazos">
          <a:extLst>
            <a:ext uri="{FF2B5EF4-FFF2-40B4-BE49-F238E27FC236}">
              <a16:creationId xmlns:a16="http://schemas.microsoft.com/office/drawing/2014/main" id="{00000000-0008-0000-0600-0000F4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35</xdr:row>
      <xdr:rowOff>0</xdr:rowOff>
    </xdr:from>
    <xdr:ext cx="314325" cy="41138475"/>
    <xdr:sp macro="" textlink="">
      <xdr:nvSpPr>
        <xdr:cNvPr id="757" name="Shape 5" descr="Resultado de imagen para imagenes de sillas secretariales con brazos">
          <a:extLst>
            <a:ext uri="{FF2B5EF4-FFF2-40B4-BE49-F238E27FC236}">
              <a16:creationId xmlns:a16="http://schemas.microsoft.com/office/drawing/2014/main" id="{00000000-0008-0000-0600-0000F5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36</xdr:row>
      <xdr:rowOff>0</xdr:rowOff>
    </xdr:from>
    <xdr:ext cx="314325" cy="40738425"/>
    <xdr:sp macro="" textlink="">
      <xdr:nvSpPr>
        <xdr:cNvPr id="758" name="Shape 5" descr="Resultado de imagen para imagenes de sillas secretariales con brazos">
          <a:extLst>
            <a:ext uri="{FF2B5EF4-FFF2-40B4-BE49-F238E27FC236}">
              <a16:creationId xmlns:a16="http://schemas.microsoft.com/office/drawing/2014/main" id="{00000000-0008-0000-0600-0000F6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36</xdr:row>
      <xdr:rowOff>0</xdr:rowOff>
    </xdr:from>
    <xdr:ext cx="314325" cy="40738425"/>
    <xdr:sp macro="" textlink="">
      <xdr:nvSpPr>
        <xdr:cNvPr id="759" name="Shape 5" descr="Resultado de imagen para imagenes de sillas secretariales con brazos">
          <a:extLst>
            <a:ext uri="{FF2B5EF4-FFF2-40B4-BE49-F238E27FC236}">
              <a16:creationId xmlns:a16="http://schemas.microsoft.com/office/drawing/2014/main" id="{00000000-0008-0000-0600-0000F7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36</xdr:row>
      <xdr:rowOff>0</xdr:rowOff>
    </xdr:from>
    <xdr:ext cx="314325" cy="40738425"/>
    <xdr:sp macro="" textlink="">
      <xdr:nvSpPr>
        <xdr:cNvPr id="760" name="Shape 5" descr="Resultado de imagen para imagenes de sillas secretariales con brazos">
          <a:extLst>
            <a:ext uri="{FF2B5EF4-FFF2-40B4-BE49-F238E27FC236}">
              <a16:creationId xmlns:a16="http://schemas.microsoft.com/office/drawing/2014/main" id="{00000000-0008-0000-0600-0000F8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36</xdr:row>
      <xdr:rowOff>0</xdr:rowOff>
    </xdr:from>
    <xdr:ext cx="314325" cy="40738425"/>
    <xdr:sp macro="" textlink="">
      <xdr:nvSpPr>
        <xdr:cNvPr id="761" name="Shape 5" descr="Resultado de imagen para imagenes de sillas secretariales con brazos">
          <a:extLst>
            <a:ext uri="{FF2B5EF4-FFF2-40B4-BE49-F238E27FC236}">
              <a16:creationId xmlns:a16="http://schemas.microsoft.com/office/drawing/2014/main" id="{00000000-0008-0000-0600-0000F9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36</xdr:row>
      <xdr:rowOff>0</xdr:rowOff>
    </xdr:from>
    <xdr:ext cx="314325" cy="40738425"/>
    <xdr:sp macro="" textlink="">
      <xdr:nvSpPr>
        <xdr:cNvPr id="762" name="Shape 5" descr="Resultado de imagen para imagenes de sillas secretariales con brazos">
          <a:extLst>
            <a:ext uri="{FF2B5EF4-FFF2-40B4-BE49-F238E27FC236}">
              <a16:creationId xmlns:a16="http://schemas.microsoft.com/office/drawing/2014/main" id="{00000000-0008-0000-0600-0000FA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36</xdr:row>
      <xdr:rowOff>0</xdr:rowOff>
    </xdr:from>
    <xdr:ext cx="314325" cy="40738425"/>
    <xdr:sp macro="" textlink="">
      <xdr:nvSpPr>
        <xdr:cNvPr id="763" name="Shape 5" descr="Resultado de imagen para imagenes de sillas secretariales con brazos">
          <a:extLst>
            <a:ext uri="{FF2B5EF4-FFF2-40B4-BE49-F238E27FC236}">
              <a16:creationId xmlns:a16="http://schemas.microsoft.com/office/drawing/2014/main" id="{00000000-0008-0000-0600-0000FB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36</xdr:row>
      <xdr:rowOff>0</xdr:rowOff>
    </xdr:from>
    <xdr:ext cx="314325" cy="40738425"/>
    <xdr:sp macro="" textlink="">
      <xdr:nvSpPr>
        <xdr:cNvPr id="764" name="Shape 5" descr="Resultado de imagen para imagenes de sillas secretariales con brazos">
          <a:extLst>
            <a:ext uri="{FF2B5EF4-FFF2-40B4-BE49-F238E27FC236}">
              <a16:creationId xmlns:a16="http://schemas.microsoft.com/office/drawing/2014/main" id="{00000000-0008-0000-0600-0000FC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37</xdr:row>
      <xdr:rowOff>0</xdr:rowOff>
    </xdr:from>
    <xdr:ext cx="314325" cy="40185975"/>
    <xdr:sp macro="" textlink="">
      <xdr:nvSpPr>
        <xdr:cNvPr id="765" name="Shape 5" descr="Resultado de imagen para imagenes de sillas secretariales con brazos">
          <a:extLst>
            <a:ext uri="{FF2B5EF4-FFF2-40B4-BE49-F238E27FC236}">
              <a16:creationId xmlns:a16="http://schemas.microsoft.com/office/drawing/2014/main" id="{00000000-0008-0000-0600-0000FD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37</xdr:row>
      <xdr:rowOff>0</xdr:rowOff>
    </xdr:from>
    <xdr:ext cx="314325" cy="40185975"/>
    <xdr:sp macro="" textlink="">
      <xdr:nvSpPr>
        <xdr:cNvPr id="766" name="Shape 5" descr="Resultado de imagen para imagenes de sillas secretariales con brazos">
          <a:extLst>
            <a:ext uri="{FF2B5EF4-FFF2-40B4-BE49-F238E27FC236}">
              <a16:creationId xmlns:a16="http://schemas.microsoft.com/office/drawing/2014/main" id="{00000000-0008-0000-0600-0000FE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37</xdr:row>
      <xdr:rowOff>0</xdr:rowOff>
    </xdr:from>
    <xdr:ext cx="314325" cy="40185975"/>
    <xdr:sp macro="" textlink="">
      <xdr:nvSpPr>
        <xdr:cNvPr id="767" name="Shape 5" descr="Resultado de imagen para imagenes de sillas secretariales con brazos">
          <a:extLst>
            <a:ext uri="{FF2B5EF4-FFF2-40B4-BE49-F238E27FC236}">
              <a16:creationId xmlns:a16="http://schemas.microsoft.com/office/drawing/2014/main" id="{00000000-0008-0000-0600-0000FF02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37</xdr:row>
      <xdr:rowOff>0</xdr:rowOff>
    </xdr:from>
    <xdr:ext cx="314325" cy="40185975"/>
    <xdr:sp macro="" textlink="">
      <xdr:nvSpPr>
        <xdr:cNvPr id="768" name="Shape 5" descr="Resultado de imagen para imagenes de sillas secretariales con brazos">
          <a:extLst>
            <a:ext uri="{FF2B5EF4-FFF2-40B4-BE49-F238E27FC236}">
              <a16:creationId xmlns:a16="http://schemas.microsoft.com/office/drawing/2014/main" id="{00000000-0008-0000-0600-000000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37</xdr:row>
      <xdr:rowOff>0</xdr:rowOff>
    </xdr:from>
    <xdr:ext cx="314325" cy="40185975"/>
    <xdr:sp macro="" textlink="">
      <xdr:nvSpPr>
        <xdr:cNvPr id="769" name="Shape 5" descr="Resultado de imagen para imagenes de sillas secretariales con brazos">
          <a:extLst>
            <a:ext uri="{FF2B5EF4-FFF2-40B4-BE49-F238E27FC236}">
              <a16:creationId xmlns:a16="http://schemas.microsoft.com/office/drawing/2014/main" id="{00000000-0008-0000-0600-000001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37</xdr:row>
      <xdr:rowOff>0</xdr:rowOff>
    </xdr:from>
    <xdr:ext cx="314325" cy="40185975"/>
    <xdr:sp macro="" textlink="">
      <xdr:nvSpPr>
        <xdr:cNvPr id="770" name="Shape 5" descr="Resultado de imagen para imagenes de sillas secretariales con brazos">
          <a:extLst>
            <a:ext uri="{FF2B5EF4-FFF2-40B4-BE49-F238E27FC236}">
              <a16:creationId xmlns:a16="http://schemas.microsoft.com/office/drawing/2014/main" id="{00000000-0008-0000-0600-000002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37</xdr:row>
      <xdr:rowOff>0</xdr:rowOff>
    </xdr:from>
    <xdr:ext cx="314325" cy="40185975"/>
    <xdr:sp macro="" textlink="">
      <xdr:nvSpPr>
        <xdr:cNvPr id="771" name="Shape 5" descr="Resultado de imagen para imagenes de sillas secretariales con brazos">
          <a:extLst>
            <a:ext uri="{FF2B5EF4-FFF2-40B4-BE49-F238E27FC236}">
              <a16:creationId xmlns:a16="http://schemas.microsoft.com/office/drawing/2014/main" id="{00000000-0008-0000-0600-000003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38</xdr:row>
      <xdr:rowOff>0</xdr:rowOff>
    </xdr:from>
    <xdr:ext cx="314325" cy="39643050"/>
    <xdr:sp macro="" textlink="">
      <xdr:nvSpPr>
        <xdr:cNvPr id="772" name="Shape 5" descr="Resultado de imagen para imagenes de sillas secretariales con brazos">
          <a:extLst>
            <a:ext uri="{FF2B5EF4-FFF2-40B4-BE49-F238E27FC236}">
              <a16:creationId xmlns:a16="http://schemas.microsoft.com/office/drawing/2014/main" id="{00000000-0008-0000-0600-000004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38</xdr:row>
      <xdr:rowOff>0</xdr:rowOff>
    </xdr:from>
    <xdr:ext cx="314325" cy="39643050"/>
    <xdr:sp macro="" textlink="">
      <xdr:nvSpPr>
        <xdr:cNvPr id="773" name="Shape 5" descr="Resultado de imagen para imagenes de sillas secretariales con brazos">
          <a:extLst>
            <a:ext uri="{FF2B5EF4-FFF2-40B4-BE49-F238E27FC236}">
              <a16:creationId xmlns:a16="http://schemas.microsoft.com/office/drawing/2014/main" id="{00000000-0008-0000-0600-000005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38</xdr:row>
      <xdr:rowOff>0</xdr:rowOff>
    </xdr:from>
    <xdr:ext cx="314325" cy="39643050"/>
    <xdr:sp macro="" textlink="">
      <xdr:nvSpPr>
        <xdr:cNvPr id="774" name="Shape 5" descr="Resultado de imagen para imagenes de sillas secretariales con brazos">
          <a:extLst>
            <a:ext uri="{FF2B5EF4-FFF2-40B4-BE49-F238E27FC236}">
              <a16:creationId xmlns:a16="http://schemas.microsoft.com/office/drawing/2014/main" id="{00000000-0008-0000-0600-000006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38</xdr:row>
      <xdr:rowOff>0</xdr:rowOff>
    </xdr:from>
    <xdr:ext cx="314325" cy="39643050"/>
    <xdr:sp macro="" textlink="">
      <xdr:nvSpPr>
        <xdr:cNvPr id="775" name="Shape 5" descr="Resultado de imagen para imagenes de sillas secretariales con brazos">
          <a:extLst>
            <a:ext uri="{FF2B5EF4-FFF2-40B4-BE49-F238E27FC236}">
              <a16:creationId xmlns:a16="http://schemas.microsoft.com/office/drawing/2014/main" id="{00000000-0008-0000-0600-000007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38</xdr:row>
      <xdr:rowOff>0</xdr:rowOff>
    </xdr:from>
    <xdr:ext cx="314325" cy="39643050"/>
    <xdr:sp macro="" textlink="">
      <xdr:nvSpPr>
        <xdr:cNvPr id="776" name="Shape 5" descr="Resultado de imagen para imagenes de sillas secretariales con brazos">
          <a:extLst>
            <a:ext uri="{FF2B5EF4-FFF2-40B4-BE49-F238E27FC236}">
              <a16:creationId xmlns:a16="http://schemas.microsoft.com/office/drawing/2014/main" id="{00000000-0008-0000-0600-000008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38</xdr:row>
      <xdr:rowOff>0</xdr:rowOff>
    </xdr:from>
    <xdr:ext cx="314325" cy="39643050"/>
    <xdr:sp macro="" textlink="">
      <xdr:nvSpPr>
        <xdr:cNvPr id="777" name="Shape 5" descr="Resultado de imagen para imagenes de sillas secretariales con brazos">
          <a:extLst>
            <a:ext uri="{FF2B5EF4-FFF2-40B4-BE49-F238E27FC236}">
              <a16:creationId xmlns:a16="http://schemas.microsoft.com/office/drawing/2014/main" id="{00000000-0008-0000-0600-000009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38</xdr:row>
      <xdr:rowOff>0</xdr:rowOff>
    </xdr:from>
    <xdr:ext cx="314325" cy="39643050"/>
    <xdr:sp macro="" textlink="">
      <xdr:nvSpPr>
        <xdr:cNvPr id="778" name="Shape 5" descr="Resultado de imagen para imagenes de sillas secretariales con brazos">
          <a:extLst>
            <a:ext uri="{FF2B5EF4-FFF2-40B4-BE49-F238E27FC236}">
              <a16:creationId xmlns:a16="http://schemas.microsoft.com/office/drawing/2014/main" id="{00000000-0008-0000-0600-00000A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39</xdr:row>
      <xdr:rowOff>0</xdr:rowOff>
    </xdr:from>
    <xdr:ext cx="314325" cy="39300150"/>
    <xdr:sp macro="" textlink="">
      <xdr:nvSpPr>
        <xdr:cNvPr id="779" name="Shape 5" descr="Resultado de imagen para imagenes de sillas secretariales con brazos">
          <a:extLst>
            <a:ext uri="{FF2B5EF4-FFF2-40B4-BE49-F238E27FC236}">
              <a16:creationId xmlns:a16="http://schemas.microsoft.com/office/drawing/2014/main" id="{00000000-0008-0000-0600-00000B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39</xdr:row>
      <xdr:rowOff>0</xdr:rowOff>
    </xdr:from>
    <xdr:ext cx="314325" cy="39300150"/>
    <xdr:sp macro="" textlink="">
      <xdr:nvSpPr>
        <xdr:cNvPr id="780" name="Shape 5" descr="Resultado de imagen para imagenes de sillas secretariales con brazos">
          <a:extLst>
            <a:ext uri="{FF2B5EF4-FFF2-40B4-BE49-F238E27FC236}">
              <a16:creationId xmlns:a16="http://schemas.microsoft.com/office/drawing/2014/main" id="{00000000-0008-0000-0600-00000C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39</xdr:row>
      <xdr:rowOff>0</xdr:rowOff>
    </xdr:from>
    <xdr:ext cx="314325" cy="39300150"/>
    <xdr:sp macro="" textlink="">
      <xdr:nvSpPr>
        <xdr:cNvPr id="781" name="Shape 5" descr="Resultado de imagen para imagenes de sillas secretariales con brazos">
          <a:extLst>
            <a:ext uri="{FF2B5EF4-FFF2-40B4-BE49-F238E27FC236}">
              <a16:creationId xmlns:a16="http://schemas.microsoft.com/office/drawing/2014/main" id="{00000000-0008-0000-0600-00000D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39</xdr:row>
      <xdr:rowOff>0</xdr:rowOff>
    </xdr:from>
    <xdr:ext cx="314325" cy="39300150"/>
    <xdr:sp macro="" textlink="">
      <xdr:nvSpPr>
        <xdr:cNvPr id="782" name="Shape 5" descr="Resultado de imagen para imagenes de sillas secretariales con brazos">
          <a:extLst>
            <a:ext uri="{FF2B5EF4-FFF2-40B4-BE49-F238E27FC236}">
              <a16:creationId xmlns:a16="http://schemas.microsoft.com/office/drawing/2014/main" id="{00000000-0008-0000-0600-00000E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39</xdr:row>
      <xdr:rowOff>0</xdr:rowOff>
    </xdr:from>
    <xdr:ext cx="314325" cy="39300150"/>
    <xdr:sp macro="" textlink="">
      <xdr:nvSpPr>
        <xdr:cNvPr id="783" name="Shape 5" descr="Resultado de imagen para imagenes de sillas secretariales con brazos">
          <a:extLst>
            <a:ext uri="{FF2B5EF4-FFF2-40B4-BE49-F238E27FC236}">
              <a16:creationId xmlns:a16="http://schemas.microsoft.com/office/drawing/2014/main" id="{00000000-0008-0000-0600-00000F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39</xdr:row>
      <xdr:rowOff>0</xdr:rowOff>
    </xdr:from>
    <xdr:ext cx="314325" cy="39300150"/>
    <xdr:sp macro="" textlink="">
      <xdr:nvSpPr>
        <xdr:cNvPr id="784" name="Shape 5" descr="Resultado de imagen para imagenes de sillas secretariales con brazos">
          <a:extLst>
            <a:ext uri="{FF2B5EF4-FFF2-40B4-BE49-F238E27FC236}">
              <a16:creationId xmlns:a16="http://schemas.microsoft.com/office/drawing/2014/main" id="{00000000-0008-0000-0600-000010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39</xdr:row>
      <xdr:rowOff>0</xdr:rowOff>
    </xdr:from>
    <xdr:ext cx="314325" cy="39300150"/>
    <xdr:sp macro="" textlink="">
      <xdr:nvSpPr>
        <xdr:cNvPr id="785" name="Shape 5" descr="Resultado de imagen para imagenes de sillas secretariales con brazos">
          <a:extLst>
            <a:ext uri="{FF2B5EF4-FFF2-40B4-BE49-F238E27FC236}">
              <a16:creationId xmlns:a16="http://schemas.microsoft.com/office/drawing/2014/main" id="{00000000-0008-0000-0600-000011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40</xdr:row>
      <xdr:rowOff>0</xdr:rowOff>
    </xdr:from>
    <xdr:ext cx="314325" cy="38909625"/>
    <xdr:sp macro="" textlink="">
      <xdr:nvSpPr>
        <xdr:cNvPr id="786" name="Shape 5" descr="Resultado de imagen para imagenes de sillas secretariales con brazos">
          <a:extLst>
            <a:ext uri="{FF2B5EF4-FFF2-40B4-BE49-F238E27FC236}">
              <a16:creationId xmlns:a16="http://schemas.microsoft.com/office/drawing/2014/main" id="{00000000-0008-0000-0600-000012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40</xdr:row>
      <xdr:rowOff>0</xdr:rowOff>
    </xdr:from>
    <xdr:ext cx="314325" cy="38909625"/>
    <xdr:sp macro="" textlink="">
      <xdr:nvSpPr>
        <xdr:cNvPr id="787" name="Shape 5" descr="Resultado de imagen para imagenes de sillas secretariales con brazos">
          <a:extLst>
            <a:ext uri="{FF2B5EF4-FFF2-40B4-BE49-F238E27FC236}">
              <a16:creationId xmlns:a16="http://schemas.microsoft.com/office/drawing/2014/main" id="{00000000-0008-0000-0600-000013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40</xdr:row>
      <xdr:rowOff>0</xdr:rowOff>
    </xdr:from>
    <xdr:ext cx="314325" cy="38909625"/>
    <xdr:sp macro="" textlink="">
      <xdr:nvSpPr>
        <xdr:cNvPr id="788" name="Shape 5" descr="Resultado de imagen para imagenes de sillas secretariales con brazos">
          <a:extLst>
            <a:ext uri="{FF2B5EF4-FFF2-40B4-BE49-F238E27FC236}">
              <a16:creationId xmlns:a16="http://schemas.microsoft.com/office/drawing/2014/main" id="{00000000-0008-0000-0600-000014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40</xdr:row>
      <xdr:rowOff>0</xdr:rowOff>
    </xdr:from>
    <xdr:ext cx="314325" cy="38909625"/>
    <xdr:sp macro="" textlink="">
      <xdr:nvSpPr>
        <xdr:cNvPr id="789" name="Shape 5" descr="Resultado de imagen para imagenes de sillas secretariales con brazos">
          <a:extLst>
            <a:ext uri="{FF2B5EF4-FFF2-40B4-BE49-F238E27FC236}">
              <a16:creationId xmlns:a16="http://schemas.microsoft.com/office/drawing/2014/main" id="{00000000-0008-0000-0600-000015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40</xdr:row>
      <xdr:rowOff>0</xdr:rowOff>
    </xdr:from>
    <xdr:ext cx="314325" cy="38909625"/>
    <xdr:sp macro="" textlink="">
      <xdr:nvSpPr>
        <xdr:cNvPr id="790" name="Shape 5" descr="Resultado de imagen para imagenes de sillas secretariales con brazos">
          <a:extLst>
            <a:ext uri="{FF2B5EF4-FFF2-40B4-BE49-F238E27FC236}">
              <a16:creationId xmlns:a16="http://schemas.microsoft.com/office/drawing/2014/main" id="{00000000-0008-0000-0600-000016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40</xdr:row>
      <xdr:rowOff>0</xdr:rowOff>
    </xdr:from>
    <xdr:ext cx="314325" cy="38909625"/>
    <xdr:sp macro="" textlink="">
      <xdr:nvSpPr>
        <xdr:cNvPr id="791" name="Shape 5" descr="Resultado de imagen para imagenes de sillas secretariales con brazos">
          <a:extLst>
            <a:ext uri="{FF2B5EF4-FFF2-40B4-BE49-F238E27FC236}">
              <a16:creationId xmlns:a16="http://schemas.microsoft.com/office/drawing/2014/main" id="{00000000-0008-0000-0600-000017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40</xdr:row>
      <xdr:rowOff>0</xdr:rowOff>
    </xdr:from>
    <xdr:ext cx="314325" cy="38909625"/>
    <xdr:sp macro="" textlink="">
      <xdr:nvSpPr>
        <xdr:cNvPr id="792" name="Shape 5" descr="Resultado de imagen para imagenes de sillas secretariales con brazos">
          <a:extLst>
            <a:ext uri="{FF2B5EF4-FFF2-40B4-BE49-F238E27FC236}">
              <a16:creationId xmlns:a16="http://schemas.microsoft.com/office/drawing/2014/main" id="{00000000-0008-0000-0600-000018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41</xdr:row>
      <xdr:rowOff>0</xdr:rowOff>
    </xdr:from>
    <xdr:ext cx="314325" cy="38404800"/>
    <xdr:sp macro="" textlink="">
      <xdr:nvSpPr>
        <xdr:cNvPr id="793" name="Shape 5" descr="Resultado de imagen para imagenes de sillas secretariales con brazos">
          <a:extLst>
            <a:ext uri="{FF2B5EF4-FFF2-40B4-BE49-F238E27FC236}">
              <a16:creationId xmlns:a16="http://schemas.microsoft.com/office/drawing/2014/main" id="{00000000-0008-0000-0600-000019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41</xdr:row>
      <xdr:rowOff>0</xdr:rowOff>
    </xdr:from>
    <xdr:ext cx="314325" cy="38404800"/>
    <xdr:sp macro="" textlink="">
      <xdr:nvSpPr>
        <xdr:cNvPr id="794" name="Shape 5" descr="Resultado de imagen para imagenes de sillas secretariales con brazos">
          <a:extLst>
            <a:ext uri="{FF2B5EF4-FFF2-40B4-BE49-F238E27FC236}">
              <a16:creationId xmlns:a16="http://schemas.microsoft.com/office/drawing/2014/main" id="{00000000-0008-0000-0600-00001A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41</xdr:row>
      <xdr:rowOff>0</xdr:rowOff>
    </xdr:from>
    <xdr:ext cx="314325" cy="38404800"/>
    <xdr:sp macro="" textlink="">
      <xdr:nvSpPr>
        <xdr:cNvPr id="795" name="Shape 5" descr="Resultado de imagen para imagenes de sillas secretariales con brazos">
          <a:extLst>
            <a:ext uri="{FF2B5EF4-FFF2-40B4-BE49-F238E27FC236}">
              <a16:creationId xmlns:a16="http://schemas.microsoft.com/office/drawing/2014/main" id="{00000000-0008-0000-0600-00001B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41</xdr:row>
      <xdr:rowOff>0</xdr:rowOff>
    </xdr:from>
    <xdr:ext cx="314325" cy="38404800"/>
    <xdr:sp macro="" textlink="">
      <xdr:nvSpPr>
        <xdr:cNvPr id="796" name="Shape 5" descr="Resultado de imagen para imagenes de sillas secretariales con brazos">
          <a:extLst>
            <a:ext uri="{FF2B5EF4-FFF2-40B4-BE49-F238E27FC236}">
              <a16:creationId xmlns:a16="http://schemas.microsoft.com/office/drawing/2014/main" id="{00000000-0008-0000-0600-00001C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41</xdr:row>
      <xdr:rowOff>0</xdr:rowOff>
    </xdr:from>
    <xdr:ext cx="314325" cy="38404800"/>
    <xdr:sp macro="" textlink="">
      <xdr:nvSpPr>
        <xdr:cNvPr id="797" name="Shape 5" descr="Resultado de imagen para imagenes de sillas secretariales con brazos">
          <a:extLst>
            <a:ext uri="{FF2B5EF4-FFF2-40B4-BE49-F238E27FC236}">
              <a16:creationId xmlns:a16="http://schemas.microsoft.com/office/drawing/2014/main" id="{00000000-0008-0000-0600-00001D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41</xdr:row>
      <xdr:rowOff>0</xdr:rowOff>
    </xdr:from>
    <xdr:ext cx="314325" cy="38404800"/>
    <xdr:sp macro="" textlink="">
      <xdr:nvSpPr>
        <xdr:cNvPr id="798" name="Shape 5" descr="Resultado de imagen para imagenes de sillas secretariales con brazos">
          <a:extLst>
            <a:ext uri="{FF2B5EF4-FFF2-40B4-BE49-F238E27FC236}">
              <a16:creationId xmlns:a16="http://schemas.microsoft.com/office/drawing/2014/main" id="{00000000-0008-0000-0600-00001E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41</xdr:row>
      <xdr:rowOff>0</xdr:rowOff>
    </xdr:from>
    <xdr:ext cx="314325" cy="38404800"/>
    <xdr:sp macro="" textlink="">
      <xdr:nvSpPr>
        <xdr:cNvPr id="799" name="Shape 5" descr="Resultado de imagen para imagenes de sillas secretariales con brazos">
          <a:extLst>
            <a:ext uri="{FF2B5EF4-FFF2-40B4-BE49-F238E27FC236}">
              <a16:creationId xmlns:a16="http://schemas.microsoft.com/office/drawing/2014/main" id="{00000000-0008-0000-0600-00001F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43</xdr:row>
      <xdr:rowOff>0</xdr:rowOff>
    </xdr:from>
    <xdr:ext cx="314325" cy="38004750"/>
    <xdr:sp macro="" textlink="">
      <xdr:nvSpPr>
        <xdr:cNvPr id="800" name="Shape 5" descr="Resultado de imagen para imagenes de sillas secretariales con brazos">
          <a:extLst>
            <a:ext uri="{FF2B5EF4-FFF2-40B4-BE49-F238E27FC236}">
              <a16:creationId xmlns:a16="http://schemas.microsoft.com/office/drawing/2014/main" id="{00000000-0008-0000-0600-000020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43</xdr:row>
      <xdr:rowOff>0</xdr:rowOff>
    </xdr:from>
    <xdr:ext cx="314325" cy="38004750"/>
    <xdr:sp macro="" textlink="">
      <xdr:nvSpPr>
        <xdr:cNvPr id="801" name="Shape 5" descr="Resultado de imagen para imagenes de sillas secretariales con brazos">
          <a:extLst>
            <a:ext uri="{FF2B5EF4-FFF2-40B4-BE49-F238E27FC236}">
              <a16:creationId xmlns:a16="http://schemas.microsoft.com/office/drawing/2014/main" id="{00000000-0008-0000-0600-000021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43</xdr:row>
      <xdr:rowOff>0</xdr:rowOff>
    </xdr:from>
    <xdr:ext cx="314325" cy="38004750"/>
    <xdr:sp macro="" textlink="">
      <xdr:nvSpPr>
        <xdr:cNvPr id="802" name="Shape 5" descr="Resultado de imagen para imagenes de sillas secretariales con brazos">
          <a:extLst>
            <a:ext uri="{FF2B5EF4-FFF2-40B4-BE49-F238E27FC236}">
              <a16:creationId xmlns:a16="http://schemas.microsoft.com/office/drawing/2014/main" id="{00000000-0008-0000-0600-000022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43</xdr:row>
      <xdr:rowOff>0</xdr:rowOff>
    </xdr:from>
    <xdr:ext cx="314325" cy="38004750"/>
    <xdr:sp macro="" textlink="">
      <xdr:nvSpPr>
        <xdr:cNvPr id="803" name="Shape 5" descr="Resultado de imagen para imagenes de sillas secretariales con brazos">
          <a:extLst>
            <a:ext uri="{FF2B5EF4-FFF2-40B4-BE49-F238E27FC236}">
              <a16:creationId xmlns:a16="http://schemas.microsoft.com/office/drawing/2014/main" id="{00000000-0008-0000-0600-000023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43</xdr:row>
      <xdr:rowOff>0</xdr:rowOff>
    </xdr:from>
    <xdr:ext cx="314325" cy="38004750"/>
    <xdr:sp macro="" textlink="">
      <xdr:nvSpPr>
        <xdr:cNvPr id="804" name="Shape 5" descr="Resultado de imagen para imagenes de sillas secretariales con brazos">
          <a:extLst>
            <a:ext uri="{FF2B5EF4-FFF2-40B4-BE49-F238E27FC236}">
              <a16:creationId xmlns:a16="http://schemas.microsoft.com/office/drawing/2014/main" id="{00000000-0008-0000-0600-000024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43</xdr:row>
      <xdr:rowOff>0</xdr:rowOff>
    </xdr:from>
    <xdr:ext cx="314325" cy="38004750"/>
    <xdr:sp macro="" textlink="">
      <xdr:nvSpPr>
        <xdr:cNvPr id="805" name="Shape 5" descr="Resultado de imagen para imagenes de sillas secretariales con brazos">
          <a:extLst>
            <a:ext uri="{FF2B5EF4-FFF2-40B4-BE49-F238E27FC236}">
              <a16:creationId xmlns:a16="http://schemas.microsoft.com/office/drawing/2014/main" id="{00000000-0008-0000-0600-000025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43</xdr:row>
      <xdr:rowOff>0</xdr:rowOff>
    </xdr:from>
    <xdr:ext cx="314325" cy="38004750"/>
    <xdr:sp macro="" textlink="">
      <xdr:nvSpPr>
        <xdr:cNvPr id="806" name="Shape 5" descr="Resultado de imagen para imagenes de sillas secretariales con brazos">
          <a:extLst>
            <a:ext uri="{FF2B5EF4-FFF2-40B4-BE49-F238E27FC236}">
              <a16:creationId xmlns:a16="http://schemas.microsoft.com/office/drawing/2014/main" id="{00000000-0008-0000-0600-000026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44</xdr:row>
      <xdr:rowOff>0</xdr:rowOff>
    </xdr:from>
    <xdr:ext cx="314325" cy="37223700"/>
    <xdr:sp macro="" textlink="">
      <xdr:nvSpPr>
        <xdr:cNvPr id="807" name="Shape 5" descr="Resultado de imagen para imagenes de sillas secretariales con brazos">
          <a:extLst>
            <a:ext uri="{FF2B5EF4-FFF2-40B4-BE49-F238E27FC236}">
              <a16:creationId xmlns:a16="http://schemas.microsoft.com/office/drawing/2014/main" id="{00000000-0008-0000-0600-000027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44</xdr:row>
      <xdr:rowOff>0</xdr:rowOff>
    </xdr:from>
    <xdr:ext cx="314325" cy="37223700"/>
    <xdr:sp macro="" textlink="">
      <xdr:nvSpPr>
        <xdr:cNvPr id="808" name="Shape 5" descr="Resultado de imagen para imagenes de sillas secretariales con brazos">
          <a:extLst>
            <a:ext uri="{FF2B5EF4-FFF2-40B4-BE49-F238E27FC236}">
              <a16:creationId xmlns:a16="http://schemas.microsoft.com/office/drawing/2014/main" id="{00000000-0008-0000-0600-000028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44</xdr:row>
      <xdr:rowOff>0</xdr:rowOff>
    </xdr:from>
    <xdr:ext cx="314325" cy="37223700"/>
    <xdr:sp macro="" textlink="">
      <xdr:nvSpPr>
        <xdr:cNvPr id="809" name="Shape 5" descr="Resultado de imagen para imagenes de sillas secretariales con brazos">
          <a:extLst>
            <a:ext uri="{FF2B5EF4-FFF2-40B4-BE49-F238E27FC236}">
              <a16:creationId xmlns:a16="http://schemas.microsoft.com/office/drawing/2014/main" id="{00000000-0008-0000-0600-000029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44</xdr:row>
      <xdr:rowOff>0</xdr:rowOff>
    </xdr:from>
    <xdr:ext cx="314325" cy="37223700"/>
    <xdr:sp macro="" textlink="">
      <xdr:nvSpPr>
        <xdr:cNvPr id="810" name="Shape 5" descr="Resultado de imagen para imagenes de sillas secretariales con brazos">
          <a:extLst>
            <a:ext uri="{FF2B5EF4-FFF2-40B4-BE49-F238E27FC236}">
              <a16:creationId xmlns:a16="http://schemas.microsoft.com/office/drawing/2014/main" id="{00000000-0008-0000-0600-00002A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44</xdr:row>
      <xdr:rowOff>0</xdr:rowOff>
    </xdr:from>
    <xdr:ext cx="314325" cy="37223700"/>
    <xdr:sp macro="" textlink="">
      <xdr:nvSpPr>
        <xdr:cNvPr id="811" name="Shape 5" descr="Resultado de imagen para imagenes de sillas secretariales con brazos">
          <a:extLst>
            <a:ext uri="{FF2B5EF4-FFF2-40B4-BE49-F238E27FC236}">
              <a16:creationId xmlns:a16="http://schemas.microsoft.com/office/drawing/2014/main" id="{00000000-0008-0000-0600-00002B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44</xdr:row>
      <xdr:rowOff>0</xdr:rowOff>
    </xdr:from>
    <xdr:ext cx="314325" cy="37223700"/>
    <xdr:sp macro="" textlink="">
      <xdr:nvSpPr>
        <xdr:cNvPr id="812" name="Shape 5" descr="Resultado de imagen para imagenes de sillas secretariales con brazos">
          <a:extLst>
            <a:ext uri="{FF2B5EF4-FFF2-40B4-BE49-F238E27FC236}">
              <a16:creationId xmlns:a16="http://schemas.microsoft.com/office/drawing/2014/main" id="{00000000-0008-0000-0600-00002C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44</xdr:row>
      <xdr:rowOff>0</xdr:rowOff>
    </xdr:from>
    <xdr:ext cx="314325" cy="37223700"/>
    <xdr:sp macro="" textlink="">
      <xdr:nvSpPr>
        <xdr:cNvPr id="813" name="Shape 5" descr="Resultado de imagen para imagenes de sillas secretariales con brazos">
          <a:extLst>
            <a:ext uri="{FF2B5EF4-FFF2-40B4-BE49-F238E27FC236}">
              <a16:creationId xmlns:a16="http://schemas.microsoft.com/office/drawing/2014/main" id="{00000000-0008-0000-0600-00002D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45</xdr:row>
      <xdr:rowOff>0</xdr:rowOff>
    </xdr:from>
    <xdr:ext cx="314325" cy="36633150"/>
    <xdr:sp macro="" textlink="">
      <xdr:nvSpPr>
        <xdr:cNvPr id="814" name="Shape 5" descr="Resultado de imagen para imagenes de sillas secretariales con brazos">
          <a:extLst>
            <a:ext uri="{FF2B5EF4-FFF2-40B4-BE49-F238E27FC236}">
              <a16:creationId xmlns:a16="http://schemas.microsoft.com/office/drawing/2014/main" id="{00000000-0008-0000-0600-00002E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45</xdr:row>
      <xdr:rowOff>0</xdr:rowOff>
    </xdr:from>
    <xdr:ext cx="314325" cy="36633150"/>
    <xdr:sp macro="" textlink="">
      <xdr:nvSpPr>
        <xdr:cNvPr id="815" name="Shape 5" descr="Resultado de imagen para imagenes de sillas secretariales con brazos">
          <a:extLst>
            <a:ext uri="{FF2B5EF4-FFF2-40B4-BE49-F238E27FC236}">
              <a16:creationId xmlns:a16="http://schemas.microsoft.com/office/drawing/2014/main" id="{00000000-0008-0000-0600-00002F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45</xdr:row>
      <xdr:rowOff>0</xdr:rowOff>
    </xdr:from>
    <xdr:ext cx="314325" cy="36633150"/>
    <xdr:sp macro="" textlink="">
      <xdr:nvSpPr>
        <xdr:cNvPr id="816" name="Shape 5" descr="Resultado de imagen para imagenes de sillas secretariales con brazos">
          <a:extLst>
            <a:ext uri="{FF2B5EF4-FFF2-40B4-BE49-F238E27FC236}">
              <a16:creationId xmlns:a16="http://schemas.microsoft.com/office/drawing/2014/main" id="{00000000-0008-0000-0600-000030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45</xdr:row>
      <xdr:rowOff>0</xdr:rowOff>
    </xdr:from>
    <xdr:ext cx="314325" cy="36633150"/>
    <xdr:sp macro="" textlink="">
      <xdr:nvSpPr>
        <xdr:cNvPr id="817" name="Shape 5" descr="Resultado de imagen para imagenes de sillas secretariales con brazos">
          <a:extLst>
            <a:ext uri="{FF2B5EF4-FFF2-40B4-BE49-F238E27FC236}">
              <a16:creationId xmlns:a16="http://schemas.microsoft.com/office/drawing/2014/main" id="{00000000-0008-0000-0600-000031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45</xdr:row>
      <xdr:rowOff>0</xdr:rowOff>
    </xdr:from>
    <xdr:ext cx="314325" cy="36633150"/>
    <xdr:sp macro="" textlink="">
      <xdr:nvSpPr>
        <xdr:cNvPr id="818" name="Shape 5" descr="Resultado de imagen para imagenes de sillas secretariales con brazos">
          <a:extLst>
            <a:ext uri="{FF2B5EF4-FFF2-40B4-BE49-F238E27FC236}">
              <a16:creationId xmlns:a16="http://schemas.microsoft.com/office/drawing/2014/main" id="{00000000-0008-0000-0600-000032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45</xdr:row>
      <xdr:rowOff>0</xdr:rowOff>
    </xdr:from>
    <xdr:ext cx="314325" cy="36633150"/>
    <xdr:sp macro="" textlink="">
      <xdr:nvSpPr>
        <xdr:cNvPr id="819" name="Shape 5" descr="Resultado de imagen para imagenes de sillas secretariales con brazos">
          <a:extLst>
            <a:ext uri="{FF2B5EF4-FFF2-40B4-BE49-F238E27FC236}">
              <a16:creationId xmlns:a16="http://schemas.microsoft.com/office/drawing/2014/main" id="{00000000-0008-0000-0600-000033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45</xdr:row>
      <xdr:rowOff>0</xdr:rowOff>
    </xdr:from>
    <xdr:ext cx="314325" cy="36633150"/>
    <xdr:sp macro="" textlink="">
      <xdr:nvSpPr>
        <xdr:cNvPr id="820" name="Shape 5" descr="Resultado de imagen para imagenes de sillas secretariales con brazos">
          <a:extLst>
            <a:ext uri="{FF2B5EF4-FFF2-40B4-BE49-F238E27FC236}">
              <a16:creationId xmlns:a16="http://schemas.microsoft.com/office/drawing/2014/main" id="{00000000-0008-0000-0600-000034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46</xdr:row>
      <xdr:rowOff>0</xdr:rowOff>
    </xdr:from>
    <xdr:ext cx="314325" cy="36061650"/>
    <xdr:sp macro="" textlink="">
      <xdr:nvSpPr>
        <xdr:cNvPr id="821" name="Shape 7" descr="Resultado de imagen para imagenes de sillas secretariales con brazos">
          <a:extLst>
            <a:ext uri="{FF2B5EF4-FFF2-40B4-BE49-F238E27FC236}">
              <a16:creationId xmlns:a16="http://schemas.microsoft.com/office/drawing/2014/main" id="{00000000-0008-0000-0600-000035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46</xdr:row>
      <xdr:rowOff>0</xdr:rowOff>
    </xdr:from>
    <xdr:ext cx="314325" cy="36061650"/>
    <xdr:sp macro="" textlink="">
      <xdr:nvSpPr>
        <xdr:cNvPr id="822" name="Shape 7" descr="Resultado de imagen para imagenes de sillas secretariales con brazos">
          <a:extLst>
            <a:ext uri="{FF2B5EF4-FFF2-40B4-BE49-F238E27FC236}">
              <a16:creationId xmlns:a16="http://schemas.microsoft.com/office/drawing/2014/main" id="{00000000-0008-0000-0600-000036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46</xdr:row>
      <xdr:rowOff>0</xdr:rowOff>
    </xdr:from>
    <xdr:ext cx="314325" cy="36061650"/>
    <xdr:sp macro="" textlink="">
      <xdr:nvSpPr>
        <xdr:cNvPr id="823" name="Shape 7" descr="Resultado de imagen para imagenes de sillas secretariales con brazos">
          <a:extLst>
            <a:ext uri="{FF2B5EF4-FFF2-40B4-BE49-F238E27FC236}">
              <a16:creationId xmlns:a16="http://schemas.microsoft.com/office/drawing/2014/main" id="{00000000-0008-0000-0600-000037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46</xdr:row>
      <xdr:rowOff>0</xdr:rowOff>
    </xdr:from>
    <xdr:ext cx="314325" cy="36061650"/>
    <xdr:sp macro="" textlink="">
      <xdr:nvSpPr>
        <xdr:cNvPr id="824" name="Shape 7" descr="Resultado de imagen para imagenes de sillas secretariales con brazos">
          <a:extLst>
            <a:ext uri="{FF2B5EF4-FFF2-40B4-BE49-F238E27FC236}">
              <a16:creationId xmlns:a16="http://schemas.microsoft.com/office/drawing/2014/main" id="{00000000-0008-0000-0600-000038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46</xdr:row>
      <xdr:rowOff>0</xdr:rowOff>
    </xdr:from>
    <xdr:ext cx="314325" cy="36061650"/>
    <xdr:sp macro="" textlink="">
      <xdr:nvSpPr>
        <xdr:cNvPr id="825" name="Shape 7" descr="Resultado de imagen para imagenes de sillas secretariales con brazos">
          <a:extLst>
            <a:ext uri="{FF2B5EF4-FFF2-40B4-BE49-F238E27FC236}">
              <a16:creationId xmlns:a16="http://schemas.microsoft.com/office/drawing/2014/main" id="{00000000-0008-0000-0600-000039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46</xdr:row>
      <xdr:rowOff>0</xdr:rowOff>
    </xdr:from>
    <xdr:ext cx="314325" cy="36061650"/>
    <xdr:sp macro="" textlink="">
      <xdr:nvSpPr>
        <xdr:cNvPr id="826" name="Shape 7" descr="Resultado de imagen para imagenes de sillas secretariales con brazos">
          <a:extLst>
            <a:ext uri="{FF2B5EF4-FFF2-40B4-BE49-F238E27FC236}">
              <a16:creationId xmlns:a16="http://schemas.microsoft.com/office/drawing/2014/main" id="{00000000-0008-0000-0600-00003A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46</xdr:row>
      <xdr:rowOff>0</xdr:rowOff>
    </xdr:from>
    <xdr:ext cx="314325" cy="36061650"/>
    <xdr:sp macro="" textlink="">
      <xdr:nvSpPr>
        <xdr:cNvPr id="827" name="Shape 7" descr="Resultado de imagen para imagenes de sillas secretariales con brazos">
          <a:extLst>
            <a:ext uri="{FF2B5EF4-FFF2-40B4-BE49-F238E27FC236}">
              <a16:creationId xmlns:a16="http://schemas.microsoft.com/office/drawing/2014/main" id="{00000000-0008-0000-0600-00003B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47</xdr:row>
      <xdr:rowOff>0</xdr:rowOff>
    </xdr:from>
    <xdr:ext cx="314325" cy="35518725"/>
    <xdr:sp macro="" textlink="">
      <xdr:nvSpPr>
        <xdr:cNvPr id="828" name="Shape 5" descr="Resultado de imagen para imagenes de sillas secretariales con brazos">
          <a:extLst>
            <a:ext uri="{FF2B5EF4-FFF2-40B4-BE49-F238E27FC236}">
              <a16:creationId xmlns:a16="http://schemas.microsoft.com/office/drawing/2014/main" id="{00000000-0008-0000-0600-00003C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47</xdr:row>
      <xdr:rowOff>0</xdr:rowOff>
    </xdr:from>
    <xdr:ext cx="314325" cy="35518725"/>
    <xdr:sp macro="" textlink="">
      <xdr:nvSpPr>
        <xdr:cNvPr id="829" name="Shape 5" descr="Resultado de imagen para imagenes de sillas secretariales con brazos">
          <a:extLst>
            <a:ext uri="{FF2B5EF4-FFF2-40B4-BE49-F238E27FC236}">
              <a16:creationId xmlns:a16="http://schemas.microsoft.com/office/drawing/2014/main" id="{00000000-0008-0000-0600-00003D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47</xdr:row>
      <xdr:rowOff>0</xdr:rowOff>
    </xdr:from>
    <xdr:ext cx="314325" cy="35518725"/>
    <xdr:sp macro="" textlink="">
      <xdr:nvSpPr>
        <xdr:cNvPr id="830" name="Shape 5" descr="Resultado de imagen para imagenes de sillas secretariales con brazos">
          <a:extLst>
            <a:ext uri="{FF2B5EF4-FFF2-40B4-BE49-F238E27FC236}">
              <a16:creationId xmlns:a16="http://schemas.microsoft.com/office/drawing/2014/main" id="{00000000-0008-0000-0600-00003E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47</xdr:row>
      <xdr:rowOff>0</xdr:rowOff>
    </xdr:from>
    <xdr:ext cx="314325" cy="35518725"/>
    <xdr:sp macro="" textlink="">
      <xdr:nvSpPr>
        <xdr:cNvPr id="831" name="Shape 5" descr="Resultado de imagen para imagenes de sillas secretariales con brazos">
          <a:extLst>
            <a:ext uri="{FF2B5EF4-FFF2-40B4-BE49-F238E27FC236}">
              <a16:creationId xmlns:a16="http://schemas.microsoft.com/office/drawing/2014/main" id="{00000000-0008-0000-0600-00003F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47</xdr:row>
      <xdr:rowOff>0</xdr:rowOff>
    </xdr:from>
    <xdr:ext cx="314325" cy="35518725"/>
    <xdr:sp macro="" textlink="">
      <xdr:nvSpPr>
        <xdr:cNvPr id="832" name="Shape 5" descr="Resultado de imagen para imagenes de sillas secretariales con brazos">
          <a:extLst>
            <a:ext uri="{FF2B5EF4-FFF2-40B4-BE49-F238E27FC236}">
              <a16:creationId xmlns:a16="http://schemas.microsoft.com/office/drawing/2014/main" id="{00000000-0008-0000-0600-000040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47</xdr:row>
      <xdr:rowOff>0</xdr:rowOff>
    </xdr:from>
    <xdr:ext cx="314325" cy="35518725"/>
    <xdr:sp macro="" textlink="">
      <xdr:nvSpPr>
        <xdr:cNvPr id="833" name="Shape 5" descr="Resultado de imagen para imagenes de sillas secretariales con brazos">
          <a:extLst>
            <a:ext uri="{FF2B5EF4-FFF2-40B4-BE49-F238E27FC236}">
              <a16:creationId xmlns:a16="http://schemas.microsoft.com/office/drawing/2014/main" id="{00000000-0008-0000-0600-000041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47</xdr:row>
      <xdr:rowOff>0</xdr:rowOff>
    </xdr:from>
    <xdr:ext cx="314325" cy="35518725"/>
    <xdr:sp macro="" textlink="">
      <xdr:nvSpPr>
        <xdr:cNvPr id="834" name="Shape 5" descr="Resultado de imagen para imagenes de sillas secretariales con brazos">
          <a:extLst>
            <a:ext uri="{FF2B5EF4-FFF2-40B4-BE49-F238E27FC236}">
              <a16:creationId xmlns:a16="http://schemas.microsoft.com/office/drawing/2014/main" id="{00000000-0008-0000-0600-000042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48</xdr:row>
      <xdr:rowOff>0</xdr:rowOff>
    </xdr:from>
    <xdr:ext cx="314325" cy="35128200"/>
    <xdr:sp macro="" textlink="">
      <xdr:nvSpPr>
        <xdr:cNvPr id="835" name="Shape 5" descr="Resultado de imagen para imagenes de sillas secretariales con brazos">
          <a:extLst>
            <a:ext uri="{FF2B5EF4-FFF2-40B4-BE49-F238E27FC236}">
              <a16:creationId xmlns:a16="http://schemas.microsoft.com/office/drawing/2014/main" id="{00000000-0008-0000-0600-000043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48</xdr:row>
      <xdr:rowOff>0</xdr:rowOff>
    </xdr:from>
    <xdr:ext cx="314325" cy="35128200"/>
    <xdr:sp macro="" textlink="">
      <xdr:nvSpPr>
        <xdr:cNvPr id="836" name="Shape 5" descr="Resultado de imagen para imagenes de sillas secretariales con brazos">
          <a:extLst>
            <a:ext uri="{FF2B5EF4-FFF2-40B4-BE49-F238E27FC236}">
              <a16:creationId xmlns:a16="http://schemas.microsoft.com/office/drawing/2014/main" id="{00000000-0008-0000-0600-000044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48</xdr:row>
      <xdr:rowOff>0</xdr:rowOff>
    </xdr:from>
    <xdr:ext cx="314325" cy="35128200"/>
    <xdr:sp macro="" textlink="">
      <xdr:nvSpPr>
        <xdr:cNvPr id="837" name="Shape 5" descr="Resultado de imagen para imagenes de sillas secretariales con brazos">
          <a:extLst>
            <a:ext uri="{FF2B5EF4-FFF2-40B4-BE49-F238E27FC236}">
              <a16:creationId xmlns:a16="http://schemas.microsoft.com/office/drawing/2014/main" id="{00000000-0008-0000-0600-000045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48</xdr:row>
      <xdr:rowOff>0</xdr:rowOff>
    </xdr:from>
    <xdr:ext cx="314325" cy="35128200"/>
    <xdr:sp macro="" textlink="">
      <xdr:nvSpPr>
        <xdr:cNvPr id="838" name="Shape 5" descr="Resultado de imagen para imagenes de sillas secretariales con brazos">
          <a:extLst>
            <a:ext uri="{FF2B5EF4-FFF2-40B4-BE49-F238E27FC236}">
              <a16:creationId xmlns:a16="http://schemas.microsoft.com/office/drawing/2014/main" id="{00000000-0008-0000-0600-000046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48</xdr:row>
      <xdr:rowOff>0</xdr:rowOff>
    </xdr:from>
    <xdr:ext cx="314325" cy="35128200"/>
    <xdr:sp macro="" textlink="">
      <xdr:nvSpPr>
        <xdr:cNvPr id="839" name="Shape 5" descr="Resultado de imagen para imagenes de sillas secretariales con brazos">
          <a:extLst>
            <a:ext uri="{FF2B5EF4-FFF2-40B4-BE49-F238E27FC236}">
              <a16:creationId xmlns:a16="http://schemas.microsoft.com/office/drawing/2014/main" id="{00000000-0008-0000-0600-000047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48</xdr:row>
      <xdr:rowOff>0</xdr:rowOff>
    </xdr:from>
    <xdr:ext cx="314325" cy="35128200"/>
    <xdr:sp macro="" textlink="">
      <xdr:nvSpPr>
        <xdr:cNvPr id="840" name="Shape 5" descr="Resultado de imagen para imagenes de sillas secretariales con brazos">
          <a:extLst>
            <a:ext uri="{FF2B5EF4-FFF2-40B4-BE49-F238E27FC236}">
              <a16:creationId xmlns:a16="http://schemas.microsoft.com/office/drawing/2014/main" id="{00000000-0008-0000-0600-000048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48</xdr:row>
      <xdr:rowOff>0</xdr:rowOff>
    </xdr:from>
    <xdr:ext cx="314325" cy="35128200"/>
    <xdr:sp macro="" textlink="">
      <xdr:nvSpPr>
        <xdr:cNvPr id="841" name="Shape 5" descr="Resultado de imagen para imagenes de sillas secretariales con brazos">
          <a:extLst>
            <a:ext uri="{FF2B5EF4-FFF2-40B4-BE49-F238E27FC236}">
              <a16:creationId xmlns:a16="http://schemas.microsoft.com/office/drawing/2014/main" id="{00000000-0008-0000-0600-000049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49</xdr:row>
      <xdr:rowOff>0</xdr:rowOff>
    </xdr:from>
    <xdr:ext cx="314325" cy="34861500"/>
    <xdr:sp macro="" textlink="">
      <xdr:nvSpPr>
        <xdr:cNvPr id="842" name="Shape 7" descr="Resultado de imagen para imagenes de sillas secretariales con brazos">
          <a:extLst>
            <a:ext uri="{FF2B5EF4-FFF2-40B4-BE49-F238E27FC236}">
              <a16:creationId xmlns:a16="http://schemas.microsoft.com/office/drawing/2014/main" id="{00000000-0008-0000-0600-00004A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49</xdr:row>
      <xdr:rowOff>0</xdr:rowOff>
    </xdr:from>
    <xdr:ext cx="314325" cy="34861500"/>
    <xdr:sp macro="" textlink="">
      <xdr:nvSpPr>
        <xdr:cNvPr id="843" name="Shape 7" descr="Resultado de imagen para imagenes de sillas secretariales con brazos">
          <a:extLst>
            <a:ext uri="{FF2B5EF4-FFF2-40B4-BE49-F238E27FC236}">
              <a16:creationId xmlns:a16="http://schemas.microsoft.com/office/drawing/2014/main" id="{00000000-0008-0000-0600-00004B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49</xdr:row>
      <xdr:rowOff>0</xdr:rowOff>
    </xdr:from>
    <xdr:ext cx="314325" cy="34861500"/>
    <xdr:sp macro="" textlink="">
      <xdr:nvSpPr>
        <xdr:cNvPr id="844" name="Shape 7" descr="Resultado de imagen para imagenes de sillas secretariales con brazos">
          <a:extLst>
            <a:ext uri="{FF2B5EF4-FFF2-40B4-BE49-F238E27FC236}">
              <a16:creationId xmlns:a16="http://schemas.microsoft.com/office/drawing/2014/main" id="{00000000-0008-0000-0600-00004C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49</xdr:row>
      <xdr:rowOff>0</xdr:rowOff>
    </xdr:from>
    <xdr:ext cx="314325" cy="34861500"/>
    <xdr:sp macro="" textlink="">
      <xdr:nvSpPr>
        <xdr:cNvPr id="845" name="Shape 7" descr="Resultado de imagen para imagenes de sillas secretariales con brazos">
          <a:extLst>
            <a:ext uri="{FF2B5EF4-FFF2-40B4-BE49-F238E27FC236}">
              <a16:creationId xmlns:a16="http://schemas.microsoft.com/office/drawing/2014/main" id="{00000000-0008-0000-0600-00004D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49</xdr:row>
      <xdr:rowOff>0</xdr:rowOff>
    </xdr:from>
    <xdr:ext cx="314325" cy="34861500"/>
    <xdr:sp macro="" textlink="">
      <xdr:nvSpPr>
        <xdr:cNvPr id="846" name="Shape 7" descr="Resultado de imagen para imagenes de sillas secretariales con brazos">
          <a:extLst>
            <a:ext uri="{FF2B5EF4-FFF2-40B4-BE49-F238E27FC236}">
              <a16:creationId xmlns:a16="http://schemas.microsoft.com/office/drawing/2014/main" id="{00000000-0008-0000-0600-00004E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49</xdr:row>
      <xdr:rowOff>0</xdr:rowOff>
    </xdr:from>
    <xdr:ext cx="314325" cy="34861500"/>
    <xdr:sp macro="" textlink="">
      <xdr:nvSpPr>
        <xdr:cNvPr id="847" name="Shape 7" descr="Resultado de imagen para imagenes de sillas secretariales con brazos">
          <a:extLst>
            <a:ext uri="{FF2B5EF4-FFF2-40B4-BE49-F238E27FC236}">
              <a16:creationId xmlns:a16="http://schemas.microsoft.com/office/drawing/2014/main" id="{00000000-0008-0000-0600-00004F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49</xdr:row>
      <xdr:rowOff>0</xdr:rowOff>
    </xdr:from>
    <xdr:ext cx="314325" cy="34861500"/>
    <xdr:sp macro="" textlink="">
      <xdr:nvSpPr>
        <xdr:cNvPr id="848" name="Shape 7" descr="Resultado de imagen para imagenes de sillas secretariales con brazos">
          <a:extLst>
            <a:ext uri="{FF2B5EF4-FFF2-40B4-BE49-F238E27FC236}">
              <a16:creationId xmlns:a16="http://schemas.microsoft.com/office/drawing/2014/main" id="{00000000-0008-0000-0600-000050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50</xdr:row>
      <xdr:rowOff>0</xdr:rowOff>
    </xdr:from>
    <xdr:ext cx="314325" cy="33870900"/>
    <xdr:sp macro="" textlink="">
      <xdr:nvSpPr>
        <xdr:cNvPr id="849" name="Shape 5" descr="Resultado de imagen para imagenes de sillas secretariales con brazos">
          <a:extLst>
            <a:ext uri="{FF2B5EF4-FFF2-40B4-BE49-F238E27FC236}">
              <a16:creationId xmlns:a16="http://schemas.microsoft.com/office/drawing/2014/main" id="{00000000-0008-0000-0600-000051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50</xdr:row>
      <xdr:rowOff>0</xdr:rowOff>
    </xdr:from>
    <xdr:ext cx="314325" cy="33870900"/>
    <xdr:sp macro="" textlink="">
      <xdr:nvSpPr>
        <xdr:cNvPr id="850" name="Shape 5" descr="Resultado de imagen para imagenes de sillas secretariales con brazos">
          <a:extLst>
            <a:ext uri="{FF2B5EF4-FFF2-40B4-BE49-F238E27FC236}">
              <a16:creationId xmlns:a16="http://schemas.microsoft.com/office/drawing/2014/main" id="{00000000-0008-0000-0600-000052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50</xdr:row>
      <xdr:rowOff>0</xdr:rowOff>
    </xdr:from>
    <xdr:ext cx="314325" cy="33870900"/>
    <xdr:sp macro="" textlink="">
      <xdr:nvSpPr>
        <xdr:cNvPr id="851" name="Shape 5" descr="Resultado de imagen para imagenes de sillas secretariales con brazos">
          <a:extLst>
            <a:ext uri="{FF2B5EF4-FFF2-40B4-BE49-F238E27FC236}">
              <a16:creationId xmlns:a16="http://schemas.microsoft.com/office/drawing/2014/main" id="{00000000-0008-0000-0600-000053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50</xdr:row>
      <xdr:rowOff>0</xdr:rowOff>
    </xdr:from>
    <xdr:ext cx="314325" cy="33870900"/>
    <xdr:sp macro="" textlink="">
      <xdr:nvSpPr>
        <xdr:cNvPr id="852" name="Shape 5" descr="Resultado de imagen para imagenes de sillas secretariales con brazos">
          <a:extLst>
            <a:ext uri="{FF2B5EF4-FFF2-40B4-BE49-F238E27FC236}">
              <a16:creationId xmlns:a16="http://schemas.microsoft.com/office/drawing/2014/main" id="{00000000-0008-0000-0600-000054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50</xdr:row>
      <xdr:rowOff>0</xdr:rowOff>
    </xdr:from>
    <xdr:ext cx="314325" cy="33870900"/>
    <xdr:sp macro="" textlink="">
      <xdr:nvSpPr>
        <xdr:cNvPr id="853" name="Shape 5" descr="Resultado de imagen para imagenes de sillas secretariales con brazos">
          <a:extLst>
            <a:ext uri="{FF2B5EF4-FFF2-40B4-BE49-F238E27FC236}">
              <a16:creationId xmlns:a16="http://schemas.microsoft.com/office/drawing/2014/main" id="{00000000-0008-0000-0600-000055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50</xdr:row>
      <xdr:rowOff>0</xdr:rowOff>
    </xdr:from>
    <xdr:ext cx="314325" cy="33870900"/>
    <xdr:sp macro="" textlink="">
      <xdr:nvSpPr>
        <xdr:cNvPr id="854" name="Shape 5" descr="Resultado de imagen para imagenes de sillas secretariales con brazos">
          <a:extLst>
            <a:ext uri="{FF2B5EF4-FFF2-40B4-BE49-F238E27FC236}">
              <a16:creationId xmlns:a16="http://schemas.microsoft.com/office/drawing/2014/main" id="{00000000-0008-0000-0600-000056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50</xdr:row>
      <xdr:rowOff>0</xdr:rowOff>
    </xdr:from>
    <xdr:ext cx="314325" cy="33870900"/>
    <xdr:sp macro="" textlink="">
      <xdr:nvSpPr>
        <xdr:cNvPr id="855" name="Shape 5" descr="Resultado de imagen para imagenes de sillas secretariales con brazos">
          <a:extLst>
            <a:ext uri="{FF2B5EF4-FFF2-40B4-BE49-F238E27FC236}">
              <a16:creationId xmlns:a16="http://schemas.microsoft.com/office/drawing/2014/main" id="{00000000-0008-0000-0600-000057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51</xdr:row>
      <xdr:rowOff>0</xdr:rowOff>
    </xdr:from>
    <xdr:ext cx="314325" cy="32889825"/>
    <xdr:sp macro="" textlink="">
      <xdr:nvSpPr>
        <xdr:cNvPr id="856" name="Shape 5" descr="Resultado de imagen para imagenes de sillas secretariales con brazos">
          <a:extLst>
            <a:ext uri="{FF2B5EF4-FFF2-40B4-BE49-F238E27FC236}">
              <a16:creationId xmlns:a16="http://schemas.microsoft.com/office/drawing/2014/main" id="{00000000-0008-0000-0600-000058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51</xdr:row>
      <xdr:rowOff>0</xdr:rowOff>
    </xdr:from>
    <xdr:ext cx="314325" cy="32889825"/>
    <xdr:sp macro="" textlink="">
      <xdr:nvSpPr>
        <xdr:cNvPr id="857" name="Shape 5" descr="Resultado de imagen para imagenes de sillas secretariales con brazos">
          <a:extLst>
            <a:ext uri="{FF2B5EF4-FFF2-40B4-BE49-F238E27FC236}">
              <a16:creationId xmlns:a16="http://schemas.microsoft.com/office/drawing/2014/main" id="{00000000-0008-0000-0600-000059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51</xdr:row>
      <xdr:rowOff>0</xdr:rowOff>
    </xdr:from>
    <xdr:ext cx="314325" cy="32889825"/>
    <xdr:sp macro="" textlink="">
      <xdr:nvSpPr>
        <xdr:cNvPr id="858" name="Shape 5" descr="Resultado de imagen para imagenes de sillas secretariales con brazos">
          <a:extLst>
            <a:ext uri="{FF2B5EF4-FFF2-40B4-BE49-F238E27FC236}">
              <a16:creationId xmlns:a16="http://schemas.microsoft.com/office/drawing/2014/main" id="{00000000-0008-0000-0600-00005A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51</xdr:row>
      <xdr:rowOff>0</xdr:rowOff>
    </xdr:from>
    <xdr:ext cx="314325" cy="32889825"/>
    <xdr:sp macro="" textlink="">
      <xdr:nvSpPr>
        <xdr:cNvPr id="859" name="Shape 5" descr="Resultado de imagen para imagenes de sillas secretariales con brazos">
          <a:extLst>
            <a:ext uri="{FF2B5EF4-FFF2-40B4-BE49-F238E27FC236}">
              <a16:creationId xmlns:a16="http://schemas.microsoft.com/office/drawing/2014/main" id="{00000000-0008-0000-0600-00005B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51</xdr:row>
      <xdr:rowOff>0</xdr:rowOff>
    </xdr:from>
    <xdr:ext cx="314325" cy="32889825"/>
    <xdr:sp macro="" textlink="">
      <xdr:nvSpPr>
        <xdr:cNvPr id="860" name="Shape 5" descr="Resultado de imagen para imagenes de sillas secretariales con brazos">
          <a:extLst>
            <a:ext uri="{FF2B5EF4-FFF2-40B4-BE49-F238E27FC236}">
              <a16:creationId xmlns:a16="http://schemas.microsoft.com/office/drawing/2014/main" id="{00000000-0008-0000-0600-00005C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51</xdr:row>
      <xdr:rowOff>0</xdr:rowOff>
    </xdr:from>
    <xdr:ext cx="314325" cy="32889825"/>
    <xdr:sp macro="" textlink="">
      <xdr:nvSpPr>
        <xdr:cNvPr id="861" name="Shape 5" descr="Resultado de imagen para imagenes de sillas secretariales con brazos">
          <a:extLst>
            <a:ext uri="{FF2B5EF4-FFF2-40B4-BE49-F238E27FC236}">
              <a16:creationId xmlns:a16="http://schemas.microsoft.com/office/drawing/2014/main" id="{00000000-0008-0000-0600-00005D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51</xdr:row>
      <xdr:rowOff>0</xdr:rowOff>
    </xdr:from>
    <xdr:ext cx="314325" cy="32889825"/>
    <xdr:sp macro="" textlink="">
      <xdr:nvSpPr>
        <xdr:cNvPr id="862" name="Shape 5" descr="Resultado de imagen para imagenes de sillas secretariales con brazos">
          <a:extLst>
            <a:ext uri="{FF2B5EF4-FFF2-40B4-BE49-F238E27FC236}">
              <a16:creationId xmlns:a16="http://schemas.microsoft.com/office/drawing/2014/main" id="{00000000-0008-0000-0600-00005E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52</xdr:row>
      <xdr:rowOff>0</xdr:rowOff>
    </xdr:from>
    <xdr:ext cx="314325" cy="31908750"/>
    <xdr:sp macro="" textlink="">
      <xdr:nvSpPr>
        <xdr:cNvPr id="863" name="Shape 5" descr="Resultado de imagen para imagenes de sillas secretariales con brazos">
          <a:extLst>
            <a:ext uri="{FF2B5EF4-FFF2-40B4-BE49-F238E27FC236}">
              <a16:creationId xmlns:a16="http://schemas.microsoft.com/office/drawing/2014/main" id="{00000000-0008-0000-0600-00005F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52</xdr:row>
      <xdr:rowOff>0</xdr:rowOff>
    </xdr:from>
    <xdr:ext cx="314325" cy="31908750"/>
    <xdr:sp macro="" textlink="">
      <xdr:nvSpPr>
        <xdr:cNvPr id="864" name="Shape 5" descr="Resultado de imagen para imagenes de sillas secretariales con brazos">
          <a:extLst>
            <a:ext uri="{FF2B5EF4-FFF2-40B4-BE49-F238E27FC236}">
              <a16:creationId xmlns:a16="http://schemas.microsoft.com/office/drawing/2014/main" id="{00000000-0008-0000-0600-000060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52</xdr:row>
      <xdr:rowOff>0</xdr:rowOff>
    </xdr:from>
    <xdr:ext cx="314325" cy="31908750"/>
    <xdr:sp macro="" textlink="">
      <xdr:nvSpPr>
        <xdr:cNvPr id="865" name="Shape 5" descr="Resultado de imagen para imagenes de sillas secretariales con brazos">
          <a:extLst>
            <a:ext uri="{FF2B5EF4-FFF2-40B4-BE49-F238E27FC236}">
              <a16:creationId xmlns:a16="http://schemas.microsoft.com/office/drawing/2014/main" id="{00000000-0008-0000-0600-000061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52</xdr:row>
      <xdr:rowOff>0</xdr:rowOff>
    </xdr:from>
    <xdr:ext cx="314325" cy="31908750"/>
    <xdr:sp macro="" textlink="">
      <xdr:nvSpPr>
        <xdr:cNvPr id="866" name="Shape 5" descr="Resultado de imagen para imagenes de sillas secretariales con brazos">
          <a:extLst>
            <a:ext uri="{FF2B5EF4-FFF2-40B4-BE49-F238E27FC236}">
              <a16:creationId xmlns:a16="http://schemas.microsoft.com/office/drawing/2014/main" id="{00000000-0008-0000-0600-000062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52</xdr:row>
      <xdr:rowOff>0</xdr:rowOff>
    </xdr:from>
    <xdr:ext cx="314325" cy="31908750"/>
    <xdr:sp macro="" textlink="">
      <xdr:nvSpPr>
        <xdr:cNvPr id="867" name="Shape 5" descr="Resultado de imagen para imagenes de sillas secretariales con brazos">
          <a:extLst>
            <a:ext uri="{FF2B5EF4-FFF2-40B4-BE49-F238E27FC236}">
              <a16:creationId xmlns:a16="http://schemas.microsoft.com/office/drawing/2014/main" id="{00000000-0008-0000-0600-000063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52</xdr:row>
      <xdr:rowOff>0</xdr:rowOff>
    </xdr:from>
    <xdr:ext cx="314325" cy="31908750"/>
    <xdr:sp macro="" textlink="">
      <xdr:nvSpPr>
        <xdr:cNvPr id="868" name="Shape 5" descr="Resultado de imagen para imagenes de sillas secretariales con brazos">
          <a:extLst>
            <a:ext uri="{FF2B5EF4-FFF2-40B4-BE49-F238E27FC236}">
              <a16:creationId xmlns:a16="http://schemas.microsoft.com/office/drawing/2014/main" id="{00000000-0008-0000-0600-000064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52</xdr:row>
      <xdr:rowOff>0</xdr:rowOff>
    </xdr:from>
    <xdr:ext cx="314325" cy="31908750"/>
    <xdr:sp macro="" textlink="">
      <xdr:nvSpPr>
        <xdr:cNvPr id="869" name="Shape 5" descr="Resultado de imagen para imagenes de sillas secretariales con brazos">
          <a:extLst>
            <a:ext uri="{FF2B5EF4-FFF2-40B4-BE49-F238E27FC236}">
              <a16:creationId xmlns:a16="http://schemas.microsoft.com/office/drawing/2014/main" id="{00000000-0008-0000-0600-000065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53</xdr:row>
      <xdr:rowOff>0</xdr:rowOff>
    </xdr:from>
    <xdr:ext cx="314325" cy="30927675"/>
    <xdr:sp macro="" textlink="">
      <xdr:nvSpPr>
        <xdr:cNvPr id="870" name="Shape 5" descr="Resultado de imagen para imagenes de sillas secretariales con brazos">
          <a:extLst>
            <a:ext uri="{FF2B5EF4-FFF2-40B4-BE49-F238E27FC236}">
              <a16:creationId xmlns:a16="http://schemas.microsoft.com/office/drawing/2014/main" id="{00000000-0008-0000-0600-000066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53</xdr:row>
      <xdr:rowOff>0</xdr:rowOff>
    </xdr:from>
    <xdr:ext cx="314325" cy="30927675"/>
    <xdr:sp macro="" textlink="">
      <xdr:nvSpPr>
        <xdr:cNvPr id="871" name="Shape 5" descr="Resultado de imagen para imagenes de sillas secretariales con brazos">
          <a:extLst>
            <a:ext uri="{FF2B5EF4-FFF2-40B4-BE49-F238E27FC236}">
              <a16:creationId xmlns:a16="http://schemas.microsoft.com/office/drawing/2014/main" id="{00000000-0008-0000-0600-000067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53</xdr:row>
      <xdr:rowOff>0</xdr:rowOff>
    </xdr:from>
    <xdr:ext cx="314325" cy="30927675"/>
    <xdr:sp macro="" textlink="">
      <xdr:nvSpPr>
        <xdr:cNvPr id="872" name="Shape 5" descr="Resultado de imagen para imagenes de sillas secretariales con brazos">
          <a:extLst>
            <a:ext uri="{FF2B5EF4-FFF2-40B4-BE49-F238E27FC236}">
              <a16:creationId xmlns:a16="http://schemas.microsoft.com/office/drawing/2014/main" id="{00000000-0008-0000-0600-000068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53</xdr:row>
      <xdr:rowOff>0</xdr:rowOff>
    </xdr:from>
    <xdr:ext cx="314325" cy="30927675"/>
    <xdr:sp macro="" textlink="">
      <xdr:nvSpPr>
        <xdr:cNvPr id="873" name="Shape 5" descr="Resultado de imagen para imagenes de sillas secretariales con brazos">
          <a:extLst>
            <a:ext uri="{FF2B5EF4-FFF2-40B4-BE49-F238E27FC236}">
              <a16:creationId xmlns:a16="http://schemas.microsoft.com/office/drawing/2014/main" id="{00000000-0008-0000-0600-000069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53</xdr:row>
      <xdr:rowOff>0</xdr:rowOff>
    </xdr:from>
    <xdr:ext cx="314325" cy="30927675"/>
    <xdr:sp macro="" textlink="">
      <xdr:nvSpPr>
        <xdr:cNvPr id="874" name="Shape 5" descr="Resultado de imagen para imagenes de sillas secretariales con brazos">
          <a:extLst>
            <a:ext uri="{FF2B5EF4-FFF2-40B4-BE49-F238E27FC236}">
              <a16:creationId xmlns:a16="http://schemas.microsoft.com/office/drawing/2014/main" id="{00000000-0008-0000-0600-00006A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53</xdr:row>
      <xdr:rowOff>0</xdr:rowOff>
    </xdr:from>
    <xdr:ext cx="314325" cy="30927675"/>
    <xdr:sp macro="" textlink="">
      <xdr:nvSpPr>
        <xdr:cNvPr id="875" name="Shape 5" descr="Resultado de imagen para imagenes de sillas secretariales con brazos">
          <a:extLst>
            <a:ext uri="{FF2B5EF4-FFF2-40B4-BE49-F238E27FC236}">
              <a16:creationId xmlns:a16="http://schemas.microsoft.com/office/drawing/2014/main" id="{00000000-0008-0000-0600-00006B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53</xdr:row>
      <xdr:rowOff>0</xdr:rowOff>
    </xdr:from>
    <xdr:ext cx="314325" cy="30927675"/>
    <xdr:sp macro="" textlink="">
      <xdr:nvSpPr>
        <xdr:cNvPr id="876" name="Shape 5" descr="Resultado de imagen para imagenes de sillas secretariales con brazos">
          <a:extLst>
            <a:ext uri="{FF2B5EF4-FFF2-40B4-BE49-F238E27FC236}">
              <a16:creationId xmlns:a16="http://schemas.microsoft.com/office/drawing/2014/main" id="{00000000-0008-0000-0600-00006C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55</xdr:row>
      <xdr:rowOff>0</xdr:rowOff>
    </xdr:from>
    <xdr:ext cx="314325" cy="29984700"/>
    <xdr:sp macro="" textlink="">
      <xdr:nvSpPr>
        <xdr:cNvPr id="877" name="Shape 6" descr="Resultado de imagen para imagenes de sillas secretariales con brazos">
          <a:extLst>
            <a:ext uri="{FF2B5EF4-FFF2-40B4-BE49-F238E27FC236}">
              <a16:creationId xmlns:a16="http://schemas.microsoft.com/office/drawing/2014/main" id="{00000000-0008-0000-0600-00006D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55</xdr:row>
      <xdr:rowOff>0</xdr:rowOff>
    </xdr:from>
    <xdr:ext cx="314325" cy="29984700"/>
    <xdr:sp macro="" textlink="">
      <xdr:nvSpPr>
        <xdr:cNvPr id="878" name="Shape 6" descr="Resultado de imagen para imagenes de sillas secretariales con brazos">
          <a:extLst>
            <a:ext uri="{FF2B5EF4-FFF2-40B4-BE49-F238E27FC236}">
              <a16:creationId xmlns:a16="http://schemas.microsoft.com/office/drawing/2014/main" id="{00000000-0008-0000-0600-00006E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55</xdr:row>
      <xdr:rowOff>0</xdr:rowOff>
    </xdr:from>
    <xdr:ext cx="314325" cy="29984700"/>
    <xdr:sp macro="" textlink="">
      <xdr:nvSpPr>
        <xdr:cNvPr id="879" name="Shape 6" descr="Resultado de imagen para imagenes de sillas secretariales con brazos">
          <a:extLst>
            <a:ext uri="{FF2B5EF4-FFF2-40B4-BE49-F238E27FC236}">
              <a16:creationId xmlns:a16="http://schemas.microsoft.com/office/drawing/2014/main" id="{00000000-0008-0000-0600-00006F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55</xdr:row>
      <xdr:rowOff>0</xdr:rowOff>
    </xdr:from>
    <xdr:ext cx="314325" cy="29984700"/>
    <xdr:sp macro="" textlink="">
      <xdr:nvSpPr>
        <xdr:cNvPr id="880" name="Shape 6" descr="Resultado de imagen para imagenes de sillas secretariales con brazos">
          <a:extLst>
            <a:ext uri="{FF2B5EF4-FFF2-40B4-BE49-F238E27FC236}">
              <a16:creationId xmlns:a16="http://schemas.microsoft.com/office/drawing/2014/main" id="{00000000-0008-0000-0600-000070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55</xdr:row>
      <xdr:rowOff>0</xdr:rowOff>
    </xdr:from>
    <xdr:ext cx="314325" cy="29984700"/>
    <xdr:sp macro="" textlink="">
      <xdr:nvSpPr>
        <xdr:cNvPr id="881" name="Shape 6" descr="Resultado de imagen para imagenes de sillas secretariales con brazos">
          <a:extLst>
            <a:ext uri="{FF2B5EF4-FFF2-40B4-BE49-F238E27FC236}">
              <a16:creationId xmlns:a16="http://schemas.microsoft.com/office/drawing/2014/main" id="{00000000-0008-0000-0600-000071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55</xdr:row>
      <xdr:rowOff>0</xdr:rowOff>
    </xdr:from>
    <xdr:ext cx="314325" cy="29984700"/>
    <xdr:sp macro="" textlink="">
      <xdr:nvSpPr>
        <xdr:cNvPr id="882" name="Shape 6" descr="Resultado de imagen para imagenes de sillas secretariales con brazos">
          <a:extLst>
            <a:ext uri="{FF2B5EF4-FFF2-40B4-BE49-F238E27FC236}">
              <a16:creationId xmlns:a16="http://schemas.microsoft.com/office/drawing/2014/main" id="{00000000-0008-0000-0600-000072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55</xdr:row>
      <xdr:rowOff>0</xdr:rowOff>
    </xdr:from>
    <xdr:ext cx="314325" cy="29984700"/>
    <xdr:sp macro="" textlink="">
      <xdr:nvSpPr>
        <xdr:cNvPr id="883" name="Shape 6" descr="Resultado de imagen para imagenes de sillas secretariales con brazos">
          <a:extLst>
            <a:ext uri="{FF2B5EF4-FFF2-40B4-BE49-F238E27FC236}">
              <a16:creationId xmlns:a16="http://schemas.microsoft.com/office/drawing/2014/main" id="{00000000-0008-0000-0600-000073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56</xdr:row>
      <xdr:rowOff>0</xdr:rowOff>
    </xdr:from>
    <xdr:ext cx="314325" cy="28994100"/>
    <xdr:sp macro="" textlink="">
      <xdr:nvSpPr>
        <xdr:cNvPr id="884" name="Shape 7" descr="Resultado de imagen para imagenes de sillas secretariales con brazos">
          <a:extLst>
            <a:ext uri="{FF2B5EF4-FFF2-40B4-BE49-F238E27FC236}">
              <a16:creationId xmlns:a16="http://schemas.microsoft.com/office/drawing/2014/main" id="{00000000-0008-0000-0600-000074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56</xdr:row>
      <xdr:rowOff>0</xdr:rowOff>
    </xdr:from>
    <xdr:ext cx="314325" cy="28994100"/>
    <xdr:sp macro="" textlink="">
      <xdr:nvSpPr>
        <xdr:cNvPr id="885" name="Shape 7" descr="Resultado de imagen para imagenes de sillas secretariales con brazos">
          <a:extLst>
            <a:ext uri="{FF2B5EF4-FFF2-40B4-BE49-F238E27FC236}">
              <a16:creationId xmlns:a16="http://schemas.microsoft.com/office/drawing/2014/main" id="{00000000-0008-0000-0600-000075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56</xdr:row>
      <xdr:rowOff>0</xdr:rowOff>
    </xdr:from>
    <xdr:ext cx="314325" cy="28994100"/>
    <xdr:sp macro="" textlink="">
      <xdr:nvSpPr>
        <xdr:cNvPr id="886" name="Shape 7" descr="Resultado de imagen para imagenes de sillas secretariales con brazos">
          <a:extLst>
            <a:ext uri="{FF2B5EF4-FFF2-40B4-BE49-F238E27FC236}">
              <a16:creationId xmlns:a16="http://schemas.microsoft.com/office/drawing/2014/main" id="{00000000-0008-0000-0600-000076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56</xdr:row>
      <xdr:rowOff>0</xdr:rowOff>
    </xdr:from>
    <xdr:ext cx="314325" cy="28994100"/>
    <xdr:sp macro="" textlink="">
      <xdr:nvSpPr>
        <xdr:cNvPr id="887" name="Shape 7" descr="Resultado de imagen para imagenes de sillas secretariales con brazos">
          <a:extLst>
            <a:ext uri="{FF2B5EF4-FFF2-40B4-BE49-F238E27FC236}">
              <a16:creationId xmlns:a16="http://schemas.microsoft.com/office/drawing/2014/main" id="{00000000-0008-0000-0600-000077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56</xdr:row>
      <xdr:rowOff>0</xdr:rowOff>
    </xdr:from>
    <xdr:ext cx="314325" cy="28994100"/>
    <xdr:sp macro="" textlink="">
      <xdr:nvSpPr>
        <xdr:cNvPr id="888" name="Shape 7" descr="Resultado de imagen para imagenes de sillas secretariales con brazos">
          <a:extLst>
            <a:ext uri="{FF2B5EF4-FFF2-40B4-BE49-F238E27FC236}">
              <a16:creationId xmlns:a16="http://schemas.microsoft.com/office/drawing/2014/main" id="{00000000-0008-0000-0600-000078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56</xdr:row>
      <xdr:rowOff>0</xdr:rowOff>
    </xdr:from>
    <xdr:ext cx="314325" cy="28994100"/>
    <xdr:sp macro="" textlink="">
      <xdr:nvSpPr>
        <xdr:cNvPr id="889" name="Shape 7" descr="Resultado de imagen para imagenes de sillas secretariales con brazos">
          <a:extLst>
            <a:ext uri="{FF2B5EF4-FFF2-40B4-BE49-F238E27FC236}">
              <a16:creationId xmlns:a16="http://schemas.microsoft.com/office/drawing/2014/main" id="{00000000-0008-0000-0600-000079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56</xdr:row>
      <xdr:rowOff>0</xdr:rowOff>
    </xdr:from>
    <xdr:ext cx="314325" cy="28994100"/>
    <xdr:sp macro="" textlink="">
      <xdr:nvSpPr>
        <xdr:cNvPr id="890" name="Shape 7" descr="Resultado de imagen para imagenes de sillas secretariales con brazos">
          <a:extLst>
            <a:ext uri="{FF2B5EF4-FFF2-40B4-BE49-F238E27FC236}">
              <a16:creationId xmlns:a16="http://schemas.microsoft.com/office/drawing/2014/main" id="{00000000-0008-0000-0600-00007A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57</xdr:row>
      <xdr:rowOff>0</xdr:rowOff>
    </xdr:from>
    <xdr:ext cx="314325" cy="27955875"/>
    <xdr:sp macro="" textlink="">
      <xdr:nvSpPr>
        <xdr:cNvPr id="891" name="Shape 5" descr="Resultado de imagen para imagenes de sillas secretariales con brazos">
          <a:extLst>
            <a:ext uri="{FF2B5EF4-FFF2-40B4-BE49-F238E27FC236}">
              <a16:creationId xmlns:a16="http://schemas.microsoft.com/office/drawing/2014/main" id="{00000000-0008-0000-0600-00007B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57</xdr:row>
      <xdr:rowOff>0</xdr:rowOff>
    </xdr:from>
    <xdr:ext cx="314325" cy="27955875"/>
    <xdr:sp macro="" textlink="">
      <xdr:nvSpPr>
        <xdr:cNvPr id="892" name="Shape 5" descr="Resultado de imagen para imagenes de sillas secretariales con brazos">
          <a:extLst>
            <a:ext uri="{FF2B5EF4-FFF2-40B4-BE49-F238E27FC236}">
              <a16:creationId xmlns:a16="http://schemas.microsoft.com/office/drawing/2014/main" id="{00000000-0008-0000-0600-00007C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57</xdr:row>
      <xdr:rowOff>0</xdr:rowOff>
    </xdr:from>
    <xdr:ext cx="314325" cy="27955875"/>
    <xdr:sp macro="" textlink="">
      <xdr:nvSpPr>
        <xdr:cNvPr id="893" name="Shape 5" descr="Resultado de imagen para imagenes de sillas secretariales con brazos">
          <a:extLst>
            <a:ext uri="{FF2B5EF4-FFF2-40B4-BE49-F238E27FC236}">
              <a16:creationId xmlns:a16="http://schemas.microsoft.com/office/drawing/2014/main" id="{00000000-0008-0000-0600-00007D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57</xdr:row>
      <xdr:rowOff>0</xdr:rowOff>
    </xdr:from>
    <xdr:ext cx="314325" cy="27955875"/>
    <xdr:sp macro="" textlink="">
      <xdr:nvSpPr>
        <xdr:cNvPr id="894" name="Shape 5" descr="Resultado de imagen para imagenes de sillas secretariales con brazos">
          <a:extLst>
            <a:ext uri="{FF2B5EF4-FFF2-40B4-BE49-F238E27FC236}">
              <a16:creationId xmlns:a16="http://schemas.microsoft.com/office/drawing/2014/main" id="{00000000-0008-0000-0600-00007E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57</xdr:row>
      <xdr:rowOff>0</xdr:rowOff>
    </xdr:from>
    <xdr:ext cx="314325" cy="27955875"/>
    <xdr:sp macro="" textlink="">
      <xdr:nvSpPr>
        <xdr:cNvPr id="895" name="Shape 5" descr="Resultado de imagen para imagenes de sillas secretariales con brazos">
          <a:extLst>
            <a:ext uri="{FF2B5EF4-FFF2-40B4-BE49-F238E27FC236}">
              <a16:creationId xmlns:a16="http://schemas.microsoft.com/office/drawing/2014/main" id="{00000000-0008-0000-0600-00007F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57</xdr:row>
      <xdr:rowOff>0</xdr:rowOff>
    </xdr:from>
    <xdr:ext cx="314325" cy="27955875"/>
    <xdr:sp macro="" textlink="">
      <xdr:nvSpPr>
        <xdr:cNvPr id="896" name="Shape 5" descr="Resultado de imagen para imagenes de sillas secretariales con brazos">
          <a:extLst>
            <a:ext uri="{FF2B5EF4-FFF2-40B4-BE49-F238E27FC236}">
              <a16:creationId xmlns:a16="http://schemas.microsoft.com/office/drawing/2014/main" id="{00000000-0008-0000-0600-000080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57</xdr:row>
      <xdr:rowOff>0</xdr:rowOff>
    </xdr:from>
    <xdr:ext cx="314325" cy="27955875"/>
    <xdr:sp macro="" textlink="">
      <xdr:nvSpPr>
        <xdr:cNvPr id="897" name="Shape 5" descr="Resultado de imagen para imagenes de sillas secretariales con brazos">
          <a:extLst>
            <a:ext uri="{FF2B5EF4-FFF2-40B4-BE49-F238E27FC236}">
              <a16:creationId xmlns:a16="http://schemas.microsoft.com/office/drawing/2014/main" id="{00000000-0008-0000-0600-000081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61</xdr:row>
      <xdr:rowOff>0</xdr:rowOff>
    </xdr:from>
    <xdr:ext cx="314325" cy="25812750"/>
    <xdr:sp macro="" textlink="">
      <xdr:nvSpPr>
        <xdr:cNvPr id="898" name="Shape 5" descr="Resultado de imagen para imagenes de sillas secretariales con brazos">
          <a:extLst>
            <a:ext uri="{FF2B5EF4-FFF2-40B4-BE49-F238E27FC236}">
              <a16:creationId xmlns:a16="http://schemas.microsoft.com/office/drawing/2014/main" id="{00000000-0008-0000-0600-000082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61</xdr:row>
      <xdr:rowOff>0</xdr:rowOff>
    </xdr:from>
    <xdr:ext cx="314325" cy="25812750"/>
    <xdr:sp macro="" textlink="">
      <xdr:nvSpPr>
        <xdr:cNvPr id="899" name="Shape 5" descr="Resultado de imagen para imagenes de sillas secretariales con brazos">
          <a:extLst>
            <a:ext uri="{FF2B5EF4-FFF2-40B4-BE49-F238E27FC236}">
              <a16:creationId xmlns:a16="http://schemas.microsoft.com/office/drawing/2014/main" id="{00000000-0008-0000-0600-000083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61</xdr:row>
      <xdr:rowOff>0</xdr:rowOff>
    </xdr:from>
    <xdr:ext cx="314325" cy="25812750"/>
    <xdr:sp macro="" textlink="">
      <xdr:nvSpPr>
        <xdr:cNvPr id="900" name="Shape 5" descr="Resultado de imagen para imagenes de sillas secretariales con brazos">
          <a:extLst>
            <a:ext uri="{FF2B5EF4-FFF2-40B4-BE49-F238E27FC236}">
              <a16:creationId xmlns:a16="http://schemas.microsoft.com/office/drawing/2014/main" id="{00000000-0008-0000-0600-000084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61</xdr:row>
      <xdr:rowOff>0</xdr:rowOff>
    </xdr:from>
    <xdr:ext cx="314325" cy="25812750"/>
    <xdr:sp macro="" textlink="">
      <xdr:nvSpPr>
        <xdr:cNvPr id="901" name="Shape 5" descr="Resultado de imagen para imagenes de sillas secretariales con brazos">
          <a:extLst>
            <a:ext uri="{FF2B5EF4-FFF2-40B4-BE49-F238E27FC236}">
              <a16:creationId xmlns:a16="http://schemas.microsoft.com/office/drawing/2014/main" id="{00000000-0008-0000-0600-000085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61</xdr:row>
      <xdr:rowOff>0</xdr:rowOff>
    </xdr:from>
    <xdr:ext cx="314325" cy="25812750"/>
    <xdr:sp macro="" textlink="">
      <xdr:nvSpPr>
        <xdr:cNvPr id="902" name="Shape 5" descr="Resultado de imagen para imagenes de sillas secretariales con brazos">
          <a:extLst>
            <a:ext uri="{FF2B5EF4-FFF2-40B4-BE49-F238E27FC236}">
              <a16:creationId xmlns:a16="http://schemas.microsoft.com/office/drawing/2014/main" id="{00000000-0008-0000-0600-000086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61</xdr:row>
      <xdr:rowOff>0</xdr:rowOff>
    </xdr:from>
    <xdr:ext cx="314325" cy="25812750"/>
    <xdr:sp macro="" textlink="">
      <xdr:nvSpPr>
        <xdr:cNvPr id="903" name="Shape 5" descr="Resultado de imagen para imagenes de sillas secretariales con brazos">
          <a:extLst>
            <a:ext uri="{FF2B5EF4-FFF2-40B4-BE49-F238E27FC236}">
              <a16:creationId xmlns:a16="http://schemas.microsoft.com/office/drawing/2014/main" id="{00000000-0008-0000-0600-000087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61</xdr:row>
      <xdr:rowOff>0</xdr:rowOff>
    </xdr:from>
    <xdr:ext cx="314325" cy="25812750"/>
    <xdr:sp macro="" textlink="">
      <xdr:nvSpPr>
        <xdr:cNvPr id="904" name="Shape 5" descr="Resultado de imagen para imagenes de sillas secretariales con brazos">
          <a:extLst>
            <a:ext uri="{FF2B5EF4-FFF2-40B4-BE49-F238E27FC236}">
              <a16:creationId xmlns:a16="http://schemas.microsoft.com/office/drawing/2014/main" id="{00000000-0008-0000-0600-000088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64</xdr:row>
      <xdr:rowOff>0</xdr:rowOff>
    </xdr:from>
    <xdr:ext cx="314325" cy="23602950"/>
    <xdr:sp macro="" textlink="">
      <xdr:nvSpPr>
        <xdr:cNvPr id="905" name="Shape 5" descr="Resultado de imagen para imagenes de sillas secretariales con brazos">
          <a:extLst>
            <a:ext uri="{FF2B5EF4-FFF2-40B4-BE49-F238E27FC236}">
              <a16:creationId xmlns:a16="http://schemas.microsoft.com/office/drawing/2014/main" id="{00000000-0008-0000-0600-000089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64</xdr:row>
      <xdr:rowOff>0</xdr:rowOff>
    </xdr:from>
    <xdr:ext cx="314325" cy="23602950"/>
    <xdr:sp macro="" textlink="">
      <xdr:nvSpPr>
        <xdr:cNvPr id="906" name="Shape 5" descr="Resultado de imagen para imagenes de sillas secretariales con brazos">
          <a:extLst>
            <a:ext uri="{FF2B5EF4-FFF2-40B4-BE49-F238E27FC236}">
              <a16:creationId xmlns:a16="http://schemas.microsoft.com/office/drawing/2014/main" id="{00000000-0008-0000-0600-00008A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64</xdr:row>
      <xdr:rowOff>0</xdr:rowOff>
    </xdr:from>
    <xdr:ext cx="314325" cy="23602950"/>
    <xdr:sp macro="" textlink="">
      <xdr:nvSpPr>
        <xdr:cNvPr id="907" name="Shape 5" descr="Resultado de imagen para imagenes de sillas secretariales con brazos">
          <a:extLst>
            <a:ext uri="{FF2B5EF4-FFF2-40B4-BE49-F238E27FC236}">
              <a16:creationId xmlns:a16="http://schemas.microsoft.com/office/drawing/2014/main" id="{00000000-0008-0000-0600-00008B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64</xdr:row>
      <xdr:rowOff>0</xdr:rowOff>
    </xdr:from>
    <xdr:ext cx="314325" cy="23602950"/>
    <xdr:sp macro="" textlink="">
      <xdr:nvSpPr>
        <xdr:cNvPr id="908" name="Shape 5" descr="Resultado de imagen para imagenes de sillas secretariales con brazos">
          <a:extLst>
            <a:ext uri="{FF2B5EF4-FFF2-40B4-BE49-F238E27FC236}">
              <a16:creationId xmlns:a16="http://schemas.microsoft.com/office/drawing/2014/main" id="{00000000-0008-0000-0600-00008C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64</xdr:row>
      <xdr:rowOff>0</xdr:rowOff>
    </xdr:from>
    <xdr:ext cx="314325" cy="23602950"/>
    <xdr:sp macro="" textlink="">
      <xdr:nvSpPr>
        <xdr:cNvPr id="909" name="Shape 5" descr="Resultado de imagen para imagenes de sillas secretariales con brazos">
          <a:extLst>
            <a:ext uri="{FF2B5EF4-FFF2-40B4-BE49-F238E27FC236}">
              <a16:creationId xmlns:a16="http://schemas.microsoft.com/office/drawing/2014/main" id="{00000000-0008-0000-0600-00008D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64</xdr:row>
      <xdr:rowOff>0</xdr:rowOff>
    </xdr:from>
    <xdr:ext cx="314325" cy="23602950"/>
    <xdr:sp macro="" textlink="">
      <xdr:nvSpPr>
        <xdr:cNvPr id="910" name="Shape 5" descr="Resultado de imagen para imagenes de sillas secretariales con brazos">
          <a:extLst>
            <a:ext uri="{FF2B5EF4-FFF2-40B4-BE49-F238E27FC236}">
              <a16:creationId xmlns:a16="http://schemas.microsoft.com/office/drawing/2014/main" id="{00000000-0008-0000-0600-00008E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64</xdr:row>
      <xdr:rowOff>0</xdr:rowOff>
    </xdr:from>
    <xdr:ext cx="314325" cy="23602950"/>
    <xdr:sp macro="" textlink="">
      <xdr:nvSpPr>
        <xdr:cNvPr id="911" name="Shape 5" descr="Resultado de imagen para imagenes de sillas secretariales con brazos">
          <a:extLst>
            <a:ext uri="{FF2B5EF4-FFF2-40B4-BE49-F238E27FC236}">
              <a16:creationId xmlns:a16="http://schemas.microsoft.com/office/drawing/2014/main" id="{00000000-0008-0000-0600-00008F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65</xdr:row>
      <xdr:rowOff>0</xdr:rowOff>
    </xdr:from>
    <xdr:ext cx="314325" cy="22993350"/>
    <xdr:sp macro="" textlink="">
      <xdr:nvSpPr>
        <xdr:cNvPr id="912" name="Shape 5" descr="Resultado de imagen para imagenes de sillas secretariales con brazos">
          <a:extLst>
            <a:ext uri="{FF2B5EF4-FFF2-40B4-BE49-F238E27FC236}">
              <a16:creationId xmlns:a16="http://schemas.microsoft.com/office/drawing/2014/main" id="{00000000-0008-0000-0600-000090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65</xdr:row>
      <xdr:rowOff>0</xdr:rowOff>
    </xdr:from>
    <xdr:ext cx="314325" cy="22993350"/>
    <xdr:sp macro="" textlink="">
      <xdr:nvSpPr>
        <xdr:cNvPr id="913" name="Shape 5" descr="Resultado de imagen para imagenes de sillas secretariales con brazos">
          <a:extLst>
            <a:ext uri="{FF2B5EF4-FFF2-40B4-BE49-F238E27FC236}">
              <a16:creationId xmlns:a16="http://schemas.microsoft.com/office/drawing/2014/main" id="{00000000-0008-0000-0600-000091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65</xdr:row>
      <xdr:rowOff>0</xdr:rowOff>
    </xdr:from>
    <xdr:ext cx="314325" cy="22993350"/>
    <xdr:sp macro="" textlink="">
      <xdr:nvSpPr>
        <xdr:cNvPr id="914" name="Shape 5" descr="Resultado de imagen para imagenes de sillas secretariales con brazos">
          <a:extLst>
            <a:ext uri="{FF2B5EF4-FFF2-40B4-BE49-F238E27FC236}">
              <a16:creationId xmlns:a16="http://schemas.microsoft.com/office/drawing/2014/main" id="{00000000-0008-0000-0600-000092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65</xdr:row>
      <xdr:rowOff>0</xdr:rowOff>
    </xdr:from>
    <xdr:ext cx="314325" cy="22993350"/>
    <xdr:sp macro="" textlink="">
      <xdr:nvSpPr>
        <xdr:cNvPr id="915" name="Shape 5" descr="Resultado de imagen para imagenes de sillas secretariales con brazos">
          <a:extLst>
            <a:ext uri="{FF2B5EF4-FFF2-40B4-BE49-F238E27FC236}">
              <a16:creationId xmlns:a16="http://schemas.microsoft.com/office/drawing/2014/main" id="{00000000-0008-0000-0600-000093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65</xdr:row>
      <xdr:rowOff>0</xdr:rowOff>
    </xdr:from>
    <xdr:ext cx="314325" cy="22993350"/>
    <xdr:sp macro="" textlink="">
      <xdr:nvSpPr>
        <xdr:cNvPr id="916" name="Shape 5" descr="Resultado de imagen para imagenes de sillas secretariales con brazos">
          <a:extLst>
            <a:ext uri="{FF2B5EF4-FFF2-40B4-BE49-F238E27FC236}">
              <a16:creationId xmlns:a16="http://schemas.microsoft.com/office/drawing/2014/main" id="{00000000-0008-0000-0600-000094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65</xdr:row>
      <xdr:rowOff>0</xdr:rowOff>
    </xdr:from>
    <xdr:ext cx="314325" cy="22993350"/>
    <xdr:sp macro="" textlink="">
      <xdr:nvSpPr>
        <xdr:cNvPr id="917" name="Shape 5" descr="Resultado de imagen para imagenes de sillas secretariales con brazos">
          <a:extLst>
            <a:ext uri="{FF2B5EF4-FFF2-40B4-BE49-F238E27FC236}">
              <a16:creationId xmlns:a16="http://schemas.microsoft.com/office/drawing/2014/main" id="{00000000-0008-0000-0600-000095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65</xdr:row>
      <xdr:rowOff>0</xdr:rowOff>
    </xdr:from>
    <xdr:ext cx="314325" cy="22993350"/>
    <xdr:sp macro="" textlink="">
      <xdr:nvSpPr>
        <xdr:cNvPr id="918" name="Shape 5" descr="Resultado de imagen para imagenes de sillas secretariales con brazos">
          <a:extLst>
            <a:ext uri="{FF2B5EF4-FFF2-40B4-BE49-F238E27FC236}">
              <a16:creationId xmlns:a16="http://schemas.microsoft.com/office/drawing/2014/main" id="{00000000-0008-0000-0600-000096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67</xdr:row>
      <xdr:rowOff>0</xdr:rowOff>
    </xdr:from>
    <xdr:ext cx="314325" cy="22145625"/>
    <xdr:sp macro="" textlink="">
      <xdr:nvSpPr>
        <xdr:cNvPr id="919" name="Shape 5" descr="Resultado de imagen para imagenes de sillas secretariales con brazos">
          <a:extLst>
            <a:ext uri="{FF2B5EF4-FFF2-40B4-BE49-F238E27FC236}">
              <a16:creationId xmlns:a16="http://schemas.microsoft.com/office/drawing/2014/main" id="{00000000-0008-0000-0600-000097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67</xdr:row>
      <xdr:rowOff>0</xdr:rowOff>
    </xdr:from>
    <xdr:ext cx="314325" cy="22145625"/>
    <xdr:sp macro="" textlink="">
      <xdr:nvSpPr>
        <xdr:cNvPr id="920" name="Shape 5" descr="Resultado de imagen para imagenes de sillas secretariales con brazos">
          <a:extLst>
            <a:ext uri="{FF2B5EF4-FFF2-40B4-BE49-F238E27FC236}">
              <a16:creationId xmlns:a16="http://schemas.microsoft.com/office/drawing/2014/main" id="{00000000-0008-0000-0600-000098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67</xdr:row>
      <xdr:rowOff>0</xdr:rowOff>
    </xdr:from>
    <xdr:ext cx="314325" cy="22145625"/>
    <xdr:sp macro="" textlink="">
      <xdr:nvSpPr>
        <xdr:cNvPr id="921" name="Shape 5" descr="Resultado de imagen para imagenes de sillas secretariales con brazos">
          <a:extLst>
            <a:ext uri="{FF2B5EF4-FFF2-40B4-BE49-F238E27FC236}">
              <a16:creationId xmlns:a16="http://schemas.microsoft.com/office/drawing/2014/main" id="{00000000-0008-0000-0600-000099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67</xdr:row>
      <xdr:rowOff>0</xdr:rowOff>
    </xdr:from>
    <xdr:ext cx="314325" cy="22145625"/>
    <xdr:sp macro="" textlink="">
      <xdr:nvSpPr>
        <xdr:cNvPr id="922" name="Shape 5" descr="Resultado de imagen para imagenes de sillas secretariales con brazos">
          <a:extLst>
            <a:ext uri="{FF2B5EF4-FFF2-40B4-BE49-F238E27FC236}">
              <a16:creationId xmlns:a16="http://schemas.microsoft.com/office/drawing/2014/main" id="{00000000-0008-0000-0600-00009A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67</xdr:row>
      <xdr:rowOff>0</xdr:rowOff>
    </xdr:from>
    <xdr:ext cx="314325" cy="22145625"/>
    <xdr:sp macro="" textlink="">
      <xdr:nvSpPr>
        <xdr:cNvPr id="923" name="Shape 5" descr="Resultado de imagen para imagenes de sillas secretariales con brazos">
          <a:extLst>
            <a:ext uri="{FF2B5EF4-FFF2-40B4-BE49-F238E27FC236}">
              <a16:creationId xmlns:a16="http://schemas.microsoft.com/office/drawing/2014/main" id="{00000000-0008-0000-0600-00009B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67</xdr:row>
      <xdr:rowOff>0</xdr:rowOff>
    </xdr:from>
    <xdr:ext cx="314325" cy="22145625"/>
    <xdr:sp macro="" textlink="">
      <xdr:nvSpPr>
        <xdr:cNvPr id="924" name="Shape 5" descr="Resultado de imagen para imagenes de sillas secretariales con brazos">
          <a:extLst>
            <a:ext uri="{FF2B5EF4-FFF2-40B4-BE49-F238E27FC236}">
              <a16:creationId xmlns:a16="http://schemas.microsoft.com/office/drawing/2014/main" id="{00000000-0008-0000-0600-00009C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67</xdr:row>
      <xdr:rowOff>0</xdr:rowOff>
    </xdr:from>
    <xdr:ext cx="314325" cy="22145625"/>
    <xdr:sp macro="" textlink="">
      <xdr:nvSpPr>
        <xdr:cNvPr id="925" name="Shape 5" descr="Resultado de imagen para imagenes de sillas secretariales con brazos">
          <a:extLst>
            <a:ext uri="{FF2B5EF4-FFF2-40B4-BE49-F238E27FC236}">
              <a16:creationId xmlns:a16="http://schemas.microsoft.com/office/drawing/2014/main" id="{00000000-0008-0000-0600-00009D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68</xdr:row>
      <xdr:rowOff>0</xdr:rowOff>
    </xdr:from>
    <xdr:ext cx="314325" cy="21678900"/>
    <xdr:sp macro="" textlink="">
      <xdr:nvSpPr>
        <xdr:cNvPr id="926" name="Shape 5" descr="Resultado de imagen para imagenes de sillas secretariales con brazos">
          <a:extLst>
            <a:ext uri="{FF2B5EF4-FFF2-40B4-BE49-F238E27FC236}">
              <a16:creationId xmlns:a16="http://schemas.microsoft.com/office/drawing/2014/main" id="{00000000-0008-0000-0600-00009E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68</xdr:row>
      <xdr:rowOff>0</xdr:rowOff>
    </xdr:from>
    <xdr:ext cx="314325" cy="21678900"/>
    <xdr:sp macro="" textlink="">
      <xdr:nvSpPr>
        <xdr:cNvPr id="927" name="Shape 5" descr="Resultado de imagen para imagenes de sillas secretariales con brazos">
          <a:extLst>
            <a:ext uri="{FF2B5EF4-FFF2-40B4-BE49-F238E27FC236}">
              <a16:creationId xmlns:a16="http://schemas.microsoft.com/office/drawing/2014/main" id="{00000000-0008-0000-0600-00009F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68</xdr:row>
      <xdr:rowOff>0</xdr:rowOff>
    </xdr:from>
    <xdr:ext cx="314325" cy="21678900"/>
    <xdr:sp macro="" textlink="">
      <xdr:nvSpPr>
        <xdr:cNvPr id="928" name="Shape 5" descr="Resultado de imagen para imagenes de sillas secretariales con brazos">
          <a:extLst>
            <a:ext uri="{FF2B5EF4-FFF2-40B4-BE49-F238E27FC236}">
              <a16:creationId xmlns:a16="http://schemas.microsoft.com/office/drawing/2014/main" id="{00000000-0008-0000-0600-0000A0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68</xdr:row>
      <xdr:rowOff>0</xdr:rowOff>
    </xdr:from>
    <xdr:ext cx="314325" cy="21678900"/>
    <xdr:sp macro="" textlink="">
      <xdr:nvSpPr>
        <xdr:cNvPr id="929" name="Shape 5" descr="Resultado de imagen para imagenes de sillas secretariales con brazos">
          <a:extLst>
            <a:ext uri="{FF2B5EF4-FFF2-40B4-BE49-F238E27FC236}">
              <a16:creationId xmlns:a16="http://schemas.microsoft.com/office/drawing/2014/main" id="{00000000-0008-0000-0600-0000A1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68</xdr:row>
      <xdr:rowOff>0</xdr:rowOff>
    </xdr:from>
    <xdr:ext cx="314325" cy="21678900"/>
    <xdr:sp macro="" textlink="">
      <xdr:nvSpPr>
        <xdr:cNvPr id="930" name="Shape 5" descr="Resultado de imagen para imagenes de sillas secretariales con brazos">
          <a:extLst>
            <a:ext uri="{FF2B5EF4-FFF2-40B4-BE49-F238E27FC236}">
              <a16:creationId xmlns:a16="http://schemas.microsoft.com/office/drawing/2014/main" id="{00000000-0008-0000-0600-0000A2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68</xdr:row>
      <xdr:rowOff>0</xdr:rowOff>
    </xdr:from>
    <xdr:ext cx="314325" cy="21678900"/>
    <xdr:sp macro="" textlink="">
      <xdr:nvSpPr>
        <xdr:cNvPr id="931" name="Shape 5" descr="Resultado de imagen para imagenes de sillas secretariales con brazos">
          <a:extLst>
            <a:ext uri="{FF2B5EF4-FFF2-40B4-BE49-F238E27FC236}">
              <a16:creationId xmlns:a16="http://schemas.microsoft.com/office/drawing/2014/main" id="{00000000-0008-0000-0600-0000A3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68</xdr:row>
      <xdr:rowOff>0</xdr:rowOff>
    </xdr:from>
    <xdr:ext cx="314325" cy="21678900"/>
    <xdr:sp macro="" textlink="">
      <xdr:nvSpPr>
        <xdr:cNvPr id="932" name="Shape 5" descr="Resultado de imagen para imagenes de sillas secretariales con brazos">
          <a:extLst>
            <a:ext uri="{FF2B5EF4-FFF2-40B4-BE49-F238E27FC236}">
              <a16:creationId xmlns:a16="http://schemas.microsoft.com/office/drawing/2014/main" id="{00000000-0008-0000-0600-0000A4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72</xdr:row>
      <xdr:rowOff>0</xdr:rowOff>
    </xdr:from>
    <xdr:ext cx="314325" cy="19421475"/>
    <xdr:sp macro="" textlink="">
      <xdr:nvSpPr>
        <xdr:cNvPr id="933" name="Shape 5" descr="Resultado de imagen para imagenes de sillas secretariales con brazos">
          <a:extLst>
            <a:ext uri="{FF2B5EF4-FFF2-40B4-BE49-F238E27FC236}">
              <a16:creationId xmlns:a16="http://schemas.microsoft.com/office/drawing/2014/main" id="{00000000-0008-0000-0600-0000A5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72</xdr:row>
      <xdr:rowOff>0</xdr:rowOff>
    </xdr:from>
    <xdr:ext cx="314325" cy="19421475"/>
    <xdr:sp macro="" textlink="">
      <xdr:nvSpPr>
        <xdr:cNvPr id="934" name="Shape 5" descr="Resultado de imagen para imagenes de sillas secretariales con brazos">
          <a:extLst>
            <a:ext uri="{FF2B5EF4-FFF2-40B4-BE49-F238E27FC236}">
              <a16:creationId xmlns:a16="http://schemas.microsoft.com/office/drawing/2014/main" id="{00000000-0008-0000-0600-0000A6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72</xdr:row>
      <xdr:rowOff>0</xdr:rowOff>
    </xdr:from>
    <xdr:ext cx="314325" cy="19421475"/>
    <xdr:sp macro="" textlink="">
      <xdr:nvSpPr>
        <xdr:cNvPr id="935" name="Shape 5" descr="Resultado de imagen para imagenes de sillas secretariales con brazos">
          <a:extLst>
            <a:ext uri="{FF2B5EF4-FFF2-40B4-BE49-F238E27FC236}">
              <a16:creationId xmlns:a16="http://schemas.microsoft.com/office/drawing/2014/main" id="{00000000-0008-0000-0600-0000A7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72</xdr:row>
      <xdr:rowOff>0</xdr:rowOff>
    </xdr:from>
    <xdr:ext cx="314325" cy="19421475"/>
    <xdr:sp macro="" textlink="">
      <xdr:nvSpPr>
        <xdr:cNvPr id="936" name="Shape 5" descr="Resultado de imagen para imagenes de sillas secretariales con brazos">
          <a:extLst>
            <a:ext uri="{FF2B5EF4-FFF2-40B4-BE49-F238E27FC236}">
              <a16:creationId xmlns:a16="http://schemas.microsoft.com/office/drawing/2014/main" id="{00000000-0008-0000-0600-0000A8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72</xdr:row>
      <xdr:rowOff>0</xdr:rowOff>
    </xdr:from>
    <xdr:ext cx="314325" cy="19421475"/>
    <xdr:sp macro="" textlink="">
      <xdr:nvSpPr>
        <xdr:cNvPr id="937" name="Shape 5" descr="Resultado de imagen para imagenes de sillas secretariales con brazos">
          <a:extLst>
            <a:ext uri="{FF2B5EF4-FFF2-40B4-BE49-F238E27FC236}">
              <a16:creationId xmlns:a16="http://schemas.microsoft.com/office/drawing/2014/main" id="{00000000-0008-0000-0600-0000A9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72</xdr:row>
      <xdr:rowOff>0</xdr:rowOff>
    </xdr:from>
    <xdr:ext cx="314325" cy="19421475"/>
    <xdr:sp macro="" textlink="">
      <xdr:nvSpPr>
        <xdr:cNvPr id="938" name="Shape 5" descr="Resultado de imagen para imagenes de sillas secretariales con brazos">
          <a:extLst>
            <a:ext uri="{FF2B5EF4-FFF2-40B4-BE49-F238E27FC236}">
              <a16:creationId xmlns:a16="http://schemas.microsoft.com/office/drawing/2014/main" id="{00000000-0008-0000-0600-0000AA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72</xdr:row>
      <xdr:rowOff>0</xdr:rowOff>
    </xdr:from>
    <xdr:ext cx="314325" cy="19421475"/>
    <xdr:sp macro="" textlink="">
      <xdr:nvSpPr>
        <xdr:cNvPr id="939" name="Shape 5" descr="Resultado de imagen para imagenes de sillas secretariales con brazos">
          <a:extLst>
            <a:ext uri="{FF2B5EF4-FFF2-40B4-BE49-F238E27FC236}">
              <a16:creationId xmlns:a16="http://schemas.microsoft.com/office/drawing/2014/main" id="{00000000-0008-0000-0600-0000AB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73</xdr:row>
      <xdr:rowOff>0</xdr:rowOff>
    </xdr:from>
    <xdr:ext cx="314325" cy="18468975"/>
    <xdr:sp macro="" textlink="">
      <xdr:nvSpPr>
        <xdr:cNvPr id="940" name="Shape 5" descr="Resultado de imagen para imagenes de sillas secretariales con brazos">
          <a:extLst>
            <a:ext uri="{FF2B5EF4-FFF2-40B4-BE49-F238E27FC236}">
              <a16:creationId xmlns:a16="http://schemas.microsoft.com/office/drawing/2014/main" id="{00000000-0008-0000-0600-0000AC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73</xdr:row>
      <xdr:rowOff>0</xdr:rowOff>
    </xdr:from>
    <xdr:ext cx="314325" cy="18468975"/>
    <xdr:sp macro="" textlink="">
      <xdr:nvSpPr>
        <xdr:cNvPr id="941" name="Shape 5" descr="Resultado de imagen para imagenes de sillas secretariales con brazos">
          <a:extLst>
            <a:ext uri="{FF2B5EF4-FFF2-40B4-BE49-F238E27FC236}">
              <a16:creationId xmlns:a16="http://schemas.microsoft.com/office/drawing/2014/main" id="{00000000-0008-0000-0600-0000AD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73</xdr:row>
      <xdr:rowOff>0</xdr:rowOff>
    </xdr:from>
    <xdr:ext cx="314325" cy="18468975"/>
    <xdr:sp macro="" textlink="">
      <xdr:nvSpPr>
        <xdr:cNvPr id="942" name="Shape 5" descr="Resultado de imagen para imagenes de sillas secretariales con brazos">
          <a:extLst>
            <a:ext uri="{FF2B5EF4-FFF2-40B4-BE49-F238E27FC236}">
              <a16:creationId xmlns:a16="http://schemas.microsoft.com/office/drawing/2014/main" id="{00000000-0008-0000-0600-0000AE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73</xdr:row>
      <xdr:rowOff>0</xdr:rowOff>
    </xdr:from>
    <xdr:ext cx="314325" cy="18468975"/>
    <xdr:sp macro="" textlink="">
      <xdr:nvSpPr>
        <xdr:cNvPr id="943" name="Shape 5" descr="Resultado de imagen para imagenes de sillas secretariales con brazos">
          <a:extLst>
            <a:ext uri="{FF2B5EF4-FFF2-40B4-BE49-F238E27FC236}">
              <a16:creationId xmlns:a16="http://schemas.microsoft.com/office/drawing/2014/main" id="{00000000-0008-0000-0600-0000AF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73</xdr:row>
      <xdr:rowOff>0</xdr:rowOff>
    </xdr:from>
    <xdr:ext cx="314325" cy="18468975"/>
    <xdr:sp macro="" textlink="">
      <xdr:nvSpPr>
        <xdr:cNvPr id="944" name="Shape 5" descr="Resultado de imagen para imagenes de sillas secretariales con brazos">
          <a:extLst>
            <a:ext uri="{FF2B5EF4-FFF2-40B4-BE49-F238E27FC236}">
              <a16:creationId xmlns:a16="http://schemas.microsoft.com/office/drawing/2014/main" id="{00000000-0008-0000-0600-0000B0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73</xdr:row>
      <xdr:rowOff>0</xdr:rowOff>
    </xdr:from>
    <xdr:ext cx="314325" cy="18468975"/>
    <xdr:sp macro="" textlink="">
      <xdr:nvSpPr>
        <xdr:cNvPr id="945" name="Shape 5" descr="Resultado de imagen para imagenes de sillas secretariales con brazos">
          <a:extLst>
            <a:ext uri="{FF2B5EF4-FFF2-40B4-BE49-F238E27FC236}">
              <a16:creationId xmlns:a16="http://schemas.microsoft.com/office/drawing/2014/main" id="{00000000-0008-0000-0600-0000B1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73</xdr:row>
      <xdr:rowOff>0</xdr:rowOff>
    </xdr:from>
    <xdr:ext cx="314325" cy="18468975"/>
    <xdr:sp macro="" textlink="">
      <xdr:nvSpPr>
        <xdr:cNvPr id="946" name="Shape 5" descr="Resultado de imagen para imagenes de sillas secretariales con brazos">
          <a:extLst>
            <a:ext uri="{FF2B5EF4-FFF2-40B4-BE49-F238E27FC236}">
              <a16:creationId xmlns:a16="http://schemas.microsoft.com/office/drawing/2014/main" id="{00000000-0008-0000-0600-0000B2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74</xdr:row>
      <xdr:rowOff>0</xdr:rowOff>
    </xdr:from>
    <xdr:ext cx="314325" cy="17726025"/>
    <xdr:sp macro="" textlink="">
      <xdr:nvSpPr>
        <xdr:cNvPr id="947" name="Shape 5" descr="Resultado de imagen para imagenes de sillas secretariales con brazos">
          <a:extLst>
            <a:ext uri="{FF2B5EF4-FFF2-40B4-BE49-F238E27FC236}">
              <a16:creationId xmlns:a16="http://schemas.microsoft.com/office/drawing/2014/main" id="{00000000-0008-0000-0600-0000B3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74</xdr:row>
      <xdr:rowOff>0</xdr:rowOff>
    </xdr:from>
    <xdr:ext cx="314325" cy="17726025"/>
    <xdr:sp macro="" textlink="">
      <xdr:nvSpPr>
        <xdr:cNvPr id="948" name="Shape 5" descr="Resultado de imagen para imagenes de sillas secretariales con brazos">
          <a:extLst>
            <a:ext uri="{FF2B5EF4-FFF2-40B4-BE49-F238E27FC236}">
              <a16:creationId xmlns:a16="http://schemas.microsoft.com/office/drawing/2014/main" id="{00000000-0008-0000-0600-0000B4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74</xdr:row>
      <xdr:rowOff>0</xdr:rowOff>
    </xdr:from>
    <xdr:ext cx="314325" cy="17726025"/>
    <xdr:sp macro="" textlink="">
      <xdr:nvSpPr>
        <xdr:cNvPr id="949" name="Shape 5" descr="Resultado de imagen para imagenes de sillas secretariales con brazos">
          <a:extLst>
            <a:ext uri="{FF2B5EF4-FFF2-40B4-BE49-F238E27FC236}">
              <a16:creationId xmlns:a16="http://schemas.microsoft.com/office/drawing/2014/main" id="{00000000-0008-0000-0600-0000B5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74</xdr:row>
      <xdr:rowOff>0</xdr:rowOff>
    </xdr:from>
    <xdr:ext cx="314325" cy="17726025"/>
    <xdr:sp macro="" textlink="">
      <xdr:nvSpPr>
        <xdr:cNvPr id="950" name="Shape 5" descr="Resultado de imagen para imagenes de sillas secretariales con brazos">
          <a:extLst>
            <a:ext uri="{FF2B5EF4-FFF2-40B4-BE49-F238E27FC236}">
              <a16:creationId xmlns:a16="http://schemas.microsoft.com/office/drawing/2014/main" id="{00000000-0008-0000-0600-0000B6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74</xdr:row>
      <xdr:rowOff>0</xdr:rowOff>
    </xdr:from>
    <xdr:ext cx="314325" cy="17726025"/>
    <xdr:sp macro="" textlink="">
      <xdr:nvSpPr>
        <xdr:cNvPr id="951" name="Shape 5" descr="Resultado de imagen para imagenes de sillas secretariales con brazos">
          <a:extLst>
            <a:ext uri="{FF2B5EF4-FFF2-40B4-BE49-F238E27FC236}">
              <a16:creationId xmlns:a16="http://schemas.microsoft.com/office/drawing/2014/main" id="{00000000-0008-0000-0600-0000B7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74</xdr:row>
      <xdr:rowOff>0</xdr:rowOff>
    </xdr:from>
    <xdr:ext cx="314325" cy="17726025"/>
    <xdr:sp macro="" textlink="">
      <xdr:nvSpPr>
        <xdr:cNvPr id="952" name="Shape 5" descr="Resultado de imagen para imagenes de sillas secretariales con brazos">
          <a:extLst>
            <a:ext uri="{FF2B5EF4-FFF2-40B4-BE49-F238E27FC236}">
              <a16:creationId xmlns:a16="http://schemas.microsoft.com/office/drawing/2014/main" id="{00000000-0008-0000-0600-0000B8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74</xdr:row>
      <xdr:rowOff>0</xdr:rowOff>
    </xdr:from>
    <xdr:ext cx="314325" cy="17726025"/>
    <xdr:sp macro="" textlink="">
      <xdr:nvSpPr>
        <xdr:cNvPr id="953" name="Shape 5" descr="Resultado de imagen para imagenes de sillas secretariales con brazos">
          <a:extLst>
            <a:ext uri="{FF2B5EF4-FFF2-40B4-BE49-F238E27FC236}">
              <a16:creationId xmlns:a16="http://schemas.microsoft.com/office/drawing/2014/main" id="{00000000-0008-0000-0600-0000B9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75</xdr:row>
      <xdr:rowOff>0</xdr:rowOff>
    </xdr:from>
    <xdr:ext cx="314325" cy="16878300"/>
    <xdr:sp macro="" textlink="">
      <xdr:nvSpPr>
        <xdr:cNvPr id="954" name="Shape 5" descr="Resultado de imagen para imagenes de sillas secretariales con brazos">
          <a:extLst>
            <a:ext uri="{FF2B5EF4-FFF2-40B4-BE49-F238E27FC236}">
              <a16:creationId xmlns:a16="http://schemas.microsoft.com/office/drawing/2014/main" id="{00000000-0008-0000-0600-0000BA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75</xdr:row>
      <xdr:rowOff>0</xdr:rowOff>
    </xdr:from>
    <xdr:ext cx="314325" cy="16878300"/>
    <xdr:sp macro="" textlink="">
      <xdr:nvSpPr>
        <xdr:cNvPr id="955" name="Shape 5" descr="Resultado de imagen para imagenes de sillas secretariales con brazos">
          <a:extLst>
            <a:ext uri="{FF2B5EF4-FFF2-40B4-BE49-F238E27FC236}">
              <a16:creationId xmlns:a16="http://schemas.microsoft.com/office/drawing/2014/main" id="{00000000-0008-0000-0600-0000BB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75</xdr:row>
      <xdr:rowOff>0</xdr:rowOff>
    </xdr:from>
    <xdr:ext cx="314325" cy="16878300"/>
    <xdr:sp macro="" textlink="">
      <xdr:nvSpPr>
        <xdr:cNvPr id="956" name="Shape 5" descr="Resultado de imagen para imagenes de sillas secretariales con brazos">
          <a:extLst>
            <a:ext uri="{FF2B5EF4-FFF2-40B4-BE49-F238E27FC236}">
              <a16:creationId xmlns:a16="http://schemas.microsoft.com/office/drawing/2014/main" id="{00000000-0008-0000-0600-0000BC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75</xdr:row>
      <xdr:rowOff>0</xdr:rowOff>
    </xdr:from>
    <xdr:ext cx="314325" cy="16878300"/>
    <xdr:sp macro="" textlink="">
      <xdr:nvSpPr>
        <xdr:cNvPr id="957" name="Shape 5" descr="Resultado de imagen para imagenes de sillas secretariales con brazos">
          <a:extLst>
            <a:ext uri="{FF2B5EF4-FFF2-40B4-BE49-F238E27FC236}">
              <a16:creationId xmlns:a16="http://schemas.microsoft.com/office/drawing/2014/main" id="{00000000-0008-0000-0600-0000BD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75</xdr:row>
      <xdr:rowOff>0</xdr:rowOff>
    </xdr:from>
    <xdr:ext cx="314325" cy="16878300"/>
    <xdr:sp macro="" textlink="">
      <xdr:nvSpPr>
        <xdr:cNvPr id="958" name="Shape 5" descr="Resultado de imagen para imagenes de sillas secretariales con brazos">
          <a:extLst>
            <a:ext uri="{FF2B5EF4-FFF2-40B4-BE49-F238E27FC236}">
              <a16:creationId xmlns:a16="http://schemas.microsoft.com/office/drawing/2014/main" id="{00000000-0008-0000-0600-0000BE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75</xdr:row>
      <xdr:rowOff>0</xdr:rowOff>
    </xdr:from>
    <xdr:ext cx="314325" cy="16878300"/>
    <xdr:sp macro="" textlink="">
      <xdr:nvSpPr>
        <xdr:cNvPr id="959" name="Shape 5" descr="Resultado de imagen para imagenes de sillas secretariales con brazos">
          <a:extLst>
            <a:ext uri="{FF2B5EF4-FFF2-40B4-BE49-F238E27FC236}">
              <a16:creationId xmlns:a16="http://schemas.microsoft.com/office/drawing/2014/main" id="{00000000-0008-0000-0600-0000BF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75</xdr:row>
      <xdr:rowOff>0</xdr:rowOff>
    </xdr:from>
    <xdr:ext cx="314325" cy="16878300"/>
    <xdr:sp macro="" textlink="">
      <xdr:nvSpPr>
        <xdr:cNvPr id="960" name="Shape 5" descr="Resultado de imagen para imagenes de sillas secretariales con brazos">
          <a:extLst>
            <a:ext uri="{FF2B5EF4-FFF2-40B4-BE49-F238E27FC236}">
              <a16:creationId xmlns:a16="http://schemas.microsoft.com/office/drawing/2014/main" id="{00000000-0008-0000-0600-0000C0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76</xdr:row>
      <xdr:rowOff>0</xdr:rowOff>
    </xdr:from>
    <xdr:ext cx="314325" cy="16135350"/>
    <xdr:sp macro="" textlink="">
      <xdr:nvSpPr>
        <xdr:cNvPr id="961" name="Shape 5" descr="Resultado de imagen para imagenes de sillas secretariales con brazos">
          <a:extLst>
            <a:ext uri="{FF2B5EF4-FFF2-40B4-BE49-F238E27FC236}">
              <a16:creationId xmlns:a16="http://schemas.microsoft.com/office/drawing/2014/main" id="{00000000-0008-0000-0600-0000C1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76</xdr:row>
      <xdr:rowOff>0</xdr:rowOff>
    </xdr:from>
    <xdr:ext cx="314325" cy="16135350"/>
    <xdr:sp macro="" textlink="">
      <xdr:nvSpPr>
        <xdr:cNvPr id="962" name="Shape 5" descr="Resultado de imagen para imagenes de sillas secretariales con brazos">
          <a:extLst>
            <a:ext uri="{FF2B5EF4-FFF2-40B4-BE49-F238E27FC236}">
              <a16:creationId xmlns:a16="http://schemas.microsoft.com/office/drawing/2014/main" id="{00000000-0008-0000-0600-0000C2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76</xdr:row>
      <xdr:rowOff>0</xdr:rowOff>
    </xdr:from>
    <xdr:ext cx="314325" cy="16135350"/>
    <xdr:sp macro="" textlink="">
      <xdr:nvSpPr>
        <xdr:cNvPr id="963" name="Shape 5" descr="Resultado de imagen para imagenes de sillas secretariales con brazos">
          <a:extLst>
            <a:ext uri="{FF2B5EF4-FFF2-40B4-BE49-F238E27FC236}">
              <a16:creationId xmlns:a16="http://schemas.microsoft.com/office/drawing/2014/main" id="{00000000-0008-0000-0600-0000C3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76</xdr:row>
      <xdr:rowOff>0</xdr:rowOff>
    </xdr:from>
    <xdr:ext cx="314325" cy="16135350"/>
    <xdr:sp macro="" textlink="">
      <xdr:nvSpPr>
        <xdr:cNvPr id="964" name="Shape 5" descr="Resultado de imagen para imagenes de sillas secretariales con brazos">
          <a:extLst>
            <a:ext uri="{FF2B5EF4-FFF2-40B4-BE49-F238E27FC236}">
              <a16:creationId xmlns:a16="http://schemas.microsoft.com/office/drawing/2014/main" id="{00000000-0008-0000-0600-0000C4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76</xdr:row>
      <xdr:rowOff>0</xdr:rowOff>
    </xdr:from>
    <xdr:ext cx="314325" cy="16135350"/>
    <xdr:sp macro="" textlink="">
      <xdr:nvSpPr>
        <xdr:cNvPr id="965" name="Shape 5" descr="Resultado de imagen para imagenes de sillas secretariales con brazos">
          <a:extLst>
            <a:ext uri="{FF2B5EF4-FFF2-40B4-BE49-F238E27FC236}">
              <a16:creationId xmlns:a16="http://schemas.microsoft.com/office/drawing/2014/main" id="{00000000-0008-0000-0600-0000C5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76</xdr:row>
      <xdr:rowOff>0</xdr:rowOff>
    </xdr:from>
    <xdr:ext cx="314325" cy="16135350"/>
    <xdr:sp macro="" textlink="">
      <xdr:nvSpPr>
        <xdr:cNvPr id="966" name="Shape 5" descr="Resultado de imagen para imagenes de sillas secretariales con brazos">
          <a:extLst>
            <a:ext uri="{FF2B5EF4-FFF2-40B4-BE49-F238E27FC236}">
              <a16:creationId xmlns:a16="http://schemas.microsoft.com/office/drawing/2014/main" id="{00000000-0008-0000-0600-0000C6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76</xdr:row>
      <xdr:rowOff>0</xdr:rowOff>
    </xdr:from>
    <xdr:ext cx="314325" cy="16135350"/>
    <xdr:sp macro="" textlink="">
      <xdr:nvSpPr>
        <xdr:cNvPr id="967" name="Shape 5" descr="Resultado de imagen para imagenes de sillas secretariales con brazos">
          <a:extLst>
            <a:ext uri="{FF2B5EF4-FFF2-40B4-BE49-F238E27FC236}">
              <a16:creationId xmlns:a16="http://schemas.microsoft.com/office/drawing/2014/main" id="{00000000-0008-0000-0600-0000C7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77</xdr:row>
      <xdr:rowOff>0</xdr:rowOff>
    </xdr:from>
    <xdr:ext cx="314325" cy="15478125"/>
    <xdr:sp macro="" textlink="">
      <xdr:nvSpPr>
        <xdr:cNvPr id="968" name="Shape 5" descr="Resultado de imagen para imagenes de sillas secretariales con brazos">
          <a:extLst>
            <a:ext uri="{FF2B5EF4-FFF2-40B4-BE49-F238E27FC236}">
              <a16:creationId xmlns:a16="http://schemas.microsoft.com/office/drawing/2014/main" id="{00000000-0008-0000-0600-0000C8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77</xdr:row>
      <xdr:rowOff>0</xdr:rowOff>
    </xdr:from>
    <xdr:ext cx="314325" cy="15478125"/>
    <xdr:sp macro="" textlink="">
      <xdr:nvSpPr>
        <xdr:cNvPr id="969" name="Shape 5" descr="Resultado de imagen para imagenes de sillas secretariales con brazos">
          <a:extLst>
            <a:ext uri="{FF2B5EF4-FFF2-40B4-BE49-F238E27FC236}">
              <a16:creationId xmlns:a16="http://schemas.microsoft.com/office/drawing/2014/main" id="{00000000-0008-0000-0600-0000C9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77</xdr:row>
      <xdr:rowOff>0</xdr:rowOff>
    </xdr:from>
    <xdr:ext cx="314325" cy="15478125"/>
    <xdr:sp macro="" textlink="">
      <xdr:nvSpPr>
        <xdr:cNvPr id="970" name="Shape 5" descr="Resultado de imagen para imagenes de sillas secretariales con brazos">
          <a:extLst>
            <a:ext uri="{FF2B5EF4-FFF2-40B4-BE49-F238E27FC236}">
              <a16:creationId xmlns:a16="http://schemas.microsoft.com/office/drawing/2014/main" id="{00000000-0008-0000-0600-0000CA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77</xdr:row>
      <xdr:rowOff>0</xdr:rowOff>
    </xdr:from>
    <xdr:ext cx="314325" cy="15478125"/>
    <xdr:sp macro="" textlink="">
      <xdr:nvSpPr>
        <xdr:cNvPr id="971" name="Shape 5" descr="Resultado de imagen para imagenes de sillas secretariales con brazos">
          <a:extLst>
            <a:ext uri="{FF2B5EF4-FFF2-40B4-BE49-F238E27FC236}">
              <a16:creationId xmlns:a16="http://schemas.microsoft.com/office/drawing/2014/main" id="{00000000-0008-0000-0600-0000CB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77</xdr:row>
      <xdr:rowOff>0</xdr:rowOff>
    </xdr:from>
    <xdr:ext cx="314325" cy="15478125"/>
    <xdr:sp macro="" textlink="">
      <xdr:nvSpPr>
        <xdr:cNvPr id="972" name="Shape 5" descr="Resultado de imagen para imagenes de sillas secretariales con brazos">
          <a:extLst>
            <a:ext uri="{FF2B5EF4-FFF2-40B4-BE49-F238E27FC236}">
              <a16:creationId xmlns:a16="http://schemas.microsoft.com/office/drawing/2014/main" id="{00000000-0008-0000-0600-0000CC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77</xdr:row>
      <xdr:rowOff>0</xdr:rowOff>
    </xdr:from>
    <xdr:ext cx="314325" cy="15478125"/>
    <xdr:sp macro="" textlink="">
      <xdr:nvSpPr>
        <xdr:cNvPr id="973" name="Shape 5" descr="Resultado de imagen para imagenes de sillas secretariales con brazos">
          <a:extLst>
            <a:ext uri="{FF2B5EF4-FFF2-40B4-BE49-F238E27FC236}">
              <a16:creationId xmlns:a16="http://schemas.microsoft.com/office/drawing/2014/main" id="{00000000-0008-0000-0600-0000CD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77</xdr:row>
      <xdr:rowOff>0</xdr:rowOff>
    </xdr:from>
    <xdr:ext cx="314325" cy="15478125"/>
    <xdr:sp macro="" textlink="">
      <xdr:nvSpPr>
        <xdr:cNvPr id="974" name="Shape 5" descr="Resultado de imagen para imagenes de sillas secretariales con brazos">
          <a:extLst>
            <a:ext uri="{FF2B5EF4-FFF2-40B4-BE49-F238E27FC236}">
              <a16:creationId xmlns:a16="http://schemas.microsoft.com/office/drawing/2014/main" id="{00000000-0008-0000-0600-0000CE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79</xdr:row>
      <xdr:rowOff>0</xdr:rowOff>
    </xdr:from>
    <xdr:ext cx="314325" cy="14249400"/>
    <xdr:sp macro="" textlink="">
      <xdr:nvSpPr>
        <xdr:cNvPr id="975" name="Shape 7" descr="Resultado de imagen para imagenes de sillas secretariales con brazos">
          <a:extLst>
            <a:ext uri="{FF2B5EF4-FFF2-40B4-BE49-F238E27FC236}">
              <a16:creationId xmlns:a16="http://schemas.microsoft.com/office/drawing/2014/main" id="{00000000-0008-0000-0600-0000CF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79</xdr:row>
      <xdr:rowOff>0</xdr:rowOff>
    </xdr:from>
    <xdr:ext cx="314325" cy="14249400"/>
    <xdr:sp macro="" textlink="">
      <xdr:nvSpPr>
        <xdr:cNvPr id="976" name="Shape 7" descr="Resultado de imagen para imagenes de sillas secretariales con brazos">
          <a:extLst>
            <a:ext uri="{FF2B5EF4-FFF2-40B4-BE49-F238E27FC236}">
              <a16:creationId xmlns:a16="http://schemas.microsoft.com/office/drawing/2014/main" id="{00000000-0008-0000-0600-0000D0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79</xdr:row>
      <xdr:rowOff>0</xdr:rowOff>
    </xdr:from>
    <xdr:ext cx="314325" cy="14249400"/>
    <xdr:sp macro="" textlink="">
      <xdr:nvSpPr>
        <xdr:cNvPr id="977" name="Shape 7" descr="Resultado de imagen para imagenes de sillas secretariales con brazos">
          <a:extLst>
            <a:ext uri="{FF2B5EF4-FFF2-40B4-BE49-F238E27FC236}">
              <a16:creationId xmlns:a16="http://schemas.microsoft.com/office/drawing/2014/main" id="{00000000-0008-0000-0600-0000D1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79</xdr:row>
      <xdr:rowOff>0</xdr:rowOff>
    </xdr:from>
    <xdr:ext cx="314325" cy="14249400"/>
    <xdr:sp macro="" textlink="">
      <xdr:nvSpPr>
        <xdr:cNvPr id="978" name="Shape 7" descr="Resultado de imagen para imagenes de sillas secretariales con brazos">
          <a:extLst>
            <a:ext uri="{FF2B5EF4-FFF2-40B4-BE49-F238E27FC236}">
              <a16:creationId xmlns:a16="http://schemas.microsoft.com/office/drawing/2014/main" id="{00000000-0008-0000-0600-0000D2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79</xdr:row>
      <xdr:rowOff>0</xdr:rowOff>
    </xdr:from>
    <xdr:ext cx="314325" cy="14249400"/>
    <xdr:sp macro="" textlink="">
      <xdr:nvSpPr>
        <xdr:cNvPr id="979" name="Shape 7" descr="Resultado de imagen para imagenes de sillas secretariales con brazos">
          <a:extLst>
            <a:ext uri="{FF2B5EF4-FFF2-40B4-BE49-F238E27FC236}">
              <a16:creationId xmlns:a16="http://schemas.microsoft.com/office/drawing/2014/main" id="{00000000-0008-0000-0600-0000D3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79</xdr:row>
      <xdr:rowOff>0</xdr:rowOff>
    </xdr:from>
    <xdr:ext cx="314325" cy="14249400"/>
    <xdr:sp macro="" textlink="">
      <xdr:nvSpPr>
        <xdr:cNvPr id="980" name="Shape 7" descr="Resultado de imagen para imagenes de sillas secretariales con brazos">
          <a:extLst>
            <a:ext uri="{FF2B5EF4-FFF2-40B4-BE49-F238E27FC236}">
              <a16:creationId xmlns:a16="http://schemas.microsoft.com/office/drawing/2014/main" id="{00000000-0008-0000-0600-0000D4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79</xdr:row>
      <xdr:rowOff>0</xdr:rowOff>
    </xdr:from>
    <xdr:ext cx="314325" cy="14249400"/>
    <xdr:sp macro="" textlink="">
      <xdr:nvSpPr>
        <xdr:cNvPr id="981" name="Shape 7" descr="Resultado de imagen para imagenes de sillas secretariales con brazos">
          <a:extLst>
            <a:ext uri="{FF2B5EF4-FFF2-40B4-BE49-F238E27FC236}">
              <a16:creationId xmlns:a16="http://schemas.microsoft.com/office/drawing/2014/main" id="{00000000-0008-0000-0600-0000D5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80</xdr:row>
      <xdr:rowOff>0</xdr:rowOff>
    </xdr:from>
    <xdr:ext cx="314325" cy="13068300"/>
    <xdr:sp macro="" textlink="">
      <xdr:nvSpPr>
        <xdr:cNvPr id="982" name="Shape 5" descr="Resultado de imagen para imagenes de sillas secretariales con brazos">
          <a:extLst>
            <a:ext uri="{FF2B5EF4-FFF2-40B4-BE49-F238E27FC236}">
              <a16:creationId xmlns:a16="http://schemas.microsoft.com/office/drawing/2014/main" id="{00000000-0008-0000-0600-0000D6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80</xdr:row>
      <xdr:rowOff>0</xdr:rowOff>
    </xdr:from>
    <xdr:ext cx="314325" cy="13068300"/>
    <xdr:sp macro="" textlink="">
      <xdr:nvSpPr>
        <xdr:cNvPr id="983" name="Shape 5" descr="Resultado de imagen para imagenes de sillas secretariales con brazos">
          <a:extLst>
            <a:ext uri="{FF2B5EF4-FFF2-40B4-BE49-F238E27FC236}">
              <a16:creationId xmlns:a16="http://schemas.microsoft.com/office/drawing/2014/main" id="{00000000-0008-0000-0600-0000D7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80</xdr:row>
      <xdr:rowOff>0</xdr:rowOff>
    </xdr:from>
    <xdr:ext cx="314325" cy="13068300"/>
    <xdr:sp macro="" textlink="">
      <xdr:nvSpPr>
        <xdr:cNvPr id="984" name="Shape 5" descr="Resultado de imagen para imagenes de sillas secretariales con brazos">
          <a:extLst>
            <a:ext uri="{FF2B5EF4-FFF2-40B4-BE49-F238E27FC236}">
              <a16:creationId xmlns:a16="http://schemas.microsoft.com/office/drawing/2014/main" id="{00000000-0008-0000-0600-0000D8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80</xdr:row>
      <xdr:rowOff>0</xdr:rowOff>
    </xdr:from>
    <xdr:ext cx="314325" cy="13068300"/>
    <xdr:sp macro="" textlink="">
      <xdr:nvSpPr>
        <xdr:cNvPr id="985" name="Shape 5" descr="Resultado de imagen para imagenes de sillas secretariales con brazos">
          <a:extLst>
            <a:ext uri="{FF2B5EF4-FFF2-40B4-BE49-F238E27FC236}">
              <a16:creationId xmlns:a16="http://schemas.microsoft.com/office/drawing/2014/main" id="{00000000-0008-0000-0600-0000D9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80</xdr:row>
      <xdr:rowOff>0</xdr:rowOff>
    </xdr:from>
    <xdr:ext cx="314325" cy="13068300"/>
    <xdr:sp macro="" textlink="">
      <xdr:nvSpPr>
        <xdr:cNvPr id="986" name="Shape 5" descr="Resultado de imagen para imagenes de sillas secretariales con brazos">
          <a:extLst>
            <a:ext uri="{FF2B5EF4-FFF2-40B4-BE49-F238E27FC236}">
              <a16:creationId xmlns:a16="http://schemas.microsoft.com/office/drawing/2014/main" id="{00000000-0008-0000-0600-0000DA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80</xdr:row>
      <xdr:rowOff>0</xdr:rowOff>
    </xdr:from>
    <xdr:ext cx="314325" cy="13068300"/>
    <xdr:sp macro="" textlink="">
      <xdr:nvSpPr>
        <xdr:cNvPr id="987" name="Shape 5" descr="Resultado de imagen para imagenes de sillas secretariales con brazos">
          <a:extLst>
            <a:ext uri="{FF2B5EF4-FFF2-40B4-BE49-F238E27FC236}">
              <a16:creationId xmlns:a16="http://schemas.microsoft.com/office/drawing/2014/main" id="{00000000-0008-0000-0600-0000DB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80</xdr:row>
      <xdr:rowOff>0</xdr:rowOff>
    </xdr:from>
    <xdr:ext cx="314325" cy="13068300"/>
    <xdr:sp macro="" textlink="">
      <xdr:nvSpPr>
        <xdr:cNvPr id="988" name="Shape 5" descr="Resultado de imagen para imagenes de sillas secretariales con brazos">
          <a:extLst>
            <a:ext uri="{FF2B5EF4-FFF2-40B4-BE49-F238E27FC236}">
              <a16:creationId xmlns:a16="http://schemas.microsoft.com/office/drawing/2014/main" id="{00000000-0008-0000-0600-0000DC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81</xdr:row>
      <xdr:rowOff>0</xdr:rowOff>
    </xdr:from>
    <xdr:ext cx="314325" cy="12115800"/>
    <xdr:sp macro="" textlink="">
      <xdr:nvSpPr>
        <xdr:cNvPr id="989" name="Shape 5" descr="Resultado de imagen para imagenes de sillas secretariales con brazos">
          <a:extLst>
            <a:ext uri="{FF2B5EF4-FFF2-40B4-BE49-F238E27FC236}">
              <a16:creationId xmlns:a16="http://schemas.microsoft.com/office/drawing/2014/main" id="{00000000-0008-0000-0600-0000DD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81</xdr:row>
      <xdr:rowOff>0</xdr:rowOff>
    </xdr:from>
    <xdr:ext cx="314325" cy="12115800"/>
    <xdr:sp macro="" textlink="">
      <xdr:nvSpPr>
        <xdr:cNvPr id="990" name="Shape 5" descr="Resultado de imagen para imagenes de sillas secretariales con brazos">
          <a:extLst>
            <a:ext uri="{FF2B5EF4-FFF2-40B4-BE49-F238E27FC236}">
              <a16:creationId xmlns:a16="http://schemas.microsoft.com/office/drawing/2014/main" id="{00000000-0008-0000-0600-0000DE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81</xdr:row>
      <xdr:rowOff>0</xdr:rowOff>
    </xdr:from>
    <xdr:ext cx="314325" cy="12115800"/>
    <xdr:sp macro="" textlink="">
      <xdr:nvSpPr>
        <xdr:cNvPr id="991" name="Shape 5" descr="Resultado de imagen para imagenes de sillas secretariales con brazos">
          <a:extLst>
            <a:ext uri="{FF2B5EF4-FFF2-40B4-BE49-F238E27FC236}">
              <a16:creationId xmlns:a16="http://schemas.microsoft.com/office/drawing/2014/main" id="{00000000-0008-0000-0600-0000DF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81</xdr:row>
      <xdr:rowOff>0</xdr:rowOff>
    </xdr:from>
    <xdr:ext cx="314325" cy="12115800"/>
    <xdr:sp macro="" textlink="">
      <xdr:nvSpPr>
        <xdr:cNvPr id="992" name="Shape 5" descr="Resultado de imagen para imagenes de sillas secretariales con brazos">
          <a:extLst>
            <a:ext uri="{FF2B5EF4-FFF2-40B4-BE49-F238E27FC236}">
              <a16:creationId xmlns:a16="http://schemas.microsoft.com/office/drawing/2014/main" id="{00000000-0008-0000-0600-0000E0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81</xdr:row>
      <xdr:rowOff>0</xdr:rowOff>
    </xdr:from>
    <xdr:ext cx="314325" cy="12115800"/>
    <xdr:sp macro="" textlink="">
      <xdr:nvSpPr>
        <xdr:cNvPr id="993" name="Shape 5" descr="Resultado de imagen para imagenes de sillas secretariales con brazos">
          <a:extLst>
            <a:ext uri="{FF2B5EF4-FFF2-40B4-BE49-F238E27FC236}">
              <a16:creationId xmlns:a16="http://schemas.microsoft.com/office/drawing/2014/main" id="{00000000-0008-0000-0600-0000E1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81</xdr:row>
      <xdr:rowOff>0</xdr:rowOff>
    </xdr:from>
    <xdr:ext cx="314325" cy="12115800"/>
    <xdr:sp macro="" textlink="">
      <xdr:nvSpPr>
        <xdr:cNvPr id="994" name="Shape 5" descr="Resultado de imagen para imagenes de sillas secretariales con brazos">
          <a:extLst>
            <a:ext uri="{FF2B5EF4-FFF2-40B4-BE49-F238E27FC236}">
              <a16:creationId xmlns:a16="http://schemas.microsoft.com/office/drawing/2014/main" id="{00000000-0008-0000-0600-0000E2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81</xdr:row>
      <xdr:rowOff>0</xdr:rowOff>
    </xdr:from>
    <xdr:ext cx="314325" cy="12115800"/>
    <xdr:sp macro="" textlink="">
      <xdr:nvSpPr>
        <xdr:cNvPr id="995" name="Shape 5" descr="Resultado de imagen para imagenes de sillas secretariales con brazos">
          <a:extLst>
            <a:ext uri="{FF2B5EF4-FFF2-40B4-BE49-F238E27FC236}">
              <a16:creationId xmlns:a16="http://schemas.microsoft.com/office/drawing/2014/main" id="{00000000-0008-0000-0600-0000E3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82</xdr:row>
      <xdr:rowOff>0</xdr:rowOff>
    </xdr:from>
    <xdr:ext cx="314325" cy="11153775"/>
    <xdr:sp macro="" textlink="">
      <xdr:nvSpPr>
        <xdr:cNvPr id="996" name="Shape 5" descr="Resultado de imagen para imagenes de sillas secretariales con brazos">
          <a:extLst>
            <a:ext uri="{FF2B5EF4-FFF2-40B4-BE49-F238E27FC236}">
              <a16:creationId xmlns:a16="http://schemas.microsoft.com/office/drawing/2014/main" id="{00000000-0008-0000-0600-0000E4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82</xdr:row>
      <xdr:rowOff>0</xdr:rowOff>
    </xdr:from>
    <xdr:ext cx="314325" cy="11153775"/>
    <xdr:sp macro="" textlink="">
      <xdr:nvSpPr>
        <xdr:cNvPr id="997" name="Shape 5" descr="Resultado de imagen para imagenes de sillas secretariales con brazos">
          <a:extLst>
            <a:ext uri="{FF2B5EF4-FFF2-40B4-BE49-F238E27FC236}">
              <a16:creationId xmlns:a16="http://schemas.microsoft.com/office/drawing/2014/main" id="{00000000-0008-0000-0600-0000E5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82</xdr:row>
      <xdr:rowOff>0</xdr:rowOff>
    </xdr:from>
    <xdr:ext cx="314325" cy="11153775"/>
    <xdr:sp macro="" textlink="">
      <xdr:nvSpPr>
        <xdr:cNvPr id="998" name="Shape 5" descr="Resultado de imagen para imagenes de sillas secretariales con brazos">
          <a:extLst>
            <a:ext uri="{FF2B5EF4-FFF2-40B4-BE49-F238E27FC236}">
              <a16:creationId xmlns:a16="http://schemas.microsoft.com/office/drawing/2014/main" id="{00000000-0008-0000-0600-0000E6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82</xdr:row>
      <xdr:rowOff>0</xdr:rowOff>
    </xdr:from>
    <xdr:ext cx="314325" cy="11153775"/>
    <xdr:sp macro="" textlink="">
      <xdr:nvSpPr>
        <xdr:cNvPr id="999" name="Shape 5" descr="Resultado de imagen para imagenes de sillas secretariales con brazos">
          <a:extLst>
            <a:ext uri="{FF2B5EF4-FFF2-40B4-BE49-F238E27FC236}">
              <a16:creationId xmlns:a16="http://schemas.microsoft.com/office/drawing/2014/main" id="{00000000-0008-0000-0600-0000E7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82</xdr:row>
      <xdr:rowOff>0</xdr:rowOff>
    </xdr:from>
    <xdr:ext cx="314325" cy="11153775"/>
    <xdr:sp macro="" textlink="">
      <xdr:nvSpPr>
        <xdr:cNvPr id="1000" name="Shape 5" descr="Resultado de imagen para imagenes de sillas secretariales con brazos">
          <a:extLst>
            <a:ext uri="{FF2B5EF4-FFF2-40B4-BE49-F238E27FC236}">
              <a16:creationId xmlns:a16="http://schemas.microsoft.com/office/drawing/2014/main" id="{00000000-0008-0000-0600-0000E8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82</xdr:row>
      <xdr:rowOff>0</xdr:rowOff>
    </xdr:from>
    <xdr:ext cx="314325" cy="11153775"/>
    <xdr:sp macro="" textlink="">
      <xdr:nvSpPr>
        <xdr:cNvPr id="1001" name="Shape 5" descr="Resultado de imagen para imagenes de sillas secretariales con brazos">
          <a:extLst>
            <a:ext uri="{FF2B5EF4-FFF2-40B4-BE49-F238E27FC236}">
              <a16:creationId xmlns:a16="http://schemas.microsoft.com/office/drawing/2014/main" id="{00000000-0008-0000-0600-0000E9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82</xdr:row>
      <xdr:rowOff>0</xdr:rowOff>
    </xdr:from>
    <xdr:ext cx="314325" cy="11153775"/>
    <xdr:sp macro="" textlink="">
      <xdr:nvSpPr>
        <xdr:cNvPr id="1002" name="Shape 5" descr="Resultado de imagen para imagenes de sillas secretariales con brazos">
          <a:extLst>
            <a:ext uri="{FF2B5EF4-FFF2-40B4-BE49-F238E27FC236}">
              <a16:creationId xmlns:a16="http://schemas.microsoft.com/office/drawing/2014/main" id="{00000000-0008-0000-0600-0000EA03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92</xdr:row>
      <xdr:rowOff>0</xdr:rowOff>
    </xdr:from>
    <xdr:ext cx="314325" cy="6362700"/>
    <xdr:sp macro="" textlink="">
      <xdr:nvSpPr>
        <xdr:cNvPr id="1003" name="Shape 8" descr="Resultado de imagen para imagenes de sillas secretariales con brazos">
          <a:extLst>
            <a:ext uri="{FF2B5EF4-FFF2-40B4-BE49-F238E27FC236}">
              <a16:creationId xmlns:a16="http://schemas.microsoft.com/office/drawing/2014/main" id="{00000000-0008-0000-0600-0000EB03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92</xdr:row>
      <xdr:rowOff>0</xdr:rowOff>
    </xdr:from>
    <xdr:ext cx="314325" cy="6362700"/>
    <xdr:sp macro="" textlink="">
      <xdr:nvSpPr>
        <xdr:cNvPr id="1004" name="Shape 8" descr="Resultado de imagen para imagenes de sillas secretariales con brazos">
          <a:extLst>
            <a:ext uri="{FF2B5EF4-FFF2-40B4-BE49-F238E27FC236}">
              <a16:creationId xmlns:a16="http://schemas.microsoft.com/office/drawing/2014/main" id="{00000000-0008-0000-0600-0000EC03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92</xdr:row>
      <xdr:rowOff>0</xdr:rowOff>
    </xdr:from>
    <xdr:ext cx="314325" cy="6362700"/>
    <xdr:sp macro="" textlink="">
      <xdr:nvSpPr>
        <xdr:cNvPr id="1005" name="Shape 8" descr="Resultado de imagen para imagenes de sillas secretariales con brazos">
          <a:extLst>
            <a:ext uri="{FF2B5EF4-FFF2-40B4-BE49-F238E27FC236}">
              <a16:creationId xmlns:a16="http://schemas.microsoft.com/office/drawing/2014/main" id="{00000000-0008-0000-0600-0000ED03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92</xdr:row>
      <xdr:rowOff>0</xdr:rowOff>
    </xdr:from>
    <xdr:ext cx="314325" cy="6362700"/>
    <xdr:sp macro="" textlink="">
      <xdr:nvSpPr>
        <xdr:cNvPr id="1006" name="Shape 8" descr="Resultado de imagen para imagenes de sillas secretariales con brazos">
          <a:extLst>
            <a:ext uri="{FF2B5EF4-FFF2-40B4-BE49-F238E27FC236}">
              <a16:creationId xmlns:a16="http://schemas.microsoft.com/office/drawing/2014/main" id="{00000000-0008-0000-0600-0000EE03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92</xdr:row>
      <xdr:rowOff>0</xdr:rowOff>
    </xdr:from>
    <xdr:ext cx="314325" cy="6362700"/>
    <xdr:sp macro="" textlink="">
      <xdr:nvSpPr>
        <xdr:cNvPr id="1007" name="Shape 8" descr="Resultado de imagen para imagenes de sillas secretariales con brazos">
          <a:extLst>
            <a:ext uri="{FF2B5EF4-FFF2-40B4-BE49-F238E27FC236}">
              <a16:creationId xmlns:a16="http://schemas.microsoft.com/office/drawing/2014/main" id="{00000000-0008-0000-0600-0000EF03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92</xdr:row>
      <xdr:rowOff>0</xdr:rowOff>
    </xdr:from>
    <xdr:ext cx="314325" cy="6362700"/>
    <xdr:sp macro="" textlink="">
      <xdr:nvSpPr>
        <xdr:cNvPr id="1008" name="Shape 8" descr="Resultado de imagen para imagenes de sillas secretariales con brazos">
          <a:extLst>
            <a:ext uri="{FF2B5EF4-FFF2-40B4-BE49-F238E27FC236}">
              <a16:creationId xmlns:a16="http://schemas.microsoft.com/office/drawing/2014/main" id="{00000000-0008-0000-0600-0000F003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92</xdr:row>
      <xdr:rowOff>0</xdr:rowOff>
    </xdr:from>
    <xdr:ext cx="314325" cy="6362700"/>
    <xdr:sp macro="" textlink="">
      <xdr:nvSpPr>
        <xdr:cNvPr id="1009" name="Shape 8" descr="Resultado de imagen para imagenes de sillas secretariales con brazos">
          <a:extLst>
            <a:ext uri="{FF2B5EF4-FFF2-40B4-BE49-F238E27FC236}">
              <a16:creationId xmlns:a16="http://schemas.microsoft.com/office/drawing/2014/main" id="{00000000-0008-0000-0600-0000F103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93</xdr:row>
      <xdr:rowOff>0</xdr:rowOff>
    </xdr:from>
    <xdr:ext cx="314325" cy="6162675"/>
    <xdr:sp macro="" textlink="">
      <xdr:nvSpPr>
        <xdr:cNvPr id="1010" name="Shape 9" descr="Resultado de imagen para imagenes de sillas secretariales con brazos">
          <a:extLst>
            <a:ext uri="{FF2B5EF4-FFF2-40B4-BE49-F238E27FC236}">
              <a16:creationId xmlns:a16="http://schemas.microsoft.com/office/drawing/2014/main" id="{00000000-0008-0000-0600-0000F203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93</xdr:row>
      <xdr:rowOff>0</xdr:rowOff>
    </xdr:from>
    <xdr:ext cx="314325" cy="6162675"/>
    <xdr:sp macro="" textlink="">
      <xdr:nvSpPr>
        <xdr:cNvPr id="1011" name="Shape 9" descr="Resultado de imagen para imagenes de sillas secretariales con brazos">
          <a:extLst>
            <a:ext uri="{FF2B5EF4-FFF2-40B4-BE49-F238E27FC236}">
              <a16:creationId xmlns:a16="http://schemas.microsoft.com/office/drawing/2014/main" id="{00000000-0008-0000-0600-0000F303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93</xdr:row>
      <xdr:rowOff>0</xdr:rowOff>
    </xdr:from>
    <xdr:ext cx="314325" cy="6162675"/>
    <xdr:sp macro="" textlink="">
      <xdr:nvSpPr>
        <xdr:cNvPr id="1012" name="Shape 9" descr="Resultado de imagen para imagenes de sillas secretariales con brazos">
          <a:extLst>
            <a:ext uri="{FF2B5EF4-FFF2-40B4-BE49-F238E27FC236}">
              <a16:creationId xmlns:a16="http://schemas.microsoft.com/office/drawing/2014/main" id="{00000000-0008-0000-0600-0000F403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93</xdr:row>
      <xdr:rowOff>0</xdr:rowOff>
    </xdr:from>
    <xdr:ext cx="314325" cy="6162675"/>
    <xdr:sp macro="" textlink="">
      <xdr:nvSpPr>
        <xdr:cNvPr id="1013" name="Shape 9" descr="Resultado de imagen para imagenes de sillas secretariales con brazos">
          <a:extLst>
            <a:ext uri="{FF2B5EF4-FFF2-40B4-BE49-F238E27FC236}">
              <a16:creationId xmlns:a16="http://schemas.microsoft.com/office/drawing/2014/main" id="{00000000-0008-0000-0600-0000F503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93</xdr:row>
      <xdr:rowOff>0</xdr:rowOff>
    </xdr:from>
    <xdr:ext cx="314325" cy="6162675"/>
    <xdr:sp macro="" textlink="">
      <xdr:nvSpPr>
        <xdr:cNvPr id="1014" name="Shape 9" descr="Resultado de imagen para imagenes de sillas secretariales con brazos">
          <a:extLst>
            <a:ext uri="{FF2B5EF4-FFF2-40B4-BE49-F238E27FC236}">
              <a16:creationId xmlns:a16="http://schemas.microsoft.com/office/drawing/2014/main" id="{00000000-0008-0000-0600-0000F603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93</xdr:row>
      <xdr:rowOff>0</xdr:rowOff>
    </xdr:from>
    <xdr:ext cx="314325" cy="6162675"/>
    <xdr:sp macro="" textlink="">
      <xdr:nvSpPr>
        <xdr:cNvPr id="1015" name="Shape 9" descr="Resultado de imagen para imagenes de sillas secretariales con brazos">
          <a:extLst>
            <a:ext uri="{FF2B5EF4-FFF2-40B4-BE49-F238E27FC236}">
              <a16:creationId xmlns:a16="http://schemas.microsoft.com/office/drawing/2014/main" id="{00000000-0008-0000-0600-0000F703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93</xdr:row>
      <xdr:rowOff>0</xdr:rowOff>
    </xdr:from>
    <xdr:ext cx="314325" cy="6162675"/>
    <xdr:sp macro="" textlink="">
      <xdr:nvSpPr>
        <xdr:cNvPr id="1016" name="Shape 9" descr="Resultado de imagen para imagenes de sillas secretariales con brazos">
          <a:extLst>
            <a:ext uri="{FF2B5EF4-FFF2-40B4-BE49-F238E27FC236}">
              <a16:creationId xmlns:a16="http://schemas.microsoft.com/office/drawing/2014/main" id="{00000000-0008-0000-0600-0000F803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94</xdr:row>
      <xdr:rowOff>0</xdr:rowOff>
    </xdr:from>
    <xdr:ext cx="314325" cy="5962650"/>
    <xdr:sp macro="" textlink="">
      <xdr:nvSpPr>
        <xdr:cNvPr id="1017" name="Shape 10" descr="Resultado de imagen para imagenes de sillas secretariales con brazos">
          <a:extLst>
            <a:ext uri="{FF2B5EF4-FFF2-40B4-BE49-F238E27FC236}">
              <a16:creationId xmlns:a16="http://schemas.microsoft.com/office/drawing/2014/main" id="{00000000-0008-0000-0600-0000F903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94</xdr:row>
      <xdr:rowOff>0</xdr:rowOff>
    </xdr:from>
    <xdr:ext cx="314325" cy="5962650"/>
    <xdr:sp macro="" textlink="">
      <xdr:nvSpPr>
        <xdr:cNvPr id="1018" name="Shape 10" descr="Resultado de imagen para imagenes de sillas secretariales con brazos">
          <a:extLst>
            <a:ext uri="{FF2B5EF4-FFF2-40B4-BE49-F238E27FC236}">
              <a16:creationId xmlns:a16="http://schemas.microsoft.com/office/drawing/2014/main" id="{00000000-0008-0000-0600-0000FA03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94</xdr:row>
      <xdr:rowOff>0</xdr:rowOff>
    </xdr:from>
    <xdr:ext cx="314325" cy="5962650"/>
    <xdr:sp macro="" textlink="">
      <xdr:nvSpPr>
        <xdr:cNvPr id="1019" name="Shape 10" descr="Resultado de imagen para imagenes de sillas secretariales con brazos">
          <a:extLst>
            <a:ext uri="{FF2B5EF4-FFF2-40B4-BE49-F238E27FC236}">
              <a16:creationId xmlns:a16="http://schemas.microsoft.com/office/drawing/2014/main" id="{00000000-0008-0000-0600-0000FB03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94</xdr:row>
      <xdr:rowOff>0</xdr:rowOff>
    </xdr:from>
    <xdr:ext cx="314325" cy="5962650"/>
    <xdr:sp macro="" textlink="">
      <xdr:nvSpPr>
        <xdr:cNvPr id="1020" name="Shape 10" descr="Resultado de imagen para imagenes de sillas secretariales con brazos">
          <a:extLst>
            <a:ext uri="{FF2B5EF4-FFF2-40B4-BE49-F238E27FC236}">
              <a16:creationId xmlns:a16="http://schemas.microsoft.com/office/drawing/2014/main" id="{00000000-0008-0000-0600-0000FC03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94</xdr:row>
      <xdr:rowOff>0</xdr:rowOff>
    </xdr:from>
    <xdr:ext cx="314325" cy="5962650"/>
    <xdr:sp macro="" textlink="">
      <xdr:nvSpPr>
        <xdr:cNvPr id="1021" name="Shape 10" descr="Resultado de imagen para imagenes de sillas secretariales con brazos">
          <a:extLst>
            <a:ext uri="{FF2B5EF4-FFF2-40B4-BE49-F238E27FC236}">
              <a16:creationId xmlns:a16="http://schemas.microsoft.com/office/drawing/2014/main" id="{00000000-0008-0000-0600-0000FD03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94</xdr:row>
      <xdr:rowOff>0</xdr:rowOff>
    </xdr:from>
    <xdr:ext cx="314325" cy="5962650"/>
    <xdr:sp macro="" textlink="">
      <xdr:nvSpPr>
        <xdr:cNvPr id="1022" name="Shape 10" descr="Resultado de imagen para imagenes de sillas secretariales con brazos">
          <a:extLst>
            <a:ext uri="{FF2B5EF4-FFF2-40B4-BE49-F238E27FC236}">
              <a16:creationId xmlns:a16="http://schemas.microsoft.com/office/drawing/2014/main" id="{00000000-0008-0000-0600-0000FE03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94</xdr:row>
      <xdr:rowOff>0</xdr:rowOff>
    </xdr:from>
    <xdr:ext cx="314325" cy="5962650"/>
    <xdr:sp macro="" textlink="">
      <xdr:nvSpPr>
        <xdr:cNvPr id="1023" name="Shape 10" descr="Resultado de imagen para imagenes de sillas secretariales con brazos">
          <a:extLst>
            <a:ext uri="{FF2B5EF4-FFF2-40B4-BE49-F238E27FC236}">
              <a16:creationId xmlns:a16="http://schemas.microsoft.com/office/drawing/2014/main" id="{00000000-0008-0000-0600-0000FF03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95</xdr:row>
      <xdr:rowOff>0</xdr:rowOff>
    </xdr:from>
    <xdr:ext cx="314325" cy="5762625"/>
    <xdr:sp macro="" textlink="">
      <xdr:nvSpPr>
        <xdr:cNvPr id="1024" name="Shape 11" descr="Resultado de imagen para imagenes de sillas secretariales con brazos">
          <a:extLst>
            <a:ext uri="{FF2B5EF4-FFF2-40B4-BE49-F238E27FC236}">
              <a16:creationId xmlns:a16="http://schemas.microsoft.com/office/drawing/2014/main" id="{00000000-0008-0000-0600-00000004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95</xdr:row>
      <xdr:rowOff>0</xdr:rowOff>
    </xdr:from>
    <xdr:ext cx="314325" cy="5762625"/>
    <xdr:sp macro="" textlink="">
      <xdr:nvSpPr>
        <xdr:cNvPr id="1025" name="Shape 11" descr="Resultado de imagen para imagenes de sillas secretariales con brazos">
          <a:extLst>
            <a:ext uri="{FF2B5EF4-FFF2-40B4-BE49-F238E27FC236}">
              <a16:creationId xmlns:a16="http://schemas.microsoft.com/office/drawing/2014/main" id="{00000000-0008-0000-0600-00000104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95</xdr:row>
      <xdr:rowOff>0</xdr:rowOff>
    </xdr:from>
    <xdr:ext cx="314325" cy="5762625"/>
    <xdr:sp macro="" textlink="">
      <xdr:nvSpPr>
        <xdr:cNvPr id="1026" name="Shape 11" descr="Resultado de imagen para imagenes de sillas secretariales con brazos">
          <a:extLst>
            <a:ext uri="{FF2B5EF4-FFF2-40B4-BE49-F238E27FC236}">
              <a16:creationId xmlns:a16="http://schemas.microsoft.com/office/drawing/2014/main" id="{00000000-0008-0000-0600-00000204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95</xdr:row>
      <xdr:rowOff>0</xdr:rowOff>
    </xdr:from>
    <xdr:ext cx="314325" cy="5762625"/>
    <xdr:sp macro="" textlink="">
      <xdr:nvSpPr>
        <xdr:cNvPr id="1027" name="Shape 11" descr="Resultado de imagen para imagenes de sillas secretariales con brazos">
          <a:extLst>
            <a:ext uri="{FF2B5EF4-FFF2-40B4-BE49-F238E27FC236}">
              <a16:creationId xmlns:a16="http://schemas.microsoft.com/office/drawing/2014/main" id="{00000000-0008-0000-0600-00000304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95</xdr:row>
      <xdr:rowOff>0</xdr:rowOff>
    </xdr:from>
    <xdr:ext cx="314325" cy="5762625"/>
    <xdr:sp macro="" textlink="">
      <xdr:nvSpPr>
        <xdr:cNvPr id="1028" name="Shape 11" descr="Resultado de imagen para imagenes de sillas secretariales con brazos">
          <a:extLst>
            <a:ext uri="{FF2B5EF4-FFF2-40B4-BE49-F238E27FC236}">
              <a16:creationId xmlns:a16="http://schemas.microsoft.com/office/drawing/2014/main" id="{00000000-0008-0000-0600-00000404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95</xdr:row>
      <xdr:rowOff>0</xdr:rowOff>
    </xdr:from>
    <xdr:ext cx="314325" cy="5762625"/>
    <xdr:sp macro="" textlink="">
      <xdr:nvSpPr>
        <xdr:cNvPr id="1029" name="Shape 11" descr="Resultado de imagen para imagenes de sillas secretariales con brazos">
          <a:extLst>
            <a:ext uri="{FF2B5EF4-FFF2-40B4-BE49-F238E27FC236}">
              <a16:creationId xmlns:a16="http://schemas.microsoft.com/office/drawing/2014/main" id="{00000000-0008-0000-0600-00000504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95</xdr:row>
      <xdr:rowOff>0</xdr:rowOff>
    </xdr:from>
    <xdr:ext cx="314325" cy="5762625"/>
    <xdr:sp macro="" textlink="">
      <xdr:nvSpPr>
        <xdr:cNvPr id="1030" name="Shape 11" descr="Resultado de imagen para imagenes de sillas secretariales con brazos">
          <a:extLst>
            <a:ext uri="{FF2B5EF4-FFF2-40B4-BE49-F238E27FC236}">
              <a16:creationId xmlns:a16="http://schemas.microsoft.com/office/drawing/2014/main" id="{00000000-0008-0000-0600-00000604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96</xdr:row>
      <xdr:rowOff>0</xdr:rowOff>
    </xdr:from>
    <xdr:ext cx="314325" cy="5562600"/>
    <xdr:sp macro="" textlink="">
      <xdr:nvSpPr>
        <xdr:cNvPr id="1031" name="Shape 12" descr="Resultado de imagen para imagenes de sillas secretariales con brazos">
          <a:extLst>
            <a:ext uri="{FF2B5EF4-FFF2-40B4-BE49-F238E27FC236}">
              <a16:creationId xmlns:a16="http://schemas.microsoft.com/office/drawing/2014/main" id="{00000000-0008-0000-0600-00000704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96</xdr:row>
      <xdr:rowOff>0</xdr:rowOff>
    </xdr:from>
    <xdr:ext cx="314325" cy="5562600"/>
    <xdr:sp macro="" textlink="">
      <xdr:nvSpPr>
        <xdr:cNvPr id="1032" name="Shape 12" descr="Resultado de imagen para imagenes de sillas secretariales con brazos">
          <a:extLst>
            <a:ext uri="{FF2B5EF4-FFF2-40B4-BE49-F238E27FC236}">
              <a16:creationId xmlns:a16="http://schemas.microsoft.com/office/drawing/2014/main" id="{00000000-0008-0000-0600-00000804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96</xdr:row>
      <xdr:rowOff>0</xdr:rowOff>
    </xdr:from>
    <xdr:ext cx="314325" cy="5562600"/>
    <xdr:sp macro="" textlink="">
      <xdr:nvSpPr>
        <xdr:cNvPr id="1033" name="Shape 12" descr="Resultado de imagen para imagenes de sillas secretariales con brazos">
          <a:extLst>
            <a:ext uri="{FF2B5EF4-FFF2-40B4-BE49-F238E27FC236}">
              <a16:creationId xmlns:a16="http://schemas.microsoft.com/office/drawing/2014/main" id="{00000000-0008-0000-0600-00000904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96</xdr:row>
      <xdr:rowOff>0</xdr:rowOff>
    </xdr:from>
    <xdr:ext cx="314325" cy="5562600"/>
    <xdr:sp macro="" textlink="">
      <xdr:nvSpPr>
        <xdr:cNvPr id="1034" name="Shape 12" descr="Resultado de imagen para imagenes de sillas secretariales con brazos">
          <a:extLst>
            <a:ext uri="{FF2B5EF4-FFF2-40B4-BE49-F238E27FC236}">
              <a16:creationId xmlns:a16="http://schemas.microsoft.com/office/drawing/2014/main" id="{00000000-0008-0000-0600-00000A04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96</xdr:row>
      <xdr:rowOff>0</xdr:rowOff>
    </xdr:from>
    <xdr:ext cx="314325" cy="5562600"/>
    <xdr:sp macro="" textlink="">
      <xdr:nvSpPr>
        <xdr:cNvPr id="1035" name="Shape 12" descr="Resultado de imagen para imagenes de sillas secretariales con brazos">
          <a:extLst>
            <a:ext uri="{FF2B5EF4-FFF2-40B4-BE49-F238E27FC236}">
              <a16:creationId xmlns:a16="http://schemas.microsoft.com/office/drawing/2014/main" id="{00000000-0008-0000-0600-00000B04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96</xdr:row>
      <xdr:rowOff>0</xdr:rowOff>
    </xdr:from>
    <xdr:ext cx="314325" cy="5562600"/>
    <xdr:sp macro="" textlink="">
      <xdr:nvSpPr>
        <xdr:cNvPr id="1036" name="Shape 12" descr="Resultado de imagen para imagenes de sillas secretariales con brazos">
          <a:extLst>
            <a:ext uri="{FF2B5EF4-FFF2-40B4-BE49-F238E27FC236}">
              <a16:creationId xmlns:a16="http://schemas.microsoft.com/office/drawing/2014/main" id="{00000000-0008-0000-0600-00000C04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96</xdr:row>
      <xdr:rowOff>0</xdr:rowOff>
    </xdr:from>
    <xdr:ext cx="314325" cy="5562600"/>
    <xdr:sp macro="" textlink="">
      <xdr:nvSpPr>
        <xdr:cNvPr id="1037" name="Shape 12" descr="Resultado de imagen para imagenes de sillas secretariales con brazos">
          <a:extLst>
            <a:ext uri="{FF2B5EF4-FFF2-40B4-BE49-F238E27FC236}">
              <a16:creationId xmlns:a16="http://schemas.microsoft.com/office/drawing/2014/main" id="{00000000-0008-0000-0600-00000D04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98</xdr:row>
      <xdr:rowOff>0</xdr:rowOff>
    </xdr:from>
    <xdr:ext cx="314325" cy="5162550"/>
    <xdr:sp macro="" textlink="">
      <xdr:nvSpPr>
        <xdr:cNvPr id="1038" name="Shape 13" descr="Resultado de imagen para imagenes de sillas secretariales con brazos">
          <a:extLst>
            <a:ext uri="{FF2B5EF4-FFF2-40B4-BE49-F238E27FC236}">
              <a16:creationId xmlns:a16="http://schemas.microsoft.com/office/drawing/2014/main" id="{00000000-0008-0000-0600-00000E04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98</xdr:row>
      <xdr:rowOff>0</xdr:rowOff>
    </xdr:from>
    <xdr:ext cx="314325" cy="5162550"/>
    <xdr:sp macro="" textlink="">
      <xdr:nvSpPr>
        <xdr:cNvPr id="1039" name="Shape 13" descr="Resultado de imagen para imagenes de sillas secretariales con brazos">
          <a:extLst>
            <a:ext uri="{FF2B5EF4-FFF2-40B4-BE49-F238E27FC236}">
              <a16:creationId xmlns:a16="http://schemas.microsoft.com/office/drawing/2014/main" id="{00000000-0008-0000-0600-00000F04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98</xdr:row>
      <xdr:rowOff>0</xdr:rowOff>
    </xdr:from>
    <xdr:ext cx="314325" cy="5162550"/>
    <xdr:sp macro="" textlink="">
      <xdr:nvSpPr>
        <xdr:cNvPr id="1040" name="Shape 13" descr="Resultado de imagen para imagenes de sillas secretariales con brazos">
          <a:extLst>
            <a:ext uri="{FF2B5EF4-FFF2-40B4-BE49-F238E27FC236}">
              <a16:creationId xmlns:a16="http://schemas.microsoft.com/office/drawing/2014/main" id="{00000000-0008-0000-0600-00001004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98</xdr:row>
      <xdr:rowOff>0</xdr:rowOff>
    </xdr:from>
    <xdr:ext cx="314325" cy="5162550"/>
    <xdr:sp macro="" textlink="">
      <xdr:nvSpPr>
        <xdr:cNvPr id="1041" name="Shape 13" descr="Resultado de imagen para imagenes de sillas secretariales con brazos">
          <a:extLst>
            <a:ext uri="{FF2B5EF4-FFF2-40B4-BE49-F238E27FC236}">
              <a16:creationId xmlns:a16="http://schemas.microsoft.com/office/drawing/2014/main" id="{00000000-0008-0000-0600-00001104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98</xdr:row>
      <xdr:rowOff>0</xdr:rowOff>
    </xdr:from>
    <xdr:ext cx="314325" cy="5162550"/>
    <xdr:sp macro="" textlink="">
      <xdr:nvSpPr>
        <xdr:cNvPr id="1042" name="Shape 13" descr="Resultado de imagen para imagenes de sillas secretariales con brazos">
          <a:extLst>
            <a:ext uri="{FF2B5EF4-FFF2-40B4-BE49-F238E27FC236}">
              <a16:creationId xmlns:a16="http://schemas.microsoft.com/office/drawing/2014/main" id="{00000000-0008-0000-0600-00001204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98</xdr:row>
      <xdr:rowOff>0</xdr:rowOff>
    </xdr:from>
    <xdr:ext cx="314325" cy="5162550"/>
    <xdr:sp macro="" textlink="">
      <xdr:nvSpPr>
        <xdr:cNvPr id="1043" name="Shape 13" descr="Resultado de imagen para imagenes de sillas secretariales con brazos">
          <a:extLst>
            <a:ext uri="{FF2B5EF4-FFF2-40B4-BE49-F238E27FC236}">
              <a16:creationId xmlns:a16="http://schemas.microsoft.com/office/drawing/2014/main" id="{00000000-0008-0000-0600-00001304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98</xdr:row>
      <xdr:rowOff>0</xdr:rowOff>
    </xdr:from>
    <xdr:ext cx="314325" cy="5162550"/>
    <xdr:sp macro="" textlink="">
      <xdr:nvSpPr>
        <xdr:cNvPr id="1044" name="Shape 13" descr="Resultado de imagen para imagenes de sillas secretariales con brazos">
          <a:extLst>
            <a:ext uri="{FF2B5EF4-FFF2-40B4-BE49-F238E27FC236}">
              <a16:creationId xmlns:a16="http://schemas.microsoft.com/office/drawing/2014/main" id="{00000000-0008-0000-0600-00001404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99</xdr:row>
      <xdr:rowOff>0</xdr:rowOff>
    </xdr:from>
    <xdr:ext cx="314325" cy="4962525"/>
    <xdr:sp macro="" textlink="">
      <xdr:nvSpPr>
        <xdr:cNvPr id="1045" name="Shape 14" descr="Resultado de imagen para imagenes de sillas secretariales con brazos">
          <a:extLst>
            <a:ext uri="{FF2B5EF4-FFF2-40B4-BE49-F238E27FC236}">
              <a16:creationId xmlns:a16="http://schemas.microsoft.com/office/drawing/2014/main" id="{00000000-0008-0000-0600-00001504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99</xdr:row>
      <xdr:rowOff>0</xdr:rowOff>
    </xdr:from>
    <xdr:ext cx="314325" cy="4962525"/>
    <xdr:sp macro="" textlink="">
      <xdr:nvSpPr>
        <xdr:cNvPr id="1046" name="Shape 14" descr="Resultado de imagen para imagenes de sillas secretariales con brazos">
          <a:extLst>
            <a:ext uri="{FF2B5EF4-FFF2-40B4-BE49-F238E27FC236}">
              <a16:creationId xmlns:a16="http://schemas.microsoft.com/office/drawing/2014/main" id="{00000000-0008-0000-0600-00001604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99</xdr:row>
      <xdr:rowOff>0</xdr:rowOff>
    </xdr:from>
    <xdr:ext cx="314325" cy="4962525"/>
    <xdr:sp macro="" textlink="">
      <xdr:nvSpPr>
        <xdr:cNvPr id="1047" name="Shape 14" descr="Resultado de imagen para imagenes de sillas secretariales con brazos">
          <a:extLst>
            <a:ext uri="{FF2B5EF4-FFF2-40B4-BE49-F238E27FC236}">
              <a16:creationId xmlns:a16="http://schemas.microsoft.com/office/drawing/2014/main" id="{00000000-0008-0000-0600-00001704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99</xdr:row>
      <xdr:rowOff>0</xdr:rowOff>
    </xdr:from>
    <xdr:ext cx="314325" cy="4962525"/>
    <xdr:sp macro="" textlink="">
      <xdr:nvSpPr>
        <xdr:cNvPr id="1048" name="Shape 14" descr="Resultado de imagen para imagenes de sillas secretariales con brazos">
          <a:extLst>
            <a:ext uri="{FF2B5EF4-FFF2-40B4-BE49-F238E27FC236}">
              <a16:creationId xmlns:a16="http://schemas.microsoft.com/office/drawing/2014/main" id="{00000000-0008-0000-0600-00001804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99</xdr:row>
      <xdr:rowOff>0</xdr:rowOff>
    </xdr:from>
    <xdr:ext cx="314325" cy="4962525"/>
    <xdr:sp macro="" textlink="">
      <xdr:nvSpPr>
        <xdr:cNvPr id="1049" name="Shape 14" descr="Resultado de imagen para imagenes de sillas secretariales con brazos">
          <a:extLst>
            <a:ext uri="{FF2B5EF4-FFF2-40B4-BE49-F238E27FC236}">
              <a16:creationId xmlns:a16="http://schemas.microsoft.com/office/drawing/2014/main" id="{00000000-0008-0000-0600-00001904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99</xdr:row>
      <xdr:rowOff>0</xdr:rowOff>
    </xdr:from>
    <xdr:ext cx="314325" cy="4962525"/>
    <xdr:sp macro="" textlink="">
      <xdr:nvSpPr>
        <xdr:cNvPr id="1050" name="Shape 14" descr="Resultado de imagen para imagenes de sillas secretariales con brazos">
          <a:extLst>
            <a:ext uri="{FF2B5EF4-FFF2-40B4-BE49-F238E27FC236}">
              <a16:creationId xmlns:a16="http://schemas.microsoft.com/office/drawing/2014/main" id="{00000000-0008-0000-0600-00001A04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99</xdr:row>
      <xdr:rowOff>0</xdr:rowOff>
    </xdr:from>
    <xdr:ext cx="314325" cy="4962525"/>
    <xdr:sp macro="" textlink="">
      <xdr:nvSpPr>
        <xdr:cNvPr id="1051" name="Shape 14" descr="Resultado de imagen para imagenes de sillas secretariales con brazos">
          <a:extLst>
            <a:ext uri="{FF2B5EF4-FFF2-40B4-BE49-F238E27FC236}">
              <a16:creationId xmlns:a16="http://schemas.microsoft.com/office/drawing/2014/main" id="{00000000-0008-0000-0600-00001B04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100</xdr:row>
      <xdr:rowOff>0</xdr:rowOff>
    </xdr:from>
    <xdr:ext cx="314325" cy="4762500"/>
    <xdr:sp macro="" textlink="">
      <xdr:nvSpPr>
        <xdr:cNvPr id="1052" name="Shape 15" descr="Resultado de imagen para imagenes de sillas secretariales con brazos">
          <a:extLst>
            <a:ext uri="{FF2B5EF4-FFF2-40B4-BE49-F238E27FC236}">
              <a16:creationId xmlns:a16="http://schemas.microsoft.com/office/drawing/2014/main" id="{00000000-0008-0000-0600-00001C04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100</xdr:row>
      <xdr:rowOff>0</xdr:rowOff>
    </xdr:from>
    <xdr:ext cx="314325" cy="4762500"/>
    <xdr:sp macro="" textlink="">
      <xdr:nvSpPr>
        <xdr:cNvPr id="1053" name="Shape 15" descr="Resultado de imagen para imagenes de sillas secretariales con brazos">
          <a:extLst>
            <a:ext uri="{FF2B5EF4-FFF2-40B4-BE49-F238E27FC236}">
              <a16:creationId xmlns:a16="http://schemas.microsoft.com/office/drawing/2014/main" id="{00000000-0008-0000-0600-00001D04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100</xdr:row>
      <xdr:rowOff>0</xdr:rowOff>
    </xdr:from>
    <xdr:ext cx="314325" cy="4762500"/>
    <xdr:sp macro="" textlink="">
      <xdr:nvSpPr>
        <xdr:cNvPr id="1054" name="Shape 15" descr="Resultado de imagen para imagenes de sillas secretariales con brazos">
          <a:extLst>
            <a:ext uri="{FF2B5EF4-FFF2-40B4-BE49-F238E27FC236}">
              <a16:creationId xmlns:a16="http://schemas.microsoft.com/office/drawing/2014/main" id="{00000000-0008-0000-0600-00001E04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100</xdr:row>
      <xdr:rowOff>0</xdr:rowOff>
    </xdr:from>
    <xdr:ext cx="314325" cy="4762500"/>
    <xdr:sp macro="" textlink="">
      <xdr:nvSpPr>
        <xdr:cNvPr id="1055" name="Shape 15" descr="Resultado de imagen para imagenes de sillas secretariales con brazos">
          <a:extLst>
            <a:ext uri="{FF2B5EF4-FFF2-40B4-BE49-F238E27FC236}">
              <a16:creationId xmlns:a16="http://schemas.microsoft.com/office/drawing/2014/main" id="{00000000-0008-0000-0600-00001F04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100</xdr:row>
      <xdr:rowOff>0</xdr:rowOff>
    </xdr:from>
    <xdr:ext cx="314325" cy="4762500"/>
    <xdr:sp macro="" textlink="">
      <xdr:nvSpPr>
        <xdr:cNvPr id="1056" name="Shape 15" descr="Resultado de imagen para imagenes de sillas secretariales con brazos">
          <a:extLst>
            <a:ext uri="{FF2B5EF4-FFF2-40B4-BE49-F238E27FC236}">
              <a16:creationId xmlns:a16="http://schemas.microsoft.com/office/drawing/2014/main" id="{00000000-0008-0000-0600-00002004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100</xdr:row>
      <xdr:rowOff>0</xdr:rowOff>
    </xdr:from>
    <xdr:ext cx="314325" cy="4762500"/>
    <xdr:sp macro="" textlink="">
      <xdr:nvSpPr>
        <xdr:cNvPr id="1057" name="Shape 15" descr="Resultado de imagen para imagenes de sillas secretariales con brazos">
          <a:extLst>
            <a:ext uri="{FF2B5EF4-FFF2-40B4-BE49-F238E27FC236}">
              <a16:creationId xmlns:a16="http://schemas.microsoft.com/office/drawing/2014/main" id="{00000000-0008-0000-0600-00002104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100</xdr:row>
      <xdr:rowOff>0</xdr:rowOff>
    </xdr:from>
    <xdr:ext cx="314325" cy="4762500"/>
    <xdr:sp macro="" textlink="">
      <xdr:nvSpPr>
        <xdr:cNvPr id="1058" name="Shape 15" descr="Resultado de imagen para imagenes de sillas secretariales con brazos">
          <a:extLst>
            <a:ext uri="{FF2B5EF4-FFF2-40B4-BE49-F238E27FC236}">
              <a16:creationId xmlns:a16="http://schemas.microsoft.com/office/drawing/2014/main" id="{00000000-0008-0000-0600-00002204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101</xdr:row>
      <xdr:rowOff>0</xdr:rowOff>
    </xdr:from>
    <xdr:ext cx="314325" cy="4533900"/>
    <xdr:sp macro="" textlink="">
      <xdr:nvSpPr>
        <xdr:cNvPr id="1059" name="Shape 16" descr="Resultado de imagen para imagenes de sillas secretariales con brazos">
          <a:extLst>
            <a:ext uri="{FF2B5EF4-FFF2-40B4-BE49-F238E27FC236}">
              <a16:creationId xmlns:a16="http://schemas.microsoft.com/office/drawing/2014/main" id="{00000000-0008-0000-0600-00002304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101</xdr:row>
      <xdr:rowOff>0</xdr:rowOff>
    </xdr:from>
    <xdr:ext cx="314325" cy="4533900"/>
    <xdr:sp macro="" textlink="">
      <xdr:nvSpPr>
        <xdr:cNvPr id="1060" name="Shape 16" descr="Resultado de imagen para imagenes de sillas secretariales con brazos">
          <a:extLst>
            <a:ext uri="{FF2B5EF4-FFF2-40B4-BE49-F238E27FC236}">
              <a16:creationId xmlns:a16="http://schemas.microsoft.com/office/drawing/2014/main" id="{00000000-0008-0000-0600-00002404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101</xdr:row>
      <xdr:rowOff>0</xdr:rowOff>
    </xdr:from>
    <xdr:ext cx="314325" cy="4533900"/>
    <xdr:sp macro="" textlink="">
      <xdr:nvSpPr>
        <xdr:cNvPr id="1061" name="Shape 16" descr="Resultado de imagen para imagenes de sillas secretariales con brazos">
          <a:extLst>
            <a:ext uri="{FF2B5EF4-FFF2-40B4-BE49-F238E27FC236}">
              <a16:creationId xmlns:a16="http://schemas.microsoft.com/office/drawing/2014/main" id="{00000000-0008-0000-0600-00002504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101</xdr:row>
      <xdr:rowOff>0</xdr:rowOff>
    </xdr:from>
    <xdr:ext cx="314325" cy="4533900"/>
    <xdr:sp macro="" textlink="">
      <xdr:nvSpPr>
        <xdr:cNvPr id="1062" name="Shape 16" descr="Resultado de imagen para imagenes de sillas secretariales con brazos">
          <a:extLst>
            <a:ext uri="{FF2B5EF4-FFF2-40B4-BE49-F238E27FC236}">
              <a16:creationId xmlns:a16="http://schemas.microsoft.com/office/drawing/2014/main" id="{00000000-0008-0000-0600-00002604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101</xdr:row>
      <xdr:rowOff>0</xdr:rowOff>
    </xdr:from>
    <xdr:ext cx="314325" cy="4533900"/>
    <xdr:sp macro="" textlink="">
      <xdr:nvSpPr>
        <xdr:cNvPr id="1063" name="Shape 16" descr="Resultado de imagen para imagenes de sillas secretariales con brazos">
          <a:extLst>
            <a:ext uri="{FF2B5EF4-FFF2-40B4-BE49-F238E27FC236}">
              <a16:creationId xmlns:a16="http://schemas.microsoft.com/office/drawing/2014/main" id="{00000000-0008-0000-0600-00002704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101</xdr:row>
      <xdr:rowOff>0</xdr:rowOff>
    </xdr:from>
    <xdr:ext cx="314325" cy="4533900"/>
    <xdr:sp macro="" textlink="">
      <xdr:nvSpPr>
        <xdr:cNvPr id="1064" name="Shape 16" descr="Resultado de imagen para imagenes de sillas secretariales con brazos">
          <a:extLst>
            <a:ext uri="{FF2B5EF4-FFF2-40B4-BE49-F238E27FC236}">
              <a16:creationId xmlns:a16="http://schemas.microsoft.com/office/drawing/2014/main" id="{00000000-0008-0000-0600-00002804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101</xdr:row>
      <xdr:rowOff>0</xdr:rowOff>
    </xdr:from>
    <xdr:ext cx="314325" cy="4533900"/>
    <xdr:sp macro="" textlink="">
      <xdr:nvSpPr>
        <xdr:cNvPr id="1065" name="Shape 16" descr="Resultado de imagen para imagenes de sillas secretariales con brazos">
          <a:extLst>
            <a:ext uri="{FF2B5EF4-FFF2-40B4-BE49-F238E27FC236}">
              <a16:creationId xmlns:a16="http://schemas.microsoft.com/office/drawing/2014/main" id="{00000000-0008-0000-0600-00002904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102</xdr:row>
      <xdr:rowOff>0</xdr:rowOff>
    </xdr:from>
    <xdr:ext cx="314325" cy="4362450"/>
    <xdr:sp macro="" textlink="">
      <xdr:nvSpPr>
        <xdr:cNvPr id="1066" name="Shape 17" descr="Resultado de imagen para imagenes de sillas secretariales con brazos">
          <a:extLst>
            <a:ext uri="{FF2B5EF4-FFF2-40B4-BE49-F238E27FC236}">
              <a16:creationId xmlns:a16="http://schemas.microsoft.com/office/drawing/2014/main" id="{00000000-0008-0000-0600-00002A04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102</xdr:row>
      <xdr:rowOff>0</xdr:rowOff>
    </xdr:from>
    <xdr:ext cx="314325" cy="4362450"/>
    <xdr:sp macro="" textlink="">
      <xdr:nvSpPr>
        <xdr:cNvPr id="1067" name="Shape 17" descr="Resultado de imagen para imagenes de sillas secretariales con brazos">
          <a:extLst>
            <a:ext uri="{FF2B5EF4-FFF2-40B4-BE49-F238E27FC236}">
              <a16:creationId xmlns:a16="http://schemas.microsoft.com/office/drawing/2014/main" id="{00000000-0008-0000-0600-00002B04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102</xdr:row>
      <xdr:rowOff>0</xdr:rowOff>
    </xdr:from>
    <xdr:ext cx="314325" cy="4362450"/>
    <xdr:sp macro="" textlink="">
      <xdr:nvSpPr>
        <xdr:cNvPr id="1068" name="Shape 17" descr="Resultado de imagen para imagenes de sillas secretariales con brazos">
          <a:extLst>
            <a:ext uri="{FF2B5EF4-FFF2-40B4-BE49-F238E27FC236}">
              <a16:creationId xmlns:a16="http://schemas.microsoft.com/office/drawing/2014/main" id="{00000000-0008-0000-0600-00002C04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102</xdr:row>
      <xdr:rowOff>0</xdr:rowOff>
    </xdr:from>
    <xdr:ext cx="314325" cy="4362450"/>
    <xdr:sp macro="" textlink="">
      <xdr:nvSpPr>
        <xdr:cNvPr id="1069" name="Shape 17" descr="Resultado de imagen para imagenes de sillas secretariales con brazos">
          <a:extLst>
            <a:ext uri="{FF2B5EF4-FFF2-40B4-BE49-F238E27FC236}">
              <a16:creationId xmlns:a16="http://schemas.microsoft.com/office/drawing/2014/main" id="{00000000-0008-0000-0600-00002D04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102</xdr:row>
      <xdr:rowOff>0</xdr:rowOff>
    </xdr:from>
    <xdr:ext cx="314325" cy="4362450"/>
    <xdr:sp macro="" textlink="">
      <xdr:nvSpPr>
        <xdr:cNvPr id="1070" name="Shape 17" descr="Resultado de imagen para imagenes de sillas secretariales con brazos">
          <a:extLst>
            <a:ext uri="{FF2B5EF4-FFF2-40B4-BE49-F238E27FC236}">
              <a16:creationId xmlns:a16="http://schemas.microsoft.com/office/drawing/2014/main" id="{00000000-0008-0000-0600-00002E04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102</xdr:row>
      <xdr:rowOff>0</xdr:rowOff>
    </xdr:from>
    <xdr:ext cx="314325" cy="4362450"/>
    <xdr:sp macro="" textlink="">
      <xdr:nvSpPr>
        <xdr:cNvPr id="1071" name="Shape 17" descr="Resultado de imagen para imagenes de sillas secretariales con brazos">
          <a:extLst>
            <a:ext uri="{FF2B5EF4-FFF2-40B4-BE49-F238E27FC236}">
              <a16:creationId xmlns:a16="http://schemas.microsoft.com/office/drawing/2014/main" id="{00000000-0008-0000-0600-00002F04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102</xdr:row>
      <xdr:rowOff>0</xdr:rowOff>
    </xdr:from>
    <xdr:ext cx="314325" cy="4362450"/>
    <xdr:sp macro="" textlink="">
      <xdr:nvSpPr>
        <xdr:cNvPr id="1072" name="Shape 17" descr="Resultado de imagen para imagenes de sillas secretariales con brazos">
          <a:extLst>
            <a:ext uri="{FF2B5EF4-FFF2-40B4-BE49-F238E27FC236}">
              <a16:creationId xmlns:a16="http://schemas.microsoft.com/office/drawing/2014/main" id="{00000000-0008-0000-0600-00003004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103</xdr:row>
      <xdr:rowOff>0</xdr:rowOff>
    </xdr:from>
    <xdr:ext cx="314325" cy="4162425"/>
    <xdr:sp macro="" textlink="">
      <xdr:nvSpPr>
        <xdr:cNvPr id="1073" name="Shape 18" descr="Resultado de imagen para imagenes de sillas secretariales con brazos">
          <a:extLst>
            <a:ext uri="{FF2B5EF4-FFF2-40B4-BE49-F238E27FC236}">
              <a16:creationId xmlns:a16="http://schemas.microsoft.com/office/drawing/2014/main" id="{00000000-0008-0000-0600-00003104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103</xdr:row>
      <xdr:rowOff>0</xdr:rowOff>
    </xdr:from>
    <xdr:ext cx="314325" cy="4162425"/>
    <xdr:sp macro="" textlink="">
      <xdr:nvSpPr>
        <xdr:cNvPr id="1074" name="Shape 18" descr="Resultado de imagen para imagenes de sillas secretariales con brazos">
          <a:extLst>
            <a:ext uri="{FF2B5EF4-FFF2-40B4-BE49-F238E27FC236}">
              <a16:creationId xmlns:a16="http://schemas.microsoft.com/office/drawing/2014/main" id="{00000000-0008-0000-0600-00003204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103</xdr:row>
      <xdr:rowOff>0</xdr:rowOff>
    </xdr:from>
    <xdr:ext cx="314325" cy="4162425"/>
    <xdr:sp macro="" textlink="">
      <xdr:nvSpPr>
        <xdr:cNvPr id="1075" name="Shape 18" descr="Resultado de imagen para imagenes de sillas secretariales con brazos">
          <a:extLst>
            <a:ext uri="{FF2B5EF4-FFF2-40B4-BE49-F238E27FC236}">
              <a16:creationId xmlns:a16="http://schemas.microsoft.com/office/drawing/2014/main" id="{00000000-0008-0000-0600-00003304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103</xdr:row>
      <xdr:rowOff>0</xdr:rowOff>
    </xdr:from>
    <xdr:ext cx="314325" cy="4162425"/>
    <xdr:sp macro="" textlink="">
      <xdr:nvSpPr>
        <xdr:cNvPr id="1076" name="Shape 18" descr="Resultado de imagen para imagenes de sillas secretariales con brazos">
          <a:extLst>
            <a:ext uri="{FF2B5EF4-FFF2-40B4-BE49-F238E27FC236}">
              <a16:creationId xmlns:a16="http://schemas.microsoft.com/office/drawing/2014/main" id="{00000000-0008-0000-0600-00003404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103</xdr:row>
      <xdr:rowOff>0</xdr:rowOff>
    </xdr:from>
    <xdr:ext cx="314325" cy="4162425"/>
    <xdr:sp macro="" textlink="">
      <xdr:nvSpPr>
        <xdr:cNvPr id="1077" name="Shape 18" descr="Resultado de imagen para imagenes de sillas secretariales con brazos">
          <a:extLst>
            <a:ext uri="{FF2B5EF4-FFF2-40B4-BE49-F238E27FC236}">
              <a16:creationId xmlns:a16="http://schemas.microsoft.com/office/drawing/2014/main" id="{00000000-0008-0000-0600-00003504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103</xdr:row>
      <xdr:rowOff>0</xdr:rowOff>
    </xdr:from>
    <xdr:ext cx="314325" cy="4162425"/>
    <xdr:sp macro="" textlink="">
      <xdr:nvSpPr>
        <xdr:cNvPr id="1078" name="Shape 18" descr="Resultado de imagen para imagenes de sillas secretariales con brazos">
          <a:extLst>
            <a:ext uri="{FF2B5EF4-FFF2-40B4-BE49-F238E27FC236}">
              <a16:creationId xmlns:a16="http://schemas.microsoft.com/office/drawing/2014/main" id="{00000000-0008-0000-0600-00003604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103</xdr:row>
      <xdr:rowOff>0</xdr:rowOff>
    </xdr:from>
    <xdr:ext cx="314325" cy="4162425"/>
    <xdr:sp macro="" textlink="">
      <xdr:nvSpPr>
        <xdr:cNvPr id="1079" name="Shape 18" descr="Resultado de imagen para imagenes de sillas secretariales con brazos">
          <a:extLst>
            <a:ext uri="{FF2B5EF4-FFF2-40B4-BE49-F238E27FC236}">
              <a16:creationId xmlns:a16="http://schemas.microsoft.com/office/drawing/2014/main" id="{00000000-0008-0000-0600-00003704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104</xdr:row>
      <xdr:rowOff>0</xdr:rowOff>
    </xdr:from>
    <xdr:ext cx="314325" cy="3867150"/>
    <xdr:sp macro="" textlink="">
      <xdr:nvSpPr>
        <xdr:cNvPr id="1080" name="Shape 19" descr="Resultado de imagen para imagenes de sillas secretariales con brazos">
          <a:extLst>
            <a:ext uri="{FF2B5EF4-FFF2-40B4-BE49-F238E27FC236}">
              <a16:creationId xmlns:a16="http://schemas.microsoft.com/office/drawing/2014/main" id="{00000000-0008-0000-0600-00003804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104</xdr:row>
      <xdr:rowOff>0</xdr:rowOff>
    </xdr:from>
    <xdr:ext cx="314325" cy="3867150"/>
    <xdr:sp macro="" textlink="">
      <xdr:nvSpPr>
        <xdr:cNvPr id="1081" name="Shape 19" descr="Resultado de imagen para imagenes de sillas secretariales con brazos">
          <a:extLst>
            <a:ext uri="{FF2B5EF4-FFF2-40B4-BE49-F238E27FC236}">
              <a16:creationId xmlns:a16="http://schemas.microsoft.com/office/drawing/2014/main" id="{00000000-0008-0000-0600-00003904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104</xdr:row>
      <xdr:rowOff>0</xdr:rowOff>
    </xdr:from>
    <xdr:ext cx="314325" cy="3867150"/>
    <xdr:sp macro="" textlink="">
      <xdr:nvSpPr>
        <xdr:cNvPr id="1082" name="Shape 19" descr="Resultado de imagen para imagenes de sillas secretariales con brazos">
          <a:extLst>
            <a:ext uri="{FF2B5EF4-FFF2-40B4-BE49-F238E27FC236}">
              <a16:creationId xmlns:a16="http://schemas.microsoft.com/office/drawing/2014/main" id="{00000000-0008-0000-0600-00003A04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104</xdr:row>
      <xdr:rowOff>0</xdr:rowOff>
    </xdr:from>
    <xdr:ext cx="314325" cy="3867150"/>
    <xdr:sp macro="" textlink="">
      <xdr:nvSpPr>
        <xdr:cNvPr id="1083" name="Shape 19" descr="Resultado de imagen para imagenes de sillas secretariales con brazos">
          <a:extLst>
            <a:ext uri="{FF2B5EF4-FFF2-40B4-BE49-F238E27FC236}">
              <a16:creationId xmlns:a16="http://schemas.microsoft.com/office/drawing/2014/main" id="{00000000-0008-0000-0600-00003B04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104</xdr:row>
      <xdr:rowOff>0</xdr:rowOff>
    </xdr:from>
    <xdr:ext cx="314325" cy="3867150"/>
    <xdr:sp macro="" textlink="">
      <xdr:nvSpPr>
        <xdr:cNvPr id="1084" name="Shape 19" descr="Resultado de imagen para imagenes de sillas secretariales con brazos">
          <a:extLst>
            <a:ext uri="{FF2B5EF4-FFF2-40B4-BE49-F238E27FC236}">
              <a16:creationId xmlns:a16="http://schemas.microsoft.com/office/drawing/2014/main" id="{00000000-0008-0000-0600-00003C04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104</xdr:row>
      <xdr:rowOff>0</xdr:rowOff>
    </xdr:from>
    <xdr:ext cx="314325" cy="3867150"/>
    <xdr:sp macro="" textlink="">
      <xdr:nvSpPr>
        <xdr:cNvPr id="1085" name="Shape 19" descr="Resultado de imagen para imagenes de sillas secretariales con brazos">
          <a:extLst>
            <a:ext uri="{FF2B5EF4-FFF2-40B4-BE49-F238E27FC236}">
              <a16:creationId xmlns:a16="http://schemas.microsoft.com/office/drawing/2014/main" id="{00000000-0008-0000-0600-00003D04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104</xdr:row>
      <xdr:rowOff>0</xdr:rowOff>
    </xdr:from>
    <xdr:ext cx="314325" cy="3867150"/>
    <xdr:sp macro="" textlink="">
      <xdr:nvSpPr>
        <xdr:cNvPr id="1086" name="Shape 19" descr="Resultado de imagen para imagenes de sillas secretariales con brazos">
          <a:extLst>
            <a:ext uri="{FF2B5EF4-FFF2-40B4-BE49-F238E27FC236}">
              <a16:creationId xmlns:a16="http://schemas.microsoft.com/office/drawing/2014/main" id="{00000000-0008-0000-0600-00003E04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105</xdr:row>
      <xdr:rowOff>0</xdr:rowOff>
    </xdr:from>
    <xdr:ext cx="314325" cy="3762375"/>
    <xdr:sp macro="" textlink="">
      <xdr:nvSpPr>
        <xdr:cNvPr id="1087" name="Shape 20" descr="Resultado de imagen para imagenes de sillas secretariales con brazos">
          <a:extLst>
            <a:ext uri="{FF2B5EF4-FFF2-40B4-BE49-F238E27FC236}">
              <a16:creationId xmlns:a16="http://schemas.microsoft.com/office/drawing/2014/main" id="{00000000-0008-0000-0600-00003F04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105</xdr:row>
      <xdr:rowOff>0</xdr:rowOff>
    </xdr:from>
    <xdr:ext cx="314325" cy="3762375"/>
    <xdr:sp macro="" textlink="">
      <xdr:nvSpPr>
        <xdr:cNvPr id="1088" name="Shape 20" descr="Resultado de imagen para imagenes de sillas secretariales con brazos">
          <a:extLst>
            <a:ext uri="{FF2B5EF4-FFF2-40B4-BE49-F238E27FC236}">
              <a16:creationId xmlns:a16="http://schemas.microsoft.com/office/drawing/2014/main" id="{00000000-0008-0000-0600-00004004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105</xdr:row>
      <xdr:rowOff>0</xdr:rowOff>
    </xdr:from>
    <xdr:ext cx="314325" cy="3762375"/>
    <xdr:sp macro="" textlink="">
      <xdr:nvSpPr>
        <xdr:cNvPr id="1089" name="Shape 20" descr="Resultado de imagen para imagenes de sillas secretariales con brazos">
          <a:extLst>
            <a:ext uri="{FF2B5EF4-FFF2-40B4-BE49-F238E27FC236}">
              <a16:creationId xmlns:a16="http://schemas.microsoft.com/office/drawing/2014/main" id="{00000000-0008-0000-0600-00004104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105</xdr:row>
      <xdr:rowOff>0</xdr:rowOff>
    </xdr:from>
    <xdr:ext cx="314325" cy="3762375"/>
    <xdr:sp macro="" textlink="">
      <xdr:nvSpPr>
        <xdr:cNvPr id="1090" name="Shape 20" descr="Resultado de imagen para imagenes de sillas secretariales con brazos">
          <a:extLst>
            <a:ext uri="{FF2B5EF4-FFF2-40B4-BE49-F238E27FC236}">
              <a16:creationId xmlns:a16="http://schemas.microsoft.com/office/drawing/2014/main" id="{00000000-0008-0000-0600-00004204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105</xdr:row>
      <xdr:rowOff>0</xdr:rowOff>
    </xdr:from>
    <xdr:ext cx="314325" cy="3762375"/>
    <xdr:sp macro="" textlink="">
      <xdr:nvSpPr>
        <xdr:cNvPr id="1091" name="Shape 20" descr="Resultado de imagen para imagenes de sillas secretariales con brazos">
          <a:extLst>
            <a:ext uri="{FF2B5EF4-FFF2-40B4-BE49-F238E27FC236}">
              <a16:creationId xmlns:a16="http://schemas.microsoft.com/office/drawing/2014/main" id="{00000000-0008-0000-0600-00004304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105</xdr:row>
      <xdr:rowOff>0</xdr:rowOff>
    </xdr:from>
    <xdr:ext cx="314325" cy="3762375"/>
    <xdr:sp macro="" textlink="">
      <xdr:nvSpPr>
        <xdr:cNvPr id="1092" name="Shape 20" descr="Resultado de imagen para imagenes de sillas secretariales con brazos">
          <a:extLst>
            <a:ext uri="{FF2B5EF4-FFF2-40B4-BE49-F238E27FC236}">
              <a16:creationId xmlns:a16="http://schemas.microsoft.com/office/drawing/2014/main" id="{00000000-0008-0000-0600-00004404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105</xdr:row>
      <xdr:rowOff>0</xdr:rowOff>
    </xdr:from>
    <xdr:ext cx="314325" cy="3762375"/>
    <xdr:sp macro="" textlink="">
      <xdr:nvSpPr>
        <xdr:cNvPr id="1093" name="Shape 20" descr="Resultado de imagen para imagenes de sillas secretariales con brazos">
          <a:extLst>
            <a:ext uri="{FF2B5EF4-FFF2-40B4-BE49-F238E27FC236}">
              <a16:creationId xmlns:a16="http://schemas.microsoft.com/office/drawing/2014/main" id="{00000000-0008-0000-0600-00004504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106</xdr:row>
      <xdr:rowOff>0</xdr:rowOff>
    </xdr:from>
    <xdr:ext cx="314325" cy="3562350"/>
    <xdr:sp macro="" textlink="">
      <xdr:nvSpPr>
        <xdr:cNvPr id="1094" name="Shape 21" descr="Resultado de imagen para imagenes de sillas secretariales con brazos">
          <a:extLst>
            <a:ext uri="{FF2B5EF4-FFF2-40B4-BE49-F238E27FC236}">
              <a16:creationId xmlns:a16="http://schemas.microsoft.com/office/drawing/2014/main" id="{00000000-0008-0000-0600-00004604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106</xdr:row>
      <xdr:rowOff>0</xdr:rowOff>
    </xdr:from>
    <xdr:ext cx="314325" cy="3562350"/>
    <xdr:sp macro="" textlink="">
      <xdr:nvSpPr>
        <xdr:cNvPr id="1095" name="Shape 21" descr="Resultado de imagen para imagenes de sillas secretariales con brazos">
          <a:extLst>
            <a:ext uri="{FF2B5EF4-FFF2-40B4-BE49-F238E27FC236}">
              <a16:creationId xmlns:a16="http://schemas.microsoft.com/office/drawing/2014/main" id="{00000000-0008-0000-0600-00004704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106</xdr:row>
      <xdr:rowOff>0</xdr:rowOff>
    </xdr:from>
    <xdr:ext cx="314325" cy="3562350"/>
    <xdr:sp macro="" textlink="">
      <xdr:nvSpPr>
        <xdr:cNvPr id="1096" name="Shape 21" descr="Resultado de imagen para imagenes de sillas secretariales con brazos">
          <a:extLst>
            <a:ext uri="{FF2B5EF4-FFF2-40B4-BE49-F238E27FC236}">
              <a16:creationId xmlns:a16="http://schemas.microsoft.com/office/drawing/2014/main" id="{00000000-0008-0000-0600-00004804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106</xdr:row>
      <xdr:rowOff>0</xdr:rowOff>
    </xdr:from>
    <xdr:ext cx="314325" cy="3562350"/>
    <xdr:sp macro="" textlink="">
      <xdr:nvSpPr>
        <xdr:cNvPr id="1097" name="Shape 21" descr="Resultado de imagen para imagenes de sillas secretariales con brazos">
          <a:extLst>
            <a:ext uri="{FF2B5EF4-FFF2-40B4-BE49-F238E27FC236}">
              <a16:creationId xmlns:a16="http://schemas.microsoft.com/office/drawing/2014/main" id="{00000000-0008-0000-0600-00004904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106</xdr:row>
      <xdr:rowOff>0</xdr:rowOff>
    </xdr:from>
    <xdr:ext cx="314325" cy="3562350"/>
    <xdr:sp macro="" textlink="">
      <xdr:nvSpPr>
        <xdr:cNvPr id="1098" name="Shape 21" descr="Resultado de imagen para imagenes de sillas secretariales con brazos">
          <a:extLst>
            <a:ext uri="{FF2B5EF4-FFF2-40B4-BE49-F238E27FC236}">
              <a16:creationId xmlns:a16="http://schemas.microsoft.com/office/drawing/2014/main" id="{00000000-0008-0000-0600-00004A04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106</xdr:row>
      <xdr:rowOff>0</xdr:rowOff>
    </xdr:from>
    <xdr:ext cx="314325" cy="3562350"/>
    <xdr:sp macro="" textlink="">
      <xdr:nvSpPr>
        <xdr:cNvPr id="1099" name="Shape 21" descr="Resultado de imagen para imagenes de sillas secretariales con brazos">
          <a:extLst>
            <a:ext uri="{FF2B5EF4-FFF2-40B4-BE49-F238E27FC236}">
              <a16:creationId xmlns:a16="http://schemas.microsoft.com/office/drawing/2014/main" id="{00000000-0008-0000-0600-00004B04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106</xdr:row>
      <xdr:rowOff>0</xdr:rowOff>
    </xdr:from>
    <xdr:ext cx="314325" cy="3562350"/>
    <xdr:sp macro="" textlink="">
      <xdr:nvSpPr>
        <xdr:cNvPr id="1100" name="Shape 21" descr="Resultado de imagen para imagenes de sillas secretariales con brazos">
          <a:extLst>
            <a:ext uri="{FF2B5EF4-FFF2-40B4-BE49-F238E27FC236}">
              <a16:creationId xmlns:a16="http://schemas.microsoft.com/office/drawing/2014/main" id="{00000000-0008-0000-0600-00004C04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107</xdr:row>
      <xdr:rowOff>0</xdr:rowOff>
    </xdr:from>
    <xdr:ext cx="314325" cy="3362325"/>
    <xdr:sp macro="" textlink="">
      <xdr:nvSpPr>
        <xdr:cNvPr id="1101" name="Shape 22" descr="Resultado de imagen para imagenes de sillas secretariales con brazos">
          <a:extLst>
            <a:ext uri="{FF2B5EF4-FFF2-40B4-BE49-F238E27FC236}">
              <a16:creationId xmlns:a16="http://schemas.microsoft.com/office/drawing/2014/main" id="{00000000-0008-0000-0600-00004D04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107</xdr:row>
      <xdr:rowOff>0</xdr:rowOff>
    </xdr:from>
    <xdr:ext cx="314325" cy="3362325"/>
    <xdr:sp macro="" textlink="">
      <xdr:nvSpPr>
        <xdr:cNvPr id="1102" name="Shape 22" descr="Resultado de imagen para imagenes de sillas secretariales con brazos">
          <a:extLst>
            <a:ext uri="{FF2B5EF4-FFF2-40B4-BE49-F238E27FC236}">
              <a16:creationId xmlns:a16="http://schemas.microsoft.com/office/drawing/2014/main" id="{00000000-0008-0000-0600-00004E04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107</xdr:row>
      <xdr:rowOff>0</xdr:rowOff>
    </xdr:from>
    <xdr:ext cx="314325" cy="3362325"/>
    <xdr:sp macro="" textlink="">
      <xdr:nvSpPr>
        <xdr:cNvPr id="1103" name="Shape 22" descr="Resultado de imagen para imagenes de sillas secretariales con brazos">
          <a:extLst>
            <a:ext uri="{FF2B5EF4-FFF2-40B4-BE49-F238E27FC236}">
              <a16:creationId xmlns:a16="http://schemas.microsoft.com/office/drawing/2014/main" id="{00000000-0008-0000-0600-00004F04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107</xdr:row>
      <xdr:rowOff>0</xdr:rowOff>
    </xdr:from>
    <xdr:ext cx="314325" cy="3362325"/>
    <xdr:sp macro="" textlink="">
      <xdr:nvSpPr>
        <xdr:cNvPr id="1104" name="Shape 22" descr="Resultado de imagen para imagenes de sillas secretariales con brazos">
          <a:extLst>
            <a:ext uri="{FF2B5EF4-FFF2-40B4-BE49-F238E27FC236}">
              <a16:creationId xmlns:a16="http://schemas.microsoft.com/office/drawing/2014/main" id="{00000000-0008-0000-0600-00005004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107</xdr:row>
      <xdr:rowOff>0</xdr:rowOff>
    </xdr:from>
    <xdr:ext cx="314325" cy="3362325"/>
    <xdr:sp macro="" textlink="">
      <xdr:nvSpPr>
        <xdr:cNvPr id="1105" name="Shape 22" descr="Resultado de imagen para imagenes de sillas secretariales con brazos">
          <a:extLst>
            <a:ext uri="{FF2B5EF4-FFF2-40B4-BE49-F238E27FC236}">
              <a16:creationId xmlns:a16="http://schemas.microsoft.com/office/drawing/2014/main" id="{00000000-0008-0000-0600-00005104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107</xdr:row>
      <xdr:rowOff>0</xdr:rowOff>
    </xdr:from>
    <xdr:ext cx="314325" cy="3362325"/>
    <xdr:sp macro="" textlink="">
      <xdr:nvSpPr>
        <xdr:cNvPr id="1106" name="Shape 22" descr="Resultado de imagen para imagenes de sillas secretariales con brazos">
          <a:extLst>
            <a:ext uri="{FF2B5EF4-FFF2-40B4-BE49-F238E27FC236}">
              <a16:creationId xmlns:a16="http://schemas.microsoft.com/office/drawing/2014/main" id="{00000000-0008-0000-0600-00005204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107</xdr:row>
      <xdr:rowOff>0</xdr:rowOff>
    </xdr:from>
    <xdr:ext cx="314325" cy="3362325"/>
    <xdr:sp macro="" textlink="">
      <xdr:nvSpPr>
        <xdr:cNvPr id="1107" name="Shape 22" descr="Resultado de imagen para imagenes de sillas secretariales con brazos">
          <a:extLst>
            <a:ext uri="{FF2B5EF4-FFF2-40B4-BE49-F238E27FC236}">
              <a16:creationId xmlns:a16="http://schemas.microsoft.com/office/drawing/2014/main" id="{00000000-0008-0000-0600-00005304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108</xdr:row>
      <xdr:rowOff>0</xdr:rowOff>
    </xdr:from>
    <xdr:ext cx="314325" cy="3162300"/>
    <xdr:sp macro="" textlink="">
      <xdr:nvSpPr>
        <xdr:cNvPr id="1108" name="Shape 23" descr="Resultado de imagen para imagenes de sillas secretariales con brazos">
          <a:extLst>
            <a:ext uri="{FF2B5EF4-FFF2-40B4-BE49-F238E27FC236}">
              <a16:creationId xmlns:a16="http://schemas.microsoft.com/office/drawing/2014/main" id="{00000000-0008-0000-0600-00005404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108</xdr:row>
      <xdr:rowOff>0</xdr:rowOff>
    </xdr:from>
    <xdr:ext cx="314325" cy="3162300"/>
    <xdr:sp macro="" textlink="">
      <xdr:nvSpPr>
        <xdr:cNvPr id="1109" name="Shape 23" descr="Resultado de imagen para imagenes de sillas secretariales con brazos">
          <a:extLst>
            <a:ext uri="{FF2B5EF4-FFF2-40B4-BE49-F238E27FC236}">
              <a16:creationId xmlns:a16="http://schemas.microsoft.com/office/drawing/2014/main" id="{00000000-0008-0000-0600-00005504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108</xdr:row>
      <xdr:rowOff>0</xdr:rowOff>
    </xdr:from>
    <xdr:ext cx="314325" cy="3162300"/>
    <xdr:sp macro="" textlink="">
      <xdr:nvSpPr>
        <xdr:cNvPr id="1110" name="Shape 23" descr="Resultado de imagen para imagenes de sillas secretariales con brazos">
          <a:extLst>
            <a:ext uri="{FF2B5EF4-FFF2-40B4-BE49-F238E27FC236}">
              <a16:creationId xmlns:a16="http://schemas.microsoft.com/office/drawing/2014/main" id="{00000000-0008-0000-0600-00005604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108</xdr:row>
      <xdr:rowOff>0</xdr:rowOff>
    </xdr:from>
    <xdr:ext cx="314325" cy="3162300"/>
    <xdr:sp macro="" textlink="">
      <xdr:nvSpPr>
        <xdr:cNvPr id="1111" name="Shape 23" descr="Resultado de imagen para imagenes de sillas secretariales con brazos">
          <a:extLst>
            <a:ext uri="{FF2B5EF4-FFF2-40B4-BE49-F238E27FC236}">
              <a16:creationId xmlns:a16="http://schemas.microsoft.com/office/drawing/2014/main" id="{00000000-0008-0000-0600-00005704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108</xdr:row>
      <xdr:rowOff>0</xdr:rowOff>
    </xdr:from>
    <xdr:ext cx="314325" cy="3162300"/>
    <xdr:sp macro="" textlink="">
      <xdr:nvSpPr>
        <xdr:cNvPr id="1112" name="Shape 23" descr="Resultado de imagen para imagenes de sillas secretariales con brazos">
          <a:extLst>
            <a:ext uri="{FF2B5EF4-FFF2-40B4-BE49-F238E27FC236}">
              <a16:creationId xmlns:a16="http://schemas.microsoft.com/office/drawing/2014/main" id="{00000000-0008-0000-0600-00005804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108</xdr:row>
      <xdr:rowOff>0</xdr:rowOff>
    </xdr:from>
    <xdr:ext cx="314325" cy="3162300"/>
    <xdr:sp macro="" textlink="">
      <xdr:nvSpPr>
        <xdr:cNvPr id="1113" name="Shape 23" descr="Resultado de imagen para imagenes de sillas secretariales con brazos">
          <a:extLst>
            <a:ext uri="{FF2B5EF4-FFF2-40B4-BE49-F238E27FC236}">
              <a16:creationId xmlns:a16="http://schemas.microsoft.com/office/drawing/2014/main" id="{00000000-0008-0000-0600-00005904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108</xdr:row>
      <xdr:rowOff>0</xdr:rowOff>
    </xdr:from>
    <xdr:ext cx="314325" cy="3162300"/>
    <xdr:sp macro="" textlink="">
      <xdr:nvSpPr>
        <xdr:cNvPr id="1114" name="Shape 23" descr="Resultado de imagen para imagenes de sillas secretariales con brazos">
          <a:extLst>
            <a:ext uri="{FF2B5EF4-FFF2-40B4-BE49-F238E27FC236}">
              <a16:creationId xmlns:a16="http://schemas.microsoft.com/office/drawing/2014/main" id="{00000000-0008-0000-0600-00005A04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109</xdr:row>
      <xdr:rowOff>0</xdr:rowOff>
    </xdr:from>
    <xdr:ext cx="314325" cy="2647950"/>
    <xdr:sp macro="" textlink="">
      <xdr:nvSpPr>
        <xdr:cNvPr id="1115" name="Shape 24" descr="Resultado de imagen para imagenes de sillas secretariales con brazos">
          <a:extLst>
            <a:ext uri="{FF2B5EF4-FFF2-40B4-BE49-F238E27FC236}">
              <a16:creationId xmlns:a16="http://schemas.microsoft.com/office/drawing/2014/main" id="{00000000-0008-0000-0600-00005B04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109</xdr:row>
      <xdr:rowOff>0</xdr:rowOff>
    </xdr:from>
    <xdr:ext cx="314325" cy="2647950"/>
    <xdr:sp macro="" textlink="">
      <xdr:nvSpPr>
        <xdr:cNvPr id="1116" name="Shape 24" descr="Resultado de imagen para imagenes de sillas secretariales con brazos">
          <a:extLst>
            <a:ext uri="{FF2B5EF4-FFF2-40B4-BE49-F238E27FC236}">
              <a16:creationId xmlns:a16="http://schemas.microsoft.com/office/drawing/2014/main" id="{00000000-0008-0000-0600-00005C04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109</xdr:row>
      <xdr:rowOff>0</xdr:rowOff>
    </xdr:from>
    <xdr:ext cx="314325" cy="2647950"/>
    <xdr:sp macro="" textlink="">
      <xdr:nvSpPr>
        <xdr:cNvPr id="1117" name="Shape 24" descr="Resultado de imagen para imagenes de sillas secretariales con brazos">
          <a:extLst>
            <a:ext uri="{FF2B5EF4-FFF2-40B4-BE49-F238E27FC236}">
              <a16:creationId xmlns:a16="http://schemas.microsoft.com/office/drawing/2014/main" id="{00000000-0008-0000-0600-00005D04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109</xdr:row>
      <xdr:rowOff>0</xdr:rowOff>
    </xdr:from>
    <xdr:ext cx="314325" cy="2647950"/>
    <xdr:sp macro="" textlink="">
      <xdr:nvSpPr>
        <xdr:cNvPr id="1118" name="Shape 24" descr="Resultado de imagen para imagenes de sillas secretariales con brazos">
          <a:extLst>
            <a:ext uri="{FF2B5EF4-FFF2-40B4-BE49-F238E27FC236}">
              <a16:creationId xmlns:a16="http://schemas.microsoft.com/office/drawing/2014/main" id="{00000000-0008-0000-0600-00005E04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109</xdr:row>
      <xdr:rowOff>0</xdr:rowOff>
    </xdr:from>
    <xdr:ext cx="314325" cy="2647950"/>
    <xdr:sp macro="" textlink="">
      <xdr:nvSpPr>
        <xdr:cNvPr id="1119" name="Shape 24" descr="Resultado de imagen para imagenes de sillas secretariales con brazos">
          <a:extLst>
            <a:ext uri="{FF2B5EF4-FFF2-40B4-BE49-F238E27FC236}">
              <a16:creationId xmlns:a16="http://schemas.microsoft.com/office/drawing/2014/main" id="{00000000-0008-0000-0600-00005F04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109</xdr:row>
      <xdr:rowOff>0</xdr:rowOff>
    </xdr:from>
    <xdr:ext cx="314325" cy="2647950"/>
    <xdr:sp macro="" textlink="">
      <xdr:nvSpPr>
        <xdr:cNvPr id="1120" name="Shape 24" descr="Resultado de imagen para imagenes de sillas secretariales con brazos">
          <a:extLst>
            <a:ext uri="{FF2B5EF4-FFF2-40B4-BE49-F238E27FC236}">
              <a16:creationId xmlns:a16="http://schemas.microsoft.com/office/drawing/2014/main" id="{00000000-0008-0000-0600-00006004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109</xdr:row>
      <xdr:rowOff>0</xdr:rowOff>
    </xdr:from>
    <xdr:ext cx="314325" cy="2647950"/>
    <xdr:sp macro="" textlink="">
      <xdr:nvSpPr>
        <xdr:cNvPr id="1121" name="Shape 24" descr="Resultado de imagen para imagenes de sillas secretariales con brazos">
          <a:extLst>
            <a:ext uri="{FF2B5EF4-FFF2-40B4-BE49-F238E27FC236}">
              <a16:creationId xmlns:a16="http://schemas.microsoft.com/office/drawing/2014/main" id="{00000000-0008-0000-0600-00006104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110</xdr:row>
      <xdr:rowOff>0</xdr:rowOff>
    </xdr:from>
    <xdr:ext cx="314325" cy="2447925"/>
    <xdr:sp macro="" textlink="">
      <xdr:nvSpPr>
        <xdr:cNvPr id="1122" name="Shape 25" descr="Resultado de imagen para imagenes de sillas secretariales con brazos">
          <a:extLst>
            <a:ext uri="{FF2B5EF4-FFF2-40B4-BE49-F238E27FC236}">
              <a16:creationId xmlns:a16="http://schemas.microsoft.com/office/drawing/2014/main" id="{00000000-0008-0000-0600-00006204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110</xdr:row>
      <xdr:rowOff>0</xdr:rowOff>
    </xdr:from>
    <xdr:ext cx="314325" cy="2447925"/>
    <xdr:sp macro="" textlink="">
      <xdr:nvSpPr>
        <xdr:cNvPr id="1123" name="Shape 25" descr="Resultado de imagen para imagenes de sillas secretariales con brazos">
          <a:extLst>
            <a:ext uri="{FF2B5EF4-FFF2-40B4-BE49-F238E27FC236}">
              <a16:creationId xmlns:a16="http://schemas.microsoft.com/office/drawing/2014/main" id="{00000000-0008-0000-0600-00006304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110</xdr:row>
      <xdr:rowOff>0</xdr:rowOff>
    </xdr:from>
    <xdr:ext cx="314325" cy="2447925"/>
    <xdr:sp macro="" textlink="">
      <xdr:nvSpPr>
        <xdr:cNvPr id="1124" name="Shape 25" descr="Resultado de imagen para imagenes de sillas secretariales con brazos">
          <a:extLst>
            <a:ext uri="{FF2B5EF4-FFF2-40B4-BE49-F238E27FC236}">
              <a16:creationId xmlns:a16="http://schemas.microsoft.com/office/drawing/2014/main" id="{00000000-0008-0000-0600-00006404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110</xdr:row>
      <xdr:rowOff>0</xdr:rowOff>
    </xdr:from>
    <xdr:ext cx="314325" cy="2447925"/>
    <xdr:sp macro="" textlink="">
      <xdr:nvSpPr>
        <xdr:cNvPr id="1125" name="Shape 25" descr="Resultado de imagen para imagenes de sillas secretariales con brazos">
          <a:extLst>
            <a:ext uri="{FF2B5EF4-FFF2-40B4-BE49-F238E27FC236}">
              <a16:creationId xmlns:a16="http://schemas.microsoft.com/office/drawing/2014/main" id="{00000000-0008-0000-0600-00006504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110</xdr:row>
      <xdr:rowOff>0</xdr:rowOff>
    </xdr:from>
    <xdr:ext cx="314325" cy="2447925"/>
    <xdr:sp macro="" textlink="">
      <xdr:nvSpPr>
        <xdr:cNvPr id="1126" name="Shape 25" descr="Resultado de imagen para imagenes de sillas secretariales con brazos">
          <a:extLst>
            <a:ext uri="{FF2B5EF4-FFF2-40B4-BE49-F238E27FC236}">
              <a16:creationId xmlns:a16="http://schemas.microsoft.com/office/drawing/2014/main" id="{00000000-0008-0000-0600-00006604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110</xdr:row>
      <xdr:rowOff>0</xdr:rowOff>
    </xdr:from>
    <xdr:ext cx="314325" cy="2447925"/>
    <xdr:sp macro="" textlink="">
      <xdr:nvSpPr>
        <xdr:cNvPr id="1127" name="Shape 25" descr="Resultado de imagen para imagenes de sillas secretariales con brazos">
          <a:extLst>
            <a:ext uri="{FF2B5EF4-FFF2-40B4-BE49-F238E27FC236}">
              <a16:creationId xmlns:a16="http://schemas.microsoft.com/office/drawing/2014/main" id="{00000000-0008-0000-0600-00006704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110</xdr:row>
      <xdr:rowOff>0</xdr:rowOff>
    </xdr:from>
    <xdr:ext cx="314325" cy="2447925"/>
    <xdr:sp macro="" textlink="">
      <xdr:nvSpPr>
        <xdr:cNvPr id="1128" name="Shape 25" descr="Resultado de imagen para imagenes de sillas secretariales con brazos">
          <a:extLst>
            <a:ext uri="{FF2B5EF4-FFF2-40B4-BE49-F238E27FC236}">
              <a16:creationId xmlns:a16="http://schemas.microsoft.com/office/drawing/2014/main" id="{00000000-0008-0000-0600-00006804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111</xdr:row>
      <xdr:rowOff>0</xdr:rowOff>
    </xdr:from>
    <xdr:ext cx="314325" cy="2247900"/>
    <xdr:sp macro="" textlink="">
      <xdr:nvSpPr>
        <xdr:cNvPr id="1129" name="Shape 26" descr="Resultado de imagen para imagenes de sillas secretariales con brazos">
          <a:extLst>
            <a:ext uri="{FF2B5EF4-FFF2-40B4-BE49-F238E27FC236}">
              <a16:creationId xmlns:a16="http://schemas.microsoft.com/office/drawing/2014/main" id="{00000000-0008-0000-0600-00006904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111</xdr:row>
      <xdr:rowOff>0</xdr:rowOff>
    </xdr:from>
    <xdr:ext cx="314325" cy="2247900"/>
    <xdr:sp macro="" textlink="">
      <xdr:nvSpPr>
        <xdr:cNvPr id="1130" name="Shape 26" descr="Resultado de imagen para imagenes de sillas secretariales con brazos">
          <a:extLst>
            <a:ext uri="{FF2B5EF4-FFF2-40B4-BE49-F238E27FC236}">
              <a16:creationId xmlns:a16="http://schemas.microsoft.com/office/drawing/2014/main" id="{00000000-0008-0000-0600-00006A04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111</xdr:row>
      <xdr:rowOff>0</xdr:rowOff>
    </xdr:from>
    <xdr:ext cx="314325" cy="2247900"/>
    <xdr:sp macro="" textlink="">
      <xdr:nvSpPr>
        <xdr:cNvPr id="1131" name="Shape 26" descr="Resultado de imagen para imagenes de sillas secretariales con brazos">
          <a:extLst>
            <a:ext uri="{FF2B5EF4-FFF2-40B4-BE49-F238E27FC236}">
              <a16:creationId xmlns:a16="http://schemas.microsoft.com/office/drawing/2014/main" id="{00000000-0008-0000-0600-00006B04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111</xdr:row>
      <xdr:rowOff>0</xdr:rowOff>
    </xdr:from>
    <xdr:ext cx="314325" cy="2247900"/>
    <xdr:sp macro="" textlink="">
      <xdr:nvSpPr>
        <xdr:cNvPr id="1132" name="Shape 26" descr="Resultado de imagen para imagenes de sillas secretariales con brazos">
          <a:extLst>
            <a:ext uri="{FF2B5EF4-FFF2-40B4-BE49-F238E27FC236}">
              <a16:creationId xmlns:a16="http://schemas.microsoft.com/office/drawing/2014/main" id="{00000000-0008-0000-0600-00006C04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111</xdr:row>
      <xdr:rowOff>0</xdr:rowOff>
    </xdr:from>
    <xdr:ext cx="314325" cy="2247900"/>
    <xdr:sp macro="" textlink="">
      <xdr:nvSpPr>
        <xdr:cNvPr id="1133" name="Shape 26" descr="Resultado de imagen para imagenes de sillas secretariales con brazos">
          <a:extLst>
            <a:ext uri="{FF2B5EF4-FFF2-40B4-BE49-F238E27FC236}">
              <a16:creationId xmlns:a16="http://schemas.microsoft.com/office/drawing/2014/main" id="{00000000-0008-0000-0600-00006D04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111</xdr:row>
      <xdr:rowOff>0</xdr:rowOff>
    </xdr:from>
    <xdr:ext cx="314325" cy="2247900"/>
    <xdr:sp macro="" textlink="">
      <xdr:nvSpPr>
        <xdr:cNvPr id="1134" name="Shape 26" descr="Resultado de imagen para imagenes de sillas secretariales con brazos">
          <a:extLst>
            <a:ext uri="{FF2B5EF4-FFF2-40B4-BE49-F238E27FC236}">
              <a16:creationId xmlns:a16="http://schemas.microsoft.com/office/drawing/2014/main" id="{00000000-0008-0000-0600-00006E04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111</xdr:row>
      <xdr:rowOff>0</xdr:rowOff>
    </xdr:from>
    <xdr:ext cx="314325" cy="2247900"/>
    <xdr:sp macro="" textlink="">
      <xdr:nvSpPr>
        <xdr:cNvPr id="1135" name="Shape 26" descr="Resultado de imagen para imagenes de sillas secretariales con brazos">
          <a:extLst>
            <a:ext uri="{FF2B5EF4-FFF2-40B4-BE49-F238E27FC236}">
              <a16:creationId xmlns:a16="http://schemas.microsoft.com/office/drawing/2014/main" id="{00000000-0008-0000-0600-00006F04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112</xdr:row>
      <xdr:rowOff>0</xdr:rowOff>
    </xdr:from>
    <xdr:ext cx="314325" cy="2047875"/>
    <xdr:sp macro="" textlink="">
      <xdr:nvSpPr>
        <xdr:cNvPr id="1136" name="Shape 27" descr="Resultado de imagen para imagenes de sillas secretariales con brazos">
          <a:extLst>
            <a:ext uri="{FF2B5EF4-FFF2-40B4-BE49-F238E27FC236}">
              <a16:creationId xmlns:a16="http://schemas.microsoft.com/office/drawing/2014/main" id="{00000000-0008-0000-0600-00007004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112</xdr:row>
      <xdr:rowOff>0</xdr:rowOff>
    </xdr:from>
    <xdr:ext cx="314325" cy="2047875"/>
    <xdr:sp macro="" textlink="">
      <xdr:nvSpPr>
        <xdr:cNvPr id="1137" name="Shape 27" descr="Resultado de imagen para imagenes de sillas secretariales con brazos">
          <a:extLst>
            <a:ext uri="{FF2B5EF4-FFF2-40B4-BE49-F238E27FC236}">
              <a16:creationId xmlns:a16="http://schemas.microsoft.com/office/drawing/2014/main" id="{00000000-0008-0000-0600-00007104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112</xdr:row>
      <xdr:rowOff>0</xdr:rowOff>
    </xdr:from>
    <xdr:ext cx="314325" cy="2047875"/>
    <xdr:sp macro="" textlink="">
      <xdr:nvSpPr>
        <xdr:cNvPr id="1138" name="Shape 27" descr="Resultado de imagen para imagenes de sillas secretariales con brazos">
          <a:extLst>
            <a:ext uri="{FF2B5EF4-FFF2-40B4-BE49-F238E27FC236}">
              <a16:creationId xmlns:a16="http://schemas.microsoft.com/office/drawing/2014/main" id="{00000000-0008-0000-0600-00007204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112</xdr:row>
      <xdr:rowOff>0</xdr:rowOff>
    </xdr:from>
    <xdr:ext cx="314325" cy="2047875"/>
    <xdr:sp macro="" textlink="">
      <xdr:nvSpPr>
        <xdr:cNvPr id="1139" name="Shape 27" descr="Resultado de imagen para imagenes de sillas secretariales con brazos">
          <a:extLst>
            <a:ext uri="{FF2B5EF4-FFF2-40B4-BE49-F238E27FC236}">
              <a16:creationId xmlns:a16="http://schemas.microsoft.com/office/drawing/2014/main" id="{00000000-0008-0000-0600-00007304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112</xdr:row>
      <xdr:rowOff>0</xdr:rowOff>
    </xdr:from>
    <xdr:ext cx="314325" cy="2047875"/>
    <xdr:sp macro="" textlink="">
      <xdr:nvSpPr>
        <xdr:cNvPr id="1140" name="Shape 27" descr="Resultado de imagen para imagenes de sillas secretariales con brazos">
          <a:extLst>
            <a:ext uri="{FF2B5EF4-FFF2-40B4-BE49-F238E27FC236}">
              <a16:creationId xmlns:a16="http://schemas.microsoft.com/office/drawing/2014/main" id="{00000000-0008-0000-0600-00007404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112</xdr:row>
      <xdr:rowOff>0</xdr:rowOff>
    </xdr:from>
    <xdr:ext cx="314325" cy="2047875"/>
    <xdr:sp macro="" textlink="">
      <xdr:nvSpPr>
        <xdr:cNvPr id="1141" name="Shape 27" descr="Resultado de imagen para imagenes de sillas secretariales con brazos">
          <a:extLst>
            <a:ext uri="{FF2B5EF4-FFF2-40B4-BE49-F238E27FC236}">
              <a16:creationId xmlns:a16="http://schemas.microsoft.com/office/drawing/2014/main" id="{00000000-0008-0000-0600-00007504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112</xdr:row>
      <xdr:rowOff>0</xdr:rowOff>
    </xdr:from>
    <xdr:ext cx="314325" cy="2047875"/>
    <xdr:sp macro="" textlink="">
      <xdr:nvSpPr>
        <xdr:cNvPr id="1142" name="Shape 27" descr="Resultado de imagen para imagenes de sillas secretariales con brazos">
          <a:extLst>
            <a:ext uri="{FF2B5EF4-FFF2-40B4-BE49-F238E27FC236}">
              <a16:creationId xmlns:a16="http://schemas.microsoft.com/office/drawing/2014/main" id="{00000000-0008-0000-0600-00007604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113</xdr:row>
      <xdr:rowOff>0</xdr:rowOff>
    </xdr:from>
    <xdr:ext cx="314325" cy="1571625"/>
    <xdr:sp macro="" textlink="">
      <xdr:nvSpPr>
        <xdr:cNvPr id="1143" name="Shape 28" descr="Resultado de imagen para imagenes de sillas secretariales con brazos">
          <a:extLst>
            <a:ext uri="{FF2B5EF4-FFF2-40B4-BE49-F238E27FC236}">
              <a16:creationId xmlns:a16="http://schemas.microsoft.com/office/drawing/2014/main" id="{00000000-0008-0000-0600-00007704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113</xdr:row>
      <xdr:rowOff>0</xdr:rowOff>
    </xdr:from>
    <xdr:ext cx="314325" cy="1571625"/>
    <xdr:sp macro="" textlink="">
      <xdr:nvSpPr>
        <xdr:cNvPr id="1144" name="Shape 28" descr="Resultado de imagen para imagenes de sillas secretariales con brazos">
          <a:extLst>
            <a:ext uri="{FF2B5EF4-FFF2-40B4-BE49-F238E27FC236}">
              <a16:creationId xmlns:a16="http://schemas.microsoft.com/office/drawing/2014/main" id="{00000000-0008-0000-0600-00007804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113</xdr:row>
      <xdr:rowOff>0</xdr:rowOff>
    </xdr:from>
    <xdr:ext cx="314325" cy="1571625"/>
    <xdr:sp macro="" textlink="">
      <xdr:nvSpPr>
        <xdr:cNvPr id="1145" name="Shape 28" descr="Resultado de imagen para imagenes de sillas secretariales con brazos">
          <a:extLst>
            <a:ext uri="{FF2B5EF4-FFF2-40B4-BE49-F238E27FC236}">
              <a16:creationId xmlns:a16="http://schemas.microsoft.com/office/drawing/2014/main" id="{00000000-0008-0000-0600-00007904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113</xdr:row>
      <xdr:rowOff>0</xdr:rowOff>
    </xdr:from>
    <xdr:ext cx="314325" cy="1571625"/>
    <xdr:sp macro="" textlink="">
      <xdr:nvSpPr>
        <xdr:cNvPr id="1146" name="Shape 28" descr="Resultado de imagen para imagenes de sillas secretariales con brazos">
          <a:extLst>
            <a:ext uri="{FF2B5EF4-FFF2-40B4-BE49-F238E27FC236}">
              <a16:creationId xmlns:a16="http://schemas.microsoft.com/office/drawing/2014/main" id="{00000000-0008-0000-0600-00007A04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113</xdr:row>
      <xdr:rowOff>0</xdr:rowOff>
    </xdr:from>
    <xdr:ext cx="314325" cy="1571625"/>
    <xdr:sp macro="" textlink="">
      <xdr:nvSpPr>
        <xdr:cNvPr id="1147" name="Shape 28" descr="Resultado de imagen para imagenes de sillas secretariales con brazos">
          <a:extLst>
            <a:ext uri="{FF2B5EF4-FFF2-40B4-BE49-F238E27FC236}">
              <a16:creationId xmlns:a16="http://schemas.microsoft.com/office/drawing/2014/main" id="{00000000-0008-0000-0600-00007B04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113</xdr:row>
      <xdr:rowOff>0</xdr:rowOff>
    </xdr:from>
    <xdr:ext cx="314325" cy="1571625"/>
    <xdr:sp macro="" textlink="">
      <xdr:nvSpPr>
        <xdr:cNvPr id="1148" name="Shape 28" descr="Resultado de imagen para imagenes de sillas secretariales con brazos">
          <a:extLst>
            <a:ext uri="{FF2B5EF4-FFF2-40B4-BE49-F238E27FC236}">
              <a16:creationId xmlns:a16="http://schemas.microsoft.com/office/drawing/2014/main" id="{00000000-0008-0000-0600-00007C04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113</xdr:row>
      <xdr:rowOff>0</xdr:rowOff>
    </xdr:from>
    <xdr:ext cx="314325" cy="1571625"/>
    <xdr:sp macro="" textlink="">
      <xdr:nvSpPr>
        <xdr:cNvPr id="1149" name="Shape 28" descr="Resultado de imagen para imagenes de sillas secretariales con brazos">
          <a:extLst>
            <a:ext uri="{FF2B5EF4-FFF2-40B4-BE49-F238E27FC236}">
              <a16:creationId xmlns:a16="http://schemas.microsoft.com/office/drawing/2014/main" id="{00000000-0008-0000-0600-00007D04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115</xdr:row>
      <xdr:rowOff>0</xdr:rowOff>
    </xdr:from>
    <xdr:ext cx="314325" cy="1276350"/>
    <xdr:sp macro="" textlink="">
      <xdr:nvSpPr>
        <xdr:cNvPr id="1150" name="Shape 29" descr="Resultado de imagen para imagenes de sillas secretariales con brazos">
          <a:extLst>
            <a:ext uri="{FF2B5EF4-FFF2-40B4-BE49-F238E27FC236}">
              <a16:creationId xmlns:a16="http://schemas.microsoft.com/office/drawing/2014/main" id="{00000000-0008-0000-0600-00007E04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115</xdr:row>
      <xdr:rowOff>0</xdr:rowOff>
    </xdr:from>
    <xdr:ext cx="314325" cy="1276350"/>
    <xdr:sp macro="" textlink="">
      <xdr:nvSpPr>
        <xdr:cNvPr id="1151" name="Shape 29" descr="Resultado de imagen para imagenes de sillas secretariales con brazos">
          <a:extLst>
            <a:ext uri="{FF2B5EF4-FFF2-40B4-BE49-F238E27FC236}">
              <a16:creationId xmlns:a16="http://schemas.microsoft.com/office/drawing/2014/main" id="{00000000-0008-0000-0600-00007F04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115</xdr:row>
      <xdr:rowOff>0</xdr:rowOff>
    </xdr:from>
    <xdr:ext cx="314325" cy="1276350"/>
    <xdr:sp macro="" textlink="">
      <xdr:nvSpPr>
        <xdr:cNvPr id="1152" name="Shape 29" descr="Resultado de imagen para imagenes de sillas secretariales con brazos">
          <a:extLst>
            <a:ext uri="{FF2B5EF4-FFF2-40B4-BE49-F238E27FC236}">
              <a16:creationId xmlns:a16="http://schemas.microsoft.com/office/drawing/2014/main" id="{00000000-0008-0000-0600-00008004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115</xdr:row>
      <xdr:rowOff>0</xdr:rowOff>
    </xdr:from>
    <xdr:ext cx="314325" cy="1276350"/>
    <xdr:sp macro="" textlink="">
      <xdr:nvSpPr>
        <xdr:cNvPr id="1153" name="Shape 29" descr="Resultado de imagen para imagenes de sillas secretariales con brazos">
          <a:extLst>
            <a:ext uri="{FF2B5EF4-FFF2-40B4-BE49-F238E27FC236}">
              <a16:creationId xmlns:a16="http://schemas.microsoft.com/office/drawing/2014/main" id="{00000000-0008-0000-0600-00008104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115</xdr:row>
      <xdr:rowOff>0</xdr:rowOff>
    </xdr:from>
    <xdr:ext cx="314325" cy="1276350"/>
    <xdr:sp macro="" textlink="">
      <xdr:nvSpPr>
        <xdr:cNvPr id="1154" name="Shape 29" descr="Resultado de imagen para imagenes de sillas secretariales con brazos">
          <a:extLst>
            <a:ext uri="{FF2B5EF4-FFF2-40B4-BE49-F238E27FC236}">
              <a16:creationId xmlns:a16="http://schemas.microsoft.com/office/drawing/2014/main" id="{00000000-0008-0000-0600-00008204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115</xdr:row>
      <xdr:rowOff>0</xdr:rowOff>
    </xdr:from>
    <xdr:ext cx="314325" cy="1276350"/>
    <xdr:sp macro="" textlink="">
      <xdr:nvSpPr>
        <xdr:cNvPr id="1155" name="Shape 29" descr="Resultado de imagen para imagenes de sillas secretariales con brazos">
          <a:extLst>
            <a:ext uri="{FF2B5EF4-FFF2-40B4-BE49-F238E27FC236}">
              <a16:creationId xmlns:a16="http://schemas.microsoft.com/office/drawing/2014/main" id="{00000000-0008-0000-0600-00008304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115</xdr:row>
      <xdr:rowOff>0</xdr:rowOff>
    </xdr:from>
    <xdr:ext cx="314325" cy="1276350"/>
    <xdr:sp macro="" textlink="">
      <xdr:nvSpPr>
        <xdr:cNvPr id="1156" name="Shape 29" descr="Resultado de imagen para imagenes de sillas secretariales con brazos">
          <a:extLst>
            <a:ext uri="{FF2B5EF4-FFF2-40B4-BE49-F238E27FC236}">
              <a16:creationId xmlns:a16="http://schemas.microsoft.com/office/drawing/2014/main" id="{00000000-0008-0000-0600-00008404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116</xdr:row>
      <xdr:rowOff>0</xdr:rowOff>
    </xdr:from>
    <xdr:ext cx="314325" cy="1076325"/>
    <xdr:sp macro="" textlink="">
      <xdr:nvSpPr>
        <xdr:cNvPr id="1157" name="Shape 30" descr="Resultado de imagen para imagenes de sillas secretariales con brazos">
          <a:extLst>
            <a:ext uri="{FF2B5EF4-FFF2-40B4-BE49-F238E27FC236}">
              <a16:creationId xmlns:a16="http://schemas.microsoft.com/office/drawing/2014/main" id="{00000000-0008-0000-0600-00008504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116</xdr:row>
      <xdr:rowOff>0</xdr:rowOff>
    </xdr:from>
    <xdr:ext cx="314325" cy="1076325"/>
    <xdr:sp macro="" textlink="">
      <xdr:nvSpPr>
        <xdr:cNvPr id="1158" name="Shape 30" descr="Resultado de imagen para imagenes de sillas secretariales con brazos">
          <a:extLst>
            <a:ext uri="{FF2B5EF4-FFF2-40B4-BE49-F238E27FC236}">
              <a16:creationId xmlns:a16="http://schemas.microsoft.com/office/drawing/2014/main" id="{00000000-0008-0000-0600-00008604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116</xdr:row>
      <xdr:rowOff>0</xdr:rowOff>
    </xdr:from>
    <xdr:ext cx="314325" cy="1076325"/>
    <xdr:sp macro="" textlink="">
      <xdr:nvSpPr>
        <xdr:cNvPr id="1159" name="Shape 30" descr="Resultado de imagen para imagenes de sillas secretariales con brazos">
          <a:extLst>
            <a:ext uri="{FF2B5EF4-FFF2-40B4-BE49-F238E27FC236}">
              <a16:creationId xmlns:a16="http://schemas.microsoft.com/office/drawing/2014/main" id="{00000000-0008-0000-0600-00008704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116</xdr:row>
      <xdr:rowOff>0</xdr:rowOff>
    </xdr:from>
    <xdr:ext cx="314325" cy="1076325"/>
    <xdr:sp macro="" textlink="">
      <xdr:nvSpPr>
        <xdr:cNvPr id="1160" name="Shape 30" descr="Resultado de imagen para imagenes de sillas secretariales con brazos">
          <a:extLst>
            <a:ext uri="{FF2B5EF4-FFF2-40B4-BE49-F238E27FC236}">
              <a16:creationId xmlns:a16="http://schemas.microsoft.com/office/drawing/2014/main" id="{00000000-0008-0000-0600-00008804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116</xdr:row>
      <xdr:rowOff>0</xdr:rowOff>
    </xdr:from>
    <xdr:ext cx="314325" cy="1076325"/>
    <xdr:sp macro="" textlink="">
      <xdr:nvSpPr>
        <xdr:cNvPr id="1161" name="Shape 30" descr="Resultado de imagen para imagenes de sillas secretariales con brazos">
          <a:extLst>
            <a:ext uri="{FF2B5EF4-FFF2-40B4-BE49-F238E27FC236}">
              <a16:creationId xmlns:a16="http://schemas.microsoft.com/office/drawing/2014/main" id="{00000000-0008-0000-0600-00008904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116</xdr:row>
      <xdr:rowOff>0</xdr:rowOff>
    </xdr:from>
    <xdr:ext cx="314325" cy="1076325"/>
    <xdr:sp macro="" textlink="">
      <xdr:nvSpPr>
        <xdr:cNvPr id="1162" name="Shape 30" descr="Resultado de imagen para imagenes de sillas secretariales con brazos">
          <a:extLst>
            <a:ext uri="{FF2B5EF4-FFF2-40B4-BE49-F238E27FC236}">
              <a16:creationId xmlns:a16="http://schemas.microsoft.com/office/drawing/2014/main" id="{00000000-0008-0000-0600-00008A04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116</xdr:row>
      <xdr:rowOff>0</xdr:rowOff>
    </xdr:from>
    <xdr:ext cx="314325" cy="1076325"/>
    <xdr:sp macro="" textlink="">
      <xdr:nvSpPr>
        <xdr:cNvPr id="1163" name="Shape 30" descr="Resultado de imagen para imagenes de sillas secretariales con brazos">
          <a:extLst>
            <a:ext uri="{FF2B5EF4-FFF2-40B4-BE49-F238E27FC236}">
              <a16:creationId xmlns:a16="http://schemas.microsoft.com/office/drawing/2014/main" id="{00000000-0008-0000-0600-00008B04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117</xdr:row>
      <xdr:rowOff>0</xdr:rowOff>
    </xdr:from>
    <xdr:ext cx="314325" cy="876300"/>
    <xdr:sp macro="" textlink="">
      <xdr:nvSpPr>
        <xdr:cNvPr id="1164" name="Shape 31" descr="Resultado de imagen para imagenes de sillas secretariales con brazos">
          <a:extLst>
            <a:ext uri="{FF2B5EF4-FFF2-40B4-BE49-F238E27FC236}">
              <a16:creationId xmlns:a16="http://schemas.microsoft.com/office/drawing/2014/main" id="{00000000-0008-0000-0600-00008C04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117</xdr:row>
      <xdr:rowOff>0</xdr:rowOff>
    </xdr:from>
    <xdr:ext cx="314325" cy="876300"/>
    <xdr:sp macro="" textlink="">
      <xdr:nvSpPr>
        <xdr:cNvPr id="1165" name="Shape 31" descr="Resultado de imagen para imagenes de sillas secretariales con brazos">
          <a:extLst>
            <a:ext uri="{FF2B5EF4-FFF2-40B4-BE49-F238E27FC236}">
              <a16:creationId xmlns:a16="http://schemas.microsoft.com/office/drawing/2014/main" id="{00000000-0008-0000-0600-00008D04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117</xdr:row>
      <xdr:rowOff>0</xdr:rowOff>
    </xdr:from>
    <xdr:ext cx="314325" cy="876300"/>
    <xdr:sp macro="" textlink="">
      <xdr:nvSpPr>
        <xdr:cNvPr id="1166" name="Shape 31" descr="Resultado de imagen para imagenes de sillas secretariales con brazos">
          <a:extLst>
            <a:ext uri="{FF2B5EF4-FFF2-40B4-BE49-F238E27FC236}">
              <a16:creationId xmlns:a16="http://schemas.microsoft.com/office/drawing/2014/main" id="{00000000-0008-0000-0600-00008E04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117</xdr:row>
      <xdr:rowOff>0</xdr:rowOff>
    </xdr:from>
    <xdr:ext cx="314325" cy="876300"/>
    <xdr:sp macro="" textlink="">
      <xdr:nvSpPr>
        <xdr:cNvPr id="1167" name="Shape 31" descr="Resultado de imagen para imagenes de sillas secretariales con brazos">
          <a:extLst>
            <a:ext uri="{FF2B5EF4-FFF2-40B4-BE49-F238E27FC236}">
              <a16:creationId xmlns:a16="http://schemas.microsoft.com/office/drawing/2014/main" id="{00000000-0008-0000-0600-00008F04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117</xdr:row>
      <xdr:rowOff>0</xdr:rowOff>
    </xdr:from>
    <xdr:ext cx="314325" cy="876300"/>
    <xdr:sp macro="" textlink="">
      <xdr:nvSpPr>
        <xdr:cNvPr id="1168" name="Shape 31" descr="Resultado de imagen para imagenes de sillas secretariales con brazos">
          <a:extLst>
            <a:ext uri="{FF2B5EF4-FFF2-40B4-BE49-F238E27FC236}">
              <a16:creationId xmlns:a16="http://schemas.microsoft.com/office/drawing/2014/main" id="{00000000-0008-0000-0600-00009004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117</xdr:row>
      <xdr:rowOff>0</xdr:rowOff>
    </xdr:from>
    <xdr:ext cx="314325" cy="876300"/>
    <xdr:sp macro="" textlink="">
      <xdr:nvSpPr>
        <xdr:cNvPr id="1169" name="Shape 31" descr="Resultado de imagen para imagenes de sillas secretariales con brazos">
          <a:extLst>
            <a:ext uri="{FF2B5EF4-FFF2-40B4-BE49-F238E27FC236}">
              <a16:creationId xmlns:a16="http://schemas.microsoft.com/office/drawing/2014/main" id="{00000000-0008-0000-0600-00009104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117</xdr:row>
      <xdr:rowOff>0</xdr:rowOff>
    </xdr:from>
    <xdr:ext cx="314325" cy="876300"/>
    <xdr:sp macro="" textlink="">
      <xdr:nvSpPr>
        <xdr:cNvPr id="1170" name="Shape 31" descr="Resultado de imagen para imagenes de sillas secretariales con brazos">
          <a:extLst>
            <a:ext uri="{FF2B5EF4-FFF2-40B4-BE49-F238E27FC236}">
              <a16:creationId xmlns:a16="http://schemas.microsoft.com/office/drawing/2014/main" id="{00000000-0008-0000-0600-00009204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119</xdr:row>
      <xdr:rowOff>0</xdr:rowOff>
    </xdr:from>
    <xdr:ext cx="314325" cy="476250"/>
    <xdr:sp macro="" textlink="">
      <xdr:nvSpPr>
        <xdr:cNvPr id="1171" name="Shape 32" descr="Resultado de imagen para imagenes de sillas secretariales con brazos">
          <a:extLst>
            <a:ext uri="{FF2B5EF4-FFF2-40B4-BE49-F238E27FC236}">
              <a16:creationId xmlns:a16="http://schemas.microsoft.com/office/drawing/2014/main" id="{00000000-0008-0000-0600-00009304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119</xdr:row>
      <xdr:rowOff>0</xdr:rowOff>
    </xdr:from>
    <xdr:ext cx="314325" cy="476250"/>
    <xdr:sp macro="" textlink="">
      <xdr:nvSpPr>
        <xdr:cNvPr id="1172" name="Shape 32" descr="Resultado de imagen para imagenes de sillas secretariales con brazos">
          <a:extLst>
            <a:ext uri="{FF2B5EF4-FFF2-40B4-BE49-F238E27FC236}">
              <a16:creationId xmlns:a16="http://schemas.microsoft.com/office/drawing/2014/main" id="{00000000-0008-0000-0600-00009404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119</xdr:row>
      <xdr:rowOff>0</xdr:rowOff>
    </xdr:from>
    <xdr:ext cx="314325" cy="476250"/>
    <xdr:sp macro="" textlink="">
      <xdr:nvSpPr>
        <xdr:cNvPr id="1173" name="Shape 32" descr="Resultado de imagen para imagenes de sillas secretariales con brazos">
          <a:extLst>
            <a:ext uri="{FF2B5EF4-FFF2-40B4-BE49-F238E27FC236}">
              <a16:creationId xmlns:a16="http://schemas.microsoft.com/office/drawing/2014/main" id="{00000000-0008-0000-0600-00009504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119</xdr:row>
      <xdr:rowOff>0</xdr:rowOff>
    </xdr:from>
    <xdr:ext cx="314325" cy="476250"/>
    <xdr:sp macro="" textlink="">
      <xdr:nvSpPr>
        <xdr:cNvPr id="1174" name="Shape 32" descr="Resultado de imagen para imagenes de sillas secretariales con brazos">
          <a:extLst>
            <a:ext uri="{FF2B5EF4-FFF2-40B4-BE49-F238E27FC236}">
              <a16:creationId xmlns:a16="http://schemas.microsoft.com/office/drawing/2014/main" id="{00000000-0008-0000-0600-00009604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119</xdr:row>
      <xdr:rowOff>0</xdr:rowOff>
    </xdr:from>
    <xdr:ext cx="314325" cy="476250"/>
    <xdr:sp macro="" textlink="">
      <xdr:nvSpPr>
        <xdr:cNvPr id="1175" name="Shape 32" descr="Resultado de imagen para imagenes de sillas secretariales con brazos">
          <a:extLst>
            <a:ext uri="{FF2B5EF4-FFF2-40B4-BE49-F238E27FC236}">
              <a16:creationId xmlns:a16="http://schemas.microsoft.com/office/drawing/2014/main" id="{00000000-0008-0000-0600-00009704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119</xdr:row>
      <xdr:rowOff>0</xdr:rowOff>
    </xdr:from>
    <xdr:ext cx="314325" cy="476250"/>
    <xdr:sp macro="" textlink="">
      <xdr:nvSpPr>
        <xdr:cNvPr id="1176" name="Shape 32" descr="Resultado de imagen para imagenes de sillas secretariales con brazos">
          <a:extLst>
            <a:ext uri="{FF2B5EF4-FFF2-40B4-BE49-F238E27FC236}">
              <a16:creationId xmlns:a16="http://schemas.microsoft.com/office/drawing/2014/main" id="{00000000-0008-0000-0600-00009804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119</xdr:row>
      <xdr:rowOff>0</xdr:rowOff>
    </xdr:from>
    <xdr:ext cx="314325" cy="476250"/>
    <xdr:sp macro="" textlink="">
      <xdr:nvSpPr>
        <xdr:cNvPr id="1177" name="Shape 32" descr="Resultado de imagen para imagenes de sillas secretariales con brazos">
          <a:extLst>
            <a:ext uri="{FF2B5EF4-FFF2-40B4-BE49-F238E27FC236}">
              <a16:creationId xmlns:a16="http://schemas.microsoft.com/office/drawing/2014/main" id="{00000000-0008-0000-0600-00009904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xdr:row>
      <xdr:rowOff>0</xdr:rowOff>
    </xdr:from>
    <xdr:ext cx="314325" cy="314325"/>
    <xdr:sp macro="" textlink="">
      <xdr:nvSpPr>
        <xdr:cNvPr id="1178" name="Shape 3" descr="Resultado de imagen para imagenes de sillas secretariales con brazos">
          <a:extLst>
            <a:ext uri="{FF2B5EF4-FFF2-40B4-BE49-F238E27FC236}">
              <a16:creationId xmlns:a16="http://schemas.microsoft.com/office/drawing/2014/main" id="{00000000-0008-0000-0600-00009A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xdr:row>
      <xdr:rowOff>0</xdr:rowOff>
    </xdr:from>
    <xdr:ext cx="314325" cy="314325"/>
    <xdr:sp macro="" textlink="">
      <xdr:nvSpPr>
        <xdr:cNvPr id="1179" name="Shape 3" descr="Resultado de imagen para imagenes de sillas secretariales con brazos">
          <a:extLst>
            <a:ext uri="{FF2B5EF4-FFF2-40B4-BE49-F238E27FC236}">
              <a16:creationId xmlns:a16="http://schemas.microsoft.com/office/drawing/2014/main" id="{00000000-0008-0000-0600-00009B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xdr:row>
      <xdr:rowOff>0</xdr:rowOff>
    </xdr:from>
    <xdr:ext cx="314325" cy="314325"/>
    <xdr:sp macro="" textlink="">
      <xdr:nvSpPr>
        <xdr:cNvPr id="1180" name="Shape 3" descr="Resultado de imagen para imagenes de sillas secretariales con brazos">
          <a:extLst>
            <a:ext uri="{FF2B5EF4-FFF2-40B4-BE49-F238E27FC236}">
              <a16:creationId xmlns:a16="http://schemas.microsoft.com/office/drawing/2014/main" id="{00000000-0008-0000-0600-00009C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xdr:row>
      <xdr:rowOff>0</xdr:rowOff>
    </xdr:from>
    <xdr:ext cx="314325" cy="314325"/>
    <xdr:sp macro="" textlink="">
      <xdr:nvSpPr>
        <xdr:cNvPr id="1181" name="Shape 3" descr="Resultado de imagen para imagenes de sillas secretariales con brazos">
          <a:extLst>
            <a:ext uri="{FF2B5EF4-FFF2-40B4-BE49-F238E27FC236}">
              <a16:creationId xmlns:a16="http://schemas.microsoft.com/office/drawing/2014/main" id="{00000000-0008-0000-0600-00009D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xdr:row>
      <xdr:rowOff>0</xdr:rowOff>
    </xdr:from>
    <xdr:ext cx="314325" cy="314325"/>
    <xdr:sp macro="" textlink="">
      <xdr:nvSpPr>
        <xdr:cNvPr id="1182" name="Shape 3" descr="Resultado de imagen para imagenes de sillas secretariales con brazos">
          <a:extLst>
            <a:ext uri="{FF2B5EF4-FFF2-40B4-BE49-F238E27FC236}">
              <a16:creationId xmlns:a16="http://schemas.microsoft.com/office/drawing/2014/main" id="{00000000-0008-0000-0600-00009E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xdr:row>
      <xdr:rowOff>0</xdr:rowOff>
    </xdr:from>
    <xdr:ext cx="314325" cy="314325"/>
    <xdr:sp macro="" textlink="">
      <xdr:nvSpPr>
        <xdr:cNvPr id="1183" name="Shape 3" descr="Resultado de imagen para imagenes de sillas secretariales con brazos">
          <a:extLst>
            <a:ext uri="{FF2B5EF4-FFF2-40B4-BE49-F238E27FC236}">
              <a16:creationId xmlns:a16="http://schemas.microsoft.com/office/drawing/2014/main" id="{00000000-0008-0000-0600-00009F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xdr:row>
      <xdr:rowOff>0</xdr:rowOff>
    </xdr:from>
    <xdr:ext cx="314325" cy="314325"/>
    <xdr:sp macro="" textlink="">
      <xdr:nvSpPr>
        <xdr:cNvPr id="1184" name="Shape 3" descr="Resultado de imagen para imagenes de sillas secretariales con brazos">
          <a:extLst>
            <a:ext uri="{FF2B5EF4-FFF2-40B4-BE49-F238E27FC236}">
              <a16:creationId xmlns:a16="http://schemas.microsoft.com/office/drawing/2014/main" id="{00000000-0008-0000-0600-0000A0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xdr:row>
      <xdr:rowOff>0</xdr:rowOff>
    </xdr:from>
    <xdr:ext cx="314325" cy="314325"/>
    <xdr:sp macro="" textlink="">
      <xdr:nvSpPr>
        <xdr:cNvPr id="1185" name="Shape 3" descr="Resultado de imagen para imagenes de sillas secretariales con brazos">
          <a:extLst>
            <a:ext uri="{FF2B5EF4-FFF2-40B4-BE49-F238E27FC236}">
              <a16:creationId xmlns:a16="http://schemas.microsoft.com/office/drawing/2014/main" id="{00000000-0008-0000-0600-0000A1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xdr:row>
      <xdr:rowOff>0</xdr:rowOff>
    </xdr:from>
    <xdr:ext cx="314325" cy="314325"/>
    <xdr:sp macro="" textlink="">
      <xdr:nvSpPr>
        <xdr:cNvPr id="1186" name="Shape 3" descr="Resultado de imagen para imagenes de sillas secretariales con brazos">
          <a:extLst>
            <a:ext uri="{FF2B5EF4-FFF2-40B4-BE49-F238E27FC236}">
              <a16:creationId xmlns:a16="http://schemas.microsoft.com/office/drawing/2014/main" id="{00000000-0008-0000-0600-0000A2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xdr:row>
      <xdr:rowOff>0</xdr:rowOff>
    </xdr:from>
    <xdr:ext cx="314325" cy="314325"/>
    <xdr:sp macro="" textlink="">
      <xdr:nvSpPr>
        <xdr:cNvPr id="1187" name="Shape 3" descr="Resultado de imagen para imagenes de sillas secretariales con brazos">
          <a:extLst>
            <a:ext uri="{FF2B5EF4-FFF2-40B4-BE49-F238E27FC236}">
              <a16:creationId xmlns:a16="http://schemas.microsoft.com/office/drawing/2014/main" id="{00000000-0008-0000-0600-0000A3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xdr:row>
      <xdr:rowOff>0</xdr:rowOff>
    </xdr:from>
    <xdr:ext cx="314325" cy="314325"/>
    <xdr:sp macro="" textlink="">
      <xdr:nvSpPr>
        <xdr:cNvPr id="1188" name="Shape 3" descr="Resultado de imagen para imagenes de sillas secretariales con brazos">
          <a:extLst>
            <a:ext uri="{FF2B5EF4-FFF2-40B4-BE49-F238E27FC236}">
              <a16:creationId xmlns:a16="http://schemas.microsoft.com/office/drawing/2014/main" id="{00000000-0008-0000-0600-0000A4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xdr:row>
      <xdr:rowOff>0</xdr:rowOff>
    </xdr:from>
    <xdr:ext cx="314325" cy="314325"/>
    <xdr:sp macro="" textlink="">
      <xdr:nvSpPr>
        <xdr:cNvPr id="1189" name="Shape 3" descr="Resultado de imagen para imagenes de sillas secretariales con brazos">
          <a:extLst>
            <a:ext uri="{FF2B5EF4-FFF2-40B4-BE49-F238E27FC236}">
              <a16:creationId xmlns:a16="http://schemas.microsoft.com/office/drawing/2014/main" id="{00000000-0008-0000-0600-0000A5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xdr:row>
      <xdr:rowOff>0</xdr:rowOff>
    </xdr:from>
    <xdr:ext cx="314325" cy="314325"/>
    <xdr:sp macro="" textlink="">
      <xdr:nvSpPr>
        <xdr:cNvPr id="1190" name="Shape 3" descr="Resultado de imagen para imagenes de sillas secretariales con brazos">
          <a:extLst>
            <a:ext uri="{FF2B5EF4-FFF2-40B4-BE49-F238E27FC236}">
              <a16:creationId xmlns:a16="http://schemas.microsoft.com/office/drawing/2014/main" id="{00000000-0008-0000-0600-0000A6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xdr:row>
      <xdr:rowOff>0</xdr:rowOff>
    </xdr:from>
    <xdr:ext cx="314325" cy="314325"/>
    <xdr:sp macro="" textlink="">
      <xdr:nvSpPr>
        <xdr:cNvPr id="1191" name="Shape 3" descr="Resultado de imagen para imagenes de sillas secretariales con brazos">
          <a:extLst>
            <a:ext uri="{FF2B5EF4-FFF2-40B4-BE49-F238E27FC236}">
              <a16:creationId xmlns:a16="http://schemas.microsoft.com/office/drawing/2014/main" id="{00000000-0008-0000-0600-0000A7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13</xdr:row>
      <xdr:rowOff>0</xdr:rowOff>
    </xdr:from>
    <xdr:ext cx="314325" cy="314325"/>
    <xdr:sp macro="" textlink="">
      <xdr:nvSpPr>
        <xdr:cNvPr id="1192" name="Shape 3" descr="Resultado de imagen para imagenes de sillas secretariales con brazos">
          <a:extLst>
            <a:ext uri="{FF2B5EF4-FFF2-40B4-BE49-F238E27FC236}">
              <a16:creationId xmlns:a16="http://schemas.microsoft.com/office/drawing/2014/main" id="{00000000-0008-0000-0600-0000A8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13</xdr:row>
      <xdr:rowOff>0</xdr:rowOff>
    </xdr:from>
    <xdr:ext cx="314325" cy="314325"/>
    <xdr:sp macro="" textlink="">
      <xdr:nvSpPr>
        <xdr:cNvPr id="1193" name="Shape 3" descr="Resultado de imagen para imagenes de sillas secretariales con brazos">
          <a:extLst>
            <a:ext uri="{FF2B5EF4-FFF2-40B4-BE49-F238E27FC236}">
              <a16:creationId xmlns:a16="http://schemas.microsoft.com/office/drawing/2014/main" id="{00000000-0008-0000-0600-0000A9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13</xdr:row>
      <xdr:rowOff>0</xdr:rowOff>
    </xdr:from>
    <xdr:ext cx="314325" cy="314325"/>
    <xdr:sp macro="" textlink="">
      <xdr:nvSpPr>
        <xdr:cNvPr id="1194" name="Shape 3" descr="Resultado de imagen para imagenes de sillas secretariales con brazos">
          <a:extLst>
            <a:ext uri="{FF2B5EF4-FFF2-40B4-BE49-F238E27FC236}">
              <a16:creationId xmlns:a16="http://schemas.microsoft.com/office/drawing/2014/main" id="{00000000-0008-0000-0600-0000AA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13</xdr:row>
      <xdr:rowOff>0</xdr:rowOff>
    </xdr:from>
    <xdr:ext cx="314325" cy="314325"/>
    <xdr:sp macro="" textlink="">
      <xdr:nvSpPr>
        <xdr:cNvPr id="1195" name="Shape 3" descr="Resultado de imagen para imagenes de sillas secretariales con brazos">
          <a:extLst>
            <a:ext uri="{FF2B5EF4-FFF2-40B4-BE49-F238E27FC236}">
              <a16:creationId xmlns:a16="http://schemas.microsoft.com/office/drawing/2014/main" id="{00000000-0008-0000-0600-0000AB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13</xdr:row>
      <xdr:rowOff>0</xdr:rowOff>
    </xdr:from>
    <xdr:ext cx="314325" cy="314325"/>
    <xdr:sp macro="" textlink="">
      <xdr:nvSpPr>
        <xdr:cNvPr id="1196" name="Shape 3" descr="Resultado de imagen para imagenes de sillas secretariales con brazos">
          <a:extLst>
            <a:ext uri="{FF2B5EF4-FFF2-40B4-BE49-F238E27FC236}">
              <a16:creationId xmlns:a16="http://schemas.microsoft.com/office/drawing/2014/main" id="{00000000-0008-0000-0600-0000AC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13</xdr:row>
      <xdr:rowOff>0</xdr:rowOff>
    </xdr:from>
    <xdr:ext cx="314325" cy="314325"/>
    <xdr:sp macro="" textlink="">
      <xdr:nvSpPr>
        <xdr:cNvPr id="1197" name="Shape 3" descr="Resultado de imagen para imagenes de sillas secretariales con brazos">
          <a:extLst>
            <a:ext uri="{FF2B5EF4-FFF2-40B4-BE49-F238E27FC236}">
              <a16:creationId xmlns:a16="http://schemas.microsoft.com/office/drawing/2014/main" id="{00000000-0008-0000-0600-0000AD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13</xdr:row>
      <xdr:rowOff>0</xdr:rowOff>
    </xdr:from>
    <xdr:ext cx="314325" cy="314325"/>
    <xdr:sp macro="" textlink="">
      <xdr:nvSpPr>
        <xdr:cNvPr id="1198" name="Shape 3" descr="Resultado de imagen para imagenes de sillas secretariales con brazos">
          <a:extLst>
            <a:ext uri="{FF2B5EF4-FFF2-40B4-BE49-F238E27FC236}">
              <a16:creationId xmlns:a16="http://schemas.microsoft.com/office/drawing/2014/main" id="{00000000-0008-0000-0600-0000AE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14</xdr:row>
      <xdr:rowOff>0</xdr:rowOff>
    </xdr:from>
    <xdr:ext cx="314325" cy="285750"/>
    <xdr:sp macro="" textlink="">
      <xdr:nvSpPr>
        <xdr:cNvPr id="1199" name="Shape 4" descr="Resultado de imagen para imagenes de sillas secretariales con brazos">
          <a:extLst>
            <a:ext uri="{FF2B5EF4-FFF2-40B4-BE49-F238E27FC236}">
              <a16:creationId xmlns:a16="http://schemas.microsoft.com/office/drawing/2014/main" id="{00000000-0008-0000-0600-0000AF04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14</xdr:row>
      <xdr:rowOff>0</xdr:rowOff>
    </xdr:from>
    <xdr:ext cx="314325" cy="285750"/>
    <xdr:sp macro="" textlink="">
      <xdr:nvSpPr>
        <xdr:cNvPr id="1200" name="Shape 4" descr="Resultado de imagen para imagenes de sillas secretariales con brazos">
          <a:extLst>
            <a:ext uri="{FF2B5EF4-FFF2-40B4-BE49-F238E27FC236}">
              <a16:creationId xmlns:a16="http://schemas.microsoft.com/office/drawing/2014/main" id="{00000000-0008-0000-0600-0000B004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14</xdr:row>
      <xdr:rowOff>0</xdr:rowOff>
    </xdr:from>
    <xdr:ext cx="314325" cy="285750"/>
    <xdr:sp macro="" textlink="">
      <xdr:nvSpPr>
        <xdr:cNvPr id="1201" name="Shape 4" descr="Resultado de imagen para imagenes de sillas secretariales con brazos">
          <a:extLst>
            <a:ext uri="{FF2B5EF4-FFF2-40B4-BE49-F238E27FC236}">
              <a16:creationId xmlns:a16="http://schemas.microsoft.com/office/drawing/2014/main" id="{00000000-0008-0000-0600-0000B104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14</xdr:row>
      <xdr:rowOff>0</xdr:rowOff>
    </xdr:from>
    <xdr:ext cx="314325" cy="285750"/>
    <xdr:sp macro="" textlink="">
      <xdr:nvSpPr>
        <xdr:cNvPr id="1202" name="Shape 4" descr="Resultado de imagen para imagenes de sillas secretariales con brazos">
          <a:extLst>
            <a:ext uri="{FF2B5EF4-FFF2-40B4-BE49-F238E27FC236}">
              <a16:creationId xmlns:a16="http://schemas.microsoft.com/office/drawing/2014/main" id="{00000000-0008-0000-0600-0000B204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14</xdr:row>
      <xdr:rowOff>0</xdr:rowOff>
    </xdr:from>
    <xdr:ext cx="314325" cy="285750"/>
    <xdr:sp macro="" textlink="">
      <xdr:nvSpPr>
        <xdr:cNvPr id="1203" name="Shape 4" descr="Resultado de imagen para imagenes de sillas secretariales con brazos">
          <a:extLst>
            <a:ext uri="{FF2B5EF4-FFF2-40B4-BE49-F238E27FC236}">
              <a16:creationId xmlns:a16="http://schemas.microsoft.com/office/drawing/2014/main" id="{00000000-0008-0000-0600-0000B304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14</xdr:row>
      <xdr:rowOff>0</xdr:rowOff>
    </xdr:from>
    <xdr:ext cx="314325" cy="285750"/>
    <xdr:sp macro="" textlink="">
      <xdr:nvSpPr>
        <xdr:cNvPr id="1204" name="Shape 4" descr="Resultado de imagen para imagenes de sillas secretariales con brazos">
          <a:extLst>
            <a:ext uri="{FF2B5EF4-FFF2-40B4-BE49-F238E27FC236}">
              <a16:creationId xmlns:a16="http://schemas.microsoft.com/office/drawing/2014/main" id="{00000000-0008-0000-0600-0000B404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14</xdr:row>
      <xdr:rowOff>0</xdr:rowOff>
    </xdr:from>
    <xdr:ext cx="314325" cy="285750"/>
    <xdr:sp macro="" textlink="">
      <xdr:nvSpPr>
        <xdr:cNvPr id="1205" name="Shape 4" descr="Resultado de imagen para imagenes de sillas secretariales con brazos">
          <a:extLst>
            <a:ext uri="{FF2B5EF4-FFF2-40B4-BE49-F238E27FC236}">
              <a16:creationId xmlns:a16="http://schemas.microsoft.com/office/drawing/2014/main" id="{00000000-0008-0000-0600-0000B504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15</xdr:row>
      <xdr:rowOff>0</xdr:rowOff>
    </xdr:from>
    <xdr:ext cx="314325" cy="314325"/>
    <xdr:sp macro="" textlink="">
      <xdr:nvSpPr>
        <xdr:cNvPr id="1206" name="Shape 3" descr="Resultado de imagen para imagenes de sillas secretariales con brazos">
          <a:extLst>
            <a:ext uri="{FF2B5EF4-FFF2-40B4-BE49-F238E27FC236}">
              <a16:creationId xmlns:a16="http://schemas.microsoft.com/office/drawing/2014/main" id="{00000000-0008-0000-0600-0000B6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15</xdr:row>
      <xdr:rowOff>0</xdr:rowOff>
    </xdr:from>
    <xdr:ext cx="314325" cy="314325"/>
    <xdr:sp macro="" textlink="">
      <xdr:nvSpPr>
        <xdr:cNvPr id="1207" name="Shape 3" descr="Resultado de imagen para imagenes de sillas secretariales con brazos">
          <a:extLst>
            <a:ext uri="{FF2B5EF4-FFF2-40B4-BE49-F238E27FC236}">
              <a16:creationId xmlns:a16="http://schemas.microsoft.com/office/drawing/2014/main" id="{00000000-0008-0000-0600-0000B7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15</xdr:row>
      <xdr:rowOff>0</xdr:rowOff>
    </xdr:from>
    <xdr:ext cx="314325" cy="314325"/>
    <xdr:sp macro="" textlink="">
      <xdr:nvSpPr>
        <xdr:cNvPr id="1208" name="Shape 3" descr="Resultado de imagen para imagenes de sillas secretariales con brazos">
          <a:extLst>
            <a:ext uri="{FF2B5EF4-FFF2-40B4-BE49-F238E27FC236}">
              <a16:creationId xmlns:a16="http://schemas.microsoft.com/office/drawing/2014/main" id="{00000000-0008-0000-0600-0000B8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15</xdr:row>
      <xdr:rowOff>0</xdr:rowOff>
    </xdr:from>
    <xdr:ext cx="314325" cy="314325"/>
    <xdr:sp macro="" textlink="">
      <xdr:nvSpPr>
        <xdr:cNvPr id="1209" name="Shape 3" descr="Resultado de imagen para imagenes de sillas secretariales con brazos">
          <a:extLst>
            <a:ext uri="{FF2B5EF4-FFF2-40B4-BE49-F238E27FC236}">
              <a16:creationId xmlns:a16="http://schemas.microsoft.com/office/drawing/2014/main" id="{00000000-0008-0000-0600-0000B9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15</xdr:row>
      <xdr:rowOff>0</xdr:rowOff>
    </xdr:from>
    <xdr:ext cx="314325" cy="314325"/>
    <xdr:sp macro="" textlink="">
      <xdr:nvSpPr>
        <xdr:cNvPr id="1210" name="Shape 3" descr="Resultado de imagen para imagenes de sillas secretariales con brazos">
          <a:extLst>
            <a:ext uri="{FF2B5EF4-FFF2-40B4-BE49-F238E27FC236}">
              <a16:creationId xmlns:a16="http://schemas.microsoft.com/office/drawing/2014/main" id="{00000000-0008-0000-0600-0000BA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15</xdr:row>
      <xdr:rowOff>0</xdr:rowOff>
    </xdr:from>
    <xdr:ext cx="314325" cy="314325"/>
    <xdr:sp macro="" textlink="">
      <xdr:nvSpPr>
        <xdr:cNvPr id="1211" name="Shape 3" descr="Resultado de imagen para imagenes de sillas secretariales con brazos">
          <a:extLst>
            <a:ext uri="{FF2B5EF4-FFF2-40B4-BE49-F238E27FC236}">
              <a16:creationId xmlns:a16="http://schemas.microsoft.com/office/drawing/2014/main" id="{00000000-0008-0000-0600-0000BB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15</xdr:row>
      <xdr:rowOff>0</xdr:rowOff>
    </xdr:from>
    <xdr:ext cx="314325" cy="314325"/>
    <xdr:sp macro="" textlink="">
      <xdr:nvSpPr>
        <xdr:cNvPr id="1212" name="Shape 3" descr="Resultado de imagen para imagenes de sillas secretariales con brazos">
          <a:extLst>
            <a:ext uri="{FF2B5EF4-FFF2-40B4-BE49-F238E27FC236}">
              <a16:creationId xmlns:a16="http://schemas.microsoft.com/office/drawing/2014/main" id="{00000000-0008-0000-0600-0000BC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16</xdr:row>
      <xdr:rowOff>0</xdr:rowOff>
    </xdr:from>
    <xdr:ext cx="314325" cy="314325"/>
    <xdr:sp macro="" textlink="">
      <xdr:nvSpPr>
        <xdr:cNvPr id="1213" name="Shape 3" descr="Resultado de imagen para imagenes de sillas secretariales con brazos">
          <a:extLst>
            <a:ext uri="{FF2B5EF4-FFF2-40B4-BE49-F238E27FC236}">
              <a16:creationId xmlns:a16="http://schemas.microsoft.com/office/drawing/2014/main" id="{00000000-0008-0000-0600-0000BD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16</xdr:row>
      <xdr:rowOff>0</xdr:rowOff>
    </xdr:from>
    <xdr:ext cx="314325" cy="314325"/>
    <xdr:sp macro="" textlink="">
      <xdr:nvSpPr>
        <xdr:cNvPr id="1214" name="Shape 3" descr="Resultado de imagen para imagenes de sillas secretariales con brazos">
          <a:extLst>
            <a:ext uri="{FF2B5EF4-FFF2-40B4-BE49-F238E27FC236}">
              <a16:creationId xmlns:a16="http://schemas.microsoft.com/office/drawing/2014/main" id="{00000000-0008-0000-0600-0000BE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16</xdr:row>
      <xdr:rowOff>0</xdr:rowOff>
    </xdr:from>
    <xdr:ext cx="314325" cy="314325"/>
    <xdr:sp macro="" textlink="">
      <xdr:nvSpPr>
        <xdr:cNvPr id="1215" name="Shape 3" descr="Resultado de imagen para imagenes de sillas secretariales con brazos">
          <a:extLst>
            <a:ext uri="{FF2B5EF4-FFF2-40B4-BE49-F238E27FC236}">
              <a16:creationId xmlns:a16="http://schemas.microsoft.com/office/drawing/2014/main" id="{00000000-0008-0000-0600-0000BF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16</xdr:row>
      <xdr:rowOff>0</xdr:rowOff>
    </xdr:from>
    <xdr:ext cx="314325" cy="314325"/>
    <xdr:sp macro="" textlink="">
      <xdr:nvSpPr>
        <xdr:cNvPr id="1216" name="Shape 3" descr="Resultado de imagen para imagenes de sillas secretariales con brazos">
          <a:extLst>
            <a:ext uri="{FF2B5EF4-FFF2-40B4-BE49-F238E27FC236}">
              <a16:creationId xmlns:a16="http://schemas.microsoft.com/office/drawing/2014/main" id="{00000000-0008-0000-0600-0000C0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16</xdr:row>
      <xdr:rowOff>0</xdr:rowOff>
    </xdr:from>
    <xdr:ext cx="314325" cy="314325"/>
    <xdr:sp macro="" textlink="">
      <xdr:nvSpPr>
        <xdr:cNvPr id="1217" name="Shape 3" descr="Resultado de imagen para imagenes de sillas secretariales con brazos">
          <a:extLst>
            <a:ext uri="{FF2B5EF4-FFF2-40B4-BE49-F238E27FC236}">
              <a16:creationId xmlns:a16="http://schemas.microsoft.com/office/drawing/2014/main" id="{00000000-0008-0000-0600-0000C1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16</xdr:row>
      <xdr:rowOff>0</xdr:rowOff>
    </xdr:from>
    <xdr:ext cx="314325" cy="314325"/>
    <xdr:sp macro="" textlink="">
      <xdr:nvSpPr>
        <xdr:cNvPr id="1218" name="Shape 3" descr="Resultado de imagen para imagenes de sillas secretariales con brazos">
          <a:extLst>
            <a:ext uri="{FF2B5EF4-FFF2-40B4-BE49-F238E27FC236}">
              <a16:creationId xmlns:a16="http://schemas.microsoft.com/office/drawing/2014/main" id="{00000000-0008-0000-0600-0000C2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16</xdr:row>
      <xdr:rowOff>0</xdr:rowOff>
    </xdr:from>
    <xdr:ext cx="314325" cy="314325"/>
    <xdr:sp macro="" textlink="">
      <xdr:nvSpPr>
        <xdr:cNvPr id="1219" name="Shape 3" descr="Resultado de imagen para imagenes de sillas secretariales con brazos">
          <a:extLst>
            <a:ext uri="{FF2B5EF4-FFF2-40B4-BE49-F238E27FC236}">
              <a16:creationId xmlns:a16="http://schemas.microsoft.com/office/drawing/2014/main" id="{00000000-0008-0000-0600-0000C304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17</xdr:row>
      <xdr:rowOff>0</xdr:rowOff>
    </xdr:from>
    <xdr:ext cx="314325" cy="54273450"/>
    <xdr:sp macro="" textlink="">
      <xdr:nvSpPr>
        <xdr:cNvPr id="1220" name="Shape 5" descr="Resultado de imagen para imagenes de sillas secretariales con brazos">
          <a:extLst>
            <a:ext uri="{FF2B5EF4-FFF2-40B4-BE49-F238E27FC236}">
              <a16:creationId xmlns:a16="http://schemas.microsoft.com/office/drawing/2014/main" id="{00000000-0008-0000-0600-0000C4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17</xdr:row>
      <xdr:rowOff>0</xdr:rowOff>
    </xdr:from>
    <xdr:ext cx="314325" cy="54273450"/>
    <xdr:sp macro="" textlink="">
      <xdr:nvSpPr>
        <xdr:cNvPr id="1221" name="Shape 5" descr="Resultado de imagen para imagenes de sillas secretariales con brazos">
          <a:extLst>
            <a:ext uri="{FF2B5EF4-FFF2-40B4-BE49-F238E27FC236}">
              <a16:creationId xmlns:a16="http://schemas.microsoft.com/office/drawing/2014/main" id="{00000000-0008-0000-0600-0000C5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17</xdr:row>
      <xdr:rowOff>0</xdr:rowOff>
    </xdr:from>
    <xdr:ext cx="314325" cy="54273450"/>
    <xdr:sp macro="" textlink="">
      <xdr:nvSpPr>
        <xdr:cNvPr id="1222" name="Shape 5" descr="Resultado de imagen para imagenes de sillas secretariales con brazos">
          <a:extLst>
            <a:ext uri="{FF2B5EF4-FFF2-40B4-BE49-F238E27FC236}">
              <a16:creationId xmlns:a16="http://schemas.microsoft.com/office/drawing/2014/main" id="{00000000-0008-0000-0600-0000C6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17</xdr:row>
      <xdr:rowOff>0</xdr:rowOff>
    </xdr:from>
    <xdr:ext cx="314325" cy="54273450"/>
    <xdr:sp macro="" textlink="">
      <xdr:nvSpPr>
        <xdr:cNvPr id="1223" name="Shape 5" descr="Resultado de imagen para imagenes de sillas secretariales con brazos">
          <a:extLst>
            <a:ext uri="{FF2B5EF4-FFF2-40B4-BE49-F238E27FC236}">
              <a16:creationId xmlns:a16="http://schemas.microsoft.com/office/drawing/2014/main" id="{00000000-0008-0000-0600-0000C7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17</xdr:row>
      <xdr:rowOff>0</xdr:rowOff>
    </xdr:from>
    <xdr:ext cx="314325" cy="54273450"/>
    <xdr:sp macro="" textlink="">
      <xdr:nvSpPr>
        <xdr:cNvPr id="1224" name="Shape 5" descr="Resultado de imagen para imagenes de sillas secretariales con brazos">
          <a:extLst>
            <a:ext uri="{FF2B5EF4-FFF2-40B4-BE49-F238E27FC236}">
              <a16:creationId xmlns:a16="http://schemas.microsoft.com/office/drawing/2014/main" id="{00000000-0008-0000-0600-0000C8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17</xdr:row>
      <xdr:rowOff>0</xdr:rowOff>
    </xdr:from>
    <xdr:ext cx="314325" cy="54273450"/>
    <xdr:sp macro="" textlink="">
      <xdr:nvSpPr>
        <xdr:cNvPr id="1225" name="Shape 5" descr="Resultado de imagen para imagenes de sillas secretariales con brazos">
          <a:extLst>
            <a:ext uri="{FF2B5EF4-FFF2-40B4-BE49-F238E27FC236}">
              <a16:creationId xmlns:a16="http://schemas.microsoft.com/office/drawing/2014/main" id="{00000000-0008-0000-0600-0000C9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17</xdr:row>
      <xdr:rowOff>0</xdr:rowOff>
    </xdr:from>
    <xdr:ext cx="314325" cy="54273450"/>
    <xdr:sp macro="" textlink="">
      <xdr:nvSpPr>
        <xdr:cNvPr id="1226" name="Shape 5" descr="Resultado de imagen para imagenes de sillas secretariales con brazos">
          <a:extLst>
            <a:ext uri="{FF2B5EF4-FFF2-40B4-BE49-F238E27FC236}">
              <a16:creationId xmlns:a16="http://schemas.microsoft.com/office/drawing/2014/main" id="{00000000-0008-0000-0600-0000CA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19</xdr:row>
      <xdr:rowOff>0</xdr:rowOff>
    </xdr:from>
    <xdr:ext cx="314325" cy="53530500"/>
    <xdr:sp macro="" textlink="">
      <xdr:nvSpPr>
        <xdr:cNvPr id="1227" name="Shape 5" descr="Resultado de imagen para imagenes de sillas secretariales con brazos">
          <a:extLst>
            <a:ext uri="{FF2B5EF4-FFF2-40B4-BE49-F238E27FC236}">
              <a16:creationId xmlns:a16="http://schemas.microsoft.com/office/drawing/2014/main" id="{00000000-0008-0000-0600-0000CB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19</xdr:row>
      <xdr:rowOff>0</xdr:rowOff>
    </xdr:from>
    <xdr:ext cx="314325" cy="53530500"/>
    <xdr:sp macro="" textlink="">
      <xdr:nvSpPr>
        <xdr:cNvPr id="1228" name="Shape 5" descr="Resultado de imagen para imagenes de sillas secretariales con brazos">
          <a:extLst>
            <a:ext uri="{FF2B5EF4-FFF2-40B4-BE49-F238E27FC236}">
              <a16:creationId xmlns:a16="http://schemas.microsoft.com/office/drawing/2014/main" id="{00000000-0008-0000-0600-0000CC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19</xdr:row>
      <xdr:rowOff>0</xdr:rowOff>
    </xdr:from>
    <xdr:ext cx="314325" cy="53530500"/>
    <xdr:sp macro="" textlink="">
      <xdr:nvSpPr>
        <xdr:cNvPr id="1229" name="Shape 5" descr="Resultado de imagen para imagenes de sillas secretariales con brazos">
          <a:extLst>
            <a:ext uri="{FF2B5EF4-FFF2-40B4-BE49-F238E27FC236}">
              <a16:creationId xmlns:a16="http://schemas.microsoft.com/office/drawing/2014/main" id="{00000000-0008-0000-0600-0000CD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19</xdr:row>
      <xdr:rowOff>0</xdr:rowOff>
    </xdr:from>
    <xdr:ext cx="314325" cy="53530500"/>
    <xdr:sp macro="" textlink="">
      <xdr:nvSpPr>
        <xdr:cNvPr id="1230" name="Shape 5" descr="Resultado de imagen para imagenes de sillas secretariales con brazos">
          <a:extLst>
            <a:ext uri="{FF2B5EF4-FFF2-40B4-BE49-F238E27FC236}">
              <a16:creationId xmlns:a16="http://schemas.microsoft.com/office/drawing/2014/main" id="{00000000-0008-0000-0600-0000CE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19</xdr:row>
      <xdr:rowOff>0</xdr:rowOff>
    </xdr:from>
    <xdr:ext cx="314325" cy="53530500"/>
    <xdr:sp macro="" textlink="">
      <xdr:nvSpPr>
        <xdr:cNvPr id="1231" name="Shape 5" descr="Resultado de imagen para imagenes de sillas secretariales con brazos">
          <a:extLst>
            <a:ext uri="{FF2B5EF4-FFF2-40B4-BE49-F238E27FC236}">
              <a16:creationId xmlns:a16="http://schemas.microsoft.com/office/drawing/2014/main" id="{00000000-0008-0000-0600-0000CF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19</xdr:row>
      <xdr:rowOff>0</xdr:rowOff>
    </xdr:from>
    <xdr:ext cx="314325" cy="53530500"/>
    <xdr:sp macro="" textlink="">
      <xdr:nvSpPr>
        <xdr:cNvPr id="1232" name="Shape 5" descr="Resultado de imagen para imagenes de sillas secretariales con brazos">
          <a:extLst>
            <a:ext uri="{FF2B5EF4-FFF2-40B4-BE49-F238E27FC236}">
              <a16:creationId xmlns:a16="http://schemas.microsoft.com/office/drawing/2014/main" id="{00000000-0008-0000-0600-0000D0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19</xdr:row>
      <xdr:rowOff>0</xdr:rowOff>
    </xdr:from>
    <xdr:ext cx="314325" cy="53530500"/>
    <xdr:sp macro="" textlink="">
      <xdr:nvSpPr>
        <xdr:cNvPr id="1233" name="Shape 5" descr="Resultado de imagen para imagenes de sillas secretariales con brazos">
          <a:extLst>
            <a:ext uri="{FF2B5EF4-FFF2-40B4-BE49-F238E27FC236}">
              <a16:creationId xmlns:a16="http://schemas.microsoft.com/office/drawing/2014/main" id="{00000000-0008-0000-0600-0000D1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20</xdr:row>
      <xdr:rowOff>0</xdr:rowOff>
    </xdr:from>
    <xdr:ext cx="314325" cy="52901850"/>
    <xdr:sp macro="" textlink="">
      <xdr:nvSpPr>
        <xdr:cNvPr id="1234" name="Shape 5" descr="Resultado de imagen para imagenes de sillas secretariales con brazos">
          <a:extLst>
            <a:ext uri="{FF2B5EF4-FFF2-40B4-BE49-F238E27FC236}">
              <a16:creationId xmlns:a16="http://schemas.microsoft.com/office/drawing/2014/main" id="{00000000-0008-0000-0600-0000D2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20</xdr:row>
      <xdr:rowOff>0</xdr:rowOff>
    </xdr:from>
    <xdr:ext cx="314325" cy="52901850"/>
    <xdr:sp macro="" textlink="">
      <xdr:nvSpPr>
        <xdr:cNvPr id="1235" name="Shape 5" descr="Resultado de imagen para imagenes de sillas secretariales con brazos">
          <a:extLst>
            <a:ext uri="{FF2B5EF4-FFF2-40B4-BE49-F238E27FC236}">
              <a16:creationId xmlns:a16="http://schemas.microsoft.com/office/drawing/2014/main" id="{00000000-0008-0000-0600-0000D3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20</xdr:row>
      <xdr:rowOff>0</xdr:rowOff>
    </xdr:from>
    <xdr:ext cx="314325" cy="52901850"/>
    <xdr:sp macro="" textlink="">
      <xdr:nvSpPr>
        <xdr:cNvPr id="1236" name="Shape 5" descr="Resultado de imagen para imagenes de sillas secretariales con brazos">
          <a:extLst>
            <a:ext uri="{FF2B5EF4-FFF2-40B4-BE49-F238E27FC236}">
              <a16:creationId xmlns:a16="http://schemas.microsoft.com/office/drawing/2014/main" id="{00000000-0008-0000-0600-0000D4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20</xdr:row>
      <xdr:rowOff>0</xdr:rowOff>
    </xdr:from>
    <xdr:ext cx="314325" cy="52901850"/>
    <xdr:sp macro="" textlink="">
      <xdr:nvSpPr>
        <xdr:cNvPr id="1237" name="Shape 5" descr="Resultado de imagen para imagenes de sillas secretariales con brazos">
          <a:extLst>
            <a:ext uri="{FF2B5EF4-FFF2-40B4-BE49-F238E27FC236}">
              <a16:creationId xmlns:a16="http://schemas.microsoft.com/office/drawing/2014/main" id="{00000000-0008-0000-0600-0000D5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20</xdr:row>
      <xdr:rowOff>0</xdr:rowOff>
    </xdr:from>
    <xdr:ext cx="314325" cy="52901850"/>
    <xdr:sp macro="" textlink="">
      <xdr:nvSpPr>
        <xdr:cNvPr id="1238" name="Shape 5" descr="Resultado de imagen para imagenes de sillas secretariales con brazos">
          <a:extLst>
            <a:ext uri="{FF2B5EF4-FFF2-40B4-BE49-F238E27FC236}">
              <a16:creationId xmlns:a16="http://schemas.microsoft.com/office/drawing/2014/main" id="{00000000-0008-0000-0600-0000D6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20</xdr:row>
      <xdr:rowOff>0</xdr:rowOff>
    </xdr:from>
    <xdr:ext cx="314325" cy="52901850"/>
    <xdr:sp macro="" textlink="">
      <xdr:nvSpPr>
        <xdr:cNvPr id="1239" name="Shape 5" descr="Resultado de imagen para imagenes de sillas secretariales con brazos">
          <a:extLst>
            <a:ext uri="{FF2B5EF4-FFF2-40B4-BE49-F238E27FC236}">
              <a16:creationId xmlns:a16="http://schemas.microsoft.com/office/drawing/2014/main" id="{00000000-0008-0000-0600-0000D7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20</xdr:row>
      <xdr:rowOff>0</xdr:rowOff>
    </xdr:from>
    <xdr:ext cx="314325" cy="52901850"/>
    <xdr:sp macro="" textlink="">
      <xdr:nvSpPr>
        <xdr:cNvPr id="1240" name="Shape 5" descr="Resultado de imagen para imagenes de sillas secretariales con brazos">
          <a:extLst>
            <a:ext uri="{FF2B5EF4-FFF2-40B4-BE49-F238E27FC236}">
              <a16:creationId xmlns:a16="http://schemas.microsoft.com/office/drawing/2014/main" id="{00000000-0008-0000-0600-0000D8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21</xdr:row>
      <xdr:rowOff>0</xdr:rowOff>
    </xdr:from>
    <xdr:ext cx="314325" cy="52320825"/>
    <xdr:sp macro="" textlink="">
      <xdr:nvSpPr>
        <xdr:cNvPr id="1241" name="Shape 6" descr="Resultado de imagen para imagenes de sillas secretariales con brazos">
          <a:extLst>
            <a:ext uri="{FF2B5EF4-FFF2-40B4-BE49-F238E27FC236}">
              <a16:creationId xmlns:a16="http://schemas.microsoft.com/office/drawing/2014/main" id="{00000000-0008-0000-0600-0000D9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21</xdr:row>
      <xdr:rowOff>0</xdr:rowOff>
    </xdr:from>
    <xdr:ext cx="314325" cy="52320825"/>
    <xdr:sp macro="" textlink="">
      <xdr:nvSpPr>
        <xdr:cNvPr id="1242" name="Shape 6" descr="Resultado de imagen para imagenes de sillas secretariales con brazos">
          <a:extLst>
            <a:ext uri="{FF2B5EF4-FFF2-40B4-BE49-F238E27FC236}">
              <a16:creationId xmlns:a16="http://schemas.microsoft.com/office/drawing/2014/main" id="{00000000-0008-0000-0600-0000DA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21</xdr:row>
      <xdr:rowOff>0</xdr:rowOff>
    </xdr:from>
    <xdr:ext cx="314325" cy="52320825"/>
    <xdr:sp macro="" textlink="">
      <xdr:nvSpPr>
        <xdr:cNvPr id="1243" name="Shape 6" descr="Resultado de imagen para imagenes de sillas secretariales con brazos">
          <a:extLst>
            <a:ext uri="{FF2B5EF4-FFF2-40B4-BE49-F238E27FC236}">
              <a16:creationId xmlns:a16="http://schemas.microsoft.com/office/drawing/2014/main" id="{00000000-0008-0000-0600-0000DB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21</xdr:row>
      <xdr:rowOff>0</xdr:rowOff>
    </xdr:from>
    <xdr:ext cx="314325" cy="52320825"/>
    <xdr:sp macro="" textlink="">
      <xdr:nvSpPr>
        <xdr:cNvPr id="1244" name="Shape 6" descr="Resultado de imagen para imagenes de sillas secretariales con brazos">
          <a:extLst>
            <a:ext uri="{FF2B5EF4-FFF2-40B4-BE49-F238E27FC236}">
              <a16:creationId xmlns:a16="http://schemas.microsoft.com/office/drawing/2014/main" id="{00000000-0008-0000-0600-0000DC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21</xdr:row>
      <xdr:rowOff>0</xdr:rowOff>
    </xdr:from>
    <xdr:ext cx="314325" cy="52320825"/>
    <xdr:sp macro="" textlink="">
      <xdr:nvSpPr>
        <xdr:cNvPr id="1245" name="Shape 6" descr="Resultado de imagen para imagenes de sillas secretariales con brazos">
          <a:extLst>
            <a:ext uri="{FF2B5EF4-FFF2-40B4-BE49-F238E27FC236}">
              <a16:creationId xmlns:a16="http://schemas.microsoft.com/office/drawing/2014/main" id="{00000000-0008-0000-0600-0000DD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21</xdr:row>
      <xdr:rowOff>0</xdr:rowOff>
    </xdr:from>
    <xdr:ext cx="314325" cy="52320825"/>
    <xdr:sp macro="" textlink="">
      <xdr:nvSpPr>
        <xdr:cNvPr id="1246" name="Shape 6" descr="Resultado de imagen para imagenes de sillas secretariales con brazos">
          <a:extLst>
            <a:ext uri="{FF2B5EF4-FFF2-40B4-BE49-F238E27FC236}">
              <a16:creationId xmlns:a16="http://schemas.microsoft.com/office/drawing/2014/main" id="{00000000-0008-0000-0600-0000DE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21</xdr:row>
      <xdr:rowOff>0</xdr:rowOff>
    </xdr:from>
    <xdr:ext cx="314325" cy="52320825"/>
    <xdr:sp macro="" textlink="">
      <xdr:nvSpPr>
        <xdr:cNvPr id="1247" name="Shape 6" descr="Resultado de imagen para imagenes de sillas secretariales con brazos">
          <a:extLst>
            <a:ext uri="{FF2B5EF4-FFF2-40B4-BE49-F238E27FC236}">
              <a16:creationId xmlns:a16="http://schemas.microsoft.com/office/drawing/2014/main" id="{00000000-0008-0000-0600-0000DF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22</xdr:row>
      <xdr:rowOff>0</xdr:rowOff>
    </xdr:from>
    <xdr:ext cx="314325" cy="51349275"/>
    <xdr:sp macro="" textlink="">
      <xdr:nvSpPr>
        <xdr:cNvPr id="1248" name="Shape 5" descr="Resultado de imagen para imagenes de sillas secretariales con brazos">
          <a:extLst>
            <a:ext uri="{FF2B5EF4-FFF2-40B4-BE49-F238E27FC236}">
              <a16:creationId xmlns:a16="http://schemas.microsoft.com/office/drawing/2014/main" id="{00000000-0008-0000-0600-0000E0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22</xdr:row>
      <xdr:rowOff>0</xdr:rowOff>
    </xdr:from>
    <xdr:ext cx="314325" cy="51349275"/>
    <xdr:sp macro="" textlink="">
      <xdr:nvSpPr>
        <xdr:cNvPr id="1249" name="Shape 5" descr="Resultado de imagen para imagenes de sillas secretariales con brazos">
          <a:extLst>
            <a:ext uri="{FF2B5EF4-FFF2-40B4-BE49-F238E27FC236}">
              <a16:creationId xmlns:a16="http://schemas.microsoft.com/office/drawing/2014/main" id="{00000000-0008-0000-0600-0000E1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22</xdr:row>
      <xdr:rowOff>0</xdr:rowOff>
    </xdr:from>
    <xdr:ext cx="314325" cy="51349275"/>
    <xdr:sp macro="" textlink="">
      <xdr:nvSpPr>
        <xdr:cNvPr id="1250" name="Shape 5" descr="Resultado de imagen para imagenes de sillas secretariales con brazos">
          <a:extLst>
            <a:ext uri="{FF2B5EF4-FFF2-40B4-BE49-F238E27FC236}">
              <a16:creationId xmlns:a16="http://schemas.microsoft.com/office/drawing/2014/main" id="{00000000-0008-0000-0600-0000E2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22</xdr:row>
      <xdr:rowOff>0</xdr:rowOff>
    </xdr:from>
    <xdr:ext cx="314325" cy="51349275"/>
    <xdr:sp macro="" textlink="">
      <xdr:nvSpPr>
        <xdr:cNvPr id="1251" name="Shape 5" descr="Resultado de imagen para imagenes de sillas secretariales con brazos">
          <a:extLst>
            <a:ext uri="{FF2B5EF4-FFF2-40B4-BE49-F238E27FC236}">
              <a16:creationId xmlns:a16="http://schemas.microsoft.com/office/drawing/2014/main" id="{00000000-0008-0000-0600-0000E3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22</xdr:row>
      <xdr:rowOff>0</xdr:rowOff>
    </xdr:from>
    <xdr:ext cx="314325" cy="51349275"/>
    <xdr:sp macro="" textlink="">
      <xdr:nvSpPr>
        <xdr:cNvPr id="1252" name="Shape 5" descr="Resultado de imagen para imagenes de sillas secretariales con brazos">
          <a:extLst>
            <a:ext uri="{FF2B5EF4-FFF2-40B4-BE49-F238E27FC236}">
              <a16:creationId xmlns:a16="http://schemas.microsoft.com/office/drawing/2014/main" id="{00000000-0008-0000-0600-0000E4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22</xdr:row>
      <xdr:rowOff>0</xdr:rowOff>
    </xdr:from>
    <xdr:ext cx="314325" cy="51349275"/>
    <xdr:sp macro="" textlink="">
      <xdr:nvSpPr>
        <xdr:cNvPr id="1253" name="Shape 5" descr="Resultado de imagen para imagenes de sillas secretariales con brazos">
          <a:extLst>
            <a:ext uri="{FF2B5EF4-FFF2-40B4-BE49-F238E27FC236}">
              <a16:creationId xmlns:a16="http://schemas.microsoft.com/office/drawing/2014/main" id="{00000000-0008-0000-0600-0000E5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22</xdr:row>
      <xdr:rowOff>0</xdr:rowOff>
    </xdr:from>
    <xdr:ext cx="314325" cy="51349275"/>
    <xdr:sp macro="" textlink="">
      <xdr:nvSpPr>
        <xdr:cNvPr id="1254" name="Shape 5" descr="Resultado de imagen para imagenes de sillas secretariales con brazos">
          <a:extLst>
            <a:ext uri="{FF2B5EF4-FFF2-40B4-BE49-F238E27FC236}">
              <a16:creationId xmlns:a16="http://schemas.microsoft.com/office/drawing/2014/main" id="{00000000-0008-0000-0600-0000E6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23</xdr:row>
      <xdr:rowOff>0</xdr:rowOff>
    </xdr:from>
    <xdr:ext cx="314325" cy="50415825"/>
    <xdr:sp macro="" textlink="">
      <xdr:nvSpPr>
        <xdr:cNvPr id="1255" name="Shape 5" descr="Resultado de imagen para imagenes de sillas secretariales con brazos">
          <a:extLst>
            <a:ext uri="{FF2B5EF4-FFF2-40B4-BE49-F238E27FC236}">
              <a16:creationId xmlns:a16="http://schemas.microsoft.com/office/drawing/2014/main" id="{00000000-0008-0000-0600-0000E7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23</xdr:row>
      <xdr:rowOff>0</xdr:rowOff>
    </xdr:from>
    <xdr:ext cx="314325" cy="50415825"/>
    <xdr:sp macro="" textlink="">
      <xdr:nvSpPr>
        <xdr:cNvPr id="1256" name="Shape 5" descr="Resultado de imagen para imagenes de sillas secretariales con brazos">
          <a:extLst>
            <a:ext uri="{FF2B5EF4-FFF2-40B4-BE49-F238E27FC236}">
              <a16:creationId xmlns:a16="http://schemas.microsoft.com/office/drawing/2014/main" id="{00000000-0008-0000-0600-0000E8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23</xdr:row>
      <xdr:rowOff>0</xdr:rowOff>
    </xdr:from>
    <xdr:ext cx="314325" cy="50415825"/>
    <xdr:sp macro="" textlink="">
      <xdr:nvSpPr>
        <xdr:cNvPr id="1257" name="Shape 5" descr="Resultado de imagen para imagenes de sillas secretariales con brazos">
          <a:extLst>
            <a:ext uri="{FF2B5EF4-FFF2-40B4-BE49-F238E27FC236}">
              <a16:creationId xmlns:a16="http://schemas.microsoft.com/office/drawing/2014/main" id="{00000000-0008-0000-0600-0000E9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23</xdr:row>
      <xdr:rowOff>0</xdr:rowOff>
    </xdr:from>
    <xdr:ext cx="314325" cy="50415825"/>
    <xdr:sp macro="" textlink="">
      <xdr:nvSpPr>
        <xdr:cNvPr id="1258" name="Shape 5" descr="Resultado de imagen para imagenes de sillas secretariales con brazos">
          <a:extLst>
            <a:ext uri="{FF2B5EF4-FFF2-40B4-BE49-F238E27FC236}">
              <a16:creationId xmlns:a16="http://schemas.microsoft.com/office/drawing/2014/main" id="{00000000-0008-0000-0600-0000EA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23</xdr:row>
      <xdr:rowOff>0</xdr:rowOff>
    </xdr:from>
    <xdr:ext cx="314325" cy="50415825"/>
    <xdr:sp macro="" textlink="">
      <xdr:nvSpPr>
        <xdr:cNvPr id="1259" name="Shape 5" descr="Resultado de imagen para imagenes de sillas secretariales con brazos">
          <a:extLst>
            <a:ext uri="{FF2B5EF4-FFF2-40B4-BE49-F238E27FC236}">
              <a16:creationId xmlns:a16="http://schemas.microsoft.com/office/drawing/2014/main" id="{00000000-0008-0000-0600-0000EB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23</xdr:row>
      <xdr:rowOff>0</xdr:rowOff>
    </xdr:from>
    <xdr:ext cx="314325" cy="50415825"/>
    <xdr:sp macro="" textlink="">
      <xdr:nvSpPr>
        <xdr:cNvPr id="1260" name="Shape 5" descr="Resultado de imagen para imagenes de sillas secretariales con brazos">
          <a:extLst>
            <a:ext uri="{FF2B5EF4-FFF2-40B4-BE49-F238E27FC236}">
              <a16:creationId xmlns:a16="http://schemas.microsoft.com/office/drawing/2014/main" id="{00000000-0008-0000-0600-0000EC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23</xdr:row>
      <xdr:rowOff>0</xdr:rowOff>
    </xdr:from>
    <xdr:ext cx="314325" cy="50415825"/>
    <xdr:sp macro="" textlink="">
      <xdr:nvSpPr>
        <xdr:cNvPr id="1261" name="Shape 5" descr="Resultado de imagen para imagenes de sillas secretariales con brazos">
          <a:extLst>
            <a:ext uri="{FF2B5EF4-FFF2-40B4-BE49-F238E27FC236}">
              <a16:creationId xmlns:a16="http://schemas.microsoft.com/office/drawing/2014/main" id="{00000000-0008-0000-0600-0000ED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24</xdr:row>
      <xdr:rowOff>0</xdr:rowOff>
    </xdr:from>
    <xdr:ext cx="314325" cy="49272825"/>
    <xdr:sp macro="" textlink="">
      <xdr:nvSpPr>
        <xdr:cNvPr id="1262" name="Shape 5" descr="Resultado de imagen para imagenes de sillas secretariales con brazos">
          <a:extLst>
            <a:ext uri="{FF2B5EF4-FFF2-40B4-BE49-F238E27FC236}">
              <a16:creationId xmlns:a16="http://schemas.microsoft.com/office/drawing/2014/main" id="{00000000-0008-0000-0600-0000EE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24</xdr:row>
      <xdr:rowOff>0</xdr:rowOff>
    </xdr:from>
    <xdr:ext cx="314325" cy="49272825"/>
    <xdr:sp macro="" textlink="">
      <xdr:nvSpPr>
        <xdr:cNvPr id="1263" name="Shape 5" descr="Resultado de imagen para imagenes de sillas secretariales con brazos">
          <a:extLst>
            <a:ext uri="{FF2B5EF4-FFF2-40B4-BE49-F238E27FC236}">
              <a16:creationId xmlns:a16="http://schemas.microsoft.com/office/drawing/2014/main" id="{00000000-0008-0000-0600-0000EF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24</xdr:row>
      <xdr:rowOff>0</xdr:rowOff>
    </xdr:from>
    <xdr:ext cx="314325" cy="49272825"/>
    <xdr:sp macro="" textlink="">
      <xdr:nvSpPr>
        <xdr:cNvPr id="1264" name="Shape 5" descr="Resultado de imagen para imagenes de sillas secretariales con brazos">
          <a:extLst>
            <a:ext uri="{FF2B5EF4-FFF2-40B4-BE49-F238E27FC236}">
              <a16:creationId xmlns:a16="http://schemas.microsoft.com/office/drawing/2014/main" id="{00000000-0008-0000-0600-0000F0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24</xdr:row>
      <xdr:rowOff>0</xdr:rowOff>
    </xdr:from>
    <xdr:ext cx="314325" cy="49272825"/>
    <xdr:sp macro="" textlink="">
      <xdr:nvSpPr>
        <xdr:cNvPr id="1265" name="Shape 5" descr="Resultado de imagen para imagenes de sillas secretariales con brazos">
          <a:extLst>
            <a:ext uri="{FF2B5EF4-FFF2-40B4-BE49-F238E27FC236}">
              <a16:creationId xmlns:a16="http://schemas.microsoft.com/office/drawing/2014/main" id="{00000000-0008-0000-0600-0000F1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24</xdr:row>
      <xdr:rowOff>0</xdr:rowOff>
    </xdr:from>
    <xdr:ext cx="314325" cy="49272825"/>
    <xdr:sp macro="" textlink="">
      <xdr:nvSpPr>
        <xdr:cNvPr id="1266" name="Shape 5" descr="Resultado de imagen para imagenes de sillas secretariales con brazos">
          <a:extLst>
            <a:ext uri="{FF2B5EF4-FFF2-40B4-BE49-F238E27FC236}">
              <a16:creationId xmlns:a16="http://schemas.microsoft.com/office/drawing/2014/main" id="{00000000-0008-0000-0600-0000F2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24</xdr:row>
      <xdr:rowOff>0</xdr:rowOff>
    </xdr:from>
    <xdr:ext cx="314325" cy="49272825"/>
    <xdr:sp macro="" textlink="">
      <xdr:nvSpPr>
        <xdr:cNvPr id="1267" name="Shape 5" descr="Resultado de imagen para imagenes de sillas secretariales con brazos">
          <a:extLst>
            <a:ext uri="{FF2B5EF4-FFF2-40B4-BE49-F238E27FC236}">
              <a16:creationId xmlns:a16="http://schemas.microsoft.com/office/drawing/2014/main" id="{00000000-0008-0000-0600-0000F3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24</xdr:row>
      <xdr:rowOff>0</xdr:rowOff>
    </xdr:from>
    <xdr:ext cx="314325" cy="49272825"/>
    <xdr:sp macro="" textlink="">
      <xdr:nvSpPr>
        <xdr:cNvPr id="1268" name="Shape 5" descr="Resultado de imagen para imagenes de sillas secretariales con brazos">
          <a:extLst>
            <a:ext uri="{FF2B5EF4-FFF2-40B4-BE49-F238E27FC236}">
              <a16:creationId xmlns:a16="http://schemas.microsoft.com/office/drawing/2014/main" id="{00000000-0008-0000-0600-0000F4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25</xdr:row>
      <xdr:rowOff>0</xdr:rowOff>
    </xdr:from>
    <xdr:ext cx="314325" cy="48158400"/>
    <xdr:sp macro="" textlink="">
      <xdr:nvSpPr>
        <xdr:cNvPr id="1269" name="Shape 7" descr="Resultado de imagen para imagenes de sillas secretariales con brazos">
          <a:extLst>
            <a:ext uri="{FF2B5EF4-FFF2-40B4-BE49-F238E27FC236}">
              <a16:creationId xmlns:a16="http://schemas.microsoft.com/office/drawing/2014/main" id="{00000000-0008-0000-0600-0000F5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25</xdr:row>
      <xdr:rowOff>0</xdr:rowOff>
    </xdr:from>
    <xdr:ext cx="314325" cy="48158400"/>
    <xdr:sp macro="" textlink="">
      <xdr:nvSpPr>
        <xdr:cNvPr id="1270" name="Shape 7" descr="Resultado de imagen para imagenes de sillas secretariales con brazos">
          <a:extLst>
            <a:ext uri="{FF2B5EF4-FFF2-40B4-BE49-F238E27FC236}">
              <a16:creationId xmlns:a16="http://schemas.microsoft.com/office/drawing/2014/main" id="{00000000-0008-0000-0600-0000F6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25</xdr:row>
      <xdr:rowOff>0</xdr:rowOff>
    </xdr:from>
    <xdr:ext cx="314325" cy="48158400"/>
    <xdr:sp macro="" textlink="">
      <xdr:nvSpPr>
        <xdr:cNvPr id="1271" name="Shape 7" descr="Resultado de imagen para imagenes de sillas secretariales con brazos">
          <a:extLst>
            <a:ext uri="{FF2B5EF4-FFF2-40B4-BE49-F238E27FC236}">
              <a16:creationId xmlns:a16="http://schemas.microsoft.com/office/drawing/2014/main" id="{00000000-0008-0000-0600-0000F7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25</xdr:row>
      <xdr:rowOff>0</xdr:rowOff>
    </xdr:from>
    <xdr:ext cx="314325" cy="48158400"/>
    <xdr:sp macro="" textlink="">
      <xdr:nvSpPr>
        <xdr:cNvPr id="1272" name="Shape 7" descr="Resultado de imagen para imagenes de sillas secretariales con brazos">
          <a:extLst>
            <a:ext uri="{FF2B5EF4-FFF2-40B4-BE49-F238E27FC236}">
              <a16:creationId xmlns:a16="http://schemas.microsoft.com/office/drawing/2014/main" id="{00000000-0008-0000-0600-0000F8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25</xdr:row>
      <xdr:rowOff>0</xdr:rowOff>
    </xdr:from>
    <xdr:ext cx="314325" cy="48158400"/>
    <xdr:sp macro="" textlink="">
      <xdr:nvSpPr>
        <xdr:cNvPr id="1273" name="Shape 7" descr="Resultado de imagen para imagenes de sillas secretariales con brazos">
          <a:extLst>
            <a:ext uri="{FF2B5EF4-FFF2-40B4-BE49-F238E27FC236}">
              <a16:creationId xmlns:a16="http://schemas.microsoft.com/office/drawing/2014/main" id="{00000000-0008-0000-0600-0000F9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25</xdr:row>
      <xdr:rowOff>0</xdr:rowOff>
    </xdr:from>
    <xdr:ext cx="314325" cy="48158400"/>
    <xdr:sp macro="" textlink="">
      <xdr:nvSpPr>
        <xdr:cNvPr id="1274" name="Shape 7" descr="Resultado de imagen para imagenes de sillas secretariales con brazos">
          <a:extLst>
            <a:ext uri="{FF2B5EF4-FFF2-40B4-BE49-F238E27FC236}">
              <a16:creationId xmlns:a16="http://schemas.microsoft.com/office/drawing/2014/main" id="{00000000-0008-0000-0600-0000FA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25</xdr:row>
      <xdr:rowOff>0</xdr:rowOff>
    </xdr:from>
    <xdr:ext cx="314325" cy="48158400"/>
    <xdr:sp macro="" textlink="">
      <xdr:nvSpPr>
        <xdr:cNvPr id="1275" name="Shape 7" descr="Resultado de imagen para imagenes de sillas secretariales con brazos">
          <a:extLst>
            <a:ext uri="{FF2B5EF4-FFF2-40B4-BE49-F238E27FC236}">
              <a16:creationId xmlns:a16="http://schemas.microsoft.com/office/drawing/2014/main" id="{00000000-0008-0000-0600-0000FB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26</xdr:row>
      <xdr:rowOff>0</xdr:rowOff>
    </xdr:from>
    <xdr:ext cx="314325" cy="47301150"/>
    <xdr:sp macro="" textlink="">
      <xdr:nvSpPr>
        <xdr:cNvPr id="1276" name="Shape 6" descr="Resultado de imagen para imagenes de sillas secretariales con brazos">
          <a:extLst>
            <a:ext uri="{FF2B5EF4-FFF2-40B4-BE49-F238E27FC236}">
              <a16:creationId xmlns:a16="http://schemas.microsoft.com/office/drawing/2014/main" id="{00000000-0008-0000-0600-0000FC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26</xdr:row>
      <xdr:rowOff>0</xdr:rowOff>
    </xdr:from>
    <xdr:ext cx="314325" cy="47301150"/>
    <xdr:sp macro="" textlink="">
      <xdr:nvSpPr>
        <xdr:cNvPr id="1277" name="Shape 6" descr="Resultado de imagen para imagenes de sillas secretariales con brazos">
          <a:extLst>
            <a:ext uri="{FF2B5EF4-FFF2-40B4-BE49-F238E27FC236}">
              <a16:creationId xmlns:a16="http://schemas.microsoft.com/office/drawing/2014/main" id="{00000000-0008-0000-0600-0000FD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26</xdr:row>
      <xdr:rowOff>0</xdr:rowOff>
    </xdr:from>
    <xdr:ext cx="314325" cy="47301150"/>
    <xdr:sp macro="" textlink="">
      <xdr:nvSpPr>
        <xdr:cNvPr id="1278" name="Shape 6" descr="Resultado de imagen para imagenes de sillas secretariales con brazos">
          <a:extLst>
            <a:ext uri="{FF2B5EF4-FFF2-40B4-BE49-F238E27FC236}">
              <a16:creationId xmlns:a16="http://schemas.microsoft.com/office/drawing/2014/main" id="{00000000-0008-0000-0600-0000FE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26</xdr:row>
      <xdr:rowOff>0</xdr:rowOff>
    </xdr:from>
    <xdr:ext cx="314325" cy="47301150"/>
    <xdr:sp macro="" textlink="">
      <xdr:nvSpPr>
        <xdr:cNvPr id="1279" name="Shape 6" descr="Resultado de imagen para imagenes de sillas secretariales con brazos">
          <a:extLst>
            <a:ext uri="{FF2B5EF4-FFF2-40B4-BE49-F238E27FC236}">
              <a16:creationId xmlns:a16="http://schemas.microsoft.com/office/drawing/2014/main" id="{00000000-0008-0000-0600-0000FF04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26</xdr:row>
      <xdr:rowOff>0</xdr:rowOff>
    </xdr:from>
    <xdr:ext cx="314325" cy="47301150"/>
    <xdr:sp macro="" textlink="">
      <xdr:nvSpPr>
        <xdr:cNvPr id="1280" name="Shape 6" descr="Resultado de imagen para imagenes de sillas secretariales con brazos">
          <a:extLst>
            <a:ext uri="{FF2B5EF4-FFF2-40B4-BE49-F238E27FC236}">
              <a16:creationId xmlns:a16="http://schemas.microsoft.com/office/drawing/2014/main" id="{00000000-0008-0000-0600-000000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26</xdr:row>
      <xdr:rowOff>0</xdr:rowOff>
    </xdr:from>
    <xdr:ext cx="314325" cy="47301150"/>
    <xdr:sp macro="" textlink="">
      <xdr:nvSpPr>
        <xdr:cNvPr id="1281" name="Shape 6" descr="Resultado de imagen para imagenes de sillas secretariales con brazos">
          <a:extLst>
            <a:ext uri="{FF2B5EF4-FFF2-40B4-BE49-F238E27FC236}">
              <a16:creationId xmlns:a16="http://schemas.microsoft.com/office/drawing/2014/main" id="{00000000-0008-0000-0600-000001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26</xdr:row>
      <xdr:rowOff>0</xdr:rowOff>
    </xdr:from>
    <xdr:ext cx="314325" cy="47301150"/>
    <xdr:sp macro="" textlink="">
      <xdr:nvSpPr>
        <xdr:cNvPr id="1282" name="Shape 6" descr="Resultado de imagen para imagenes de sillas secretariales con brazos">
          <a:extLst>
            <a:ext uri="{FF2B5EF4-FFF2-40B4-BE49-F238E27FC236}">
              <a16:creationId xmlns:a16="http://schemas.microsoft.com/office/drawing/2014/main" id="{00000000-0008-0000-0600-000002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27</xdr:row>
      <xdr:rowOff>0</xdr:rowOff>
    </xdr:from>
    <xdr:ext cx="314325" cy="46415325"/>
    <xdr:sp macro="" textlink="">
      <xdr:nvSpPr>
        <xdr:cNvPr id="1283" name="Shape 5" descr="Resultado de imagen para imagenes de sillas secretariales con brazos">
          <a:extLst>
            <a:ext uri="{FF2B5EF4-FFF2-40B4-BE49-F238E27FC236}">
              <a16:creationId xmlns:a16="http://schemas.microsoft.com/office/drawing/2014/main" id="{00000000-0008-0000-0600-000003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27</xdr:row>
      <xdr:rowOff>0</xdr:rowOff>
    </xdr:from>
    <xdr:ext cx="314325" cy="46415325"/>
    <xdr:sp macro="" textlink="">
      <xdr:nvSpPr>
        <xdr:cNvPr id="1284" name="Shape 5" descr="Resultado de imagen para imagenes de sillas secretariales con brazos">
          <a:extLst>
            <a:ext uri="{FF2B5EF4-FFF2-40B4-BE49-F238E27FC236}">
              <a16:creationId xmlns:a16="http://schemas.microsoft.com/office/drawing/2014/main" id="{00000000-0008-0000-0600-000004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27</xdr:row>
      <xdr:rowOff>0</xdr:rowOff>
    </xdr:from>
    <xdr:ext cx="314325" cy="46415325"/>
    <xdr:sp macro="" textlink="">
      <xdr:nvSpPr>
        <xdr:cNvPr id="1285" name="Shape 5" descr="Resultado de imagen para imagenes de sillas secretariales con brazos">
          <a:extLst>
            <a:ext uri="{FF2B5EF4-FFF2-40B4-BE49-F238E27FC236}">
              <a16:creationId xmlns:a16="http://schemas.microsoft.com/office/drawing/2014/main" id="{00000000-0008-0000-0600-000005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27</xdr:row>
      <xdr:rowOff>0</xdr:rowOff>
    </xdr:from>
    <xdr:ext cx="314325" cy="46415325"/>
    <xdr:sp macro="" textlink="">
      <xdr:nvSpPr>
        <xdr:cNvPr id="1286" name="Shape 5" descr="Resultado de imagen para imagenes de sillas secretariales con brazos">
          <a:extLst>
            <a:ext uri="{FF2B5EF4-FFF2-40B4-BE49-F238E27FC236}">
              <a16:creationId xmlns:a16="http://schemas.microsoft.com/office/drawing/2014/main" id="{00000000-0008-0000-0600-000006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27</xdr:row>
      <xdr:rowOff>0</xdr:rowOff>
    </xdr:from>
    <xdr:ext cx="314325" cy="46415325"/>
    <xdr:sp macro="" textlink="">
      <xdr:nvSpPr>
        <xdr:cNvPr id="1287" name="Shape 5" descr="Resultado de imagen para imagenes de sillas secretariales con brazos">
          <a:extLst>
            <a:ext uri="{FF2B5EF4-FFF2-40B4-BE49-F238E27FC236}">
              <a16:creationId xmlns:a16="http://schemas.microsoft.com/office/drawing/2014/main" id="{00000000-0008-0000-0600-000007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27</xdr:row>
      <xdr:rowOff>0</xdr:rowOff>
    </xdr:from>
    <xdr:ext cx="314325" cy="46415325"/>
    <xdr:sp macro="" textlink="">
      <xdr:nvSpPr>
        <xdr:cNvPr id="1288" name="Shape 5" descr="Resultado de imagen para imagenes de sillas secretariales con brazos">
          <a:extLst>
            <a:ext uri="{FF2B5EF4-FFF2-40B4-BE49-F238E27FC236}">
              <a16:creationId xmlns:a16="http://schemas.microsoft.com/office/drawing/2014/main" id="{00000000-0008-0000-0600-000008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27</xdr:row>
      <xdr:rowOff>0</xdr:rowOff>
    </xdr:from>
    <xdr:ext cx="314325" cy="46415325"/>
    <xdr:sp macro="" textlink="">
      <xdr:nvSpPr>
        <xdr:cNvPr id="1289" name="Shape 5" descr="Resultado de imagen para imagenes de sillas secretariales con brazos">
          <a:extLst>
            <a:ext uri="{FF2B5EF4-FFF2-40B4-BE49-F238E27FC236}">
              <a16:creationId xmlns:a16="http://schemas.microsoft.com/office/drawing/2014/main" id="{00000000-0008-0000-0600-000009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28</xdr:row>
      <xdr:rowOff>0</xdr:rowOff>
    </xdr:from>
    <xdr:ext cx="314325" cy="45720000"/>
    <xdr:sp macro="" textlink="">
      <xdr:nvSpPr>
        <xdr:cNvPr id="1290" name="Shape 7" descr="Resultado de imagen para imagenes de sillas secretariales con brazos">
          <a:extLst>
            <a:ext uri="{FF2B5EF4-FFF2-40B4-BE49-F238E27FC236}">
              <a16:creationId xmlns:a16="http://schemas.microsoft.com/office/drawing/2014/main" id="{00000000-0008-0000-0600-00000A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28</xdr:row>
      <xdr:rowOff>0</xdr:rowOff>
    </xdr:from>
    <xdr:ext cx="314325" cy="45720000"/>
    <xdr:sp macro="" textlink="">
      <xdr:nvSpPr>
        <xdr:cNvPr id="1291" name="Shape 7" descr="Resultado de imagen para imagenes de sillas secretariales con brazos">
          <a:extLst>
            <a:ext uri="{FF2B5EF4-FFF2-40B4-BE49-F238E27FC236}">
              <a16:creationId xmlns:a16="http://schemas.microsoft.com/office/drawing/2014/main" id="{00000000-0008-0000-0600-00000B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28</xdr:row>
      <xdr:rowOff>0</xdr:rowOff>
    </xdr:from>
    <xdr:ext cx="314325" cy="45720000"/>
    <xdr:sp macro="" textlink="">
      <xdr:nvSpPr>
        <xdr:cNvPr id="1292" name="Shape 7" descr="Resultado de imagen para imagenes de sillas secretariales con brazos">
          <a:extLst>
            <a:ext uri="{FF2B5EF4-FFF2-40B4-BE49-F238E27FC236}">
              <a16:creationId xmlns:a16="http://schemas.microsoft.com/office/drawing/2014/main" id="{00000000-0008-0000-0600-00000C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28</xdr:row>
      <xdr:rowOff>0</xdr:rowOff>
    </xdr:from>
    <xdr:ext cx="314325" cy="45720000"/>
    <xdr:sp macro="" textlink="">
      <xdr:nvSpPr>
        <xdr:cNvPr id="1293" name="Shape 7" descr="Resultado de imagen para imagenes de sillas secretariales con brazos">
          <a:extLst>
            <a:ext uri="{FF2B5EF4-FFF2-40B4-BE49-F238E27FC236}">
              <a16:creationId xmlns:a16="http://schemas.microsoft.com/office/drawing/2014/main" id="{00000000-0008-0000-0600-00000D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28</xdr:row>
      <xdr:rowOff>0</xdr:rowOff>
    </xdr:from>
    <xdr:ext cx="314325" cy="45720000"/>
    <xdr:sp macro="" textlink="">
      <xdr:nvSpPr>
        <xdr:cNvPr id="1294" name="Shape 7" descr="Resultado de imagen para imagenes de sillas secretariales con brazos">
          <a:extLst>
            <a:ext uri="{FF2B5EF4-FFF2-40B4-BE49-F238E27FC236}">
              <a16:creationId xmlns:a16="http://schemas.microsoft.com/office/drawing/2014/main" id="{00000000-0008-0000-0600-00000E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28</xdr:row>
      <xdr:rowOff>0</xdr:rowOff>
    </xdr:from>
    <xdr:ext cx="314325" cy="45720000"/>
    <xdr:sp macro="" textlink="">
      <xdr:nvSpPr>
        <xdr:cNvPr id="1295" name="Shape 7" descr="Resultado de imagen para imagenes de sillas secretariales con brazos">
          <a:extLst>
            <a:ext uri="{FF2B5EF4-FFF2-40B4-BE49-F238E27FC236}">
              <a16:creationId xmlns:a16="http://schemas.microsoft.com/office/drawing/2014/main" id="{00000000-0008-0000-0600-00000F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28</xdr:row>
      <xdr:rowOff>0</xdr:rowOff>
    </xdr:from>
    <xdr:ext cx="314325" cy="45720000"/>
    <xdr:sp macro="" textlink="">
      <xdr:nvSpPr>
        <xdr:cNvPr id="1296" name="Shape 7" descr="Resultado de imagen para imagenes de sillas secretariales con brazos">
          <a:extLst>
            <a:ext uri="{FF2B5EF4-FFF2-40B4-BE49-F238E27FC236}">
              <a16:creationId xmlns:a16="http://schemas.microsoft.com/office/drawing/2014/main" id="{00000000-0008-0000-0600-000010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29</xdr:row>
      <xdr:rowOff>0</xdr:rowOff>
    </xdr:from>
    <xdr:ext cx="314325" cy="45319950"/>
    <xdr:sp macro="" textlink="">
      <xdr:nvSpPr>
        <xdr:cNvPr id="1297" name="Shape 5" descr="Resultado de imagen para imagenes de sillas secretariales con brazos">
          <a:extLst>
            <a:ext uri="{FF2B5EF4-FFF2-40B4-BE49-F238E27FC236}">
              <a16:creationId xmlns:a16="http://schemas.microsoft.com/office/drawing/2014/main" id="{00000000-0008-0000-0600-000011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29</xdr:row>
      <xdr:rowOff>0</xdr:rowOff>
    </xdr:from>
    <xdr:ext cx="314325" cy="45319950"/>
    <xdr:sp macro="" textlink="">
      <xdr:nvSpPr>
        <xdr:cNvPr id="1298" name="Shape 5" descr="Resultado de imagen para imagenes de sillas secretariales con brazos">
          <a:extLst>
            <a:ext uri="{FF2B5EF4-FFF2-40B4-BE49-F238E27FC236}">
              <a16:creationId xmlns:a16="http://schemas.microsoft.com/office/drawing/2014/main" id="{00000000-0008-0000-0600-000012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29</xdr:row>
      <xdr:rowOff>0</xdr:rowOff>
    </xdr:from>
    <xdr:ext cx="314325" cy="45319950"/>
    <xdr:sp macro="" textlink="">
      <xdr:nvSpPr>
        <xdr:cNvPr id="1299" name="Shape 5" descr="Resultado de imagen para imagenes de sillas secretariales con brazos">
          <a:extLst>
            <a:ext uri="{FF2B5EF4-FFF2-40B4-BE49-F238E27FC236}">
              <a16:creationId xmlns:a16="http://schemas.microsoft.com/office/drawing/2014/main" id="{00000000-0008-0000-0600-000013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29</xdr:row>
      <xdr:rowOff>0</xdr:rowOff>
    </xdr:from>
    <xdr:ext cx="314325" cy="45319950"/>
    <xdr:sp macro="" textlink="">
      <xdr:nvSpPr>
        <xdr:cNvPr id="1300" name="Shape 5" descr="Resultado de imagen para imagenes de sillas secretariales con brazos">
          <a:extLst>
            <a:ext uri="{FF2B5EF4-FFF2-40B4-BE49-F238E27FC236}">
              <a16:creationId xmlns:a16="http://schemas.microsoft.com/office/drawing/2014/main" id="{00000000-0008-0000-0600-000014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29</xdr:row>
      <xdr:rowOff>0</xdr:rowOff>
    </xdr:from>
    <xdr:ext cx="314325" cy="45319950"/>
    <xdr:sp macro="" textlink="">
      <xdr:nvSpPr>
        <xdr:cNvPr id="1301" name="Shape 5" descr="Resultado de imagen para imagenes de sillas secretariales con brazos">
          <a:extLst>
            <a:ext uri="{FF2B5EF4-FFF2-40B4-BE49-F238E27FC236}">
              <a16:creationId xmlns:a16="http://schemas.microsoft.com/office/drawing/2014/main" id="{00000000-0008-0000-0600-000015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29</xdr:row>
      <xdr:rowOff>0</xdr:rowOff>
    </xdr:from>
    <xdr:ext cx="314325" cy="45319950"/>
    <xdr:sp macro="" textlink="">
      <xdr:nvSpPr>
        <xdr:cNvPr id="1302" name="Shape 5" descr="Resultado de imagen para imagenes de sillas secretariales con brazos">
          <a:extLst>
            <a:ext uri="{FF2B5EF4-FFF2-40B4-BE49-F238E27FC236}">
              <a16:creationId xmlns:a16="http://schemas.microsoft.com/office/drawing/2014/main" id="{00000000-0008-0000-0600-000016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29</xdr:row>
      <xdr:rowOff>0</xdr:rowOff>
    </xdr:from>
    <xdr:ext cx="314325" cy="45319950"/>
    <xdr:sp macro="" textlink="">
      <xdr:nvSpPr>
        <xdr:cNvPr id="1303" name="Shape 5" descr="Resultado de imagen para imagenes de sillas secretariales con brazos">
          <a:extLst>
            <a:ext uri="{FF2B5EF4-FFF2-40B4-BE49-F238E27FC236}">
              <a16:creationId xmlns:a16="http://schemas.microsoft.com/office/drawing/2014/main" id="{00000000-0008-0000-0600-000017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30</xdr:row>
      <xdr:rowOff>0</xdr:rowOff>
    </xdr:from>
    <xdr:ext cx="314325" cy="44548425"/>
    <xdr:sp macro="" textlink="">
      <xdr:nvSpPr>
        <xdr:cNvPr id="1304" name="Shape 7" descr="Resultado de imagen para imagenes de sillas secretariales con brazos">
          <a:extLst>
            <a:ext uri="{FF2B5EF4-FFF2-40B4-BE49-F238E27FC236}">
              <a16:creationId xmlns:a16="http://schemas.microsoft.com/office/drawing/2014/main" id="{00000000-0008-0000-0600-000018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30</xdr:row>
      <xdr:rowOff>0</xdr:rowOff>
    </xdr:from>
    <xdr:ext cx="314325" cy="44548425"/>
    <xdr:sp macro="" textlink="">
      <xdr:nvSpPr>
        <xdr:cNvPr id="1305" name="Shape 7" descr="Resultado de imagen para imagenes de sillas secretariales con brazos">
          <a:extLst>
            <a:ext uri="{FF2B5EF4-FFF2-40B4-BE49-F238E27FC236}">
              <a16:creationId xmlns:a16="http://schemas.microsoft.com/office/drawing/2014/main" id="{00000000-0008-0000-0600-000019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30</xdr:row>
      <xdr:rowOff>0</xdr:rowOff>
    </xdr:from>
    <xdr:ext cx="314325" cy="44548425"/>
    <xdr:sp macro="" textlink="">
      <xdr:nvSpPr>
        <xdr:cNvPr id="1306" name="Shape 7" descr="Resultado de imagen para imagenes de sillas secretariales con brazos">
          <a:extLst>
            <a:ext uri="{FF2B5EF4-FFF2-40B4-BE49-F238E27FC236}">
              <a16:creationId xmlns:a16="http://schemas.microsoft.com/office/drawing/2014/main" id="{00000000-0008-0000-0600-00001A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30</xdr:row>
      <xdr:rowOff>0</xdr:rowOff>
    </xdr:from>
    <xdr:ext cx="314325" cy="44548425"/>
    <xdr:sp macro="" textlink="">
      <xdr:nvSpPr>
        <xdr:cNvPr id="1307" name="Shape 7" descr="Resultado de imagen para imagenes de sillas secretariales con brazos">
          <a:extLst>
            <a:ext uri="{FF2B5EF4-FFF2-40B4-BE49-F238E27FC236}">
              <a16:creationId xmlns:a16="http://schemas.microsoft.com/office/drawing/2014/main" id="{00000000-0008-0000-0600-00001B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30</xdr:row>
      <xdr:rowOff>0</xdr:rowOff>
    </xdr:from>
    <xdr:ext cx="314325" cy="44548425"/>
    <xdr:sp macro="" textlink="">
      <xdr:nvSpPr>
        <xdr:cNvPr id="1308" name="Shape 7" descr="Resultado de imagen para imagenes de sillas secretariales con brazos">
          <a:extLst>
            <a:ext uri="{FF2B5EF4-FFF2-40B4-BE49-F238E27FC236}">
              <a16:creationId xmlns:a16="http://schemas.microsoft.com/office/drawing/2014/main" id="{00000000-0008-0000-0600-00001C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30</xdr:row>
      <xdr:rowOff>0</xdr:rowOff>
    </xdr:from>
    <xdr:ext cx="314325" cy="44548425"/>
    <xdr:sp macro="" textlink="">
      <xdr:nvSpPr>
        <xdr:cNvPr id="1309" name="Shape 7" descr="Resultado de imagen para imagenes de sillas secretariales con brazos">
          <a:extLst>
            <a:ext uri="{FF2B5EF4-FFF2-40B4-BE49-F238E27FC236}">
              <a16:creationId xmlns:a16="http://schemas.microsoft.com/office/drawing/2014/main" id="{00000000-0008-0000-0600-00001D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30</xdr:row>
      <xdr:rowOff>0</xdr:rowOff>
    </xdr:from>
    <xdr:ext cx="314325" cy="44548425"/>
    <xdr:sp macro="" textlink="">
      <xdr:nvSpPr>
        <xdr:cNvPr id="1310" name="Shape 7" descr="Resultado de imagen para imagenes de sillas secretariales con brazos">
          <a:extLst>
            <a:ext uri="{FF2B5EF4-FFF2-40B4-BE49-F238E27FC236}">
              <a16:creationId xmlns:a16="http://schemas.microsoft.com/office/drawing/2014/main" id="{00000000-0008-0000-0600-00001E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31</xdr:row>
      <xdr:rowOff>0</xdr:rowOff>
    </xdr:from>
    <xdr:ext cx="314325" cy="43519725"/>
    <xdr:sp macro="" textlink="">
      <xdr:nvSpPr>
        <xdr:cNvPr id="1311" name="Shape 5" descr="Resultado de imagen para imagenes de sillas secretariales con brazos">
          <a:extLst>
            <a:ext uri="{FF2B5EF4-FFF2-40B4-BE49-F238E27FC236}">
              <a16:creationId xmlns:a16="http://schemas.microsoft.com/office/drawing/2014/main" id="{00000000-0008-0000-0600-00001F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31</xdr:row>
      <xdr:rowOff>0</xdr:rowOff>
    </xdr:from>
    <xdr:ext cx="314325" cy="43519725"/>
    <xdr:sp macro="" textlink="">
      <xdr:nvSpPr>
        <xdr:cNvPr id="1312" name="Shape 5" descr="Resultado de imagen para imagenes de sillas secretariales con brazos">
          <a:extLst>
            <a:ext uri="{FF2B5EF4-FFF2-40B4-BE49-F238E27FC236}">
              <a16:creationId xmlns:a16="http://schemas.microsoft.com/office/drawing/2014/main" id="{00000000-0008-0000-0600-000020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31</xdr:row>
      <xdr:rowOff>0</xdr:rowOff>
    </xdr:from>
    <xdr:ext cx="314325" cy="43519725"/>
    <xdr:sp macro="" textlink="">
      <xdr:nvSpPr>
        <xdr:cNvPr id="1313" name="Shape 5" descr="Resultado de imagen para imagenes de sillas secretariales con brazos">
          <a:extLst>
            <a:ext uri="{FF2B5EF4-FFF2-40B4-BE49-F238E27FC236}">
              <a16:creationId xmlns:a16="http://schemas.microsoft.com/office/drawing/2014/main" id="{00000000-0008-0000-0600-000021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31</xdr:row>
      <xdr:rowOff>0</xdr:rowOff>
    </xdr:from>
    <xdr:ext cx="314325" cy="43519725"/>
    <xdr:sp macro="" textlink="">
      <xdr:nvSpPr>
        <xdr:cNvPr id="1314" name="Shape 5" descr="Resultado de imagen para imagenes de sillas secretariales con brazos">
          <a:extLst>
            <a:ext uri="{FF2B5EF4-FFF2-40B4-BE49-F238E27FC236}">
              <a16:creationId xmlns:a16="http://schemas.microsoft.com/office/drawing/2014/main" id="{00000000-0008-0000-0600-000022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31</xdr:row>
      <xdr:rowOff>0</xdr:rowOff>
    </xdr:from>
    <xdr:ext cx="314325" cy="43519725"/>
    <xdr:sp macro="" textlink="">
      <xdr:nvSpPr>
        <xdr:cNvPr id="1315" name="Shape 5" descr="Resultado de imagen para imagenes de sillas secretariales con brazos">
          <a:extLst>
            <a:ext uri="{FF2B5EF4-FFF2-40B4-BE49-F238E27FC236}">
              <a16:creationId xmlns:a16="http://schemas.microsoft.com/office/drawing/2014/main" id="{00000000-0008-0000-0600-000023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31</xdr:row>
      <xdr:rowOff>0</xdr:rowOff>
    </xdr:from>
    <xdr:ext cx="314325" cy="43519725"/>
    <xdr:sp macro="" textlink="">
      <xdr:nvSpPr>
        <xdr:cNvPr id="1316" name="Shape 5" descr="Resultado de imagen para imagenes de sillas secretariales con brazos">
          <a:extLst>
            <a:ext uri="{FF2B5EF4-FFF2-40B4-BE49-F238E27FC236}">
              <a16:creationId xmlns:a16="http://schemas.microsoft.com/office/drawing/2014/main" id="{00000000-0008-0000-0600-000024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31</xdr:row>
      <xdr:rowOff>0</xdr:rowOff>
    </xdr:from>
    <xdr:ext cx="314325" cy="43519725"/>
    <xdr:sp macro="" textlink="">
      <xdr:nvSpPr>
        <xdr:cNvPr id="1317" name="Shape 5" descr="Resultado de imagen para imagenes de sillas secretariales con brazos">
          <a:extLst>
            <a:ext uri="{FF2B5EF4-FFF2-40B4-BE49-F238E27FC236}">
              <a16:creationId xmlns:a16="http://schemas.microsoft.com/office/drawing/2014/main" id="{00000000-0008-0000-0600-000025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32</xdr:row>
      <xdr:rowOff>0</xdr:rowOff>
    </xdr:from>
    <xdr:ext cx="314325" cy="42814875"/>
    <xdr:sp macro="" textlink="">
      <xdr:nvSpPr>
        <xdr:cNvPr id="1318" name="Shape 5" descr="Resultado de imagen para imagenes de sillas secretariales con brazos">
          <a:extLst>
            <a:ext uri="{FF2B5EF4-FFF2-40B4-BE49-F238E27FC236}">
              <a16:creationId xmlns:a16="http://schemas.microsoft.com/office/drawing/2014/main" id="{00000000-0008-0000-0600-000026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32</xdr:row>
      <xdr:rowOff>0</xdr:rowOff>
    </xdr:from>
    <xdr:ext cx="314325" cy="42814875"/>
    <xdr:sp macro="" textlink="">
      <xdr:nvSpPr>
        <xdr:cNvPr id="1319" name="Shape 5" descr="Resultado de imagen para imagenes de sillas secretariales con brazos">
          <a:extLst>
            <a:ext uri="{FF2B5EF4-FFF2-40B4-BE49-F238E27FC236}">
              <a16:creationId xmlns:a16="http://schemas.microsoft.com/office/drawing/2014/main" id="{00000000-0008-0000-0600-000027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32</xdr:row>
      <xdr:rowOff>0</xdr:rowOff>
    </xdr:from>
    <xdr:ext cx="314325" cy="42814875"/>
    <xdr:sp macro="" textlink="">
      <xdr:nvSpPr>
        <xdr:cNvPr id="1320" name="Shape 5" descr="Resultado de imagen para imagenes de sillas secretariales con brazos">
          <a:extLst>
            <a:ext uri="{FF2B5EF4-FFF2-40B4-BE49-F238E27FC236}">
              <a16:creationId xmlns:a16="http://schemas.microsoft.com/office/drawing/2014/main" id="{00000000-0008-0000-0600-000028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32</xdr:row>
      <xdr:rowOff>0</xdr:rowOff>
    </xdr:from>
    <xdr:ext cx="314325" cy="42814875"/>
    <xdr:sp macro="" textlink="">
      <xdr:nvSpPr>
        <xdr:cNvPr id="1321" name="Shape 5" descr="Resultado de imagen para imagenes de sillas secretariales con brazos">
          <a:extLst>
            <a:ext uri="{FF2B5EF4-FFF2-40B4-BE49-F238E27FC236}">
              <a16:creationId xmlns:a16="http://schemas.microsoft.com/office/drawing/2014/main" id="{00000000-0008-0000-0600-000029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32</xdr:row>
      <xdr:rowOff>0</xdr:rowOff>
    </xdr:from>
    <xdr:ext cx="314325" cy="42814875"/>
    <xdr:sp macro="" textlink="">
      <xdr:nvSpPr>
        <xdr:cNvPr id="1322" name="Shape 5" descr="Resultado de imagen para imagenes de sillas secretariales con brazos">
          <a:extLst>
            <a:ext uri="{FF2B5EF4-FFF2-40B4-BE49-F238E27FC236}">
              <a16:creationId xmlns:a16="http://schemas.microsoft.com/office/drawing/2014/main" id="{00000000-0008-0000-0600-00002A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32</xdr:row>
      <xdr:rowOff>0</xdr:rowOff>
    </xdr:from>
    <xdr:ext cx="314325" cy="42814875"/>
    <xdr:sp macro="" textlink="">
      <xdr:nvSpPr>
        <xdr:cNvPr id="1323" name="Shape 5" descr="Resultado de imagen para imagenes de sillas secretariales con brazos">
          <a:extLst>
            <a:ext uri="{FF2B5EF4-FFF2-40B4-BE49-F238E27FC236}">
              <a16:creationId xmlns:a16="http://schemas.microsoft.com/office/drawing/2014/main" id="{00000000-0008-0000-0600-00002B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32</xdr:row>
      <xdr:rowOff>0</xdr:rowOff>
    </xdr:from>
    <xdr:ext cx="314325" cy="42814875"/>
    <xdr:sp macro="" textlink="">
      <xdr:nvSpPr>
        <xdr:cNvPr id="1324" name="Shape 5" descr="Resultado de imagen para imagenes de sillas secretariales con brazos">
          <a:extLst>
            <a:ext uri="{FF2B5EF4-FFF2-40B4-BE49-F238E27FC236}">
              <a16:creationId xmlns:a16="http://schemas.microsoft.com/office/drawing/2014/main" id="{00000000-0008-0000-0600-00002C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33</xdr:row>
      <xdr:rowOff>0</xdr:rowOff>
    </xdr:from>
    <xdr:ext cx="314325" cy="42167175"/>
    <xdr:sp macro="" textlink="">
      <xdr:nvSpPr>
        <xdr:cNvPr id="1325" name="Shape 5" descr="Resultado de imagen para imagenes de sillas secretariales con brazos">
          <a:extLst>
            <a:ext uri="{FF2B5EF4-FFF2-40B4-BE49-F238E27FC236}">
              <a16:creationId xmlns:a16="http://schemas.microsoft.com/office/drawing/2014/main" id="{00000000-0008-0000-0600-00002D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33</xdr:row>
      <xdr:rowOff>0</xdr:rowOff>
    </xdr:from>
    <xdr:ext cx="314325" cy="42167175"/>
    <xdr:sp macro="" textlink="">
      <xdr:nvSpPr>
        <xdr:cNvPr id="1326" name="Shape 5" descr="Resultado de imagen para imagenes de sillas secretariales con brazos">
          <a:extLst>
            <a:ext uri="{FF2B5EF4-FFF2-40B4-BE49-F238E27FC236}">
              <a16:creationId xmlns:a16="http://schemas.microsoft.com/office/drawing/2014/main" id="{00000000-0008-0000-0600-00002E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33</xdr:row>
      <xdr:rowOff>0</xdr:rowOff>
    </xdr:from>
    <xdr:ext cx="314325" cy="42167175"/>
    <xdr:sp macro="" textlink="">
      <xdr:nvSpPr>
        <xdr:cNvPr id="1327" name="Shape 5" descr="Resultado de imagen para imagenes de sillas secretariales con brazos">
          <a:extLst>
            <a:ext uri="{FF2B5EF4-FFF2-40B4-BE49-F238E27FC236}">
              <a16:creationId xmlns:a16="http://schemas.microsoft.com/office/drawing/2014/main" id="{00000000-0008-0000-0600-00002F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33</xdr:row>
      <xdr:rowOff>0</xdr:rowOff>
    </xdr:from>
    <xdr:ext cx="314325" cy="42167175"/>
    <xdr:sp macro="" textlink="">
      <xdr:nvSpPr>
        <xdr:cNvPr id="1328" name="Shape 5" descr="Resultado de imagen para imagenes de sillas secretariales con brazos">
          <a:extLst>
            <a:ext uri="{FF2B5EF4-FFF2-40B4-BE49-F238E27FC236}">
              <a16:creationId xmlns:a16="http://schemas.microsoft.com/office/drawing/2014/main" id="{00000000-0008-0000-0600-000030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33</xdr:row>
      <xdr:rowOff>0</xdr:rowOff>
    </xdr:from>
    <xdr:ext cx="314325" cy="42167175"/>
    <xdr:sp macro="" textlink="">
      <xdr:nvSpPr>
        <xdr:cNvPr id="1329" name="Shape 5" descr="Resultado de imagen para imagenes de sillas secretariales con brazos">
          <a:extLst>
            <a:ext uri="{FF2B5EF4-FFF2-40B4-BE49-F238E27FC236}">
              <a16:creationId xmlns:a16="http://schemas.microsoft.com/office/drawing/2014/main" id="{00000000-0008-0000-0600-000031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33</xdr:row>
      <xdr:rowOff>0</xdr:rowOff>
    </xdr:from>
    <xdr:ext cx="314325" cy="42167175"/>
    <xdr:sp macro="" textlink="">
      <xdr:nvSpPr>
        <xdr:cNvPr id="1330" name="Shape 5" descr="Resultado de imagen para imagenes de sillas secretariales con brazos">
          <a:extLst>
            <a:ext uri="{FF2B5EF4-FFF2-40B4-BE49-F238E27FC236}">
              <a16:creationId xmlns:a16="http://schemas.microsoft.com/office/drawing/2014/main" id="{00000000-0008-0000-0600-000032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33</xdr:row>
      <xdr:rowOff>0</xdr:rowOff>
    </xdr:from>
    <xdr:ext cx="314325" cy="42167175"/>
    <xdr:sp macro="" textlink="">
      <xdr:nvSpPr>
        <xdr:cNvPr id="1331" name="Shape 5" descr="Resultado de imagen para imagenes de sillas secretariales con brazos">
          <a:extLst>
            <a:ext uri="{FF2B5EF4-FFF2-40B4-BE49-F238E27FC236}">
              <a16:creationId xmlns:a16="http://schemas.microsoft.com/office/drawing/2014/main" id="{00000000-0008-0000-0600-000033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34</xdr:row>
      <xdr:rowOff>0</xdr:rowOff>
    </xdr:from>
    <xdr:ext cx="314325" cy="41729025"/>
    <xdr:sp macro="" textlink="">
      <xdr:nvSpPr>
        <xdr:cNvPr id="1332" name="Shape 5" descr="Resultado de imagen para imagenes de sillas secretariales con brazos">
          <a:extLst>
            <a:ext uri="{FF2B5EF4-FFF2-40B4-BE49-F238E27FC236}">
              <a16:creationId xmlns:a16="http://schemas.microsoft.com/office/drawing/2014/main" id="{00000000-0008-0000-0600-000034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34</xdr:row>
      <xdr:rowOff>0</xdr:rowOff>
    </xdr:from>
    <xdr:ext cx="314325" cy="41729025"/>
    <xdr:sp macro="" textlink="">
      <xdr:nvSpPr>
        <xdr:cNvPr id="1333" name="Shape 5" descr="Resultado de imagen para imagenes de sillas secretariales con brazos">
          <a:extLst>
            <a:ext uri="{FF2B5EF4-FFF2-40B4-BE49-F238E27FC236}">
              <a16:creationId xmlns:a16="http://schemas.microsoft.com/office/drawing/2014/main" id="{00000000-0008-0000-0600-000035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34</xdr:row>
      <xdr:rowOff>0</xdr:rowOff>
    </xdr:from>
    <xdr:ext cx="314325" cy="41729025"/>
    <xdr:sp macro="" textlink="">
      <xdr:nvSpPr>
        <xdr:cNvPr id="1334" name="Shape 5" descr="Resultado de imagen para imagenes de sillas secretariales con brazos">
          <a:extLst>
            <a:ext uri="{FF2B5EF4-FFF2-40B4-BE49-F238E27FC236}">
              <a16:creationId xmlns:a16="http://schemas.microsoft.com/office/drawing/2014/main" id="{00000000-0008-0000-0600-000036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34</xdr:row>
      <xdr:rowOff>0</xdr:rowOff>
    </xdr:from>
    <xdr:ext cx="314325" cy="41729025"/>
    <xdr:sp macro="" textlink="">
      <xdr:nvSpPr>
        <xdr:cNvPr id="1335" name="Shape 5" descr="Resultado de imagen para imagenes de sillas secretariales con brazos">
          <a:extLst>
            <a:ext uri="{FF2B5EF4-FFF2-40B4-BE49-F238E27FC236}">
              <a16:creationId xmlns:a16="http://schemas.microsoft.com/office/drawing/2014/main" id="{00000000-0008-0000-0600-000037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34</xdr:row>
      <xdr:rowOff>0</xdr:rowOff>
    </xdr:from>
    <xdr:ext cx="314325" cy="41729025"/>
    <xdr:sp macro="" textlink="">
      <xdr:nvSpPr>
        <xdr:cNvPr id="1336" name="Shape 5" descr="Resultado de imagen para imagenes de sillas secretariales con brazos">
          <a:extLst>
            <a:ext uri="{FF2B5EF4-FFF2-40B4-BE49-F238E27FC236}">
              <a16:creationId xmlns:a16="http://schemas.microsoft.com/office/drawing/2014/main" id="{00000000-0008-0000-0600-000038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34</xdr:row>
      <xdr:rowOff>0</xdr:rowOff>
    </xdr:from>
    <xdr:ext cx="314325" cy="41729025"/>
    <xdr:sp macro="" textlink="">
      <xdr:nvSpPr>
        <xdr:cNvPr id="1337" name="Shape 5" descr="Resultado de imagen para imagenes de sillas secretariales con brazos">
          <a:extLst>
            <a:ext uri="{FF2B5EF4-FFF2-40B4-BE49-F238E27FC236}">
              <a16:creationId xmlns:a16="http://schemas.microsoft.com/office/drawing/2014/main" id="{00000000-0008-0000-0600-000039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34</xdr:row>
      <xdr:rowOff>0</xdr:rowOff>
    </xdr:from>
    <xdr:ext cx="314325" cy="41729025"/>
    <xdr:sp macro="" textlink="">
      <xdr:nvSpPr>
        <xdr:cNvPr id="1338" name="Shape 5" descr="Resultado de imagen para imagenes de sillas secretariales con brazos">
          <a:extLst>
            <a:ext uri="{FF2B5EF4-FFF2-40B4-BE49-F238E27FC236}">
              <a16:creationId xmlns:a16="http://schemas.microsoft.com/office/drawing/2014/main" id="{00000000-0008-0000-0600-00003A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35</xdr:row>
      <xdr:rowOff>0</xdr:rowOff>
    </xdr:from>
    <xdr:ext cx="314325" cy="41138475"/>
    <xdr:sp macro="" textlink="">
      <xdr:nvSpPr>
        <xdr:cNvPr id="1339" name="Shape 5" descr="Resultado de imagen para imagenes de sillas secretariales con brazos">
          <a:extLst>
            <a:ext uri="{FF2B5EF4-FFF2-40B4-BE49-F238E27FC236}">
              <a16:creationId xmlns:a16="http://schemas.microsoft.com/office/drawing/2014/main" id="{00000000-0008-0000-0600-00003B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35</xdr:row>
      <xdr:rowOff>0</xdr:rowOff>
    </xdr:from>
    <xdr:ext cx="314325" cy="41138475"/>
    <xdr:sp macro="" textlink="">
      <xdr:nvSpPr>
        <xdr:cNvPr id="1340" name="Shape 5" descr="Resultado de imagen para imagenes de sillas secretariales con brazos">
          <a:extLst>
            <a:ext uri="{FF2B5EF4-FFF2-40B4-BE49-F238E27FC236}">
              <a16:creationId xmlns:a16="http://schemas.microsoft.com/office/drawing/2014/main" id="{00000000-0008-0000-0600-00003C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35</xdr:row>
      <xdr:rowOff>0</xdr:rowOff>
    </xdr:from>
    <xdr:ext cx="314325" cy="41138475"/>
    <xdr:sp macro="" textlink="">
      <xdr:nvSpPr>
        <xdr:cNvPr id="1341" name="Shape 5" descr="Resultado de imagen para imagenes de sillas secretariales con brazos">
          <a:extLst>
            <a:ext uri="{FF2B5EF4-FFF2-40B4-BE49-F238E27FC236}">
              <a16:creationId xmlns:a16="http://schemas.microsoft.com/office/drawing/2014/main" id="{00000000-0008-0000-0600-00003D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35</xdr:row>
      <xdr:rowOff>0</xdr:rowOff>
    </xdr:from>
    <xdr:ext cx="314325" cy="41138475"/>
    <xdr:sp macro="" textlink="">
      <xdr:nvSpPr>
        <xdr:cNvPr id="1342" name="Shape 5" descr="Resultado de imagen para imagenes de sillas secretariales con brazos">
          <a:extLst>
            <a:ext uri="{FF2B5EF4-FFF2-40B4-BE49-F238E27FC236}">
              <a16:creationId xmlns:a16="http://schemas.microsoft.com/office/drawing/2014/main" id="{00000000-0008-0000-0600-00003E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35</xdr:row>
      <xdr:rowOff>0</xdr:rowOff>
    </xdr:from>
    <xdr:ext cx="314325" cy="41138475"/>
    <xdr:sp macro="" textlink="">
      <xdr:nvSpPr>
        <xdr:cNvPr id="1343" name="Shape 5" descr="Resultado de imagen para imagenes de sillas secretariales con brazos">
          <a:extLst>
            <a:ext uri="{FF2B5EF4-FFF2-40B4-BE49-F238E27FC236}">
              <a16:creationId xmlns:a16="http://schemas.microsoft.com/office/drawing/2014/main" id="{00000000-0008-0000-0600-00003F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35</xdr:row>
      <xdr:rowOff>0</xdr:rowOff>
    </xdr:from>
    <xdr:ext cx="314325" cy="41138475"/>
    <xdr:sp macro="" textlink="">
      <xdr:nvSpPr>
        <xdr:cNvPr id="1344" name="Shape 5" descr="Resultado de imagen para imagenes de sillas secretariales con brazos">
          <a:extLst>
            <a:ext uri="{FF2B5EF4-FFF2-40B4-BE49-F238E27FC236}">
              <a16:creationId xmlns:a16="http://schemas.microsoft.com/office/drawing/2014/main" id="{00000000-0008-0000-0600-000040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35</xdr:row>
      <xdr:rowOff>0</xdr:rowOff>
    </xdr:from>
    <xdr:ext cx="314325" cy="41138475"/>
    <xdr:sp macro="" textlink="">
      <xdr:nvSpPr>
        <xdr:cNvPr id="1345" name="Shape 5" descr="Resultado de imagen para imagenes de sillas secretariales con brazos">
          <a:extLst>
            <a:ext uri="{FF2B5EF4-FFF2-40B4-BE49-F238E27FC236}">
              <a16:creationId xmlns:a16="http://schemas.microsoft.com/office/drawing/2014/main" id="{00000000-0008-0000-0600-000041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36</xdr:row>
      <xdr:rowOff>0</xdr:rowOff>
    </xdr:from>
    <xdr:ext cx="314325" cy="40738425"/>
    <xdr:sp macro="" textlink="">
      <xdr:nvSpPr>
        <xdr:cNvPr id="1346" name="Shape 5" descr="Resultado de imagen para imagenes de sillas secretariales con brazos">
          <a:extLst>
            <a:ext uri="{FF2B5EF4-FFF2-40B4-BE49-F238E27FC236}">
              <a16:creationId xmlns:a16="http://schemas.microsoft.com/office/drawing/2014/main" id="{00000000-0008-0000-0600-000042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36</xdr:row>
      <xdr:rowOff>0</xdr:rowOff>
    </xdr:from>
    <xdr:ext cx="314325" cy="40738425"/>
    <xdr:sp macro="" textlink="">
      <xdr:nvSpPr>
        <xdr:cNvPr id="1347" name="Shape 5" descr="Resultado de imagen para imagenes de sillas secretariales con brazos">
          <a:extLst>
            <a:ext uri="{FF2B5EF4-FFF2-40B4-BE49-F238E27FC236}">
              <a16:creationId xmlns:a16="http://schemas.microsoft.com/office/drawing/2014/main" id="{00000000-0008-0000-0600-000043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36</xdr:row>
      <xdr:rowOff>0</xdr:rowOff>
    </xdr:from>
    <xdr:ext cx="314325" cy="40738425"/>
    <xdr:sp macro="" textlink="">
      <xdr:nvSpPr>
        <xdr:cNvPr id="1348" name="Shape 5" descr="Resultado de imagen para imagenes de sillas secretariales con brazos">
          <a:extLst>
            <a:ext uri="{FF2B5EF4-FFF2-40B4-BE49-F238E27FC236}">
              <a16:creationId xmlns:a16="http://schemas.microsoft.com/office/drawing/2014/main" id="{00000000-0008-0000-0600-000044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36</xdr:row>
      <xdr:rowOff>0</xdr:rowOff>
    </xdr:from>
    <xdr:ext cx="314325" cy="40738425"/>
    <xdr:sp macro="" textlink="">
      <xdr:nvSpPr>
        <xdr:cNvPr id="1349" name="Shape 5" descr="Resultado de imagen para imagenes de sillas secretariales con brazos">
          <a:extLst>
            <a:ext uri="{FF2B5EF4-FFF2-40B4-BE49-F238E27FC236}">
              <a16:creationId xmlns:a16="http://schemas.microsoft.com/office/drawing/2014/main" id="{00000000-0008-0000-0600-000045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36</xdr:row>
      <xdr:rowOff>0</xdr:rowOff>
    </xdr:from>
    <xdr:ext cx="314325" cy="40738425"/>
    <xdr:sp macro="" textlink="">
      <xdr:nvSpPr>
        <xdr:cNvPr id="1350" name="Shape 5" descr="Resultado de imagen para imagenes de sillas secretariales con brazos">
          <a:extLst>
            <a:ext uri="{FF2B5EF4-FFF2-40B4-BE49-F238E27FC236}">
              <a16:creationId xmlns:a16="http://schemas.microsoft.com/office/drawing/2014/main" id="{00000000-0008-0000-0600-000046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36</xdr:row>
      <xdr:rowOff>0</xdr:rowOff>
    </xdr:from>
    <xdr:ext cx="314325" cy="40738425"/>
    <xdr:sp macro="" textlink="">
      <xdr:nvSpPr>
        <xdr:cNvPr id="1351" name="Shape 5" descr="Resultado de imagen para imagenes de sillas secretariales con brazos">
          <a:extLst>
            <a:ext uri="{FF2B5EF4-FFF2-40B4-BE49-F238E27FC236}">
              <a16:creationId xmlns:a16="http://schemas.microsoft.com/office/drawing/2014/main" id="{00000000-0008-0000-0600-000047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36</xdr:row>
      <xdr:rowOff>0</xdr:rowOff>
    </xdr:from>
    <xdr:ext cx="314325" cy="40738425"/>
    <xdr:sp macro="" textlink="">
      <xdr:nvSpPr>
        <xdr:cNvPr id="1352" name="Shape 5" descr="Resultado de imagen para imagenes de sillas secretariales con brazos">
          <a:extLst>
            <a:ext uri="{FF2B5EF4-FFF2-40B4-BE49-F238E27FC236}">
              <a16:creationId xmlns:a16="http://schemas.microsoft.com/office/drawing/2014/main" id="{00000000-0008-0000-0600-000048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37</xdr:row>
      <xdr:rowOff>0</xdr:rowOff>
    </xdr:from>
    <xdr:ext cx="314325" cy="40185975"/>
    <xdr:sp macro="" textlink="">
      <xdr:nvSpPr>
        <xdr:cNvPr id="1353" name="Shape 5" descr="Resultado de imagen para imagenes de sillas secretariales con brazos">
          <a:extLst>
            <a:ext uri="{FF2B5EF4-FFF2-40B4-BE49-F238E27FC236}">
              <a16:creationId xmlns:a16="http://schemas.microsoft.com/office/drawing/2014/main" id="{00000000-0008-0000-0600-000049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37</xdr:row>
      <xdr:rowOff>0</xdr:rowOff>
    </xdr:from>
    <xdr:ext cx="314325" cy="40185975"/>
    <xdr:sp macro="" textlink="">
      <xdr:nvSpPr>
        <xdr:cNvPr id="1354" name="Shape 5" descr="Resultado de imagen para imagenes de sillas secretariales con brazos">
          <a:extLst>
            <a:ext uri="{FF2B5EF4-FFF2-40B4-BE49-F238E27FC236}">
              <a16:creationId xmlns:a16="http://schemas.microsoft.com/office/drawing/2014/main" id="{00000000-0008-0000-0600-00004A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37</xdr:row>
      <xdr:rowOff>0</xdr:rowOff>
    </xdr:from>
    <xdr:ext cx="314325" cy="40185975"/>
    <xdr:sp macro="" textlink="">
      <xdr:nvSpPr>
        <xdr:cNvPr id="1355" name="Shape 5" descr="Resultado de imagen para imagenes de sillas secretariales con brazos">
          <a:extLst>
            <a:ext uri="{FF2B5EF4-FFF2-40B4-BE49-F238E27FC236}">
              <a16:creationId xmlns:a16="http://schemas.microsoft.com/office/drawing/2014/main" id="{00000000-0008-0000-0600-00004B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37</xdr:row>
      <xdr:rowOff>0</xdr:rowOff>
    </xdr:from>
    <xdr:ext cx="314325" cy="40185975"/>
    <xdr:sp macro="" textlink="">
      <xdr:nvSpPr>
        <xdr:cNvPr id="1356" name="Shape 5" descr="Resultado de imagen para imagenes de sillas secretariales con brazos">
          <a:extLst>
            <a:ext uri="{FF2B5EF4-FFF2-40B4-BE49-F238E27FC236}">
              <a16:creationId xmlns:a16="http://schemas.microsoft.com/office/drawing/2014/main" id="{00000000-0008-0000-0600-00004C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37</xdr:row>
      <xdr:rowOff>0</xdr:rowOff>
    </xdr:from>
    <xdr:ext cx="314325" cy="40185975"/>
    <xdr:sp macro="" textlink="">
      <xdr:nvSpPr>
        <xdr:cNvPr id="1357" name="Shape 5" descr="Resultado de imagen para imagenes de sillas secretariales con brazos">
          <a:extLst>
            <a:ext uri="{FF2B5EF4-FFF2-40B4-BE49-F238E27FC236}">
              <a16:creationId xmlns:a16="http://schemas.microsoft.com/office/drawing/2014/main" id="{00000000-0008-0000-0600-00004D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37</xdr:row>
      <xdr:rowOff>0</xdr:rowOff>
    </xdr:from>
    <xdr:ext cx="314325" cy="40185975"/>
    <xdr:sp macro="" textlink="">
      <xdr:nvSpPr>
        <xdr:cNvPr id="1358" name="Shape 5" descr="Resultado de imagen para imagenes de sillas secretariales con brazos">
          <a:extLst>
            <a:ext uri="{FF2B5EF4-FFF2-40B4-BE49-F238E27FC236}">
              <a16:creationId xmlns:a16="http://schemas.microsoft.com/office/drawing/2014/main" id="{00000000-0008-0000-0600-00004E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37</xdr:row>
      <xdr:rowOff>0</xdr:rowOff>
    </xdr:from>
    <xdr:ext cx="314325" cy="40185975"/>
    <xdr:sp macro="" textlink="">
      <xdr:nvSpPr>
        <xdr:cNvPr id="1359" name="Shape 5" descr="Resultado de imagen para imagenes de sillas secretariales con brazos">
          <a:extLst>
            <a:ext uri="{FF2B5EF4-FFF2-40B4-BE49-F238E27FC236}">
              <a16:creationId xmlns:a16="http://schemas.microsoft.com/office/drawing/2014/main" id="{00000000-0008-0000-0600-00004F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38</xdr:row>
      <xdr:rowOff>0</xdr:rowOff>
    </xdr:from>
    <xdr:ext cx="314325" cy="39643050"/>
    <xdr:sp macro="" textlink="">
      <xdr:nvSpPr>
        <xdr:cNvPr id="1360" name="Shape 5" descr="Resultado de imagen para imagenes de sillas secretariales con brazos">
          <a:extLst>
            <a:ext uri="{FF2B5EF4-FFF2-40B4-BE49-F238E27FC236}">
              <a16:creationId xmlns:a16="http://schemas.microsoft.com/office/drawing/2014/main" id="{00000000-0008-0000-0600-000050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38</xdr:row>
      <xdr:rowOff>0</xdr:rowOff>
    </xdr:from>
    <xdr:ext cx="314325" cy="39643050"/>
    <xdr:sp macro="" textlink="">
      <xdr:nvSpPr>
        <xdr:cNvPr id="1361" name="Shape 5" descr="Resultado de imagen para imagenes de sillas secretariales con brazos">
          <a:extLst>
            <a:ext uri="{FF2B5EF4-FFF2-40B4-BE49-F238E27FC236}">
              <a16:creationId xmlns:a16="http://schemas.microsoft.com/office/drawing/2014/main" id="{00000000-0008-0000-0600-000051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38</xdr:row>
      <xdr:rowOff>0</xdr:rowOff>
    </xdr:from>
    <xdr:ext cx="314325" cy="39643050"/>
    <xdr:sp macro="" textlink="">
      <xdr:nvSpPr>
        <xdr:cNvPr id="1362" name="Shape 5" descr="Resultado de imagen para imagenes de sillas secretariales con brazos">
          <a:extLst>
            <a:ext uri="{FF2B5EF4-FFF2-40B4-BE49-F238E27FC236}">
              <a16:creationId xmlns:a16="http://schemas.microsoft.com/office/drawing/2014/main" id="{00000000-0008-0000-0600-000052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38</xdr:row>
      <xdr:rowOff>0</xdr:rowOff>
    </xdr:from>
    <xdr:ext cx="314325" cy="39643050"/>
    <xdr:sp macro="" textlink="">
      <xdr:nvSpPr>
        <xdr:cNvPr id="1363" name="Shape 5" descr="Resultado de imagen para imagenes de sillas secretariales con brazos">
          <a:extLst>
            <a:ext uri="{FF2B5EF4-FFF2-40B4-BE49-F238E27FC236}">
              <a16:creationId xmlns:a16="http://schemas.microsoft.com/office/drawing/2014/main" id="{00000000-0008-0000-0600-000053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38</xdr:row>
      <xdr:rowOff>0</xdr:rowOff>
    </xdr:from>
    <xdr:ext cx="314325" cy="39643050"/>
    <xdr:sp macro="" textlink="">
      <xdr:nvSpPr>
        <xdr:cNvPr id="1364" name="Shape 5" descr="Resultado de imagen para imagenes de sillas secretariales con brazos">
          <a:extLst>
            <a:ext uri="{FF2B5EF4-FFF2-40B4-BE49-F238E27FC236}">
              <a16:creationId xmlns:a16="http://schemas.microsoft.com/office/drawing/2014/main" id="{00000000-0008-0000-0600-000054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38</xdr:row>
      <xdr:rowOff>0</xdr:rowOff>
    </xdr:from>
    <xdr:ext cx="314325" cy="39643050"/>
    <xdr:sp macro="" textlink="">
      <xdr:nvSpPr>
        <xdr:cNvPr id="1365" name="Shape 5" descr="Resultado de imagen para imagenes de sillas secretariales con brazos">
          <a:extLst>
            <a:ext uri="{FF2B5EF4-FFF2-40B4-BE49-F238E27FC236}">
              <a16:creationId xmlns:a16="http://schemas.microsoft.com/office/drawing/2014/main" id="{00000000-0008-0000-0600-000055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38</xdr:row>
      <xdr:rowOff>0</xdr:rowOff>
    </xdr:from>
    <xdr:ext cx="314325" cy="39643050"/>
    <xdr:sp macro="" textlink="">
      <xdr:nvSpPr>
        <xdr:cNvPr id="1366" name="Shape 5" descr="Resultado de imagen para imagenes de sillas secretariales con brazos">
          <a:extLst>
            <a:ext uri="{FF2B5EF4-FFF2-40B4-BE49-F238E27FC236}">
              <a16:creationId xmlns:a16="http://schemas.microsoft.com/office/drawing/2014/main" id="{00000000-0008-0000-0600-000056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39</xdr:row>
      <xdr:rowOff>0</xdr:rowOff>
    </xdr:from>
    <xdr:ext cx="314325" cy="39300150"/>
    <xdr:sp macro="" textlink="">
      <xdr:nvSpPr>
        <xdr:cNvPr id="1367" name="Shape 5" descr="Resultado de imagen para imagenes de sillas secretariales con brazos">
          <a:extLst>
            <a:ext uri="{FF2B5EF4-FFF2-40B4-BE49-F238E27FC236}">
              <a16:creationId xmlns:a16="http://schemas.microsoft.com/office/drawing/2014/main" id="{00000000-0008-0000-0600-000057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39</xdr:row>
      <xdr:rowOff>0</xdr:rowOff>
    </xdr:from>
    <xdr:ext cx="314325" cy="39300150"/>
    <xdr:sp macro="" textlink="">
      <xdr:nvSpPr>
        <xdr:cNvPr id="1368" name="Shape 5" descr="Resultado de imagen para imagenes de sillas secretariales con brazos">
          <a:extLst>
            <a:ext uri="{FF2B5EF4-FFF2-40B4-BE49-F238E27FC236}">
              <a16:creationId xmlns:a16="http://schemas.microsoft.com/office/drawing/2014/main" id="{00000000-0008-0000-0600-000058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39</xdr:row>
      <xdr:rowOff>0</xdr:rowOff>
    </xdr:from>
    <xdr:ext cx="314325" cy="39300150"/>
    <xdr:sp macro="" textlink="">
      <xdr:nvSpPr>
        <xdr:cNvPr id="1369" name="Shape 5" descr="Resultado de imagen para imagenes de sillas secretariales con brazos">
          <a:extLst>
            <a:ext uri="{FF2B5EF4-FFF2-40B4-BE49-F238E27FC236}">
              <a16:creationId xmlns:a16="http://schemas.microsoft.com/office/drawing/2014/main" id="{00000000-0008-0000-0600-000059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39</xdr:row>
      <xdr:rowOff>0</xdr:rowOff>
    </xdr:from>
    <xdr:ext cx="314325" cy="39300150"/>
    <xdr:sp macro="" textlink="">
      <xdr:nvSpPr>
        <xdr:cNvPr id="1370" name="Shape 5" descr="Resultado de imagen para imagenes de sillas secretariales con brazos">
          <a:extLst>
            <a:ext uri="{FF2B5EF4-FFF2-40B4-BE49-F238E27FC236}">
              <a16:creationId xmlns:a16="http://schemas.microsoft.com/office/drawing/2014/main" id="{00000000-0008-0000-0600-00005A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39</xdr:row>
      <xdr:rowOff>0</xdr:rowOff>
    </xdr:from>
    <xdr:ext cx="314325" cy="39300150"/>
    <xdr:sp macro="" textlink="">
      <xdr:nvSpPr>
        <xdr:cNvPr id="1371" name="Shape 5" descr="Resultado de imagen para imagenes de sillas secretariales con brazos">
          <a:extLst>
            <a:ext uri="{FF2B5EF4-FFF2-40B4-BE49-F238E27FC236}">
              <a16:creationId xmlns:a16="http://schemas.microsoft.com/office/drawing/2014/main" id="{00000000-0008-0000-0600-00005B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39</xdr:row>
      <xdr:rowOff>0</xdr:rowOff>
    </xdr:from>
    <xdr:ext cx="314325" cy="39300150"/>
    <xdr:sp macro="" textlink="">
      <xdr:nvSpPr>
        <xdr:cNvPr id="1372" name="Shape 5" descr="Resultado de imagen para imagenes de sillas secretariales con brazos">
          <a:extLst>
            <a:ext uri="{FF2B5EF4-FFF2-40B4-BE49-F238E27FC236}">
              <a16:creationId xmlns:a16="http://schemas.microsoft.com/office/drawing/2014/main" id="{00000000-0008-0000-0600-00005C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39</xdr:row>
      <xdr:rowOff>0</xdr:rowOff>
    </xdr:from>
    <xdr:ext cx="314325" cy="39300150"/>
    <xdr:sp macro="" textlink="">
      <xdr:nvSpPr>
        <xdr:cNvPr id="1373" name="Shape 5" descr="Resultado de imagen para imagenes de sillas secretariales con brazos">
          <a:extLst>
            <a:ext uri="{FF2B5EF4-FFF2-40B4-BE49-F238E27FC236}">
              <a16:creationId xmlns:a16="http://schemas.microsoft.com/office/drawing/2014/main" id="{00000000-0008-0000-0600-00005D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40</xdr:row>
      <xdr:rowOff>0</xdr:rowOff>
    </xdr:from>
    <xdr:ext cx="314325" cy="38909625"/>
    <xdr:sp macro="" textlink="">
      <xdr:nvSpPr>
        <xdr:cNvPr id="1374" name="Shape 5" descr="Resultado de imagen para imagenes de sillas secretariales con brazos">
          <a:extLst>
            <a:ext uri="{FF2B5EF4-FFF2-40B4-BE49-F238E27FC236}">
              <a16:creationId xmlns:a16="http://schemas.microsoft.com/office/drawing/2014/main" id="{00000000-0008-0000-0600-00005E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40</xdr:row>
      <xdr:rowOff>0</xdr:rowOff>
    </xdr:from>
    <xdr:ext cx="314325" cy="38909625"/>
    <xdr:sp macro="" textlink="">
      <xdr:nvSpPr>
        <xdr:cNvPr id="1375" name="Shape 5" descr="Resultado de imagen para imagenes de sillas secretariales con brazos">
          <a:extLst>
            <a:ext uri="{FF2B5EF4-FFF2-40B4-BE49-F238E27FC236}">
              <a16:creationId xmlns:a16="http://schemas.microsoft.com/office/drawing/2014/main" id="{00000000-0008-0000-0600-00005F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40</xdr:row>
      <xdr:rowOff>0</xdr:rowOff>
    </xdr:from>
    <xdr:ext cx="314325" cy="38909625"/>
    <xdr:sp macro="" textlink="">
      <xdr:nvSpPr>
        <xdr:cNvPr id="1376" name="Shape 5" descr="Resultado de imagen para imagenes de sillas secretariales con brazos">
          <a:extLst>
            <a:ext uri="{FF2B5EF4-FFF2-40B4-BE49-F238E27FC236}">
              <a16:creationId xmlns:a16="http://schemas.microsoft.com/office/drawing/2014/main" id="{00000000-0008-0000-0600-000060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40</xdr:row>
      <xdr:rowOff>0</xdr:rowOff>
    </xdr:from>
    <xdr:ext cx="314325" cy="38909625"/>
    <xdr:sp macro="" textlink="">
      <xdr:nvSpPr>
        <xdr:cNvPr id="1377" name="Shape 5" descr="Resultado de imagen para imagenes de sillas secretariales con brazos">
          <a:extLst>
            <a:ext uri="{FF2B5EF4-FFF2-40B4-BE49-F238E27FC236}">
              <a16:creationId xmlns:a16="http://schemas.microsoft.com/office/drawing/2014/main" id="{00000000-0008-0000-0600-000061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40</xdr:row>
      <xdr:rowOff>0</xdr:rowOff>
    </xdr:from>
    <xdr:ext cx="314325" cy="38909625"/>
    <xdr:sp macro="" textlink="">
      <xdr:nvSpPr>
        <xdr:cNvPr id="1378" name="Shape 5" descr="Resultado de imagen para imagenes de sillas secretariales con brazos">
          <a:extLst>
            <a:ext uri="{FF2B5EF4-FFF2-40B4-BE49-F238E27FC236}">
              <a16:creationId xmlns:a16="http://schemas.microsoft.com/office/drawing/2014/main" id="{00000000-0008-0000-0600-000062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40</xdr:row>
      <xdr:rowOff>0</xdr:rowOff>
    </xdr:from>
    <xdr:ext cx="314325" cy="38909625"/>
    <xdr:sp macro="" textlink="">
      <xdr:nvSpPr>
        <xdr:cNvPr id="1379" name="Shape 5" descr="Resultado de imagen para imagenes de sillas secretariales con brazos">
          <a:extLst>
            <a:ext uri="{FF2B5EF4-FFF2-40B4-BE49-F238E27FC236}">
              <a16:creationId xmlns:a16="http://schemas.microsoft.com/office/drawing/2014/main" id="{00000000-0008-0000-0600-000063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40</xdr:row>
      <xdr:rowOff>0</xdr:rowOff>
    </xdr:from>
    <xdr:ext cx="314325" cy="38909625"/>
    <xdr:sp macro="" textlink="">
      <xdr:nvSpPr>
        <xdr:cNvPr id="1380" name="Shape 5" descr="Resultado de imagen para imagenes de sillas secretariales con brazos">
          <a:extLst>
            <a:ext uri="{FF2B5EF4-FFF2-40B4-BE49-F238E27FC236}">
              <a16:creationId xmlns:a16="http://schemas.microsoft.com/office/drawing/2014/main" id="{00000000-0008-0000-0600-000064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41</xdr:row>
      <xdr:rowOff>0</xdr:rowOff>
    </xdr:from>
    <xdr:ext cx="314325" cy="38404800"/>
    <xdr:sp macro="" textlink="">
      <xdr:nvSpPr>
        <xdr:cNvPr id="1381" name="Shape 5" descr="Resultado de imagen para imagenes de sillas secretariales con brazos">
          <a:extLst>
            <a:ext uri="{FF2B5EF4-FFF2-40B4-BE49-F238E27FC236}">
              <a16:creationId xmlns:a16="http://schemas.microsoft.com/office/drawing/2014/main" id="{00000000-0008-0000-0600-000065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41</xdr:row>
      <xdr:rowOff>0</xdr:rowOff>
    </xdr:from>
    <xdr:ext cx="314325" cy="38404800"/>
    <xdr:sp macro="" textlink="">
      <xdr:nvSpPr>
        <xdr:cNvPr id="1382" name="Shape 5" descr="Resultado de imagen para imagenes de sillas secretariales con brazos">
          <a:extLst>
            <a:ext uri="{FF2B5EF4-FFF2-40B4-BE49-F238E27FC236}">
              <a16:creationId xmlns:a16="http://schemas.microsoft.com/office/drawing/2014/main" id="{00000000-0008-0000-0600-000066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41</xdr:row>
      <xdr:rowOff>0</xdr:rowOff>
    </xdr:from>
    <xdr:ext cx="314325" cy="38404800"/>
    <xdr:sp macro="" textlink="">
      <xdr:nvSpPr>
        <xdr:cNvPr id="1383" name="Shape 5" descr="Resultado de imagen para imagenes de sillas secretariales con brazos">
          <a:extLst>
            <a:ext uri="{FF2B5EF4-FFF2-40B4-BE49-F238E27FC236}">
              <a16:creationId xmlns:a16="http://schemas.microsoft.com/office/drawing/2014/main" id="{00000000-0008-0000-0600-000067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41</xdr:row>
      <xdr:rowOff>0</xdr:rowOff>
    </xdr:from>
    <xdr:ext cx="314325" cy="38404800"/>
    <xdr:sp macro="" textlink="">
      <xdr:nvSpPr>
        <xdr:cNvPr id="1384" name="Shape 5" descr="Resultado de imagen para imagenes de sillas secretariales con brazos">
          <a:extLst>
            <a:ext uri="{FF2B5EF4-FFF2-40B4-BE49-F238E27FC236}">
              <a16:creationId xmlns:a16="http://schemas.microsoft.com/office/drawing/2014/main" id="{00000000-0008-0000-0600-000068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41</xdr:row>
      <xdr:rowOff>0</xdr:rowOff>
    </xdr:from>
    <xdr:ext cx="314325" cy="38404800"/>
    <xdr:sp macro="" textlink="">
      <xdr:nvSpPr>
        <xdr:cNvPr id="1385" name="Shape 5" descr="Resultado de imagen para imagenes de sillas secretariales con brazos">
          <a:extLst>
            <a:ext uri="{FF2B5EF4-FFF2-40B4-BE49-F238E27FC236}">
              <a16:creationId xmlns:a16="http://schemas.microsoft.com/office/drawing/2014/main" id="{00000000-0008-0000-0600-000069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41</xdr:row>
      <xdr:rowOff>0</xdr:rowOff>
    </xdr:from>
    <xdr:ext cx="314325" cy="38404800"/>
    <xdr:sp macro="" textlink="">
      <xdr:nvSpPr>
        <xdr:cNvPr id="1386" name="Shape 5" descr="Resultado de imagen para imagenes de sillas secretariales con brazos">
          <a:extLst>
            <a:ext uri="{FF2B5EF4-FFF2-40B4-BE49-F238E27FC236}">
              <a16:creationId xmlns:a16="http://schemas.microsoft.com/office/drawing/2014/main" id="{00000000-0008-0000-0600-00006A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41</xdr:row>
      <xdr:rowOff>0</xdr:rowOff>
    </xdr:from>
    <xdr:ext cx="314325" cy="38404800"/>
    <xdr:sp macro="" textlink="">
      <xdr:nvSpPr>
        <xdr:cNvPr id="1387" name="Shape 5" descr="Resultado de imagen para imagenes de sillas secretariales con brazos">
          <a:extLst>
            <a:ext uri="{FF2B5EF4-FFF2-40B4-BE49-F238E27FC236}">
              <a16:creationId xmlns:a16="http://schemas.microsoft.com/office/drawing/2014/main" id="{00000000-0008-0000-0600-00006B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43</xdr:row>
      <xdr:rowOff>0</xdr:rowOff>
    </xdr:from>
    <xdr:ext cx="314325" cy="38004750"/>
    <xdr:sp macro="" textlink="">
      <xdr:nvSpPr>
        <xdr:cNvPr id="1388" name="Shape 5" descr="Resultado de imagen para imagenes de sillas secretariales con brazos">
          <a:extLst>
            <a:ext uri="{FF2B5EF4-FFF2-40B4-BE49-F238E27FC236}">
              <a16:creationId xmlns:a16="http://schemas.microsoft.com/office/drawing/2014/main" id="{00000000-0008-0000-0600-00006C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43</xdr:row>
      <xdr:rowOff>0</xdr:rowOff>
    </xdr:from>
    <xdr:ext cx="314325" cy="38004750"/>
    <xdr:sp macro="" textlink="">
      <xdr:nvSpPr>
        <xdr:cNvPr id="1389" name="Shape 5" descr="Resultado de imagen para imagenes de sillas secretariales con brazos">
          <a:extLst>
            <a:ext uri="{FF2B5EF4-FFF2-40B4-BE49-F238E27FC236}">
              <a16:creationId xmlns:a16="http://schemas.microsoft.com/office/drawing/2014/main" id="{00000000-0008-0000-0600-00006D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43</xdr:row>
      <xdr:rowOff>0</xdr:rowOff>
    </xdr:from>
    <xdr:ext cx="314325" cy="38004750"/>
    <xdr:sp macro="" textlink="">
      <xdr:nvSpPr>
        <xdr:cNvPr id="1390" name="Shape 5" descr="Resultado de imagen para imagenes de sillas secretariales con brazos">
          <a:extLst>
            <a:ext uri="{FF2B5EF4-FFF2-40B4-BE49-F238E27FC236}">
              <a16:creationId xmlns:a16="http://schemas.microsoft.com/office/drawing/2014/main" id="{00000000-0008-0000-0600-00006E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43</xdr:row>
      <xdr:rowOff>0</xdr:rowOff>
    </xdr:from>
    <xdr:ext cx="314325" cy="38004750"/>
    <xdr:sp macro="" textlink="">
      <xdr:nvSpPr>
        <xdr:cNvPr id="1391" name="Shape 5" descr="Resultado de imagen para imagenes de sillas secretariales con brazos">
          <a:extLst>
            <a:ext uri="{FF2B5EF4-FFF2-40B4-BE49-F238E27FC236}">
              <a16:creationId xmlns:a16="http://schemas.microsoft.com/office/drawing/2014/main" id="{00000000-0008-0000-0600-00006F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43</xdr:row>
      <xdr:rowOff>0</xdr:rowOff>
    </xdr:from>
    <xdr:ext cx="314325" cy="38004750"/>
    <xdr:sp macro="" textlink="">
      <xdr:nvSpPr>
        <xdr:cNvPr id="1392" name="Shape 5" descr="Resultado de imagen para imagenes de sillas secretariales con brazos">
          <a:extLst>
            <a:ext uri="{FF2B5EF4-FFF2-40B4-BE49-F238E27FC236}">
              <a16:creationId xmlns:a16="http://schemas.microsoft.com/office/drawing/2014/main" id="{00000000-0008-0000-0600-000070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43</xdr:row>
      <xdr:rowOff>0</xdr:rowOff>
    </xdr:from>
    <xdr:ext cx="314325" cy="38004750"/>
    <xdr:sp macro="" textlink="">
      <xdr:nvSpPr>
        <xdr:cNvPr id="1393" name="Shape 5" descr="Resultado de imagen para imagenes de sillas secretariales con brazos">
          <a:extLst>
            <a:ext uri="{FF2B5EF4-FFF2-40B4-BE49-F238E27FC236}">
              <a16:creationId xmlns:a16="http://schemas.microsoft.com/office/drawing/2014/main" id="{00000000-0008-0000-0600-000071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43</xdr:row>
      <xdr:rowOff>0</xdr:rowOff>
    </xdr:from>
    <xdr:ext cx="314325" cy="38004750"/>
    <xdr:sp macro="" textlink="">
      <xdr:nvSpPr>
        <xdr:cNvPr id="1394" name="Shape 5" descr="Resultado de imagen para imagenes de sillas secretariales con brazos">
          <a:extLst>
            <a:ext uri="{FF2B5EF4-FFF2-40B4-BE49-F238E27FC236}">
              <a16:creationId xmlns:a16="http://schemas.microsoft.com/office/drawing/2014/main" id="{00000000-0008-0000-0600-000072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44</xdr:row>
      <xdr:rowOff>0</xdr:rowOff>
    </xdr:from>
    <xdr:ext cx="314325" cy="37223700"/>
    <xdr:sp macro="" textlink="">
      <xdr:nvSpPr>
        <xdr:cNvPr id="1395" name="Shape 5" descr="Resultado de imagen para imagenes de sillas secretariales con brazos">
          <a:extLst>
            <a:ext uri="{FF2B5EF4-FFF2-40B4-BE49-F238E27FC236}">
              <a16:creationId xmlns:a16="http://schemas.microsoft.com/office/drawing/2014/main" id="{00000000-0008-0000-0600-000073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44</xdr:row>
      <xdr:rowOff>0</xdr:rowOff>
    </xdr:from>
    <xdr:ext cx="314325" cy="37223700"/>
    <xdr:sp macro="" textlink="">
      <xdr:nvSpPr>
        <xdr:cNvPr id="1396" name="Shape 5" descr="Resultado de imagen para imagenes de sillas secretariales con brazos">
          <a:extLst>
            <a:ext uri="{FF2B5EF4-FFF2-40B4-BE49-F238E27FC236}">
              <a16:creationId xmlns:a16="http://schemas.microsoft.com/office/drawing/2014/main" id="{00000000-0008-0000-0600-000074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44</xdr:row>
      <xdr:rowOff>0</xdr:rowOff>
    </xdr:from>
    <xdr:ext cx="314325" cy="37223700"/>
    <xdr:sp macro="" textlink="">
      <xdr:nvSpPr>
        <xdr:cNvPr id="1397" name="Shape 5" descr="Resultado de imagen para imagenes de sillas secretariales con brazos">
          <a:extLst>
            <a:ext uri="{FF2B5EF4-FFF2-40B4-BE49-F238E27FC236}">
              <a16:creationId xmlns:a16="http://schemas.microsoft.com/office/drawing/2014/main" id="{00000000-0008-0000-0600-000075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44</xdr:row>
      <xdr:rowOff>0</xdr:rowOff>
    </xdr:from>
    <xdr:ext cx="314325" cy="37223700"/>
    <xdr:sp macro="" textlink="">
      <xdr:nvSpPr>
        <xdr:cNvPr id="1398" name="Shape 5" descr="Resultado de imagen para imagenes de sillas secretariales con brazos">
          <a:extLst>
            <a:ext uri="{FF2B5EF4-FFF2-40B4-BE49-F238E27FC236}">
              <a16:creationId xmlns:a16="http://schemas.microsoft.com/office/drawing/2014/main" id="{00000000-0008-0000-0600-000076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44</xdr:row>
      <xdr:rowOff>0</xdr:rowOff>
    </xdr:from>
    <xdr:ext cx="314325" cy="37223700"/>
    <xdr:sp macro="" textlink="">
      <xdr:nvSpPr>
        <xdr:cNvPr id="1399" name="Shape 5" descr="Resultado de imagen para imagenes de sillas secretariales con brazos">
          <a:extLst>
            <a:ext uri="{FF2B5EF4-FFF2-40B4-BE49-F238E27FC236}">
              <a16:creationId xmlns:a16="http://schemas.microsoft.com/office/drawing/2014/main" id="{00000000-0008-0000-0600-000077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44</xdr:row>
      <xdr:rowOff>0</xdr:rowOff>
    </xdr:from>
    <xdr:ext cx="314325" cy="37223700"/>
    <xdr:sp macro="" textlink="">
      <xdr:nvSpPr>
        <xdr:cNvPr id="1400" name="Shape 5" descr="Resultado de imagen para imagenes de sillas secretariales con brazos">
          <a:extLst>
            <a:ext uri="{FF2B5EF4-FFF2-40B4-BE49-F238E27FC236}">
              <a16:creationId xmlns:a16="http://schemas.microsoft.com/office/drawing/2014/main" id="{00000000-0008-0000-0600-000078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44</xdr:row>
      <xdr:rowOff>0</xdr:rowOff>
    </xdr:from>
    <xdr:ext cx="314325" cy="37223700"/>
    <xdr:sp macro="" textlink="">
      <xdr:nvSpPr>
        <xdr:cNvPr id="1401" name="Shape 5" descr="Resultado de imagen para imagenes de sillas secretariales con brazos">
          <a:extLst>
            <a:ext uri="{FF2B5EF4-FFF2-40B4-BE49-F238E27FC236}">
              <a16:creationId xmlns:a16="http://schemas.microsoft.com/office/drawing/2014/main" id="{00000000-0008-0000-0600-000079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45</xdr:row>
      <xdr:rowOff>0</xdr:rowOff>
    </xdr:from>
    <xdr:ext cx="314325" cy="36633150"/>
    <xdr:sp macro="" textlink="">
      <xdr:nvSpPr>
        <xdr:cNvPr id="1402" name="Shape 5" descr="Resultado de imagen para imagenes de sillas secretariales con brazos">
          <a:extLst>
            <a:ext uri="{FF2B5EF4-FFF2-40B4-BE49-F238E27FC236}">
              <a16:creationId xmlns:a16="http://schemas.microsoft.com/office/drawing/2014/main" id="{00000000-0008-0000-0600-00007A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45</xdr:row>
      <xdr:rowOff>0</xdr:rowOff>
    </xdr:from>
    <xdr:ext cx="314325" cy="36633150"/>
    <xdr:sp macro="" textlink="">
      <xdr:nvSpPr>
        <xdr:cNvPr id="1403" name="Shape 5" descr="Resultado de imagen para imagenes de sillas secretariales con brazos">
          <a:extLst>
            <a:ext uri="{FF2B5EF4-FFF2-40B4-BE49-F238E27FC236}">
              <a16:creationId xmlns:a16="http://schemas.microsoft.com/office/drawing/2014/main" id="{00000000-0008-0000-0600-00007B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45</xdr:row>
      <xdr:rowOff>0</xdr:rowOff>
    </xdr:from>
    <xdr:ext cx="314325" cy="36633150"/>
    <xdr:sp macro="" textlink="">
      <xdr:nvSpPr>
        <xdr:cNvPr id="1404" name="Shape 5" descr="Resultado de imagen para imagenes de sillas secretariales con brazos">
          <a:extLst>
            <a:ext uri="{FF2B5EF4-FFF2-40B4-BE49-F238E27FC236}">
              <a16:creationId xmlns:a16="http://schemas.microsoft.com/office/drawing/2014/main" id="{00000000-0008-0000-0600-00007C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45</xdr:row>
      <xdr:rowOff>0</xdr:rowOff>
    </xdr:from>
    <xdr:ext cx="314325" cy="36633150"/>
    <xdr:sp macro="" textlink="">
      <xdr:nvSpPr>
        <xdr:cNvPr id="1405" name="Shape 5" descr="Resultado de imagen para imagenes de sillas secretariales con brazos">
          <a:extLst>
            <a:ext uri="{FF2B5EF4-FFF2-40B4-BE49-F238E27FC236}">
              <a16:creationId xmlns:a16="http://schemas.microsoft.com/office/drawing/2014/main" id="{00000000-0008-0000-0600-00007D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45</xdr:row>
      <xdr:rowOff>0</xdr:rowOff>
    </xdr:from>
    <xdr:ext cx="314325" cy="36633150"/>
    <xdr:sp macro="" textlink="">
      <xdr:nvSpPr>
        <xdr:cNvPr id="1406" name="Shape 5" descr="Resultado de imagen para imagenes de sillas secretariales con brazos">
          <a:extLst>
            <a:ext uri="{FF2B5EF4-FFF2-40B4-BE49-F238E27FC236}">
              <a16:creationId xmlns:a16="http://schemas.microsoft.com/office/drawing/2014/main" id="{00000000-0008-0000-0600-00007E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45</xdr:row>
      <xdr:rowOff>0</xdr:rowOff>
    </xdr:from>
    <xdr:ext cx="314325" cy="36633150"/>
    <xdr:sp macro="" textlink="">
      <xdr:nvSpPr>
        <xdr:cNvPr id="1407" name="Shape 5" descr="Resultado de imagen para imagenes de sillas secretariales con brazos">
          <a:extLst>
            <a:ext uri="{FF2B5EF4-FFF2-40B4-BE49-F238E27FC236}">
              <a16:creationId xmlns:a16="http://schemas.microsoft.com/office/drawing/2014/main" id="{00000000-0008-0000-0600-00007F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45</xdr:row>
      <xdr:rowOff>0</xdr:rowOff>
    </xdr:from>
    <xdr:ext cx="314325" cy="36633150"/>
    <xdr:sp macro="" textlink="">
      <xdr:nvSpPr>
        <xdr:cNvPr id="1408" name="Shape 5" descr="Resultado de imagen para imagenes de sillas secretariales con brazos">
          <a:extLst>
            <a:ext uri="{FF2B5EF4-FFF2-40B4-BE49-F238E27FC236}">
              <a16:creationId xmlns:a16="http://schemas.microsoft.com/office/drawing/2014/main" id="{00000000-0008-0000-0600-000080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46</xdr:row>
      <xdr:rowOff>0</xdr:rowOff>
    </xdr:from>
    <xdr:ext cx="314325" cy="36061650"/>
    <xdr:sp macro="" textlink="">
      <xdr:nvSpPr>
        <xdr:cNvPr id="1409" name="Shape 7" descr="Resultado de imagen para imagenes de sillas secretariales con brazos">
          <a:extLst>
            <a:ext uri="{FF2B5EF4-FFF2-40B4-BE49-F238E27FC236}">
              <a16:creationId xmlns:a16="http://schemas.microsoft.com/office/drawing/2014/main" id="{00000000-0008-0000-0600-000081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46</xdr:row>
      <xdr:rowOff>0</xdr:rowOff>
    </xdr:from>
    <xdr:ext cx="314325" cy="36061650"/>
    <xdr:sp macro="" textlink="">
      <xdr:nvSpPr>
        <xdr:cNvPr id="1410" name="Shape 7" descr="Resultado de imagen para imagenes de sillas secretariales con brazos">
          <a:extLst>
            <a:ext uri="{FF2B5EF4-FFF2-40B4-BE49-F238E27FC236}">
              <a16:creationId xmlns:a16="http://schemas.microsoft.com/office/drawing/2014/main" id="{00000000-0008-0000-0600-000082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46</xdr:row>
      <xdr:rowOff>0</xdr:rowOff>
    </xdr:from>
    <xdr:ext cx="314325" cy="36061650"/>
    <xdr:sp macro="" textlink="">
      <xdr:nvSpPr>
        <xdr:cNvPr id="1411" name="Shape 7" descr="Resultado de imagen para imagenes de sillas secretariales con brazos">
          <a:extLst>
            <a:ext uri="{FF2B5EF4-FFF2-40B4-BE49-F238E27FC236}">
              <a16:creationId xmlns:a16="http://schemas.microsoft.com/office/drawing/2014/main" id="{00000000-0008-0000-0600-000083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46</xdr:row>
      <xdr:rowOff>0</xdr:rowOff>
    </xdr:from>
    <xdr:ext cx="314325" cy="36061650"/>
    <xdr:sp macro="" textlink="">
      <xdr:nvSpPr>
        <xdr:cNvPr id="1412" name="Shape 7" descr="Resultado de imagen para imagenes de sillas secretariales con brazos">
          <a:extLst>
            <a:ext uri="{FF2B5EF4-FFF2-40B4-BE49-F238E27FC236}">
              <a16:creationId xmlns:a16="http://schemas.microsoft.com/office/drawing/2014/main" id="{00000000-0008-0000-0600-000084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46</xdr:row>
      <xdr:rowOff>0</xdr:rowOff>
    </xdr:from>
    <xdr:ext cx="314325" cy="36061650"/>
    <xdr:sp macro="" textlink="">
      <xdr:nvSpPr>
        <xdr:cNvPr id="1413" name="Shape 7" descr="Resultado de imagen para imagenes de sillas secretariales con brazos">
          <a:extLst>
            <a:ext uri="{FF2B5EF4-FFF2-40B4-BE49-F238E27FC236}">
              <a16:creationId xmlns:a16="http://schemas.microsoft.com/office/drawing/2014/main" id="{00000000-0008-0000-0600-000085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46</xdr:row>
      <xdr:rowOff>0</xdr:rowOff>
    </xdr:from>
    <xdr:ext cx="314325" cy="36061650"/>
    <xdr:sp macro="" textlink="">
      <xdr:nvSpPr>
        <xdr:cNvPr id="1414" name="Shape 7" descr="Resultado de imagen para imagenes de sillas secretariales con brazos">
          <a:extLst>
            <a:ext uri="{FF2B5EF4-FFF2-40B4-BE49-F238E27FC236}">
              <a16:creationId xmlns:a16="http://schemas.microsoft.com/office/drawing/2014/main" id="{00000000-0008-0000-0600-000086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46</xdr:row>
      <xdr:rowOff>0</xdr:rowOff>
    </xdr:from>
    <xdr:ext cx="314325" cy="36061650"/>
    <xdr:sp macro="" textlink="">
      <xdr:nvSpPr>
        <xdr:cNvPr id="1415" name="Shape 7" descr="Resultado de imagen para imagenes de sillas secretariales con brazos">
          <a:extLst>
            <a:ext uri="{FF2B5EF4-FFF2-40B4-BE49-F238E27FC236}">
              <a16:creationId xmlns:a16="http://schemas.microsoft.com/office/drawing/2014/main" id="{00000000-0008-0000-0600-000087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47</xdr:row>
      <xdr:rowOff>0</xdr:rowOff>
    </xdr:from>
    <xdr:ext cx="314325" cy="35518725"/>
    <xdr:sp macro="" textlink="">
      <xdr:nvSpPr>
        <xdr:cNvPr id="1416" name="Shape 5" descr="Resultado de imagen para imagenes de sillas secretariales con brazos">
          <a:extLst>
            <a:ext uri="{FF2B5EF4-FFF2-40B4-BE49-F238E27FC236}">
              <a16:creationId xmlns:a16="http://schemas.microsoft.com/office/drawing/2014/main" id="{00000000-0008-0000-0600-000088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47</xdr:row>
      <xdr:rowOff>0</xdr:rowOff>
    </xdr:from>
    <xdr:ext cx="314325" cy="35518725"/>
    <xdr:sp macro="" textlink="">
      <xdr:nvSpPr>
        <xdr:cNvPr id="1417" name="Shape 5" descr="Resultado de imagen para imagenes de sillas secretariales con brazos">
          <a:extLst>
            <a:ext uri="{FF2B5EF4-FFF2-40B4-BE49-F238E27FC236}">
              <a16:creationId xmlns:a16="http://schemas.microsoft.com/office/drawing/2014/main" id="{00000000-0008-0000-0600-000089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47</xdr:row>
      <xdr:rowOff>0</xdr:rowOff>
    </xdr:from>
    <xdr:ext cx="314325" cy="35518725"/>
    <xdr:sp macro="" textlink="">
      <xdr:nvSpPr>
        <xdr:cNvPr id="1418" name="Shape 5" descr="Resultado de imagen para imagenes de sillas secretariales con brazos">
          <a:extLst>
            <a:ext uri="{FF2B5EF4-FFF2-40B4-BE49-F238E27FC236}">
              <a16:creationId xmlns:a16="http://schemas.microsoft.com/office/drawing/2014/main" id="{00000000-0008-0000-0600-00008A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47</xdr:row>
      <xdr:rowOff>0</xdr:rowOff>
    </xdr:from>
    <xdr:ext cx="314325" cy="35518725"/>
    <xdr:sp macro="" textlink="">
      <xdr:nvSpPr>
        <xdr:cNvPr id="1419" name="Shape 5" descr="Resultado de imagen para imagenes de sillas secretariales con brazos">
          <a:extLst>
            <a:ext uri="{FF2B5EF4-FFF2-40B4-BE49-F238E27FC236}">
              <a16:creationId xmlns:a16="http://schemas.microsoft.com/office/drawing/2014/main" id="{00000000-0008-0000-0600-00008B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47</xdr:row>
      <xdr:rowOff>0</xdr:rowOff>
    </xdr:from>
    <xdr:ext cx="314325" cy="35518725"/>
    <xdr:sp macro="" textlink="">
      <xdr:nvSpPr>
        <xdr:cNvPr id="1420" name="Shape 5" descr="Resultado de imagen para imagenes de sillas secretariales con brazos">
          <a:extLst>
            <a:ext uri="{FF2B5EF4-FFF2-40B4-BE49-F238E27FC236}">
              <a16:creationId xmlns:a16="http://schemas.microsoft.com/office/drawing/2014/main" id="{00000000-0008-0000-0600-00008C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47</xdr:row>
      <xdr:rowOff>0</xdr:rowOff>
    </xdr:from>
    <xdr:ext cx="314325" cy="35518725"/>
    <xdr:sp macro="" textlink="">
      <xdr:nvSpPr>
        <xdr:cNvPr id="1421" name="Shape 5" descr="Resultado de imagen para imagenes de sillas secretariales con brazos">
          <a:extLst>
            <a:ext uri="{FF2B5EF4-FFF2-40B4-BE49-F238E27FC236}">
              <a16:creationId xmlns:a16="http://schemas.microsoft.com/office/drawing/2014/main" id="{00000000-0008-0000-0600-00008D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47</xdr:row>
      <xdr:rowOff>0</xdr:rowOff>
    </xdr:from>
    <xdr:ext cx="314325" cy="35518725"/>
    <xdr:sp macro="" textlink="">
      <xdr:nvSpPr>
        <xdr:cNvPr id="1422" name="Shape 5" descr="Resultado de imagen para imagenes de sillas secretariales con brazos">
          <a:extLst>
            <a:ext uri="{FF2B5EF4-FFF2-40B4-BE49-F238E27FC236}">
              <a16:creationId xmlns:a16="http://schemas.microsoft.com/office/drawing/2014/main" id="{00000000-0008-0000-0600-00008E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48</xdr:row>
      <xdr:rowOff>0</xdr:rowOff>
    </xdr:from>
    <xdr:ext cx="314325" cy="35128200"/>
    <xdr:sp macro="" textlink="">
      <xdr:nvSpPr>
        <xdr:cNvPr id="1423" name="Shape 5" descr="Resultado de imagen para imagenes de sillas secretariales con brazos">
          <a:extLst>
            <a:ext uri="{FF2B5EF4-FFF2-40B4-BE49-F238E27FC236}">
              <a16:creationId xmlns:a16="http://schemas.microsoft.com/office/drawing/2014/main" id="{00000000-0008-0000-0600-00008F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48</xdr:row>
      <xdr:rowOff>0</xdr:rowOff>
    </xdr:from>
    <xdr:ext cx="314325" cy="35128200"/>
    <xdr:sp macro="" textlink="">
      <xdr:nvSpPr>
        <xdr:cNvPr id="1424" name="Shape 5" descr="Resultado de imagen para imagenes de sillas secretariales con brazos">
          <a:extLst>
            <a:ext uri="{FF2B5EF4-FFF2-40B4-BE49-F238E27FC236}">
              <a16:creationId xmlns:a16="http://schemas.microsoft.com/office/drawing/2014/main" id="{00000000-0008-0000-0600-000090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48</xdr:row>
      <xdr:rowOff>0</xdr:rowOff>
    </xdr:from>
    <xdr:ext cx="314325" cy="35128200"/>
    <xdr:sp macro="" textlink="">
      <xdr:nvSpPr>
        <xdr:cNvPr id="1425" name="Shape 5" descr="Resultado de imagen para imagenes de sillas secretariales con brazos">
          <a:extLst>
            <a:ext uri="{FF2B5EF4-FFF2-40B4-BE49-F238E27FC236}">
              <a16:creationId xmlns:a16="http://schemas.microsoft.com/office/drawing/2014/main" id="{00000000-0008-0000-0600-000091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48</xdr:row>
      <xdr:rowOff>0</xdr:rowOff>
    </xdr:from>
    <xdr:ext cx="314325" cy="35128200"/>
    <xdr:sp macro="" textlink="">
      <xdr:nvSpPr>
        <xdr:cNvPr id="1426" name="Shape 5" descr="Resultado de imagen para imagenes de sillas secretariales con brazos">
          <a:extLst>
            <a:ext uri="{FF2B5EF4-FFF2-40B4-BE49-F238E27FC236}">
              <a16:creationId xmlns:a16="http://schemas.microsoft.com/office/drawing/2014/main" id="{00000000-0008-0000-0600-000092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48</xdr:row>
      <xdr:rowOff>0</xdr:rowOff>
    </xdr:from>
    <xdr:ext cx="314325" cy="35128200"/>
    <xdr:sp macro="" textlink="">
      <xdr:nvSpPr>
        <xdr:cNvPr id="1427" name="Shape 5" descr="Resultado de imagen para imagenes de sillas secretariales con brazos">
          <a:extLst>
            <a:ext uri="{FF2B5EF4-FFF2-40B4-BE49-F238E27FC236}">
              <a16:creationId xmlns:a16="http://schemas.microsoft.com/office/drawing/2014/main" id="{00000000-0008-0000-0600-000093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48</xdr:row>
      <xdr:rowOff>0</xdr:rowOff>
    </xdr:from>
    <xdr:ext cx="314325" cy="35128200"/>
    <xdr:sp macro="" textlink="">
      <xdr:nvSpPr>
        <xdr:cNvPr id="1428" name="Shape 5" descr="Resultado de imagen para imagenes de sillas secretariales con brazos">
          <a:extLst>
            <a:ext uri="{FF2B5EF4-FFF2-40B4-BE49-F238E27FC236}">
              <a16:creationId xmlns:a16="http://schemas.microsoft.com/office/drawing/2014/main" id="{00000000-0008-0000-0600-000094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48</xdr:row>
      <xdr:rowOff>0</xdr:rowOff>
    </xdr:from>
    <xdr:ext cx="314325" cy="35128200"/>
    <xdr:sp macro="" textlink="">
      <xdr:nvSpPr>
        <xdr:cNvPr id="1429" name="Shape 5" descr="Resultado de imagen para imagenes de sillas secretariales con brazos">
          <a:extLst>
            <a:ext uri="{FF2B5EF4-FFF2-40B4-BE49-F238E27FC236}">
              <a16:creationId xmlns:a16="http://schemas.microsoft.com/office/drawing/2014/main" id="{00000000-0008-0000-0600-000095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49</xdr:row>
      <xdr:rowOff>0</xdr:rowOff>
    </xdr:from>
    <xdr:ext cx="314325" cy="34861500"/>
    <xdr:sp macro="" textlink="">
      <xdr:nvSpPr>
        <xdr:cNvPr id="1430" name="Shape 7" descr="Resultado de imagen para imagenes de sillas secretariales con brazos">
          <a:extLst>
            <a:ext uri="{FF2B5EF4-FFF2-40B4-BE49-F238E27FC236}">
              <a16:creationId xmlns:a16="http://schemas.microsoft.com/office/drawing/2014/main" id="{00000000-0008-0000-0600-000096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49</xdr:row>
      <xdr:rowOff>0</xdr:rowOff>
    </xdr:from>
    <xdr:ext cx="314325" cy="34861500"/>
    <xdr:sp macro="" textlink="">
      <xdr:nvSpPr>
        <xdr:cNvPr id="1431" name="Shape 7" descr="Resultado de imagen para imagenes de sillas secretariales con brazos">
          <a:extLst>
            <a:ext uri="{FF2B5EF4-FFF2-40B4-BE49-F238E27FC236}">
              <a16:creationId xmlns:a16="http://schemas.microsoft.com/office/drawing/2014/main" id="{00000000-0008-0000-0600-000097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49</xdr:row>
      <xdr:rowOff>0</xdr:rowOff>
    </xdr:from>
    <xdr:ext cx="314325" cy="34861500"/>
    <xdr:sp macro="" textlink="">
      <xdr:nvSpPr>
        <xdr:cNvPr id="1432" name="Shape 7" descr="Resultado de imagen para imagenes de sillas secretariales con brazos">
          <a:extLst>
            <a:ext uri="{FF2B5EF4-FFF2-40B4-BE49-F238E27FC236}">
              <a16:creationId xmlns:a16="http://schemas.microsoft.com/office/drawing/2014/main" id="{00000000-0008-0000-0600-000098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49</xdr:row>
      <xdr:rowOff>0</xdr:rowOff>
    </xdr:from>
    <xdr:ext cx="314325" cy="34861500"/>
    <xdr:sp macro="" textlink="">
      <xdr:nvSpPr>
        <xdr:cNvPr id="1433" name="Shape 7" descr="Resultado de imagen para imagenes de sillas secretariales con brazos">
          <a:extLst>
            <a:ext uri="{FF2B5EF4-FFF2-40B4-BE49-F238E27FC236}">
              <a16:creationId xmlns:a16="http://schemas.microsoft.com/office/drawing/2014/main" id="{00000000-0008-0000-0600-000099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49</xdr:row>
      <xdr:rowOff>0</xdr:rowOff>
    </xdr:from>
    <xdr:ext cx="314325" cy="34861500"/>
    <xdr:sp macro="" textlink="">
      <xdr:nvSpPr>
        <xdr:cNvPr id="1434" name="Shape 7" descr="Resultado de imagen para imagenes de sillas secretariales con brazos">
          <a:extLst>
            <a:ext uri="{FF2B5EF4-FFF2-40B4-BE49-F238E27FC236}">
              <a16:creationId xmlns:a16="http://schemas.microsoft.com/office/drawing/2014/main" id="{00000000-0008-0000-0600-00009A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49</xdr:row>
      <xdr:rowOff>0</xdr:rowOff>
    </xdr:from>
    <xdr:ext cx="314325" cy="34861500"/>
    <xdr:sp macro="" textlink="">
      <xdr:nvSpPr>
        <xdr:cNvPr id="1435" name="Shape 7" descr="Resultado de imagen para imagenes de sillas secretariales con brazos">
          <a:extLst>
            <a:ext uri="{FF2B5EF4-FFF2-40B4-BE49-F238E27FC236}">
              <a16:creationId xmlns:a16="http://schemas.microsoft.com/office/drawing/2014/main" id="{00000000-0008-0000-0600-00009B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49</xdr:row>
      <xdr:rowOff>0</xdr:rowOff>
    </xdr:from>
    <xdr:ext cx="314325" cy="34861500"/>
    <xdr:sp macro="" textlink="">
      <xdr:nvSpPr>
        <xdr:cNvPr id="1436" name="Shape 7" descr="Resultado de imagen para imagenes de sillas secretariales con brazos">
          <a:extLst>
            <a:ext uri="{FF2B5EF4-FFF2-40B4-BE49-F238E27FC236}">
              <a16:creationId xmlns:a16="http://schemas.microsoft.com/office/drawing/2014/main" id="{00000000-0008-0000-0600-00009C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50</xdr:row>
      <xdr:rowOff>0</xdr:rowOff>
    </xdr:from>
    <xdr:ext cx="314325" cy="33870900"/>
    <xdr:sp macro="" textlink="">
      <xdr:nvSpPr>
        <xdr:cNvPr id="1437" name="Shape 5" descr="Resultado de imagen para imagenes de sillas secretariales con brazos">
          <a:extLst>
            <a:ext uri="{FF2B5EF4-FFF2-40B4-BE49-F238E27FC236}">
              <a16:creationId xmlns:a16="http://schemas.microsoft.com/office/drawing/2014/main" id="{00000000-0008-0000-0600-00009D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50</xdr:row>
      <xdr:rowOff>0</xdr:rowOff>
    </xdr:from>
    <xdr:ext cx="314325" cy="33870900"/>
    <xdr:sp macro="" textlink="">
      <xdr:nvSpPr>
        <xdr:cNvPr id="1438" name="Shape 5" descr="Resultado de imagen para imagenes de sillas secretariales con brazos">
          <a:extLst>
            <a:ext uri="{FF2B5EF4-FFF2-40B4-BE49-F238E27FC236}">
              <a16:creationId xmlns:a16="http://schemas.microsoft.com/office/drawing/2014/main" id="{00000000-0008-0000-0600-00009E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50</xdr:row>
      <xdr:rowOff>0</xdr:rowOff>
    </xdr:from>
    <xdr:ext cx="314325" cy="33870900"/>
    <xdr:sp macro="" textlink="">
      <xdr:nvSpPr>
        <xdr:cNvPr id="1439" name="Shape 5" descr="Resultado de imagen para imagenes de sillas secretariales con brazos">
          <a:extLst>
            <a:ext uri="{FF2B5EF4-FFF2-40B4-BE49-F238E27FC236}">
              <a16:creationId xmlns:a16="http://schemas.microsoft.com/office/drawing/2014/main" id="{00000000-0008-0000-0600-00009F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50</xdr:row>
      <xdr:rowOff>0</xdr:rowOff>
    </xdr:from>
    <xdr:ext cx="314325" cy="33870900"/>
    <xdr:sp macro="" textlink="">
      <xdr:nvSpPr>
        <xdr:cNvPr id="1440" name="Shape 5" descr="Resultado de imagen para imagenes de sillas secretariales con brazos">
          <a:extLst>
            <a:ext uri="{FF2B5EF4-FFF2-40B4-BE49-F238E27FC236}">
              <a16:creationId xmlns:a16="http://schemas.microsoft.com/office/drawing/2014/main" id="{00000000-0008-0000-0600-0000A0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50</xdr:row>
      <xdr:rowOff>0</xdr:rowOff>
    </xdr:from>
    <xdr:ext cx="314325" cy="33870900"/>
    <xdr:sp macro="" textlink="">
      <xdr:nvSpPr>
        <xdr:cNvPr id="1441" name="Shape 5" descr="Resultado de imagen para imagenes de sillas secretariales con brazos">
          <a:extLst>
            <a:ext uri="{FF2B5EF4-FFF2-40B4-BE49-F238E27FC236}">
              <a16:creationId xmlns:a16="http://schemas.microsoft.com/office/drawing/2014/main" id="{00000000-0008-0000-0600-0000A1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50</xdr:row>
      <xdr:rowOff>0</xdr:rowOff>
    </xdr:from>
    <xdr:ext cx="314325" cy="33870900"/>
    <xdr:sp macro="" textlink="">
      <xdr:nvSpPr>
        <xdr:cNvPr id="1442" name="Shape 5" descr="Resultado de imagen para imagenes de sillas secretariales con brazos">
          <a:extLst>
            <a:ext uri="{FF2B5EF4-FFF2-40B4-BE49-F238E27FC236}">
              <a16:creationId xmlns:a16="http://schemas.microsoft.com/office/drawing/2014/main" id="{00000000-0008-0000-0600-0000A2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50</xdr:row>
      <xdr:rowOff>0</xdr:rowOff>
    </xdr:from>
    <xdr:ext cx="314325" cy="33870900"/>
    <xdr:sp macro="" textlink="">
      <xdr:nvSpPr>
        <xdr:cNvPr id="1443" name="Shape 5" descr="Resultado de imagen para imagenes de sillas secretariales con brazos">
          <a:extLst>
            <a:ext uri="{FF2B5EF4-FFF2-40B4-BE49-F238E27FC236}">
              <a16:creationId xmlns:a16="http://schemas.microsoft.com/office/drawing/2014/main" id="{00000000-0008-0000-0600-0000A3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51</xdr:row>
      <xdr:rowOff>0</xdr:rowOff>
    </xdr:from>
    <xdr:ext cx="314325" cy="32889825"/>
    <xdr:sp macro="" textlink="">
      <xdr:nvSpPr>
        <xdr:cNvPr id="1444" name="Shape 5" descr="Resultado de imagen para imagenes de sillas secretariales con brazos">
          <a:extLst>
            <a:ext uri="{FF2B5EF4-FFF2-40B4-BE49-F238E27FC236}">
              <a16:creationId xmlns:a16="http://schemas.microsoft.com/office/drawing/2014/main" id="{00000000-0008-0000-0600-0000A4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51</xdr:row>
      <xdr:rowOff>0</xdr:rowOff>
    </xdr:from>
    <xdr:ext cx="314325" cy="32889825"/>
    <xdr:sp macro="" textlink="">
      <xdr:nvSpPr>
        <xdr:cNvPr id="1445" name="Shape 5" descr="Resultado de imagen para imagenes de sillas secretariales con brazos">
          <a:extLst>
            <a:ext uri="{FF2B5EF4-FFF2-40B4-BE49-F238E27FC236}">
              <a16:creationId xmlns:a16="http://schemas.microsoft.com/office/drawing/2014/main" id="{00000000-0008-0000-0600-0000A5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51</xdr:row>
      <xdr:rowOff>0</xdr:rowOff>
    </xdr:from>
    <xdr:ext cx="314325" cy="32889825"/>
    <xdr:sp macro="" textlink="">
      <xdr:nvSpPr>
        <xdr:cNvPr id="1446" name="Shape 5" descr="Resultado de imagen para imagenes de sillas secretariales con brazos">
          <a:extLst>
            <a:ext uri="{FF2B5EF4-FFF2-40B4-BE49-F238E27FC236}">
              <a16:creationId xmlns:a16="http://schemas.microsoft.com/office/drawing/2014/main" id="{00000000-0008-0000-0600-0000A6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51</xdr:row>
      <xdr:rowOff>0</xdr:rowOff>
    </xdr:from>
    <xdr:ext cx="314325" cy="32889825"/>
    <xdr:sp macro="" textlink="">
      <xdr:nvSpPr>
        <xdr:cNvPr id="1447" name="Shape 5" descr="Resultado de imagen para imagenes de sillas secretariales con brazos">
          <a:extLst>
            <a:ext uri="{FF2B5EF4-FFF2-40B4-BE49-F238E27FC236}">
              <a16:creationId xmlns:a16="http://schemas.microsoft.com/office/drawing/2014/main" id="{00000000-0008-0000-0600-0000A7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51</xdr:row>
      <xdr:rowOff>0</xdr:rowOff>
    </xdr:from>
    <xdr:ext cx="314325" cy="32889825"/>
    <xdr:sp macro="" textlink="">
      <xdr:nvSpPr>
        <xdr:cNvPr id="1448" name="Shape 5" descr="Resultado de imagen para imagenes de sillas secretariales con brazos">
          <a:extLst>
            <a:ext uri="{FF2B5EF4-FFF2-40B4-BE49-F238E27FC236}">
              <a16:creationId xmlns:a16="http://schemas.microsoft.com/office/drawing/2014/main" id="{00000000-0008-0000-0600-0000A8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51</xdr:row>
      <xdr:rowOff>0</xdr:rowOff>
    </xdr:from>
    <xdr:ext cx="314325" cy="32889825"/>
    <xdr:sp macro="" textlink="">
      <xdr:nvSpPr>
        <xdr:cNvPr id="1449" name="Shape 5" descr="Resultado de imagen para imagenes de sillas secretariales con brazos">
          <a:extLst>
            <a:ext uri="{FF2B5EF4-FFF2-40B4-BE49-F238E27FC236}">
              <a16:creationId xmlns:a16="http://schemas.microsoft.com/office/drawing/2014/main" id="{00000000-0008-0000-0600-0000A9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51</xdr:row>
      <xdr:rowOff>0</xdr:rowOff>
    </xdr:from>
    <xdr:ext cx="314325" cy="32889825"/>
    <xdr:sp macro="" textlink="">
      <xdr:nvSpPr>
        <xdr:cNvPr id="1450" name="Shape 5" descr="Resultado de imagen para imagenes de sillas secretariales con brazos">
          <a:extLst>
            <a:ext uri="{FF2B5EF4-FFF2-40B4-BE49-F238E27FC236}">
              <a16:creationId xmlns:a16="http://schemas.microsoft.com/office/drawing/2014/main" id="{00000000-0008-0000-0600-0000AA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52</xdr:row>
      <xdr:rowOff>0</xdr:rowOff>
    </xdr:from>
    <xdr:ext cx="314325" cy="31908750"/>
    <xdr:sp macro="" textlink="">
      <xdr:nvSpPr>
        <xdr:cNvPr id="1451" name="Shape 5" descr="Resultado de imagen para imagenes de sillas secretariales con brazos">
          <a:extLst>
            <a:ext uri="{FF2B5EF4-FFF2-40B4-BE49-F238E27FC236}">
              <a16:creationId xmlns:a16="http://schemas.microsoft.com/office/drawing/2014/main" id="{00000000-0008-0000-0600-0000AB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52</xdr:row>
      <xdr:rowOff>0</xdr:rowOff>
    </xdr:from>
    <xdr:ext cx="314325" cy="31908750"/>
    <xdr:sp macro="" textlink="">
      <xdr:nvSpPr>
        <xdr:cNvPr id="1452" name="Shape 5" descr="Resultado de imagen para imagenes de sillas secretariales con brazos">
          <a:extLst>
            <a:ext uri="{FF2B5EF4-FFF2-40B4-BE49-F238E27FC236}">
              <a16:creationId xmlns:a16="http://schemas.microsoft.com/office/drawing/2014/main" id="{00000000-0008-0000-0600-0000AC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52</xdr:row>
      <xdr:rowOff>0</xdr:rowOff>
    </xdr:from>
    <xdr:ext cx="314325" cy="31908750"/>
    <xdr:sp macro="" textlink="">
      <xdr:nvSpPr>
        <xdr:cNvPr id="1453" name="Shape 5" descr="Resultado de imagen para imagenes de sillas secretariales con brazos">
          <a:extLst>
            <a:ext uri="{FF2B5EF4-FFF2-40B4-BE49-F238E27FC236}">
              <a16:creationId xmlns:a16="http://schemas.microsoft.com/office/drawing/2014/main" id="{00000000-0008-0000-0600-0000AD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52</xdr:row>
      <xdr:rowOff>0</xdr:rowOff>
    </xdr:from>
    <xdr:ext cx="314325" cy="31908750"/>
    <xdr:sp macro="" textlink="">
      <xdr:nvSpPr>
        <xdr:cNvPr id="1454" name="Shape 5" descr="Resultado de imagen para imagenes de sillas secretariales con brazos">
          <a:extLst>
            <a:ext uri="{FF2B5EF4-FFF2-40B4-BE49-F238E27FC236}">
              <a16:creationId xmlns:a16="http://schemas.microsoft.com/office/drawing/2014/main" id="{00000000-0008-0000-0600-0000AE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52</xdr:row>
      <xdr:rowOff>0</xdr:rowOff>
    </xdr:from>
    <xdr:ext cx="314325" cy="31908750"/>
    <xdr:sp macro="" textlink="">
      <xdr:nvSpPr>
        <xdr:cNvPr id="1455" name="Shape 5" descr="Resultado de imagen para imagenes de sillas secretariales con brazos">
          <a:extLst>
            <a:ext uri="{FF2B5EF4-FFF2-40B4-BE49-F238E27FC236}">
              <a16:creationId xmlns:a16="http://schemas.microsoft.com/office/drawing/2014/main" id="{00000000-0008-0000-0600-0000AF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52</xdr:row>
      <xdr:rowOff>0</xdr:rowOff>
    </xdr:from>
    <xdr:ext cx="314325" cy="31908750"/>
    <xdr:sp macro="" textlink="">
      <xdr:nvSpPr>
        <xdr:cNvPr id="1456" name="Shape 5" descr="Resultado de imagen para imagenes de sillas secretariales con brazos">
          <a:extLst>
            <a:ext uri="{FF2B5EF4-FFF2-40B4-BE49-F238E27FC236}">
              <a16:creationId xmlns:a16="http://schemas.microsoft.com/office/drawing/2014/main" id="{00000000-0008-0000-0600-0000B0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52</xdr:row>
      <xdr:rowOff>0</xdr:rowOff>
    </xdr:from>
    <xdr:ext cx="314325" cy="31908750"/>
    <xdr:sp macro="" textlink="">
      <xdr:nvSpPr>
        <xdr:cNvPr id="1457" name="Shape 5" descr="Resultado de imagen para imagenes de sillas secretariales con brazos">
          <a:extLst>
            <a:ext uri="{FF2B5EF4-FFF2-40B4-BE49-F238E27FC236}">
              <a16:creationId xmlns:a16="http://schemas.microsoft.com/office/drawing/2014/main" id="{00000000-0008-0000-0600-0000B1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53</xdr:row>
      <xdr:rowOff>0</xdr:rowOff>
    </xdr:from>
    <xdr:ext cx="314325" cy="30927675"/>
    <xdr:sp macro="" textlink="">
      <xdr:nvSpPr>
        <xdr:cNvPr id="1458" name="Shape 5" descr="Resultado de imagen para imagenes de sillas secretariales con brazos">
          <a:extLst>
            <a:ext uri="{FF2B5EF4-FFF2-40B4-BE49-F238E27FC236}">
              <a16:creationId xmlns:a16="http://schemas.microsoft.com/office/drawing/2014/main" id="{00000000-0008-0000-0600-0000B2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53</xdr:row>
      <xdr:rowOff>0</xdr:rowOff>
    </xdr:from>
    <xdr:ext cx="314325" cy="30927675"/>
    <xdr:sp macro="" textlink="">
      <xdr:nvSpPr>
        <xdr:cNvPr id="1459" name="Shape 5" descr="Resultado de imagen para imagenes de sillas secretariales con brazos">
          <a:extLst>
            <a:ext uri="{FF2B5EF4-FFF2-40B4-BE49-F238E27FC236}">
              <a16:creationId xmlns:a16="http://schemas.microsoft.com/office/drawing/2014/main" id="{00000000-0008-0000-0600-0000B3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53</xdr:row>
      <xdr:rowOff>0</xdr:rowOff>
    </xdr:from>
    <xdr:ext cx="314325" cy="30927675"/>
    <xdr:sp macro="" textlink="">
      <xdr:nvSpPr>
        <xdr:cNvPr id="1460" name="Shape 5" descr="Resultado de imagen para imagenes de sillas secretariales con brazos">
          <a:extLst>
            <a:ext uri="{FF2B5EF4-FFF2-40B4-BE49-F238E27FC236}">
              <a16:creationId xmlns:a16="http://schemas.microsoft.com/office/drawing/2014/main" id="{00000000-0008-0000-0600-0000B4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53</xdr:row>
      <xdr:rowOff>0</xdr:rowOff>
    </xdr:from>
    <xdr:ext cx="314325" cy="30927675"/>
    <xdr:sp macro="" textlink="">
      <xdr:nvSpPr>
        <xdr:cNvPr id="1461" name="Shape 5" descr="Resultado de imagen para imagenes de sillas secretariales con brazos">
          <a:extLst>
            <a:ext uri="{FF2B5EF4-FFF2-40B4-BE49-F238E27FC236}">
              <a16:creationId xmlns:a16="http://schemas.microsoft.com/office/drawing/2014/main" id="{00000000-0008-0000-0600-0000B5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53</xdr:row>
      <xdr:rowOff>0</xdr:rowOff>
    </xdr:from>
    <xdr:ext cx="314325" cy="30927675"/>
    <xdr:sp macro="" textlink="">
      <xdr:nvSpPr>
        <xdr:cNvPr id="1462" name="Shape 5" descr="Resultado de imagen para imagenes de sillas secretariales con brazos">
          <a:extLst>
            <a:ext uri="{FF2B5EF4-FFF2-40B4-BE49-F238E27FC236}">
              <a16:creationId xmlns:a16="http://schemas.microsoft.com/office/drawing/2014/main" id="{00000000-0008-0000-0600-0000B6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53</xdr:row>
      <xdr:rowOff>0</xdr:rowOff>
    </xdr:from>
    <xdr:ext cx="314325" cy="30927675"/>
    <xdr:sp macro="" textlink="">
      <xdr:nvSpPr>
        <xdr:cNvPr id="1463" name="Shape 5" descr="Resultado de imagen para imagenes de sillas secretariales con brazos">
          <a:extLst>
            <a:ext uri="{FF2B5EF4-FFF2-40B4-BE49-F238E27FC236}">
              <a16:creationId xmlns:a16="http://schemas.microsoft.com/office/drawing/2014/main" id="{00000000-0008-0000-0600-0000B7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53</xdr:row>
      <xdr:rowOff>0</xdr:rowOff>
    </xdr:from>
    <xdr:ext cx="314325" cy="30927675"/>
    <xdr:sp macro="" textlink="">
      <xdr:nvSpPr>
        <xdr:cNvPr id="1464" name="Shape 5" descr="Resultado de imagen para imagenes de sillas secretariales con brazos">
          <a:extLst>
            <a:ext uri="{FF2B5EF4-FFF2-40B4-BE49-F238E27FC236}">
              <a16:creationId xmlns:a16="http://schemas.microsoft.com/office/drawing/2014/main" id="{00000000-0008-0000-0600-0000B8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55</xdr:row>
      <xdr:rowOff>0</xdr:rowOff>
    </xdr:from>
    <xdr:ext cx="314325" cy="29984700"/>
    <xdr:sp macro="" textlink="">
      <xdr:nvSpPr>
        <xdr:cNvPr id="1465" name="Shape 6" descr="Resultado de imagen para imagenes de sillas secretariales con brazos">
          <a:extLst>
            <a:ext uri="{FF2B5EF4-FFF2-40B4-BE49-F238E27FC236}">
              <a16:creationId xmlns:a16="http://schemas.microsoft.com/office/drawing/2014/main" id="{00000000-0008-0000-0600-0000B9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55</xdr:row>
      <xdr:rowOff>0</xdr:rowOff>
    </xdr:from>
    <xdr:ext cx="314325" cy="29984700"/>
    <xdr:sp macro="" textlink="">
      <xdr:nvSpPr>
        <xdr:cNvPr id="1466" name="Shape 6" descr="Resultado de imagen para imagenes de sillas secretariales con brazos">
          <a:extLst>
            <a:ext uri="{FF2B5EF4-FFF2-40B4-BE49-F238E27FC236}">
              <a16:creationId xmlns:a16="http://schemas.microsoft.com/office/drawing/2014/main" id="{00000000-0008-0000-0600-0000BA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55</xdr:row>
      <xdr:rowOff>0</xdr:rowOff>
    </xdr:from>
    <xdr:ext cx="314325" cy="29984700"/>
    <xdr:sp macro="" textlink="">
      <xdr:nvSpPr>
        <xdr:cNvPr id="1467" name="Shape 6" descr="Resultado de imagen para imagenes de sillas secretariales con brazos">
          <a:extLst>
            <a:ext uri="{FF2B5EF4-FFF2-40B4-BE49-F238E27FC236}">
              <a16:creationId xmlns:a16="http://schemas.microsoft.com/office/drawing/2014/main" id="{00000000-0008-0000-0600-0000BB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55</xdr:row>
      <xdr:rowOff>0</xdr:rowOff>
    </xdr:from>
    <xdr:ext cx="314325" cy="29984700"/>
    <xdr:sp macro="" textlink="">
      <xdr:nvSpPr>
        <xdr:cNvPr id="1468" name="Shape 6" descr="Resultado de imagen para imagenes de sillas secretariales con brazos">
          <a:extLst>
            <a:ext uri="{FF2B5EF4-FFF2-40B4-BE49-F238E27FC236}">
              <a16:creationId xmlns:a16="http://schemas.microsoft.com/office/drawing/2014/main" id="{00000000-0008-0000-0600-0000BC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55</xdr:row>
      <xdr:rowOff>0</xdr:rowOff>
    </xdr:from>
    <xdr:ext cx="314325" cy="29984700"/>
    <xdr:sp macro="" textlink="">
      <xdr:nvSpPr>
        <xdr:cNvPr id="1469" name="Shape 6" descr="Resultado de imagen para imagenes de sillas secretariales con brazos">
          <a:extLst>
            <a:ext uri="{FF2B5EF4-FFF2-40B4-BE49-F238E27FC236}">
              <a16:creationId xmlns:a16="http://schemas.microsoft.com/office/drawing/2014/main" id="{00000000-0008-0000-0600-0000BD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55</xdr:row>
      <xdr:rowOff>0</xdr:rowOff>
    </xdr:from>
    <xdr:ext cx="314325" cy="29984700"/>
    <xdr:sp macro="" textlink="">
      <xdr:nvSpPr>
        <xdr:cNvPr id="1470" name="Shape 6" descr="Resultado de imagen para imagenes de sillas secretariales con brazos">
          <a:extLst>
            <a:ext uri="{FF2B5EF4-FFF2-40B4-BE49-F238E27FC236}">
              <a16:creationId xmlns:a16="http://schemas.microsoft.com/office/drawing/2014/main" id="{00000000-0008-0000-0600-0000BE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55</xdr:row>
      <xdr:rowOff>0</xdr:rowOff>
    </xdr:from>
    <xdr:ext cx="314325" cy="29984700"/>
    <xdr:sp macro="" textlink="">
      <xdr:nvSpPr>
        <xdr:cNvPr id="1471" name="Shape 6" descr="Resultado de imagen para imagenes de sillas secretariales con brazos">
          <a:extLst>
            <a:ext uri="{FF2B5EF4-FFF2-40B4-BE49-F238E27FC236}">
              <a16:creationId xmlns:a16="http://schemas.microsoft.com/office/drawing/2014/main" id="{00000000-0008-0000-0600-0000BF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56</xdr:row>
      <xdr:rowOff>0</xdr:rowOff>
    </xdr:from>
    <xdr:ext cx="314325" cy="28994100"/>
    <xdr:sp macro="" textlink="">
      <xdr:nvSpPr>
        <xdr:cNvPr id="1472" name="Shape 7" descr="Resultado de imagen para imagenes de sillas secretariales con brazos">
          <a:extLst>
            <a:ext uri="{FF2B5EF4-FFF2-40B4-BE49-F238E27FC236}">
              <a16:creationId xmlns:a16="http://schemas.microsoft.com/office/drawing/2014/main" id="{00000000-0008-0000-0600-0000C0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56</xdr:row>
      <xdr:rowOff>0</xdr:rowOff>
    </xdr:from>
    <xdr:ext cx="314325" cy="28994100"/>
    <xdr:sp macro="" textlink="">
      <xdr:nvSpPr>
        <xdr:cNvPr id="1473" name="Shape 7" descr="Resultado de imagen para imagenes de sillas secretariales con brazos">
          <a:extLst>
            <a:ext uri="{FF2B5EF4-FFF2-40B4-BE49-F238E27FC236}">
              <a16:creationId xmlns:a16="http://schemas.microsoft.com/office/drawing/2014/main" id="{00000000-0008-0000-0600-0000C1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56</xdr:row>
      <xdr:rowOff>0</xdr:rowOff>
    </xdr:from>
    <xdr:ext cx="314325" cy="28994100"/>
    <xdr:sp macro="" textlink="">
      <xdr:nvSpPr>
        <xdr:cNvPr id="1474" name="Shape 7" descr="Resultado de imagen para imagenes de sillas secretariales con brazos">
          <a:extLst>
            <a:ext uri="{FF2B5EF4-FFF2-40B4-BE49-F238E27FC236}">
              <a16:creationId xmlns:a16="http://schemas.microsoft.com/office/drawing/2014/main" id="{00000000-0008-0000-0600-0000C2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56</xdr:row>
      <xdr:rowOff>0</xdr:rowOff>
    </xdr:from>
    <xdr:ext cx="314325" cy="28994100"/>
    <xdr:sp macro="" textlink="">
      <xdr:nvSpPr>
        <xdr:cNvPr id="1475" name="Shape 7" descr="Resultado de imagen para imagenes de sillas secretariales con brazos">
          <a:extLst>
            <a:ext uri="{FF2B5EF4-FFF2-40B4-BE49-F238E27FC236}">
              <a16:creationId xmlns:a16="http://schemas.microsoft.com/office/drawing/2014/main" id="{00000000-0008-0000-0600-0000C3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56</xdr:row>
      <xdr:rowOff>0</xdr:rowOff>
    </xdr:from>
    <xdr:ext cx="314325" cy="28994100"/>
    <xdr:sp macro="" textlink="">
      <xdr:nvSpPr>
        <xdr:cNvPr id="1476" name="Shape 7" descr="Resultado de imagen para imagenes de sillas secretariales con brazos">
          <a:extLst>
            <a:ext uri="{FF2B5EF4-FFF2-40B4-BE49-F238E27FC236}">
              <a16:creationId xmlns:a16="http://schemas.microsoft.com/office/drawing/2014/main" id="{00000000-0008-0000-0600-0000C4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56</xdr:row>
      <xdr:rowOff>0</xdr:rowOff>
    </xdr:from>
    <xdr:ext cx="314325" cy="28994100"/>
    <xdr:sp macro="" textlink="">
      <xdr:nvSpPr>
        <xdr:cNvPr id="1477" name="Shape 7" descr="Resultado de imagen para imagenes de sillas secretariales con brazos">
          <a:extLst>
            <a:ext uri="{FF2B5EF4-FFF2-40B4-BE49-F238E27FC236}">
              <a16:creationId xmlns:a16="http://schemas.microsoft.com/office/drawing/2014/main" id="{00000000-0008-0000-0600-0000C5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56</xdr:row>
      <xdr:rowOff>0</xdr:rowOff>
    </xdr:from>
    <xdr:ext cx="314325" cy="28994100"/>
    <xdr:sp macro="" textlink="">
      <xdr:nvSpPr>
        <xdr:cNvPr id="1478" name="Shape 7" descr="Resultado de imagen para imagenes de sillas secretariales con brazos">
          <a:extLst>
            <a:ext uri="{FF2B5EF4-FFF2-40B4-BE49-F238E27FC236}">
              <a16:creationId xmlns:a16="http://schemas.microsoft.com/office/drawing/2014/main" id="{00000000-0008-0000-0600-0000C6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57</xdr:row>
      <xdr:rowOff>0</xdr:rowOff>
    </xdr:from>
    <xdr:ext cx="314325" cy="27955875"/>
    <xdr:sp macro="" textlink="">
      <xdr:nvSpPr>
        <xdr:cNvPr id="1479" name="Shape 5" descr="Resultado de imagen para imagenes de sillas secretariales con brazos">
          <a:extLst>
            <a:ext uri="{FF2B5EF4-FFF2-40B4-BE49-F238E27FC236}">
              <a16:creationId xmlns:a16="http://schemas.microsoft.com/office/drawing/2014/main" id="{00000000-0008-0000-0600-0000C7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57</xdr:row>
      <xdr:rowOff>0</xdr:rowOff>
    </xdr:from>
    <xdr:ext cx="314325" cy="27955875"/>
    <xdr:sp macro="" textlink="">
      <xdr:nvSpPr>
        <xdr:cNvPr id="1480" name="Shape 5" descr="Resultado de imagen para imagenes de sillas secretariales con brazos">
          <a:extLst>
            <a:ext uri="{FF2B5EF4-FFF2-40B4-BE49-F238E27FC236}">
              <a16:creationId xmlns:a16="http://schemas.microsoft.com/office/drawing/2014/main" id="{00000000-0008-0000-0600-0000C8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57</xdr:row>
      <xdr:rowOff>0</xdr:rowOff>
    </xdr:from>
    <xdr:ext cx="314325" cy="27955875"/>
    <xdr:sp macro="" textlink="">
      <xdr:nvSpPr>
        <xdr:cNvPr id="1481" name="Shape 5" descr="Resultado de imagen para imagenes de sillas secretariales con brazos">
          <a:extLst>
            <a:ext uri="{FF2B5EF4-FFF2-40B4-BE49-F238E27FC236}">
              <a16:creationId xmlns:a16="http://schemas.microsoft.com/office/drawing/2014/main" id="{00000000-0008-0000-0600-0000C9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57</xdr:row>
      <xdr:rowOff>0</xdr:rowOff>
    </xdr:from>
    <xdr:ext cx="314325" cy="27955875"/>
    <xdr:sp macro="" textlink="">
      <xdr:nvSpPr>
        <xdr:cNvPr id="1482" name="Shape 5" descr="Resultado de imagen para imagenes de sillas secretariales con brazos">
          <a:extLst>
            <a:ext uri="{FF2B5EF4-FFF2-40B4-BE49-F238E27FC236}">
              <a16:creationId xmlns:a16="http://schemas.microsoft.com/office/drawing/2014/main" id="{00000000-0008-0000-0600-0000CA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57</xdr:row>
      <xdr:rowOff>0</xdr:rowOff>
    </xdr:from>
    <xdr:ext cx="314325" cy="27955875"/>
    <xdr:sp macro="" textlink="">
      <xdr:nvSpPr>
        <xdr:cNvPr id="1483" name="Shape 5" descr="Resultado de imagen para imagenes de sillas secretariales con brazos">
          <a:extLst>
            <a:ext uri="{FF2B5EF4-FFF2-40B4-BE49-F238E27FC236}">
              <a16:creationId xmlns:a16="http://schemas.microsoft.com/office/drawing/2014/main" id="{00000000-0008-0000-0600-0000CB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57</xdr:row>
      <xdr:rowOff>0</xdr:rowOff>
    </xdr:from>
    <xdr:ext cx="314325" cy="27955875"/>
    <xdr:sp macro="" textlink="">
      <xdr:nvSpPr>
        <xdr:cNvPr id="1484" name="Shape 5" descr="Resultado de imagen para imagenes de sillas secretariales con brazos">
          <a:extLst>
            <a:ext uri="{FF2B5EF4-FFF2-40B4-BE49-F238E27FC236}">
              <a16:creationId xmlns:a16="http://schemas.microsoft.com/office/drawing/2014/main" id="{00000000-0008-0000-0600-0000CC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57</xdr:row>
      <xdr:rowOff>0</xdr:rowOff>
    </xdr:from>
    <xdr:ext cx="314325" cy="27955875"/>
    <xdr:sp macro="" textlink="">
      <xdr:nvSpPr>
        <xdr:cNvPr id="1485" name="Shape 5" descr="Resultado de imagen para imagenes de sillas secretariales con brazos">
          <a:extLst>
            <a:ext uri="{FF2B5EF4-FFF2-40B4-BE49-F238E27FC236}">
              <a16:creationId xmlns:a16="http://schemas.microsoft.com/office/drawing/2014/main" id="{00000000-0008-0000-0600-0000CD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61</xdr:row>
      <xdr:rowOff>0</xdr:rowOff>
    </xdr:from>
    <xdr:ext cx="314325" cy="25812750"/>
    <xdr:sp macro="" textlink="">
      <xdr:nvSpPr>
        <xdr:cNvPr id="1486" name="Shape 5" descr="Resultado de imagen para imagenes de sillas secretariales con brazos">
          <a:extLst>
            <a:ext uri="{FF2B5EF4-FFF2-40B4-BE49-F238E27FC236}">
              <a16:creationId xmlns:a16="http://schemas.microsoft.com/office/drawing/2014/main" id="{00000000-0008-0000-0600-0000CE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61</xdr:row>
      <xdr:rowOff>0</xdr:rowOff>
    </xdr:from>
    <xdr:ext cx="314325" cy="25812750"/>
    <xdr:sp macro="" textlink="">
      <xdr:nvSpPr>
        <xdr:cNvPr id="1487" name="Shape 5" descr="Resultado de imagen para imagenes de sillas secretariales con brazos">
          <a:extLst>
            <a:ext uri="{FF2B5EF4-FFF2-40B4-BE49-F238E27FC236}">
              <a16:creationId xmlns:a16="http://schemas.microsoft.com/office/drawing/2014/main" id="{00000000-0008-0000-0600-0000CF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61</xdr:row>
      <xdr:rowOff>0</xdr:rowOff>
    </xdr:from>
    <xdr:ext cx="314325" cy="25812750"/>
    <xdr:sp macro="" textlink="">
      <xdr:nvSpPr>
        <xdr:cNvPr id="1488" name="Shape 5" descr="Resultado de imagen para imagenes de sillas secretariales con brazos">
          <a:extLst>
            <a:ext uri="{FF2B5EF4-FFF2-40B4-BE49-F238E27FC236}">
              <a16:creationId xmlns:a16="http://schemas.microsoft.com/office/drawing/2014/main" id="{00000000-0008-0000-0600-0000D0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61</xdr:row>
      <xdr:rowOff>0</xdr:rowOff>
    </xdr:from>
    <xdr:ext cx="314325" cy="25812750"/>
    <xdr:sp macro="" textlink="">
      <xdr:nvSpPr>
        <xdr:cNvPr id="1489" name="Shape 5" descr="Resultado de imagen para imagenes de sillas secretariales con brazos">
          <a:extLst>
            <a:ext uri="{FF2B5EF4-FFF2-40B4-BE49-F238E27FC236}">
              <a16:creationId xmlns:a16="http://schemas.microsoft.com/office/drawing/2014/main" id="{00000000-0008-0000-0600-0000D1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61</xdr:row>
      <xdr:rowOff>0</xdr:rowOff>
    </xdr:from>
    <xdr:ext cx="314325" cy="25812750"/>
    <xdr:sp macro="" textlink="">
      <xdr:nvSpPr>
        <xdr:cNvPr id="1490" name="Shape 5" descr="Resultado de imagen para imagenes de sillas secretariales con brazos">
          <a:extLst>
            <a:ext uri="{FF2B5EF4-FFF2-40B4-BE49-F238E27FC236}">
              <a16:creationId xmlns:a16="http://schemas.microsoft.com/office/drawing/2014/main" id="{00000000-0008-0000-0600-0000D2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61</xdr:row>
      <xdr:rowOff>0</xdr:rowOff>
    </xdr:from>
    <xdr:ext cx="314325" cy="25812750"/>
    <xdr:sp macro="" textlink="">
      <xdr:nvSpPr>
        <xdr:cNvPr id="1491" name="Shape 5" descr="Resultado de imagen para imagenes de sillas secretariales con brazos">
          <a:extLst>
            <a:ext uri="{FF2B5EF4-FFF2-40B4-BE49-F238E27FC236}">
              <a16:creationId xmlns:a16="http://schemas.microsoft.com/office/drawing/2014/main" id="{00000000-0008-0000-0600-0000D3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61</xdr:row>
      <xdr:rowOff>0</xdr:rowOff>
    </xdr:from>
    <xdr:ext cx="314325" cy="25812750"/>
    <xdr:sp macro="" textlink="">
      <xdr:nvSpPr>
        <xdr:cNvPr id="1492" name="Shape 5" descr="Resultado de imagen para imagenes de sillas secretariales con brazos">
          <a:extLst>
            <a:ext uri="{FF2B5EF4-FFF2-40B4-BE49-F238E27FC236}">
              <a16:creationId xmlns:a16="http://schemas.microsoft.com/office/drawing/2014/main" id="{00000000-0008-0000-0600-0000D4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64</xdr:row>
      <xdr:rowOff>0</xdr:rowOff>
    </xdr:from>
    <xdr:ext cx="314325" cy="23602950"/>
    <xdr:sp macro="" textlink="">
      <xdr:nvSpPr>
        <xdr:cNvPr id="1493" name="Shape 5" descr="Resultado de imagen para imagenes de sillas secretariales con brazos">
          <a:extLst>
            <a:ext uri="{FF2B5EF4-FFF2-40B4-BE49-F238E27FC236}">
              <a16:creationId xmlns:a16="http://schemas.microsoft.com/office/drawing/2014/main" id="{00000000-0008-0000-0600-0000D5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64</xdr:row>
      <xdr:rowOff>0</xdr:rowOff>
    </xdr:from>
    <xdr:ext cx="314325" cy="23602950"/>
    <xdr:sp macro="" textlink="">
      <xdr:nvSpPr>
        <xdr:cNvPr id="1494" name="Shape 5" descr="Resultado de imagen para imagenes de sillas secretariales con brazos">
          <a:extLst>
            <a:ext uri="{FF2B5EF4-FFF2-40B4-BE49-F238E27FC236}">
              <a16:creationId xmlns:a16="http://schemas.microsoft.com/office/drawing/2014/main" id="{00000000-0008-0000-0600-0000D6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64</xdr:row>
      <xdr:rowOff>0</xdr:rowOff>
    </xdr:from>
    <xdr:ext cx="314325" cy="23602950"/>
    <xdr:sp macro="" textlink="">
      <xdr:nvSpPr>
        <xdr:cNvPr id="1495" name="Shape 5" descr="Resultado de imagen para imagenes de sillas secretariales con brazos">
          <a:extLst>
            <a:ext uri="{FF2B5EF4-FFF2-40B4-BE49-F238E27FC236}">
              <a16:creationId xmlns:a16="http://schemas.microsoft.com/office/drawing/2014/main" id="{00000000-0008-0000-0600-0000D7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64</xdr:row>
      <xdr:rowOff>0</xdr:rowOff>
    </xdr:from>
    <xdr:ext cx="314325" cy="23602950"/>
    <xdr:sp macro="" textlink="">
      <xdr:nvSpPr>
        <xdr:cNvPr id="1496" name="Shape 5" descr="Resultado de imagen para imagenes de sillas secretariales con brazos">
          <a:extLst>
            <a:ext uri="{FF2B5EF4-FFF2-40B4-BE49-F238E27FC236}">
              <a16:creationId xmlns:a16="http://schemas.microsoft.com/office/drawing/2014/main" id="{00000000-0008-0000-0600-0000D8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64</xdr:row>
      <xdr:rowOff>0</xdr:rowOff>
    </xdr:from>
    <xdr:ext cx="314325" cy="23602950"/>
    <xdr:sp macro="" textlink="">
      <xdr:nvSpPr>
        <xdr:cNvPr id="1497" name="Shape 5" descr="Resultado de imagen para imagenes de sillas secretariales con brazos">
          <a:extLst>
            <a:ext uri="{FF2B5EF4-FFF2-40B4-BE49-F238E27FC236}">
              <a16:creationId xmlns:a16="http://schemas.microsoft.com/office/drawing/2014/main" id="{00000000-0008-0000-0600-0000D9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64</xdr:row>
      <xdr:rowOff>0</xdr:rowOff>
    </xdr:from>
    <xdr:ext cx="314325" cy="23602950"/>
    <xdr:sp macro="" textlink="">
      <xdr:nvSpPr>
        <xdr:cNvPr id="1498" name="Shape 5" descr="Resultado de imagen para imagenes de sillas secretariales con brazos">
          <a:extLst>
            <a:ext uri="{FF2B5EF4-FFF2-40B4-BE49-F238E27FC236}">
              <a16:creationId xmlns:a16="http://schemas.microsoft.com/office/drawing/2014/main" id="{00000000-0008-0000-0600-0000DA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64</xdr:row>
      <xdr:rowOff>0</xdr:rowOff>
    </xdr:from>
    <xdr:ext cx="314325" cy="23602950"/>
    <xdr:sp macro="" textlink="">
      <xdr:nvSpPr>
        <xdr:cNvPr id="1499" name="Shape 5" descr="Resultado de imagen para imagenes de sillas secretariales con brazos">
          <a:extLst>
            <a:ext uri="{FF2B5EF4-FFF2-40B4-BE49-F238E27FC236}">
              <a16:creationId xmlns:a16="http://schemas.microsoft.com/office/drawing/2014/main" id="{00000000-0008-0000-0600-0000DB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65</xdr:row>
      <xdr:rowOff>0</xdr:rowOff>
    </xdr:from>
    <xdr:ext cx="314325" cy="22993350"/>
    <xdr:sp macro="" textlink="">
      <xdr:nvSpPr>
        <xdr:cNvPr id="1500" name="Shape 5" descr="Resultado de imagen para imagenes de sillas secretariales con brazos">
          <a:extLst>
            <a:ext uri="{FF2B5EF4-FFF2-40B4-BE49-F238E27FC236}">
              <a16:creationId xmlns:a16="http://schemas.microsoft.com/office/drawing/2014/main" id="{00000000-0008-0000-0600-0000DC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65</xdr:row>
      <xdr:rowOff>0</xdr:rowOff>
    </xdr:from>
    <xdr:ext cx="314325" cy="22993350"/>
    <xdr:sp macro="" textlink="">
      <xdr:nvSpPr>
        <xdr:cNvPr id="1501" name="Shape 5" descr="Resultado de imagen para imagenes de sillas secretariales con brazos">
          <a:extLst>
            <a:ext uri="{FF2B5EF4-FFF2-40B4-BE49-F238E27FC236}">
              <a16:creationId xmlns:a16="http://schemas.microsoft.com/office/drawing/2014/main" id="{00000000-0008-0000-0600-0000DD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65</xdr:row>
      <xdr:rowOff>0</xdr:rowOff>
    </xdr:from>
    <xdr:ext cx="314325" cy="22993350"/>
    <xdr:sp macro="" textlink="">
      <xdr:nvSpPr>
        <xdr:cNvPr id="1502" name="Shape 5" descr="Resultado de imagen para imagenes de sillas secretariales con brazos">
          <a:extLst>
            <a:ext uri="{FF2B5EF4-FFF2-40B4-BE49-F238E27FC236}">
              <a16:creationId xmlns:a16="http://schemas.microsoft.com/office/drawing/2014/main" id="{00000000-0008-0000-0600-0000DE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65</xdr:row>
      <xdr:rowOff>0</xdr:rowOff>
    </xdr:from>
    <xdr:ext cx="314325" cy="22993350"/>
    <xdr:sp macro="" textlink="">
      <xdr:nvSpPr>
        <xdr:cNvPr id="1503" name="Shape 5" descr="Resultado de imagen para imagenes de sillas secretariales con brazos">
          <a:extLst>
            <a:ext uri="{FF2B5EF4-FFF2-40B4-BE49-F238E27FC236}">
              <a16:creationId xmlns:a16="http://schemas.microsoft.com/office/drawing/2014/main" id="{00000000-0008-0000-0600-0000DF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65</xdr:row>
      <xdr:rowOff>0</xdr:rowOff>
    </xdr:from>
    <xdr:ext cx="314325" cy="22993350"/>
    <xdr:sp macro="" textlink="">
      <xdr:nvSpPr>
        <xdr:cNvPr id="1504" name="Shape 5" descr="Resultado de imagen para imagenes de sillas secretariales con brazos">
          <a:extLst>
            <a:ext uri="{FF2B5EF4-FFF2-40B4-BE49-F238E27FC236}">
              <a16:creationId xmlns:a16="http://schemas.microsoft.com/office/drawing/2014/main" id="{00000000-0008-0000-0600-0000E0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65</xdr:row>
      <xdr:rowOff>0</xdr:rowOff>
    </xdr:from>
    <xdr:ext cx="314325" cy="22993350"/>
    <xdr:sp macro="" textlink="">
      <xdr:nvSpPr>
        <xdr:cNvPr id="1505" name="Shape 5" descr="Resultado de imagen para imagenes de sillas secretariales con brazos">
          <a:extLst>
            <a:ext uri="{FF2B5EF4-FFF2-40B4-BE49-F238E27FC236}">
              <a16:creationId xmlns:a16="http://schemas.microsoft.com/office/drawing/2014/main" id="{00000000-0008-0000-0600-0000E1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65</xdr:row>
      <xdr:rowOff>0</xdr:rowOff>
    </xdr:from>
    <xdr:ext cx="314325" cy="22993350"/>
    <xdr:sp macro="" textlink="">
      <xdr:nvSpPr>
        <xdr:cNvPr id="1506" name="Shape 5" descr="Resultado de imagen para imagenes de sillas secretariales con brazos">
          <a:extLst>
            <a:ext uri="{FF2B5EF4-FFF2-40B4-BE49-F238E27FC236}">
              <a16:creationId xmlns:a16="http://schemas.microsoft.com/office/drawing/2014/main" id="{00000000-0008-0000-0600-0000E2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67</xdr:row>
      <xdr:rowOff>0</xdr:rowOff>
    </xdr:from>
    <xdr:ext cx="314325" cy="22145625"/>
    <xdr:sp macro="" textlink="">
      <xdr:nvSpPr>
        <xdr:cNvPr id="1507" name="Shape 5" descr="Resultado de imagen para imagenes de sillas secretariales con brazos">
          <a:extLst>
            <a:ext uri="{FF2B5EF4-FFF2-40B4-BE49-F238E27FC236}">
              <a16:creationId xmlns:a16="http://schemas.microsoft.com/office/drawing/2014/main" id="{00000000-0008-0000-0600-0000E3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67</xdr:row>
      <xdr:rowOff>0</xdr:rowOff>
    </xdr:from>
    <xdr:ext cx="314325" cy="22145625"/>
    <xdr:sp macro="" textlink="">
      <xdr:nvSpPr>
        <xdr:cNvPr id="1508" name="Shape 5" descr="Resultado de imagen para imagenes de sillas secretariales con brazos">
          <a:extLst>
            <a:ext uri="{FF2B5EF4-FFF2-40B4-BE49-F238E27FC236}">
              <a16:creationId xmlns:a16="http://schemas.microsoft.com/office/drawing/2014/main" id="{00000000-0008-0000-0600-0000E4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67</xdr:row>
      <xdr:rowOff>0</xdr:rowOff>
    </xdr:from>
    <xdr:ext cx="314325" cy="22145625"/>
    <xdr:sp macro="" textlink="">
      <xdr:nvSpPr>
        <xdr:cNvPr id="1509" name="Shape 5" descr="Resultado de imagen para imagenes de sillas secretariales con brazos">
          <a:extLst>
            <a:ext uri="{FF2B5EF4-FFF2-40B4-BE49-F238E27FC236}">
              <a16:creationId xmlns:a16="http://schemas.microsoft.com/office/drawing/2014/main" id="{00000000-0008-0000-0600-0000E5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67</xdr:row>
      <xdr:rowOff>0</xdr:rowOff>
    </xdr:from>
    <xdr:ext cx="314325" cy="22145625"/>
    <xdr:sp macro="" textlink="">
      <xdr:nvSpPr>
        <xdr:cNvPr id="1510" name="Shape 5" descr="Resultado de imagen para imagenes de sillas secretariales con brazos">
          <a:extLst>
            <a:ext uri="{FF2B5EF4-FFF2-40B4-BE49-F238E27FC236}">
              <a16:creationId xmlns:a16="http://schemas.microsoft.com/office/drawing/2014/main" id="{00000000-0008-0000-0600-0000E6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67</xdr:row>
      <xdr:rowOff>0</xdr:rowOff>
    </xdr:from>
    <xdr:ext cx="314325" cy="22145625"/>
    <xdr:sp macro="" textlink="">
      <xdr:nvSpPr>
        <xdr:cNvPr id="1511" name="Shape 5" descr="Resultado de imagen para imagenes de sillas secretariales con brazos">
          <a:extLst>
            <a:ext uri="{FF2B5EF4-FFF2-40B4-BE49-F238E27FC236}">
              <a16:creationId xmlns:a16="http://schemas.microsoft.com/office/drawing/2014/main" id="{00000000-0008-0000-0600-0000E7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67</xdr:row>
      <xdr:rowOff>0</xdr:rowOff>
    </xdr:from>
    <xdr:ext cx="314325" cy="22145625"/>
    <xdr:sp macro="" textlink="">
      <xdr:nvSpPr>
        <xdr:cNvPr id="1512" name="Shape 5" descr="Resultado de imagen para imagenes de sillas secretariales con brazos">
          <a:extLst>
            <a:ext uri="{FF2B5EF4-FFF2-40B4-BE49-F238E27FC236}">
              <a16:creationId xmlns:a16="http://schemas.microsoft.com/office/drawing/2014/main" id="{00000000-0008-0000-0600-0000E8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67</xdr:row>
      <xdr:rowOff>0</xdr:rowOff>
    </xdr:from>
    <xdr:ext cx="314325" cy="22145625"/>
    <xdr:sp macro="" textlink="">
      <xdr:nvSpPr>
        <xdr:cNvPr id="1513" name="Shape 5" descr="Resultado de imagen para imagenes de sillas secretariales con brazos">
          <a:extLst>
            <a:ext uri="{FF2B5EF4-FFF2-40B4-BE49-F238E27FC236}">
              <a16:creationId xmlns:a16="http://schemas.microsoft.com/office/drawing/2014/main" id="{00000000-0008-0000-0600-0000E9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68</xdr:row>
      <xdr:rowOff>0</xdr:rowOff>
    </xdr:from>
    <xdr:ext cx="314325" cy="21678900"/>
    <xdr:sp macro="" textlink="">
      <xdr:nvSpPr>
        <xdr:cNvPr id="1514" name="Shape 5" descr="Resultado de imagen para imagenes de sillas secretariales con brazos">
          <a:extLst>
            <a:ext uri="{FF2B5EF4-FFF2-40B4-BE49-F238E27FC236}">
              <a16:creationId xmlns:a16="http://schemas.microsoft.com/office/drawing/2014/main" id="{00000000-0008-0000-0600-0000EA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68</xdr:row>
      <xdr:rowOff>0</xdr:rowOff>
    </xdr:from>
    <xdr:ext cx="314325" cy="21678900"/>
    <xdr:sp macro="" textlink="">
      <xdr:nvSpPr>
        <xdr:cNvPr id="1515" name="Shape 5" descr="Resultado de imagen para imagenes de sillas secretariales con brazos">
          <a:extLst>
            <a:ext uri="{FF2B5EF4-FFF2-40B4-BE49-F238E27FC236}">
              <a16:creationId xmlns:a16="http://schemas.microsoft.com/office/drawing/2014/main" id="{00000000-0008-0000-0600-0000EB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68</xdr:row>
      <xdr:rowOff>0</xdr:rowOff>
    </xdr:from>
    <xdr:ext cx="314325" cy="21678900"/>
    <xdr:sp macro="" textlink="">
      <xdr:nvSpPr>
        <xdr:cNvPr id="1516" name="Shape 5" descr="Resultado de imagen para imagenes de sillas secretariales con brazos">
          <a:extLst>
            <a:ext uri="{FF2B5EF4-FFF2-40B4-BE49-F238E27FC236}">
              <a16:creationId xmlns:a16="http://schemas.microsoft.com/office/drawing/2014/main" id="{00000000-0008-0000-0600-0000EC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68</xdr:row>
      <xdr:rowOff>0</xdr:rowOff>
    </xdr:from>
    <xdr:ext cx="314325" cy="21678900"/>
    <xdr:sp macro="" textlink="">
      <xdr:nvSpPr>
        <xdr:cNvPr id="1517" name="Shape 5" descr="Resultado de imagen para imagenes de sillas secretariales con brazos">
          <a:extLst>
            <a:ext uri="{FF2B5EF4-FFF2-40B4-BE49-F238E27FC236}">
              <a16:creationId xmlns:a16="http://schemas.microsoft.com/office/drawing/2014/main" id="{00000000-0008-0000-0600-0000ED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68</xdr:row>
      <xdr:rowOff>0</xdr:rowOff>
    </xdr:from>
    <xdr:ext cx="314325" cy="21678900"/>
    <xdr:sp macro="" textlink="">
      <xdr:nvSpPr>
        <xdr:cNvPr id="1518" name="Shape 5" descr="Resultado de imagen para imagenes de sillas secretariales con brazos">
          <a:extLst>
            <a:ext uri="{FF2B5EF4-FFF2-40B4-BE49-F238E27FC236}">
              <a16:creationId xmlns:a16="http://schemas.microsoft.com/office/drawing/2014/main" id="{00000000-0008-0000-0600-0000EE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68</xdr:row>
      <xdr:rowOff>0</xdr:rowOff>
    </xdr:from>
    <xdr:ext cx="314325" cy="21678900"/>
    <xdr:sp macro="" textlink="">
      <xdr:nvSpPr>
        <xdr:cNvPr id="1519" name="Shape 5" descr="Resultado de imagen para imagenes de sillas secretariales con brazos">
          <a:extLst>
            <a:ext uri="{FF2B5EF4-FFF2-40B4-BE49-F238E27FC236}">
              <a16:creationId xmlns:a16="http://schemas.microsoft.com/office/drawing/2014/main" id="{00000000-0008-0000-0600-0000EF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68</xdr:row>
      <xdr:rowOff>0</xdr:rowOff>
    </xdr:from>
    <xdr:ext cx="314325" cy="21678900"/>
    <xdr:sp macro="" textlink="">
      <xdr:nvSpPr>
        <xdr:cNvPr id="1520" name="Shape 5" descr="Resultado de imagen para imagenes de sillas secretariales con brazos">
          <a:extLst>
            <a:ext uri="{FF2B5EF4-FFF2-40B4-BE49-F238E27FC236}">
              <a16:creationId xmlns:a16="http://schemas.microsoft.com/office/drawing/2014/main" id="{00000000-0008-0000-0600-0000F0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72</xdr:row>
      <xdr:rowOff>0</xdr:rowOff>
    </xdr:from>
    <xdr:ext cx="314325" cy="19421475"/>
    <xdr:sp macro="" textlink="">
      <xdr:nvSpPr>
        <xdr:cNvPr id="1521" name="Shape 5" descr="Resultado de imagen para imagenes de sillas secretariales con brazos">
          <a:extLst>
            <a:ext uri="{FF2B5EF4-FFF2-40B4-BE49-F238E27FC236}">
              <a16:creationId xmlns:a16="http://schemas.microsoft.com/office/drawing/2014/main" id="{00000000-0008-0000-0600-0000F1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72</xdr:row>
      <xdr:rowOff>0</xdr:rowOff>
    </xdr:from>
    <xdr:ext cx="314325" cy="19421475"/>
    <xdr:sp macro="" textlink="">
      <xdr:nvSpPr>
        <xdr:cNvPr id="1522" name="Shape 5" descr="Resultado de imagen para imagenes de sillas secretariales con brazos">
          <a:extLst>
            <a:ext uri="{FF2B5EF4-FFF2-40B4-BE49-F238E27FC236}">
              <a16:creationId xmlns:a16="http://schemas.microsoft.com/office/drawing/2014/main" id="{00000000-0008-0000-0600-0000F2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72</xdr:row>
      <xdr:rowOff>0</xdr:rowOff>
    </xdr:from>
    <xdr:ext cx="314325" cy="19421475"/>
    <xdr:sp macro="" textlink="">
      <xdr:nvSpPr>
        <xdr:cNvPr id="1523" name="Shape 5" descr="Resultado de imagen para imagenes de sillas secretariales con brazos">
          <a:extLst>
            <a:ext uri="{FF2B5EF4-FFF2-40B4-BE49-F238E27FC236}">
              <a16:creationId xmlns:a16="http://schemas.microsoft.com/office/drawing/2014/main" id="{00000000-0008-0000-0600-0000F3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72</xdr:row>
      <xdr:rowOff>0</xdr:rowOff>
    </xdr:from>
    <xdr:ext cx="314325" cy="19421475"/>
    <xdr:sp macro="" textlink="">
      <xdr:nvSpPr>
        <xdr:cNvPr id="1524" name="Shape 5" descr="Resultado de imagen para imagenes de sillas secretariales con brazos">
          <a:extLst>
            <a:ext uri="{FF2B5EF4-FFF2-40B4-BE49-F238E27FC236}">
              <a16:creationId xmlns:a16="http://schemas.microsoft.com/office/drawing/2014/main" id="{00000000-0008-0000-0600-0000F4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72</xdr:row>
      <xdr:rowOff>0</xdr:rowOff>
    </xdr:from>
    <xdr:ext cx="314325" cy="19421475"/>
    <xdr:sp macro="" textlink="">
      <xdr:nvSpPr>
        <xdr:cNvPr id="1525" name="Shape 5" descr="Resultado de imagen para imagenes de sillas secretariales con brazos">
          <a:extLst>
            <a:ext uri="{FF2B5EF4-FFF2-40B4-BE49-F238E27FC236}">
              <a16:creationId xmlns:a16="http://schemas.microsoft.com/office/drawing/2014/main" id="{00000000-0008-0000-0600-0000F5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72</xdr:row>
      <xdr:rowOff>0</xdr:rowOff>
    </xdr:from>
    <xdr:ext cx="314325" cy="19421475"/>
    <xdr:sp macro="" textlink="">
      <xdr:nvSpPr>
        <xdr:cNvPr id="1526" name="Shape 5" descr="Resultado de imagen para imagenes de sillas secretariales con brazos">
          <a:extLst>
            <a:ext uri="{FF2B5EF4-FFF2-40B4-BE49-F238E27FC236}">
              <a16:creationId xmlns:a16="http://schemas.microsoft.com/office/drawing/2014/main" id="{00000000-0008-0000-0600-0000F6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72</xdr:row>
      <xdr:rowOff>0</xdr:rowOff>
    </xdr:from>
    <xdr:ext cx="314325" cy="19421475"/>
    <xdr:sp macro="" textlink="">
      <xdr:nvSpPr>
        <xdr:cNvPr id="1527" name="Shape 5" descr="Resultado de imagen para imagenes de sillas secretariales con brazos">
          <a:extLst>
            <a:ext uri="{FF2B5EF4-FFF2-40B4-BE49-F238E27FC236}">
              <a16:creationId xmlns:a16="http://schemas.microsoft.com/office/drawing/2014/main" id="{00000000-0008-0000-0600-0000F7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73</xdr:row>
      <xdr:rowOff>0</xdr:rowOff>
    </xdr:from>
    <xdr:ext cx="314325" cy="18468975"/>
    <xdr:sp macro="" textlink="">
      <xdr:nvSpPr>
        <xdr:cNvPr id="1528" name="Shape 5" descr="Resultado de imagen para imagenes de sillas secretariales con brazos">
          <a:extLst>
            <a:ext uri="{FF2B5EF4-FFF2-40B4-BE49-F238E27FC236}">
              <a16:creationId xmlns:a16="http://schemas.microsoft.com/office/drawing/2014/main" id="{00000000-0008-0000-0600-0000F8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73</xdr:row>
      <xdr:rowOff>0</xdr:rowOff>
    </xdr:from>
    <xdr:ext cx="314325" cy="18468975"/>
    <xdr:sp macro="" textlink="">
      <xdr:nvSpPr>
        <xdr:cNvPr id="1529" name="Shape 5" descr="Resultado de imagen para imagenes de sillas secretariales con brazos">
          <a:extLst>
            <a:ext uri="{FF2B5EF4-FFF2-40B4-BE49-F238E27FC236}">
              <a16:creationId xmlns:a16="http://schemas.microsoft.com/office/drawing/2014/main" id="{00000000-0008-0000-0600-0000F9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73</xdr:row>
      <xdr:rowOff>0</xdr:rowOff>
    </xdr:from>
    <xdr:ext cx="314325" cy="18468975"/>
    <xdr:sp macro="" textlink="">
      <xdr:nvSpPr>
        <xdr:cNvPr id="1530" name="Shape 5" descr="Resultado de imagen para imagenes de sillas secretariales con brazos">
          <a:extLst>
            <a:ext uri="{FF2B5EF4-FFF2-40B4-BE49-F238E27FC236}">
              <a16:creationId xmlns:a16="http://schemas.microsoft.com/office/drawing/2014/main" id="{00000000-0008-0000-0600-0000FA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73</xdr:row>
      <xdr:rowOff>0</xdr:rowOff>
    </xdr:from>
    <xdr:ext cx="314325" cy="18468975"/>
    <xdr:sp macro="" textlink="">
      <xdr:nvSpPr>
        <xdr:cNvPr id="1531" name="Shape 5" descr="Resultado de imagen para imagenes de sillas secretariales con brazos">
          <a:extLst>
            <a:ext uri="{FF2B5EF4-FFF2-40B4-BE49-F238E27FC236}">
              <a16:creationId xmlns:a16="http://schemas.microsoft.com/office/drawing/2014/main" id="{00000000-0008-0000-0600-0000FB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73</xdr:row>
      <xdr:rowOff>0</xdr:rowOff>
    </xdr:from>
    <xdr:ext cx="314325" cy="18468975"/>
    <xdr:sp macro="" textlink="">
      <xdr:nvSpPr>
        <xdr:cNvPr id="1532" name="Shape 5" descr="Resultado de imagen para imagenes de sillas secretariales con brazos">
          <a:extLst>
            <a:ext uri="{FF2B5EF4-FFF2-40B4-BE49-F238E27FC236}">
              <a16:creationId xmlns:a16="http://schemas.microsoft.com/office/drawing/2014/main" id="{00000000-0008-0000-0600-0000FC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73</xdr:row>
      <xdr:rowOff>0</xdr:rowOff>
    </xdr:from>
    <xdr:ext cx="314325" cy="18468975"/>
    <xdr:sp macro="" textlink="">
      <xdr:nvSpPr>
        <xdr:cNvPr id="1533" name="Shape 5" descr="Resultado de imagen para imagenes de sillas secretariales con brazos">
          <a:extLst>
            <a:ext uri="{FF2B5EF4-FFF2-40B4-BE49-F238E27FC236}">
              <a16:creationId xmlns:a16="http://schemas.microsoft.com/office/drawing/2014/main" id="{00000000-0008-0000-0600-0000FD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73</xdr:row>
      <xdr:rowOff>0</xdr:rowOff>
    </xdr:from>
    <xdr:ext cx="314325" cy="18468975"/>
    <xdr:sp macro="" textlink="">
      <xdr:nvSpPr>
        <xdr:cNvPr id="1534" name="Shape 5" descr="Resultado de imagen para imagenes de sillas secretariales con brazos">
          <a:extLst>
            <a:ext uri="{FF2B5EF4-FFF2-40B4-BE49-F238E27FC236}">
              <a16:creationId xmlns:a16="http://schemas.microsoft.com/office/drawing/2014/main" id="{00000000-0008-0000-0600-0000FE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74</xdr:row>
      <xdr:rowOff>0</xdr:rowOff>
    </xdr:from>
    <xdr:ext cx="314325" cy="17726025"/>
    <xdr:sp macro="" textlink="">
      <xdr:nvSpPr>
        <xdr:cNvPr id="1535" name="Shape 5" descr="Resultado de imagen para imagenes de sillas secretariales con brazos">
          <a:extLst>
            <a:ext uri="{FF2B5EF4-FFF2-40B4-BE49-F238E27FC236}">
              <a16:creationId xmlns:a16="http://schemas.microsoft.com/office/drawing/2014/main" id="{00000000-0008-0000-0600-0000FF05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74</xdr:row>
      <xdr:rowOff>0</xdr:rowOff>
    </xdr:from>
    <xdr:ext cx="314325" cy="17726025"/>
    <xdr:sp macro="" textlink="">
      <xdr:nvSpPr>
        <xdr:cNvPr id="1536" name="Shape 5" descr="Resultado de imagen para imagenes de sillas secretariales con brazos">
          <a:extLst>
            <a:ext uri="{FF2B5EF4-FFF2-40B4-BE49-F238E27FC236}">
              <a16:creationId xmlns:a16="http://schemas.microsoft.com/office/drawing/2014/main" id="{00000000-0008-0000-0600-000000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74</xdr:row>
      <xdr:rowOff>0</xdr:rowOff>
    </xdr:from>
    <xdr:ext cx="314325" cy="17726025"/>
    <xdr:sp macro="" textlink="">
      <xdr:nvSpPr>
        <xdr:cNvPr id="1537" name="Shape 5" descr="Resultado de imagen para imagenes de sillas secretariales con brazos">
          <a:extLst>
            <a:ext uri="{FF2B5EF4-FFF2-40B4-BE49-F238E27FC236}">
              <a16:creationId xmlns:a16="http://schemas.microsoft.com/office/drawing/2014/main" id="{00000000-0008-0000-0600-000001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74</xdr:row>
      <xdr:rowOff>0</xdr:rowOff>
    </xdr:from>
    <xdr:ext cx="314325" cy="17726025"/>
    <xdr:sp macro="" textlink="">
      <xdr:nvSpPr>
        <xdr:cNvPr id="1538" name="Shape 5" descr="Resultado de imagen para imagenes de sillas secretariales con brazos">
          <a:extLst>
            <a:ext uri="{FF2B5EF4-FFF2-40B4-BE49-F238E27FC236}">
              <a16:creationId xmlns:a16="http://schemas.microsoft.com/office/drawing/2014/main" id="{00000000-0008-0000-0600-000002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74</xdr:row>
      <xdr:rowOff>0</xdr:rowOff>
    </xdr:from>
    <xdr:ext cx="314325" cy="17726025"/>
    <xdr:sp macro="" textlink="">
      <xdr:nvSpPr>
        <xdr:cNvPr id="1539" name="Shape 5" descr="Resultado de imagen para imagenes de sillas secretariales con brazos">
          <a:extLst>
            <a:ext uri="{FF2B5EF4-FFF2-40B4-BE49-F238E27FC236}">
              <a16:creationId xmlns:a16="http://schemas.microsoft.com/office/drawing/2014/main" id="{00000000-0008-0000-0600-000003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74</xdr:row>
      <xdr:rowOff>0</xdr:rowOff>
    </xdr:from>
    <xdr:ext cx="314325" cy="17726025"/>
    <xdr:sp macro="" textlink="">
      <xdr:nvSpPr>
        <xdr:cNvPr id="1540" name="Shape 5" descr="Resultado de imagen para imagenes de sillas secretariales con brazos">
          <a:extLst>
            <a:ext uri="{FF2B5EF4-FFF2-40B4-BE49-F238E27FC236}">
              <a16:creationId xmlns:a16="http://schemas.microsoft.com/office/drawing/2014/main" id="{00000000-0008-0000-0600-000004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74</xdr:row>
      <xdr:rowOff>0</xdr:rowOff>
    </xdr:from>
    <xdr:ext cx="314325" cy="17726025"/>
    <xdr:sp macro="" textlink="">
      <xdr:nvSpPr>
        <xdr:cNvPr id="1541" name="Shape 5" descr="Resultado de imagen para imagenes de sillas secretariales con brazos">
          <a:extLst>
            <a:ext uri="{FF2B5EF4-FFF2-40B4-BE49-F238E27FC236}">
              <a16:creationId xmlns:a16="http://schemas.microsoft.com/office/drawing/2014/main" id="{00000000-0008-0000-0600-000005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75</xdr:row>
      <xdr:rowOff>0</xdr:rowOff>
    </xdr:from>
    <xdr:ext cx="314325" cy="16878300"/>
    <xdr:sp macro="" textlink="">
      <xdr:nvSpPr>
        <xdr:cNvPr id="1542" name="Shape 5" descr="Resultado de imagen para imagenes de sillas secretariales con brazos">
          <a:extLst>
            <a:ext uri="{FF2B5EF4-FFF2-40B4-BE49-F238E27FC236}">
              <a16:creationId xmlns:a16="http://schemas.microsoft.com/office/drawing/2014/main" id="{00000000-0008-0000-0600-000006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75</xdr:row>
      <xdr:rowOff>0</xdr:rowOff>
    </xdr:from>
    <xdr:ext cx="314325" cy="16878300"/>
    <xdr:sp macro="" textlink="">
      <xdr:nvSpPr>
        <xdr:cNvPr id="1543" name="Shape 5" descr="Resultado de imagen para imagenes de sillas secretariales con brazos">
          <a:extLst>
            <a:ext uri="{FF2B5EF4-FFF2-40B4-BE49-F238E27FC236}">
              <a16:creationId xmlns:a16="http://schemas.microsoft.com/office/drawing/2014/main" id="{00000000-0008-0000-0600-000007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75</xdr:row>
      <xdr:rowOff>0</xdr:rowOff>
    </xdr:from>
    <xdr:ext cx="314325" cy="16878300"/>
    <xdr:sp macro="" textlink="">
      <xdr:nvSpPr>
        <xdr:cNvPr id="1544" name="Shape 5" descr="Resultado de imagen para imagenes de sillas secretariales con brazos">
          <a:extLst>
            <a:ext uri="{FF2B5EF4-FFF2-40B4-BE49-F238E27FC236}">
              <a16:creationId xmlns:a16="http://schemas.microsoft.com/office/drawing/2014/main" id="{00000000-0008-0000-0600-000008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75</xdr:row>
      <xdr:rowOff>0</xdr:rowOff>
    </xdr:from>
    <xdr:ext cx="314325" cy="16878300"/>
    <xdr:sp macro="" textlink="">
      <xdr:nvSpPr>
        <xdr:cNvPr id="1545" name="Shape 5" descr="Resultado de imagen para imagenes de sillas secretariales con brazos">
          <a:extLst>
            <a:ext uri="{FF2B5EF4-FFF2-40B4-BE49-F238E27FC236}">
              <a16:creationId xmlns:a16="http://schemas.microsoft.com/office/drawing/2014/main" id="{00000000-0008-0000-0600-000009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75</xdr:row>
      <xdr:rowOff>0</xdr:rowOff>
    </xdr:from>
    <xdr:ext cx="314325" cy="16878300"/>
    <xdr:sp macro="" textlink="">
      <xdr:nvSpPr>
        <xdr:cNvPr id="1546" name="Shape 5" descr="Resultado de imagen para imagenes de sillas secretariales con brazos">
          <a:extLst>
            <a:ext uri="{FF2B5EF4-FFF2-40B4-BE49-F238E27FC236}">
              <a16:creationId xmlns:a16="http://schemas.microsoft.com/office/drawing/2014/main" id="{00000000-0008-0000-0600-00000A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75</xdr:row>
      <xdr:rowOff>0</xdr:rowOff>
    </xdr:from>
    <xdr:ext cx="314325" cy="16878300"/>
    <xdr:sp macro="" textlink="">
      <xdr:nvSpPr>
        <xdr:cNvPr id="1547" name="Shape 5" descr="Resultado de imagen para imagenes de sillas secretariales con brazos">
          <a:extLst>
            <a:ext uri="{FF2B5EF4-FFF2-40B4-BE49-F238E27FC236}">
              <a16:creationId xmlns:a16="http://schemas.microsoft.com/office/drawing/2014/main" id="{00000000-0008-0000-0600-00000B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75</xdr:row>
      <xdr:rowOff>0</xdr:rowOff>
    </xdr:from>
    <xdr:ext cx="314325" cy="16878300"/>
    <xdr:sp macro="" textlink="">
      <xdr:nvSpPr>
        <xdr:cNvPr id="1548" name="Shape 5" descr="Resultado de imagen para imagenes de sillas secretariales con brazos">
          <a:extLst>
            <a:ext uri="{FF2B5EF4-FFF2-40B4-BE49-F238E27FC236}">
              <a16:creationId xmlns:a16="http://schemas.microsoft.com/office/drawing/2014/main" id="{00000000-0008-0000-0600-00000C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76</xdr:row>
      <xdr:rowOff>0</xdr:rowOff>
    </xdr:from>
    <xdr:ext cx="314325" cy="16135350"/>
    <xdr:sp macro="" textlink="">
      <xdr:nvSpPr>
        <xdr:cNvPr id="1549" name="Shape 5" descr="Resultado de imagen para imagenes de sillas secretariales con brazos">
          <a:extLst>
            <a:ext uri="{FF2B5EF4-FFF2-40B4-BE49-F238E27FC236}">
              <a16:creationId xmlns:a16="http://schemas.microsoft.com/office/drawing/2014/main" id="{00000000-0008-0000-0600-00000D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76</xdr:row>
      <xdr:rowOff>0</xdr:rowOff>
    </xdr:from>
    <xdr:ext cx="314325" cy="16135350"/>
    <xdr:sp macro="" textlink="">
      <xdr:nvSpPr>
        <xdr:cNvPr id="1550" name="Shape 5" descr="Resultado de imagen para imagenes de sillas secretariales con brazos">
          <a:extLst>
            <a:ext uri="{FF2B5EF4-FFF2-40B4-BE49-F238E27FC236}">
              <a16:creationId xmlns:a16="http://schemas.microsoft.com/office/drawing/2014/main" id="{00000000-0008-0000-0600-00000E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76</xdr:row>
      <xdr:rowOff>0</xdr:rowOff>
    </xdr:from>
    <xdr:ext cx="314325" cy="16135350"/>
    <xdr:sp macro="" textlink="">
      <xdr:nvSpPr>
        <xdr:cNvPr id="1551" name="Shape 5" descr="Resultado de imagen para imagenes de sillas secretariales con brazos">
          <a:extLst>
            <a:ext uri="{FF2B5EF4-FFF2-40B4-BE49-F238E27FC236}">
              <a16:creationId xmlns:a16="http://schemas.microsoft.com/office/drawing/2014/main" id="{00000000-0008-0000-0600-00000F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76</xdr:row>
      <xdr:rowOff>0</xdr:rowOff>
    </xdr:from>
    <xdr:ext cx="314325" cy="16135350"/>
    <xdr:sp macro="" textlink="">
      <xdr:nvSpPr>
        <xdr:cNvPr id="1552" name="Shape 5" descr="Resultado de imagen para imagenes de sillas secretariales con brazos">
          <a:extLst>
            <a:ext uri="{FF2B5EF4-FFF2-40B4-BE49-F238E27FC236}">
              <a16:creationId xmlns:a16="http://schemas.microsoft.com/office/drawing/2014/main" id="{00000000-0008-0000-0600-000010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76</xdr:row>
      <xdr:rowOff>0</xdr:rowOff>
    </xdr:from>
    <xdr:ext cx="314325" cy="16135350"/>
    <xdr:sp macro="" textlink="">
      <xdr:nvSpPr>
        <xdr:cNvPr id="1553" name="Shape 5" descr="Resultado de imagen para imagenes de sillas secretariales con brazos">
          <a:extLst>
            <a:ext uri="{FF2B5EF4-FFF2-40B4-BE49-F238E27FC236}">
              <a16:creationId xmlns:a16="http://schemas.microsoft.com/office/drawing/2014/main" id="{00000000-0008-0000-0600-000011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76</xdr:row>
      <xdr:rowOff>0</xdr:rowOff>
    </xdr:from>
    <xdr:ext cx="314325" cy="16135350"/>
    <xdr:sp macro="" textlink="">
      <xdr:nvSpPr>
        <xdr:cNvPr id="1554" name="Shape 5" descr="Resultado de imagen para imagenes de sillas secretariales con brazos">
          <a:extLst>
            <a:ext uri="{FF2B5EF4-FFF2-40B4-BE49-F238E27FC236}">
              <a16:creationId xmlns:a16="http://schemas.microsoft.com/office/drawing/2014/main" id="{00000000-0008-0000-0600-000012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76</xdr:row>
      <xdr:rowOff>0</xdr:rowOff>
    </xdr:from>
    <xdr:ext cx="314325" cy="16135350"/>
    <xdr:sp macro="" textlink="">
      <xdr:nvSpPr>
        <xdr:cNvPr id="1555" name="Shape 5" descr="Resultado de imagen para imagenes de sillas secretariales con brazos">
          <a:extLst>
            <a:ext uri="{FF2B5EF4-FFF2-40B4-BE49-F238E27FC236}">
              <a16:creationId xmlns:a16="http://schemas.microsoft.com/office/drawing/2014/main" id="{00000000-0008-0000-0600-000013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77</xdr:row>
      <xdr:rowOff>0</xdr:rowOff>
    </xdr:from>
    <xdr:ext cx="314325" cy="15478125"/>
    <xdr:sp macro="" textlink="">
      <xdr:nvSpPr>
        <xdr:cNvPr id="1556" name="Shape 5" descr="Resultado de imagen para imagenes de sillas secretariales con brazos">
          <a:extLst>
            <a:ext uri="{FF2B5EF4-FFF2-40B4-BE49-F238E27FC236}">
              <a16:creationId xmlns:a16="http://schemas.microsoft.com/office/drawing/2014/main" id="{00000000-0008-0000-0600-000014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77</xdr:row>
      <xdr:rowOff>0</xdr:rowOff>
    </xdr:from>
    <xdr:ext cx="314325" cy="15478125"/>
    <xdr:sp macro="" textlink="">
      <xdr:nvSpPr>
        <xdr:cNvPr id="1557" name="Shape 5" descr="Resultado de imagen para imagenes de sillas secretariales con brazos">
          <a:extLst>
            <a:ext uri="{FF2B5EF4-FFF2-40B4-BE49-F238E27FC236}">
              <a16:creationId xmlns:a16="http://schemas.microsoft.com/office/drawing/2014/main" id="{00000000-0008-0000-0600-000015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77</xdr:row>
      <xdr:rowOff>0</xdr:rowOff>
    </xdr:from>
    <xdr:ext cx="314325" cy="15478125"/>
    <xdr:sp macro="" textlink="">
      <xdr:nvSpPr>
        <xdr:cNvPr id="1558" name="Shape 5" descr="Resultado de imagen para imagenes de sillas secretariales con brazos">
          <a:extLst>
            <a:ext uri="{FF2B5EF4-FFF2-40B4-BE49-F238E27FC236}">
              <a16:creationId xmlns:a16="http://schemas.microsoft.com/office/drawing/2014/main" id="{00000000-0008-0000-0600-000016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77</xdr:row>
      <xdr:rowOff>0</xdr:rowOff>
    </xdr:from>
    <xdr:ext cx="314325" cy="15478125"/>
    <xdr:sp macro="" textlink="">
      <xdr:nvSpPr>
        <xdr:cNvPr id="1559" name="Shape 5" descr="Resultado de imagen para imagenes de sillas secretariales con brazos">
          <a:extLst>
            <a:ext uri="{FF2B5EF4-FFF2-40B4-BE49-F238E27FC236}">
              <a16:creationId xmlns:a16="http://schemas.microsoft.com/office/drawing/2014/main" id="{00000000-0008-0000-0600-000017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77</xdr:row>
      <xdr:rowOff>0</xdr:rowOff>
    </xdr:from>
    <xdr:ext cx="314325" cy="15478125"/>
    <xdr:sp macro="" textlink="">
      <xdr:nvSpPr>
        <xdr:cNvPr id="1560" name="Shape 5" descr="Resultado de imagen para imagenes de sillas secretariales con brazos">
          <a:extLst>
            <a:ext uri="{FF2B5EF4-FFF2-40B4-BE49-F238E27FC236}">
              <a16:creationId xmlns:a16="http://schemas.microsoft.com/office/drawing/2014/main" id="{00000000-0008-0000-0600-000018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77</xdr:row>
      <xdr:rowOff>0</xdr:rowOff>
    </xdr:from>
    <xdr:ext cx="314325" cy="15478125"/>
    <xdr:sp macro="" textlink="">
      <xdr:nvSpPr>
        <xdr:cNvPr id="1561" name="Shape 5" descr="Resultado de imagen para imagenes de sillas secretariales con brazos">
          <a:extLst>
            <a:ext uri="{FF2B5EF4-FFF2-40B4-BE49-F238E27FC236}">
              <a16:creationId xmlns:a16="http://schemas.microsoft.com/office/drawing/2014/main" id="{00000000-0008-0000-0600-000019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77</xdr:row>
      <xdr:rowOff>0</xdr:rowOff>
    </xdr:from>
    <xdr:ext cx="314325" cy="15478125"/>
    <xdr:sp macro="" textlink="">
      <xdr:nvSpPr>
        <xdr:cNvPr id="1562" name="Shape 5" descr="Resultado de imagen para imagenes de sillas secretariales con brazos">
          <a:extLst>
            <a:ext uri="{FF2B5EF4-FFF2-40B4-BE49-F238E27FC236}">
              <a16:creationId xmlns:a16="http://schemas.microsoft.com/office/drawing/2014/main" id="{00000000-0008-0000-0600-00001A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79</xdr:row>
      <xdr:rowOff>0</xdr:rowOff>
    </xdr:from>
    <xdr:ext cx="314325" cy="14249400"/>
    <xdr:sp macro="" textlink="">
      <xdr:nvSpPr>
        <xdr:cNvPr id="1563" name="Shape 7" descr="Resultado de imagen para imagenes de sillas secretariales con brazos">
          <a:extLst>
            <a:ext uri="{FF2B5EF4-FFF2-40B4-BE49-F238E27FC236}">
              <a16:creationId xmlns:a16="http://schemas.microsoft.com/office/drawing/2014/main" id="{00000000-0008-0000-0600-00001B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79</xdr:row>
      <xdr:rowOff>0</xdr:rowOff>
    </xdr:from>
    <xdr:ext cx="314325" cy="14249400"/>
    <xdr:sp macro="" textlink="">
      <xdr:nvSpPr>
        <xdr:cNvPr id="1564" name="Shape 7" descr="Resultado de imagen para imagenes de sillas secretariales con brazos">
          <a:extLst>
            <a:ext uri="{FF2B5EF4-FFF2-40B4-BE49-F238E27FC236}">
              <a16:creationId xmlns:a16="http://schemas.microsoft.com/office/drawing/2014/main" id="{00000000-0008-0000-0600-00001C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79</xdr:row>
      <xdr:rowOff>0</xdr:rowOff>
    </xdr:from>
    <xdr:ext cx="314325" cy="14249400"/>
    <xdr:sp macro="" textlink="">
      <xdr:nvSpPr>
        <xdr:cNvPr id="1565" name="Shape 7" descr="Resultado de imagen para imagenes de sillas secretariales con brazos">
          <a:extLst>
            <a:ext uri="{FF2B5EF4-FFF2-40B4-BE49-F238E27FC236}">
              <a16:creationId xmlns:a16="http://schemas.microsoft.com/office/drawing/2014/main" id="{00000000-0008-0000-0600-00001D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79</xdr:row>
      <xdr:rowOff>0</xdr:rowOff>
    </xdr:from>
    <xdr:ext cx="314325" cy="14249400"/>
    <xdr:sp macro="" textlink="">
      <xdr:nvSpPr>
        <xdr:cNvPr id="1566" name="Shape 7" descr="Resultado de imagen para imagenes de sillas secretariales con brazos">
          <a:extLst>
            <a:ext uri="{FF2B5EF4-FFF2-40B4-BE49-F238E27FC236}">
              <a16:creationId xmlns:a16="http://schemas.microsoft.com/office/drawing/2014/main" id="{00000000-0008-0000-0600-00001E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79</xdr:row>
      <xdr:rowOff>0</xdr:rowOff>
    </xdr:from>
    <xdr:ext cx="314325" cy="14249400"/>
    <xdr:sp macro="" textlink="">
      <xdr:nvSpPr>
        <xdr:cNvPr id="1567" name="Shape 7" descr="Resultado de imagen para imagenes de sillas secretariales con brazos">
          <a:extLst>
            <a:ext uri="{FF2B5EF4-FFF2-40B4-BE49-F238E27FC236}">
              <a16:creationId xmlns:a16="http://schemas.microsoft.com/office/drawing/2014/main" id="{00000000-0008-0000-0600-00001F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79</xdr:row>
      <xdr:rowOff>0</xdr:rowOff>
    </xdr:from>
    <xdr:ext cx="314325" cy="14249400"/>
    <xdr:sp macro="" textlink="">
      <xdr:nvSpPr>
        <xdr:cNvPr id="1568" name="Shape 7" descr="Resultado de imagen para imagenes de sillas secretariales con brazos">
          <a:extLst>
            <a:ext uri="{FF2B5EF4-FFF2-40B4-BE49-F238E27FC236}">
              <a16:creationId xmlns:a16="http://schemas.microsoft.com/office/drawing/2014/main" id="{00000000-0008-0000-0600-000020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79</xdr:row>
      <xdr:rowOff>0</xdr:rowOff>
    </xdr:from>
    <xdr:ext cx="314325" cy="14249400"/>
    <xdr:sp macro="" textlink="">
      <xdr:nvSpPr>
        <xdr:cNvPr id="1569" name="Shape 7" descr="Resultado de imagen para imagenes de sillas secretariales con brazos">
          <a:extLst>
            <a:ext uri="{FF2B5EF4-FFF2-40B4-BE49-F238E27FC236}">
              <a16:creationId xmlns:a16="http://schemas.microsoft.com/office/drawing/2014/main" id="{00000000-0008-0000-0600-000021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80</xdr:row>
      <xdr:rowOff>0</xdr:rowOff>
    </xdr:from>
    <xdr:ext cx="314325" cy="13068300"/>
    <xdr:sp macro="" textlink="">
      <xdr:nvSpPr>
        <xdr:cNvPr id="1570" name="Shape 5" descr="Resultado de imagen para imagenes de sillas secretariales con brazos">
          <a:extLst>
            <a:ext uri="{FF2B5EF4-FFF2-40B4-BE49-F238E27FC236}">
              <a16:creationId xmlns:a16="http://schemas.microsoft.com/office/drawing/2014/main" id="{00000000-0008-0000-0600-000022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80</xdr:row>
      <xdr:rowOff>0</xdr:rowOff>
    </xdr:from>
    <xdr:ext cx="314325" cy="13068300"/>
    <xdr:sp macro="" textlink="">
      <xdr:nvSpPr>
        <xdr:cNvPr id="1571" name="Shape 5" descr="Resultado de imagen para imagenes de sillas secretariales con brazos">
          <a:extLst>
            <a:ext uri="{FF2B5EF4-FFF2-40B4-BE49-F238E27FC236}">
              <a16:creationId xmlns:a16="http://schemas.microsoft.com/office/drawing/2014/main" id="{00000000-0008-0000-0600-000023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80</xdr:row>
      <xdr:rowOff>0</xdr:rowOff>
    </xdr:from>
    <xdr:ext cx="314325" cy="13068300"/>
    <xdr:sp macro="" textlink="">
      <xdr:nvSpPr>
        <xdr:cNvPr id="1572" name="Shape 5" descr="Resultado de imagen para imagenes de sillas secretariales con brazos">
          <a:extLst>
            <a:ext uri="{FF2B5EF4-FFF2-40B4-BE49-F238E27FC236}">
              <a16:creationId xmlns:a16="http://schemas.microsoft.com/office/drawing/2014/main" id="{00000000-0008-0000-0600-000024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80</xdr:row>
      <xdr:rowOff>0</xdr:rowOff>
    </xdr:from>
    <xdr:ext cx="314325" cy="13068300"/>
    <xdr:sp macro="" textlink="">
      <xdr:nvSpPr>
        <xdr:cNvPr id="1573" name="Shape 5" descr="Resultado de imagen para imagenes de sillas secretariales con brazos">
          <a:extLst>
            <a:ext uri="{FF2B5EF4-FFF2-40B4-BE49-F238E27FC236}">
              <a16:creationId xmlns:a16="http://schemas.microsoft.com/office/drawing/2014/main" id="{00000000-0008-0000-0600-000025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80</xdr:row>
      <xdr:rowOff>0</xdr:rowOff>
    </xdr:from>
    <xdr:ext cx="314325" cy="13068300"/>
    <xdr:sp macro="" textlink="">
      <xdr:nvSpPr>
        <xdr:cNvPr id="1574" name="Shape 5" descr="Resultado de imagen para imagenes de sillas secretariales con brazos">
          <a:extLst>
            <a:ext uri="{FF2B5EF4-FFF2-40B4-BE49-F238E27FC236}">
              <a16:creationId xmlns:a16="http://schemas.microsoft.com/office/drawing/2014/main" id="{00000000-0008-0000-0600-000026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80</xdr:row>
      <xdr:rowOff>0</xdr:rowOff>
    </xdr:from>
    <xdr:ext cx="314325" cy="13068300"/>
    <xdr:sp macro="" textlink="">
      <xdr:nvSpPr>
        <xdr:cNvPr id="1575" name="Shape 5" descr="Resultado de imagen para imagenes de sillas secretariales con brazos">
          <a:extLst>
            <a:ext uri="{FF2B5EF4-FFF2-40B4-BE49-F238E27FC236}">
              <a16:creationId xmlns:a16="http://schemas.microsoft.com/office/drawing/2014/main" id="{00000000-0008-0000-0600-000027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80</xdr:row>
      <xdr:rowOff>0</xdr:rowOff>
    </xdr:from>
    <xdr:ext cx="314325" cy="13068300"/>
    <xdr:sp macro="" textlink="">
      <xdr:nvSpPr>
        <xdr:cNvPr id="1576" name="Shape 5" descr="Resultado de imagen para imagenes de sillas secretariales con brazos">
          <a:extLst>
            <a:ext uri="{FF2B5EF4-FFF2-40B4-BE49-F238E27FC236}">
              <a16:creationId xmlns:a16="http://schemas.microsoft.com/office/drawing/2014/main" id="{00000000-0008-0000-0600-000028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81</xdr:row>
      <xdr:rowOff>0</xdr:rowOff>
    </xdr:from>
    <xdr:ext cx="314325" cy="12115800"/>
    <xdr:sp macro="" textlink="">
      <xdr:nvSpPr>
        <xdr:cNvPr id="1577" name="Shape 5" descr="Resultado de imagen para imagenes de sillas secretariales con brazos">
          <a:extLst>
            <a:ext uri="{FF2B5EF4-FFF2-40B4-BE49-F238E27FC236}">
              <a16:creationId xmlns:a16="http://schemas.microsoft.com/office/drawing/2014/main" id="{00000000-0008-0000-0600-000029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81</xdr:row>
      <xdr:rowOff>0</xdr:rowOff>
    </xdr:from>
    <xdr:ext cx="314325" cy="12115800"/>
    <xdr:sp macro="" textlink="">
      <xdr:nvSpPr>
        <xdr:cNvPr id="1578" name="Shape 5" descr="Resultado de imagen para imagenes de sillas secretariales con brazos">
          <a:extLst>
            <a:ext uri="{FF2B5EF4-FFF2-40B4-BE49-F238E27FC236}">
              <a16:creationId xmlns:a16="http://schemas.microsoft.com/office/drawing/2014/main" id="{00000000-0008-0000-0600-00002A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81</xdr:row>
      <xdr:rowOff>0</xdr:rowOff>
    </xdr:from>
    <xdr:ext cx="314325" cy="12115800"/>
    <xdr:sp macro="" textlink="">
      <xdr:nvSpPr>
        <xdr:cNvPr id="1579" name="Shape 5" descr="Resultado de imagen para imagenes de sillas secretariales con brazos">
          <a:extLst>
            <a:ext uri="{FF2B5EF4-FFF2-40B4-BE49-F238E27FC236}">
              <a16:creationId xmlns:a16="http://schemas.microsoft.com/office/drawing/2014/main" id="{00000000-0008-0000-0600-00002B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81</xdr:row>
      <xdr:rowOff>0</xdr:rowOff>
    </xdr:from>
    <xdr:ext cx="314325" cy="12115800"/>
    <xdr:sp macro="" textlink="">
      <xdr:nvSpPr>
        <xdr:cNvPr id="1580" name="Shape 5" descr="Resultado de imagen para imagenes de sillas secretariales con brazos">
          <a:extLst>
            <a:ext uri="{FF2B5EF4-FFF2-40B4-BE49-F238E27FC236}">
              <a16:creationId xmlns:a16="http://schemas.microsoft.com/office/drawing/2014/main" id="{00000000-0008-0000-0600-00002C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81</xdr:row>
      <xdr:rowOff>0</xdr:rowOff>
    </xdr:from>
    <xdr:ext cx="314325" cy="12115800"/>
    <xdr:sp macro="" textlink="">
      <xdr:nvSpPr>
        <xdr:cNvPr id="1581" name="Shape 5" descr="Resultado de imagen para imagenes de sillas secretariales con brazos">
          <a:extLst>
            <a:ext uri="{FF2B5EF4-FFF2-40B4-BE49-F238E27FC236}">
              <a16:creationId xmlns:a16="http://schemas.microsoft.com/office/drawing/2014/main" id="{00000000-0008-0000-0600-00002D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81</xdr:row>
      <xdr:rowOff>0</xdr:rowOff>
    </xdr:from>
    <xdr:ext cx="314325" cy="12115800"/>
    <xdr:sp macro="" textlink="">
      <xdr:nvSpPr>
        <xdr:cNvPr id="1582" name="Shape 5" descr="Resultado de imagen para imagenes de sillas secretariales con brazos">
          <a:extLst>
            <a:ext uri="{FF2B5EF4-FFF2-40B4-BE49-F238E27FC236}">
              <a16:creationId xmlns:a16="http://schemas.microsoft.com/office/drawing/2014/main" id="{00000000-0008-0000-0600-00002E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81</xdr:row>
      <xdr:rowOff>0</xdr:rowOff>
    </xdr:from>
    <xdr:ext cx="314325" cy="12115800"/>
    <xdr:sp macro="" textlink="">
      <xdr:nvSpPr>
        <xdr:cNvPr id="1583" name="Shape 5" descr="Resultado de imagen para imagenes de sillas secretariales con brazos">
          <a:extLst>
            <a:ext uri="{FF2B5EF4-FFF2-40B4-BE49-F238E27FC236}">
              <a16:creationId xmlns:a16="http://schemas.microsoft.com/office/drawing/2014/main" id="{00000000-0008-0000-0600-00002F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82</xdr:row>
      <xdr:rowOff>0</xdr:rowOff>
    </xdr:from>
    <xdr:ext cx="314325" cy="11153775"/>
    <xdr:sp macro="" textlink="">
      <xdr:nvSpPr>
        <xdr:cNvPr id="1584" name="Shape 5" descr="Resultado de imagen para imagenes de sillas secretariales con brazos">
          <a:extLst>
            <a:ext uri="{FF2B5EF4-FFF2-40B4-BE49-F238E27FC236}">
              <a16:creationId xmlns:a16="http://schemas.microsoft.com/office/drawing/2014/main" id="{00000000-0008-0000-0600-000030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82</xdr:row>
      <xdr:rowOff>0</xdr:rowOff>
    </xdr:from>
    <xdr:ext cx="314325" cy="11153775"/>
    <xdr:sp macro="" textlink="">
      <xdr:nvSpPr>
        <xdr:cNvPr id="1585" name="Shape 5" descr="Resultado de imagen para imagenes de sillas secretariales con brazos">
          <a:extLst>
            <a:ext uri="{FF2B5EF4-FFF2-40B4-BE49-F238E27FC236}">
              <a16:creationId xmlns:a16="http://schemas.microsoft.com/office/drawing/2014/main" id="{00000000-0008-0000-0600-000031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82</xdr:row>
      <xdr:rowOff>0</xdr:rowOff>
    </xdr:from>
    <xdr:ext cx="314325" cy="11153775"/>
    <xdr:sp macro="" textlink="">
      <xdr:nvSpPr>
        <xdr:cNvPr id="1586" name="Shape 5" descr="Resultado de imagen para imagenes de sillas secretariales con brazos">
          <a:extLst>
            <a:ext uri="{FF2B5EF4-FFF2-40B4-BE49-F238E27FC236}">
              <a16:creationId xmlns:a16="http://schemas.microsoft.com/office/drawing/2014/main" id="{00000000-0008-0000-0600-000032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82</xdr:row>
      <xdr:rowOff>0</xdr:rowOff>
    </xdr:from>
    <xdr:ext cx="314325" cy="11153775"/>
    <xdr:sp macro="" textlink="">
      <xdr:nvSpPr>
        <xdr:cNvPr id="1587" name="Shape 5" descr="Resultado de imagen para imagenes de sillas secretariales con brazos">
          <a:extLst>
            <a:ext uri="{FF2B5EF4-FFF2-40B4-BE49-F238E27FC236}">
              <a16:creationId xmlns:a16="http://schemas.microsoft.com/office/drawing/2014/main" id="{00000000-0008-0000-0600-000033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82</xdr:row>
      <xdr:rowOff>0</xdr:rowOff>
    </xdr:from>
    <xdr:ext cx="314325" cy="11153775"/>
    <xdr:sp macro="" textlink="">
      <xdr:nvSpPr>
        <xdr:cNvPr id="1588" name="Shape 5" descr="Resultado de imagen para imagenes de sillas secretariales con brazos">
          <a:extLst>
            <a:ext uri="{FF2B5EF4-FFF2-40B4-BE49-F238E27FC236}">
              <a16:creationId xmlns:a16="http://schemas.microsoft.com/office/drawing/2014/main" id="{00000000-0008-0000-0600-000034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82</xdr:row>
      <xdr:rowOff>0</xdr:rowOff>
    </xdr:from>
    <xdr:ext cx="314325" cy="11153775"/>
    <xdr:sp macro="" textlink="">
      <xdr:nvSpPr>
        <xdr:cNvPr id="1589" name="Shape 5" descr="Resultado de imagen para imagenes de sillas secretariales con brazos">
          <a:extLst>
            <a:ext uri="{FF2B5EF4-FFF2-40B4-BE49-F238E27FC236}">
              <a16:creationId xmlns:a16="http://schemas.microsoft.com/office/drawing/2014/main" id="{00000000-0008-0000-0600-000035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82</xdr:row>
      <xdr:rowOff>0</xdr:rowOff>
    </xdr:from>
    <xdr:ext cx="314325" cy="11153775"/>
    <xdr:sp macro="" textlink="">
      <xdr:nvSpPr>
        <xdr:cNvPr id="1590" name="Shape 5" descr="Resultado de imagen para imagenes de sillas secretariales con brazos">
          <a:extLst>
            <a:ext uri="{FF2B5EF4-FFF2-40B4-BE49-F238E27FC236}">
              <a16:creationId xmlns:a16="http://schemas.microsoft.com/office/drawing/2014/main" id="{00000000-0008-0000-0600-00003606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92</xdr:row>
      <xdr:rowOff>0</xdr:rowOff>
    </xdr:from>
    <xdr:ext cx="314325" cy="6362700"/>
    <xdr:sp macro="" textlink="">
      <xdr:nvSpPr>
        <xdr:cNvPr id="1591" name="Shape 8" descr="Resultado de imagen para imagenes de sillas secretariales con brazos">
          <a:extLst>
            <a:ext uri="{FF2B5EF4-FFF2-40B4-BE49-F238E27FC236}">
              <a16:creationId xmlns:a16="http://schemas.microsoft.com/office/drawing/2014/main" id="{00000000-0008-0000-0600-00003706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92</xdr:row>
      <xdr:rowOff>0</xdr:rowOff>
    </xdr:from>
    <xdr:ext cx="314325" cy="6362700"/>
    <xdr:sp macro="" textlink="">
      <xdr:nvSpPr>
        <xdr:cNvPr id="1592" name="Shape 8" descr="Resultado de imagen para imagenes de sillas secretariales con brazos">
          <a:extLst>
            <a:ext uri="{FF2B5EF4-FFF2-40B4-BE49-F238E27FC236}">
              <a16:creationId xmlns:a16="http://schemas.microsoft.com/office/drawing/2014/main" id="{00000000-0008-0000-0600-00003806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92</xdr:row>
      <xdr:rowOff>0</xdr:rowOff>
    </xdr:from>
    <xdr:ext cx="314325" cy="6362700"/>
    <xdr:sp macro="" textlink="">
      <xdr:nvSpPr>
        <xdr:cNvPr id="1593" name="Shape 8" descr="Resultado de imagen para imagenes de sillas secretariales con brazos">
          <a:extLst>
            <a:ext uri="{FF2B5EF4-FFF2-40B4-BE49-F238E27FC236}">
              <a16:creationId xmlns:a16="http://schemas.microsoft.com/office/drawing/2014/main" id="{00000000-0008-0000-0600-00003906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92</xdr:row>
      <xdr:rowOff>0</xdr:rowOff>
    </xdr:from>
    <xdr:ext cx="314325" cy="6362700"/>
    <xdr:sp macro="" textlink="">
      <xdr:nvSpPr>
        <xdr:cNvPr id="1594" name="Shape 8" descr="Resultado de imagen para imagenes de sillas secretariales con brazos">
          <a:extLst>
            <a:ext uri="{FF2B5EF4-FFF2-40B4-BE49-F238E27FC236}">
              <a16:creationId xmlns:a16="http://schemas.microsoft.com/office/drawing/2014/main" id="{00000000-0008-0000-0600-00003A06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92</xdr:row>
      <xdr:rowOff>0</xdr:rowOff>
    </xdr:from>
    <xdr:ext cx="314325" cy="6362700"/>
    <xdr:sp macro="" textlink="">
      <xdr:nvSpPr>
        <xdr:cNvPr id="1595" name="Shape 8" descr="Resultado de imagen para imagenes de sillas secretariales con brazos">
          <a:extLst>
            <a:ext uri="{FF2B5EF4-FFF2-40B4-BE49-F238E27FC236}">
              <a16:creationId xmlns:a16="http://schemas.microsoft.com/office/drawing/2014/main" id="{00000000-0008-0000-0600-00003B06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92</xdr:row>
      <xdr:rowOff>0</xdr:rowOff>
    </xdr:from>
    <xdr:ext cx="314325" cy="6362700"/>
    <xdr:sp macro="" textlink="">
      <xdr:nvSpPr>
        <xdr:cNvPr id="1596" name="Shape 8" descr="Resultado de imagen para imagenes de sillas secretariales con brazos">
          <a:extLst>
            <a:ext uri="{FF2B5EF4-FFF2-40B4-BE49-F238E27FC236}">
              <a16:creationId xmlns:a16="http://schemas.microsoft.com/office/drawing/2014/main" id="{00000000-0008-0000-0600-00003C06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92</xdr:row>
      <xdr:rowOff>0</xdr:rowOff>
    </xdr:from>
    <xdr:ext cx="314325" cy="6362700"/>
    <xdr:sp macro="" textlink="">
      <xdr:nvSpPr>
        <xdr:cNvPr id="1597" name="Shape 8" descr="Resultado de imagen para imagenes de sillas secretariales con brazos">
          <a:extLst>
            <a:ext uri="{FF2B5EF4-FFF2-40B4-BE49-F238E27FC236}">
              <a16:creationId xmlns:a16="http://schemas.microsoft.com/office/drawing/2014/main" id="{00000000-0008-0000-0600-00003D06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93</xdr:row>
      <xdr:rowOff>0</xdr:rowOff>
    </xdr:from>
    <xdr:ext cx="314325" cy="6162675"/>
    <xdr:sp macro="" textlink="">
      <xdr:nvSpPr>
        <xdr:cNvPr id="1598" name="Shape 9" descr="Resultado de imagen para imagenes de sillas secretariales con brazos">
          <a:extLst>
            <a:ext uri="{FF2B5EF4-FFF2-40B4-BE49-F238E27FC236}">
              <a16:creationId xmlns:a16="http://schemas.microsoft.com/office/drawing/2014/main" id="{00000000-0008-0000-0600-00003E06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93</xdr:row>
      <xdr:rowOff>0</xdr:rowOff>
    </xdr:from>
    <xdr:ext cx="314325" cy="6162675"/>
    <xdr:sp macro="" textlink="">
      <xdr:nvSpPr>
        <xdr:cNvPr id="1599" name="Shape 9" descr="Resultado de imagen para imagenes de sillas secretariales con brazos">
          <a:extLst>
            <a:ext uri="{FF2B5EF4-FFF2-40B4-BE49-F238E27FC236}">
              <a16:creationId xmlns:a16="http://schemas.microsoft.com/office/drawing/2014/main" id="{00000000-0008-0000-0600-00003F06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93</xdr:row>
      <xdr:rowOff>0</xdr:rowOff>
    </xdr:from>
    <xdr:ext cx="314325" cy="6162675"/>
    <xdr:sp macro="" textlink="">
      <xdr:nvSpPr>
        <xdr:cNvPr id="1600" name="Shape 9" descr="Resultado de imagen para imagenes de sillas secretariales con brazos">
          <a:extLst>
            <a:ext uri="{FF2B5EF4-FFF2-40B4-BE49-F238E27FC236}">
              <a16:creationId xmlns:a16="http://schemas.microsoft.com/office/drawing/2014/main" id="{00000000-0008-0000-0600-00004006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93</xdr:row>
      <xdr:rowOff>0</xdr:rowOff>
    </xdr:from>
    <xdr:ext cx="314325" cy="6162675"/>
    <xdr:sp macro="" textlink="">
      <xdr:nvSpPr>
        <xdr:cNvPr id="1601" name="Shape 9" descr="Resultado de imagen para imagenes de sillas secretariales con brazos">
          <a:extLst>
            <a:ext uri="{FF2B5EF4-FFF2-40B4-BE49-F238E27FC236}">
              <a16:creationId xmlns:a16="http://schemas.microsoft.com/office/drawing/2014/main" id="{00000000-0008-0000-0600-00004106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93</xdr:row>
      <xdr:rowOff>0</xdr:rowOff>
    </xdr:from>
    <xdr:ext cx="314325" cy="6162675"/>
    <xdr:sp macro="" textlink="">
      <xdr:nvSpPr>
        <xdr:cNvPr id="1602" name="Shape 9" descr="Resultado de imagen para imagenes de sillas secretariales con brazos">
          <a:extLst>
            <a:ext uri="{FF2B5EF4-FFF2-40B4-BE49-F238E27FC236}">
              <a16:creationId xmlns:a16="http://schemas.microsoft.com/office/drawing/2014/main" id="{00000000-0008-0000-0600-00004206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93</xdr:row>
      <xdr:rowOff>0</xdr:rowOff>
    </xdr:from>
    <xdr:ext cx="314325" cy="6162675"/>
    <xdr:sp macro="" textlink="">
      <xdr:nvSpPr>
        <xdr:cNvPr id="1603" name="Shape 9" descr="Resultado de imagen para imagenes de sillas secretariales con brazos">
          <a:extLst>
            <a:ext uri="{FF2B5EF4-FFF2-40B4-BE49-F238E27FC236}">
              <a16:creationId xmlns:a16="http://schemas.microsoft.com/office/drawing/2014/main" id="{00000000-0008-0000-0600-00004306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93</xdr:row>
      <xdr:rowOff>0</xdr:rowOff>
    </xdr:from>
    <xdr:ext cx="314325" cy="6162675"/>
    <xdr:sp macro="" textlink="">
      <xdr:nvSpPr>
        <xdr:cNvPr id="1604" name="Shape 9" descr="Resultado de imagen para imagenes de sillas secretariales con brazos">
          <a:extLst>
            <a:ext uri="{FF2B5EF4-FFF2-40B4-BE49-F238E27FC236}">
              <a16:creationId xmlns:a16="http://schemas.microsoft.com/office/drawing/2014/main" id="{00000000-0008-0000-0600-00004406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14325" cy="5962650"/>
    <xdr:sp macro="" textlink="">
      <xdr:nvSpPr>
        <xdr:cNvPr id="1605" name="Shape 10" descr="Resultado de imagen para imagenes de sillas secretariales con brazos">
          <a:extLst>
            <a:ext uri="{FF2B5EF4-FFF2-40B4-BE49-F238E27FC236}">
              <a16:creationId xmlns:a16="http://schemas.microsoft.com/office/drawing/2014/main" id="{00000000-0008-0000-0600-00004506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14325" cy="5962650"/>
    <xdr:sp macro="" textlink="">
      <xdr:nvSpPr>
        <xdr:cNvPr id="1606" name="Shape 10" descr="Resultado de imagen para imagenes de sillas secretariales con brazos">
          <a:extLst>
            <a:ext uri="{FF2B5EF4-FFF2-40B4-BE49-F238E27FC236}">
              <a16:creationId xmlns:a16="http://schemas.microsoft.com/office/drawing/2014/main" id="{00000000-0008-0000-0600-00004606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14325" cy="5962650"/>
    <xdr:sp macro="" textlink="">
      <xdr:nvSpPr>
        <xdr:cNvPr id="1607" name="Shape 10" descr="Resultado de imagen para imagenes de sillas secretariales con brazos">
          <a:extLst>
            <a:ext uri="{FF2B5EF4-FFF2-40B4-BE49-F238E27FC236}">
              <a16:creationId xmlns:a16="http://schemas.microsoft.com/office/drawing/2014/main" id="{00000000-0008-0000-0600-00004706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14325" cy="5962650"/>
    <xdr:sp macro="" textlink="">
      <xdr:nvSpPr>
        <xdr:cNvPr id="1608" name="Shape 10" descr="Resultado de imagen para imagenes de sillas secretariales con brazos">
          <a:extLst>
            <a:ext uri="{FF2B5EF4-FFF2-40B4-BE49-F238E27FC236}">
              <a16:creationId xmlns:a16="http://schemas.microsoft.com/office/drawing/2014/main" id="{00000000-0008-0000-0600-00004806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14325" cy="5962650"/>
    <xdr:sp macro="" textlink="">
      <xdr:nvSpPr>
        <xdr:cNvPr id="1609" name="Shape 10" descr="Resultado de imagen para imagenes de sillas secretariales con brazos">
          <a:extLst>
            <a:ext uri="{FF2B5EF4-FFF2-40B4-BE49-F238E27FC236}">
              <a16:creationId xmlns:a16="http://schemas.microsoft.com/office/drawing/2014/main" id="{00000000-0008-0000-0600-00004906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14325" cy="5962650"/>
    <xdr:sp macro="" textlink="">
      <xdr:nvSpPr>
        <xdr:cNvPr id="1610" name="Shape 10" descr="Resultado de imagen para imagenes de sillas secretariales con brazos">
          <a:extLst>
            <a:ext uri="{FF2B5EF4-FFF2-40B4-BE49-F238E27FC236}">
              <a16:creationId xmlns:a16="http://schemas.microsoft.com/office/drawing/2014/main" id="{00000000-0008-0000-0600-00004A06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14325" cy="5962650"/>
    <xdr:sp macro="" textlink="">
      <xdr:nvSpPr>
        <xdr:cNvPr id="1611" name="Shape 10" descr="Resultado de imagen para imagenes de sillas secretariales con brazos">
          <a:extLst>
            <a:ext uri="{FF2B5EF4-FFF2-40B4-BE49-F238E27FC236}">
              <a16:creationId xmlns:a16="http://schemas.microsoft.com/office/drawing/2014/main" id="{00000000-0008-0000-0600-00004B06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95</xdr:row>
      <xdr:rowOff>0</xdr:rowOff>
    </xdr:from>
    <xdr:ext cx="314325" cy="5762625"/>
    <xdr:sp macro="" textlink="">
      <xdr:nvSpPr>
        <xdr:cNvPr id="1612" name="Shape 11" descr="Resultado de imagen para imagenes de sillas secretariales con brazos">
          <a:extLst>
            <a:ext uri="{FF2B5EF4-FFF2-40B4-BE49-F238E27FC236}">
              <a16:creationId xmlns:a16="http://schemas.microsoft.com/office/drawing/2014/main" id="{00000000-0008-0000-0600-00004C06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95</xdr:row>
      <xdr:rowOff>0</xdr:rowOff>
    </xdr:from>
    <xdr:ext cx="314325" cy="5762625"/>
    <xdr:sp macro="" textlink="">
      <xdr:nvSpPr>
        <xdr:cNvPr id="1613" name="Shape 11" descr="Resultado de imagen para imagenes de sillas secretariales con brazos">
          <a:extLst>
            <a:ext uri="{FF2B5EF4-FFF2-40B4-BE49-F238E27FC236}">
              <a16:creationId xmlns:a16="http://schemas.microsoft.com/office/drawing/2014/main" id="{00000000-0008-0000-0600-00004D06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95</xdr:row>
      <xdr:rowOff>0</xdr:rowOff>
    </xdr:from>
    <xdr:ext cx="314325" cy="5762625"/>
    <xdr:sp macro="" textlink="">
      <xdr:nvSpPr>
        <xdr:cNvPr id="1614" name="Shape 11" descr="Resultado de imagen para imagenes de sillas secretariales con brazos">
          <a:extLst>
            <a:ext uri="{FF2B5EF4-FFF2-40B4-BE49-F238E27FC236}">
              <a16:creationId xmlns:a16="http://schemas.microsoft.com/office/drawing/2014/main" id="{00000000-0008-0000-0600-00004E06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95</xdr:row>
      <xdr:rowOff>0</xdr:rowOff>
    </xdr:from>
    <xdr:ext cx="314325" cy="5762625"/>
    <xdr:sp macro="" textlink="">
      <xdr:nvSpPr>
        <xdr:cNvPr id="1615" name="Shape 11" descr="Resultado de imagen para imagenes de sillas secretariales con brazos">
          <a:extLst>
            <a:ext uri="{FF2B5EF4-FFF2-40B4-BE49-F238E27FC236}">
              <a16:creationId xmlns:a16="http://schemas.microsoft.com/office/drawing/2014/main" id="{00000000-0008-0000-0600-00004F06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95</xdr:row>
      <xdr:rowOff>0</xdr:rowOff>
    </xdr:from>
    <xdr:ext cx="314325" cy="5762625"/>
    <xdr:sp macro="" textlink="">
      <xdr:nvSpPr>
        <xdr:cNvPr id="1616" name="Shape 11" descr="Resultado de imagen para imagenes de sillas secretariales con brazos">
          <a:extLst>
            <a:ext uri="{FF2B5EF4-FFF2-40B4-BE49-F238E27FC236}">
              <a16:creationId xmlns:a16="http://schemas.microsoft.com/office/drawing/2014/main" id="{00000000-0008-0000-0600-00005006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95</xdr:row>
      <xdr:rowOff>0</xdr:rowOff>
    </xdr:from>
    <xdr:ext cx="314325" cy="5762625"/>
    <xdr:sp macro="" textlink="">
      <xdr:nvSpPr>
        <xdr:cNvPr id="1617" name="Shape 11" descr="Resultado de imagen para imagenes de sillas secretariales con brazos">
          <a:extLst>
            <a:ext uri="{FF2B5EF4-FFF2-40B4-BE49-F238E27FC236}">
              <a16:creationId xmlns:a16="http://schemas.microsoft.com/office/drawing/2014/main" id="{00000000-0008-0000-0600-00005106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95</xdr:row>
      <xdr:rowOff>0</xdr:rowOff>
    </xdr:from>
    <xdr:ext cx="314325" cy="5762625"/>
    <xdr:sp macro="" textlink="">
      <xdr:nvSpPr>
        <xdr:cNvPr id="1618" name="Shape 11" descr="Resultado de imagen para imagenes de sillas secretariales con brazos">
          <a:extLst>
            <a:ext uri="{FF2B5EF4-FFF2-40B4-BE49-F238E27FC236}">
              <a16:creationId xmlns:a16="http://schemas.microsoft.com/office/drawing/2014/main" id="{00000000-0008-0000-0600-00005206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96</xdr:row>
      <xdr:rowOff>0</xdr:rowOff>
    </xdr:from>
    <xdr:ext cx="314325" cy="5562600"/>
    <xdr:sp macro="" textlink="">
      <xdr:nvSpPr>
        <xdr:cNvPr id="1619" name="Shape 12" descr="Resultado de imagen para imagenes de sillas secretariales con brazos">
          <a:extLst>
            <a:ext uri="{FF2B5EF4-FFF2-40B4-BE49-F238E27FC236}">
              <a16:creationId xmlns:a16="http://schemas.microsoft.com/office/drawing/2014/main" id="{00000000-0008-0000-0600-00005306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96</xdr:row>
      <xdr:rowOff>0</xdr:rowOff>
    </xdr:from>
    <xdr:ext cx="314325" cy="5562600"/>
    <xdr:sp macro="" textlink="">
      <xdr:nvSpPr>
        <xdr:cNvPr id="1620" name="Shape 12" descr="Resultado de imagen para imagenes de sillas secretariales con brazos">
          <a:extLst>
            <a:ext uri="{FF2B5EF4-FFF2-40B4-BE49-F238E27FC236}">
              <a16:creationId xmlns:a16="http://schemas.microsoft.com/office/drawing/2014/main" id="{00000000-0008-0000-0600-00005406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96</xdr:row>
      <xdr:rowOff>0</xdr:rowOff>
    </xdr:from>
    <xdr:ext cx="314325" cy="5562600"/>
    <xdr:sp macro="" textlink="">
      <xdr:nvSpPr>
        <xdr:cNvPr id="1621" name="Shape 12" descr="Resultado de imagen para imagenes de sillas secretariales con brazos">
          <a:extLst>
            <a:ext uri="{FF2B5EF4-FFF2-40B4-BE49-F238E27FC236}">
              <a16:creationId xmlns:a16="http://schemas.microsoft.com/office/drawing/2014/main" id="{00000000-0008-0000-0600-00005506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96</xdr:row>
      <xdr:rowOff>0</xdr:rowOff>
    </xdr:from>
    <xdr:ext cx="314325" cy="5562600"/>
    <xdr:sp macro="" textlink="">
      <xdr:nvSpPr>
        <xdr:cNvPr id="1622" name="Shape 12" descr="Resultado de imagen para imagenes de sillas secretariales con brazos">
          <a:extLst>
            <a:ext uri="{FF2B5EF4-FFF2-40B4-BE49-F238E27FC236}">
              <a16:creationId xmlns:a16="http://schemas.microsoft.com/office/drawing/2014/main" id="{00000000-0008-0000-0600-00005606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96</xdr:row>
      <xdr:rowOff>0</xdr:rowOff>
    </xdr:from>
    <xdr:ext cx="314325" cy="5562600"/>
    <xdr:sp macro="" textlink="">
      <xdr:nvSpPr>
        <xdr:cNvPr id="1623" name="Shape 12" descr="Resultado de imagen para imagenes de sillas secretariales con brazos">
          <a:extLst>
            <a:ext uri="{FF2B5EF4-FFF2-40B4-BE49-F238E27FC236}">
              <a16:creationId xmlns:a16="http://schemas.microsoft.com/office/drawing/2014/main" id="{00000000-0008-0000-0600-00005706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96</xdr:row>
      <xdr:rowOff>0</xdr:rowOff>
    </xdr:from>
    <xdr:ext cx="314325" cy="5562600"/>
    <xdr:sp macro="" textlink="">
      <xdr:nvSpPr>
        <xdr:cNvPr id="1624" name="Shape 12" descr="Resultado de imagen para imagenes de sillas secretariales con brazos">
          <a:extLst>
            <a:ext uri="{FF2B5EF4-FFF2-40B4-BE49-F238E27FC236}">
              <a16:creationId xmlns:a16="http://schemas.microsoft.com/office/drawing/2014/main" id="{00000000-0008-0000-0600-00005806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96</xdr:row>
      <xdr:rowOff>0</xdr:rowOff>
    </xdr:from>
    <xdr:ext cx="314325" cy="5562600"/>
    <xdr:sp macro="" textlink="">
      <xdr:nvSpPr>
        <xdr:cNvPr id="1625" name="Shape 12" descr="Resultado de imagen para imagenes de sillas secretariales con brazos">
          <a:extLst>
            <a:ext uri="{FF2B5EF4-FFF2-40B4-BE49-F238E27FC236}">
              <a16:creationId xmlns:a16="http://schemas.microsoft.com/office/drawing/2014/main" id="{00000000-0008-0000-0600-00005906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98</xdr:row>
      <xdr:rowOff>0</xdr:rowOff>
    </xdr:from>
    <xdr:ext cx="314325" cy="5162550"/>
    <xdr:sp macro="" textlink="">
      <xdr:nvSpPr>
        <xdr:cNvPr id="1626" name="Shape 13" descr="Resultado de imagen para imagenes de sillas secretariales con brazos">
          <a:extLst>
            <a:ext uri="{FF2B5EF4-FFF2-40B4-BE49-F238E27FC236}">
              <a16:creationId xmlns:a16="http://schemas.microsoft.com/office/drawing/2014/main" id="{00000000-0008-0000-0600-00005A06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98</xdr:row>
      <xdr:rowOff>0</xdr:rowOff>
    </xdr:from>
    <xdr:ext cx="314325" cy="5162550"/>
    <xdr:sp macro="" textlink="">
      <xdr:nvSpPr>
        <xdr:cNvPr id="1627" name="Shape 13" descr="Resultado de imagen para imagenes de sillas secretariales con brazos">
          <a:extLst>
            <a:ext uri="{FF2B5EF4-FFF2-40B4-BE49-F238E27FC236}">
              <a16:creationId xmlns:a16="http://schemas.microsoft.com/office/drawing/2014/main" id="{00000000-0008-0000-0600-00005B06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98</xdr:row>
      <xdr:rowOff>0</xdr:rowOff>
    </xdr:from>
    <xdr:ext cx="314325" cy="5162550"/>
    <xdr:sp macro="" textlink="">
      <xdr:nvSpPr>
        <xdr:cNvPr id="1628" name="Shape 13" descr="Resultado de imagen para imagenes de sillas secretariales con brazos">
          <a:extLst>
            <a:ext uri="{FF2B5EF4-FFF2-40B4-BE49-F238E27FC236}">
              <a16:creationId xmlns:a16="http://schemas.microsoft.com/office/drawing/2014/main" id="{00000000-0008-0000-0600-00005C06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98</xdr:row>
      <xdr:rowOff>0</xdr:rowOff>
    </xdr:from>
    <xdr:ext cx="314325" cy="5162550"/>
    <xdr:sp macro="" textlink="">
      <xdr:nvSpPr>
        <xdr:cNvPr id="1629" name="Shape 13" descr="Resultado de imagen para imagenes de sillas secretariales con brazos">
          <a:extLst>
            <a:ext uri="{FF2B5EF4-FFF2-40B4-BE49-F238E27FC236}">
              <a16:creationId xmlns:a16="http://schemas.microsoft.com/office/drawing/2014/main" id="{00000000-0008-0000-0600-00005D06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98</xdr:row>
      <xdr:rowOff>0</xdr:rowOff>
    </xdr:from>
    <xdr:ext cx="314325" cy="5162550"/>
    <xdr:sp macro="" textlink="">
      <xdr:nvSpPr>
        <xdr:cNvPr id="1630" name="Shape 13" descr="Resultado de imagen para imagenes de sillas secretariales con brazos">
          <a:extLst>
            <a:ext uri="{FF2B5EF4-FFF2-40B4-BE49-F238E27FC236}">
              <a16:creationId xmlns:a16="http://schemas.microsoft.com/office/drawing/2014/main" id="{00000000-0008-0000-0600-00005E06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98</xdr:row>
      <xdr:rowOff>0</xdr:rowOff>
    </xdr:from>
    <xdr:ext cx="314325" cy="5162550"/>
    <xdr:sp macro="" textlink="">
      <xdr:nvSpPr>
        <xdr:cNvPr id="1631" name="Shape 13" descr="Resultado de imagen para imagenes de sillas secretariales con brazos">
          <a:extLst>
            <a:ext uri="{FF2B5EF4-FFF2-40B4-BE49-F238E27FC236}">
              <a16:creationId xmlns:a16="http://schemas.microsoft.com/office/drawing/2014/main" id="{00000000-0008-0000-0600-00005F06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98</xdr:row>
      <xdr:rowOff>0</xdr:rowOff>
    </xdr:from>
    <xdr:ext cx="314325" cy="5162550"/>
    <xdr:sp macro="" textlink="">
      <xdr:nvSpPr>
        <xdr:cNvPr id="1632" name="Shape 13" descr="Resultado de imagen para imagenes de sillas secretariales con brazos">
          <a:extLst>
            <a:ext uri="{FF2B5EF4-FFF2-40B4-BE49-F238E27FC236}">
              <a16:creationId xmlns:a16="http://schemas.microsoft.com/office/drawing/2014/main" id="{00000000-0008-0000-0600-00006006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99</xdr:row>
      <xdr:rowOff>0</xdr:rowOff>
    </xdr:from>
    <xdr:ext cx="314325" cy="4962525"/>
    <xdr:sp macro="" textlink="">
      <xdr:nvSpPr>
        <xdr:cNvPr id="1633" name="Shape 14" descr="Resultado de imagen para imagenes de sillas secretariales con brazos">
          <a:extLst>
            <a:ext uri="{FF2B5EF4-FFF2-40B4-BE49-F238E27FC236}">
              <a16:creationId xmlns:a16="http://schemas.microsoft.com/office/drawing/2014/main" id="{00000000-0008-0000-0600-00006106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99</xdr:row>
      <xdr:rowOff>0</xdr:rowOff>
    </xdr:from>
    <xdr:ext cx="314325" cy="4962525"/>
    <xdr:sp macro="" textlink="">
      <xdr:nvSpPr>
        <xdr:cNvPr id="1634" name="Shape 14" descr="Resultado de imagen para imagenes de sillas secretariales con brazos">
          <a:extLst>
            <a:ext uri="{FF2B5EF4-FFF2-40B4-BE49-F238E27FC236}">
              <a16:creationId xmlns:a16="http://schemas.microsoft.com/office/drawing/2014/main" id="{00000000-0008-0000-0600-00006206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99</xdr:row>
      <xdr:rowOff>0</xdr:rowOff>
    </xdr:from>
    <xdr:ext cx="314325" cy="4962525"/>
    <xdr:sp macro="" textlink="">
      <xdr:nvSpPr>
        <xdr:cNvPr id="1635" name="Shape 14" descr="Resultado de imagen para imagenes de sillas secretariales con brazos">
          <a:extLst>
            <a:ext uri="{FF2B5EF4-FFF2-40B4-BE49-F238E27FC236}">
              <a16:creationId xmlns:a16="http://schemas.microsoft.com/office/drawing/2014/main" id="{00000000-0008-0000-0600-00006306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99</xdr:row>
      <xdr:rowOff>0</xdr:rowOff>
    </xdr:from>
    <xdr:ext cx="314325" cy="4962525"/>
    <xdr:sp macro="" textlink="">
      <xdr:nvSpPr>
        <xdr:cNvPr id="1636" name="Shape 14" descr="Resultado de imagen para imagenes de sillas secretariales con brazos">
          <a:extLst>
            <a:ext uri="{FF2B5EF4-FFF2-40B4-BE49-F238E27FC236}">
              <a16:creationId xmlns:a16="http://schemas.microsoft.com/office/drawing/2014/main" id="{00000000-0008-0000-0600-00006406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99</xdr:row>
      <xdr:rowOff>0</xdr:rowOff>
    </xdr:from>
    <xdr:ext cx="314325" cy="4962525"/>
    <xdr:sp macro="" textlink="">
      <xdr:nvSpPr>
        <xdr:cNvPr id="1637" name="Shape 14" descr="Resultado de imagen para imagenes de sillas secretariales con brazos">
          <a:extLst>
            <a:ext uri="{FF2B5EF4-FFF2-40B4-BE49-F238E27FC236}">
              <a16:creationId xmlns:a16="http://schemas.microsoft.com/office/drawing/2014/main" id="{00000000-0008-0000-0600-00006506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99</xdr:row>
      <xdr:rowOff>0</xdr:rowOff>
    </xdr:from>
    <xdr:ext cx="314325" cy="4962525"/>
    <xdr:sp macro="" textlink="">
      <xdr:nvSpPr>
        <xdr:cNvPr id="1638" name="Shape 14" descr="Resultado de imagen para imagenes de sillas secretariales con brazos">
          <a:extLst>
            <a:ext uri="{FF2B5EF4-FFF2-40B4-BE49-F238E27FC236}">
              <a16:creationId xmlns:a16="http://schemas.microsoft.com/office/drawing/2014/main" id="{00000000-0008-0000-0600-00006606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99</xdr:row>
      <xdr:rowOff>0</xdr:rowOff>
    </xdr:from>
    <xdr:ext cx="314325" cy="4962525"/>
    <xdr:sp macro="" textlink="">
      <xdr:nvSpPr>
        <xdr:cNvPr id="1639" name="Shape 14" descr="Resultado de imagen para imagenes de sillas secretariales con brazos">
          <a:extLst>
            <a:ext uri="{FF2B5EF4-FFF2-40B4-BE49-F238E27FC236}">
              <a16:creationId xmlns:a16="http://schemas.microsoft.com/office/drawing/2014/main" id="{00000000-0008-0000-0600-00006706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100</xdr:row>
      <xdr:rowOff>0</xdr:rowOff>
    </xdr:from>
    <xdr:ext cx="314325" cy="4762500"/>
    <xdr:sp macro="" textlink="">
      <xdr:nvSpPr>
        <xdr:cNvPr id="1640" name="Shape 15" descr="Resultado de imagen para imagenes de sillas secretariales con brazos">
          <a:extLst>
            <a:ext uri="{FF2B5EF4-FFF2-40B4-BE49-F238E27FC236}">
              <a16:creationId xmlns:a16="http://schemas.microsoft.com/office/drawing/2014/main" id="{00000000-0008-0000-0600-00006806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100</xdr:row>
      <xdr:rowOff>0</xdr:rowOff>
    </xdr:from>
    <xdr:ext cx="314325" cy="4762500"/>
    <xdr:sp macro="" textlink="">
      <xdr:nvSpPr>
        <xdr:cNvPr id="1641" name="Shape 15" descr="Resultado de imagen para imagenes de sillas secretariales con brazos">
          <a:extLst>
            <a:ext uri="{FF2B5EF4-FFF2-40B4-BE49-F238E27FC236}">
              <a16:creationId xmlns:a16="http://schemas.microsoft.com/office/drawing/2014/main" id="{00000000-0008-0000-0600-00006906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100</xdr:row>
      <xdr:rowOff>0</xdr:rowOff>
    </xdr:from>
    <xdr:ext cx="314325" cy="4762500"/>
    <xdr:sp macro="" textlink="">
      <xdr:nvSpPr>
        <xdr:cNvPr id="1642" name="Shape 15" descr="Resultado de imagen para imagenes de sillas secretariales con brazos">
          <a:extLst>
            <a:ext uri="{FF2B5EF4-FFF2-40B4-BE49-F238E27FC236}">
              <a16:creationId xmlns:a16="http://schemas.microsoft.com/office/drawing/2014/main" id="{00000000-0008-0000-0600-00006A06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100</xdr:row>
      <xdr:rowOff>0</xdr:rowOff>
    </xdr:from>
    <xdr:ext cx="314325" cy="4762500"/>
    <xdr:sp macro="" textlink="">
      <xdr:nvSpPr>
        <xdr:cNvPr id="1643" name="Shape 15" descr="Resultado de imagen para imagenes de sillas secretariales con brazos">
          <a:extLst>
            <a:ext uri="{FF2B5EF4-FFF2-40B4-BE49-F238E27FC236}">
              <a16:creationId xmlns:a16="http://schemas.microsoft.com/office/drawing/2014/main" id="{00000000-0008-0000-0600-00006B06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100</xdr:row>
      <xdr:rowOff>0</xdr:rowOff>
    </xdr:from>
    <xdr:ext cx="314325" cy="4762500"/>
    <xdr:sp macro="" textlink="">
      <xdr:nvSpPr>
        <xdr:cNvPr id="1644" name="Shape 15" descr="Resultado de imagen para imagenes de sillas secretariales con brazos">
          <a:extLst>
            <a:ext uri="{FF2B5EF4-FFF2-40B4-BE49-F238E27FC236}">
              <a16:creationId xmlns:a16="http://schemas.microsoft.com/office/drawing/2014/main" id="{00000000-0008-0000-0600-00006C06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100</xdr:row>
      <xdr:rowOff>0</xdr:rowOff>
    </xdr:from>
    <xdr:ext cx="314325" cy="4762500"/>
    <xdr:sp macro="" textlink="">
      <xdr:nvSpPr>
        <xdr:cNvPr id="1645" name="Shape 15" descr="Resultado de imagen para imagenes de sillas secretariales con brazos">
          <a:extLst>
            <a:ext uri="{FF2B5EF4-FFF2-40B4-BE49-F238E27FC236}">
              <a16:creationId xmlns:a16="http://schemas.microsoft.com/office/drawing/2014/main" id="{00000000-0008-0000-0600-00006D06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100</xdr:row>
      <xdr:rowOff>0</xdr:rowOff>
    </xdr:from>
    <xdr:ext cx="314325" cy="4762500"/>
    <xdr:sp macro="" textlink="">
      <xdr:nvSpPr>
        <xdr:cNvPr id="1646" name="Shape 15" descr="Resultado de imagen para imagenes de sillas secretariales con brazos">
          <a:extLst>
            <a:ext uri="{FF2B5EF4-FFF2-40B4-BE49-F238E27FC236}">
              <a16:creationId xmlns:a16="http://schemas.microsoft.com/office/drawing/2014/main" id="{00000000-0008-0000-0600-00006E06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14325" cy="4533900"/>
    <xdr:sp macro="" textlink="">
      <xdr:nvSpPr>
        <xdr:cNvPr id="1647" name="Shape 16" descr="Resultado de imagen para imagenes de sillas secretariales con brazos">
          <a:extLst>
            <a:ext uri="{FF2B5EF4-FFF2-40B4-BE49-F238E27FC236}">
              <a16:creationId xmlns:a16="http://schemas.microsoft.com/office/drawing/2014/main" id="{00000000-0008-0000-0600-00006F06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14325" cy="4533900"/>
    <xdr:sp macro="" textlink="">
      <xdr:nvSpPr>
        <xdr:cNvPr id="1648" name="Shape 16" descr="Resultado de imagen para imagenes de sillas secretariales con brazos">
          <a:extLst>
            <a:ext uri="{FF2B5EF4-FFF2-40B4-BE49-F238E27FC236}">
              <a16:creationId xmlns:a16="http://schemas.microsoft.com/office/drawing/2014/main" id="{00000000-0008-0000-0600-00007006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14325" cy="4533900"/>
    <xdr:sp macro="" textlink="">
      <xdr:nvSpPr>
        <xdr:cNvPr id="1649" name="Shape 16" descr="Resultado de imagen para imagenes de sillas secretariales con brazos">
          <a:extLst>
            <a:ext uri="{FF2B5EF4-FFF2-40B4-BE49-F238E27FC236}">
              <a16:creationId xmlns:a16="http://schemas.microsoft.com/office/drawing/2014/main" id="{00000000-0008-0000-0600-00007106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14325" cy="4533900"/>
    <xdr:sp macro="" textlink="">
      <xdr:nvSpPr>
        <xdr:cNvPr id="1650" name="Shape 16" descr="Resultado de imagen para imagenes de sillas secretariales con brazos">
          <a:extLst>
            <a:ext uri="{FF2B5EF4-FFF2-40B4-BE49-F238E27FC236}">
              <a16:creationId xmlns:a16="http://schemas.microsoft.com/office/drawing/2014/main" id="{00000000-0008-0000-0600-00007206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14325" cy="4533900"/>
    <xdr:sp macro="" textlink="">
      <xdr:nvSpPr>
        <xdr:cNvPr id="1651" name="Shape 16" descr="Resultado de imagen para imagenes de sillas secretariales con brazos">
          <a:extLst>
            <a:ext uri="{FF2B5EF4-FFF2-40B4-BE49-F238E27FC236}">
              <a16:creationId xmlns:a16="http://schemas.microsoft.com/office/drawing/2014/main" id="{00000000-0008-0000-0600-00007306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14325" cy="4533900"/>
    <xdr:sp macro="" textlink="">
      <xdr:nvSpPr>
        <xdr:cNvPr id="1652" name="Shape 16" descr="Resultado de imagen para imagenes de sillas secretariales con brazos">
          <a:extLst>
            <a:ext uri="{FF2B5EF4-FFF2-40B4-BE49-F238E27FC236}">
              <a16:creationId xmlns:a16="http://schemas.microsoft.com/office/drawing/2014/main" id="{00000000-0008-0000-0600-00007406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14325" cy="4533900"/>
    <xdr:sp macro="" textlink="">
      <xdr:nvSpPr>
        <xdr:cNvPr id="1653" name="Shape 16" descr="Resultado de imagen para imagenes de sillas secretariales con brazos">
          <a:extLst>
            <a:ext uri="{FF2B5EF4-FFF2-40B4-BE49-F238E27FC236}">
              <a16:creationId xmlns:a16="http://schemas.microsoft.com/office/drawing/2014/main" id="{00000000-0008-0000-0600-00007506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102</xdr:row>
      <xdr:rowOff>0</xdr:rowOff>
    </xdr:from>
    <xdr:ext cx="314325" cy="4362450"/>
    <xdr:sp macro="" textlink="">
      <xdr:nvSpPr>
        <xdr:cNvPr id="1654" name="Shape 17" descr="Resultado de imagen para imagenes de sillas secretariales con brazos">
          <a:extLst>
            <a:ext uri="{FF2B5EF4-FFF2-40B4-BE49-F238E27FC236}">
              <a16:creationId xmlns:a16="http://schemas.microsoft.com/office/drawing/2014/main" id="{00000000-0008-0000-0600-00007606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102</xdr:row>
      <xdr:rowOff>0</xdr:rowOff>
    </xdr:from>
    <xdr:ext cx="314325" cy="4362450"/>
    <xdr:sp macro="" textlink="">
      <xdr:nvSpPr>
        <xdr:cNvPr id="1655" name="Shape 17" descr="Resultado de imagen para imagenes de sillas secretariales con brazos">
          <a:extLst>
            <a:ext uri="{FF2B5EF4-FFF2-40B4-BE49-F238E27FC236}">
              <a16:creationId xmlns:a16="http://schemas.microsoft.com/office/drawing/2014/main" id="{00000000-0008-0000-0600-00007706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102</xdr:row>
      <xdr:rowOff>0</xdr:rowOff>
    </xdr:from>
    <xdr:ext cx="314325" cy="4362450"/>
    <xdr:sp macro="" textlink="">
      <xdr:nvSpPr>
        <xdr:cNvPr id="1656" name="Shape 17" descr="Resultado de imagen para imagenes de sillas secretariales con brazos">
          <a:extLst>
            <a:ext uri="{FF2B5EF4-FFF2-40B4-BE49-F238E27FC236}">
              <a16:creationId xmlns:a16="http://schemas.microsoft.com/office/drawing/2014/main" id="{00000000-0008-0000-0600-00007806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102</xdr:row>
      <xdr:rowOff>0</xdr:rowOff>
    </xdr:from>
    <xdr:ext cx="314325" cy="4362450"/>
    <xdr:sp macro="" textlink="">
      <xdr:nvSpPr>
        <xdr:cNvPr id="1657" name="Shape 17" descr="Resultado de imagen para imagenes de sillas secretariales con brazos">
          <a:extLst>
            <a:ext uri="{FF2B5EF4-FFF2-40B4-BE49-F238E27FC236}">
              <a16:creationId xmlns:a16="http://schemas.microsoft.com/office/drawing/2014/main" id="{00000000-0008-0000-0600-00007906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102</xdr:row>
      <xdr:rowOff>0</xdr:rowOff>
    </xdr:from>
    <xdr:ext cx="314325" cy="4362450"/>
    <xdr:sp macro="" textlink="">
      <xdr:nvSpPr>
        <xdr:cNvPr id="1658" name="Shape 17" descr="Resultado de imagen para imagenes de sillas secretariales con brazos">
          <a:extLst>
            <a:ext uri="{FF2B5EF4-FFF2-40B4-BE49-F238E27FC236}">
              <a16:creationId xmlns:a16="http://schemas.microsoft.com/office/drawing/2014/main" id="{00000000-0008-0000-0600-00007A06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102</xdr:row>
      <xdr:rowOff>0</xdr:rowOff>
    </xdr:from>
    <xdr:ext cx="314325" cy="4362450"/>
    <xdr:sp macro="" textlink="">
      <xdr:nvSpPr>
        <xdr:cNvPr id="1659" name="Shape 17" descr="Resultado de imagen para imagenes de sillas secretariales con brazos">
          <a:extLst>
            <a:ext uri="{FF2B5EF4-FFF2-40B4-BE49-F238E27FC236}">
              <a16:creationId xmlns:a16="http://schemas.microsoft.com/office/drawing/2014/main" id="{00000000-0008-0000-0600-00007B06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102</xdr:row>
      <xdr:rowOff>0</xdr:rowOff>
    </xdr:from>
    <xdr:ext cx="314325" cy="4362450"/>
    <xdr:sp macro="" textlink="">
      <xdr:nvSpPr>
        <xdr:cNvPr id="1660" name="Shape 17" descr="Resultado de imagen para imagenes de sillas secretariales con brazos">
          <a:extLst>
            <a:ext uri="{FF2B5EF4-FFF2-40B4-BE49-F238E27FC236}">
              <a16:creationId xmlns:a16="http://schemas.microsoft.com/office/drawing/2014/main" id="{00000000-0008-0000-0600-00007C06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103</xdr:row>
      <xdr:rowOff>0</xdr:rowOff>
    </xdr:from>
    <xdr:ext cx="314325" cy="4162425"/>
    <xdr:sp macro="" textlink="">
      <xdr:nvSpPr>
        <xdr:cNvPr id="1661" name="Shape 18" descr="Resultado de imagen para imagenes de sillas secretariales con brazos">
          <a:extLst>
            <a:ext uri="{FF2B5EF4-FFF2-40B4-BE49-F238E27FC236}">
              <a16:creationId xmlns:a16="http://schemas.microsoft.com/office/drawing/2014/main" id="{00000000-0008-0000-0600-00007D06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103</xdr:row>
      <xdr:rowOff>0</xdr:rowOff>
    </xdr:from>
    <xdr:ext cx="314325" cy="4162425"/>
    <xdr:sp macro="" textlink="">
      <xdr:nvSpPr>
        <xdr:cNvPr id="1662" name="Shape 18" descr="Resultado de imagen para imagenes de sillas secretariales con brazos">
          <a:extLst>
            <a:ext uri="{FF2B5EF4-FFF2-40B4-BE49-F238E27FC236}">
              <a16:creationId xmlns:a16="http://schemas.microsoft.com/office/drawing/2014/main" id="{00000000-0008-0000-0600-00007E06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103</xdr:row>
      <xdr:rowOff>0</xdr:rowOff>
    </xdr:from>
    <xdr:ext cx="314325" cy="4162425"/>
    <xdr:sp macro="" textlink="">
      <xdr:nvSpPr>
        <xdr:cNvPr id="1663" name="Shape 18" descr="Resultado de imagen para imagenes de sillas secretariales con brazos">
          <a:extLst>
            <a:ext uri="{FF2B5EF4-FFF2-40B4-BE49-F238E27FC236}">
              <a16:creationId xmlns:a16="http://schemas.microsoft.com/office/drawing/2014/main" id="{00000000-0008-0000-0600-00007F06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103</xdr:row>
      <xdr:rowOff>0</xdr:rowOff>
    </xdr:from>
    <xdr:ext cx="314325" cy="4162425"/>
    <xdr:sp macro="" textlink="">
      <xdr:nvSpPr>
        <xdr:cNvPr id="1664" name="Shape 18" descr="Resultado de imagen para imagenes de sillas secretariales con brazos">
          <a:extLst>
            <a:ext uri="{FF2B5EF4-FFF2-40B4-BE49-F238E27FC236}">
              <a16:creationId xmlns:a16="http://schemas.microsoft.com/office/drawing/2014/main" id="{00000000-0008-0000-0600-00008006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103</xdr:row>
      <xdr:rowOff>0</xdr:rowOff>
    </xdr:from>
    <xdr:ext cx="314325" cy="4162425"/>
    <xdr:sp macro="" textlink="">
      <xdr:nvSpPr>
        <xdr:cNvPr id="1665" name="Shape 18" descr="Resultado de imagen para imagenes de sillas secretariales con brazos">
          <a:extLst>
            <a:ext uri="{FF2B5EF4-FFF2-40B4-BE49-F238E27FC236}">
              <a16:creationId xmlns:a16="http://schemas.microsoft.com/office/drawing/2014/main" id="{00000000-0008-0000-0600-00008106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103</xdr:row>
      <xdr:rowOff>0</xdr:rowOff>
    </xdr:from>
    <xdr:ext cx="314325" cy="4162425"/>
    <xdr:sp macro="" textlink="">
      <xdr:nvSpPr>
        <xdr:cNvPr id="1666" name="Shape 18" descr="Resultado de imagen para imagenes de sillas secretariales con brazos">
          <a:extLst>
            <a:ext uri="{FF2B5EF4-FFF2-40B4-BE49-F238E27FC236}">
              <a16:creationId xmlns:a16="http://schemas.microsoft.com/office/drawing/2014/main" id="{00000000-0008-0000-0600-00008206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103</xdr:row>
      <xdr:rowOff>0</xdr:rowOff>
    </xdr:from>
    <xdr:ext cx="314325" cy="4162425"/>
    <xdr:sp macro="" textlink="">
      <xdr:nvSpPr>
        <xdr:cNvPr id="1667" name="Shape 18" descr="Resultado de imagen para imagenes de sillas secretariales con brazos">
          <a:extLst>
            <a:ext uri="{FF2B5EF4-FFF2-40B4-BE49-F238E27FC236}">
              <a16:creationId xmlns:a16="http://schemas.microsoft.com/office/drawing/2014/main" id="{00000000-0008-0000-0600-00008306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104</xdr:row>
      <xdr:rowOff>0</xdr:rowOff>
    </xdr:from>
    <xdr:ext cx="314325" cy="3867150"/>
    <xdr:sp macro="" textlink="">
      <xdr:nvSpPr>
        <xdr:cNvPr id="1668" name="Shape 19" descr="Resultado de imagen para imagenes de sillas secretariales con brazos">
          <a:extLst>
            <a:ext uri="{FF2B5EF4-FFF2-40B4-BE49-F238E27FC236}">
              <a16:creationId xmlns:a16="http://schemas.microsoft.com/office/drawing/2014/main" id="{00000000-0008-0000-0600-00008406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104</xdr:row>
      <xdr:rowOff>0</xdr:rowOff>
    </xdr:from>
    <xdr:ext cx="314325" cy="3867150"/>
    <xdr:sp macro="" textlink="">
      <xdr:nvSpPr>
        <xdr:cNvPr id="1669" name="Shape 19" descr="Resultado de imagen para imagenes de sillas secretariales con brazos">
          <a:extLst>
            <a:ext uri="{FF2B5EF4-FFF2-40B4-BE49-F238E27FC236}">
              <a16:creationId xmlns:a16="http://schemas.microsoft.com/office/drawing/2014/main" id="{00000000-0008-0000-0600-00008506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104</xdr:row>
      <xdr:rowOff>0</xdr:rowOff>
    </xdr:from>
    <xdr:ext cx="314325" cy="3867150"/>
    <xdr:sp macro="" textlink="">
      <xdr:nvSpPr>
        <xdr:cNvPr id="1670" name="Shape 19" descr="Resultado de imagen para imagenes de sillas secretariales con brazos">
          <a:extLst>
            <a:ext uri="{FF2B5EF4-FFF2-40B4-BE49-F238E27FC236}">
              <a16:creationId xmlns:a16="http://schemas.microsoft.com/office/drawing/2014/main" id="{00000000-0008-0000-0600-00008606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104</xdr:row>
      <xdr:rowOff>0</xdr:rowOff>
    </xdr:from>
    <xdr:ext cx="314325" cy="3867150"/>
    <xdr:sp macro="" textlink="">
      <xdr:nvSpPr>
        <xdr:cNvPr id="1671" name="Shape 19" descr="Resultado de imagen para imagenes de sillas secretariales con brazos">
          <a:extLst>
            <a:ext uri="{FF2B5EF4-FFF2-40B4-BE49-F238E27FC236}">
              <a16:creationId xmlns:a16="http://schemas.microsoft.com/office/drawing/2014/main" id="{00000000-0008-0000-0600-00008706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104</xdr:row>
      <xdr:rowOff>0</xdr:rowOff>
    </xdr:from>
    <xdr:ext cx="314325" cy="3867150"/>
    <xdr:sp macro="" textlink="">
      <xdr:nvSpPr>
        <xdr:cNvPr id="1672" name="Shape 19" descr="Resultado de imagen para imagenes de sillas secretariales con brazos">
          <a:extLst>
            <a:ext uri="{FF2B5EF4-FFF2-40B4-BE49-F238E27FC236}">
              <a16:creationId xmlns:a16="http://schemas.microsoft.com/office/drawing/2014/main" id="{00000000-0008-0000-0600-00008806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104</xdr:row>
      <xdr:rowOff>0</xdr:rowOff>
    </xdr:from>
    <xdr:ext cx="314325" cy="3867150"/>
    <xdr:sp macro="" textlink="">
      <xdr:nvSpPr>
        <xdr:cNvPr id="1673" name="Shape 19" descr="Resultado de imagen para imagenes de sillas secretariales con brazos">
          <a:extLst>
            <a:ext uri="{FF2B5EF4-FFF2-40B4-BE49-F238E27FC236}">
              <a16:creationId xmlns:a16="http://schemas.microsoft.com/office/drawing/2014/main" id="{00000000-0008-0000-0600-00008906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104</xdr:row>
      <xdr:rowOff>0</xdr:rowOff>
    </xdr:from>
    <xdr:ext cx="314325" cy="3867150"/>
    <xdr:sp macro="" textlink="">
      <xdr:nvSpPr>
        <xdr:cNvPr id="1674" name="Shape 19" descr="Resultado de imagen para imagenes de sillas secretariales con brazos">
          <a:extLst>
            <a:ext uri="{FF2B5EF4-FFF2-40B4-BE49-F238E27FC236}">
              <a16:creationId xmlns:a16="http://schemas.microsoft.com/office/drawing/2014/main" id="{00000000-0008-0000-0600-00008A06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105</xdr:row>
      <xdr:rowOff>0</xdr:rowOff>
    </xdr:from>
    <xdr:ext cx="314325" cy="3762375"/>
    <xdr:sp macro="" textlink="">
      <xdr:nvSpPr>
        <xdr:cNvPr id="1675" name="Shape 20" descr="Resultado de imagen para imagenes de sillas secretariales con brazos">
          <a:extLst>
            <a:ext uri="{FF2B5EF4-FFF2-40B4-BE49-F238E27FC236}">
              <a16:creationId xmlns:a16="http://schemas.microsoft.com/office/drawing/2014/main" id="{00000000-0008-0000-0600-00008B06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105</xdr:row>
      <xdr:rowOff>0</xdr:rowOff>
    </xdr:from>
    <xdr:ext cx="314325" cy="3762375"/>
    <xdr:sp macro="" textlink="">
      <xdr:nvSpPr>
        <xdr:cNvPr id="1676" name="Shape 20" descr="Resultado de imagen para imagenes de sillas secretariales con brazos">
          <a:extLst>
            <a:ext uri="{FF2B5EF4-FFF2-40B4-BE49-F238E27FC236}">
              <a16:creationId xmlns:a16="http://schemas.microsoft.com/office/drawing/2014/main" id="{00000000-0008-0000-0600-00008C06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105</xdr:row>
      <xdr:rowOff>0</xdr:rowOff>
    </xdr:from>
    <xdr:ext cx="314325" cy="3762375"/>
    <xdr:sp macro="" textlink="">
      <xdr:nvSpPr>
        <xdr:cNvPr id="1677" name="Shape 20" descr="Resultado de imagen para imagenes de sillas secretariales con brazos">
          <a:extLst>
            <a:ext uri="{FF2B5EF4-FFF2-40B4-BE49-F238E27FC236}">
              <a16:creationId xmlns:a16="http://schemas.microsoft.com/office/drawing/2014/main" id="{00000000-0008-0000-0600-00008D06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105</xdr:row>
      <xdr:rowOff>0</xdr:rowOff>
    </xdr:from>
    <xdr:ext cx="314325" cy="3762375"/>
    <xdr:sp macro="" textlink="">
      <xdr:nvSpPr>
        <xdr:cNvPr id="1678" name="Shape 20" descr="Resultado de imagen para imagenes de sillas secretariales con brazos">
          <a:extLst>
            <a:ext uri="{FF2B5EF4-FFF2-40B4-BE49-F238E27FC236}">
              <a16:creationId xmlns:a16="http://schemas.microsoft.com/office/drawing/2014/main" id="{00000000-0008-0000-0600-00008E06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105</xdr:row>
      <xdr:rowOff>0</xdr:rowOff>
    </xdr:from>
    <xdr:ext cx="314325" cy="3762375"/>
    <xdr:sp macro="" textlink="">
      <xdr:nvSpPr>
        <xdr:cNvPr id="1679" name="Shape 20" descr="Resultado de imagen para imagenes de sillas secretariales con brazos">
          <a:extLst>
            <a:ext uri="{FF2B5EF4-FFF2-40B4-BE49-F238E27FC236}">
              <a16:creationId xmlns:a16="http://schemas.microsoft.com/office/drawing/2014/main" id="{00000000-0008-0000-0600-00008F06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105</xdr:row>
      <xdr:rowOff>0</xdr:rowOff>
    </xdr:from>
    <xdr:ext cx="314325" cy="3762375"/>
    <xdr:sp macro="" textlink="">
      <xdr:nvSpPr>
        <xdr:cNvPr id="1680" name="Shape 20" descr="Resultado de imagen para imagenes de sillas secretariales con brazos">
          <a:extLst>
            <a:ext uri="{FF2B5EF4-FFF2-40B4-BE49-F238E27FC236}">
              <a16:creationId xmlns:a16="http://schemas.microsoft.com/office/drawing/2014/main" id="{00000000-0008-0000-0600-00009006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105</xdr:row>
      <xdr:rowOff>0</xdr:rowOff>
    </xdr:from>
    <xdr:ext cx="314325" cy="3762375"/>
    <xdr:sp macro="" textlink="">
      <xdr:nvSpPr>
        <xdr:cNvPr id="1681" name="Shape 20" descr="Resultado de imagen para imagenes de sillas secretariales con brazos">
          <a:extLst>
            <a:ext uri="{FF2B5EF4-FFF2-40B4-BE49-F238E27FC236}">
              <a16:creationId xmlns:a16="http://schemas.microsoft.com/office/drawing/2014/main" id="{00000000-0008-0000-0600-00009106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106</xdr:row>
      <xdr:rowOff>0</xdr:rowOff>
    </xdr:from>
    <xdr:ext cx="314325" cy="3562350"/>
    <xdr:sp macro="" textlink="">
      <xdr:nvSpPr>
        <xdr:cNvPr id="1682" name="Shape 21" descr="Resultado de imagen para imagenes de sillas secretariales con brazos">
          <a:extLst>
            <a:ext uri="{FF2B5EF4-FFF2-40B4-BE49-F238E27FC236}">
              <a16:creationId xmlns:a16="http://schemas.microsoft.com/office/drawing/2014/main" id="{00000000-0008-0000-0600-00009206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106</xdr:row>
      <xdr:rowOff>0</xdr:rowOff>
    </xdr:from>
    <xdr:ext cx="314325" cy="3562350"/>
    <xdr:sp macro="" textlink="">
      <xdr:nvSpPr>
        <xdr:cNvPr id="1683" name="Shape 21" descr="Resultado de imagen para imagenes de sillas secretariales con brazos">
          <a:extLst>
            <a:ext uri="{FF2B5EF4-FFF2-40B4-BE49-F238E27FC236}">
              <a16:creationId xmlns:a16="http://schemas.microsoft.com/office/drawing/2014/main" id="{00000000-0008-0000-0600-00009306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106</xdr:row>
      <xdr:rowOff>0</xdr:rowOff>
    </xdr:from>
    <xdr:ext cx="314325" cy="3562350"/>
    <xdr:sp macro="" textlink="">
      <xdr:nvSpPr>
        <xdr:cNvPr id="1684" name="Shape 21" descr="Resultado de imagen para imagenes de sillas secretariales con brazos">
          <a:extLst>
            <a:ext uri="{FF2B5EF4-FFF2-40B4-BE49-F238E27FC236}">
              <a16:creationId xmlns:a16="http://schemas.microsoft.com/office/drawing/2014/main" id="{00000000-0008-0000-0600-00009406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106</xdr:row>
      <xdr:rowOff>0</xdr:rowOff>
    </xdr:from>
    <xdr:ext cx="314325" cy="3562350"/>
    <xdr:sp macro="" textlink="">
      <xdr:nvSpPr>
        <xdr:cNvPr id="1685" name="Shape 21" descr="Resultado de imagen para imagenes de sillas secretariales con brazos">
          <a:extLst>
            <a:ext uri="{FF2B5EF4-FFF2-40B4-BE49-F238E27FC236}">
              <a16:creationId xmlns:a16="http://schemas.microsoft.com/office/drawing/2014/main" id="{00000000-0008-0000-0600-00009506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106</xdr:row>
      <xdr:rowOff>0</xdr:rowOff>
    </xdr:from>
    <xdr:ext cx="314325" cy="3562350"/>
    <xdr:sp macro="" textlink="">
      <xdr:nvSpPr>
        <xdr:cNvPr id="1686" name="Shape 21" descr="Resultado de imagen para imagenes de sillas secretariales con brazos">
          <a:extLst>
            <a:ext uri="{FF2B5EF4-FFF2-40B4-BE49-F238E27FC236}">
              <a16:creationId xmlns:a16="http://schemas.microsoft.com/office/drawing/2014/main" id="{00000000-0008-0000-0600-00009606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106</xdr:row>
      <xdr:rowOff>0</xdr:rowOff>
    </xdr:from>
    <xdr:ext cx="314325" cy="3562350"/>
    <xdr:sp macro="" textlink="">
      <xdr:nvSpPr>
        <xdr:cNvPr id="1687" name="Shape 21" descr="Resultado de imagen para imagenes de sillas secretariales con brazos">
          <a:extLst>
            <a:ext uri="{FF2B5EF4-FFF2-40B4-BE49-F238E27FC236}">
              <a16:creationId xmlns:a16="http://schemas.microsoft.com/office/drawing/2014/main" id="{00000000-0008-0000-0600-00009706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106</xdr:row>
      <xdr:rowOff>0</xdr:rowOff>
    </xdr:from>
    <xdr:ext cx="314325" cy="3562350"/>
    <xdr:sp macro="" textlink="">
      <xdr:nvSpPr>
        <xdr:cNvPr id="1688" name="Shape 21" descr="Resultado de imagen para imagenes de sillas secretariales con brazos">
          <a:extLst>
            <a:ext uri="{FF2B5EF4-FFF2-40B4-BE49-F238E27FC236}">
              <a16:creationId xmlns:a16="http://schemas.microsoft.com/office/drawing/2014/main" id="{00000000-0008-0000-0600-00009806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107</xdr:row>
      <xdr:rowOff>0</xdr:rowOff>
    </xdr:from>
    <xdr:ext cx="314325" cy="3362325"/>
    <xdr:sp macro="" textlink="">
      <xdr:nvSpPr>
        <xdr:cNvPr id="1689" name="Shape 22" descr="Resultado de imagen para imagenes de sillas secretariales con brazos">
          <a:extLst>
            <a:ext uri="{FF2B5EF4-FFF2-40B4-BE49-F238E27FC236}">
              <a16:creationId xmlns:a16="http://schemas.microsoft.com/office/drawing/2014/main" id="{00000000-0008-0000-0600-00009906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107</xdr:row>
      <xdr:rowOff>0</xdr:rowOff>
    </xdr:from>
    <xdr:ext cx="314325" cy="3362325"/>
    <xdr:sp macro="" textlink="">
      <xdr:nvSpPr>
        <xdr:cNvPr id="1690" name="Shape 22" descr="Resultado de imagen para imagenes de sillas secretariales con brazos">
          <a:extLst>
            <a:ext uri="{FF2B5EF4-FFF2-40B4-BE49-F238E27FC236}">
              <a16:creationId xmlns:a16="http://schemas.microsoft.com/office/drawing/2014/main" id="{00000000-0008-0000-0600-00009A06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107</xdr:row>
      <xdr:rowOff>0</xdr:rowOff>
    </xdr:from>
    <xdr:ext cx="314325" cy="3362325"/>
    <xdr:sp macro="" textlink="">
      <xdr:nvSpPr>
        <xdr:cNvPr id="1691" name="Shape 22" descr="Resultado de imagen para imagenes de sillas secretariales con brazos">
          <a:extLst>
            <a:ext uri="{FF2B5EF4-FFF2-40B4-BE49-F238E27FC236}">
              <a16:creationId xmlns:a16="http://schemas.microsoft.com/office/drawing/2014/main" id="{00000000-0008-0000-0600-00009B06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107</xdr:row>
      <xdr:rowOff>0</xdr:rowOff>
    </xdr:from>
    <xdr:ext cx="314325" cy="3362325"/>
    <xdr:sp macro="" textlink="">
      <xdr:nvSpPr>
        <xdr:cNvPr id="1692" name="Shape 22" descr="Resultado de imagen para imagenes de sillas secretariales con brazos">
          <a:extLst>
            <a:ext uri="{FF2B5EF4-FFF2-40B4-BE49-F238E27FC236}">
              <a16:creationId xmlns:a16="http://schemas.microsoft.com/office/drawing/2014/main" id="{00000000-0008-0000-0600-00009C06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107</xdr:row>
      <xdr:rowOff>0</xdr:rowOff>
    </xdr:from>
    <xdr:ext cx="314325" cy="3362325"/>
    <xdr:sp macro="" textlink="">
      <xdr:nvSpPr>
        <xdr:cNvPr id="1693" name="Shape 22" descr="Resultado de imagen para imagenes de sillas secretariales con brazos">
          <a:extLst>
            <a:ext uri="{FF2B5EF4-FFF2-40B4-BE49-F238E27FC236}">
              <a16:creationId xmlns:a16="http://schemas.microsoft.com/office/drawing/2014/main" id="{00000000-0008-0000-0600-00009D06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107</xdr:row>
      <xdr:rowOff>0</xdr:rowOff>
    </xdr:from>
    <xdr:ext cx="314325" cy="3362325"/>
    <xdr:sp macro="" textlink="">
      <xdr:nvSpPr>
        <xdr:cNvPr id="1694" name="Shape 22" descr="Resultado de imagen para imagenes de sillas secretariales con brazos">
          <a:extLst>
            <a:ext uri="{FF2B5EF4-FFF2-40B4-BE49-F238E27FC236}">
              <a16:creationId xmlns:a16="http://schemas.microsoft.com/office/drawing/2014/main" id="{00000000-0008-0000-0600-00009E06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107</xdr:row>
      <xdr:rowOff>0</xdr:rowOff>
    </xdr:from>
    <xdr:ext cx="314325" cy="3362325"/>
    <xdr:sp macro="" textlink="">
      <xdr:nvSpPr>
        <xdr:cNvPr id="1695" name="Shape 22" descr="Resultado de imagen para imagenes de sillas secretariales con brazos">
          <a:extLst>
            <a:ext uri="{FF2B5EF4-FFF2-40B4-BE49-F238E27FC236}">
              <a16:creationId xmlns:a16="http://schemas.microsoft.com/office/drawing/2014/main" id="{00000000-0008-0000-0600-00009F06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108</xdr:row>
      <xdr:rowOff>0</xdr:rowOff>
    </xdr:from>
    <xdr:ext cx="314325" cy="3162300"/>
    <xdr:sp macro="" textlink="">
      <xdr:nvSpPr>
        <xdr:cNvPr id="1696" name="Shape 23" descr="Resultado de imagen para imagenes de sillas secretariales con brazos">
          <a:extLst>
            <a:ext uri="{FF2B5EF4-FFF2-40B4-BE49-F238E27FC236}">
              <a16:creationId xmlns:a16="http://schemas.microsoft.com/office/drawing/2014/main" id="{00000000-0008-0000-0600-0000A006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108</xdr:row>
      <xdr:rowOff>0</xdr:rowOff>
    </xdr:from>
    <xdr:ext cx="314325" cy="3162300"/>
    <xdr:sp macro="" textlink="">
      <xdr:nvSpPr>
        <xdr:cNvPr id="1697" name="Shape 23" descr="Resultado de imagen para imagenes de sillas secretariales con brazos">
          <a:extLst>
            <a:ext uri="{FF2B5EF4-FFF2-40B4-BE49-F238E27FC236}">
              <a16:creationId xmlns:a16="http://schemas.microsoft.com/office/drawing/2014/main" id="{00000000-0008-0000-0600-0000A106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108</xdr:row>
      <xdr:rowOff>0</xdr:rowOff>
    </xdr:from>
    <xdr:ext cx="314325" cy="3162300"/>
    <xdr:sp macro="" textlink="">
      <xdr:nvSpPr>
        <xdr:cNvPr id="1698" name="Shape 23" descr="Resultado de imagen para imagenes de sillas secretariales con brazos">
          <a:extLst>
            <a:ext uri="{FF2B5EF4-FFF2-40B4-BE49-F238E27FC236}">
              <a16:creationId xmlns:a16="http://schemas.microsoft.com/office/drawing/2014/main" id="{00000000-0008-0000-0600-0000A206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108</xdr:row>
      <xdr:rowOff>0</xdr:rowOff>
    </xdr:from>
    <xdr:ext cx="314325" cy="3162300"/>
    <xdr:sp macro="" textlink="">
      <xdr:nvSpPr>
        <xdr:cNvPr id="1699" name="Shape 23" descr="Resultado de imagen para imagenes de sillas secretariales con brazos">
          <a:extLst>
            <a:ext uri="{FF2B5EF4-FFF2-40B4-BE49-F238E27FC236}">
              <a16:creationId xmlns:a16="http://schemas.microsoft.com/office/drawing/2014/main" id="{00000000-0008-0000-0600-0000A306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108</xdr:row>
      <xdr:rowOff>0</xdr:rowOff>
    </xdr:from>
    <xdr:ext cx="314325" cy="3162300"/>
    <xdr:sp macro="" textlink="">
      <xdr:nvSpPr>
        <xdr:cNvPr id="1700" name="Shape 23" descr="Resultado de imagen para imagenes de sillas secretariales con brazos">
          <a:extLst>
            <a:ext uri="{FF2B5EF4-FFF2-40B4-BE49-F238E27FC236}">
              <a16:creationId xmlns:a16="http://schemas.microsoft.com/office/drawing/2014/main" id="{00000000-0008-0000-0600-0000A406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108</xdr:row>
      <xdr:rowOff>0</xdr:rowOff>
    </xdr:from>
    <xdr:ext cx="314325" cy="3162300"/>
    <xdr:sp macro="" textlink="">
      <xdr:nvSpPr>
        <xdr:cNvPr id="1701" name="Shape 23" descr="Resultado de imagen para imagenes de sillas secretariales con brazos">
          <a:extLst>
            <a:ext uri="{FF2B5EF4-FFF2-40B4-BE49-F238E27FC236}">
              <a16:creationId xmlns:a16="http://schemas.microsoft.com/office/drawing/2014/main" id="{00000000-0008-0000-0600-0000A506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108</xdr:row>
      <xdr:rowOff>0</xdr:rowOff>
    </xdr:from>
    <xdr:ext cx="314325" cy="3162300"/>
    <xdr:sp macro="" textlink="">
      <xdr:nvSpPr>
        <xdr:cNvPr id="1702" name="Shape 23" descr="Resultado de imagen para imagenes de sillas secretariales con brazos">
          <a:extLst>
            <a:ext uri="{FF2B5EF4-FFF2-40B4-BE49-F238E27FC236}">
              <a16:creationId xmlns:a16="http://schemas.microsoft.com/office/drawing/2014/main" id="{00000000-0008-0000-0600-0000A606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109</xdr:row>
      <xdr:rowOff>0</xdr:rowOff>
    </xdr:from>
    <xdr:ext cx="314325" cy="2647950"/>
    <xdr:sp macro="" textlink="">
      <xdr:nvSpPr>
        <xdr:cNvPr id="1703" name="Shape 24" descr="Resultado de imagen para imagenes de sillas secretariales con brazos">
          <a:extLst>
            <a:ext uri="{FF2B5EF4-FFF2-40B4-BE49-F238E27FC236}">
              <a16:creationId xmlns:a16="http://schemas.microsoft.com/office/drawing/2014/main" id="{00000000-0008-0000-0600-0000A706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109</xdr:row>
      <xdr:rowOff>0</xdr:rowOff>
    </xdr:from>
    <xdr:ext cx="314325" cy="2647950"/>
    <xdr:sp macro="" textlink="">
      <xdr:nvSpPr>
        <xdr:cNvPr id="1704" name="Shape 24" descr="Resultado de imagen para imagenes de sillas secretariales con brazos">
          <a:extLst>
            <a:ext uri="{FF2B5EF4-FFF2-40B4-BE49-F238E27FC236}">
              <a16:creationId xmlns:a16="http://schemas.microsoft.com/office/drawing/2014/main" id="{00000000-0008-0000-0600-0000A806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109</xdr:row>
      <xdr:rowOff>0</xdr:rowOff>
    </xdr:from>
    <xdr:ext cx="314325" cy="2647950"/>
    <xdr:sp macro="" textlink="">
      <xdr:nvSpPr>
        <xdr:cNvPr id="1705" name="Shape 24" descr="Resultado de imagen para imagenes de sillas secretariales con brazos">
          <a:extLst>
            <a:ext uri="{FF2B5EF4-FFF2-40B4-BE49-F238E27FC236}">
              <a16:creationId xmlns:a16="http://schemas.microsoft.com/office/drawing/2014/main" id="{00000000-0008-0000-0600-0000A906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109</xdr:row>
      <xdr:rowOff>0</xdr:rowOff>
    </xdr:from>
    <xdr:ext cx="314325" cy="2647950"/>
    <xdr:sp macro="" textlink="">
      <xdr:nvSpPr>
        <xdr:cNvPr id="1706" name="Shape 24" descr="Resultado de imagen para imagenes de sillas secretariales con brazos">
          <a:extLst>
            <a:ext uri="{FF2B5EF4-FFF2-40B4-BE49-F238E27FC236}">
              <a16:creationId xmlns:a16="http://schemas.microsoft.com/office/drawing/2014/main" id="{00000000-0008-0000-0600-0000AA06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109</xdr:row>
      <xdr:rowOff>0</xdr:rowOff>
    </xdr:from>
    <xdr:ext cx="314325" cy="2647950"/>
    <xdr:sp macro="" textlink="">
      <xdr:nvSpPr>
        <xdr:cNvPr id="1707" name="Shape 24" descr="Resultado de imagen para imagenes de sillas secretariales con brazos">
          <a:extLst>
            <a:ext uri="{FF2B5EF4-FFF2-40B4-BE49-F238E27FC236}">
              <a16:creationId xmlns:a16="http://schemas.microsoft.com/office/drawing/2014/main" id="{00000000-0008-0000-0600-0000AB06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109</xdr:row>
      <xdr:rowOff>0</xdr:rowOff>
    </xdr:from>
    <xdr:ext cx="314325" cy="2647950"/>
    <xdr:sp macro="" textlink="">
      <xdr:nvSpPr>
        <xdr:cNvPr id="1708" name="Shape 24" descr="Resultado de imagen para imagenes de sillas secretariales con brazos">
          <a:extLst>
            <a:ext uri="{FF2B5EF4-FFF2-40B4-BE49-F238E27FC236}">
              <a16:creationId xmlns:a16="http://schemas.microsoft.com/office/drawing/2014/main" id="{00000000-0008-0000-0600-0000AC06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109</xdr:row>
      <xdr:rowOff>0</xdr:rowOff>
    </xdr:from>
    <xdr:ext cx="314325" cy="2647950"/>
    <xdr:sp macro="" textlink="">
      <xdr:nvSpPr>
        <xdr:cNvPr id="1709" name="Shape 24" descr="Resultado de imagen para imagenes de sillas secretariales con brazos">
          <a:extLst>
            <a:ext uri="{FF2B5EF4-FFF2-40B4-BE49-F238E27FC236}">
              <a16:creationId xmlns:a16="http://schemas.microsoft.com/office/drawing/2014/main" id="{00000000-0008-0000-0600-0000AD06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110</xdr:row>
      <xdr:rowOff>0</xdr:rowOff>
    </xdr:from>
    <xdr:ext cx="314325" cy="2447925"/>
    <xdr:sp macro="" textlink="">
      <xdr:nvSpPr>
        <xdr:cNvPr id="1710" name="Shape 25" descr="Resultado de imagen para imagenes de sillas secretariales con brazos">
          <a:extLst>
            <a:ext uri="{FF2B5EF4-FFF2-40B4-BE49-F238E27FC236}">
              <a16:creationId xmlns:a16="http://schemas.microsoft.com/office/drawing/2014/main" id="{00000000-0008-0000-0600-0000AE06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110</xdr:row>
      <xdr:rowOff>0</xdr:rowOff>
    </xdr:from>
    <xdr:ext cx="314325" cy="2447925"/>
    <xdr:sp macro="" textlink="">
      <xdr:nvSpPr>
        <xdr:cNvPr id="1711" name="Shape 25" descr="Resultado de imagen para imagenes de sillas secretariales con brazos">
          <a:extLst>
            <a:ext uri="{FF2B5EF4-FFF2-40B4-BE49-F238E27FC236}">
              <a16:creationId xmlns:a16="http://schemas.microsoft.com/office/drawing/2014/main" id="{00000000-0008-0000-0600-0000AF06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110</xdr:row>
      <xdr:rowOff>0</xdr:rowOff>
    </xdr:from>
    <xdr:ext cx="314325" cy="2447925"/>
    <xdr:sp macro="" textlink="">
      <xdr:nvSpPr>
        <xdr:cNvPr id="1712" name="Shape 25" descr="Resultado de imagen para imagenes de sillas secretariales con brazos">
          <a:extLst>
            <a:ext uri="{FF2B5EF4-FFF2-40B4-BE49-F238E27FC236}">
              <a16:creationId xmlns:a16="http://schemas.microsoft.com/office/drawing/2014/main" id="{00000000-0008-0000-0600-0000B006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110</xdr:row>
      <xdr:rowOff>0</xdr:rowOff>
    </xdr:from>
    <xdr:ext cx="314325" cy="2447925"/>
    <xdr:sp macro="" textlink="">
      <xdr:nvSpPr>
        <xdr:cNvPr id="1713" name="Shape 25" descr="Resultado de imagen para imagenes de sillas secretariales con brazos">
          <a:extLst>
            <a:ext uri="{FF2B5EF4-FFF2-40B4-BE49-F238E27FC236}">
              <a16:creationId xmlns:a16="http://schemas.microsoft.com/office/drawing/2014/main" id="{00000000-0008-0000-0600-0000B106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110</xdr:row>
      <xdr:rowOff>0</xdr:rowOff>
    </xdr:from>
    <xdr:ext cx="314325" cy="2447925"/>
    <xdr:sp macro="" textlink="">
      <xdr:nvSpPr>
        <xdr:cNvPr id="1714" name="Shape 25" descr="Resultado de imagen para imagenes de sillas secretariales con brazos">
          <a:extLst>
            <a:ext uri="{FF2B5EF4-FFF2-40B4-BE49-F238E27FC236}">
              <a16:creationId xmlns:a16="http://schemas.microsoft.com/office/drawing/2014/main" id="{00000000-0008-0000-0600-0000B206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110</xdr:row>
      <xdr:rowOff>0</xdr:rowOff>
    </xdr:from>
    <xdr:ext cx="314325" cy="2447925"/>
    <xdr:sp macro="" textlink="">
      <xdr:nvSpPr>
        <xdr:cNvPr id="1715" name="Shape 25" descr="Resultado de imagen para imagenes de sillas secretariales con brazos">
          <a:extLst>
            <a:ext uri="{FF2B5EF4-FFF2-40B4-BE49-F238E27FC236}">
              <a16:creationId xmlns:a16="http://schemas.microsoft.com/office/drawing/2014/main" id="{00000000-0008-0000-0600-0000B306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110</xdr:row>
      <xdr:rowOff>0</xdr:rowOff>
    </xdr:from>
    <xdr:ext cx="314325" cy="2447925"/>
    <xdr:sp macro="" textlink="">
      <xdr:nvSpPr>
        <xdr:cNvPr id="1716" name="Shape 25" descr="Resultado de imagen para imagenes de sillas secretariales con brazos">
          <a:extLst>
            <a:ext uri="{FF2B5EF4-FFF2-40B4-BE49-F238E27FC236}">
              <a16:creationId xmlns:a16="http://schemas.microsoft.com/office/drawing/2014/main" id="{00000000-0008-0000-0600-0000B406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111</xdr:row>
      <xdr:rowOff>0</xdr:rowOff>
    </xdr:from>
    <xdr:ext cx="314325" cy="2247900"/>
    <xdr:sp macro="" textlink="">
      <xdr:nvSpPr>
        <xdr:cNvPr id="1717" name="Shape 26" descr="Resultado de imagen para imagenes de sillas secretariales con brazos">
          <a:extLst>
            <a:ext uri="{FF2B5EF4-FFF2-40B4-BE49-F238E27FC236}">
              <a16:creationId xmlns:a16="http://schemas.microsoft.com/office/drawing/2014/main" id="{00000000-0008-0000-0600-0000B506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111</xdr:row>
      <xdr:rowOff>0</xdr:rowOff>
    </xdr:from>
    <xdr:ext cx="314325" cy="2247900"/>
    <xdr:sp macro="" textlink="">
      <xdr:nvSpPr>
        <xdr:cNvPr id="1718" name="Shape 26" descr="Resultado de imagen para imagenes de sillas secretariales con brazos">
          <a:extLst>
            <a:ext uri="{FF2B5EF4-FFF2-40B4-BE49-F238E27FC236}">
              <a16:creationId xmlns:a16="http://schemas.microsoft.com/office/drawing/2014/main" id="{00000000-0008-0000-0600-0000B606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111</xdr:row>
      <xdr:rowOff>0</xdr:rowOff>
    </xdr:from>
    <xdr:ext cx="314325" cy="2247900"/>
    <xdr:sp macro="" textlink="">
      <xdr:nvSpPr>
        <xdr:cNvPr id="1719" name="Shape 26" descr="Resultado de imagen para imagenes de sillas secretariales con brazos">
          <a:extLst>
            <a:ext uri="{FF2B5EF4-FFF2-40B4-BE49-F238E27FC236}">
              <a16:creationId xmlns:a16="http://schemas.microsoft.com/office/drawing/2014/main" id="{00000000-0008-0000-0600-0000B706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111</xdr:row>
      <xdr:rowOff>0</xdr:rowOff>
    </xdr:from>
    <xdr:ext cx="314325" cy="2247900"/>
    <xdr:sp macro="" textlink="">
      <xdr:nvSpPr>
        <xdr:cNvPr id="1720" name="Shape 26" descr="Resultado de imagen para imagenes de sillas secretariales con brazos">
          <a:extLst>
            <a:ext uri="{FF2B5EF4-FFF2-40B4-BE49-F238E27FC236}">
              <a16:creationId xmlns:a16="http://schemas.microsoft.com/office/drawing/2014/main" id="{00000000-0008-0000-0600-0000B806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111</xdr:row>
      <xdr:rowOff>0</xdr:rowOff>
    </xdr:from>
    <xdr:ext cx="314325" cy="2247900"/>
    <xdr:sp macro="" textlink="">
      <xdr:nvSpPr>
        <xdr:cNvPr id="1721" name="Shape 26" descr="Resultado de imagen para imagenes de sillas secretariales con brazos">
          <a:extLst>
            <a:ext uri="{FF2B5EF4-FFF2-40B4-BE49-F238E27FC236}">
              <a16:creationId xmlns:a16="http://schemas.microsoft.com/office/drawing/2014/main" id="{00000000-0008-0000-0600-0000B906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111</xdr:row>
      <xdr:rowOff>0</xdr:rowOff>
    </xdr:from>
    <xdr:ext cx="314325" cy="2247900"/>
    <xdr:sp macro="" textlink="">
      <xdr:nvSpPr>
        <xdr:cNvPr id="1722" name="Shape 26" descr="Resultado de imagen para imagenes de sillas secretariales con brazos">
          <a:extLst>
            <a:ext uri="{FF2B5EF4-FFF2-40B4-BE49-F238E27FC236}">
              <a16:creationId xmlns:a16="http://schemas.microsoft.com/office/drawing/2014/main" id="{00000000-0008-0000-0600-0000BA06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111</xdr:row>
      <xdr:rowOff>0</xdr:rowOff>
    </xdr:from>
    <xdr:ext cx="314325" cy="2247900"/>
    <xdr:sp macro="" textlink="">
      <xdr:nvSpPr>
        <xdr:cNvPr id="1723" name="Shape 26" descr="Resultado de imagen para imagenes de sillas secretariales con brazos">
          <a:extLst>
            <a:ext uri="{FF2B5EF4-FFF2-40B4-BE49-F238E27FC236}">
              <a16:creationId xmlns:a16="http://schemas.microsoft.com/office/drawing/2014/main" id="{00000000-0008-0000-0600-0000BB06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112</xdr:row>
      <xdr:rowOff>0</xdr:rowOff>
    </xdr:from>
    <xdr:ext cx="314325" cy="2047875"/>
    <xdr:sp macro="" textlink="">
      <xdr:nvSpPr>
        <xdr:cNvPr id="1724" name="Shape 27" descr="Resultado de imagen para imagenes de sillas secretariales con brazos">
          <a:extLst>
            <a:ext uri="{FF2B5EF4-FFF2-40B4-BE49-F238E27FC236}">
              <a16:creationId xmlns:a16="http://schemas.microsoft.com/office/drawing/2014/main" id="{00000000-0008-0000-0600-0000BC06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112</xdr:row>
      <xdr:rowOff>0</xdr:rowOff>
    </xdr:from>
    <xdr:ext cx="314325" cy="2047875"/>
    <xdr:sp macro="" textlink="">
      <xdr:nvSpPr>
        <xdr:cNvPr id="1725" name="Shape 27" descr="Resultado de imagen para imagenes de sillas secretariales con brazos">
          <a:extLst>
            <a:ext uri="{FF2B5EF4-FFF2-40B4-BE49-F238E27FC236}">
              <a16:creationId xmlns:a16="http://schemas.microsoft.com/office/drawing/2014/main" id="{00000000-0008-0000-0600-0000BD06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112</xdr:row>
      <xdr:rowOff>0</xdr:rowOff>
    </xdr:from>
    <xdr:ext cx="314325" cy="2047875"/>
    <xdr:sp macro="" textlink="">
      <xdr:nvSpPr>
        <xdr:cNvPr id="1726" name="Shape 27" descr="Resultado de imagen para imagenes de sillas secretariales con brazos">
          <a:extLst>
            <a:ext uri="{FF2B5EF4-FFF2-40B4-BE49-F238E27FC236}">
              <a16:creationId xmlns:a16="http://schemas.microsoft.com/office/drawing/2014/main" id="{00000000-0008-0000-0600-0000BE06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112</xdr:row>
      <xdr:rowOff>0</xdr:rowOff>
    </xdr:from>
    <xdr:ext cx="314325" cy="2047875"/>
    <xdr:sp macro="" textlink="">
      <xdr:nvSpPr>
        <xdr:cNvPr id="1727" name="Shape 27" descr="Resultado de imagen para imagenes de sillas secretariales con brazos">
          <a:extLst>
            <a:ext uri="{FF2B5EF4-FFF2-40B4-BE49-F238E27FC236}">
              <a16:creationId xmlns:a16="http://schemas.microsoft.com/office/drawing/2014/main" id="{00000000-0008-0000-0600-0000BF06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112</xdr:row>
      <xdr:rowOff>0</xdr:rowOff>
    </xdr:from>
    <xdr:ext cx="314325" cy="2047875"/>
    <xdr:sp macro="" textlink="">
      <xdr:nvSpPr>
        <xdr:cNvPr id="1728" name="Shape 27" descr="Resultado de imagen para imagenes de sillas secretariales con brazos">
          <a:extLst>
            <a:ext uri="{FF2B5EF4-FFF2-40B4-BE49-F238E27FC236}">
              <a16:creationId xmlns:a16="http://schemas.microsoft.com/office/drawing/2014/main" id="{00000000-0008-0000-0600-0000C006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112</xdr:row>
      <xdr:rowOff>0</xdr:rowOff>
    </xdr:from>
    <xdr:ext cx="314325" cy="2047875"/>
    <xdr:sp macro="" textlink="">
      <xdr:nvSpPr>
        <xdr:cNvPr id="1729" name="Shape 27" descr="Resultado de imagen para imagenes de sillas secretariales con brazos">
          <a:extLst>
            <a:ext uri="{FF2B5EF4-FFF2-40B4-BE49-F238E27FC236}">
              <a16:creationId xmlns:a16="http://schemas.microsoft.com/office/drawing/2014/main" id="{00000000-0008-0000-0600-0000C106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112</xdr:row>
      <xdr:rowOff>0</xdr:rowOff>
    </xdr:from>
    <xdr:ext cx="314325" cy="2047875"/>
    <xdr:sp macro="" textlink="">
      <xdr:nvSpPr>
        <xdr:cNvPr id="1730" name="Shape 27" descr="Resultado de imagen para imagenes de sillas secretariales con brazos">
          <a:extLst>
            <a:ext uri="{FF2B5EF4-FFF2-40B4-BE49-F238E27FC236}">
              <a16:creationId xmlns:a16="http://schemas.microsoft.com/office/drawing/2014/main" id="{00000000-0008-0000-0600-0000C206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114</xdr:row>
      <xdr:rowOff>0</xdr:rowOff>
    </xdr:from>
    <xdr:ext cx="314325" cy="1571625"/>
    <xdr:sp macro="" textlink="">
      <xdr:nvSpPr>
        <xdr:cNvPr id="1731" name="Shape 28" descr="Resultado de imagen para imagenes de sillas secretariales con brazos">
          <a:extLst>
            <a:ext uri="{FF2B5EF4-FFF2-40B4-BE49-F238E27FC236}">
              <a16:creationId xmlns:a16="http://schemas.microsoft.com/office/drawing/2014/main" id="{00000000-0008-0000-0600-0000C306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114</xdr:row>
      <xdr:rowOff>0</xdr:rowOff>
    </xdr:from>
    <xdr:ext cx="314325" cy="1571625"/>
    <xdr:sp macro="" textlink="">
      <xdr:nvSpPr>
        <xdr:cNvPr id="1732" name="Shape 28" descr="Resultado de imagen para imagenes de sillas secretariales con brazos">
          <a:extLst>
            <a:ext uri="{FF2B5EF4-FFF2-40B4-BE49-F238E27FC236}">
              <a16:creationId xmlns:a16="http://schemas.microsoft.com/office/drawing/2014/main" id="{00000000-0008-0000-0600-0000C406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114</xdr:row>
      <xdr:rowOff>0</xdr:rowOff>
    </xdr:from>
    <xdr:ext cx="314325" cy="1571625"/>
    <xdr:sp macro="" textlink="">
      <xdr:nvSpPr>
        <xdr:cNvPr id="1733" name="Shape 28" descr="Resultado de imagen para imagenes de sillas secretariales con brazos">
          <a:extLst>
            <a:ext uri="{FF2B5EF4-FFF2-40B4-BE49-F238E27FC236}">
              <a16:creationId xmlns:a16="http://schemas.microsoft.com/office/drawing/2014/main" id="{00000000-0008-0000-0600-0000C506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114</xdr:row>
      <xdr:rowOff>0</xdr:rowOff>
    </xdr:from>
    <xdr:ext cx="314325" cy="1571625"/>
    <xdr:sp macro="" textlink="">
      <xdr:nvSpPr>
        <xdr:cNvPr id="1734" name="Shape 28" descr="Resultado de imagen para imagenes de sillas secretariales con brazos">
          <a:extLst>
            <a:ext uri="{FF2B5EF4-FFF2-40B4-BE49-F238E27FC236}">
              <a16:creationId xmlns:a16="http://schemas.microsoft.com/office/drawing/2014/main" id="{00000000-0008-0000-0600-0000C606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114</xdr:row>
      <xdr:rowOff>0</xdr:rowOff>
    </xdr:from>
    <xdr:ext cx="314325" cy="1571625"/>
    <xdr:sp macro="" textlink="">
      <xdr:nvSpPr>
        <xdr:cNvPr id="1735" name="Shape 28" descr="Resultado de imagen para imagenes de sillas secretariales con brazos">
          <a:extLst>
            <a:ext uri="{FF2B5EF4-FFF2-40B4-BE49-F238E27FC236}">
              <a16:creationId xmlns:a16="http://schemas.microsoft.com/office/drawing/2014/main" id="{00000000-0008-0000-0600-0000C706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114</xdr:row>
      <xdr:rowOff>0</xdr:rowOff>
    </xdr:from>
    <xdr:ext cx="314325" cy="1571625"/>
    <xdr:sp macro="" textlink="">
      <xdr:nvSpPr>
        <xdr:cNvPr id="1736" name="Shape 28" descr="Resultado de imagen para imagenes de sillas secretariales con brazos">
          <a:extLst>
            <a:ext uri="{FF2B5EF4-FFF2-40B4-BE49-F238E27FC236}">
              <a16:creationId xmlns:a16="http://schemas.microsoft.com/office/drawing/2014/main" id="{00000000-0008-0000-0600-0000C806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114</xdr:row>
      <xdr:rowOff>0</xdr:rowOff>
    </xdr:from>
    <xdr:ext cx="314325" cy="1571625"/>
    <xdr:sp macro="" textlink="">
      <xdr:nvSpPr>
        <xdr:cNvPr id="1737" name="Shape 28" descr="Resultado de imagen para imagenes de sillas secretariales con brazos">
          <a:extLst>
            <a:ext uri="{FF2B5EF4-FFF2-40B4-BE49-F238E27FC236}">
              <a16:creationId xmlns:a16="http://schemas.microsoft.com/office/drawing/2014/main" id="{00000000-0008-0000-0600-0000C906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116</xdr:row>
      <xdr:rowOff>0</xdr:rowOff>
    </xdr:from>
    <xdr:ext cx="314325" cy="1276350"/>
    <xdr:sp macro="" textlink="">
      <xdr:nvSpPr>
        <xdr:cNvPr id="1738" name="Shape 29" descr="Resultado de imagen para imagenes de sillas secretariales con brazos">
          <a:extLst>
            <a:ext uri="{FF2B5EF4-FFF2-40B4-BE49-F238E27FC236}">
              <a16:creationId xmlns:a16="http://schemas.microsoft.com/office/drawing/2014/main" id="{00000000-0008-0000-0600-0000CA06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116</xdr:row>
      <xdr:rowOff>0</xdr:rowOff>
    </xdr:from>
    <xdr:ext cx="314325" cy="1276350"/>
    <xdr:sp macro="" textlink="">
      <xdr:nvSpPr>
        <xdr:cNvPr id="1739" name="Shape 29" descr="Resultado de imagen para imagenes de sillas secretariales con brazos">
          <a:extLst>
            <a:ext uri="{FF2B5EF4-FFF2-40B4-BE49-F238E27FC236}">
              <a16:creationId xmlns:a16="http://schemas.microsoft.com/office/drawing/2014/main" id="{00000000-0008-0000-0600-0000CB06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116</xdr:row>
      <xdr:rowOff>0</xdr:rowOff>
    </xdr:from>
    <xdr:ext cx="314325" cy="1276350"/>
    <xdr:sp macro="" textlink="">
      <xdr:nvSpPr>
        <xdr:cNvPr id="1740" name="Shape 29" descr="Resultado de imagen para imagenes de sillas secretariales con brazos">
          <a:extLst>
            <a:ext uri="{FF2B5EF4-FFF2-40B4-BE49-F238E27FC236}">
              <a16:creationId xmlns:a16="http://schemas.microsoft.com/office/drawing/2014/main" id="{00000000-0008-0000-0600-0000CC06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116</xdr:row>
      <xdr:rowOff>0</xdr:rowOff>
    </xdr:from>
    <xdr:ext cx="314325" cy="1276350"/>
    <xdr:sp macro="" textlink="">
      <xdr:nvSpPr>
        <xdr:cNvPr id="1741" name="Shape 29" descr="Resultado de imagen para imagenes de sillas secretariales con brazos">
          <a:extLst>
            <a:ext uri="{FF2B5EF4-FFF2-40B4-BE49-F238E27FC236}">
              <a16:creationId xmlns:a16="http://schemas.microsoft.com/office/drawing/2014/main" id="{00000000-0008-0000-0600-0000CD06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116</xdr:row>
      <xdr:rowOff>0</xdr:rowOff>
    </xdr:from>
    <xdr:ext cx="314325" cy="1276350"/>
    <xdr:sp macro="" textlink="">
      <xdr:nvSpPr>
        <xdr:cNvPr id="1742" name="Shape 29" descr="Resultado de imagen para imagenes de sillas secretariales con brazos">
          <a:extLst>
            <a:ext uri="{FF2B5EF4-FFF2-40B4-BE49-F238E27FC236}">
              <a16:creationId xmlns:a16="http://schemas.microsoft.com/office/drawing/2014/main" id="{00000000-0008-0000-0600-0000CE06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116</xdr:row>
      <xdr:rowOff>0</xdr:rowOff>
    </xdr:from>
    <xdr:ext cx="314325" cy="1276350"/>
    <xdr:sp macro="" textlink="">
      <xdr:nvSpPr>
        <xdr:cNvPr id="1743" name="Shape 29" descr="Resultado de imagen para imagenes de sillas secretariales con brazos">
          <a:extLst>
            <a:ext uri="{FF2B5EF4-FFF2-40B4-BE49-F238E27FC236}">
              <a16:creationId xmlns:a16="http://schemas.microsoft.com/office/drawing/2014/main" id="{00000000-0008-0000-0600-0000CF06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116</xdr:row>
      <xdr:rowOff>0</xdr:rowOff>
    </xdr:from>
    <xdr:ext cx="314325" cy="1276350"/>
    <xdr:sp macro="" textlink="">
      <xdr:nvSpPr>
        <xdr:cNvPr id="1744" name="Shape 29" descr="Resultado de imagen para imagenes de sillas secretariales con brazos">
          <a:extLst>
            <a:ext uri="{FF2B5EF4-FFF2-40B4-BE49-F238E27FC236}">
              <a16:creationId xmlns:a16="http://schemas.microsoft.com/office/drawing/2014/main" id="{00000000-0008-0000-0600-0000D006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117</xdr:row>
      <xdr:rowOff>0</xdr:rowOff>
    </xdr:from>
    <xdr:ext cx="314325" cy="1076325"/>
    <xdr:sp macro="" textlink="">
      <xdr:nvSpPr>
        <xdr:cNvPr id="1745" name="Shape 30" descr="Resultado de imagen para imagenes de sillas secretariales con brazos">
          <a:extLst>
            <a:ext uri="{FF2B5EF4-FFF2-40B4-BE49-F238E27FC236}">
              <a16:creationId xmlns:a16="http://schemas.microsoft.com/office/drawing/2014/main" id="{00000000-0008-0000-0600-0000D106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117</xdr:row>
      <xdr:rowOff>0</xdr:rowOff>
    </xdr:from>
    <xdr:ext cx="314325" cy="1076325"/>
    <xdr:sp macro="" textlink="">
      <xdr:nvSpPr>
        <xdr:cNvPr id="1746" name="Shape 30" descr="Resultado de imagen para imagenes de sillas secretariales con brazos">
          <a:extLst>
            <a:ext uri="{FF2B5EF4-FFF2-40B4-BE49-F238E27FC236}">
              <a16:creationId xmlns:a16="http://schemas.microsoft.com/office/drawing/2014/main" id="{00000000-0008-0000-0600-0000D206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117</xdr:row>
      <xdr:rowOff>0</xdr:rowOff>
    </xdr:from>
    <xdr:ext cx="314325" cy="1076325"/>
    <xdr:sp macro="" textlink="">
      <xdr:nvSpPr>
        <xdr:cNvPr id="1747" name="Shape 30" descr="Resultado de imagen para imagenes de sillas secretariales con brazos">
          <a:extLst>
            <a:ext uri="{FF2B5EF4-FFF2-40B4-BE49-F238E27FC236}">
              <a16:creationId xmlns:a16="http://schemas.microsoft.com/office/drawing/2014/main" id="{00000000-0008-0000-0600-0000D306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117</xdr:row>
      <xdr:rowOff>0</xdr:rowOff>
    </xdr:from>
    <xdr:ext cx="314325" cy="1076325"/>
    <xdr:sp macro="" textlink="">
      <xdr:nvSpPr>
        <xdr:cNvPr id="1748" name="Shape 30" descr="Resultado de imagen para imagenes de sillas secretariales con brazos">
          <a:extLst>
            <a:ext uri="{FF2B5EF4-FFF2-40B4-BE49-F238E27FC236}">
              <a16:creationId xmlns:a16="http://schemas.microsoft.com/office/drawing/2014/main" id="{00000000-0008-0000-0600-0000D406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117</xdr:row>
      <xdr:rowOff>0</xdr:rowOff>
    </xdr:from>
    <xdr:ext cx="314325" cy="1076325"/>
    <xdr:sp macro="" textlink="">
      <xdr:nvSpPr>
        <xdr:cNvPr id="1749" name="Shape 30" descr="Resultado de imagen para imagenes de sillas secretariales con brazos">
          <a:extLst>
            <a:ext uri="{FF2B5EF4-FFF2-40B4-BE49-F238E27FC236}">
              <a16:creationId xmlns:a16="http://schemas.microsoft.com/office/drawing/2014/main" id="{00000000-0008-0000-0600-0000D506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117</xdr:row>
      <xdr:rowOff>0</xdr:rowOff>
    </xdr:from>
    <xdr:ext cx="314325" cy="1076325"/>
    <xdr:sp macro="" textlink="">
      <xdr:nvSpPr>
        <xdr:cNvPr id="1750" name="Shape 30" descr="Resultado de imagen para imagenes de sillas secretariales con brazos">
          <a:extLst>
            <a:ext uri="{FF2B5EF4-FFF2-40B4-BE49-F238E27FC236}">
              <a16:creationId xmlns:a16="http://schemas.microsoft.com/office/drawing/2014/main" id="{00000000-0008-0000-0600-0000D606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117</xdr:row>
      <xdr:rowOff>0</xdr:rowOff>
    </xdr:from>
    <xdr:ext cx="314325" cy="1076325"/>
    <xdr:sp macro="" textlink="">
      <xdr:nvSpPr>
        <xdr:cNvPr id="1751" name="Shape 30" descr="Resultado de imagen para imagenes de sillas secretariales con brazos">
          <a:extLst>
            <a:ext uri="{FF2B5EF4-FFF2-40B4-BE49-F238E27FC236}">
              <a16:creationId xmlns:a16="http://schemas.microsoft.com/office/drawing/2014/main" id="{00000000-0008-0000-0600-0000D706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118</xdr:row>
      <xdr:rowOff>0</xdr:rowOff>
    </xdr:from>
    <xdr:ext cx="314325" cy="876300"/>
    <xdr:sp macro="" textlink="">
      <xdr:nvSpPr>
        <xdr:cNvPr id="1752" name="Shape 31" descr="Resultado de imagen para imagenes de sillas secretariales con brazos">
          <a:extLst>
            <a:ext uri="{FF2B5EF4-FFF2-40B4-BE49-F238E27FC236}">
              <a16:creationId xmlns:a16="http://schemas.microsoft.com/office/drawing/2014/main" id="{00000000-0008-0000-0600-0000D806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118</xdr:row>
      <xdr:rowOff>0</xdr:rowOff>
    </xdr:from>
    <xdr:ext cx="314325" cy="876300"/>
    <xdr:sp macro="" textlink="">
      <xdr:nvSpPr>
        <xdr:cNvPr id="1753" name="Shape 31" descr="Resultado de imagen para imagenes de sillas secretariales con brazos">
          <a:extLst>
            <a:ext uri="{FF2B5EF4-FFF2-40B4-BE49-F238E27FC236}">
              <a16:creationId xmlns:a16="http://schemas.microsoft.com/office/drawing/2014/main" id="{00000000-0008-0000-0600-0000D906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118</xdr:row>
      <xdr:rowOff>0</xdr:rowOff>
    </xdr:from>
    <xdr:ext cx="314325" cy="876300"/>
    <xdr:sp macro="" textlink="">
      <xdr:nvSpPr>
        <xdr:cNvPr id="1754" name="Shape 31" descr="Resultado de imagen para imagenes de sillas secretariales con brazos">
          <a:extLst>
            <a:ext uri="{FF2B5EF4-FFF2-40B4-BE49-F238E27FC236}">
              <a16:creationId xmlns:a16="http://schemas.microsoft.com/office/drawing/2014/main" id="{00000000-0008-0000-0600-0000DA06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118</xdr:row>
      <xdr:rowOff>0</xdr:rowOff>
    </xdr:from>
    <xdr:ext cx="314325" cy="876300"/>
    <xdr:sp macro="" textlink="">
      <xdr:nvSpPr>
        <xdr:cNvPr id="1755" name="Shape 31" descr="Resultado de imagen para imagenes de sillas secretariales con brazos">
          <a:extLst>
            <a:ext uri="{FF2B5EF4-FFF2-40B4-BE49-F238E27FC236}">
              <a16:creationId xmlns:a16="http://schemas.microsoft.com/office/drawing/2014/main" id="{00000000-0008-0000-0600-0000DB06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118</xdr:row>
      <xdr:rowOff>0</xdr:rowOff>
    </xdr:from>
    <xdr:ext cx="314325" cy="876300"/>
    <xdr:sp macro="" textlink="">
      <xdr:nvSpPr>
        <xdr:cNvPr id="1756" name="Shape 31" descr="Resultado de imagen para imagenes de sillas secretariales con brazos">
          <a:extLst>
            <a:ext uri="{FF2B5EF4-FFF2-40B4-BE49-F238E27FC236}">
              <a16:creationId xmlns:a16="http://schemas.microsoft.com/office/drawing/2014/main" id="{00000000-0008-0000-0600-0000DC06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118</xdr:row>
      <xdr:rowOff>0</xdr:rowOff>
    </xdr:from>
    <xdr:ext cx="314325" cy="876300"/>
    <xdr:sp macro="" textlink="">
      <xdr:nvSpPr>
        <xdr:cNvPr id="1757" name="Shape 31" descr="Resultado de imagen para imagenes de sillas secretariales con brazos">
          <a:extLst>
            <a:ext uri="{FF2B5EF4-FFF2-40B4-BE49-F238E27FC236}">
              <a16:creationId xmlns:a16="http://schemas.microsoft.com/office/drawing/2014/main" id="{00000000-0008-0000-0600-0000DD06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118</xdr:row>
      <xdr:rowOff>0</xdr:rowOff>
    </xdr:from>
    <xdr:ext cx="314325" cy="876300"/>
    <xdr:sp macro="" textlink="">
      <xdr:nvSpPr>
        <xdr:cNvPr id="1758" name="Shape 31" descr="Resultado de imagen para imagenes de sillas secretariales con brazos">
          <a:extLst>
            <a:ext uri="{FF2B5EF4-FFF2-40B4-BE49-F238E27FC236}">
              <a16:creationId xmlns:a16="http://schemas.microsoft.com/office/drawing/2014/main" id="{00000000-0008-0000-0600-0000DE06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120</xdr:row>
      <xdr:rowOff>0</xdr:rowOff>
    </xdr:from>
    <xdr:ext cx="314325" cy="476250"/>
    <xdr:sp macro="" textlink="">
      <xdr:nvSpPr>
        <xdr:cNvPr id="1759" name="Shape 32" descr="Resultado de imagen para imagenes de sillas secretariales con brazos">
          <a:extLst>
            <a:ext uri="{FF2B5EF4-FFF2-40B4-BE49-F238E27FC236}">
              <a16:creationId xmlns:a16="http://schemas.microsoft.com/office/drawing/2014/main" id="{00000000-0008-0000-0600-0000DF06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120</xdr:row>
      <xdr:rowOff>0</xdr:rowOff>
    </xdr:from>
    <xdr:ext cx="314325" cy="476250"/>
    <xdr:sp macro="" textlink="">
      <xdr:nvSpPr>
        <xdr:cNvPr id="1760" name="Shape 32" descr="Resultado de imagen para imagenes de sillas secretariales con brazos">
          <a:extLst>
            <a:ext uri="{FF2B5EF4-FFF2-40B4-BE49-F238E27FC236}">
              <a16:creationId xmlns:a16="http://schemas.microsoft.com/office/drawing/2014/main" id="{00000000-0008-0000-0600-0000E006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120</xdr:row>
      <xdr:rowOff>0</xdr:rowOff>
    </xdr:from>
    <xdr:ext cx="314325" cy="476250"/>
    <xdr:sp macro="" textlink="">
      <xdr:nvSpPr>
        <xdr:cNvPr id="1761" name="Shape 32" descr="Resultado de imagen para imagenes de sillas secretariales con brazos">
          <a:extLst>
            <a:ext uri="{FF2B5EF4-FFF2-40B4-BE49-F238E27FC236}">
              <a16:creationId xmlns:a16="http://schemas.microsoft.com/office/drawing/2014/main" id="{00000000-0008-0000-0600-0000E106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120</xdr:row>
      <xdr:rowOff>0</xdr:rowOff>
    </xdr:from>
    <xdr:ext cx="314325" cy="476250"/>
    <xdr:sp macro="" textlink="">
      <xdr:nvSpPr>
        <xdr:cNvPr id="1762" name="Shape 32" descr="Resultado de imagen para imagenes de sillas secretariales con brazos">
          <a:extLst>
            <a:ext uri="{FF2B5EF4-FFF2-40B4-BE49-F238E27FC236}">
              <a16:creationId xmlns:a16="http://schemas.microsoft.com/office/drawing/2014/main" id="{00000000-0008-0000-0600-0000E206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120</xdr:row>
      <xdr:rowOff>0</xdr:rowOff>
    </xdr:from>
    <xdr:ext cx="314325" cy="476250"/>
    <xdr:sp macro="" textlink="">
      <xdr:nvSpPr>
        <xdr:cNvPr id="1763" name="Shape 32" descr="Resultado de imagen para imagenes de sillas secretariales con brazos">
          <a:extLst>
            <a:ext uri="{FF2B5EF4-FFF2-40B4-BE49-F238E27FC236}">
              <a16:creationId xmlns:a16="http://schemas.microsoft.com/office/drawing/2014/main" id="{00000000-0008-0000-0600-0000E306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120</xdr:row>
      <xdr:rowOff>0</xdr:rowOff>
    </xdr:from>
    <xdr:ext cx="314325" cy="476250"/>
    <xdr:sp macro="" textlink="">
      <xdr:nvSpPr>
        <xdr:cNvPr id="1764" name="Shape 32" descr="Resultado de imagen para imagenes de sillas secretariales con brazos">
          <a:extLst>
            <a:ext uri="{FF2B5EF4-FFF2-40B4-BE49-F238E27FC236}">
              <a16:creationId xmlns:a16="http://schemas.microsoft.com/office/drawing/2014/main" id="{00000000-0008-0000-0600-0000E406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120</xdr:row>
      <xdr:rowOff>0</xdr:rowOff>
    </xdr:from>
    <xdr:ext cx="314325" cy="476250"/>
    <xdr:sp macro="" textlink="">
      <xdr:nvSpPr>
        <xdr:cNvPr id="1765" name="Shape 32" descr="Resultado de imagen para imagenes de sillas secretariales con brazos">
          <a:extLst>
            <a:ext uri="{FF2B5EF4-FFF2-40B4-BE49-F238E27FC236}">
              <a16:creationId xmlns:a16="http://schemas.microsoft.com/office/drawing/2014/main" id="{00000000-0008-0000-0600-0000E506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xdr:row>
      <xdr:rowOff>0</xdr:rowOff>
    </xdr:from>
    <xdr:ext cx="314325" cy="314325"/>
    <xdr:sp macro="" textlink="">
      <xdr:nvSpPr>
        <xdr:cNvPr id="1766" name="Shape 3" descr="Resultado de imagen para imagenes de sillas secretariales con brazos">
          <a:extLst>
            <a:ext uri="{FF2B5EF4-FFF2-40B4-BE49-F238E27FC236}">
              <a16:creationId xmlns:a16="http://schemas.microsoft.com/office/drawing/2014/main" id="{00000000-0008-0000-0600-0000E606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xdr:row>
      <xdr:rowOff>0</xdr:rowOff>
    </xdr:from>
    <xdr:ext cx="314325" cy="314325"/>
    <xdr:sp macro="" textlink="">
      <xdr:nvSpPr>
        <xdr:cNvPr id="1767" name="Shape 3" descr="Resultado de imagen para imagenes de sillas secretariales con brazos">
          <a:extLst>
            <a:ext uri="{FF2B5EF4-FFF2-40B4-BE49-F238E27FC236}">
              <a16:creationId xmlns:a16="http://schemas.microsoft.com/office/drawing/2014/main" id="{00000000-0008-0000-0600-0000E706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xdr:row>
      <xdr:rowOff>0</xdr:rowOff>
    </xdr:from>
    <xdr:ext cx="314325" cy="314325"/>
    <xdr:sp macro="" textlink="">
      <xdr:nvSpPr>
        <xdr:cNvPr id="1768" name="Shape 3" descr="Resultado de imagen para imagenes de sillas secretariales con brazos">
          <a:extLst>
            <a:ext uri="{FF2B5EF4-FFF2-40B4-BE49-F238E27FC236}">
              <a16:creationId xmlns:a16="http://schemas.microsoft.com/office/drawing/2014/main" id="{00000000-0008-0000-0600-0000E806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xdr:row>
      <xdr:rowOff>0</xdr:rowOff>
    </xdr:from>
    <xdr:ext cx="314325" cy="314325"/>
    <xdr:sp macro="" textlink="">
      <xdr:nvSpPr>
        <xdr:cNvPr id="1769" name="Shape 3" descr="Resultado de imagen para imagenes de sillas secretariales con brazos">
          <a:extLst>
            <a:ext uri="{FF2B5EF4-FFF2-40B4-BE49-F238E27FC236}">
              <a16:creationId xmlns:a16="http://schemas.microsoft.com/office/drawing/2014/main" id="{00000000-0008-0000-0600-0000E906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xdr:row>
      <xdr:rowOff>0</xdr:rowOff>
    </xdr:from>
    <xdr:ext cx="314325" cy="314325"/>
    <xdr:sp macro="" textlink="">
      <xdr:nvSpPr>
        <xdr:cNvPr id="1770" name="Shape 3" descr="Resultado de imagen para imagenes de sillas secretariales con brazos">
          <a:extLst>
            <a:ext uri="{FF2B5EF4-FFF2-40B4-BE49-F238E27FC236}">
              <a16:creationId xmlns:a16="http://schemas.microsoft.com/office/drawing/2014/main" id="{00000000-0008-0000-0600-0000EA06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xdr:row>
      <xdr:rowOff>0</xdr:rowOff>
    </xdr:from>
    <xdr:ext cx="314325" cy="314325"/>
    <xdr:sp macro="" textlink="">
      <xdr:nvSpPr>
        <xdr:cNvPr id="1771" name="Shape 3" descr="Resultado de imagen para imagenes de sillas secretariales con brazos">
          <a:extLst>
            <a:ext uri="{FF2B5EF4-FFF2-40B4-BE49-F238E27FC236}">
              <a16:creationId xmlns:a16="http://schemas.microsoft.com/office/drawing/2014/main" id="{00000000-0008-0000-0600-0000EB06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xdr:row>
      <xdr:rowOff>0</xdr:rowOff>
    </xdr:from>
    <xdr:ext cx="314325" cy="314325"/>
    <xdr:sp macro="" textlink="">
      <xdr:nvSpPr>
        <xdr:cNvPr id="1772" name="Shape 3" descr="Resultado de imagen para imagenes de sillas secretariales con brazos">
          <a:extLst>
            <a:ext uri="{FF2B5EF4-FFF2-40B4-BE49-F238E27FC236}">
              <a16:creationId xmlns:a16="http://schemas.microsoft.com/office/drawing/2014/main" id="{00000000-0008-0000-0600-0000EC06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12</xdr:row>
      <xdr:rowOff>0</xdr:rowOff>
    </xdr:from>
    <xdr:ext cx="314325" cy="314325"/>
    <xdr:sp macro="" textlink="">
      <xdr:nvSpPr>
        <xdr:cNvPr id="1773" name="Shape 3" descr="Resultado de imagen para imagenes de sillas secretariales con brazos">
          <a:extLst>
            <a:ext uri="{FF2B5EF4-FFF2-40B4-BE49-F238E27FC236}">
              <a16:creationId xmlns:a16="http://schemas.microsoft.com/office/drawing/2014/main" id="{00000000-0008-0000-0600-0000ED06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12</xdr:row>
      <xdr:rowOff>0</xdr:rowOff>
    </xdr:from>
    <xdr:ext cx="314325" cy="314325"/>
    <xdr:sp macro="" textlink="">
      <xdr:nvSpPr>
        <xdr:cNvPr id="1774" name="Shape 3" descr="Resultado de imagen para imagenes de sillas secretariales con brazos">
          <a:extLst>
            <a:ext uri="{FF2B5EF4-FFF2-40B4-BE49-F238E27FC236}">
              <a16:creationId xmlns:a16="http://schemas.microsoft.com/office/drawing/2014/main" id="{00000000-0008-0000-0600-0000EE06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12</xdr:row>
      <xdr:rowOff>0</xdr:rowOff>
    </xdr:from>
    <xdr:ext cx="314325" cy="314325"/>
    <xdr:sp macro="" textlink="">
      <xdr:nvSpPr>
        <xdr:cNvPr id="1775" name="Shape 3" descr="Resultado de imagen para imagenes de sillas secretariales con brazos">
          <a:extLst>
            <a:ext uri="{FF2B5EF4-FFF2-40B4-BE49-F238E27FC236}">
              <a16:creationId xmlns:a16="http://schemas.microsoft.com/office/drawing/2014/main" id="{00000000-0008-0000-0600-0000EF06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12</xdr:row>
      <xdr:rowOff>0</xdr:rowOff>
    </xdr:from>
    <xdr:ext cx="314325" cy="314325"/>
    <xdr:sp macro="" textlink="">
      <xdr:nvSpPr>
        <xdr:cNvPr id="1776" name="Shape 3" descr="Resultado de imagen para imagenes de sillas secretariales con brazos">
          <a:extLst>
            <a:ext uri="{FF2B5EF4-FFF2-40B4-BE49-F238E27FC236}">
              <a16:creationId xmlns:a16="http://schemas.microsoft.com/office/drawing/2014/main" id="{00000000-0008-0000-0600-0000F006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12</xdr:row>
      <xdr:rowOff>0</xdr:rowOff>
    </xdr:from>
    <xdr:ext cx="314325" cy="314325"/>
    <xdr:sp macro="" textlink="">
      <xdr:nvSpPr>
        <xdr:cNvPr id="1777" name="Shape 3" descr="Resultado de imagen para imagenes de sillas secretariales con brazos">
          <a:extLst>
            <a:ext uri="{FF2B5EF4-FFF2-40B4-BE49-F238E27FC236}">
              <a16:creationId xmlns:a16="http://schemas.microsoft.com/office/drawing/2014/main" id="{00000000-0008-0000-0600-0000F106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12</xdr:row>
      <xdr:rowOff>0</xdr:rowOff>
    </xdr:from>
    <xdr:ext cx="314325" cy="314325"/>
    <xdr:sp macro="" textlink="">
      <xdr:nvSpPr>
        <xdr:cNvPr id="1778" name="Shape 3" descr="Resultado de imagen para imagenes de sillas secretariales con brazos">
          <a:extLst>
            <a:ext uri="{FF2B5EF4-FFF2-40B4-BE49-F238E27FC236}">
              <a16:creationId xmlns:a16="http://schemas.microsoft.com/office/drawing/2014/main" id="{00000000-0008-0000-0600-0000F206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12</xdr:row>
      <xdr:rowOff>0</xdr:rowOff>
    </xdr:from>
    <xdr:ext cx="314325" cy="314325"/>
    <xdr:sp macro="" textlink="">
      <xdr:nvSpPr>
        <xdr:cNvPr id="1779" name="Shape 3" descr="Resultado de imagen para imagenes de sillas secretariales con brazos">
          <a:extLst>
            <a:ext uri="{FF2B5EF4-FFF2-40B4-BE49-F238E27FC236}">
              <a16:creationId xmlns:a16="http://schemas.microsoft.com/office/drawing/2014/main" id="{00000000-0008-0000-0600-0000F306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13</xdr:row>
      <xdr:rowOff>0</xdr:rowOff>
    </xdr:from>
    <xdr:ext cx="314325" cy="314325"/>
    <xdr:sp macro="" textlink="">
      <xdr:nvSpPr>
        <xdr:cNvPr id="1780" name="Shape 3" descr="Resultado de imagen para imagenes de sillas secretariales con brazos">
          <a:extLst>
            <a:ext uri="{FF2B5EF4-FFF2-40B4-BE49-F238E27FC236}">
              <a16:creationId xmlns:a16="http://schemas.microsoft.com/office/drawing/2014/main" id="{00000000-0008-0000-0600-0000F406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13</xdr:row>
      <xdr:rowOff>0</xdr:rowOff>
    </xdr:from>
    <xdr:ext cx="314325" cy="314325"/>
    <xdr:sp macro="" textlink="">
      <xdr:nvSpPr>
        <xdr:cNvPr id="1781" name="Shape 3" descr="Resultado de imagen para imagenes de sillas secretariales con brazos">
          <a:extLst>
            <a:ext uri="{FF2B5EF4-FFF2-40B4-BE49-F238E27FC236}">
              <a16:creationId xmlns:a16="http://schemas.microsoft.com/office/drawing/2014/main" id="{00000000-0008-0000-0600-0000F506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13</xdr:row>
      <xdr:rowOff>0</xdr:rowOff>
    </xdr:from>
    <xdr:ext cx="314325" cy="314325"/>
    <xdr:sp macro="" textlink="">
      <xdr:nvSpPr>
        <xdr:cNvPr id="1782" name="Shape 3" descr="Resultado de imagen para imagenes de sillas secretariales con brazos">
          <a:extLst>
            <a:ext uri="{FF2B5EF4-FFF2-40B4-BE49-F238E27FC236}">
              <a16:creationId xmlns:a16="http://schemas.microsoft.com/office/drawing/2014/main" id="{00000000-0008-0000-0600-0000F606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13</xdr:row>
      <xdr:rowOff>0</xdr:rowOff>
    </xdr:from>
    <xdr:ext cx="314325" cy="314325"/>
    <xdr:sp macro="" textlink="">
      <xdr:nvSpPr>
        <xdr:cNvPr id="1783" name="Shape 3" descr="Resultado de imagen para imagenes de sillas secretariales con brazos">
          <a:extLst>
            <a:ext uri="{FF2B5EF4-FFF2-40B4-BE49-F238E27FC236}">
              <a16:creationId xmlns:a16="http://schemas.microsoft.com/office/drawing/2014/main" id="{00000000-0008-0000-0600-0000F706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13</xdr:row>
      <xdr:rowOff>0</xdr:rowOff>
    </xdr:from>
    <xdr:ext cx="314325" cy="314325"/>
    <xdr:sp macro="" textlink="">
      <xdr:nvSpPr>
        <xdr:cNvPr id="1784" name="Shape 3" descr="Resultado de imagen para imagenes de sillas secretariales con brazos">
          <a:extLst>
            <a:ext uri="{FF2B5EF4-FFF2-40B4-BE49-F238E27FC236}">
              <a16:creationId xmlns:a16="http://schemas.microsoft.com/office/drawing/2014/main" id="{00000000-0008-0000-0600-0000F806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13</xdr:row>
      <xdr:rowOff>0</xdr:rowOff>
    </xdr:from>
    <xdr:ext cx="314325" cy="314325"/>
    <xdr:sp macro="" textlink="">
      <xdr:nvSpPr>
        <xdr:cNvPr id="1785" name="Shape 3" descr="Resultado de imagen para imagenes de sillas secretariales con brazos">
          <a:extLst>
            <a:ext uri="{FF2B5EF4-FFF2-40B4-BE49-F238E27FC236}">
              <a16:creationId xmlns:a16="http://schemas.microsoft.com/office/drawing/2014/main" id="{00000000-0008-0000-0600-0000F906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13</xdr:row>
      <xdr:rowOff>0</xdr:rowOff>
    </xdr:from>
    <xdr:ext cx="314325" cy="314325"/>
    <xdr:sp macro="" textlink="">
      <xdr:nvSpPr>
        <xdr:cNvPr id="1786" name="Shape 3" descr="Resultado de imagen para imagenes de sillas secretariales con brazos">
          <a:extLst>
            <a:ext uri="{FF2B5EF4-FFF2-40B4-BE49-F238E27FC236}">
              <a16:creationId xmlns:a16="http://schemas.microsoft.com/office/drawing/2014/main" id="{00000000-0008-0000-0600-0000FA06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14</xdr:row>
      <xdr:rowOff>0</xdr:rowOff>
    </xdr:from>
    <xdr:ext cx="314325" cy="285750"/>
    <xdr:sp macro="" textlink="">
      <xdr:nvSpPr>
        <xdr:cNvPr id="1787" name="Shape 4" descr="Resultado de imagen para imagenes de sillas secretariales con brazos">
          <a:extLst>
            <a:ext uri="{FF2B5EF4-FFF2-40B4-BE49-F238E27FC236}">
              <a16:creationId xmlns:a16="http://schemas.microsoft.com/office/drawing/2014/main" id="{00000000-0008-0000-0600-0000FB06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14</xdr:row>
      <xdr:rowOff>0</xdr:rowOff>
    </xdr:from>
    <xdr:ext cx="314325" cy="285750"/>
    <xdr:sp macro="" textlink="">
      <xdr:nvSpPr>
        <xdr:cNvPr id="1788" name="Shape 4" descr="Resultado de imagen para imagenes de sillas secretariales con brazos">
          <a:extLst>
            <a:ext uri="{FF2B5EF4-FFF2-40B4-BE49-F238E27FC236}">
              <a16:creationId xmlns:a16="http://schemas.microsoft.com/office/drawing/2014/main" id="{00000000-0008-0000-0600-0000FC06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14</xdr:row>
      <xdr:rowOff>0</xdr:rowOff>
    </xdr:from>
    <xdr:ext cx="314325" cy="285750"/>
    <xdr:sp macro="" textlink="">
      <xdr:nvSpPr>
        <xdr:cNvPr id="1789" name="Shape 4" descr="Resultado de imagen para imagenes de sillas secretariales con brazos">
          <a:extLst>
            <a:ext uri="{FF2B5EF4-FFF2-40B4-BE49-F238E27FC236}">
              <a16:creationId xmlns:a16="http://schemas.microsoft.com/office/drawing/2014/main" id="{00000000-0008-0000-0600-0000FD06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14</xdr:row>
      <xdr:rowOff>0</xdr:rowOff>
    </xdr:from>
    <xdr:ext cx="314325" cy="285750"/>
    <xdr:sp macro="" textlink="">
      <xdr:nvSpPr>
        <xdr:cNvPr id="1790" name="Shape 4" descr="Resultado de imagen para imagenes de sillas secretariales con brazos">
          <a:extLst>
            <a:ext uri="{FF2B5EF4-FFF2-40B4-BE49-F238E27FC236}">
              <a16:creationId xmlns:a16="http://schemas.microsoft.com/office/drawing/2014/main" id="{00000000-0008-0000-0600-0000FE06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14</xdr:row>
      <xdr:rowOff>0</xdr:rowOff>
    </xdr:from>
    <xdr:ext cx="314325" cy="285750"/>
    <xdr:sp macro="" textlink="">
      <xdr:nvSpPr>
        <xdr:cNvPr id="1791" name="Shape 4" descr="Resultado de imagen para imagenes de sillas secretariales con brazos">
          <a:extLst>
            <a:ext uri="{FF2B5EF4-FFF2-40B4-BE49-F238E27FC236}">
              <a16:creationId xmlns:a16="http://schemas.microsoft.com/office/drawing/2014/main" id="{00000000-0008-0000-0600-0000FF06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14</xdr:row>
      <xdr:rowOff>0</xdr:rowOff>
    </xdr:from>
    <xdr:ext cx="314325" cy="285750"/>
    <xdr:sp macro="" textlink="">
      <xdr:nvSpPr>
        <xdr:cNvPr id="1792" name="Shape 4" descr="Resultado de imagen para imagenes de sillas secretariales con brazos">
          <a:extLst>
            <a:ext uri="{FF2B5EF4-FFF2-40B4-BE49-F238E27FC236}">
              <a16:creationId xmlns:a16="http://schemas.microsoft.com/office/drawing/2014/main" id="{00000000-0008-0000-0600-00000007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14</xdr:row>
      <xdr:rowOff>0</xdr:rowOff>
    </xdr:from>
    <xdr:ext cx="314325" cy="285750"/>
    <xdr:sp macro="" textlink="">
      <xdr:nvSpPr>
        <xdr:cNvPr id="1793" name="Shape 4" descr="Resultado de imagen para imagenes de sillas secretariales con brazos">
          <a:extLst>
            <a:ext uri="{FF2B5EF4-FFF2-40B4-BE49-F238E27FC236}">
              <a16:creationId xmlns:a16="http://schemas.microsoft.com/office/drawing/2014/main" id="{00000000-0008-0000-0600-000001070000}"/>
            </a:ext>
          </a:extLst>
        </xdr:cNvPr>
        <xdr:cNvSpPr/>
      </xdr:nvSpPr>
      <xdr:spPr>
        <a:xfrm>
          <a:off x="5193600" y="3641888"/>
          <a:ext cx="304800"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15</xdr:row>
      <xdr:rowOff>0</xdr:rowOff>
    </xdr:from>
    <xdr:ext cx="314325" cy="314325"/>
    <xdr:sp macro="" textlink="">
      <xdr:nvSpPr>
        <xdr:cNvPr id="1794" name="Shape 3" descr="Resultado de imagen para imagenes de sillas secretariales con brazos">
          <a:extLst>
            <a:ext uri="{FF2B5EF4-FFF2-40B4-BE49-F238E27FC236}">
              <a16:creationId xmlns:a16="http://schemas.microsoft.com/office/drawing/2014/main" id="{00000000-0008-0000-0600-00000207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15</xdr:row>
      <xdr:rowOff>0</xdr:rowOff>
    </xdr:from>
    <xdr:ext cx="314325" cy="314325"/>
    <xdr:sp macro="" textlink="">
      <xdr:nvSpPr>
        <xdr:cNvPr id="1795" name="Shape 3" descr="Resultado de imagen para imagenes de sillas secretariales con brazos">
          <a:extLst>
            <a:ext uri="{FF2B5EF4-FFF2-40B4-BE49-F238E27FC236}">
              <a16:creationId xmlns:a16="http://schemas.microsoft.com/office/drawing/2014/main" id="{00000000-0008-0000-0600-00000307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15</xdr:row>
      <xdr:rowOff>0</xdr:rowOff>
    </xdr:from>
    <xdr:ext cx="314325" cy="314325"/>
    <xdr:sp macro="" textlink="">
      <xdr:nvSpPr>
        <xdr:cNvPr id="1796" name="Shape 3" descr="Resultado de imagen para imagenes de sillas secretariales con brazos">
          <a:extLst>
            <a:ext uri="{FF2B5EF4-FFF2-40B4-BE49-F238E27FC236}">
              <a16:creationId xmlns:a16="http://schemas.microsoft.com/office/drawing/2014/main" id="{00000000-0008-0000-0600-00000407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15</xdr:row>
      <xdr:rowOff>0</xdr:rowOff>
    </xdr:from>
    <xdr:ext cx="314325" cy="314325"/>
    <xdr:sp macro="" textlink="">
      <xdr:nvSpPr>
        <xdr:cNvPr id="1797" name="Shape 3" descr="Resultado de imagen para imagenes de sillas secretariales con brazos">
          <a:extLst>
            <a:ext uri="{FF2B5EF4-FFF2-40B4-BE49-F238E27FC236}">
              <a16:creationId xmlns:a16="http://schemas.microsoft.com/office/drawing/2014/main" id="{00000000-0008-0000-0600-00000507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15</xdr:row>
      <xdr:rowOff>0</xdr:rowOff>
    </xdr:from>
    <xdr:ext cx="314325" cy="314325"/>
    <xdr:sp macro="" textlink="">
      <xdr:nvSpPr>
        <xdr:cNvPr id="1798" name="Shape 3" descr="Resultado de imagen para imagenes de sillas secretariales con brazos">
          <a:extLst>
            <a:ext uri="{FF2B5EF4-FFF2-40B4-BE49-F238E27FC236}">
              <a16:creationId xmlns:a16="http://schemas.microsoft.com/office/drawing/2014/main" id="{00000000-0008-0000-0600-00000607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15</xdr:row>
      <xdr:rowOff>0</xdr:rowOff>
    </xdr:from>
    <xdr:ext cx="314325" cy="314325"/>
    <xdr:sp macro="" textlink="">
      <xdr:nvSpPr>
        <xdr:cNvPr id="1799" name="Shape 3" descr="Resultado de imagen para imagenes de sillas secretariales con brazos">
          <a:extLst>
            <a:ext uri="{FF2B5EF4-FFF2-40B4-BE49-F238E27FC236}">
              <a16:creationId xmlns:a16="http://schemas.microsoft.com/office/drawing/2014/main" id="{00000000-0008-0000-0600-00000707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15</xdr:row>
      <xdr:rowOff>0</xdr:rowOff>
    </xdr:from>
    <xdr:ext cx="314325" cy="314325"/>
    <xdr:sp macro="" textlink="">
      <xdr:nvSpPr>
        <xdr:cNvPr id="1800" name="Shape 3" descr="Resultado de imagen para imagenes de sillas secretariales con brazos">
          <a:extLst>
            <a:ext uri="{FF2B5EF4-FFF2-40B4-BE49-F238E27FC236}">
              <a16:creationId xmlns:a16="http://schemas.microsoft.com/office/drawing/2014/main" id="{00000000-0008-0000-0600-00000807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16</xdr:row>
      <xdr:rowOff>0</xdr:rowOff>
    </xdr:from>
    <xdr:ext cx="314325" cy="314325"/>
    <xdr:sp macro="" textlink="">
      <xdr:nvSpPr>
        <xdr:cNvPr id="1801" name="Shape 3" descr="Resultado de imagen para imagenes de sillas secretariales con brazos">
          <a:extLst>
            <a:ext uri="{FF2B5EF4-FFF2-40B4-BE49-F238E27FC236}">
              <a16:creationId xmlns:a16="http://schemas.microsoft.com/office/drawing/2014/main" id="{00000000-0008-0000-0600-00000907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16</xdr:row>
      <xdr:rowOff>0</xdr:rowOff>
    </xdr:from>
    <xdr:ext cx="314325" cy="314325"/>
    <xdr:sp macro="" textlink="">
      <xdr:nvSpPr>
        <xdr:cNvPr id="1802" name="Shape 3" descr="Resultado de imagen para imagenes de sillas secretariales con brazos">
          <a:extLst>
            <a:ext uri="{FF2B5EF4-FFF2-40B4-BE49-F238E27FC236}">
              <a16:creationId xmlns:a16="http://schemas.microsoft.com/office/drawing/2014/main" id="{00000000-0008-0000-0600-00000A07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16</xdr:row>
      <xdr:rowOff>0</xdr:rowOff>
    </xdr:from>
    <xdr:ext cx="314325" cy="314325"/>
    <xdr:sp macro="" textlink="">
      <xdr:nvSpPr>
        <xdr:cNvPr id="1803" name="Shape 3" descr="Resultado de imagen para imagenes de sillas secretariales con brazos">
          <a:extLst>
            <a:ext uri="{FF2B5EF4-FFF2-40B4-BE49-F238E27FC236}">
              <a16:creationId xmlns:a16="http://schemas.microsoft.com/office/drawing/2014/main" id="{00000000-0008-0000-0600-00000B07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16</xdr:row>
      <xdr:rowOff>0</xdr:rowOff>
    </xdr:from>
    <xdr:ext cx="314325" cy="314325"/>
    <xdr:sp macro="" textlink="">
      <xdr:nvSpPr>
        <xdr:cNvPr id="1804" name="Shape 3" descr="Resultado de imagen para imagenes de sillas secretariales con brazos">
          <a:extLst>
            <a:ext uri="{FF2B5EF4-FFF2-40B4-BE49-F238E27FC236}">
              <a16:creationId xmlns:a16="http://schemas.microsoft.com/office/drawing/2014/main" id="{00000000-0008-0000-0600-00000C07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16</xdr:row>
      <xdr:rowOff>0</xdr:rowOff>
    </xdr:from>
    <xdr:ext cx="314325" cy="314325"/>
    <xdr:sp macro="" textlink="">
      <xdr:nvSpPr>
        <xdr:cNvPr id="1805" name="Shape 3" descr="Resultado de imagen para imagenes de sillas secretariales con brazos">
          <a:extLst>
            <a:ext uri="{FF2B5EF4-FFF2-40B4-BE49-F238E27FC236}">
              <a16:creationId xmlns:a16="http://schemas.microsoft.com/office/drawing/2014/main" id="{00000000-0008-0000-0600-00000D07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16</xdr:row>
      <xdr:rowOff>0</xdr:rowOff>
    </xdr:from>
    <xdr:ext cx="314325" cy="314325"/>
    <xdr:sp macro="" textlink="">
      <xdr:nvSpPr>
        <xdr:cNvPr id="1806" name="Shape 3" descr="Resultado de imagen para imagenes de sillas secretariales con brazos">
          <a:extLst>
            <a:ext uri="{FF2B5EF4-FFF2-40B4-BE49-F238E27FC236}">
              <a16:creationId xmlns:a16="http://schemas.microsoft.com/office/drawing/2014/main" id="{00000000-0008-0000-0600-00000E07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16</xdr:row>
      <xdr:rowOff>0</xdr:rowOff>
    </xdr:from>
    <xdr:ext cx="314325" cy="314325"/>
    <xdr:sp macro="" textlink="">
      <xdr:nvSpPr>
        <xdr:cNvPr id="1807" name="Shape 3" descr="Resultado de imagen para imagenes de sillas secretariales con brazos">
          <a:extLst>
            <a:ext uri="{FF2B5EF4-FFF2-40B4-BE49-F238E27FC236}">
              <a16:creationId xmlns:a16="http://schemas.microsoft.com/office/drawing/2014/main" id="{00000000-0008-0000-0600-00000F07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17</xdr:row>
      <xdr:rowOff>0</xdr:rowOff>
    </xdr:from>
    <xdr:ext cx="314325" cy="54273450"/>
    <xdr:sp macro="" textlink="">
      <xdr:nvSpPr>
        <xdr:cNvPr id="1808" name="Shape 5" descr="Resultado de imagen para imagenes de sillas secretariales con brazos">
          <a:extLst>
            <a:ext uri="{FF2B5EF4-FFF2-40B4-BE49-F238E27FC236}">
              <a16:creationId xmlns:a16="http://schemas.microsoft.com/office/drawing/2014/main" id="{00000000-0008-0000-0600-000010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17</xdr:row>
      <xdr:rowOff>0</xdr:rowOff>
    </xdr:from>
    <xdr:ext cx="314325" cy="54273450"/>
    <xdr:sp macro="" textlink="">
      <xdr:nvSpPr>
        <xdr:cNvPr id="1809" name="Shape 5" descr="Resultado de imagen para imagenes de sillas secretariales con brazos">
          <a:extLst>
            <a:ext uri="{FF2B5EF4-FFF2-40B4-BE49-F238E27FC236}">
              <a16:creationId xmlns:a16="http://schemas.microsoft.com/office/drawing/2014/main" id="{00000000-0008-0000-0600-000011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17</xdr:row>
      <xdr:rowOff>0</xdr:rowOff>
    </xdr:from>
    <xdr:ext cx="314325" cy="54273450"/>
    <xdr:sp macro="" textlink="">
      <xdr:nvSpPr>
        <xdr:cNvPr id="1810" name="Shape 5" descr="Resultado de imagen para imagenes de sillas secretariales con brazos">
          <a:extLst>
            <a:ext uri="{FF2B5EF4-FFF2-40B4-BE49-F238E27FC236}">
              <a16:creationId xmlns:a16="http://schemas.microsoft.com/office/drawing/2014/main" id="{00000000-0008-0000-0600-000012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17</xdr:row>
      <xdr:rowOff>0</xdr:rowOff>
    </xdr:from>
    <xdr:ext cx="314325" cy="54273450"/>
    <xdr:sp macro="" textlink="">
      <xdr:nvSpPr>
        <xdr:cNvPr id="1811" name="Shape 5" descr="Resultado de imagen para imagenes de sillas secretariales con brazos">
          <a:extLst>
            <a:ext uri="{FF2B5EF4-FFF2-40B4-BE49-F238E27FC236}">
              <a16:creationId xmlns:a16="http://schemas.microsoft.com/office/drawing/2014/main" id="{00000000-0008-0000-0600-000013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17</xdr:row>
      <xdr:rowOff>0</xdr:rowOff>
    </xdr:from>
    <xdr:ext cx="314325" cy="54273450"/>
    <xdr:sp macro="" textlink="">
      <xdr:nvSpPr>
        <xdr:cNvPr id="1812" name="Shape 5" descr="Resultado de imagen para imagenes de sillas secretariales con brazos">
          <a:extLst>
            <a:ext uri="{FF2B5EF4-FFF2-40B4-BE49-F238E27FC236}">
              <a16:creationId xmlns:a16="http://schemas.microsoft.com/office/drawing/2014/main" id="{00000000-0008-0000-0600-000014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17</xdr:row>
      <xdr:rowOff>0</xdr:rowOff>
    </xdr:from>
    <xdr:ext cx="314325" cy="54273450"/>
    <xdr:sp macro="" textlink="">
      <xdr:nvSpPr>
        <xdr:cNvPr id="1813" name="Shape 5" descr="Resultado de imagen para imagenes de sillas secretariales con brazos">
          <a:extLst>
            <a:ext uri="{FF2B5EF4-FFF2-40B4-BE49-F238E27FC236}">
              <a16:creationId xmlns:a16="http://schemas.microsoft.com/office/drawing/2014/main" id="{00000000-0008-0000-0600-000015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17</xdr:row>
      <xdr:rowOff>0</xdr:rowOff>
    </xdr:from>
    <xdr:ext cx="314325" cy="54273450"/>
    <xdr:sp macro="" textlink="">
      <xdr:nvSpPr>
        <xdr:cNvPr id="1814" name="Shape 5" descr="Resultado de imagen para imagenes de sillas secretariales con brazos">
          <a:extLst>
            <a:ext uri="{FF2B5EF4-FFF2-40B4-BE49-F238E27FC236}">
              <a16:creationId xmlns:a16="http://schemas.microsoft.com/office/drawing/2014/main" id="{00000000-0008-0000-0600-000016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19</xdr:row>
      <xdr:rowOff>0</xdr:rowOff>
    </xdr:from>
    <xdr:ext cx="314325" cy="53530500"/>
    <xdr:sp macro="" textlink="">
      <xdr:nvSpPr>
        <xdr:cNvPr id="1815" name="Shape 5" descr="Resultado de imagen para imagenes de sillas secretariales con brazos">
          <a:extLst>
            <a:ext uri="{FF2B5EF4-FFF2-40B4-BE49-F238E27FC236}">
              <a16:creationId xmlns:a16="http://schemas.microsoft.com/office/drawing/2014/main" id="{00000000-0008-0000-0600-000017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19</xdr:row>
      <xdr:rowOff>0</xdr:rowOff>
    </xdr:from>
    <xdr:ext cx="314325" cy="53530500"/>
    <xdr:sp macro="" textlink="">
      <xdr:nvSpPr>
        <xdr:cNvPr id="1816" name="Shape 5" descr="Resultado de imagen para imagenes de sillas secretariales con brazos">
          <a:extLst>
            <a:ext uri="{FF2B5EF4-FFF2-40B4-BE49-F238E27FC236}">
              <a16:creationId xmlns:a16="http://schemas.microsoft.com/office/drawing/2014/main" id="{00000000-0008-0000-0600-000018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19</xdr:row>
      <xdr:rowOff>0</xdr:rowOff>
    </xdr:from>
    <xdr:ext cx="314325" cy="53530500"/>
    <xdr:sp macro="" textlink="">
      <xdr:nvSpPr>
        <xdr:cNvPr id="1817" name="Shape 5" descr="Resultado de imagen para imagenes de sillas secretariales con brazos">
          <a:extLst>
            <a:ext uri="{FF2B5EF4-FFF2-40B4-BE49-F238E27FC236}">
              <a16:creationId xmlns:a16="http://schemas.microsoft.com/office/drawing/2014/main" id="{00000000-0008-0000-0600-000019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19</xdr:row>
      <xdr:rowOff>0</xdr:rowOff>
    </xdr:from>
    <xdr:ext cx="314325" cy="53530500"/>
    <xdr:sp macro="" textlink="">
      <xdr:nvSpPr>
        <xdr:cNvPr id="1818" name="Shape 5" descr="Resultado de imagen para imagenes de sillas secretariales con brazos">
          <a:extLst>
            <a:ext uri="{FF2B5EF4-FFF2-40B4-BE49-F238E27FC236}">
              <a16:creationId xmlns:a16="http://schemas.microsoft.com/office/drawing/2014/main" id="{00000000-0008-0000-0600-00001A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19</xdr:row>
      <xdr:rowOff>0</xdr:rowOff>
    </xdr:from>
    <xdr:ext cx="314325" cy="53530500"/>
    <xdr:sp macro="" textlink="">
      <xdr:nvSpPr>
        <xdr:cNvPr id="1819" name="Shape 5" descr="Resultado de imagen para imagenes de sillas secretariales con brazos">
          <a:extLst>
            <a:ext uri="{FF2B5EF4-FFF2-40B4-BE49-F238E27FC236}">
              <a16:creationId xmlns:a16="http://schemas.microsoft.com/office/drawing/2014/main" id="{00000000-0008-0000-0600-00001B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19</xdr:row>
      <xdr:rowOff>0</xdr:rowOff>
    </xdr:from>
    <xdr:ext cx="314325" cy="53530500"/>
    <xdr:sp macro="" textlink="">
      <xdr:nvSpPr>
        <xdr:cNvPr id="1820" name="Shape 5" descr="Resultado de imagen para imagenes de sillas secretariales con brazos">
          <a:extLst>
            <a:ext uri="{FF2B5EF4-FFF2-40B4-BE49-F238E27FC236}">
              <a16:creationId xmlns:a16="http://schemas.microsoft.com/office/drawing/2014/main" id="{00000000-0008-0000-0600-00001C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19</xdr:row>
      <xdr:rowOff>0</xdr:rowOff>
    </xdr:from>
    <xdr:ext cx="314325" cy="53530500"/>
    <xdr:sp macro="" textlink="">
      <xdr:nvSpPr>
        <xdr:cNvPr id="1821" name="Shape 5" descr="Resultado de imagen para imagenes de sillas secretariales con brazos">
          <a:extLst>
            <a:ext uri="{FF2B5EF4-FFF2-40B4-BE49-F238E27FC236}">
              <a16:creationId xmlns:a16="http://schemas.microsoft.com/office/drawing/2014/main" id="{00000000-0008-0000-0600-00001D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20</xdr:row>
      <xdr:rowOff>0</xdr:rowOff>
    </xdr:from>
    <xdr:ext cx="314325" cy="52901850"/>
    <xdr:sp macro="" textlink="">
      <xdr:nvSpPr>
        <xdr:cNvPr id="1822" name="Shape 5" descr="Resultado de imagen para imagenes de sillas secretariales con brazos">
          <a:extLst>
            <a:ext uri="{FF2B5EF4-FFF2-40B4-BE49-F238E27FC236}">
              <a16:creationId xmlns:a16="http://schemas.microsoft.com/office/drawing/2014/main" id="{00000000-0008-0000-0600-00001E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20</xdr:row>
      <xdr:rowOff>0</xdr:rowOff>
    </xdr:from>
    <xdr:ext cx="314325" cy="52901850"/>
    <xdr:sp macro="" textlink="">
      <xdr:nvSpPr>
        <xdr:cNvPr id="1823" name="Shape 5" descr="Resultado de imagen para imagenes de sillas secretariales con brazos">
          <a:extLst>
            <a:ext uri="{FF2B5EF4-FFF2-40B4-BE49-F238E27FC236}">
              <a16:creationId xmlns:a16="http://schemas.microsoft.com/office/drawing/2014/main" id="{00000000-0008-0000-0600-00001F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20</xdr:row>
      <xdr:rowOff>0</xdr:rowOff>
    </xdr:from>
    <xdr:ext cx="314325" cy="52901850"/>
    <xdr:sp macro="" textlink="">
      <xdr:nvSpPr>
        <xdr:cNvPr id="1824" name="Shape 5" descr="Resultado de imagen para imagenes de sillas secretariales con brazos">
          <a:extLst>
            <a:ext uri="{FF2B5EF4-FFF2-40B4-BE49-F238E27FC236}">
              <a16:creationId xmlns:a16="http://schemas.microsoft.com/office/drawing/2014/main" id="{00000000-0008-0000-0600-000020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20</xdr:row>
      <xdr:rowOff>0</xdr:rowOff>
    </xdr:from>
    <xdr:ext cx="314325" cy="52901850"/>
    <xdr:sp macro="" textlink="">
      <xdr:nvSpPr>
        <xdr:cNvPr id="1825" name="Shape 5" descr="Resultado de imagen para imagenes de sillas secretariales con brazos">
          <a:extLst>
            <a:ext uri="{FF2B5EF4-FFF2-40B4-BE49-F238E27FC236}">
              <a16:creationId xmlns:a16="http://schemas.microsoft.com/office/drawing/2014/main" id="{00000000-0008-0000-0600-000021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20</xdr:row>
      <xdr:rowOff>0</xdr:rowOff>
    </xdr:from>
    <xdr:ext cx="314325" cy="52901850"/>
    <xdr:sp macro="" textlink="">
      <xdr:nvSpPr>
        <xdr:cNvPr id="1826" name="Shape 5" descr="Resultado de imagen para imagenes de sillas secretariales con brazos">
          <a:extLst>
            <a:ext uri="{FF2B5EF4-FFF2-40B4-BE49-F238E27FC236}">
              <a16:creationId xmlns:a16="http://schemas.microsoft.com/office/drawing/2014/main" id="{00000000-0008-0000-0600-000022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20</xdr:row>
      <xdr:rowOff>0</xdr:rowOff>
    </xdr:from>
    <xdr:ext cx="314325" cy="52901850"/>
    <xdr:sp macro="" textlink="">
      <xdr:nvSpPr>
        <xdr:cNvPr id="1827" name="Shape 5" descr="Resultado de imagen para imagenes de sillas secretariales con brazos">
          <a:extLst>
            <a:ext uri="{FF2B5EF4-FFF2-40B4-BE49-F238E27FC236}">
              <a16:creationId xmlns:a16="http://schemas.microsoft.com/office/drawing/2014/main" id="{00000000-0008-0000-0600-000023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20</xdr:row>
      <xdr:rowOff>0</xdr:rowOff>
    </xdr:from>
    <xdr:ext cx="314325" cy="52901850"/>
    <xdr:sp macro="" textlink="">
      <xdr:nvSpPr>
        <xdr:cNvPr id="1828" name="Shape 5" descr="Resultado de imagen para imagenes de sillas secretariales con brazos">
          <a:extLst>
            <a:ext uri="{FF2B5EF4-FFF2-40B4-BE49-F238E27FC236}">
              <a16:creationId xmlns:a16="http://schemas.microsoft.com/office/drawing/2014/main" id="{00000000-0008-0000-0600-000024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21</xdr:row>
      <xdr:rowOff>0</xdr:rowOff>
    </xdr:from>
    <xdr:ext cx="314325" cy="52320825"/>
    <xdr:sp macro="" textlink="">
      <xdr:nvSpPr>
        <xdr:cNvPr id="1829" name="Shape 6" descr="Resultado de imagen para imagenes de sillas secretariales con brazos">
          <a:extLst>
            <a:ext uri="{FF2B5EF4-FFF2-40B4-BE49-F238E27FC236}">
              <a16:creationId xmlns:a16="http://schemas.microsoft.com/office/drawing/2014/main" id="{00000000-0008-0000-0600-000025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21</xdr:row>
      <xdr:rowOff>0</xdr:rowOff>
    </xdr:from>
    <xdr:ext cx="314325" cy="52320825"/>
    <xdr:sp macro="" textlink="">
      <xdr:nvSpPr>
        <xdr:cNvPr id="1830" name="Shape 6" descr="Resultado de imagen para imagenes de sillas secretariales con brazos">
          <a:extLst>
            <a:ext uri="{FF2B5EF4-FFF2-40B4-BE49-F238E27FC236}">
              <a16:creationId xmlns:a16="http://schemas.microsoft.com/office/drawing/2014/main" id="{00000000-0008-0000-0600-000026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21</xdr:row>
      <xdr:rowOff>0</xdr:rowOff>
    </xdr:from>
    <xdr:ext cx="314325" cy="52320825"/>
    <xdr:sp macro="" textlink="">
      <xdr:nvSpPr>
        <xdr:cNvPr id="1831" name="Shape 6" descr="Resultado de imagen para imagenes de sillas secretariales con brazos">
          <a:extLst>
            <a:ext uri="{FF2B5EF4-FFF2-40B4-BE49-F238E27FC236}">
              <a16:creationId xmlns:a16="http://schemas.microsoft.com/office/drawing/2014/main" id="{00000000-0008-0000-0600-000027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21</xdr:row>
      <xdr:rowOff>0</xdr:rowOff>
    </xdr:from>
    <xdr:ext cx="314325" cy="52320825"/>
    <xdr:sp macro="" textlink="">
      <xdr:nvSpPr>
        <xdr:cNvPr id="1832" name="Shape 6" descr="Resultado de imagen para imagenes de sillas secretariales con brazos">
          <a:extLst>
            <a:ext uri="{FF2B5EF4-FFF2-40B4-BE49-F238E27FC236}">
              <a16:creationId xmlns:a16="http://schemas.microsoft.com/office/drawing/2014/main" id="{00000000-0008-0000-0600-000028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21</xdr:row>
      <xdr:rowOff>0</xdr:rowOff>
    </xdr:from>
    <xdr:ext cx="314325" cy="52320825"/>
    <xdr:sp macro="" textlink="">
      <xdr:nvSpPr>
        <xdr:cNvPr id="1833" name="Shape 6" descr="Resultado de imagen para imagenes de sillas secretariales con brazos">
          <a:extLst>
            <a:ext uri="{FF2B5EF4-FFF2-40B4-BE49-F238E27FC236}">
              <a16:creationId xmlns:a16="http://schemas.microsoft.com/office/drawing/2014/main" id="{00000000-0008-0000-0600-000029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21</xdr:row>
      <xdr:rowOff>0</xdr:rowOff>
    </xdr:from>
    <xdr:ext cx="314325" cy="52320825"/>
    <xdr:sp macro="" textlink="">
      <xdr:nvSpPr>
        <xdr:cNvPr id="1834" name="Shape 6" descr="Resultado de imagen para imagenes de sillas secretariales con brazos">
          <a:extLst>
            <a:ext uri="{FF2B5EF4-FFF2-40B4-BE49-F238E27FC236}">
              <a16:creationId xmlns:a16="http://schemas.microsoft.com/office/drawing/2014/main" id="{00000000-0008-0000-0600-00002A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21</xdr:row>
      <xdr:rowOff>0</xdr:rowOff>
    </xdr:from>
    <xdr:ext cx="314325" cy="52320825"/>
    <xdr:sp macro="" textlink="">
      <xdr:nvSpPr>
        <xdr:cNvPr id="1835" name="Shape 6" descr="Resultado de imagen para imagenes de sillas secretariales con brazos">
          <a:extLst>
            <a:ext uri="{FF2B5EF4-FFF2-40B4-BE49-F238E27FC236}">
              <a16:creationId xmlns:a16="http://schemas.microsoft.com/office/drawing/2014/main" id="{00000000-0008-0000-0600-00002B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22</xdr:row>
      <xdr:rowOff>0</xdr:rowOff>
    </xdr:from>
    <xdr:ext cx="314325" cy="51349275"/>
    <xdr:sp macro="" textlink="">
      <xdr:nvSpPr>
        <xdr:cNvPr id="1836" name="Shape 5" descr="Resultado de imagen para imagenes de sillas secretariales con brazos">
          <a:extLst>
            <a:ext uri="{FF2B5EF4-FFF2-40B4-BE49-F238E27FC236}">
              <a16:creationId xmlns:a16="http://schemas.microsoft.com/office/drawing/2014/main" id="{00000000-0008-0000-0600-00002C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22</xdr:row>
      <xdr:rowOff>0</xdr:rowOff>
    </xdr:from>
    <xdr:ext cx="314325" cy="51349275"/>
    <xdr:sp macro="" textlink="">
      <xdr:nvSpPr>
        <xdr:cNvPr id="1837" name="Shape 5" descr="Resultado de imagen para imagenes de sillas secretariales con brazos">
          <a:extLst>
            <a:ext uri="{FF2B5EF4-FFF2-40B4-BE49-F238E27FC236}">
              <a16:creationId xmlns:a16="http://schemas.microsoft.com/office/drawing/2014/main" id="{00000000-0008-0000-0600-00002D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22</xdr:row>
      <xdr:rowOff>0</xdr:rowOff>
    </xdr:from>
    <xdr:ext cx="314325" cy="51349275"/>
    <xdr:sp macro="" textlink="">
      <xdr:nvSpPr>
        <xdr:cNvPr id="1838" name="Shape 5" descr="Resultado de imagen para imagenes de sillas secretariales con brazos">
          <a:extLst>
            <a:ext uri="{FF2B5EF4-FFF2-40B4-BE49-F238E27FC236}">
              <a16:creationId xmlns:a16="http://schemas.microsoft.com/office/drawing/2014/main" id="{00000000-0008-0000-0600-00002E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22</xdr:row>
      <xdr:rowOff>0</xdr:rowOff>
    </xdr:from>
    <xdr:ext cx="314325" cy="51349275"/>
    <xdr:sp macro="" textlink="">
      <xdr:nvSpPr>
        <xdr:cNvPr id="1839" name="Shape 5" descr="Resultado de imagen para imagenes de sillas secretariales con brazos">
          <a:extLst>
            <a:ext uri="{FF2B5EF4-FFF2-40B4-BE49-F238E27FC236}">
              <a16:creationId xmlns:a16="http://schemas.microsoft.com/office/drawing/2014/main" id="{00000000-0008-0000-0600-00002F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22</xdr:row>
      <xdr:rowOff>0</xdr:rowOff>
    </xdr:from>
    <xdr:ext cx="314325" cy="51349275"/>
    <xdr:sp macro="" textlink="">
      <xdr:nvSpPr>
        <xdr:cNvPr id="1840" name="Shape 5" descr="Resultado de imagen para imagenes de sillas secretariales con brazos">
          <a:extLst>
            <a:ext uri="{FF2B5EF4-FFF2-40B4-BE49-F238E27FC236}">
              <a16:creationId xmlns:a16="http://schemas.microsoft.com/office/drawing/2014/main" id="{00000000-0008-0000-0600-000030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22</xdr:row>
      <xdr:rowOff>0</xdr:rowOff>
    </xdr:from>
    <xdr:ext cx="314325" cy="51349275"/>
    <xdr:sp macro="" textlink="">
      <xdr:nvSpPr>
        <xdr:cNvPr id="1841" name="Shape 5" descr="Resultado de imagen para imagenes de sillas secretariales con brazos">
          <a:extLst>
            <a:ext uri="{FF2B5EF4-FFF2-40B4-BE49-F238E27FC236}">
              <a16:creationId xmlns:a16="http://schemas.microsoft.com/office/drawing/2014/main" id="{00000000-0008-0000-0600-000031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22</xdr:row>
      <xdr:rowOff>0</xdr:rowOff>
    </xdr:from>
    <xdr:ext cx="314325" cy="51349275"/>
    <xdr:sp macro="" textlink="">
      <xdr:nvSpPr>
        <xdr:cNvPr id="1842" name="Shape 5" descr="Resultado de imagen para imagenes de sillas secretariales con brazos">
          <a:extLst>
            <a:ext uri="{FF2B5EF4-FFF2-40B4-BE49-F238E27FC236}">
              <a16:creationId xmlns:a16="http://schemas.microsoft.com/office/drawing/2014/main" id="{00000000-0008-0000-0600-000032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23</xdr:row>
      <xdr:rowOff>0</xdr:rowOff>
    </xdr:from>
    <xdr:ext cx="314325" cy="50415825"/>
    <xdr:sp macro="" textlink="">
      <xdr:nvSpPr>
        <xdr:cNvPr id="1843" name="Shape 5" descr="Resultado de imagen para imagenes de sillas secretariales con brazos">
          <a:extLst>
            <a:ext uri="{FF2B5EF4-FFF2-40B4-BE49-F238E27FC236}">
              <a16:creationId xmlns:a16="http://schemas.microsoft.com/office/drawing/2014/main" id="{00000000-0008-0000-0600-000033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23</xdr:row>
      <xdr:rowOff>0</xdr:rowOff>
    </xdr:from>
    <xdr:ext cx="314325" cy="50415825"/>
    <xdr:sp macro="" textlink="">
      <xdr:nvSpPr>
        <xdr:cNvPr id="1844" name="Shape 5" descr="Resultado de imagen para imagenes de sillas secretariales con brazos">
          <a:extLst>
            <a:ext uri="{FF2B5EF4-FFF2-40B4-BE49-F238E27FC236}">
              <a16:creationId xmlns:a16="http://schemas.microsoft.com/office/drawing/2014/main" id="{00000000-0008-0000-0600-000034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23</xdr:row>
      <xdr:rowOff>0</xdr:rowOff>
    </xdr:from>
    <xdr:ext cx="314325" cy="50415825"/>
    <xdr:sp macro="" textlink="">
      <xdr:nvSpPr>
        <xdr:cNvPr id="1845" name="Shape 5" descr="Resultado de imagen para imagenes de sillas secretariales con brazos">
          <a:extLst>
            <a:ext uri="{FF2B5EF4-FFF2-40B4-BE49-F238E27FC236}">
              <a16:creationId xmlns:a16="http://schemas.microsoft.com/office/drawing/2014/main" id="{00000000-0008-0000-0600-000035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23</xdr:row>
      <xdr:rowOff>0</xdr:rowOff>
    </xdr:from>
    <xdr:ext cx="314325" cy="50415825"/>
    <xdr:sp macro="" textlink="">
      <xdr:nvSpPr>
        <xdr:cNvPr id="1846" name="Shape 5" descr="Resultado de imagen para imagenes de sillas secretariales con brazos">
          <a:extLst>
            <a:ext uri="{FF2B5EF4-FFF2-40B4-BE49-F238E27FC236}">
              <a16:creationId xmlns:a16="http://schemas.microsoft.com/office/drawing/2014/main" id="{00000000-0008-0000-0600-000036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23</xdr:row>
      <xdr:rowOff>0</xdr:rowOff>
    </xdr:from>
    <xdr:ext cx="314325" cy="50415825"/>
    <xdr:sp macro="" textlink="">
      <xdr:nvSpPr>
        <xdr:cNvPr id="1847" name="Shape 5" descr="Resultado de imagen para imagenes de sillas secretariales con brazos">
          <a:extLst>
            <a:ext uri="{FF2B5EF4-FFF2-40B4-BE49-F238E27FC236}">
              <a16:creationId xmlns:a16="http://schemas.microsoft.com/office/drawing/2014/main" id="{00000000-0008-0000-0600-000037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23</xdr:row>
      <xdr:rowOff>0</xdr:rowOff>
    </xdr:from>
    <xdr:ext cx="314325" cy="50415825"/>
    <xdr:sp macro="" textlink="">
      <xdr:nvSpPr>
        <xdr:cNvPr id="1848" name="Shape 5" descr="Resultado de imagen para imagenes de sillas secretariales con brazos">
          <a:extLst>
            <a:ext uri="{FF2B5EF4-FFF2-40B4-BE49-F238E27FC236}">
              <a16:creationId xmlns:a16="http://schemas.microsoft.com/office/drawing/2014/main" id="{00000000-0008-0000-0600-000038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23</xdr:row>
      <xdr:rowOff>0</xdr:rowOff>
    </xdr:from>
    <xdr:ext cx="314325" cy="50415825"/>
    <xdr:sp macro="" textlink="">
      <xdr:nvSpPr>
        <xdr:cNvPr id="1849" name="Shape 5" descr="Resultado de imagen para imagenes de sillas secretariales con brazos">
          <a:extLst>
            <a:ext uri="{FF2B5EF4-FFF2-40B4-BE49-F238E27FC236}">
              <a16:creationId xmlns:a16="http://schemas.microsoft.com/office/drawing/2014/main" id="{00000000-0008-0000-0600-000039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24</xdr:row>
      <xdr:rowOff>0</xdr:rowOff>
    </xdr:from>
    <xdr:ext cx="314325" cy="49272825"/>
    <xdr:sp macro="" textlink="">
      <xdr:nvSpPr>
        <xdr:cNvPr id="1850" name="Shape 5" descr="Resultado de imagen para imagenes de sillas secretariales con brazos">
          <a:extLst>
            <a:ext uri="{FF2B5EF4-FFF2-40B4-BE49-F238E27FC236}">
              <a16:creationId xmlns:a16="http://schemas.microsoft.com/office/drawing/2014/main" id="{00000000-0008-0000-0600-00003A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24</xdr:row>
      <xdr:rowOff>0</xdr:rowOff>
    </xdr:from>
    <xdr:ext cx="314325" cy="49272825"/>
    <xdr:sp macro="" textlink="">
      <xdr:nvSpPr>
        <xdr:cNvPr id="1851" name="Shape 5" descr="Resultado de imagen para imagenes de sillas secretariales con brazos">
          <a:extLst>
            <a:ext uri="{FF2B5EF4-FFF2-40B4-BE49-F238E27FC236}">
              <a16:creationId xmlns:a16="http://schemas.microsoft.com/office/drawing/2014/main" id="{00000000-0008-0000-0600-00003B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24</xdr:row>
      <xdr:rowOff>0</xdr:rowOff>
    </xdr:from>
    <xdr:ext cx="314325" cy="49272825"/>
    <xdr:sp macro="" textlink="">
      <xdr:nvSpPr>
        <xdr:cNvPr id="1852" name="Shape 5" descr="Resultado de imagen para imagenes de sillas secretariales con brazos">
          <a:extLst>
            <a:ext uri="{FF2B5EF4-FFF2-40B4-BE49-F238E27FC236}">
              <a16:creationId xmlns:a16="http://schemas.microsoft.com/office/drawing/2014/main" id="{00000000-0008-0000-0600-00003C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24</xdr:row>
      <xdr:rowOff>0</xdr:rowOff>
    </xdr:from>
    <xdr:ext cx="314325" cy="49272825"/>
    <xdr:sp macro="" textlink="">
      <xdr:nvSpPr>
        <xdr:cNvPr id="1853" name="Shape 5" descr="Resultado de imagen para imagenes de sillas secretariales con brazos">
          <a:extLst>
            <a:ext uri="{FF2B5EF4-FFF2-40B4-BE49-F238E27FC236}">
              <a16:creationId xmlns:a16="http://schemas.microsoft.com/office/drawing/2014/main" id="{00000000-0008-0000-0600-00003D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24</xdr:row>
      <xdr:rowOff>0</xdr:rowOff>
    </xdr:from>
    <xdr:ext cx="314325" cy="49272825"/>
    <xdr:sp macro="" textlink="">
      <xdr:nvSpPr>
        <xdr:cNvPr id="1854" name="Shape 5" descr="Resultado de imagen para imagenes de sillas secretariales con brazos">
          <a:extLst>
            <a:ext uri="{FF2B5EF4-FFF2-40B4-BE49-F238E27FC236}">
              <a16:creationId xmlns:a16="http://schemas.microsoft.com/office/drawing/2014/main" id="{00000000-0008-0000-0600-00003E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24</xdr:row>
      <xdr:rowOff>0</xdr:rowOff>
    </xdr:from>
    <xdr:ext cx="314325" cy="49272825"/>
    <xdr:sp macro="" textlink="">
      <xdr:nvSpPr>
        <xdr:cNvPr id="1855" name="Shape 5" descr="Resultado de imagen para imagenes de sillas secretariales con brazos">
          <a:extLst>
            <a:ext uri="{FF2B5EF4-FFF2-40B4-BE49-F238E27FC236}">
              <a16:creationId xmlns:a16="http://schemas.microsoft.com/office/drawing/2014/main" id="{00000000-0008-0000-0600-00003F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24</xdr:row>
      <xdr:rowOff>0</xdr:rowOff>
    </xdr:from>
    <xdr:ext cx="314325" cy="49272825"/>
    <xdr:sp macro="" textlink="">
      <xdr:nvSpPr>
        <xdr:cNvPr id="1856" name="Shape 5" descr="Resultado de imagen para imagenes de sillas secretariales con brazos">
          <a:extLst>
            <a:ext uri="{FF2B5EF4-FFF2-40B4-BE49-F238E27FC236}">
              <a16:creationId xmlns:a16="http://schemas.microsoft.com/office/drawing/2014/main" id="{00000000-0008-0000-0600-000040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25</xdr:row>
      <xdr:rowOff>0</xdr:rowOff>
    </xdr:from>
    <xdr:ext cx="314325" cy="48158400"/>
    <xdr:sp macro="" textlink="">
      <xdr:nvSpPr>
        <xdr:cNvPr id="1857" name="Shape 7" descr="Resultado de imagen para imagenes de sillas secretariales con brazos">
          <a:extLst>
            <a:ext uri="{FF2B5EF4-FFF2-40B4-BE49-F238E27FC236}">
              <a16:creationId xmlns:a16="http://schemas.microsoft.com/office/drawing/2014/main" id="{00000000-0008-0000-0600-000041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25</xdr:row>
      <xdr:rowOff>0</xdr:rowOff>
    </xdr:from>
    <xdr:ext cx="314325" cy="48158400"/>
    <xdr:sp macro="" textlink="">
      <xdr:nvSpPr>
        <xdr:cNvPr id="1858" name="Shape 7" descr="Resultado de imagen para imagenes de sillas secretariales con brazos">
          <a:extLst>
            <a:ext uri="{FF2B5EF4-FFF2-40B4-BE49-F238E27FC236}">
              <a16:creationId xmlns:a16="http://schemas.microsoft.com/office/drawing/2014/main" id="{00000000-0008-0000-0600-000042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25</xdr:row>
      <xdr:rowOff>0</xdr:rowOff>
    </xdr:from>
    <xdr:ext cx="314325" cy="48158400"/>
    <xdr:sp macro="" textlink="">
      <xdr:nvSpPr>
        <xdr:cNvPr id="1859" name="Shape 7" descr="Resultado de imagen para imagenes de sillas secretariales con brazos">
          <a:extLst>
            <a:ext uri="{FF2B5EF4-FFF2-40B4-BE49-F238E27FC236}">
              <a16:creationId xmlns:a16="http://schemas.microsoft.com/office/drawing/2014/main" id="{00000000-0008-0000-0600-000043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25</xdr:row>
      <xdr:rowOff>0</xdr:rowOff>
    </xdr:from>
    <xdr:ext cx="314325" cy="48158400"/>
    <xdr:sp macro="" textlink="">
      <xdr:nvSpPr>
        <xdr:cNvPr id="1860" name="Shape 7" descr="Resultado de imagen para imagenes de sillas secretariales con brazos">
          <a:extLst>
            <a:ext uri="{FF2B5EF4-FFF2-40B4-BE49-F238E27FC236}">
              <a16:creationId xmlns:a16="http://schemas.microsoft.com/office/drawing/2014/main" id="{00000000-0008-0000-0600-000044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25</xdr:row>
      <xdr:rowOff>0</xdr:rowOff>
    </xdr:from>
    <xdr:ext cx="314325" cy="48158400"/>
    <xdr:sp macro="" textlink="">
      <xdr:nvSpPr>
        <xdr:cNvPr id="1861" name="Shape 7" descr="Resultado de imagen para imagenes de sillas secretariales con brazos">
          <a:extLst>
            <a:ext uri="{FF2B5EF4-FFF2-40B4-BE49-F238E27FC236}">
              <a16:creationId xmlns:a16="http://schemas.microsoft.com/office/drawing/2014/main" id="{00000000-0008-0000-0600-000045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25</xdr:row>
      <xdr:rowOff>0</xdr:rowOff>
    </xdr:from>
    <xdr:ext cx="314325" cy="48158400"/>
    <xdr:sp macro="" textlink="">
      <xdr:nvSpPr>
        <xdr:cNvPr id="1862" name="Shape 7" descr="Resultado de imagen para imagenes de sillas secretariales con brazos">
          <a:extLst>
            <a:ext uri="{FF2B5EF4-FFF2-40B4-BE49-F238E27FC236}">
              <a16:creationId xmlns:a16="http://schemas.microsoft.com/office/drawing/2014/main" id="{00000000-0008-0000-0600-000046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25</xdr:row>
      <xdr:rowOff>0</xdr:rowOff>
    </xdr:from>
    <xdr:ext cx="314325" cy="48158400"/>
    <xdr:sp macro="" textlink="">
      <xdr:nvSpPr>
        <xdr:cNvPr id="1863" name="Shape 7" descr="Resultado de imagen para imagenes de sillas secretariales con brazos">
          <a:extLst>
            <a:ext uri="{FF2B5EF4-FFF2-40B4-BE49-F238E27FC236}">
              <a16:creationId xmlns:a16="http://schemas.microsoft.com/office/drawing/2014/main" id="{00000000-0008-0000-0600-000047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26</xdr:row>
      <xdr:rowOff>0</xdr:rowOff>
    </xdr:from>
    <xdr:ext cx="314325" cy="47301150"/>
    <xdr:sp macro="" textlink="">
      <xdr:nvSpPr>
        <xdr:cNvPr id="1864" name="Shape 6" descr="Resultado de imagen para imagenes de sillas secretariales con brazos">
          <a:extLst>
            <a:ext uri="{FF2B5EF4-FFF2-40B4-BE49-F238E27FC236}">
              <a16:creationId xmlns:a16="http://schemas.microsoft.com/office/drawing/2014/main" id="{00000000-0008-0000-0600-000048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26</xdr:row>
      <xdr:rowOff>0</xdr:rowOff>
    </xdr:from>
    <xdr:ext cx="314325" cy="47301150"/>
    <xdr:sp macro="" textlink="">
      <xdr:nvSpPr>
        <xdr:cNvPr id="1865" name="Shape 6" descr="Resultado de imagen para imagenes de sillas secretariales con brazos">
          <a:extLst>
            <a:ext uri="{FF2B5EF4-FFF2-40B4-BE49-F238E27FC236}">
              <a16:creationId xmlns:a16="http://schemas.microsoft.com/office/drawing/2014/main" id="{00000000-0008-0000-0600-000049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26</xdr:row>
      <xdr:rowOff>0</xdr:rowOff>
    </xdr:from>
    <xdr:ext cx="314325" cy="47301150"/>
    <xdr:sp macro="" textlink="">
      <xdr:nvSpPr>
        <xdr:cNvPr id="1866" name="Shape 6" descr="Resultado de imagen para imagenes de sillas secretariales con brazos">
          <a:extLst>
            <a:ext uri="{FF2B5EF4-FFF2-40B4-BE49-F238E27FC236}">
              <a16:creationId xmlns:a16="http://schemas.microsoft.com/office/drawing/2014/main" id="{00000000-0008-0000-0600-00004A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26</xdr:row>
      <xdr:rowOff>0</xdr:rowOff>
    </xdr:from>
    <xdr:ext cx="314325" cy="47301150"/>
    <xdr:sp macro="" textlink="">
      <xdr:nvSpPr>
        <xdr:cNvPr id="1867" name="Shape 6" descr="Resultado de imagen para imagenes de sillas secretariales con brazos">
          <a:extLst>
            <a:ext uri="{FF2B5EF4-FFF2-40B4-BE49-F238E27FC236}">
              <a16:creationId xmlns:a16="http://schemas.microsoft.com/office/drawing/2014/main" id="{00000000-0008-0000-0600-00004B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26</xdr:row>
      <xdr:rowOff>0</xdr:rowOff>
    </xdr:from>
    <xdr:ext cx="314325" cy="47301150"/>
    <xdr:sp macro="" textlink="">
      <xdr:nvSpPr>
        <xdr:cNvPr id="1868" name="Shape 6" descr="Resultado de imagen para imagenes de sillas secretariales con brazos">
          <a:extLst>
            <a:ext uri="{FF2B5EF4-FFF2-40B4-BE49-F238E27FC236}">
              <a16:creationId xmlns:a16="http://schemas.microsoft.com/office/drawing/2014/main" id="{00000000-0008-0000-0600-00004C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26</xdr:row>
      <xdr:rowOff>0</xdr:rowOff>
    </xdr:from>
    <xdr:ext cx="314325" cy="47301150"/>
    <xdr:sp macro="" textlink="">
      <xdr:nvSpPr>
        <xdr:cNvPr id="1869" name="Shape 6" descr="Resultado de imagen para imagenes de sillas secretariales con brazos">
          <a:extLst>
            <a:ext uri="{FF2B5EF4-FFF2-40B4-BE49-F238E27FC236}">
              <a16:creationId xmlns:a16="http://schemas.microsoft.com/office/drawing/2014/main" id="{00000000-0008-0000-0600-00004D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26</xdr:row>
      <xdr:rowOff>0</xdr:rowOff>
    </xdr:from>
    <xdr:ext cx="314325" cy="47301150"/>
    <xdr:sp macro="" textlink="">
      <xdr:nvSpPr>
        <xdr:cNvPr id="1870" name="Shape 6" descr="Resultado de imagen para imagenes de sillas secretariales con brazos">
          <a:extLst>
            <a:ext uri="{FF2B5EF4-FFF2-40B4-BE49-F238E27FC236}">
              <a16:creationId xmlns:a16="http://schemas.microsoft.com/office/drawing/2014/main" id="{00000000-0008-0000-0600-00004E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27</xdr:row>
      <xdr:rowOff>0</xdr:rowOff>
    </xdr:from>
    <xdr:ext cx="314325" cy="46415325"/>
    <xdr:sp macro="" textlink="">
      <xdr:nvSpPr>
        <xdr:cNvPr id="1871" name="Shape 5" descr="Resultado de imagen para imagenes de sillas secretariales con brazos">
          <a:extLst>
            <a:ext uri="{FF2B5EF4-FFF2-40B4-BE49-F238E27FC236}">
              <a16:creationId xmlns:a16="http://schemas.microsoft.com/office/drawing/2014/main" id="{00000000-0008-0000-0600-00004F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27</xdr:row>
      <xdr:rowOff>0</xdr:rowOff>
    </xdr:from>
    <xdr:ext cx="314325" cy="46415325"/>
    <xdr:sp macro="" textlink="">
      <xdr:nvSpPr>
        <xdr:cNvPr id="1872" name="Shape 5" descr="Resultado de imagen para imagenes de sillas secretariales con brazos">
          <a:extLst>
            <a:ext uri="{FF2B5EF4-FFF2-40B4-BE49-F238E27FC236}">
              <a16:creationId xmlns:a16="http://schemas.microsoft.com/office/drawing/2014/main" id="{00000000-0008-0000-0600-000050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27</xdr:row>
      <xdr:rowOff>0</xdr:rowOff>
    </xdr:from>
    <xdr:ext cx="314325" cy="46415325"/>
    <xdr:sp macro="" textlink="">
      <xdr:nvSpPr>
        <xdr:cNvPr id="1873" name="Shape 5" descr="Resultado de imagen para imagenes de sillas secretariales con brazos">
          <a:extLst>
            <a:ext uri="{FF2B5EF4-FFF2-40B4-BE49-F238E27FC236}">
              <a16:creationId xmlns:a16="http://schemas.microsoft.com/office/drawing/2014/main" id="{00000000-0008-0000-0600-000051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27</xdr:row>
      <xdr:rowOff>0</xdr:rowOff>
    </xdr:from>
    <xdr:ext cx="314325" cy="46415325"/>
    <xdr:sp macro="" textlink="">
      <xdr:nvSpPr>
        <xdr:cNvPr id="1874" name="Shape 5" descr="Resultado de imagen para imagenes de sillas secretariales con brazos">
          <a:extLst>
            <a:ext uri="{FF2B5EF4-FFF2-40B4-BE49-F238E27FC236}">
              <a16:creationId xmlns:a16="http://schemas.microsoft.com/office/drawing/2014/main" id="{00000000-0008-0000-0600-000052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27</xdr:row>
      <xdr:rowOff>0</xdr:rowOff>
    </xdr:from>
    <xdr:ext cx="314325" cy="46415325"/>
    <xdr:sp macro="" textlink="">
      <xdr:nvSpPr>
        <xdr:cNvPr id="1875" name="Shape 5" descr="Resultado de imagen para imagenes de sillas secretariales con brazos">
          <a:extLst>
            <a:ext uri="{FF2B5EF4-FFF2-40B4-BE49-F238E27FC236}">
              <a16:creationId xmlns:a16="http://schemas.microsoft.com/office/drawing/2014/main" id="{00000000-0008-0000-0600-000053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27</xdr:row>
      <xdr:rowOff>0</xdr:rowOff>
    </xdr:from>
    <xdr:ext cx="314325" cy="46415325"/>
    <xdr:sp macro="" textlink="">
      <xdr:nvSpPr>
        <xdr:cNvPr id="1876" name="Shape 5" descr="Resultado de imagen para imagenes de sillas secretariales con brazos">
          <a:extLst>
            <a:ext uri="{FF2B5EF4-FFF2-40B4-BE49-F238E27FC236}">
              <a16:creationId xmlns:a16="http://schemas.microsoft.com/office/drawing/2014/main" id="{00000000-0008-0000-0600-000054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27</xdr:row>
      <xdr:rowOff>0</xdr:rowOff>
    </xdr:from>
    <xdr:ext cx="314325" cy="46415325"/>
    <xdr:sp macro="" textlink="">
      <xdr:nvSpPr>
        <xdr:cNvPr id="1877" name="Shape 5" descr="Resultado de imagen para imagenes de sillas secretariales con brazos">
          <a:extLst>
            <a:ext uri="{FF2B5EF4-FFF2-40B4-BE49-F238E27FC236}">
              <a16:creationId xmlns:a16="http://schemas.microsoft.com/office/drawing/2014/main" id="{00000000-0008-0000-0600-000055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28</xdr:row>
      <xdr:rowOff>0</xdr:rowOff>
    </xdr:from>
    <xdr:ext cx="314325" cy="45720000"/>
    <xdr:sp macro="" textlink="">
      <xdr:nvSpPr>
        <xdr:cNvPr id="1878" name="Shape 7" descr="Resultado de imagen para imagenes de sillas secretariales con brazos">
          <a:extLst>
            <a:ext uri="{FF2B5EF4-FFF2-40B4-BE49-F238E27FC236}">
              <a16:creationId xmlns:a16="http://schemas.microsoft.com/office/drawing/2014/main" id="{00000000-0008-0000-0600-000056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28</xdr:row>
      <xdr:rowOff>0</xdr:rowOff>
    </xdr:from>
    <xdr:ext cx="314325" cy="45720000"/>
    <xdr:sp macro="" textlink="">
      <xdr:nvSpPr>
        <xdr:cNvPr id="1879" name="Shape 7" descr="Resultado de imagen para imagenes de sillas secretariales con brazos">
          <a:extLst>
            <a:ext uri="{FF2B5EF4-FFF2-40B4-BE49-F238E27FC236}">
              <a16:creationId xmlns:a16="http://schemas.microsoft.com/office/drawing/2014/main" id="{00000000-0008-0000-0600-000057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28</xdr:row>
      <xdr:rowOff>0</xdr:rowOff>
    </xdr:from>
    <xdr:ext cx="314325" cy="45720000"/>
    <xdr:sp macro="" textlink="">
      <xdr:nvSpPr>
        <xdr:cNvPr id="1880" name="Shape 7" descr="Resultado de imagen para imagenes de sillas secretariales con brazos">
          <a:extLst>
            <a:ext uri="{FF2B5EF4-FFF2-40B4-BE49-F238E27FC236}">
              <a16:creationId xmlns:a16="http://schemas.microsoft.com/office/drawing/2014/main" id="{00000000-0008-0000-0600-000058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28</xdr:row>
      <xdr:rowOff>0</xdr:rowOff>
    </xdr:from>
    <xdr:ext cx="314325" cy="45720000"/>
    <xdr:sp macro="" textlink="">
      <xdr:nvSpPr>
        <xdr:cNvPr id="1881" name="Shape 7" descr="Resultado de imagen para imagenes de sillas secretariales con brazos">
          <a:extLst>
            <a:ext uri="{FF2B5EF4-FFF2-40B4-BE49-F238E27FC236}">
              <a16:creationId xmlns:a16="http://schemas.microsoft.com/office/drawing/2014/main" id="{00000000-0008-0000-0600-000059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28</xdr:row>
      <xdr:rowOff>0</xdr:rowOff>
    </xdr:from>
    <xdr:ext cx="314325" cy="45720000"/>
    <xdr:sp macro="" textlink="">
      <xdr:nvSpPr>
        <xdr:cNvPr id="1882" name="Shape 7" descr="Resultado de imagen para imagenes de sillas secretariales con brazos">
          <a:extLst>
            <a:ext uri="{FF2B5EF4-FFF2-40B4-BE49-F238E27FC236}">
              <a16:creationId xmlns:a16="http://schemas.microsoft.com/office/drawing/2014/main" id="{00000000-0008-0000-0600-00005A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28</xdr:row>
      <xdr:rowOff>0</xdr:rowOff>
    </xdr:from>
    <xdr:ext cx="314325" cy="45720000"/>
    <xdr:sp macro="" textlink="">
      <xdr:nvSpPr>
        <xdr:cNvPr id="1883" name="Shape 7" descr="Resultado de imagen para imagenes de sillas secretariales con brazos">
          <a:extLst>
            <a:ext uri="{FF2B5EF4-FFF2-40B4-BE49-F238E27FC236}">
              <a16:creationId xmlns:a16="http://schemas.microsoft.com/office/drawing/2014/main" id="{00000000-0008-0000-0600-00005B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28</xdr:row>
      <xdr:rowOff>0</xdr:rowOff>
    </xdr:from>
    <xdr:ext cx="314325" cy="45720000"/>
    <xdr:sp macro="" textlink="">
      <xdr:nvSpPr>
        <xdr:cNvPr id="1884" name="Shape 7" descr="Resultado de imagen para imagenes de sillas secretariales con brazos">
          <a:extLst>
            <a:ext uri="{FF2B5EF4-FFF2-40B4-BE49-F238E27FC236}">
              <a16:creationId xmlns:a16="http://schemas.microsoft.com/office/drawing/2014/main" id="{00000000-0008-0000-0600-00005C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29</xdr:row>
      <xdr:rowOff>0</xdr:rowOff>
    </xdr:from>
    <xdr:ext cx="314325" cy="45319950"/>
    <xdr:sp macro="" textlink="">
      <xdr:nvSpPr>
        <xdr:cNvPr id="1885" name="Shape 5" descr="Resultado de imagen para imagenes de sillas secretariales con brazos">
          <a:extLst>
            <a:ext uri="{FF2B5EF4-FFF2-40B4-BE49-F238E27FC236}">
              <a16:creationId xmlns:a16="http://schemas.microsoft.com/office/drawing/2014/main" id="{00000000-0008-0000-0600-00005D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29</xdr:row>
      <xdr:rowOff>0</xdr:rowOff>
    </xdr:from>
    <xdr:ext cx="314325" cy="45319950"/>
    <xdr:sp macro="" textlink="">
      <xdr:nvSpPr>
        <xdr:cNvPr id="1886" name="Shape 5" descr="Resultado de imagen para imagenes de sillas secretariales con brazos">
          <a:extLst>
            <a:ext uri="{FF2B5EF4-FFF2-40B4-BE49-F238E27FC236}">
              <a16:creationId xmlns:a16="http://schemas.microsoft.com/office/drawing/2014/main" id="{00000000-0008-0000-0600-00005E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29</xdr:row>
      <xdr:rowOff>0</xdr:rowOff>
    </xdr:from>
    <xdr:ext cx="314325" cy="45319950"/>
    <xdr:sp macro="" textlink="">
      <xdr:nvSpPr>
        <xdr:cNvPr id="1887" name="Shape 5" descr="Resultado de imagen para imagenes de sillas secretariales con brazos">
          <a:extLst>
            <a:ext uri="{FF2B5EF4-FFF2-40B4-BE49-F238E27FC236}">
              <a16:creationId xmlns:a16="http://schemas.microsoft.com/office/drawing/2014/main" id="{00000000-0008-0000-0600-00005F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29</xdr:row>
      <xdr:rowOff>0</xdr:rowOff>
    </xdr:from>
    <xdr:ext cx="314325" cy="45319950"/>
    <xdr:sp macro="" textlink="">
      <xdr:nvSpPr>
        <xdr:cNvPr id="1888" name="Shape 5" descr="Resultado de imagen para imagenes de sillas secretariales con brazos">
          <a:extLst>
            <a:ext uri="{FF2B5EF4-FFF2-40B4-BE49-F238E27FC236}">
              <a16:creationId xmlns:a16="http://schemas.microsoft.com/office/drawing/2014/main" id="{00000000-0008-0000-0600-000060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29</xdr:row>
      <xdr:rowOff>0</xdr:rowOff>
    </xdr:from>
    <xdr:ext cx="314325" cy="45319950"/>
    <xdr:sp macro="" textlink="">
      <xdr:nvSpPr>
        <xdr:cNvPr id="1889" name="Shape 5" descr="Resultado de imagen para imagenes de sillas secretariales con brazos">
          <a:extLst>
            <a:ext uri="{FF2B5EF4-FFF2-40B4-BE49-F238E27FC236}">
              <a16:creationId xmlns:a16="http://schemas.microsoft.com/office/drawing/2014/main" id="{00000000-0008-0000-0600-000061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29</xdr:row>
      <xdr:rowOff>0</xdr:rowOff>
    </xdr:from>
    <xdr:ext cx="314325" cy="45319950"/>
    <xdr:sp macro="" textlink="">
      <xdr:nvSpPr>
        <xdr:cNvPr id="1890" name="Shape 5" descr="Resultado de imagen para imagenes de sillas secretariales con brazos">
          <a:extLst>
            <a:ext uri="{FF2B5EF4-FFF2-40B4-BE49-F238E27FC236}">
              <a16:creationId xmlns:a16="http://schemas.microsoft.com/office/drawing/2014/main" id="{00000000-0008-0000-0600-000062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29</xdr:row>
      <xdr:rowOff>0</xdr:rowOff>
    </xdr:from>
    <xdr:ext cx="314325" cy="45319950"/>
    <xdr:sp macro="" textlink="">
      <xdr:nvSpPr>
        <xdr:cNvPr id="1891" name="Shape 5" descr="Resultado de imagen para imagenes de sillas secretariales con brazos">
          <a:extLst>
            <a:ext uri="{FF2B5EF4-FFF2-40B4-BE49-F238E27FC236}">
              <a16:creationId xmlns:a16="http://schemas.microsoft.com/office/drawing/2014/main" id="{00000000-0008-0000-0600-000063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30</xdr:row>
      <xdr:rowOff>0</xdr:rowOff>
    </xdr:from>
    <xdr:ext cx="314325" cy="44548425"/>
    <xdr:sp macro="" textlink="">
      <xdr:nvSpPr>
        <xdr:cNvPr id="1892" name="Shape 7" descr="Resultado de imagen para imagenes de sillas secretariales con brazos">
          <a:extLst>
            <a:ext uri="{FF2B5EF4-FFF2-40B4-BE49-F238E27FC236}">
              <a16:creationId xmlns:a16="http://schemas.microsoft.com/office/drawing/2014/main" id="{00000000-0008-0000-0600-000064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30</xdr:row>
      <xdr:rowOff>0</xdr:rowOff>
    </xdr:from>
    <xdr:ext cx="314325" cy="44548425"/>
    <xdr:sp macro="" textlink="">
      <xdr:nvSpPr>
        <xdr:cNvPr id="1893" name="Shape 7" descr="Resultado de imagen para imagenes de sillas secretariales con brazos">
          <a:extLst>
            <a:ext uri="{FF2B5EF4-FFF2-40B4-BE49-F238E27FC236}">
              <a16:creationId xmlns:a16="http://schemas.microsoft.com/office/drawing/2014/main" id="{00000000-0008-0000-0600-000065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30</xdr:row>
      <xdr:rowOff>0</xdr:rowOff>
    </xdr:from>
    <xdr:ext cx="314325" cy="44548425"/>
    <xdr:sp macro="" textlink="">
      <xdr:nvSpPr>
        <xdr:cNvPr id="1894" name="Shape 7" descr="Resultado de imagen para imagenes de sillas secretariales con brazos">
          <a:extLst>
            <a:ext uri="{FF2B5EF4-FFF2-40B4-BE49-F238E27FC236}">
              <a16:creationId xmlns:a16="http://schemas.microsoft.com/office/drawing/2014/main" id="{00000000-0008-0000-0600-000066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30</xdr:row>
      <xdr:rowOff>0</xdr:rowOff>
    </xdr:from>
    <xdr:ext cx="314325" cy="44548425"/>
    <xdr:sp macro="" textlink="">
      <xdr:nvSpPr>
        <xdr:cNvPr id="1895" name="Shape 7" descr="Resultado de imagen para imagenes de sillas secretariales con brazos">
          <a:extLst>
            <a:ext uri="{FF2B5EF4-FFF2-40B4-BE49-F238E27FC236}">
              <a16:creationId xmlns:a16="http://schemas.microsoft.com/office/drawing/2014/main" id="{00000000-0008-0000-0600-000067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30</xdr:row>
      <xdr:rowOff>0</xdr:rowOff>
    </xdr:from>
    <xdr:ext cx="314325" cy="44548425"/>
    <xdr:sp macro="" textlink="">
      <xdr:nvSpPr>
        <xdr:cNvPr id="1896" name="Shape 7" descr="Resultado de imagen para imagenes de sillas secretariales con brazos">
          <a:extLst>
            <a:ext uri="{FF2B5EF4-FFF2-40B4-BE49-F238E27FC236}">
              <a16:creationId xmlns:a16="http://schemas.microsoft.com/office/drawing/2014/main" id="{00000000-0008-0000-0600-000068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30</xdr:row>
      <xdr:rowOff>0</xdr:rowOff>
    </xdr:from>
    <xdr:ext cx="314325" cy="44548425"/>
    <xdr:sp macro="" textlink="">
      <xdr:nvSpPr>
        <xdr:cNvPr id="1897" name="Shape 7" descr="Resultado de imagen para imagenes de sillas secretariales con brazos">
          <a:extLst>
            <a:ext uri="{FF2B5EF4-FFF2-40B4-BE49-F238E27FC236}">
              <a16:creationId xmlns:a16="http://schemas.microsoft.com/office/drawing/2014/main" id="{00000000-0008-0000-0600-000069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30</xdr:row>
      <xdr:rowOff>0</xdr:rowOff>
    </xdr:from>
    <xdr:ext cx="314325" cy="44548425"/>
    <xdr:sp macro="" textlink="">
      <xdr:nvSpPr>
        <xdr:cNvPr id="1898" name="Shape 7" descr="Resultado de imagen para imagenes de sillas secretariales con brazos">
          <a:extLst>
            <a:ext uri="{FF2B5EF4-FFF2-40B4-BE49-F238E27FC236}">
              <a16:creationId xmlns:a16="http://schemas.microsoft.com/office/drawing/2014/main" id="{00000000-0008-0000-0600-00006A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14325" cy="43519725"/>
    <xdr:sp macro="" textlink="">
      <xdr:nvSpPr>
        <xdr:cNvPr id="1899" name="Shape 5" descr="Resultado de imagen para imagenes de sillas secretariales con brazos">
          <a:extLst>
            <a:ext uri="{FF2B5EF4-FFF2-40B4-BE49-F238E27FC236}">
              <a16:creationId xmlns:a16="http://schemas.microsoft.com/office/drawing/2014/main" id="{00000000-0008-0000-0600-00006B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14325" cy="43519725"/>
    <xdr:sp macro="" textlink="">
      <xdr:nvSpPr>
        <xdr:cNvPr id="1900" name="Shape 5" descr="Resultado de imagen para imagenes de sillas secretariales con brazos">
          <a:extLst>
            <a:ext uri="{FF2B5EF4-FFF2-40B4-BE49-F238E27FC236}">
              <a16:creationId xmlns:a16="http://schemas.microsoft.com/office/drawing/2014/main" id="{00000000-0008-0000-0600-00006C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14325" cy="43519725"/>
    <xdr:sp macro="" textlink="">
      <xdr:nvSpPr>
        <xdr:cNvPr id="1901" name="Shape 5" descr="Resultado de imagen para imagenes de sillas secretariales con brazos">
          <a:extLst>
            <a:ext uri="{FF2B5EF4-FFF2-40B4-BE49-F238E27FC236}">
              <a16:creationId xmlns:a16="http://schemas.microsoft.com/office/drawing/2014/main" id="{00000000-0008-0000-0600-00006D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14325" cy="43519725"/>
    <xdr:sp macro="" textlink="">
      <xdr:nvSpPr>
        <xdr:cNvPr id="1902" name="Shape 5" descr="Resultado de imagen para imagenes de sillas secretariales con brazos">
          <a:extLst>
            <a:ext uri="{FF2B5EF4-FFF2-40B4-BE49-F238E27FC236}">
              <a16:creationId xmlns:a16="http://schemas.microsoft.com/office/drawing/2014/main" id="{00000000-0008-0000-0600-00006E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14325" cy="43519725"/>
    <xdr:sp macro="" textlink="">
      <xdr:nvSpPr>
        <xdr:cNvPr id="1903" name="Shape 5" descr="Resultado de imagen para imagenes de sillas secretariales con brazos">
          <a:extLst>
            <a:ext uri="{FF2B5EF4-FFF2-40B4-BE49-F238E27FC236}">
              <a16:creationId xmlns:a16="http://schemas.microsoft.com/office/drawing/2014/main" id="{00000000-0008-0000-0600-00006F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14325" cy="43519725"/>
    <xdr:sp macro="" textlink="">
      <xdr:nvSpPr>
        <xdr:cNvPr id="1904" name="Shape 5" descr="Resultado de imagen para imagenes de sillas secretariales con brazos">
          <a:extLst>
            <a:ext uri="{FF2B5EF4-FFF2-40B4-BE49-F238E27FC236}">
              <a16:creationId xmlns:a16="http://schemas.microsoft.com/office/drawing/2014/main" id="{00000000-0008-0000-0600-000070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14325" cy="43519725"/>
    <xdr:sp macro="" textlink="">
      <xdr:nvSpPr>
        <xdr:cNvPr id="1905" name="Shape 5" descr="Resultado de imagen para imagenes de sillas secretariales con brazos">
          <a:extLst>
            <a:ext uri="{FF2B5EF4-FFF2-40B4-BE49-F238E27FC236}">
              <a16:creationId xmlns:a16="http://schemas.microsoft.com/office/drawing/2014/main" id="{00000000-0008-0000-0600-000071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14325" cy="42814875"/>
    <xdr:sp macro="" textlink="">
      <xdr:nvSpPr>
        <xdr:cNvPr id="1906" name="Shape 5" descr="Resultado de imagen para imagenes de sillas secretariales con brazos">
          <a:extLst>
            <a:ext uri="{FF2B5EF4-FFF2-40B4-BE49-F238E27FC236}">
              <a16:creationId xmlns:a16="http://schemas.microsoft.com/office/drawing/2014/main" id="{00000000-0008-0000-0600-000072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14325" cy="42814875"/>
    <xdr:sp macro="" textlink="">
      <xdr:nvSpPr>
        <xdr:cNvPr id="1907" name="Shape 5" descr="Resultado de imagen para imagenes de sillas secretariales con brazos">
          <a:extLst>
            <a:ext uri="{FF2B5EF4-FFF2-40B4-BE49-F238E27FC236}">
              <a16:creationId xmlns:a16="http://schemas.microsoft.com/office/drawing/2014/main" id="{00000000-0008-0000-0600-000073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14325" cy="42814875"/>
    <xdr:sp macro="" textlink="">
      <xdr:nvSpPr>
        <xdr:cNvPr id="1908" name="Shape 5" descr="Resultado de imagen para imagenes de sillas secretariales con brazos">
          <a:extLst>
            <a:ext uri="{FF2B5EF4-FFF2-40B4-BE49-F238E27FC236}">
              <a16:creationId xmlns:a16="http://schemas.microsoft.com/office/drawing/2014/main" id="{00000000-0008-0000-0600-000074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14325" cy="42814875"/>
    <xdr:sp macro="" textlink="">
      <xdr:nvSpPr>
        <xdr:cNvPr id="1909" name="Shape 5" descr="Resultado de imagen para imagenes de sillas secretariales con brazos">
          <a:extLst>
            <a:ext uri="{FF2B5EF4-FFF2-40B4-BE49-F238E27FC236}">
              <a16:creationId xmlns:a16="http://schemas.microsoft.com/office/drawing/2014/main" id="{00000000-0008-0000-0600-000075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14325" cy="42814875"/>
    <xdr:sp macro="" textlink="">
      <xdr:nvSpPr>
        <xdr:cNvPr id="1910" name="Shape 5" descr="Resultado de imagen para imagenes de sillas secretariales con brazos">
          <a:extLst>
            <a:ext uri="{FF2B5EF4-FFF2-40B4-BE49-F238E27FC236}">
              <a16:creationId xmlns:a16="http://schemas.microsoft.com/office/drawing/2014/main" id="{00000000-0008-0000-0600-000076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14325" cy="42814875"/>
    <xdr:sp macro="" textlink="">
      <xdr:nvSpPr>
        <xdr:cNvPr id="1911" name="Shape 5" descr="Resultado de imagen para imagenes de sillas secretariales con brazos">
          <a:extLst>
            <a:ext uri="{FF2B5EF4-FFF2-40B4-BE49-F238E27FC236}">
              <a16:creationId xmlns:a16="http://schemas.microsoft.com/office/drawing/2014/main" id="{00000000-0008-0000-0600-000077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14325" cy="42814875"/>
    <xdr:sp macro="" textlink="">
      <xdr:nvSpPr>
        <xdr:cNvPr id="1912" name="Shape 5" descr="Resultado de imagen para imagenes de sillas secretariales con brazos">
          <a:extLst>
            <a:ext uri="{FF2B5EF4-FFF2-40B4-BE49-F238E27FC236}">
              <a16:creationId xmlns:a16="http://schemas.microsoft.com/office/drawing/2014/main" id="{00000000-0008-0000-0600-000078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33</xdr:row>
      <xdr:rowOff>0</xdr:rowOff>
    </xdr:from>
    <xdr:ext cx="314325" cy="42167175"/>
    <xdr:sp macro="" textlink="">
      <xdr:nvSpPr>
        <xdr:cNvPr id="1913" name="Shape 5" descr="Resultado de imagen para imagenes de sillas secretariales con brazos">
          <a:extLst>
            <a:ext uri="{FF2B5EF4-FFF2-40B4-BE49-F238E27FC236}">
              <a16:creationId xmlns:a16="http://schemas.microsoft.com/office/drawing/2014/main" id="{00000000-0008-0000-0600-000079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33</xdr:row>
      <xdr:rowOff>0</xdr:rowOff>
    </xdr:from>
    <xdr:ext cx="314325" cy="42167175"/>
    <xdr:sp macro="" textlink="">
      <xdr:nvSpPr>
        <xdr:cNvPr id="1914" name="Shape 5" descr="Resultado de imagen para imagenes de sillas secretariales con brazos">
          <a:extLst>
            <a:ext uri="{FF2B5EF4-FFF2-40B4-BE49-F238E27FC236}">
              <a16:creationId xmlns:a16="http://schemas.microsoft.com/office/drawing/2014/main" id="{00000000-0008-0000-0600-00007A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33</xdr:row>
      <xdr:rowOff>0</xdr:rowOff>
    </xdr:from>
    <xdr:ext cx="314325" cy="42167175"/>
    <xdr:sp macro="" textlink="">
      <xdr:nvSpPr>
        <xdr:cNvPr id="1915" name="Shape 5" descr="Resultado de imagen para imagenes de sillas secretariales con brazos">
          <a:extLst>
            <a:ext uri="{FF2B5EF4-FFF2-40B4-BE49-F238E27FC236}">
              <a16:creationId xmlns:a16="http://schemas.microsoft.com/office/drawing/2014/main" id="{00000000-0008-0000-0600-00007B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33</xdr:row>
      <xdr:rowOff>0</xdr:rowOff>
    </xdr:from>
    <xdr:ext cx="314325" cy="42167175"/>
    <xdr:sp macro="" textlink="">
      <xdr:nvSpPr>
        <xdr:cNvPr id="1916" name="Shape 5" descr="Resultado de imagen para imagenes de sillas secretariales con brazos">
          <a:extLst>
            <a:ext uri="{FF2B5EF4-FFF2-40B4-BE49-F238E27FC236}">
              <a16:creationId xmlns:a16="http://schemas.microsoft.com/office/drawing/2014/main" id="{00000000-0008-0000-0600-00007C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33</xdr:row>
      <xdr:rowOff>0</xdr:rowOff>
    </xdr:from>
    <xdr:ext cx="314325" cy="42167175"/>
    <xdr:sp macro="" textlink="">
      <xdr:nvSpPr>
        <xdr:cNvPr id="1917" name="Shape 5" descr="Resultado de imagen para imagenes de sillas secretariales con brazos">
          <a:extLst>
            <a:ext uri="{FF2B5EF4-FFF2-40B4-BE49-F238E27FC236}">
              <a16:creationId xmlns:a16="http://schemas.microsoft.com/office/drawing/2014/main" id="{00000000-0008-0000-0600-00007D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33</xdr:row>
      <xdr:rowOff>0</xdr:rowOff>
    </xdr:from>
    <xdr:ext cx="314325" cy="42167175"/>
    <xdr:sp macro="" textlink="">
      <xdr:nvSpPr>
        <xdr:cNvPr id="1918" name="Shape 5" descr="Resultado de imagen para imagenes de sillas secretariales con brazos">
          <a:extLst>
            <a:ext uri="{FF2B5EF4-FFF2-40B4-BE49-F238E27FC236}">
              <a16:creationId xmlns:a16="http://schemas.microsoft.com/office/drawing/2014/main" id="{00000000-0008-0000-0600-00007E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33</xdr:row>
      <xdr:rowOff>0</xdr:rowOff>
    </xdr:from>
    <xdr:ext cx="314325" cy="42167175"/>
    <xdr:sp macro="" textlink="">
      <xdr:nvSpPr>
        <xdr:cNvPr id="1919" name="Shape 5" descr="Resultado de imagen para imagenes de sillas secretariales con brazos">
          <a:extLst>
            <a:ext uri="{FF2B5EF4-FFF2-40B4-BE49-F238E27FC236}">
              <a16:creationId xmlns:a16="http://schemas.microsoft.com/office/drawing/2014/main" id="{00000000-0008-0000-0600-00007F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14325" cy="41729025"/>
    <xdr:sp macro="" textlink="">
      <xdr:nvSpPr>
        <xdr:cNvPr id="1920" name="Shape 5" descr="Resultado de imagen para imagenes de sillas secretariales con brazos">
          <a:extLst>
            <a:ext uri="{FF2B5EF4-FFF2-40B4-BE49-F238E27FC236}">
              <a16:creationId xmlns:a16="http://schemas.microsoft.com/office/drawing/2014/main" id="{00000000-0008-0000-0600-000080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14325" cy="41729025"/>
    <xdr:sp macro="" textlink="">
      <xdr:nvSpPr>
        <xdr:cNvPr id="1921" name="Shape 5" descr="Resultado de imagen para imagenes de sillas secretariales con brazos">
          <a:extLst>
            <a:ext uri="{FF2B5EF4-FFF2-40B4-BE49-F238E27FC236}">
              <a16:creationId xmlns:a16="http://schemas.microsoft.com/office/drawing/2014/main" id="{00000000-0008-0000-0600-000081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14325" cy="41729025"/>
    <xdr:sp macro="" textlink="">
      <xdr:nvSpPr>
        <xdr:cNvPr id="1922" name="Shape 5" descr="Resultado de imagen para imagenes de sillas secretariales con brazos">
          <a:extLst>
            <a:ext uri="{FF2B5EF4-FFF2-40B4-BE49-F238E27FC236}">
              <a16:creationId xmlns:a16="http://schemas.microsoft.com/office/drawing/2014/main" id="{00000000-0008-0000-0600-000082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14325" cy="41729025"/>
    <xdr:sp macro="" textlink="">
      <xdr:nvSpPr>
        <xdr:cNvPr id="1923" name="Shape 5" descr="Resultado de imagen para imagenes de sillas secretariales con brazos">
          <a:extLst>
            <a:ext uri="{FF2B5EF4-FFF2-40B4-BE49-F238E27FC236}">
              <a16:creationId xmlns:a16="http://schemas.microsoft.com/office/drawing/2014/main" id="{00000000-0008-0000-0600-000083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14325" cy="41729025"/>
    <xdr:sp macro="" textlink="">
      <xdr:nvSpPr>
        <xdr:cNvPr id="1924" name="Shape 5" descr="Resultado de imagen para imagenes de sillas secretariales con brazos">
          <a:extLst>
            <a:ext uri="{FF2B5EF4-FFF2-40B4-BE49-F238E27FC236}">
              <a16:creationId xmlns:a16="http://schemas.microsoft.com/office/drawing/2014/main" id="{00000000-0008-0000-0600-000084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14325" cy="41729025"/>
    <xdr:sp macro="" textlink="">
      <xdr:nvSpPr>
        <xdr:cNvPr id="1925" name="Shape 5" descr="Resultado de imagen para imagenes de sillas secretariales con brazos">
          <a:extLst>
            <a:ext uri="{FF2B5EF4-FFF2-40B4-BE49-F238E27FC236}">
              <a16:creationId xmlns:a16="http://schemas.microsoft.com/office/drawing/2014/main" id="{00000000-0008-0000-0600-000085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14325" cy="41729025"/>
    <xdr:sp macro="" textlink="">
      <xdr:nvSpPr>
        <xdr:cNvPr id="1926" name="Shape 5" descr="Resultado de imagen para imagenes de sillas secretariales con brazos">
          <a:extLst>
            <a:ext uri="{FF2B5EF4-FFF2-40B4-BE49-F238E27FC236}">
              <a16:creationId xmlns:a16="http://schemas.microsoft.com/office/drawing/2014/main" id="{00000000-0008-0000-0600-000086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14325" cy="41138475"/>
    <xdr:sp macro="" textlink="">
      <xdr:nvSpPr>
        <xdr:cNvPr id="1927" name="Shape 5" descr="Resultado de imagen para imagenes de sillas secretariales con brazos">
          <a:extLst>
            <a:ext uri="{FF2B5EF4-FFF2-40B4-BE49-F238E27FC236}">
              <a16:creationId xmlns:a16="http://schemas.microsoft.com/office/drawing/2014/main" id="{00000000-0008-0000-0600-000087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14325" cy="41138475"/>
    <xdr:sp macro="" textlink="">
      <xdr:nvSpPr>
        <xdr:cNvPr id="1928" name="Shape 5" descr="Resultado de imagen para imagenes de sillas secretariales con brazos">
          <a:extLst>
            <a:ext uri="{FF2B5EF4-FFF2-40B4-BE49-F238E27FC236}">
              <a16:creationId xmlns:a16="http://schemas.microsoft.com/office/drawing/2014/main" id="{00000000-0008-0000-0600-000088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14325" cy="41138475"/>
    <xdr:sp macro="" textlink="">
      <xdr:nvSpPr>
        <xdr:cNvPr id="1929" name="Shape 5" descr="Resultado de imagen para imagenes de sillas secretariales con brazos">
          <a:extLst>
            <a:ext uri="{FF2B5EF4-FFF2-40B4-BE49-F238E27FC236}">
              <a16:creationId xmlns:a16="http://schemas.microsoft.com/office/drawing/2014/main" id="{00000000-0008-0000-0600-000089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14325" cy="41138475"/>
    <xdr:sp macro="" textlink="">
      <xdr:nvSpPr>
        <xdr:cNvPr id="1930" name="Shape 5" descr="Resultado de imagen para imagenes de sillas secretariales con brazos">
          <a:extLst>
            <a:ext uri="{FF2B5EF4-FFF2-40B4-BE49-F238E27FC236}">
              <a16:creationId xmlns:a16="http://schemas.microsoft.com/office/drawing/2014/main" id="{00000000-0008-0000-0600-00008A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14325" cy="41138475"/>
    <xdr:sp macro="" textlink="">
      <xdr:nvSpPr>
        <xdr:cNvPr id="1931" name="Shape 5" descr="Resultado de imagen para imagenes de sillas secretariales con brazos">
          <a:extLst>
            <a:ext uri="{FF2B5EF4-FFF2-40B4-BE49-F238E27FC236}">
              <a16:creationId xmlns:a16="http://schemas.microsoft.com/office/drawing/2014/main" id="{00000000-0008-0000-0600-00008B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14325" cy="41138475"/>
    <xdr:sp macro="" textlink="">
      <xdr:nvSpPr>
        <xdr:cNvPr id="1932" name="Shape 5" descr="Resultado de imagen para imagenes de sillas secretariales con brazos">
          <a:extLst>
            <a:ext uri="{FF2B5EF4-FFF2-40B4-BE49-F238E27FC236}">
              <a16:creationId xmlns:a16="http://schemas.microsoft.com/office/drawing/2014/main" id="{00000000-0008-0000-0600-00008C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14325" cy="41138475"/>
    <xdr:sp macro="" textlink="">
      <xdr:nvSpPr>
        <xdr:cNvPr id="1933" name="Shape 5" descr="Resultado de imagen para imagenes de sillas secretariales con brazos">
          <a:extLst>
            <a:ext uri="{FF2B5EF4-FFF2-40B4-BE49-F238E27FC236}">
              <a16:creationId xmlns:a16="http://schemas.microsoft.com/office/drawing/2014/main" id="{00000000-0008-0000-0600-00008D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14325" cy="40738425"/>
    <xdr:sp macro="" textlink="">
      <xdr:nvSpPr>
        <xdr:cNvPr id="1934" name="Shape 5" descr="Resultado de imagen para imagenes de sillas secretariales con brazos">
          <a:extLst>
            <a:ext uri="{FF2B5EF4-FFF2-40B4-BE49-F238E27FC236}">
              <a16:creationId xmlns:a16="http://schemas.microsoft.com/office/drawing/2014/main" id="{00000000-0008-0000-0600-00008E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14325" cy="40738425"/>
    <xdr:sp macro="" textlink="">
      <xdr:nvSpPr>
        <xdr:cNvPr id="1935" name="Shape 5" descr="Resultado de imagen para imagenes de sillas secretariales con brazos">
          <a:extLst>
            <a:ext uri="{FF2B5EF4-FFF2-40B4-BE49-F238E27FC236}">
              <a16:creationId xmlns:a16="http://schemas.microsoft.com/office/drawing/2014/main" id="{00000000-0008-0000-0600-00008F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14325" cy="40738425"/>
    <xdr:sp macro="" textlink="">
      <xdr:nvSpPr>
        <xdr:cNvPr id="1936" name="Shape 5" descr="Resultado de imagen para imagenes de sillas secretariales con brazos">
          <a:extLst>
            <a:ext uri="{FF2B5EF4-FFF2-40B4-BE49-F238E27FC236}">
              <a16:creationId xmlns:a16="http://schemas.microsoft.com/office/drawing/2014/main" id="{00000000-0008-0000-0600-000090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14325" cy="40738425"/>
    <xdr:sp macro="" textlink="">
      <xdr:nvSpPr>
        <xdr:cNvPr id="1937" name="Shape 5" descr="Resultado de imagen para imagenes de sillas secretariales con brazos">
          <a:extLst>
            <a:ext uri="{FF2B5EF4-FFF2-40B4-BE49-F238E27FC236}">
              <a16:creationId xmlns:a16="http://schemas.microsoft.com/office/drawing/2014/main" id="{00000000-0008-0000-0600-000091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14325" cy="40738425"/>
    <xdr:sp macro="" textlink="">
      <xdr:nvSpPr>
        <xdr:cNvPr id="1938" name="Shape 5" descr="Resultado de imagen para imagenes de sillas secretariales con brazos">
          <a:extLst>
            <a:ext uri="{FF2B5EF4-FFF2-40B4-BE49-F238E27FC236}">
              <a16:creationId xmlns:a16="http://schemas.microsoft.com/office/drawing/2014/main" id="{00000000-0008-0000-0600-000092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14325" cy="40738425"/>
    <xdr:sp macro="" textlink="">
      <xdr:nvSpPr>
        <xdr:cNvPr id="1939" name="Shape 5" descr="Resultado de imagen para imagenes de sillas secretariales con brazos">
          <a:extLst>
            <a:ext uri="{FF2B5EF4-FFF2-40B4-BE49-F238E27FC236}">
              <a16:creationId xmlns:a16="http://schemas.microsoft.com/office/drawing/2014/main" id="{00000000-0008-0000-0600-000093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14325" cy="40738425"/>
    <xdr:sp macro="" textlink="">
      <xdr:nvSpPr>
        <xdr:cNvPr id="1940" name="Shape 5" descr="Resultado de imagen para imagenes de sillas secretariales con brazos">
          <a:extLst>
            <a:ext uri="{FF2B5EF4-FFF2-40B4-BE49-F238E27FC236}">
              <a16:creationId xmlns:a16="http://schemas.microsoft.com/office/drawing/2014/main" id="{00000000-0008-0000-0600-000094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14325" cy="40185975"/>
    <xdr:sp macro="" textlink="">
      <xdr:nvSpPr>
        <xdr:cNvPr id="1941" name="Shape 5" descr="Resultado de imagen para imagenes de sillas secretariales con brazos">
          <a:extLst>
            <a:ext uri="{FF2B5EF4-FFF2-40B4-BE49-F238E27FC236}">
              <a16:creationId xmlns:a16="http://schemas.microsoft.com/office/drawing/2014/main" id="{00000000-0008-0000-0600-000095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14325" cy="40185975"/>
    <xdr:sp macro="" textlink="">
      <xdr:nvSpPr>
        <xdr:cNvPr id="1942" name="Shape 5" descr="Resultado de imagen para imagenes de sillas secretariales con brazos">
          <a:extLst>
            <a:ext uri="{FF2B5EF4-FFF2-40B4-BE49-F238E27FC236}">
              <a16:creationId xmlns:a16="http://schemas.microsoft.com/office/drawing/2014/main" id="{00000000-0008-0000-0600-000096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14325" cy="40185975"/>
    <xdr:sp macro="" textlink="">
      <xdr:nvSpPr>
        <xdr:cNvPr id="1943" name="Shape 5" descr="Resultado de imagen para imagenes de sillas secretariales con brazos">
          <a:extLst>
            <a:ext uri="{FF2B5EF4-FFF2-40B4-BE49-F238E27FC236}">
              <a16:creationId xmlns:a16="http://schemas.microsoft.com/office/drawing/2014/main" id="{00000000-0008-0000-0600-000097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14325" cy="40185975"/>
    <xdr:sp macro="" textlink="">
      <xdr:nvSpPr>
        <xdr:cNvPr id="1944" name="Shape 5" descr="Resultado de imagen para imagenes de sillas secretariales con brazos">
          <a:extLst>
            <a:ext uri="{FF2B5EF4-FFF2-40B4-BE49-F238E27FC236}">
              <a16:creationId xmlns:a16="http://schemas.microsoft.com/office/drawing/2014/main" id="{00000000-0008-0000-0600-000098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14325" cy="40185975"/>
    <xdr:sp macro="" textlink="">
      <xdr:nvSpPr>
        <xdr:cNvPr id="1945" name="Shape 5" descr="Resultado de imagen para imagenes de sillas secretariales con brazos">
          <a:extLst>
            <a:ext uri="{FF2B5EF4-FFF2-40B4-BE49-F238E27FC236}">
              <a16:creationId xmlns:a16="http://schemas.microsoft.com/office/drawing/2014/main" id="{00000000-0008-0000-0600-000099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14325" cy="40185975"/>
    <xdr:sp macro="" textlink="">
      <xdr:nvSpPr>
        <xdr:cNvPr id="1946" name="Shape 5" descr="Resultado de imagen para imagenes de sillas secretariales con brazos">
          <a:extLst>
            <a:ext uri="{FF2B5EF4-FFF2-40B4-BE49-F238E27FC236}">
              <a16:creationId xmlns:a16="http://schemas.microsoft.com/office/drawing/2014/main" id="{00000000-0008-0000-0600-00009A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14325" cy="40185975"/>
    <xdr:sp macro="" textlink="">
      <xdr:nvSpPr>
        <xdr:cNvPr id="1947" name="Shape 5" descr="Resultado de imagen para imagenes de sillas secretariales con brazos">
          <a:extLst>
            <a:ext uri="{FF2B5EF4-FFF2-40B4-BE49-F238E27FC236}">
              <a16:creationId xmlns:a16="http://schemas.microsoft.com/office/drawing/2014/main" id="{00000000-0008-0000-0600-00009B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14325" cy="39643050"/>
    <xdr:sp macro="" textlink="">
      <xdr:nvSpPr>
        <xdr:cNvPr id="1948" name="Shape 5" descr="Resultado de imagen para imagenes de sillas secretariales con brazos">
          <a:extLst>
            <a:ext uri="{FF2B5EF4-FFF2-40B4-BE49-F238E27FC236}">
              <a16:creationId xmlns:a16="http://schemas.microsoft.com/office/drawing/2014/main" id="{00000000-0008-0000-0600-00009C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14325" cy="39643050"/>
    <xdr:sp macro="" textlink="">
      <xdr:nvSpPr>
        <xdr:cNvPr id="1949" name="Shape 5" descr="Resultado de imagen para imagenes de sillas secretariales con brazos">
          <a:extLst>
            <a:ext uri="{FF2B5EF4-FFF2-40B4-BE49-F238E27FC236}">
              <a16:creationId xmlns:a16="http://schemas.microsoft.com/office/drawing/2014/main" id="{00000000-0008-0000-0600-00009D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14325" cy="39643050"/>
    <xdr:sp macro="" textlink="">
      <xdr:nvSpPr>
        <xdr:cNvPr id="1950" name="Shape 5" descr="Resultado de imagen para imagenes de sillas secretariales con brazos">
          <a:extLst>
            <a:ext uri="{FF2B5EF4-FFF2-40B4-BE49-F238E27FC236}">
              <a16:creationId xmlns:a16="http://schemas.microsoft.com/office/drawing/2014/main" id="{00000000-0008-0000-0600-00009E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14325" cy="39643050"/>
    <xdr:sp macro="" textlink="">
      <xdr:nvSpPr>
        <xdr:cNvPr id="1951" name="Shape 5" descr="Resultado de imagen para imagenes de sillas secretariales con brazos">
          <a:extLst>
            <a:ext uri="{FF2B5EF4-FFF2-40B4-BE49-F238E27FC236}">
              <a16:creationId xmlns:a16="http://schemas.microsoft.com/office/drawing/2014/main" id="{00000000-0008-0000-0600-00009F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14325" cy="39643050"/>
    <xdr:sp macro="" textlink="">
      <xdr:nvSpPr>
        <xdr:cNvPr id="1952" name="Shape 5" descr="Resultado de imagen para imagenes de sillas secretariales con brazos">
          <a:extLst>
            <a:ext uri="{FF2B5EF4-FFF2-40B4-BE49-F238E27FC236}">
              <a16:creationId xmlns:a16="http://schemas.microsoft.com/office/drawing/2014/main" id="{00000000-0008-0000-0600-0000A0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14325" cy="39643050"/>
    <xdr:sp macro="" textlink="">
      <xdr:nvSpPr>
        <xdr:cNvPr id="1953" name="Shape 5" descr="Resultado de imagen para imagenes de sillas secretariales con brazos">
          <a:extLst>
            <a:ext uri="{FF2B5EF4-FFF2-40B4-BE49-F238E27FC236}">
              <a16:creationId xmlns:a16="http://schemas.microsoft.com/office/drawing/2014/main" id="{00000000-0008-0000-0600-0000A1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14325" cy="39643050"/>
    <xdr:sp macro="" textlink="">
      <xdr:nvSpPr>
        <xdr:cNvPr id="1954" name="Shape 5" descr="Resultado de imagen para imagenes de sillas secretariales con brazos">
          <a:extLst>
            <a:ext uri="{FF2B5EF4-FFF2-40B4-BE49-F238E27FC236}">
              <a16:creationId xmlns:a16="http://schemas.microsoft.com/office/drawing/2014/main" id="{00000000-0008-0000-0600-0000A2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9300150"/>
    <xdr:sp macro="" textlink="">
      <xdr:nvSpPr>
        <xdr:cNvPr id="1955" name="Shape 5" descr="Resultado de imagen para imagenes de sillas secretariales con brazos">
          <a:extLst>
            <a:ext uri="{FF2B5EF4-FFF2-40B4-BE49-F238E27FC236}">
              <a16:creationId xmlns:a16="http://schemas.microsoft.com/office/drawing/2014/main" id="{00000000-0008-0000-0600-0000A3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9300150"/>
    <xdr:sp macro="" textlink="">
      <xdr:nvSpPr>
        <xdr:cNvPr id="1956" name="Shape 5" descr="Resultado de imagen para imagenes de sillas secretariales con brazos">
          <a:extLst>
            <a:ext uri="{FF2B5EF4-FFF2-40B4-BE49-F238E27FC236}">
              <a16:creationId xmlns:a16="http://schemas.microsoft.com/office/drawing/2014/main" id="{00000000-0008-0000-0600-0000A4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9300150"/>
    <xdr:sp macro="" textlink="">
      <xdr:nvSpPr>
        <xdr:cNvPr id="1957" name="Shape 5" descr="Resultado de imagen para imagenes de sillas secretariales con brazos">
          <a:extLst>
            <a:ext uri="{FF2B5EF4-FFF2-40B4-BE49-F238E27FC236}">
              <a16:creationId xmlns:a16="http://schemas.microsoft.com/office/drawing/2014/main" id="{00000000-0008-0000-0600-0000A5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9300150"/>
    <xdr:sp macro="" textlink="">
      <xdr:nvSpPr>
        <xdr:cNvPr id="1958" name="Shape 5" descr="Resultado de imagen para imagenes de sillas secretariales con brazos">
          <a:extLst>
            <a:ext uri="{FF2B5EF4-FFF2-40B4-BE49-F238E27FC236}">
              <a16:creationId xmlns:a16="http://schemas.microsoft.com/office/drawing/2014/main" id="{00000000-0008-0000-0600-0000A6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9300150"/>
    <xdr:sp macro="" textlink="">
      <xdr:nvSpPr>
        <xdr:cNvPr id="1959" name="Shape 5" descr="Resultado de imagen para imagenes de sillas secretariales con brazos">
          <a:extLst>
            <a:ext uri="{FF2B5EF4-FFF2-40B4-BE49-F238E27FC236}">
              <a16:creationId xmlns:a16="http://schemas.microsoft.com/office/drawing/2014/main" id="{00000000-0008-0000-0600-0000A7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9300150"/>
    <xdr:sp macro="" textlink="">
      <xdr:nvSpPr>
        <xdr:cNvPr id="1960" name="Shape 5" descr="Resultado de imagen para imagenes de sillas secretariales con brazos">
          <a:extLst>
            <a:ext uri="{FF2B5EF4-FFF2-40B4-BE49-F238E27FC236}">
              <a16:creationId xmlns:a16="http://schemas.microsoft.com/office/drawing/2014/main" id="{00000000-0008-0000-0600-0000A8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9300150"/>
    <xdr:sp macro="" textlink="">
      <xdr:nvSpPr>
        <xdr:cNvPr id="1961" name="Shape 5" descr="Resultado de imagen para imagenes de sillas secretariales con brazos">
          <a:extLst>
            <a:ext uri="{FF2B5EF4-FFF2-40B4-BE49-F238E27FC236}">
              <a16:creationId xmlns:a16="http://schemas.microsoft.com/office/drawing/2014/main" id="{00000000-0008-0000-0600-0000A9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8909625"/>
    <xdr:sp macro="" textlink="">
      <xdr:nvSpPr>
        <xdr:cNvPr id="1962" name="Shape 5" descr="Resultado de imagen para imagenes de sillas secretariales con brazos">
          <a:extLst>
            <a:ext uri="{FF2B5EF4-FFF2-40B4-BE49-F238E27FC236}">
              <a16:creationId xmlns:a16="http://schemas.microsoft.com/office/drawing/2014/main" id="{00000000-0008-0000-0600-0000AA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8909625"/>
    <xdr:sp macro="" textlink="">
      <xdr:nvSpPr>
        <xdr:cNvPr id="1963" name="Shape 5" descr="Resultado de imagen para imagenes de sillas secretariales con brazos">
          <a:extLst>
            <a:ext uri="{FF2B5EF4-FFF2-40B4-BE49-F238E27FC236}">
              <a16:creationId xmlns:a16="http://schemas.microsoft.com/office/drawing/2014/main" id="{00000000-0008-0000-0600-0000AB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8909625"/>
    <xdr:sp macro="" textlink="">
      <xdr:nvSpPr>
        <xdr:cNvPr id="1964" name="Shape 5" descr="Resultado de imagen para imagenes de sillas secretariales con brazos">
          <a:extLst>
            <a:ext uri="{FF2B5EF4-FFF2-40B4-BE49-F238E27FC236}">
              <a16:creationId xmlns:a16="http://schemas.microsoft.com/office/drawing/2014/main" id="{00000000-0008-0000-0600-0000AC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8909625"/>
    <xdr:sp macro="" textlink="">
      <xdr:nvSpPr>
        <xdr:cNvPr id="1965" name="Shape 5" descr="Resultado de imagen para imagenes de sillas secretariales con brazos">
          <a:extLst>
            <a:ext uri="{FF2B5EF4-FFF2-40B4-BE49-F238E27FC236}">
              <a16:creationId xmlns:a16="http://schemas.microsoft.com/office/drawing/2014/main" id="{00000000-0008-0000-0600-0000AD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8909625"/>
    <xdr:sp macro="" textlink="">
      <xdr:nvSpPr>
        <xdr:cNvPr id="1966" name="Shape 5" descr="Resultado de imagen para imagenes de sillas secretariales con brazos">
          <a:extLst>
            <a:ext uri="{FF2B5EF4-FFF2-40B4-BE49-F238E27FC236}">
              <a16:creationId xmlns:a16="http://schemas.microsoft.com/office/drawing/2014/main" id="{00000000-0008-0000-0600-0000AE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8909625"/>
    <xdr:sp macro="" textlink="">
      <xdr:nvSpPr>
        <xdr:cNvPr id="1967" name="Shape 5" descr="Resultado de imagen para imagenes de sillas secretariales con brazos">
          <a:extLst>
            <a:ext uri="{FF2B5EF4-FFF2-40B4-BE49-F238E27FC236}">
              <a16:creationId xmlns:a16="http://schemas.microsoft.com/office/drawing/2014/main" id="{00000000-0008-0000-0600-0000AF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8909625"/>
    <xdr:sp macro="" textlink="">
      <xdr:nvSpPr>
        <xdr:cNvPr id="1968" name="Shape 5" descr="Resultado de imagen para imagenes de sillas secretariales con brazos">
          <a:extLst>
            <a:ext uri="{FF2B5EF4-FFF2-40B4-BE49-F238E27FC236}">
              <a16:creationId xmlns:a16="http://schemas.microsoft.com/office/drawing/2014/main" id="{00000000-0008-0000-0600-0000B0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14325" cy="38404800"/>
    <xdr:sp macro="" textlink="">
      <xdr:nvSpPr>
        <xdr:cNvPr id="1969" name="Shape 5" descr="Resultado de imagen para imagenes de sillas secretariales con brazos">
          <a:extLst>
            <a:ext uri="{FF2B5EF4-FFF2-40B4-BE49-F238E27FC236}">
              <a16:creationId xmlns:a16="http://schemas.microsoft.com/office/drawing/2014/main" id="{00000000-0008-0000-0600-0000B1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14325" cy="38404800"/>
    <xdr:sp macro="" textlink="">
      <xdr:nvSpPr>
        <xdr:cNvPr id="1970" name="Shape 5" descr="Resultado de imagen para imagenes de sillas secretariales con brazos">
          <a:extLst>
            <a:ext uri="{FF2B5EF4-FFF2-40B4-BE49-F238E27FC236}">
              <a16:creationId xmlns:a16="http://schemas.microsoft.com/office/drawing/2014/main" id="{00000000-0008-0000-0600-0000B2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14325" cy="38404800"/>
    <xdr:sp macro="" textlink="">
      <xdr:nvSpPr>
        <xdr:cNvPr id="1971" name="Shape 5" descr="Resultado de imagen para imagenes de sillas secretariales con brazos">
          <a:extLst>
            <a:ext uri="{FF2B5EF4-FFF2-40B4-BE49-F238E27FC236}">
              <a16:creationId xmlns:a16="http://schemas.microsoft.com/office/drawing/2014/main" id="{00000000-0008-0000-0600-0000B3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14325" cy="38404800"/>
    <xdr:sp macro="" textlink="">
      <xdr:nvSpPr>
        <xdr:cNvPr id="1972" name="Shape 5" descr="Resultado de imagen para imagenes de sillas secretariales con brazos">
          <a:extLst>
            <a:ext uri="{FF2B5EF4-FFF2-40B4-BE49-F238E27FC236}">
              <a16:creationId xmlns:a16="http://schemas.microsoft.com/office/drawing/2014/main" id="{00000000-0008-0000-0600-0000B4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14325" cy="38404800"/>
    <xdr:sp macro="" textlink="">
      <xdr:nvSpPr>
        <xdr:cNvPr id="1973" name="Shape 5" descr="Resultado de imagen para imagenes de sillas secretariales con brazos">
          <a:extLst>
            <a:ext uri="{FF2B5EF4-FFF2-40B4-BE49-F238E27FC236}">
              <a16:creationId xmlns:a16="http://schemas.microsoft.com/office/drawing/2014/main" id="{00000000-0008-0000-0600-0000B5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14325" cy="38404800"/>
    <xdr:sp macro="" textlink="">
      <xdr:nvSpPr>
        <xdr:cNvPr id="1974" name="Shape 5" descr="Resultado de imagen para imagenes de sillas secretariales con brazos">
          <a:extLst>
            <a:ext uri="{FF2B5EF4-FFF2-40B4-BE49-F238E27FC236}">
              <a16:creationId xmlns:a16="http://schemas.microsoft.com/office/drawing/2014/main" id="{00000000-0008-0000-0600-0000B6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14325" cy="38404800"/>
    <xdr:sp macro="" textlink="">
      <xdr:nvSpPr>
        <xdr:cNvPr id="1975" name="Shape 5" descr="Resultado de imagen para imagenes de sillas secretariales con brazos">
          <a:extLst>
            <a:ext uri="{FF2B5EF4-FFF2-40B4-BE49-F238E27FC236}">
              <a16:creationId xmlns:a16="http://schemas.microsoft.com/office/drawing/2014/main" id="{00000000-0008-0000-0600-0000B7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14325" cy="38004750"/>
    <xdr:sp macro="" textlink="">
      <xdr:nvSpPr>
        <xdr:cNvPr id="1976" name="Shape 5" descr="Resultado de imagen para imagenes de sillas secretariales con brazos">
          <a:extLst>
            <a:ext uri="{FF2B5EF4-FFF2-40B4-BE49-F238E27FC236}">
              <a16:creationId xmlns:a16="http://schemas.microsoft.com/office/drawing/2014/main" id="{00000000-0008-0000-0600-0000B8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14325" cy="38004750"/>
    <xdr:sp macro="" textlink="">
      <xdr:nvSpPr>
        <xdr:cNvPr id="1977" name="Shape 5" descr="Resultado de imagen para imagenes de sillas secretariales con brazos">
          <a:extLst>
            <a:ext uri="{FF2B5EF4-FFF2-40B4-BE49-F238E27FC236}">
              <a16:creationId xmlns:a16="http://schemas.microsoft.com/office/drawing/2014/main" id="{00000000-0008-0000-0600-0000B9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14325" cy="38004750"/>
    <xdr:sp macro="" textlink="">
      <xdr:nvSpPr>
        <xdr:cNvPr id="1978" name="Shape 5" descr="Resultado de imagen para imagenes de sillas secretariales con brazos">
          <a:extLst>
            <a:ext uri="{FF2B5EF4-FFF2-40B4-BE49-F238E27FC236}">
              <a16:creationId xmlns:a16="http://schemas.microsoft.com/office/drawing/2014/main" id="{00000000-0008-0000-0600-0000BA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14325" cy="38004750"/>
    <xdr:sp macro="" textlink="">
      <xdr:nvSpPr>
        <xdr:cNvPr id="1979" name="Shape 5" descr="Resultado de imagen para imagenes de sillas secretariales con brazos">
          <a:extLst>
            <a:ext uri="{FF2B5EF4-FFF2-40B4-BE49-F238E27FC236}">
              <a16:creationId xmlns:a16="http://schemas.microsoft.com/office/drawing/2014/main" id="{00000000-0008-0000-0600-0000BB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14325" cy="38004750"/>
    <xdr:sp macro="" textlink="">
      <xdr:nvSpPr>
        <xdr:cNvPr id="1980" name="Shape 5" descr="Resultado de imagen para imagenes de sillas secretariales con brazos">
          <a:extLst>
            <a:ext uri="{FF2B5EF4-FFF2-40B4-BE49-F238E27FC236}">
              <a16:creationId xmlns:a16="http://schemas.microsoft.com/office/drawing/2014/main" id="{00000000-0008-0000-0600-0000BC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14325" cy="38004750"/>
    <xdr:sp macro="" textlink="">
      <xdr:nvSpPr>
        <xdr:cNvPr id="1981" name="Shape 5" descr="Resultado de imagen para imagenes de sillas secretariales con brazos">
          <a:extLst>
            <a:ext uri="{FF2B5EF4-FFF2-40B4-BE49-F238E27FC236}">
              <a16:creationId xmlns:a16="http://schemas.microsoft.com/office/drawing/2014/main" id="{00000000-0008-0000-0600-0000BD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14325" cy="38004750"/>
    <xdr:sp macro="" textlink="">
      <xdr:nvSpPr>
        <xdr:cNvPr id="1982" name="Shape 5" descr="Resultado de imagen para imagenes de sillas secretariales con brazos">
          <a:extLst>
            <a:ext uri="{FF2B5EF4-FFF2-40B4-BE49-F238E27FC236}">
              <a16:creationId xmlns:a16="http://schemas.microsoft.com/office/drawing/2014/main" id="{00000000-0008-0000-0600-0000BE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44</xdr:row>
      <xdr:rowOff>0</xdr:rowOff>
    </xdr:from>
    <xdr:ext cx="314325" cy="37223700"/>
    <xdr:sp macro="" textlink="">
      <xdr:nvSpPr>
        <xdr:cNvPr id="1983" name="Shape 5" descr="Resultado de imagen para imagenes de sillas secretariales con brazos">
          <a:extLst>
            <a:ext uri="{FF2B5EF4-FFF2-40B4-BE49-F238E27FC236}">
              <a16:creationId xmlns:a16="http://schemas.microsoft.com/office/drawing/2014/main" id="{00000000-0008-0000-0600-0000BF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44</xdr:row>
      <xdr:rowOff>0</xdr:rowOff>
    </xdr:from>
    <xdr:ext cx="314325" cy="37223700"/>
    <xdr:sp macro="" textlink="">
      <xdr:nvSpPr>
        <xdr:cNvPr id="1984" name="Shape 5" descr="Resultado de imagen para imagenes de sillas secretariales con brazos">
          <a:extLst>
            <a:ext uri="{FF2B5EF4-FFF2-40B4-BE49-F238E27FC236}">
              <a16:creationId xmlns:a16="http://schemas.microsoft.com/office/drawing/2014/main" id="{00000000-0008-0000-0600-0000C0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44</xdr:row>
      <xdr:rowOff>0</xdr:rowOff>
    </xdr:from>
    <xdr:ext cx="314325" cy="37223700"/>
    <xdr:sp macro="" textlink="">
      <xdr:nvSpPr>
        <xdr:cNvPr id="1985" name="Shape 5" descr="Resultado de imagen para imagenes de sillas secretariales con brazos">
          <a:extLst>
            <a:ext uri="{FF2B5EF4-FFF2-40B4-BE49-F238E27FC236}">
              <a16:creationId xmlns:a16="http://schemas.microsoft.com/office/drawing/2014/main" id="{00000000-0008-0000-0600-0000C1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44</xdr:row>
      <xdr:rowOff>0</xdr:rowOff>
    </xdr:from>
    <xdr:ext cx="314325" cy="37223700"/>
    <xdr:sp macro="" textlink="">
      <xdr:nvSpPr>
        <xdr:cNvPr id="1986" name="Shape 5" descr="Resultado de imagen para imagenes de sillas secretariales con brazos">
          <a:extLst>
            <a:ext uri="{FF2B5EF4-FFF2-40B4-BE49-F238E27FC236}">
              <a16:creationId xmlns:a16="http://schemas.microsoft.com/office/drawing/2014/main" id="{00000000-0008-0000-0600-0000C2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44</xdr:row>
      <xdr:rowOff>0</xdr:rowOff>
    </xdr:from>
    <xdr:ext cx="314325" cy="37223700"/>
    <xdr:sp macro="" textlink="">
      <xdr:nvSpPr>
        <xdr:cNvPr id="1987" name="Shape 5" descr="Resultado de imagen para imagenes de sillas secretariales con brazos">
          <a:extLst>
            <a:ext uri="{FF2B5EF4-FFF2-40B4-BE49-F238E27FC236}">
              <a16:creationId xmlns:a16="http://schemas.microsoft.com/office/drawing/2014/main" id="{00000000-0008-0000-0600-0000C3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44</xdr:row>
      <xdr:rowOff>0</xdr:rowOff>
    </xdr:from>
    <xdr:ext cx="314325" cy="37223700"/>
    <xdr:sp macro="" textlink="">
      <xdr:nvSpPr>
        <xdr:cNvPr id="1988" name="Shape 5" descr="Resultado de imagen para imagenes de sillas secretariales con brazos">
          <a:extLst>
            <a:ext uri="{FF2B5EF4-FFF2-40B4-BE49-F238E27FC236}">
              <a16:creationId xmlns:a16="http://schemas.microsoft.com/office/drawing/2014/main" id="{00000000-0008-0000-0600-0000C4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44</xdr:row>
      <xdr:rowOff>0</xdr:rowOff>
    </xdr:from>
    <xdr:ext cx="314325" cy="37223700"/>
    <xdr:sp macro="" textlink="">
      <xdr:nvSpPr>
        <xdr:cNvPr id="1989" name="Shape 5" descr="Resultado de imagen para imagenes de sillas secretariales con brazos">
          <a:extLst>
            <a:ext uri="{FF2B5EF4-FFF2-40B4-BE49-F238E27FC236}">
              <a16:creationId xmlns:a16="http://schemas.microsoft.com/office/drawing/2014/main" id="{00000000-0008-0000-0600-0000C5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45</xdr:row>
      <xdr:rowOff>0</xdr:rowOff>
    </xdr:from>
    <xdr:ext cx="314325" cy="36633150"/>
    <xdr:sp macro="" textlink="">
      <xdr:nvSpPr>
        <xdr:cNvPr id="1990" name="Shape 5" descr="Resultado de imagen para imagenes de sillas secretariales con brazos">
          <a:extLst>
            <a:ext uri="{FF2B5EF4-FFF2-40B4-BE49-F238E27FC236}">
              <a16:creationId xmlns:a16="http://schemas.microsoft.com/office/drawing/2014/main" id="{00000000-0008-0000-0600-0000C6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45</xdr:row>
      <xdr:rowOff>0</xdr:rowOff>
    </xdr:from>
    <xdr:ext cx="314325" cy="36633150"/>
    <xdr:sp macro="" textlink="">
      <xdr:nvSpPr>
        <xdr:cNvPr id="1991" name="Shape 5" descr="Resultado de imagen para imagenes de sillas secretariales con brazos">
          <a:extLst>
            <a:ext uri="{FF2B5EF4-FFF2-40B4-BE49-F238E27FC236}">
              <a16:creationId xmlns:a16="http://schemas.microsoft.com/office/drawing/2014/main" id="{00000000-0008-0000-0600-0000C7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45</xdr:row>
      <xdr:rowOff>0</xdr:rowOff>
    </xdr:from>
    <xdr:ext cx="314325" cy="36633150"/>
    <xdr:sp macro="" textlink="">
      <xdr:nvSpPr>
        <xdr:cNvPr id="1992" name="Shape 5" descr="Resultado de imagen para imagenes de sillas secretariales con brazos">
          <a:extLst>
            <a:ext uri="{FF2B5EF4-FFF2-40B4-BE49-F238E27FC236}">
              <a16:creationId xmlns:a16="http://schemas.microsoft.com/office/drawing/2014/main" id="{00000000-0008-0000-0600-0000C8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45</xdr:row>
      <xdr:rowOff>0</xdr:rowOff>
    </xdr:from>
    <xdr:ext cx="314325" cy="36633150"/>
    <xdr:sp macro="" textlink="">
      <xdr:nvSpPr>
        <xdr:cNvPr id="1993" name="Shape 5" descr="Resultado de imagen para imagenes de sillas secretariales con brazos">
          <a:extLst>
            <a:ext uri="{FF2B5EF4-FFF2-40B4-BE49-F238E27FC236}">
              <a16:creationId xmlns:a16="http://schemas.microsoft.com/office/drawing/2014/main" id="{00000000-0008-0000-0600-0000C9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45</xdr:row>
      <xdr:rowOff>0</xdr:rowOff>
    </xdr:from>
    <xdr:ext cx="314325" cy="36633150"/>
    <xdr:sp macro="" textlink="">
      <xdr:nvSpPr>
        <xdr:cNvPr id="1994" name="Shape 5" descr="Resultado de imagen para imagenes de sillas secretariales con brazos">
          <a:extLst>
            <a:ext uri="{FF2B5EF4-FFF2-40B4-BE49-F238E27FC236}">
              <a16:creationId xmlns:a16="http://schemas.microsoft.com/office/drawing/2014/main" id="{00000000-0008-0000-0600-0000CA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45</xdr:row>
      <xdr:rowOff>0</xdr:rowOff>
    </xdr:from>
    <xdr:ext cx="314325" cy="36633150"/>
    <xdr:sp macro="" textlink="">
      <xdr:nvSpPr>
        <xdr:cNvPr id="1995" name="Shape 5" descr="Resultado de imagen para imagenes de sillas secretariales con brazos">
          <a:extLst>
            <a:ext uri="{FF2B5EF4-FFF2-40B4-BE49-F238E27FC236}">
              <a16:creationId xmlns:a16="http://schemas.microsoft.com/office/drawing/2014/main" id="{00000000-0008-0000-0600-0000CB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45</xdr:row>
      <xdr:rowOff>0</xdr:rowOff>
    </xdr:from>
    <xdr:ext cx="314325" cy="36633150"/>
    <xdr:sp macro="" textlink="">
      <xdr:nvSpPr>
        <xdr:cNvPr id="1996" name="Shape 5" descr="Resultado de imagen para imagenes de sillas secretariales con brazos">
          <a:extLst>
            <a:ext uri="{FF2B5EF4-FFF2-40B4-BE49-F238E27FC236}">
              <a16:creationId xmlns:a16="http://schemas.microsoft.com/office/drawing/2014/main" id="{00000000-0008-0000-0600-0000CC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46</xdr:row>
      <xdr:rowOff>0</xdr:rowOff>
    </xdr:from>
    <xdr:ext cx="314325" cy="36061650"/>
    <xdr:sp macro="" textlink="">
      <xdr:nvSpPr>
        <xdr:cNvPr id="1997" name="Shape 7" descr="Resultado de imagen para imagenes de sillas secretariales con brazos">
          <a:extLst>
            <a:ext uri="{FF2B5EF4-FFF2-40B4-BE49-F238E27FC236}">
              <a16:creationId xmlns:a16="http://schemas.microsoft.com/office/drawing/2014/main" id="{00000000-0008-0000-0600-0000CD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46</xdr:row>
      <xdr:rowOff>0</xdr:rowOff>
    </xdr:from>
    <xdr:ext cx="314325" cy="36061650"/>
    <xdr:sp macro="" textlink="">
      <xdr:nvSpPr>
        <xdr:cNvPr id="1998" name="Shape 7" descr="Resultado de imagen para imagenes de sillas secretariales con brazos">
          <a:extLst>
            <a:ext uri="{FF2B5EF4-FFF2-40B4-BE49-F238E27FC236}">
              <a16:creationId xmlns:a16="http://schemas.microsoft.com/office/drawing/2014/main" id="{00000000-0008-0000-0600-0000CE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46</xdr:row>
      <xdr:rowOff>0</xdr:rowOff>
    </xdr:from>
    <xdr:ext cx="314325" cy="36061650"/>
    <xdr:sp macro="" textlink="">
      <xdr:nvSpPr>
        <xdr:cNvPr id="1999" name="Shape 7" descr="Resultado de imagen para imagenes de sillas secretariales con brazos">
          <a:extLst>
            <a:ext uri="{FF2B5EF4-FFF2-40B4-BE49-F238E27FC236}">
              <a16:creationId xmlns:a16="http://schemas.microsoft.com/office/drawing/2014/main" id="{00000000-0008-0000-0600-0000CF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46</xdr:row>
      <xdr:rowOff>0</xdr:rowOff>
    </xdr:from>
    <xdr:ext cx="314325" cy="36061650"/>
    <xdr:sp macro="" textlink="">
      <xdr:nvSpPr>
        <xdr:cNvPr id="2000" name="Shape 7" descr="Resultado de imagen para imagenes de sillas secretariales con brazos">
          <a:extLst>
            <a:ext uri="{FF2B5EF4-FFF2-40B4-BE49-F238E27FC236}">
              <a16:creationId xmlns:a16="http://schemas.microsoft.com/office/drawing/2014/main" id="{00000000-0008-0000-0600-0000D0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46</xdr:row>
      <xdr:rowOff>0</xdr:rowOff>
    </xdr:from>
    <xdr:ext cx="314325" cy="36061650"/>
    <xdr:sp macro="" textlink="">
      <xdr:nvSpPr>
        <xdr:cNvPr id="2001" name="Shape 7" descr="Resultado de imagen para imagenes de sillas secretariales con brazos">
          <a:extLst>
            <a:ext uri="{FF2B5EF4-FFF2-40B4-BE49-F238E27FC236}">
              <a16:creationId xmlns:a16="http://schemas.microsoft.com/office/drawing/2014/main" id="{00000000-0008-0000-0600-0000D1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46</xdr:row>
      <xdr:rowOff>0</xdr:rowOff>
    </xdr:from>
    <xdr:ext cx="314325" cy="36061650"/>
    <xdr:sp macro="" textlink="">
      <xdr:nvSpPr>
        <xdr:cNvPr id="2002" name="Shape 7" descr="Resultado de imagen para imagenes de sillas secretariales con brazos">
          <a:extLst>
            <a:ext uri="{FF2B5EF4-FFF2-40B4-BE49-F238E27FC236}">
              <a16:creationId xmlns:a16="http://schemas.microsoft.com/office/drawing/2014/main" id="{00000000-0008-0000-0600-0000D2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46</xdr:row>
      <xdr:rowOff>0</xdr:rowOff>
    </xdr:from>
    <xdr:ext cx="314325" cy="36061650"/>
    <xdr:sp macro="" textlink="">
      <xdr:nvSpPr>
        <xdr:cNvPr id="2003" name="Shape 7" descr="Resultado de imagen para imagenes de sillas secretariales con brazos">
          <a:extLst>
            <a:ext uri="{FF2B5EF4-FFF2-40B4-BE49-F238E27FC236}">
              <a16:creationId xmlns:a16="http://schemas.microsoft.com/office/drawing/2014/main" id="{00000000-0008-0000-0600-0000D3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47</xdr:row>
      <xdr:rowOff>0</xdr:rowOff>
    </xdr:from>
    <xdr:ext cx="314325" cy="35518725"/>
    <xdr:sp macro="" textlink="">
      <xdr:nvSpPr>
        <xdr:cNvPr id="2004" name="Shape 5" descr="Resultado de imagen para imagenes de sillas secretariales con brazos">
          <a:extLst>
            <a:ext uri="{FF2B5EF4-FFF2-40B4-BE49-F238E27FC236}">
              <a16:creationId xmlns:a16="http://schemas.microsoft.com/office/drawing/2014/main" id="{00000000-0008-0000-0600-0000D4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47</xdr:row>
      <xdr:rowOff>0</xdr:rowOff>
    </xdr:from>
    <xdr:ext cx="314325" cy="35518725"/>
    <xdr:sp macro="" textlink="">
      <xdr:nvSpPr>
        <xdr:cNvPr id="2005" name="Shape 5" descr="Resultado de imagen para imagenes de sillas secretariales con brazos">
          <a:extLst>
            <a:ext uri="{FF2B5EF4-FFF2-40B4-BE49-F238E27FC236}">
              <a16:creationId xmlns:a16="http://schemas.microsoft.com/office/drawing/2014/main" id="{00000000-0008-0000-0600-0000D5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47</xdr:row>
      <xdr:rowOff>0</xdr:rowOff>
    </xdr:from>
    <xdr:ext cx="314325" cy="35518725"/>
    <xdr:sp macro="" textlink="">
      <xdr:nvSpPr>
        <xdr:cNvPr id="2006" name="Shape 5" descr="Resultado de imagen para imagenes de sillas secretariales con brazos">
          <a:extLst>
            <a:ext uri="{FF2B5EF4-FFF2-40B4-BE49-F238E27FC236}">
              <a16:creationId xmlns:a16="http://schemas.microsoft.com/office/drawing/2014/main" id="{00000000-0008-0000-0600-0000D6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47</xdr:row>
      <xdr:rowOff>0</xdr:rowOff>
    </xdr:from>
    <xdr:ext cx="314325" cy="35518725"/>
    <xdr:sp macro="" textlink="">
      <xdr:nvSpPr>
        <xdr:cNvPr id="2007" name="Shape 5" descr="Resultado de imagen para imagenes de sillas secretariales con brazos">
          <a:extLst>
            <a:ext uri="{FF2B5EF4-FFF2-40B4-BE49-F238E27FC236}">
              <a16:creationId xmlns:a16="http://schemas.microsoft.com/office/drawing/2014/main" id="{00000000-0008-0000-0600-0000D7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47</xdr:row>
      <xdr:rowOff>0</xdr:rowOff>
    </xdr:from>
    <xdr:ext cx="314325" cy="35518725"/>
    <xdr:sp macro="" textlink="">
      <xdr:nvSpPr>
        <xdr:cNvPr id="2008" name="Shape 5" descr="Resultado de imagen para imagenes de sillas secretariales con brazos">
          <a:extLst>
            <a:ext uri="{FF2B5EF4-FFF2-40B4-BE49-F238E27FC236}">
              <a16:creationId xmlns:a16="http://schemas.microsoft.com/office/drawing/2014/main" id="{00000000-0008-0000-0600-0000D8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47</xdr:row>
      <xdr:rowOff>0</xdr:rowOff>
    </xdr:from>
    <xdr:ext cx="314325" cy="35518725"/>
    <xdr:sp macro="" textlink="">
      <xdr:nvSpPr>
        <xdr:cNvPr id="2009" name="Shape 5" descr="Resultado de imagen para imagenes de sillas secretariales con brazos">
          <a:extLst>
            <a:ext uri="{FF2B5EF4-FFF2-40B4-BE49-F238E27FC236}">
              <a16:creationId xmlns:a16="http://schemas.microsoft.com/office/drawing/2014/main" id="{00000000-0008-0000-0600-0000D9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47</xdr:row>
      <xdr:rowOff>0</xdr:rowOff>
    </xdr:from>
    <xdr:ext cx="314325" cy="35518725"/>
    <xdr:sp macro="" textlink="">
      <xdr:nvSpPr>
        <xdr:cNvPr id="2010" name="Shape 5" descr="Resultado de imagen para imagenes de sillas secretariales con brazos">
          <a:extLst>
            <a:ext uri="{FF2B5EF4-FFF2-40B4-BE49-F238E27FC236}">
              <a16:creationId xmlns:a16="http://schemas.microsoft.com/office/drawing/2014/main" id="{00000000-0008-0000-0600-0000DA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48</xdr:row>
      <xdr:rowOff>0</xdr:rowOff>
    </xdr:from>
    <xdr:ext cx="314325" cy="35128200"/>
    <xdr:sp macro="" textlink="">
      <xdr:nvSpPr>
        <xdr:cNvPr id="2011" name="Shape 5" descr="Resultado de imagen para imagenes de sillas secretariales con brazos">
          <a:extLst>
            <a:ext uri="{FF2B5EF4-FFF2-40B4-BE49-F238E27FC236}">
              <a16:creationId xmlns:a16="http://schemas.microsoft.com/office/drawing/2014/main" id="{00000000-0008-0000-0600-0000DB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48</xdr:row>
      <xdr:rowOff>0</xdr:rowOff>
    </xdr:from>
    <xdr:ext cx="314325" cy="35128200"/>
    <xdr:sp macro="" textlink="">
      <xdr:nvSpPr>
        <xdr:cNvPr id="2012" name="Shape 5" descr="Resultado de imagen para imagenes de sillas secretariales con brazos">
          <a:extLst>
            <a:ext uri="{FF2B5EF4-FFF2-40B4-BE49-F238E27FC236}">
              <a16:creationId xmlns:a16="http://schemas.microsoft.com/office/drawing/2014/main" id="{00000000-0008-0000-0600-0000DC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48</xdr:row>
      <xdr:rowOff>0</xdr:rowOff>
    </xdr:from>
    <xdr:ext cx="314325" cy="35128200"/>
    <xdr:sp macro="" textlink="">
      <xdr:nvSpPr>
        <xdr:cNvPr id="2013" name="Shape 5" descr="Resultado de imagen para imagenes de sillas secretariales con brazos">
          <a:extLst>
            <a:ext uri="{FF2B5EF4-FFF2-40B4-BE49-F238E27FC236}">
              <a16:creationId xmlns:a16="http://schemas.microsoft.com/office/drawing/2014/main" id="{00000000-0008-0000-0600-0000DD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48</xdr:row>
      <xdr:rowOff>0</xdr:rowOff>
    </xdr:from>
    <xdr:ext cx="314325" cy="35128200"/>
    <xdr:sp macro="" textlink="">
      <xdr:nvSpPr>
        <xdr:cNvPr id="2014" name="Shape 5" descr="Resultado de imagen para imagenes de sillas secretariales con brazos">
          <a:extLst>
            <a:ext uri="{FF2B5EF4-FFF2-40B4-BE49-F238E27FC236}">
              <a16:creationId xmlns:a16="http://schemas.microsoft.com/office/drawing/2014/main" id="{00000000-0008-0000-0600-0000DE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48</xdr:row>
      <xdr:rowOff>0</xdr:rowOff>
    </xdr:from>
    <xdr:ext cx="314325" cy="35128200"/>
    <xdr:sp macro="" textlink="">
      <xdr:nvSpPr>
        <xdr:cNvPr id="2015" name="Shape 5" descr="Resultado de imagen para imagenes de sillas secretariales con brazos">
          <a:extLst>
            <a:ext uri="{FF2B5EF4-FFF2-40B4-BE49-F238E27FC236}">
              <a16:creationId xmlns:a16="http://schemas.microsoft.com/office/drawing/2014/main" id="{00000000-0008-0000-0600-0000DF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48</xdr:row>
      <xdr:rowOff>0</xdr:rowOff>
    </xdr:from>
    <xdr:ext cx="314325" cy="35128200"/>
    <xdr:sp macro="" textlink="">
      <xdr:nvSpPr>
        <xdr:cNvPr id="2016" name="Shape 5" descr="Resultado de imagen para imagenes de sillas secretariales con brazos">
          <a:extLst>
            <a:ext uri="{FF2B5EF4-FFF2-40B4-BE49-F238E27FC236}">
              <a16:creationId xmlns:a16="http://schemas.microsoft.com/office/drawing/2014/main" id="{00000000-0008-0000-0600-0000E0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48</xdr:row>
      <xdr:rowOff>0</xdr:rowOff>
    </xdr:from>
    <xdr:ext cx="314325" cy="35128200"/>
    <xdr:sp macro="" textlink="">
      <xdr:nvSpPr>
        <xdr:cNvPr id="2017" name="Shape 5" descr="Resultado de imagen para imagenes de sillas secretariales con brazos">
          <a:extLst>
            <a:ext uri="{FF2B5EF4-FFF2-40B4-BE49-F238E27FC236}">
              <a16:creationId xmlns:a16="http://schemas.microsoft.com/office/drawing/2014/main" id="{00000000-0008-0000-0600-0000E1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14325" cy="34861500"/>
    <xdr:sp macro="" textlink="">
      <xdr:nvSpPr>
        <xdr:cNvPr id="2018" name="Shape 7" descr="Resultado de imagen para imagenes de sillas secretariales con brazos">
          <a:extLst>
            <a:ext uri="{FF2B5EF4-FFF2-40B4-BE49-F238E27FC236}">
              <a16:creationId xmlns:a16="http://schemas.microsoft.com/office/drawing/2014/main" id="{00000000-0008-0000-0600-0000E2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14325" cy="34861500"/>
    <xdr:sp macro="" textlink="">
      <xdr:nvSpPr>
        <xdr:cNvPr id="2019" name="Shape 7" descr="Resultado de imagen para imagenes de sillas secretariales con brazos">
          <a:extLst>
            <a:ext uri="{FF2B5EF4-FFF2-40B4-BE49-F238E27FC236}">
              <a16:creationId xmlns:a16="http://schemas.microsoft.com/office/drawing/2014/main" id="{00000000-0008-0000-0600-0000E3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14325" cy="34861500"/>
    <xdr:sp macro="" textlink="">
      <xdr:nvSpPr>
        <xdr:cNvPr id="2020" name="Shape 7" descr="Resultado de imagen para imagenes de sillas secretariales con brazos">
          <a:extLst>
            <a:ext uri="{FF2B5EF4-FFF2-40B4-BE49-F238E27FC236}">
              <a16:creationId xmlns:a16="http://schemas.microsoft.com/office/drawing/2014/main" id="{00000000-0008-0000-0600-0000E4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14325" cy="34861500"/>
    <xdr:sp macro="" textlink="">
      <xdr:nvSpPr>
        <xdr:cNvPr id="2021" name="Shape 7" descr="Resultado de imagen para imagenes de sillas secretariales con brazos">
          <a:extLst>
            <a:ext uri="{FF2B5EF4-FFF2-40B4-BE49-F238E27FC236}">
              <a16:creationId xmlns:a16="http://schemas.microsoft.com/office/drawing/2014/main" id="{00000000-0008-0000-0600-0000E5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14325" cy="34861500"/>
    <xdr:sp macro="" textlink="">
      <xdr:nvSpPr>
        <xdr:cNvPr id="2022" name="Shape 7" descr="Resultado de imagen para imagenes de sillas secretariales con brazos">
          <a:extLst>
            <a:ext uri="{FF2B5EF4-FFF2-40B4-BE49-F238E27FC236}">
              <a16:creationId xmlns:a16="http://schemas.microsoft.com/office/drawing/2014/main" id="{00000000-0008-0000-0600-0000E6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14325" cy="34861500"/>
    <xdr:sp macro="" textlink="">
      <xdr:nvSpPr>
        <xdr:cNvPr id="2023" name="Shape 7" descr="Resultado de imagen para imagenes de sillas secretariales con brazos">
          <a:extLst>
            <a:ext uri="{FF2B5EF4-FFF2-40B4-BE49-F238E27FC236}">
              <a16:creationId xmlns:a16="http://schemas.microsoft.com/office/drawing/2014/main" id="{00000000-0008-0000-0600-0000E7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14325" cy="34861500"/>
    <xdr:sp macro="" textlink="">
      <xdr:nvSpPr>
        <xdr:cNvPr id="2024" name="Shape 7" descr="Resultado de imagen para imagenes de sillas secretariales con brazos">
          <a:extLst>
            <a:ext uri="{FF2B5EF4-FFF2-40B4-BE49-F238E27FC236}">
              <a16:creationId xmlns:a16="http://schemas.microsoft.com/office/drawing/2014/main" id="{00000000-0008-0000-0600-0000E8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50</xdr:row>
      <xdr:rowOff>0</xdr:rowOff>
    </xdr:from>
    <xdr:ext cx="314325" cy="33870900"/>
    <xdr:sp macro="" textlink="">
      <xdr:nvSpPr>
        <xdr:cNvPr id="2025" name="Shape 5" descr="Resultado de imagen para imagenes de sillas secretariales con brazos">
          <a:extLst>
            <a:ext uri="{FF2B5EF4-FFF2-40B4-BE49-F238E27FC236}">
              <a16:creationId xmlns:a16="http://schemas.microsoft.com/office/drawing/2014/main" id="{00000000-0008-0000-0600-0000E9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50</xdr:row>
      <xdr:rowOff>0</xdr:rowOff>
    </xdr:from>
    <xdr:ext cx="314325" cy="33870900"/>
    <xdr:sp macro="" textlink="">
      <xdr:nvSpPr>
        <xdr:cNvPr id="2026" name="Shape 5" descr="Resultado de imagen para imagenes de sillas secretariales con brazos">
          <a:extLst>
            <a:ext uri="{FF2B5EF4-FFF2-40B4-BE49-F238E27FC236}">
              <a16:creationId xmlns:a16="http://schemas.microsoft.com/office/drawing/2014/main" id="{00000000-0008-0000-0600-0000EA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50</xdr:row>
      <xdr:rowOff>0</xdr:rowOff>
    </xdr:from>
    <xdr:ext cx="314325" cy="33870900"/>
    <xdr:sp macro="" textlink="">
      <xdr:nvSpPr>
        <xdr:cNvPr id="2027" name="Shape 5" descr="Resultado de imagen para imagenes de sillas secretariales con brazos">
          <a:extLst>
            <a:ext uri="{FF2B5EF4-FFF2-40B4-BE49-F238E27FC236}">
              <a16:creationId xmlns:a16="http://schemas.microsoft.com/office/drawing/2014/main" id="{00000000-0008-0000-0600-0000EB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50</xdr:row>
      <xdr:rowOff>0</xdr:rowOff>
    </xdr:from>
    <xdr:ext cx="314325" cy="33870900"/>
    <xdr:sp macro="" textlink="">
      <xdr:nvSpPr>
        <xdr:cNvPr id="2028" name="Shape 5" descr="Resultado de imagen para imagenes de sillas secretariales con brazos">
          <a:extLst>
            <a:ext uri="{FF2B5EF4-FFF2-40B4-BE49-F238E27FC236}">
              <a16:creationId xmlns:a16="http://schemas.microsoft.com/office/drawing/2014/main" id="{00000000-0008-0000-0600-0000EC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50</xdr:row>
      <xdr:rowOff>0</xdr:rowOff>
    </xdr:from>
    <xdr:ext cx="314325" cy="33870900"/>
    <xdr:sp macro="" textlink="">
      <xdr:nvSpPr>
        <xdr:cNvPr id="2029" name="Shape 5" descr="Resultado de imagen para imagenes de sillas secretariales con brazos">
          <a:extLst>
            <a:ext uri="{FF2B5EF4-FFF2-40B4-BE49-F238E27FC236}">
              <a16:creationId xmlns:a16="http://schemas.microsoft.com/office/drawing/2014/main" id="{00000000-0008-0000-0600-0000ED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50</xdr:row>
      <xdr:rowOff>0</xdr:rowOff>
    </xdr:from>
    <xdr:ext cx="314325" cy="33870900"/>
    <xdr:sp macro="" textlink="">
      <xdr:nvSpPr>
        <xdr:cNvPr id="2030" name="Shape 5" descr="Resultado de imagen para imagenes de sillas secretariales con brazos">
          <a:extLst>
            <a:ext uri="{FF2B5EF4-FFF2-40B4-BE49-F238E27FC236}">
              <a16:creationId xmlns:a16="http://schemas.microsoft.com/office/drawing/2014/main" id="{00000000-0008-0000-0600-0000EE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50</xdr:row>
      <xdr:rowOff>0</xdr:rowOff>
    </xdr:from>
    <xdr:ext cx="314325" cy="33870900"/>
    <xdr:sp macro="" textlink="">
      <xdr:nvSpPr>
        <xdr:cNvPr id="2031" name="Shape 5" descr="Resultado de imagen para imagenes de sillas secretariales con brazos">
          <a:extLst>
            <a:ext uri="{FF2B5EF4-FFF2-40B4-BE49-F238E27FC236}">
              <a16:creationId xmlns:a16="http://schemas.microsoft.com/office/drawing/2014/main" id="{00000000-0008-0000-0600-0000EF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51</xdr:row>
      <xdr:rowOff>0</xdr:rowOff>
    </xdr:from>
    <xdr:ext cx="314325" cy="32889825"/>
    <xdr:sp macro="" textlink="">
      <xdr:nvSpPr>
        <xdr:cNvPr id="2032" name="Shape 5" descr="Resultado de imagen para imagenes de sillas secretariales con brazos">
          <a:extLst>
            <a:ext uri="{FF2B5EF4-FFF2-40B4-BE49-F238E27FC236}">
              <a16:creationId xmlns:a16="http://schemas.microsoft.com/office/drawing/2014/main" id="{00000000-0008-0000-0600-0000F0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51</xdr:row>
      <xdr:rowOff>0</xdr:rowOff>
    </xdr:from>
    <xdr:ext cx="314325" cy="32889825"/>
    <xdr:sp macro="" textlink="">
      <xdr:nvSpPr>
        <xdr:cNvPr id="2033" name="Shape 5" descr="Resultado de imagen para imagenes de sillas secretariales con brazos">
          <a:extLst>
            <a:ext uri="{FF2B5EF4-FFF2-40B4-BE49-F238E27FC236}">
              <a16:creationId xmlns:a16="http://schemas.microsoft.com/office/drawing/2014/main" id="{00000000-0008-0000-0600-0000F1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51</xdr:row>
      <xdr:rowOff>0</xdr:rowOff>
    </xdr:from>
    <xdr:ext cx="314325" cy="32889825"/>
    <xdr:sp macro="" textlink="">
      <xdr:nvSpPr>
        <xdr:cNvPr id="2034" name="Shape 5" descr="Resultado de imagen para imagenes de sillas secretariales con brazos">
          <a:extLst>
            <a:ext uri="{FF2B5EF4-FFF2-40B4-BE49-F238E27FC236}">
              <a16:creationId xmlns:a16="http://schemas.microsoft.com/office/drawing/2014/main" id="{00000000-0008-0000-0600-0000F2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51</xdr:row>
      <xdr:rowOff>0</xdr:rowOff>
    </xdr:from>
    <xdr:ext cx="314325" cy="32889825"/>
    <xdr:sp macro="" textlink="">
      <xdr:nvSpPr>
        <xdr:cNvPr id="2035" name="Shape 5" descr="Resultado de imagen para imagenes de sillas secretariales con brazos">
          <a:extLst>
            <a:ext uri="{FF2B5EF4-FFF2-40B4-BE49-F238E27FC236}">
              <a16:creationId xmlns:a16="http://schemas.microsoft.com/office/drawing/2014/main" id="{00000000-0008-0000-0600-0000F3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51</xdr:row>
      <xdr:rowOff>0</xdr:rowOff>
    </xdr:from>
    <xdr:ext cx="314325" cy="32889825"/>
    <xdr:sp macro="" textlink="">
      <xdr:nvSpPr>
        <xdr:cNvPr id="2036" name="Shape 5" descr="Resultado de imagen para imagenes de sillas secretariales con brazos">
          <a:extLst>
            <a:ext uri="{FF2B5EF4-FFF2-40B4-BE49-F238E27FC236}">
              <a16:creationId xmlns:a16="http://schemas.microsoft.com/office/drawing/2014/main" id="{00000000-0008-0000-0600-0000F4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51</xdr:row>
      <xdr:rowOff>0</xdr:rowOff>
    </xdr:from>
    <xdr:ext cx="314325" cy="32889825"/>
    <xdr:sp macro="" textlink="">
      <xdr:nvSpPr>
        <xdr:cNvPr id="2037" name="Shape 5" descr="Resultado de imagen para imagenes de sillas secretariales con brazos">
          <a:extLst>
            <a:ext uri="{FF2B5EF4-FFF2-40B4-BE49-F238E27FC236}">
              <a16:creationId xmlns:a16="http://schemas.microsoft.com/office/drawing/2014/main" id="{00000000-0008-0000-0600-0000F5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51</xdr:row>
      <xdr:rowOff>0</xdr:rowOff>
    </xdr:from>
    <xdr:ext cx="314325" cy="32889825"/>
    <xdr:sp macro="" textlink="">
      <xdr:nvSpPr>
        <xdr:cNvPr id="2038" name="Shape 5" descr="Resultado de imagen para imagenes de sillas secretariales con brazos">
          <a:extLst>
            <a:ext uri="{FF2B5EF4-FFF2-40B4-BE49-F238E27FC236}">
              <a16:creationId xmlns:a16="http://schemas.microsoft.com/office/drawing/2014/main" id="{00000000-0008-0000-0600-0000F6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52</xdr:row>
      <xdr:rowOff>0</xdr:rowOff>
    </xdr:from>
    <xdr:ext cx="314325" cy="31908750"/>
    <xdr:sp macro="" textlink="">
      <xdr:nvSpPr>
        <xdr:cNvPr id="2039" name="Shape 5" descr="Resultado de imagen para imagenes de sillas secretariales con brazos">
          <a:extLst>
            <a:ext uri="{FF2B5EF4-FFF2-40B4-BE49-F238E27FC236}">
              <a16:creationId xmlns:a16="http://schemas.microsoft.com/office/drawing/2014/main" id="{00000000-0008-0000-0600-0000F7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52</xdr:row>
      <xdr:rowOff>0</xdr:rowOff>
    </xdr:from>
    <xdr:ext cx="314325" cy="31908750"/>
    <xdr:sp macro="" textlink="">
      <xdr:nvSpPr>
        <xdr:cNvPr id="2040" name="Shape 5" descr="Resultado de imagen para imagenes de sillas secretariales con brazos">
          <a:extLst>
            <a:ext uri="{FF2B5EF4-FFF2-40B4-BE49-F238E27FC236}">
              <a16:creationId xmlns:a16="http://schemas.microsoft.com/office/drawing/2014/main" id="{00000000-0008-0000-0600-0000F8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52</xdr:row>
      <xdr:rowOff>0</xdr:rowOff>
    </xdr:from>
    <xdr:ext cx="314325" cy="31908750"/>
    <xdr:sp macro="" textlink="">
      <xdr:nvSpPr>
        <xdr:cNvPr id="2041" name="Shape 5" descr="Resultado de imagen para imagenes de sillas secretariales con brazos">
          <a:extLst>
            <a:ext uri="{FF2B5EF4-FFF2-40B4-BE49-F238E27FC236}">
              <a16:creationId xmlns:a16="http://schemas.microsoft.com/office/drawing/2014/main" id="{00000000-0008-0000-0600-0000F9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52</xdr:row>
      <xdr:rowOff>0</xdr:rowOff>
    </xdr:from>
    <xdr:ext cx="314325" cy="31908750"/>
    <xdr:sp macro="" textlink="">
      <xdr:nvSpPr>
        <xdr:cNvPr id="2042" name="Shape 5" descr="Resultado de imagen para imagenes de sillas secretariales con brazos">
          <a:extLst>
            <a:ext uri="{FF2B5EF4-FFF2-40B4-BE49-F238E27FC236}">
              <a16:creationId xmlns:a16="http://schemas.microsoft.com/office/drawing/2014/main" id="{00000000-0008-0000-0600-0000FA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52</xdr:row>
      <xdr:rowOff>0</xdr:rowOff>
    </xdr:from>
    <xdr:ext cx="314325" cy="31908750"/>
    <xdr:sp macro="" textlink="">
      <xdr:nvSpPr>
        <xdr:cNvPr id="2043" name="Shape 5" descr="Resultado de imagen para imagenes de sillas secretariales con brazos">
          <a:extLst>
            <a:ext uri="{FF2B5EF4-FFF2-40B4-BE49-F238E27FC236}">
              <a16:creationId xmlns:a16="http://schemas.microsoft.com/office/drawing/2014/main" id="{00000000-0008-0000-0600-0000FB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52</xdr:row>
      <xdr:rowOff>0</xdr:rowOff>
    </xdr:from>
    <xdr:ext cx="314325" cy="31908750"/>
    <xdr:sp macro="" textlink="">
      <xdr:nvSpPr>
        <xdr:cNvPr id="2044" name="Shape 5" descr="Resultado de imagen para imagenes de sillas secretariales con brazos">
          <a:extLst>
            <a:ext uri="{FF2B5EF4-FFF2-40B4-BE49-F238E27FC236}">
              <a16:creationId xmlns:a16="http://schemas.microsoft.com/office/drawing/2014/main" id="{00000000-0008-0000-0600-0000FC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52</xdr:row>
      <xdr:rowOff>0</xdr:rowOff>
    </xdr:from>
    <xdr:ext cx="314325" cy="31908750"/>
    <xdr:sp macro="" textlink="">
      <xdr:nvSpPr>
        <xdr:cNvPr id="2045" name="Shape 5" descr="Resultado de imagen para imagenes de sillas secretariales con brazos">
          <a:extLst>
            <a:ext uri="{FF2B5EF4-FFF2-40B4-BE49-F238E27FC236}">
              <a16:creationId xmlns:a16="http://schemas.microsoft.com/office/drawing/2014/main" id="{00000000-0008-0000-0600-0000FD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53</xdr:row>
      <xdr:rowOff>0</xdr:rowOff>
    </xdr:from>
    <xdr:ext cx="314325" cy="30927675"/>
    <xdr:sp macro="" textlink="">
      <xdr:nvSpPr>
        <xdr:cNvPr id="2046" name="Shape 5" descr="Resultado de imagen para imagenes de sillas secretariales con brazos">
          <a:extLst>
            <a:ext uri="{FF2B5EF4-FFF2-40B4-BE49-F238E27FC236}">
              <a16:creationId xmlns:a16="http://schemas.microsoft.com/office/drawing/2014/main" id="{00000000-0008-0000-0600-0000FE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53</xdr:row>
      <xdr:rowOff>0</xdr:rowOff>
    </xdr:from>
    <xdr:ext cx="314325" cy="30927675"/>
    <xdr:sp macro="" textlink="">
      <xdr:nvSpPr>
        <xdr:cNvPr id="2047" name="Shape 5" descr="Resultado de imagen para imagenes de sillas secretariales con brazos">
          <a:extLst>
            <a:ext uri="{FF2B5EF4-FFF2-40B4-BE49-F238E27FC236}">
              <a16:creationId xmlns:a16="http://schemas.microsoft.com/office/drawing/2014/main" id="{00000000-0008-0000-0600-0000FF07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53</xdr:row>
      <xdr:rowOff>0</xdr:rowOff>
    </xdr:from>
    <xdr:ext cx="314325" cy="30927675"/>
    <xdr:sp macro="" textlink="">
      <xdr:nvSpPr>
        <xdr:cNvPr id="2048" name="Shape 5" descr="Resultado de imagen para imagenes de sillas secretariales con brazos">
          <a:extLst>
            <a:ext uri="{FF2B5EF4-FFF2-40B4-BE49-F238E27FC236}">
              <a16:creationId xmlns:a16="http://schemas.microsoft.com/office/drawing/2014/main" id="{00000000-0008-0000-0600-000000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53</xdr:row>
      <xdr:rowOff>0</xdr:rowOff>
    </xdr:from>
    <xdr:ext cx="314325" cy="30927675"/>
    <xdr:sp macro="" textlink="">
      <xdr:nvSpPr>
        <xdr:cNvPr id="2049" name="Shape 5" descr="Resultado de imagen para imagenes de sillas secretariales con brazos">
          <a:extLst>
            <a:ext uri="{FF2B5EF4-FFF2-40B4-BE49-F238E27FC236}">
              <a16:creationId xmlns:a16="http://schemas.microsoft.com/office/drawing/2014/main" id="{00000000-0008-0000-0600-000001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53</xdr:row>
      <xdr:rowOff>0</xdr:rowOff>
    </xdr:from>
    <xdr:ext cx="314325" cy="30927675"/>
    <xdr:sp macro="" textlink="">
      <xdr:nvSpPr>
        <xdr:cNvPr id="2050" name="Shape 5" descr="Resultado de imagen para imagenes de sillas secretariales con brazos">
          <a:extLst>
            <a:ext uri="{FF2B5EF4-FFF2-40B4-BE49-F238E27FC236}">
              <a16:creationId xmlns:a16="http://schemas.microsoft.com/office/drawing/2014/main" id="{00000000-0008-0000-0600-000002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53</xdr:row>
      <xdr:rowOff>0</xdr:rowOff>
    </xdr:from>
    <xdr:ext cx="314325" cy="30927675"/>
    <xdr:sp macro="" textlink="">
      <xdr:nvSpPr>
        <xdr:cNvPr id="2051" name="Shape 5" descr="Resultado de imagen para imagenes de sillas secretariales con brazos">
          <a:extLst>
            <a:ext uri="{FF2B5EF4-FFF2-40B4-BE49-F238E27FC236}">
              <a16:creationId xmlns:a16="http://schemas.microsoft.com/office/drawing/2014/main" id="{00000000-0008-0000-0600-000003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53</xdr:row>
      <xdr:rowOff>0</xdr:rowOff>
    </xdr:from>
    <xdr:ext cx="314325" cy="30927675"/>
    <xdr:sp macro="" textlink="">
      <xdr:nvSpPr>
        <xdr:cNvPr id="2052" name="Shape 5" descr="Resultado de imagen para imagenes de sillas secretariales con brazos">
          <a:extLst>
            <a:ext uri="{FF2B5EF4-FFF2-40B4-BE49-F238E27FC236}">
              <a16:creationId xmlns:a16="http://schemas.microsoft.com/office/drawing/2014/main" id="{00000000-0008-0000-0600-000004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55</xdr:row>
      <xdr:rowOff>0</xdr:rowOff>
    </xdr:from>
    <xdr:ext cx="314325" cy="29984700"/>
    <xdr:sp macro="" textlink="">
      <xdr:nvSpPr>
        <xdr:cNvPr id="2053" name="Shape 6" descr="Resultado de imagen para imagenes de sillas secretariales con brazos">
          <a:extLst>
            <a:ext uri="{FF2B5EF4-FFF2-40B4-BE49-F238E27FC236}">
              <a16:creationId xmlns:a16="http://schemas.microsoft.com/office/drawing/2014/main" id="{00000000-0008-0000-0600-000005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55</xdr:row>
      <xdr:rowOff>0</xdr:rowOff>
    </xdr:from>
    <xdr:ext cx="314325" cy="29984700"/>
    <xdr:sp macro="" textlink="">
      <xdr:nvSpPr>
        <xdr:cNvPr id="2054" name="Shape 6" descr="Resultado de imagen para imagenes de sillas secretariales con brazos">
          <a:extLst>
            <a:ext uri="{FF2B5EF4-FFF2-40B4-BE49-F238E27FC236}">
              <a16:creationId xmlns:a16="http://schemas.microsoft.com/office/drawing/2014/main" id="{00000000-0008-0000-0600-000006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55</xdr:row>
      <xdr:rowOff>0</xdr:rowOff>
    </xdr:from>
    <xdr:ext cx="314325" cy="29984700"/>
    <xdr:sp macro="" textlink="">
      <xdr:nvSpPr>
        <xdr:cNvPr id="2055" name="Shape 6" descr="Resultado de imagen para imagenes de sillas secretariales con brazos">
          <a:extLst>
            <a:ext uri="{FF2B5EF4-FFF2-40B4-BE49-F238E27FC236}">
              <a16:creationId xmlns:a16="http://schemas.microsoft.com/office/drawing/2014/main" id="{00000000-0008-0000-0600-000007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55</xdr:row>
      <xdr:rowOff>0</xdr:rowOff>
    </xdr:from>
    <xdr:ext cx="314325" cy="29984700"/>
    <xdr:sp macro="" textlink="">
      <xdr:nvSpPr>
        <xdr:cNvPr id="2056" name="Shape 6" descr="Resultado de imagen para imagenes de sillas secretariales con brazos">
          <a:extLst>
            <a:ext uri="{FF2B5EF4-FFF2-40B4-BE49-F238E27FC236}">
              <a16:creationId xmlns:a16="http://schemas.microsoft.com/office/drawing/2014/main" id="{00000000-0008-0000-0600-000008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55</xdr:row>
      <xdr:rowOff>0</xdr:rowOff>
    </xdr:from>
    <xdr:ext cx="314325" cy="29984700"/>
    <xdr:sp macro="" textlink="">
      <xdr:nvSpPr>
        <xdr:cNvPr id="2057" name="Shape 6" descr="Resultado de imagen para imagenes de sillas secretariales con brazos">
          <a:extLst>
            <a:ext uri="{FF2B5EF4-FFF2-40B4-BE49-F238E27FC236}">
              <a16:creationId xmlns:a16="http://schemas.microsoft.com/office/drawing/2014/main" id="{00000000-0008-0000-0600-000009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55</xdr:row>
      <xdr:rowOff>0</xdr:rowOff>
    </xdr:from>
    <xdr:ext cx="314325" cy="29984700"/>
    <xdr:sp macro="" textlink="">
      <xdr:nvSpPr>
        <xdr:cNvPr id="2058" name="Shape 6" descr="Resultado de imagen para imagenes de sillas secretariales con brazos">
          <a:extLst>
            <a:ext uri="{FF2B5EF4-FFF2-40B4-BE49-F238E27FC236}">
              <a16:creationId xmlns:a16="http://schemas.microsoft.com/office/drawing/2014/main" id="{00000000-0008-0000-0600-00000A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55</xdr:row>
      <xdr:rowOff>0</xdr:rowOff>
    </xdr:from>
    <xdr:ext cx="314325" cy="29984700"/>
    <xdr:sp macro="" textlink="">
      <xdr:nvSpPr>
        <xdr:cNvPr id="2059" name="Shape 6" descr="Resultado de imagen para imagenes de sillas secretariales con brazos">
          <a:extLst>
            <a:ext uri="{FF2B5EF4-FFF2-40B4-BE49-F238E27FC236}">
              <a16:creationId xmlns:a16="http://schemas.microsoft.com/office/drawing/2014/main" id="{00000000-0008-0000-0600-00000B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56</xdr:row>
      <xdr:rowOff>0</xdr:rowOff>
    </xdr:from>
    <xdr:ext cx="314325" cy="28994100"/>
    <xdr:sp macro="" textlink="">
      <xdr:nvSpPr>
        <xdr:cNvPr id="2060" name="Shape 7" descr="Resultado de imagen para imagenes de sillas secretariales con brazos">
          <a:extLst>
            <a:ext uri="{FF2B5EF4-FFF2-40B4-BE49-F238E27FC236}">
              <a16:creationId xmlns:a16="http://schemas.microsoft.com/office/drawing/2014/main" id="{00000000-0008-0000-0600-00000C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56</xdr:row>
      <xdr:rowOff>0</xdr:rowOff>
    </xdr:from>
    <xdr:ext cx="314325" cy="28994100"/>
    <xdr:sp macro="" textlink="">
      <xdr:nvSpPr>
        <xdr:cNvPr id="2061" name="Shape 7" descr="Resultado de imagen para imagenes de sillas secretariales con brazos">
          <a:extLst>
            <a:ext uri="{FF2B5EF4-FFF2-40B4-BE49-F238E27FC236}">
              <a16:creationId xmlns:a16="http://schemas.microsoft.com/office/drawing/2014/main" id="{00000000-0008-0000-0600-00000D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56</xdr:row>
      <xdr:rowOff>0</xdr:rowOff>
    </xdr:from>
    <xdr:ext cx="314325" cy="28994100"/>
    <xdr:sp macro="" textlink="">
      <xdr:nvSpPr>
        <xdr:cNvPr id="2062" name="Shape 7" descr="Resultado de imagen para imagenes de sillas secretariales con brazos">
          <a:extLst>
            <a:ext uri="{FF2B5EF4-FFF2-40B4-BE49-F238E27FC236}">
              <a16:creationId xmlns:a16="http://schemas.microsoft.com/office/drawing/2014/main" id="{00000000-0008-0000-0600-00000E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56</xdr:row>
      <xdr:rowOff>0</xdr:rowOff>
    </xdr:from>
    <xdr:ext cx="314325" cy="28994100"/>
    <xdr:sp macro="" textlink="">
      <xdr:nvSpPr>
        <xdr:cNvPr id="2063" name="Shape 7" descr="Resultado de imagen para imagenes de sillas secretariales con brazos">
          <a:extLst>
            <a:ext uri="{FF2B5EF4-FFF2-40B4-BE49-F238E27FC236}">
              <a16:creationId xmlns:a16="http://schemas.microsoft.com/office/drawing/2014/main" id="{00000000-0008-0000-0600-00000F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56</xdr:row>
      <xdr:rowOff>0</xdr:rowOff>
    </xdr:from>
    <xdr:ext cx="314325" cy="28994100"/>
    <xdr:sp macro="" textlink="">
      <xdr:nvSpPr>
        <xdr:cNvPr id="2064" name="Shape 7" descr="Resultado de imagen para imagenes de sillas secretariales con brazos">
          <a:extLst>
            <a:ext uri="{FF2B5EF4-FFF2-40B4-BE49-F238E27FC236}">
              <a16:creationId xmlns:a16="http://schemas.microsoft.com/office/drawing/2014/main" id="{00000000-0008-0000-0600-000010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56</xdr:row>
      <xdr:rowOff>0</xdr:rowOff>
    </xdr:from>
    <xdr:ext cx="314325" cy="28994100"/>
    <xdr:sp macro="" textlink="">
      <xdr:nvSpPr>
        <xdr:cNvPr id="2065" name="Shape 7" descr="Resultado de imagen para imagenes de sillas secretariales con brazos">
          <a:extLst>
            <a:ext uri="{FF2B5EF4-FFF2-40B4-BE49-F238E27FC236}">
              <a16:creationId xmlns:a16="http://schemas.microsoft.com/office/drawing/2014/main" id="{00000000-0008-0000-0600-000011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56</xdr:row>
      <xdr:rowOff>0</xdr:rowOff>
    </xdr:from>
    <xdr:ext cx="314325" cy="28994100"/>
    <xdr:sp macro="" textlink="">
      <xdr:nvSpPr>
        <xdr:cNvPr id="2066" name="Shape 7" descr="Resultado de imagen para imagenes de sillas secretariales con brazos">
          <a:extLst>
            <a:ext uri="{FF2B5EF4-FFF2-40B4-BE49-F238E27FC236}">
              <a16:creationId xmlns:a16="http://schemas.microsoft.com/office/drawing/2014/main" id="{00000000-0008-0000-0600-000012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57</xdr:row>
      <xdr:rowOff>0</xdr:rowOff>
    </xdr:from>
    <xdr:ext cx="314325" cy="27955875"/>
    <xdr:sp macro="" textlink="">
      <xdr:nvSpPr>
        <xdr:cNvPr id="2067" name="Shape 5" descr="Resultado de imagen para imagenes de sillas secretariales con brazos">
          <a:extLst>
            <a:ext uri="{FF2B5EF4-FFF2-40B4-BE49-F238E27FC236}">
              <a16:creationId xmlns:a16="http://schemas.microsoft.com/office/drawing/2014/main" id="{00000000-0008-0000-0600-000013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57</xdr:row>
      <xdr:rowOff>0</xdr:rowOff>
    </xdr:from>
    <xdr:ext cx="314325" cy="27955875"/>
    <xdr:sp macro="" textlink="">
      <xdr:nvSpPr>
        <xdr:cNvPr id="2068" name="Shape 5" descr="Resultado de imagen para imagenes de sillas secretariales con brazos">
          <a:extLst>
            <a:ext uri="{FF2B5EF4-FFF2-40B4-BE49-F238E27FC236}">
              <a16:creationId xmlns:a16="http://schemas.microsoft.com/office/drawing/2014/main" id="{00000000-0008-0000-0600-000014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57</xdr:row>
      <xdr:rowOff>0</xdr:rowOff>
    </xdr:from>
    <xdr:ext cx="314325" cy="27955875"/>
    <xdr:sp macro="" textlink="">
      <xdr:nvSpPr>
        <xdr:cNvPr id="2069" name="Shape 5" descr="Resultado de imagen para imagenes de sillas secretariales con brazos">
          <a:extLst>
            <a:ext uri="{FF2B5EF4-FFF2-40B4-BE49-F238E27FC236}">
              <a16:creationId xmlns:a16="http://schemas.microsoft.com/office/drawing/2014/main" id="{00000000-0008-0000-0600-000015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57</xdr:row>
      <xdr:rowOff>0</xdr:rowOff>
    </xdr:from>
    <xdr:ext cx="314325" cy="27955875"/>
    <xdr:sp macro="" textlink="">
      <xdr:nvSpPr>
        <xdr:cNvPr id="2070" name="Shape 5" descr="Resultado de imagen para imagenes de sillas secretariales con brazos">
          <a:extLst>
            <a:ext uri="{FF2B5EF4-FFF2-40B4-BE49-F238E27FC236}">
              <a16:creationId xmlns:a16="http://schemas.microsoft.com/office/drawing/2014/main" id="{00000000-0008-0000-0600-000016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57</xdr:row>
      <xdr:rowOff>0</xdr:rowOff>
    </xdr:from>
    <xdr:ext cx="314325" cy="27955875"/>
    <xdr:sp macro="" textlink="">
      <xdr:nvSpPr>
        <xdr:cNvPr id="2071" name="Shape 5" descr="Resultado de imagen para imagenes de sillas secretariales con brazos">
          <a:extLst>
            <a:ext uri="{FF2B5EF4-FFF2-40B4-BE49-F238E27FC236}">
              <a16:creationId xmlns:a16="http://schemas.microsoft.com/office/drawing/2014/main" id="{00000000-0008-0000-0600-000017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57</xdr:row>
      <xdr:rowOff>0</xdr:rowOff>
    </xdr:from>
    <xdr:ext cx="314325" cy="27955875"/>
    <xdr:sp macro="" textlink="">
      <xdr:nvSpPr>
        <xdr:cNvPr id="2072" name="Shape 5" descr="Resultado de imagen para imagenes de sillas secretariales con brazos">
          <a:extLst>
            <a:ext uri="{FF2B5EF4-FFF2-40B4-BE49-F238E27FC236}">
              <a16:creationId xmlns:a16="http://schemas.microsoft.com/office/drawing/2014/main" id="{00000000-0008-0000-0600-000018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57</xdr:row>
      <xdr:rowOff>0</xdr:rowOff>
    </xdr:from>
    <xdr:ext cx="314325" cy="27955875"/>
    <xdr:sp macro="" textlink="">
      <xdr:nvSpPr>
        <xdr:cNvPr id="2073" name="Shape 5" descr="Resultado de imagen para imagenes de sillas secretariales con brazos">
          <a:extLst>
            <a:ext uri="{FF2B5EF4-FFF2-40B4-BE49-F238E27FC236}">
              <a16:creationId xmlns:a16="http://schemas.microsoft.com/office/drawing/2014/main" id="{00000000-0008-0000-0600-000019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61</xdr:row>
      <xdr:rowOff>0</xdr:rowOff>
    </xdr:from>
    <xdr:ext cx="314325" cy="25812750"/>
    <xdr:sp macro="" textlink="">
      <xdr:nvSpPr>
        <xdr:cNvPr id="2074" name="Shape 5" descr="Resultado de imagen para imagenes de sillas secretariales con brazos">
          <a:extLst>
            <a:ext uri="{FF2B5EF4-FFF2-40B4-BE49-F238E27FC236}">
              <a16:creationId xmlns:a16="http://schemas.microsoft.com/office/drawing/2014/main" id="{00000000-0008-0000-0600-00001A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61</xdr:row>
      <xdr:rowOff>0</xdr:rowOff>
    </xdr:from>
    <xdr:ext cx="314325" cy="25812750"/>
    <xdr:sp macro="" textlink="">
      <xdr:nvSpPr>
        <xdr:cNvPr id="2075" name="Shape 5" descr="Resultado de imagen para imagenes de sillas secretariales con brazos">
          <a:extLst>
            <a:ext uri="{FF2B5EF4-FFF2-40B4-BE49-F238E27FC236}">
              <a16:creationId xmlns:a16="http://schemas.microsoft.com/office/drawing/2014/main" id="{00000000-0008-0000-0600-00001B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61</xdr:row>
      <xdr:rowOff>0</xdr:rowOff>
    </xdr:from>
    <xdr:ext cx="314325" cy="25812750"/>
    <xdr:sp macro="" textlink="">
      <xdr:nvSpPr>
        <xdr:cNvPr id="2076" name="Shape 5" descr="Resultado de imagen para imagenes de sillas secretariales con brazos">
          <a:extLst>
            <a:ext uri="{FF2B5EF4-FFF2-40B4-BE49-F238E27FC236}">
              <a16:creationId xmlns:a16="http://schemas.microsoft.com/office/drawing/2014/main" id="{00000000-0008-0000-0600-00001C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61</xdr:row>
      <xdr:rowOff>0</xdr:rowOff>
    </xdr:from>
    <xdr:ext cx="314325" cy="25812750"/>
    <xdr:sp macro="" textlink="">
      <xdr:nvSpPr>
        <xdr:cNvPr id="2077" name="Shape 5" descr="Resultado de imagen para imagenes de sillas secretariales con brazos">
          <a:extLst>
            <a:ext uri="{FF2B5EF4-FFF2-40B4-BE49-F238E27FC236}">
              <a16:creationId xmlns:a16="http://schemas.microsoft.com/office/drawing/2014/main" id="{00000000-0008-0000-0600-00001D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61</xdr:row>
      <xdr:rowOff>0</xdr:rowOff>
    </xdr:from>
    <xdr:ext cx="314325" cy="25812750"/>
    <xdr:sp macro="" textlink="">
      <xdr:nvSpPr>
        <xdr:cNvPr id="2078" name="Shape 5" descr="Resultado de imagen para imagenes de sillas secretariales con brazos">
          <a:extLst>
            <a:ext uri="{FF2B5EF4-FFF2-40B4-BE49-F238E27FC236}">
              <a16:creationId xmlns:a16="http://schemas.microsoft.com/office/drawing/2014/main" id="{00000000-0008-0000-0600-00001E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61</xdr:row>
      <xdr:rowOff>0</xdr:rowOff>
    </xdr:from>
    <xdr:ext cx="314325" cy="25812750"/>
    <xdr:sp macro="" textlink="">
      <xdr:nvSpPr>
        <xdr:cNvPr id="2079" name="Shape 5" descr="Resultado de imagen para imagenes de sillas secretariales con brazos">
          <a:extLst>
            <a:ext uri="{FF2B5EF4-FFF2-40B4-BE49-F238E27FC236}">
              <a16:creationId xmlns:a16="http://schemas.microsoft.com/office/drawing/2014/main" id="{00000000-0008-0000-0600-00001F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61</xdr:row>
      <xdr:rowOff>0</xdr:rowOff>
    </xdr:from>
    <xdr:ext cx="314325" cy="25812750"/>
    <xdr:sp macro="" textlink="">
      <xdr:nvSpPr>
        <xdr:cNvPr id="2080" name="Shape 5" descr="Resultado de imagen para imagenes de sillas secretariales con brazos">
          <a:extLst>
            <a:ext uri="{FF2B5EF4-FFF2-40B4-BE49-F238E27FC236}">
              <a16:creationId xmlns:a16="http://schemas.microsoft.com/office/drawing/2014/main" id="{00000000-0008-0000-0600-000020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64</xdr:row>
      <xdr:rowOff>0</xdr:rowOff>
    </xdr:from>
    <xdr:ext cx="314325" cy="23602950"/>
    <xdr:sp macro="" textlink="">
      <xdr:nvSpPr>
        <xdr:cNvPr id="2081" name="Shape 5" descr="Resultado de imagen para imagenes de sillas secretariales con brazos">
          <a:extLst>
            <a:ext uri="{FF2B5EF4-FFF2-40B4-BE49-F238E27FC236}">
              <a16:creationId xmlns:a16="http://schemas.microsoft.com/office/drawing/2014/main" id="{00000000-0008-0000-0600-000021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64</xdr:row>
      <xdr:rowOff>0</xdr:rowOff>
    </xdr:from>
    <xdr:ext cx="314325" cy="23602950"/>
    <xdr:sp macro="" textlink="">
      <xdr:nvSpPr>
        <xdr:cNvPr id="2082" name="Shape 5" descr="Resultado de imagen para imagenes de sillas secretariales con brazos">
          <a:extLst>
            <a:ext uri="{FF2B5EF4-FFF2-40B4-BE49-F238E27FC236}">
              <a16:creationId xmlns:a16="http://schemas.microsoft.com/office/drawing/2014/main" id="{00000000-0008-0000-0600-000022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64</xdr:row>
      <xdr:rowOff>0</xdr:rowOff>
    </xdr:from>
    <xdr:ext cx="314325" cy="23602950"/>
    <xdr:sp macro="" textlink="">
      <xdr:nvSpPr>
        <xdr:cNvPr id="2083" name="Shape 5" descr="Resultado de imagen para imagenes de sillas secretariales con brazos">
          <a:extLst>
            <a:ext uri="{FF2B5EF4-FFF2-40B4-BE49-F238E27FC236}">
              <a16:creationId xmlns:a16="http://schemas.microsoft.com/office/drawing/2014/main" id="{00000000-0008-0000-0600-000023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64</xdr:row>
      <xdr:rowOff>0</xdr:rowOff>
    </xdr:from>
    <xdr:ext cx="314325" cy="23602950"/>
    <xdr:sp macro="" textlink="">
      <xdr:nvSpPr>
        <xdr:cNvPr id="2084" name="Shape 5" descr="Resultado de imagen para imagenes de sillas secretariales con brazos">
          <a:extLst>
            <a:ext uri="{FF2B5EF4-FFF2-40B4-BE49-F238E27FC236}">
              <a16:creationId xmlns:a16="http://schemas.microsoft.com/office/drawing/2014/main" id="{00000000-0008-0000-0600-000024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64</xdr:row>
      <xdr:rowOff>0</xdr:rowOff>
    </xdr:from>
    <xdr:ext cx="314325" cy="23602950"/>
    <xdr:sp macro="" textlink="">
      <xdr:nvSpPr>
        <xdr:cNvPr id="2085" name="Shape 5" descr="Resultado de imagen para imagenes de sillas secretariales con brazos">
          <a:extLst>
            <a:ext uri="{FF2B5EF4-FFF2-40B4-BE49-F238E27FC236}">
              <a16:creationId xmlns:a16="http://schemas.microsoft.com/office/drawing/2014/main" id="{00000000-0008-0000-0600-000025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64</xdr:row>
      <xdr:rowOff>0</xdr:rowOff>
    </xdr:from>
    <xdr:ext cx="314325" cy="23602950"/>
    <xdr:sp macro="" textlink="">
      <xdr:nvSpPr>
        <xdr:cNvPr id="2086" name="Shape 5" descr="Resultado de imagen para imagenes de sillas secretariales con brazos">
          <a:extLst>
            <a:ext uri="{FF2B5EF4-FFF2-40B4-BE49-F238E27FC236}">
              <a16:creationId xmlns:a16="http://schemas.microsoft.com/office/drawing/2014/main" id="{00000000-0008-0000-0600-000026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64</xdr:row>
      <xdr:rowOff>0</xdr:rowOff>
    </xdr:from>
    <xdr:ext cx="314325" cy="23602950"/>
    <xdr:sp macro="" textlink="">
      <xdr:nvSpPr>
        <xdr:cNvPr id="2087" name="Shape 5" descr="Resultado de imagen para imagenes de sillas secretariales con brazos">
          <a:extLst>
            <a:ext uri="{FF2B5EF4-FFF2-40B4-BE49-F238E27FC236}">
              <a16:creationId xmlns:a16="http://schemas.microsoft.com/office/drawing/2014/main" id="{00000000-0008-0000-0600-000027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65</xdr:row>
      <xdr:rowOff>0</xdr:rowOff>
    </xdr:from>
    <xdr:ext cx="314325" cy="22993350"/>
    <xdr:sp macro="" textlink="">
      <xdr:nvSpPr>
        <xdr:cNvPr id="2088" name="Shape 5" descr="Resultado de imagen para imagenes de sillas secretariales con brazos">
          <a:extLst>
            <a:ext uri="{FF2B5EF4-FFF2-40B4-BE49-F238E27FC236}">
              <a16:creationId xmlns:a16="http://schemas.microsoft.com/office/drawing/2014/main" id="{00000000-0008-0000-0600-000028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65</xdr:row>
      <xdr:rowOff>0</xdr:rowOff>
    </xdr:from>
    <xdr:ext cx="314325" cy="22993350"/>
    <xdr:sp macro="" textlink="">
      <xdr:nvSpPr>
        <xdr:cNvPr id="2089" name="Shape 5" descr="Resultado de imagen para imagenes de sillas secretariales con brazos">
          <a:extLst>
            <a:ext uri="{FF2B5EF4-FFF2-40B4-BE49-F238E27FC236}">
              <a16:creationId xmlns:a16="http://schemas.microsoft.com/office/drawing/2014/main" id="{00000000-0008-0000-0600-000029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65</xdr:row>
      <xdr:rowOff>0</xdr:rowOff>
    </xdr:from>
    <xdr:ext cx="314325" cy="22993350"/>
    <xdr:sp macro="" textlink="">
      <xdr:nvSpPr>
        <xdr:cNvPr id="2090" name="Shape 5" descr="Resultado de imagen para imagenes de sillas secretariales con brazos">
          <a:extLst>
            <a:ext uri="{FF2B5EF4-FFF2-40B4-BE49-F238E27FC236}">
              <a16:creationId xmlns:a16="http://schemas.microsoft.com/office/drawing/2014/main" id="{00000000-0008-0000-0600-00002A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65</xdr:row>
      <xdr:rowOff>0</xdr:rowOff>
    </xdr:from>
    <xdr:ext cx="314325" cy="22993350"/>
    <xdr:sp macro="" textlink="">
      <xdr:nvSpPr>
        <xdr:cNvPr id="2091" name="Shape 5" descr="Resultado de imagen para imagenes de sillas secretariales con brazos">
          <a:extLst>
            <a:ext uri="{FF2B5EF4-FFF2-40B4-BE49-F238E27FC236}">
              <a16:creationId xmlns:a16="http://schemas.microsoft.com/office/drawing/2014/main" id="{00000000-0008-0000-0600-00002B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65</xdr:row>
      <xdr:rowOff>0</xdr:rowOff>
    </xdr:from>
    <xdr:ext cx="314325" cy="22993350"/>
    <xdr:sp macro="" textlink="">
      <xdr:nvSpPr>
        <xdr:cNvPr id="2092" name="Shape 5" descr="Resultado de imagen para imagenes de sillas secretariales con brazos">
          <a:extLst>
            <a:ext uri="{FF2B5EF4-FFF2-40B4-BE49-F238E27FC236}">
              <a16:creationId xmlns:a16="http://schemas.microsoft.com/office/drawing/2014/main" id="{00000000-0008-0000-0600-00002C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65</xdr:row>
      <xdr:rowOff>0</xdr:rowOff>
    </xdr:from>
    <xdr:ext cx="314325" cy="22993350"/>
    <xdr:sp macro="" textlink="">
      <xdr:nvSpPr>
        <xdr:cNvPr id="2093" name="Shape 5" descr="Resultado de imagen para imagenes de sillas secretariales con brazos">
          <a:extLst>
            <a:ext uri="{FF2B5EF4-FFF2-40B4-BE49-F238E27FC236}">
              <a16:creationId xmlns:a16="http://schemas.microsoft.com/office/drawing/2014/main" id="{00000000-0008-0000-0600-00002D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65</xdr:row>
      <xdr:rowOff>0</xdr:rowOff>
    </xdr:from>
    <xdr:ext cx="314325" cy="22993350"/>
    <xdr:sp macro="" textlink="">
      <xdr:nvSpPr>
        <xdr:cNvPr id="2094" name="Shape 5" descr="Resultado de imagen para imagenes de sillas secretariales con brazos">
          <a:extLst>
            <a:ext uri="{FF2B5EF4-FFF2-40B4-BE49-F238E27FC236}">
              <a16:creationId xmlns:a16="http://schemas.microsoft.com/office/drawing/2014/main" id="{00000000-0008-0000-0600-00002E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67</xdr:row>
      <xdr:rowOff>0</xdr:rowOff>
    </xdr:from>
    <xdr:ext cx="314325" cy="22145625"/>
    <xdr:sp macro="" textlink="">
      <xdr:nvSpPr>
        <xdr:cNvPr id="2095" name="Shape 5" descr="Resultado de imagen para imagenes de sillas secretariales con brazos">
          <a:extLst>
            <a:ext uri="{FF2B5EF4-FFF2-40B4-BE49-F238E27FC236}">
              <a16:creationId xmlns:a16="http://schemas.microsoft.com/office/drawing/2014/main" id="{00000000-0008-0000-0600-00002F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67</xdr:row>
      <xdr:rowOff>0</xdr:rowOff>
    </xdr:from>
    <xdr:ext cx="314325" cy="22145625"/>
    <xdr:sp macro="" textlink="">
      <xdr:nvSpPr>
        <xdr:cNvPr id="2096" name="Shape 5" descr="Resultado de imagen para imagenes de sillas secretariales con brazos">
          <a:extLst>
            <a:ext uri="{FF2B5EF4-FFF2-40B4-BE49-F238E27FC236}">
              <a16:creationId xmlns:a16="http://schemas.microsoft.com/office/drawing/2014/main" id="{00000000-0008-0000-0600-000030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67</xdr:row>
      <xdr:rowOff>0</xdr:rowOff>
    </xdr:from>
    <xdr:ext cx="314325" cy="22145625"/>
    <xdr:sp macro="" textlink="">
      <xdr:nvSpPr>
        <xdr:cNvPr id="2097" name="Shape 5" descr="Resultado de imagen para imagenes de sillas secretariales con brazos">
          <a:extLst>
            <a:ext uri="{FF2B5EF4-FFF2-40B4-BE49-F238E27FC236}">
              <a16:creationId xmlns:a16="http://schemas.microsoft.com/office/drawing/2014/main" id="{00000000-0008-0000-0600-000031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67</xdr:row>
      <xdr:rowOff>0</xdr:rowOff>
    </xdr:from>
    <xdr:ext cx="314325" cy="22145625"/>
    <xdr:sp macro="" textlink="">
      <xdr:nvSpPr>
        <xdr:cNvPr id="2098" name="Shape 5" descr="Resultado de imagen para imagenes de sillas secretariales con brazos">
          <a:extLst>
            <a:ext uri="{FF2B5EF4-FFF2-40B4-BE49-F238E27FC236}">
              <a16:creationId xmlns:a16="http://schemas.microsoft.com/office/drawing/2014/main" id="{00000000-0008-0000-0600-000032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67</xdr:row>
      <xdr:rowOff>0</xdr:rowOff>
    </xdr:from>
    <xdr:ext cx="314325" cy="22145625"/>
    <xdr:sp macro="" textlink="">
      <xdr:nvSpPr>
        <xdr:cNvPr id="2099" name="Shape 5" descr="Resultado de imagen para imagenes de sillas secretariales con brazos">
          <a:extLst>
            <a:ext uri="{FF2B5EF4-FFF2-40B4-BE49-F238E27FC236}">
              <a16:creationId xmlns:a16="http://schemas.microsoft.com/office/drawing/2014/main" id="{00000000-0008-0000-0600-000033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67</xdr:row>
      <xdr:rowOff>0</xdr:rowOff>
    </xdr:from>
    <xdr:ext cx="314325" cy="22145625"/>
    <xdr:sp macro="" textlink="">
      <xdr:nvSpPr>
        <xdr:cNvPr id="2100" name="Shape 5" descr="Resultado de imagen para imagenes de sillas secretariales con brazos">
          <a:extLst>
            <a:ext uri="{FF2B5EF4-FFF2-40B4-BE49-F238E27FC236}">
              <a16:creationId xmlns:a16="http://schemas.microsoft.com/office/drawing/2014/main" id="{00000000-0008-0000-0600-000034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67</xdr:row>
      <xdr:rowOff>0</xdr:rowOff>
    </xdr:from>
    <xdr:ext cx="314325" cy="22145625"/>
    <xdr:sp macro="" textlink="">
      <xdr:nvSpPr>
        <xdr:cNvPr id="2101" name="Shape 5" descr="Resultado de imagen para imagenes de sillas secretariales con brazos">
          <a:extLst>
            <a:ext uri="{FF2B5EF4-FFF2-40B4-BE49-F238E27FC236}">
              <a16:creationId xmlns:a16="http://schemas.microsoft.com/office/drawing/2014/main" id="{00000000-0008-0000-0600-000035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21678900"/>
    <xdr:sp macro="" textlink="">
      <xdr:nvSpPr>
        <xdr:cNvPr id="2102" name="Shape 5" descr="Resultado de imagen para imagenes de sillas secretariales con brazos">
          <a:extLst>
            <a:ext uri="{FF2B5EF4-FFF2-40B4-BE49-F238E27FC236}">
              <a16:creationId xmlns:a16="http://schemas.microsoft.com/office/drawing/2014/main" id="{00000000-0008-0000-0600-000036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21678900"/>
    <xdr:sp macro="" textlink="">
      <xdr:nvSpPr>
        <xdr:cNvPr id="2103" name="Shape 5" descr="Resultado de imagen para imagenes de sillas secretariales con brazos">
          <a:extLst>
            <a:ext uri="{FF2B5EF4-FFF2-40B4-BE49-F238E27FC236}">
              <a16:creationId xmlns:a16="http://schemas.microsoft.com/office/drawing/2014/main" id="{00000000-0008-0000-0600-000037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21678900"/>
    <xdr:sp macro="" textlink="">
      <xdr:nvSpPr>
        <xdr:cNvPr id="2104" name="Shape 5" descr="Resultado de imagen para imagenes de sillas secretariales con brazos">
          <a:extLst>
            <a:ext uri="{FF2B5EF4-FFF2-40B4-BE49-F238E27FC236}">
              <a16:creationId xmlns:a16="http://schemas.microsoft.com/office/drawing/2014/main" id="{00000000-0008-0000-0600-000038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21678900"/>
    <xdr:sp macro="" textlink="">
      <xdr:nvSpPr>
        <xdr:cNvPr id="2105" name="Shape 5" descr="Resultado de imagen para imagenes de sillas secretariales con brazos">
          <a:extLst>
            <a:ext uri="{FF2B5EF4-FFF2-40B4-BE49-F238E27FC236}">
              <a16:creationId xmlns:a16="http://schemas.microsoft.com/office/drawing/2014/main" id="{00000000-0008-0000-0600-000039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21678900"/>
    <xdr:sp macro="" textlink="">
      <xdr:nvSpPr>
        <xdr:cNvPr id="2106" name="Shape 5" descr="Resultado de imagen para imagenes de sillas secretariales con brazos">
          <a:extLst>
            <a:ext uri="{FF2B5EF4-FFF2-40B4-BE49-F238E27FC236}">
              <a16:creationId xmlns:a16="http://schemas.microsoft.com/office/drawing/2014/main" id="{00000000-0008-0000-0600-00003A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21678900"/>
    <xdr:sp macro="" textlink="">
      <xdr:nvSpPr>
        <xdr:cNvPr id="2107" name="Shape 5" descr="Resultado de imagen para imagenes de sillas secretariales con brazos">
          <a:extLst>
            <a:ext uri="{FF2B5EF4-FFF2-40B4-BE49-F238E27FC236}">
              <a16:creationId xmlns:a16="http://schemas.microsoft.com/office/drawing/2014/main" id="{00000000-0008-0000-0600-00003B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21678900"/>
    <xdr:sp macro="" textlink="">
      <xdr:nvSpPr>
        <xdr:cNvPr id="2108" name="Shape 5" descr="Resultado de imagen para imagenes de sillas secretariales con brazos">
          <a:extLst>
            <a:ext uri="{FF2B5EF4-FFF2-40B4-BE49-F238E27FC236}">
              <a16:creationId xmlns:a16="http://schemas.microsoft.com/office/drawing/2014/main" id="{00000000-0008-0000-0600-00003C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19421475"/>
    <xdr:sp macro="" textlink="">
      <xdr:nvSpPr>
        <xdr:cNvPr id="2109" name="Shape 5" descr="Resultado de imagen para imagenes de sillas secretariales con brazos">
          <a:extLst>
            <a:ext uri="{FF2B5EF4-FFF2-40B4-BE49-F238E27FC236}">
              <a16:creationId xmlns:a16="http://schemas.microsoft.com/office/drawing/2014/main" id="{00000000-0008-0000-0600-00003D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19421475"/>
    <xdr:sp macro="" textlink="">
      <xdr:nvSpPr>
        <xdr:cNvPr id="2110" name="Shape 5" descr="Resultado de imagen para imagenes de sillas secretariales con brazos">
          <a:extLst>
            <a:ext uri="{FF2B5EF4-FFF2-40B4-BE49-F238E27FC236}">
              <a16:creationId xmlns:a16="http://schemas.microsoft.com/office/drawing/2014/main" id="{00000000-0008-0000-0600-00003E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19421475"/>
    <xdr:sp macro="" textlink="">
      <xdr:nvSpPr>
        <xdr:cNvPr id="2111" name="Shape 5" descr="Resultado de imagen para imagenes de sillas secretariales con brazos">
          <a:extLst>
            <a:ext uri="{FF2B5EF4-FFF2-40B4-BE49-F238E27FC236}">
              <a16:creationId xmlns:a16="http://schemas.microsoft.com/office/drawing/2014/main" id="{00000000-0008-0000-0600-00003F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19421475"/>
    <xdr:sp macro="" textlink="">
      <xdr:nvSpPr>
        <xdr:cNvPr id="2112" name="Shape 5" descr="Resultado de imagen para imagenes de sillas secretariales con brazos">
          <a:extLst>
            <a:ext uri="{FF2B5EF4-FFF2-40B4-BE49-F238E27FC236}">
              <a16:creationId xmlns:a16="http://schemas.microsoft.com/office/drawing/2014/main" id="{00000000-0008-0000-0600-000040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19421475"/>
    <xdr:sp macro="" textlink="">
      <xdr:nvSpPr>
        <xdr:cNvPr id="2113" name="Shape 5" descr="Resultado de imagen para imagenes de sillas secretariales con brazos">
          <a:extLst>
            <a:ext uri="{FF2B5EF4-FFF2-40B4-BE49-F238E27FC236}">
              <a16:creationId xmlns:a16="http://schemas.microsoft.com/office/drawing/2014/main" id="{00000000-0008-0000-0600-000041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19421475"/>
    <xdr:sp macro="" textlink="">
      <xdr:nvSpPr>
        <xdr:cNvPr id="2114" name="Shape 5" descr="Resultado de imagen para imagenes de sillas secretariales con brazos">
          <a:extLst>
            <a:ext uri="{FF2B5EF4-FFF2-40B4-BE49-F238E27FC236}">
              <a16:creationId xmlns:a16="http://schemas.microsoft.com/office/drawing/2014/main" id="{00000000-0008-0000-0600-000042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19421475"/>
    <xdr:sp macro="" textlink="">
      <xdr:nvSpPr>
        <xdr:cNvPr id="2115" name="Shape 5" descr="Resultado de imagen para imagenes de sillas secretariales con brazos">
          <a:extLst>
            <a:ext uri="{FF2B5EF4-FFF2-40B4-BE49-F238E27FC236}">
              <a16:creationId xmlns:a16="http://schemas.microsoft.com/office/drawing/2014/main" id="{00000000-0008-0000-0600-000043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14325" cy="18468975"/>
    <xdr:sp macro="" textlink="">
      <xdr:nvSpPr>
        <xdr:cNvPr id="2116" name="Shape 5" descr="Resultado de imagen para imagenes de sillas secretariales con brazos">
          <a:extLst>
            <a:ext uri="{FF2B5EF4-FFF2-40B4-BE49-F238E27FC236}">
              <a16:creationId xmlns:a16="http://schemas.microsoft.com/office/drawing/2014/main" id="{00000000-0008-0000-0600-000044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14325" cy="18468975"/>
    <xdr:sp macro="" textlink="">
      <xdr:nvSpPr>
        <xdr:cNvPr id="2117" name="Shape 5" descr="Resultado de imagen para imagenes de sillas secretariales con brazos">
          <a:extLst>
            <a:ext uri="{FF2B5EF4-FFF2-40B4-BE49-F238E27FC236}">
              <a16:creationId xmlns:a16="http://schemas.microsoft.com/office/drawing/2014/main" id="{00000000-0008-0000-0600-000045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14325" cy="18468975"/>
    <xdr:sp macro="" textlink="">
      <xdr:nvSpPr>
        <xdr:cNvPr id="2118" name="Shape 5" descr="Resultado de imagen para imagenes de sillas secretariales con brazos">
          <a:extLst>
            <a:ext uri="{FF2B5EF4-FFF2-40B4-BE49-F238E27FC236}">
              <a16:creationId xmlns:a16="http://schemas.microsoft.com/office/drawing/2014/main" id="{00000000-0008-0000-0600-000046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14325" cy="18468975"/>
    <xdr:sp macro="" textlink="">
      <xdr:nvSpPr>
        <xdr:cNvPr id="2119" name="Shape 5" descr="Resultado de imagen para imagenes de sillas secretariales con brazos">
          <a:extLst>
            <a:ext uri="{FF2B5EF4-FFF2-40B4-BE49-F238E27FC236}">
              <a16:creationId xmlns:a16="http://schemas.microsoft.com/office/drawing/2014/main" id="{00000000-0008-0000-0600-000047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14325" cy="18468975"/>
    <xdr:sp macro="" textlink="">
      <xdr:nvSpPr>
        <xdr:cNvPr id="2120" name="Shape 5" descr="Resultado de imagen para imagenes de sillas secretariales con brazos">
          <a:extLst>
            <a:ext uri="{FF2B5EF4-FFF2-40B4-BE49-F238E27FC236}">
              <a16:creationId xmlns:a16="http://schemas.microsoft.com/office/drawing/2014/main" id="{00000000-0008-0000-0600-000048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14325" cy="18468975"/>
    <xdr:sp macro="" textlink="">
      <xdr:nvSpPr>
        <xdr:cNvPr id="2121" name="Shape 5" descr="Resultado de imagen para imagenes de sillas secretariales con brazos">
          <a:extLst>
            <a:ext uri="{FF2B5EF4-FFF2-40B4-BE49-F238E27FC236}">
              <a16:creationId xmlns:a16="http://schemas.microsoft.com/office/drawing/2014/main" id="{00000000-0008-0000-0600-000049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14325" cy="18468975"/>
    <xdr:sp macro="" textlink="">
      <xdr:nvSpPr>
        <xdr:cNvPr id="2122" name="Shape 5" descr="Resultado de imagen para imagenes de sillas secretariales con brazos">
          <a:extLst>
            <a:ext uri="{FF2B5EF4-FFF2-40B4-BE49-F238E27FC236}">
              <a16:creationId xmlns:a16="http://schemas.microsoft.com/office/drawing/2014/main" id="{00000000-0008-0000-0600-00004A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74</xdr:row>
      <xdr:rowOff>0</xdr:rowOff>
    </xdr:from>
    <xdr:ext cx="314325" cy="17726025"/>
    <xdr:sp macro="" textlink="">
      <xdr:nvSpPr>
        <xdr:cNvPr id="2123" name="Shape 5" descr="Resultado de imagen para imagenes de sillas secretariales con brazos">
          <a:extLst>
            <a:ext uri="{FF2B5EF4-FFF2-40B4-BE49-F238E27FC236}">
              <a16:creationId xmlns:a16="http://schemas.microsoft.com/office/drawing/2014/main" id="{00000000-0008-0000-0600-00004B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74</xdr:row>
      <xdr:rowOff>0</xdr:rowOff>
    </xdr:from>
    <xdr:ext cx="314325" cy="17726025"/>
    <xdr:sp macro="" textlink="">
      <xdr:nvSpPr>
        <xdr:cNvPr id="2124" name="Shape 5" descr="Resultado de imagen para imagenes de sillas secretariales con brazos">
          <a:extLst>
            <a:ext uri="{FF2B5EF4-FFF2-40B4-BE49-F238E27FC236}">
              <a16:creationId xmlns:a16="http://schemas.microsoft.com/office/drawing/2014/main" id="{00000000-0008-0000-0600-00004C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74</xdr:row>
      <xdr:rowOff>0</xdr:rowOff>
    </xdr:from>
    <xdr:ext cx="314325" cy="17726025"/>
    <xdr:sp macro="" textlink="">
      <xdr:nvSpPr>
        <xdr:cNvPr id="2125" name="Shape 5" descr="Resultado de imagen para imagenes de sillas secretariales con brazos">
          <a:extLst>
            <a:ext uri="{FF2B5EF4-FFF2-40B4-BE49-F238E27FC236}">
              <a16:creationId xmlns:a16="http://schemas.microsoft.com/office/drawing/2014/main" id="{00000000-0008-0000-0600-00004D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74</xdr:row>
      <xdr:rowOff>0</xdr:rowOff>
    </xdr:from>
    <xdr:ext cx="314325" cy="17726025"/>
    <xdr:sp macro="" textlink="">
      <xdr:nvSpPr>
        <xdr:cNvPr id="2126" name="Shape 5" descr="Resultado de imagen para imagenes de sillas secretariales con brazos">
          <a:extLst>
            <a:ext uri="{FF2B5EF4-FFF2-40B4-BE49-F238E27FC236}">
              <a16:creationId xmlns:a16="http://schemas.microsoft.com/office/drawing/2014/main" id="{00000000-0008-0000-0600-00004E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74</xdr:row>
      <xdr:rowOff>0</xdr:rowOff>
    </xdr:from>
    <xdr:ext cx="314325" cy="17726025"/>
    <xdr:sp macro="" textlink="">
      <xdr:nvSpPr>
        <xdr:cNvPr id="2127" name="Shape 5" descr="Resultado de imagen para imagenes de sillas secretariales con brazos">
          <a:extLst>
            <a:ext uri="{FF2B5EF4-FFF2-40B4-BE49-F238E27FC236}">
              <a16:creationId xmlns:a16="http://schemas.microsoft.com/office/drawing/2014/main" id="{00000000-0008-0000-0600-00004F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74</xdr:row>
      <xdr:rowOff>0</xdr:rowOff>
    </xdr:from>
    <xdr:ext cx="314325" cy="17726025"/>
    <xdr:sp macro="" textlink="">
      <xdr:nvSpPr>
        <xdr:cNvPr id="2128" name="Shape 5" descr="Resultado de imagen para imagenes de sillas secretariales con brazos">
          <a:extLst>
            <a:ext uri="{FF2B5EF4-FFF2-40B4-BE49-F238E27FC236}">
              <a16:creationId xmlns:a16="http://schemas.microsoft.com/office/drawing/2014/main" id="{00000000-0008-0000-0600-000050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74</xdr:row>
      <xdr:rowOff>0</xdr:rowOff>
    </xdr:from>
    <xdr:ext cx="314325" cy="17726025"/>
    <xdr:sp macro="" textlink="">
      <xdr:nvSpPr>
        <xdr:cNvPr id="2129" name="Shape 5" descr="Resultado de imagen para imagenes de sillas secretariales con brazos">
          <a:extLst>
            <a:ext uri="{FF2B5EF4-FFF2-40B4-BE49-F238E27FC236}">
              <a16:creationId xmlns:a16="http://schemas.microsoft.com/office/drawing/2014/main" id="{00000000-0008-0000-0600-000051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75</xdr:row>
      <xdr:rowOff>0</xdr:rowOff>
    </xdr:from>
    <xdr:ext cx="314325" cy="16878300"/>
    <xdr:sp macro="" textlink="">
      <xdr:nvSpPr>
        <xdr:cNvPr id="2130" name="Shape 5" descr="Resultado de imagen para imagenes de sillas secretariales con brazos">
          <a:extLst>
            <a:ext uri="{FF2B5EF4-FFF2-40B4-BE49-F238E27FC236}">
              <a16:creationId xmlns:a16="http://schemas.microsoft.com/office/drawing/2014/main" id="{00000000-0008-0000-0600-000052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75</xdr:row>
      <xdr:rowOff>0</xdr:rowOff>
    </xdr:from>
    <xdr:ext cx="314325" cy="16878300"/>
    <xdr:sp macro="" textlink="">
      <xdr:nvSpPr>
        <xdr:cNvPr id="2131" name="Shape 5" descr="Resultado de imagen para imagenes de sillas secretariales con brazos">
          <a:extLst>
            <a:ext uri="{FF2B5EF4-FFF2-40B4-BE49-F238E27FC236}">
              <a16:creationId xmlns:a16="http://schemas.microsoft.com/office/drawing/2014/main" id="{00000000-0008-0000-0600-000053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75</xdr:row>
      <xdr:rowOff>0</xdr:rowOff>
    </xdr:from>
    <xdr:ext cx="314325" cy="16878300"/>
    <xdr:sp macro="" textlink="">
      <xdr:nvSpPr>
        <xdr:cNvPr id="2132" name="Shape 5" descr="Resultado de imagen para imagenes de sillas secretariales con brazos">
          <a:extLst>
            <a:ext uri="{FF2B5EF4-FFF2-40B4-BE49-F238E27FC236}">
              <a16:creationId xmlns:a16="http://schemas.microsoft.com/office/drawing/2014/main" id="{00000000-0008-0000-0600-000054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75</xdr:row>
      <xdr:rowOff>0</xdr:rowOff>
    </xdr:from>
    <xdr:ext cx="314325" cy="16878300"/>
    <xdr:sp macro="" textlink="">
      <xdr:nvSpPr>
        <xdr:cNvPr id="2133" name="Shape 5" descr="Resultado de imagen para imagenes de sillas secretariales con brazos">
          <a:extLst>
            <a:ext uri="{FF2B5EF4-FFF2-40B4-BE49-F238E27FC236}">
              <a16:creationId xmlns:a16="http://schemas.microsoft.com/office/drawing/2014/main" id="{00000000-0008-0000-0600-000055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75</xdr:row>
      <xdr:rowOff>0</xdr:rowOff>
    </xdr:from>
    <xdr:ext cx="314325" cy="16878300"/>
    <xdr:sp macro="" textlink="">
      <xdr:nvSpPr>
        <xdr:cNvPr id="2134" name="Shape 5" descr="Resultado de imagen para imagenes de sillas secretariales con brazos">
          <a:extLst>
            <a:ext uri="{FF2B5EF4-FFF2-40B4-BE49-F238E27FC236}">
              <a16:creationId xmlns:a16="http://schemas.microsoft.com/office/drawing/2014/main" id="{00000000-0008-0000-0600-000056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75</xdr:row>
      <xdr:rowOff>0</xdr:rowOff>
    </xdr:from>
    <xdr:ext cx="314325" cy="16878300"/>
    <xdr:sp macro="" textlink="">
      <xdr:nvSpPr>
        <xdr:cNvPr id="2135" name="Shape 5" descr="Resultado de imagen para imagenes de sillas secretariales con brazos">
          <a:extLst>
            <a:ext uri="{FF2B5EF4-FFF2-40B4-BE49-F238E27FC236}">
              <a16:creationId xmlns:a16="http://schemas.microsoft.com/office/drawing/2014/main" id="{00000000-0008-0000-0600-000057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75</xdr:row>
      <xdr:rowOff>0</xdr:rowOff>
    </xdr:from>
    <xdr:ext cx="314325" cy="16878300"/>
    <xdr:sp macro="" textlink="">
      <xdr:nvSpPr>
        <xdr:cNvPr id="2136" name="Shape 5" descr="Resultado de imagen para imagenes de sillas secretariales con brazos">
          <a:extLst>
            <a:ext uri="{FF2B5EF4-FFF2-40B4-BE49-F238E27FC236}">
              <a16:creationId xmlns:a16="http://schemas.microsoft.com/office/drawing/2014/main" id="{00000000-0008-0000-0600-000058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14325" cy="16135350"/>
    <xdr:sp macro="" textlink="">
      <xdr:nvSpPr>
        <xdr:cNvPr id="2137" name="Shape 5" descr="Resultado de imagen para imagenes de sillas secretariales con brazos">
          <a:extLst>
            <a:ext uri="{FF2B5EF4-FFF2-40B4-BE49-F238E27FC236}">
              <a16:creationId xmlns:a16="http://schemas.microsoft.com/office/drawing/2014/main" id="{00000000-0008-0000-0600-000059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14325" cy="16135350"/>
    <xdr:sp macro="" textlink="">
      <xdr:nvSpPr>
        <xdr:cNvPr id="2138" name="Shape 5" descr="Resultado de imagen para imagenes de sillas secretariales con brazos">
          <a:extLst>
            <a:ext uri="{FF2B5EF4-FFF2-40B4-BE49-F238E27FC236}">
              <a16:creationId xmlns:a16="http://schemas.microsoft.com/office/drawing/2014/main" id="{00000000-0008-0000-0600-00005A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14325" cy="16135350"/>
    <xdr:sp macro="" textlink="">
      <xdr:nvSpPr>
        <xdr:cNvPr id="2139" name="Shape 5" descr="Resultado de imagen para imagenes de sillas secretariales con brazos">
          <a:extLst>
            <a:ext uri="{FF2B5EF4-FFF2-40B4-BE49-F238E27FC236}">
              <a16:creationId xmlns:a16="http://schemas.microsoft.com/office/drawing/2014/main" id="{00000000-0008-0000-0600-00005B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14325" cy="16135350"/>
    <xdr:sp macro="" textlink="">
      <xdr:nvSpPr>
        <xdr:cNvPr id="2140" name="Shape 5" descr="Resultado de imagen para imagenes de sillas secretariales con brazos">
          <a:extLst>
            <a:ext uri="{FF2B5EF4-FFF2-40B4-BE49-F238E27FC236}">
              <a16:creationId xmlns:a16="http://schemas.microsoft.com/office/drawing/2014/main" id="{00000000-0008-0000-0600-00005C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14325" cy="16135350"/>
    <xdr:sp macro="" textlink="">
      <xdr:nvSpPr>
        <xdr:cNvPr id="2141" name="Shape 5" descr="Resultado de imagen para imagenes de sillas secretariales con brazos">
          <a:extLst>
            <a:ext uri="{FF2B5EF4-FFF2-40B4-BE49-F238E27FC236}">
              <a16:creationId xmlns:a16="http://schemas.microsoft.com/office/drawing/2014/main" id="{00000000-0008-0000-0600-00005D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14325" cy="16135350"/>
    <xdr:sp macro="" textlink="">
      <xdr:nvSpPr>
        <xdr:cNvPr id="2142" name="Shape 5" descr="Resultado de imagen para imagenes de sillas secretariales con brazos">
          <a:extLst>
            <a:ext uri="{FF2B5EF4-FFF2-40B4-BE49-F238E27FC236}">
              <a16:creationId xmlns:a16="http://schemas.microsoft.com/office/drawing/2014/main" id="{00000000-0008-0000-0600-00005E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14325" cy="16135350"/>
    <xdr:sp macro="" textlink="">
      <xdr:nvSpPr>
        <xdr:cNvPr id="2143" name="Shape 5" descr="Resultado de imagen para imagenes de sillas secretariales con brazos">
          <a:extLst>
            <a:ext uri="{FF2B5EF4-FFF2-40B4-BE49-F238E27FC236}">
              <a16:creationId xmlns:a16="http://schemas.microsoft.com/office/drawing/2014/main" id="{00000000-0008-0000-0600-00005F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14325" cy="15478125"/>
    <xdr:sp macro="" textlink="">
      <xdr:nvSpPr>
        <xdr:cNvPr id="2144" name="Shape 5" descr="Resultado de imagen para imagenes de sillas secretariales con brazos">
          <a:extLst>
            <a:ext uri="{FF2B5EF4-FFF2-40B4-BE49-F238E27FC236}">
              <a16:creationId xmlns:a16="http://schemas.microsoft.com/office/drawing/2014/main" id="{00000000-0008-0000-0600-000060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14325" cy="15478125"/>
    <xdr:sp macro="" textlink="">
      <xdr:nvSpPr>
        <xdr:cNvPr id="2145" name="Shape 5" descr="Resultado de imagen para imagenes de sillas secretariales con brazos">
          <a:extLst>
            <a:ext uri="{FF2B5EF4-FFF2-40B4-BE49-F238E27FC236}">
              <a16:creationId xmlns:a16="http://schemas.microsoft.com/office/drawing/2014/main" id="{00000000-0008-0000-0600-000061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14325" cy="15478125"/>
    <xdr:sp macro="" textlink="">
      <xdr:nvSpPr>
        <xdr:cNvPr id="2146" name="Shape 5" descr="Resultado de imagen para imagenes de sillas secretariales con brazos">
          <a:extLst>
            <a:ext uri="{FF2B5EF4-FFF2-40B4-BE49-F238E27FC236}">
              <a16:creationId xmlns:a16="http://schemas.microsoft.com/office/drawing/2014/main" id="{00000000-0008-0000-0600-000062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14325" cy="15478125"/>
    <xdr:sp macro="" textlink="">
      <xdr:nvSpPr>
        <xdr:cNvPr id="2147" name="Shape 5" descr="Resultado de imagen para imagenes de sillas secretariales con brazos">
          <a:extLst>
            <a:ext uri="{FF2B5EF4-FFF2-40B4-BE49-F238E27FC236}">
              <a16:creationId xmlns:a16="http://schemas.microsoft.com/office/drawing/2014/main" id="{00000000-0008-0000-0600-000063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14325" cy="15478125"/>
    <xdr:sp macro="" textlink="">
      <xdr:nvSpPr>
        <xdr:cNvPr id="2148" name="Shape 5" descr="Resultado de imagen para imagenes de sillas secretariales con brazos">
          <a:extLst>
            <a:ext uri="{FF2B5EF4-FFF2-40B4-BE49-F238E27FC236}">
              <a16:creationId xmlns:a16="http://schemas.microsoft.com/office/drawing/2014/main" id="{00000000-0008-0000-0600-000064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14325" cy="15478125"/>
    <xdr:sp macro="" textlink="">
      <xdr:nvSpPr>
        <xdr:cNvPr id="2149" name="Shape 5" descr="Resultado de imagen para imagenes de sillas secretariales con brazos">
          <a:extLst>
            <a:ext uri="{FF2B5EF4-FFF2-40B4-BE49-F238E27FC236}">
              <a16:creationId xmlns:a16="http://schemas.microsoft.com/office/drawing/2014/main" id="{00000000-0008-0000-0600-000065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14325" cy="15478125"/>
    <xdr:sp macro="" textlink="">
      <xdr:nvSpPr>
        <xdr:cNvPr id="2150" name="Shape 5" descr="Resultado de imagen para imagenes de sillas secretariales con brazos">
          <a:extLst>
            <a:ext uri="{FF2B5EF4-FFF2-40B4-BE49-F238E27FC236}">
              <a16:creationId xmlns:a16="http://schemas.microsoft.com/office/drawing/2014/main" id="{00000000-0008-0000-0600-000066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14325" cy="14249400"/>
    <xdr:sp macro="" textlink="">
      <xdr:nvSpPr>
        <xdr:cNvPr id="2151" name="Shape 7" descr="Resultado de imagen para imagenes de sillas secretariales con brazos">
          <a:extLst>
            <a:ext uri="{FF2B5EF4-FFF2-40B4-BE49-F238E27FC236}">
              <a16:creationId xmlns:a16="http://schemas.microsoft.com/office/drawing/2014/main" id="{00000000-0008-0000-0600-000067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14325" cy="14249400"/>
    <xdr:sp macro="" textlink="">
      <xdr:nvSpPr>
        <xdr:cNvPr id="2152" name="Shape 7" descr="Resultado de imagen para imagenes de sillas secretariales con brazos">
          <a:extLst>
            <a:ext uri="{FF2B5EF4-FFF2-40B4-BE49-F238E27FC236}">
              <a16:creationId xmlns:a16="http://schemas.microsoft.com/office/drawing/2014/main" id="{00000000-0008-0000-0600-000068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14325" cy="14249400"/>
    <xdr:sp macro="" textlink="">
      <xdr:nvSpPr>
        <xdr:cNvPr id="2153" name="Shape 7" descr="Resultado de imagen para imagenes de sillas secretariales con brazos">
          <a:extLst>
            <a:ext uri="{FF2B5EF4-FFF2-40B4-BE49-F238E27FC236}">
              <a16:creationId xmlns:a16="http://schemas.microsoft.com/office/drawing/2014/main" id="{00000000-0008-0000-0600-000069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14325" cy="14249400"/>
    <xdr:sp macro="" textlink="">
      <xdr:nvSpPr>
        <xdr:cNvPr id="2154" name="Shape 7" descr="Resultado de imagen para imagenes de sillas secretariales con brazos">
          <a:extLst>
            <a:ext uri="{FF2B5EF4-FFF2-40B4-BE49-F238E27FC236}">
              <a16:creationId xmlns:a16="http://schemas.microsoft.com/office/drawing/2014/main" id="{00000000-0008-0000-0600-00006A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14325" cy="14249400"/>
    <xdr:sp macro="" textlink="">
      <xdr:nvSpPr>
        <xdr:cNvPr id="2155" name="Shape 7" descr="Resultado de imagen para imagenes de sillas secretariales con brazos">
          <a:extLst>
            <a:ext uri="{FF2B5EF4-FFF2-40B4-BE49-F238E27FC236}">
              <a16:creationId xmlns:a16="http://schemas.microsoft.com/office/drawing/2014/main" id="{00000000-0008-0000-0600-00006B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14325" cy="14249400"/>
    <xdr:sp macro="" textlink="">
      <xdr:nvSpPr>
        <xdr:cNvPr id="2156" name="Shape 7" descr="Resultado de imagen para imagenes de sillas secretariales con brazos">
          <a:extLst>
            <a:ext uri="{FF2B5EF4-FFF2-40B4-BE49-F238E27FC236}">
              <a16:creationId xmlns:a16="http://schemas.microsoft.com/office/drawing/2014/main" id="{00000000-0008-0000-0600-00006C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14325" cy="14249400"/>
    <xdr:sp macro="" textlink="">
      <xdr:nvSpPr>
        <xdr:cNvPr id="2157" name="Shape 7" descr="Resultado de imagen para imagenes de sillas secretariales con brazos">
          <a:extLst>
            <a:ext uri="{FF2B5EF4-FFF2-40B4-BE49-F238E27FC236}">
              <a16:creationId xmlns:a16="http://schemas.microsoft.com/office/drawing/2014/main" id="{00000000-0008-0000-0600-00006D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80</xdr:row>
      <xdr:rowOff>0</xdr:rowOff>
    </xdr:from>
    <xdr:ext cx="314325" cy="13068300"/>
    <xdr:sp macro="" textlink="">
      <xdr:nvSpPr>
        <xdr:cNvPr id="2158" name="Shape 5" descr="Resultado de imagen para imagenes de sillas secretariales con brazos">
          <a:extLst>
            <a:ext uri="{FF2B5EF4-FFF2-40B4-BE49-F238E27FC236}">
              <a16:creationId xmlns:a16="http://schemas.microsoft.com/office/drawing/2014/main" id="{00000000-0008-0000-0600-00006E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80</xdr:row>
      <xdr:rowOff>0</xdr:rowOff>
    </xdr:from>
    <xdr:ext cx="314325" cy="13068300"/>
    <xdr:sp macro="" textlink="">
      <xdr:nvSpPr>
        <xdr:cNvPr id="2159" name="Shape 5" descr="Resultado de imagen para imagenes de sillas secretariales con brazos">
          <a:extLst>
            <a:ext uri="{FF2B5EF4-FFF2-40B4-BE49-F238E27FC236}">
              <a16:creationId xmlns:a16="http://schemas.microsoft.com/office/drawing/2014/main" id="{00000000-0008-0000-0600-00006F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80</xdr:row>
      <xdr:rowOff>0</xdr:rowOff>
    </xdr:from>
    <xdr:ext cx="314325" cy="13068300"/>
    <xdr:sp macro="" textlink="">
      <xdr:nvSpPr>
        <xdr:cNvPr id="2160" name="Shape 5" descr="Resultado de imagen para imagenes de sillas secretariales con brazos">
          <a:extLst>
            <a:ext uri="{FF2B5EF4-FFF2-40B4-BE49-F238E27FC236}">
              <a16:creationId xmlns:a16="http://schemas.microsoft.com/office/drawing/2014/main" id="{00000000-0008-0000-0600-000070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80</xdr:row>
      <xdr:rowOff>0</xdr:rowOff>
    </xdr:from>
    <xdr:ext cx="314325" cy="13068300"/>
    <xdr:sp macro="" textlink="">
      <xdr:nvSpPr>
        <xdr:cNvPr id="2161" name="Shape 5" descr="Resultado de imagen para imagenes de sillas secretariales con brazos">
          <a:extLst>
            <a:ext uri="{FF2B5EF4-FFF2-40B4-BE49-F238E27FC236}">
              <a16:creationId xmlns:a16="http://schemas.microsoft.com/office/drawing/2014/main" id="{00000000-0008-0000-0600-000071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80</xdr:row>
      <xdr:rowOff>0</xdr:rowOff>
    </xdr:from>
    <xdr:ext cx="314325" cy="13068300"/>
    <xdr:sp macro="" textlink="">
      <xdr:nvSpPr>
        <xdr:cNvPr id="2162" name="Shape 5" descr="Resultado de imagen para imagenes de sillas secretariales con brazos">
          <a:extLst>
            <a:ext uri="{FF2B5EF4-FFF2-40B4-BE49-F238E27FC236}">
              <a16:creationId xmlns:a16="http://schemas.microsoft.com/office/drawing/2014/main" id="{00000000-0008-0000-0600-000072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80</xdr:row>
      <xdr:rowOff>0</xdr:rowOff>
    </xdr:from>
    <xdr:ext cx="314325" cy="13068300"/>
    <xdr:sp macro="" textlink="">
      <xdr:nvSpPr>
        <xdr:cNvPr id="2163" name="Shape 5" descr="Resultado de imagen para imagenes de sillas secretariales con brazos">
          <a:extLst>
            <a:ext uri="{FF2B5EF4-FFF2-40B4-BE49-F238E27FC236}">
              <a16:creationId xmlns:a16="http://schemas.microsoft.com/office/drawing/2014/main" id="{00000000-0008-0000-0600-000073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80</xdr:row>
      <xdr:rowOff>0</xdr:rowOff>
    </xdr:from>
    <xdr:ext cx="314325" cy="13068300"/>
    <xdr:sp macro="" textlink="">
      <xdr:nvSpPr>
        <xdr:cNvPr id="2164" name="Shape 5" descr="Resultado de imagen para imagenes de sillas secretariales con brazos">
          <a:extLst>
            <a:ext uri="{FF2B5EF4-FFF2-40B4-BE49-F238E27FC236}">
              <a16:creationId xmlns:a16="http://schemas.microsoft.com/office/drawing/2014/main" id="{00000000-0008-0000-0600-000074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81</xdr:row>
      <xdr:rowOff>0</xdr:rowOff>
    </xdr:from>
    <xdr:ext cx="314325" cy="12115800"/>
    <xdr:sp macro="" textlink="">
      <xdr:nvSpPr>
        <xdr:cNvPr id="2165" name="Shape 5" descr="Resultado de imagen para imagenes de sillas secretariales con brazos">
          <a:extLst>
            <a:ext uri="{FF2B5EF4-FFF2-40B4-BE49-F238E27FC236}">
              <a16:creationId xmlns:a16="http://schemas.microsoft.com/office/drawing/2014/main" id="{00000000-0008-0000-0600-000075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81</xdr:row>
      <xdr:rowOff>0</xdr:rowOff>
    </xdr:from>
    <xdr:ext cx="314325" cy="12115800"/>
    <xdr:sp macro="" textlink="">
      <xdr:nvSpPr>
        <xdr:cNvPr id="2166" name="Shape 5" descr="Resultado de imagen para imagenes de sillas secretariales con brazos">
          <a:extLst>
            <a:ext uri="{FF2B5EF4-FFF2-40B4-BE49-F238E27FC236}">
              <a16:creationId xmlns:a16="http://schemas.microsoft.com/office/drawing/2014/main" id="{00000000-0008-0000-0600-000076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81</xdr:row>
      <xdr:rowOff>0</xdr:rowOff>
    </xdr:from>
    <xdr:ext cx="314325" cy="12115800"/>
    <xdr:sp macro="" textlink="">
      <xdr:nvSpPr>
        <xdr:cNvPr id="2167" name="Shape 5" descr="Resultado de imagen para imagenes de sillas secretariales con brazos">
          <a:extLst>
            <a:ext uri="{FF2B5EF4-FFF2-40B4-BE49-F238E27FC236}">
              <a16:creationId xmlns:a16="http://schemas.microsoft.com/office/drawing/2014/main" id="{00000000-0008-0000-0600-000077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81</xdr:row>
      <xdr:rowOff>0</xdr:rowOff>
    </xdr:from>
    <xdr:ext cx="314325" cy="12115800"/>
    <xdr:sp macro="" textlink="">
      <xdr:nvSpPr>
        <xdr:cNvPr id="2168" name="Shape 5" descr="Resultado de imagen para imagenes de sillas secretariales con brazos">
          <a:extLst>
            <a:ext uri="{FF2B5EF4-FFF2-40B4-BE49-F238E27FC236}">
              <a16:creationId xmlns:a16="http://schemas.microsoft.com/office/drawing/2014/main" id="{00000000-0008-0000-0600-000078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81</xdr:row>
      <xdr:rowOff>0</xdr:rowOff>
    </xdr:from>
    <xdr:ext cx="314325" cy="12115800"/>
    <xdr:sp macro="" textlink="">
      <xdr:nvSpPr>
        <xdr:cNvPr id="2169" name="Shape 5" descr="Resultado de imagen para imagenes de sillas secretariales con brazos">
          <a:extLst>
            <a:ext uri="{FF2B5EF4-FFF2-40B4-BE49-F238E27FC236}">
              <a16:creationId xmlns:a16="http://schemas.microsoft.com/office/drawing/2014/main" id="{00000000-0008-0000-0600-000079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81</xdr:row>
      <xdr:rowOff>0</xdr:rowOff>
    </xdr:from>
    <xdr:ext cx="314325" cy="12115800"/>
    <xdr:sp macro="" textlink="">
      <xdr:nvSpPr>
        <xdr:cNvPr id="2170" name="Shape 5" descr="Resultado de imagen para imagenes de sillas secretariales con brazos">
          <a:extLst>
            <a:ext uri="{FF2B5EF4-FFF2-40B4-BE49-F238E27FC236}">
              <a16:creationId xmlns:a16="http://schemas.microsoft.com/office/drawing/2014/main" id="{00000000-0008-0000-0600-00007A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81</xdr:row>
      <xdr:rowOff>0</xdr:rowOff>
    </xdr:from>
    <xdr:ext cx="314325" cy="12115800"/>
    <xdr:sp macro="" textlink="">
      <xdr:nvSpPr>
        <xdr:cNvPr id="2171" name="Shape 5" descr="Resultado de imagen para imagenes de sillas secretariales con brazos">
          <a:extLst>
            <a:ext uri="{FF2B5EF4-FFF2-40B4-BE49-F238E27FC236}">
              <a16:creationId xmlns:a16="http://schemas.microsoft.com/office/drawing/2014/main" id="{00000000-0008-0000-0600-00007B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14325" cy="11153775"/>
    <xdr:sp macro="" textlink="">
      <xdr:nvSpPr>
        <xdr:cNvPr id="2172" name="Shape 5" descr="Resultado de imagen para imagenes de sillas secretariales con brazos">
          <a:extLst>
            <a:ext uri="{FF2B5EF4-FFF2-40B4-BE49-F238E27FC236}">
              <a16:creationId xmlns:a16="http://schemas.microsoft.com/office/drawing/2014/main" id="{00000000-0008-0000-0600-00007C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14325" cy="11153775"/>
    <xdr:sp macro="" textlink="">
      <xdr:nvSpPr>
        <xdr:cNvPr id="2173" name="Shape 5" descr="Resultado de imagen para imagenes de sillas secretariales con brazos">
          <a:extLst>
            <a:ext uri="{FF2B5EF4-FFF2-40B4-BE49-F238E27FC236}">
              <a16:creationId xmlns:a16="http://schemas.microsoft.com/office/drawing/2014/main" id="{00000000-0008-0000-0600-00007D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14325" cy="11153775"/>
    <xdr:sp macro="" textlink="">
      <xdr:nvSpPr>
        <xdr:cNvPr id="2174" name="Shape 5" descr="Resultado de imagen para imagenes de sillas secretariales con brazos">
          <a:extLst>
            <a:ext uri="{FF2B5EF4-FFF2-40B4-BE49-F238E27FC236}">
              <a16:creationId xmlns:a16="http://schemas.microsoft.com/office/drawing/2014/main" id="{00000000-0008-0000-0600-00007E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14325" cy="11153775"/>
    <xdr:sp macro="" textlink="">
      <xdr:nvSpPr>
        <xdr:cNvPr id="2175" name="Shape 5" descr="Resultado de imagen para imagenes de sillas secretariales con brazos">
          <a:extLst>
            <a:ext uri="{FF2B5EF4-FFF2-40B4-BE49-F238E27FC236}">
              <a16:creationId xmlns:a16="http://schemas.microsoft.com/office/drawing/2014/main" id="{00000000-0008-0000-0600-00007F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14325" cy="11153775"/>
    <xdr:sp macro="" textlink="">
      <xdr:nvSpPr>
        <xdr:cNvPr id="2176" name="Shape 5" descr="Resultado de imagen para imagenes de sillas secretariales con brazos">
          <a:extLst>
            <a:ext uri="{FF2B5EF4-FFF2-40B4-BE49-F238E27FC236}">
              <a16:creationId xmlns:a16="http://schemas.microsoft.com/office/drawing/2014/main" id="{00000000-0008-0000-0600-000080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14325" cy="11153775"/>
    <xdr:sp macro="" textlink="">
      <xdr:nvSpPr>
        <xdr:cNvPr id="2177" name="Shape 5" descr="Resultado de imagen para imagenes de sillas secretariales con brazos">
          <a:extLst>
            <a:ext uri="{FF2B5EF4-FFF2-40B4-BE49-F238E27FC236}">
              <a16:creationId xmlns:a16="http://schemas.microsoft.com/office/drawing/2014/main" id="{00000000-0008-0000-0600-000081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14325" cy="11153775"/>
    <xdr:sp macro="" textlink="">
      <xdr:nvSpPr>
        <xdr:cNvPr id="2178" name="Shape 5" descr="Resultado de imagen para imagenes de sillas secretariales con brazos">
          <a:extLst>
            <a:ext uri="{FF2B5EF4-FFF2-40B4-BE49-F238E27FC236}">
              <a16:creationId xmlns:a16="http://schemas.microsoft.com/office/drawing/2014/main" id="{00000000-0008-0000-0600-00008208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92</xdr:row>
      <xdr:rowOff>0</xdr:rowOff>
    </xdr:from>
    <xdr:ext cx="314325" cy="6362700"/>
    <xdr:sp macro="" textlink="">
      <xdr:nvSpPr>
        <xdr:cNvPr id="2179" name="Shape 8" descr="Resultado de imagen para imagenes de sillas secretariales con brazos">
          <a:extLst>
            <a:ext uri="{FF2B5EF4-FFF2-40B4-BE49-F238E27FC236}">
              <a16:creationId xmlns:a16="http://schemas.microsoft.com/office/drawing/2014/main" id="{00000000-0008-0000-0600-00008308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92</xdr:row>
      <xdr:rowOff>0</xdr:rowOff>
    </xdr:from>
    <xdr:ext cx="314325" cy="6362700"/>
    <xdr:sp macro="" textlink="">
      <xdr:nvSpPr>
        <xdr:cNvPr id="2180" name="Shape 8" descr="Resultado de imagen para imagenes de sillas secretariales con brazos">
          <a:extLst>
            <a:ext uri="{FF2B5EF4-FFF2-40B4-BE49-F238E27FC236}">
              <a16:creationId xmlns:a16="http://schemas.microsoft.com/office/drawing/2014/main" id="{00000000-0008-0000-0600-00008408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92</xdr:row>
      <xdr:rowOff>0</xdr:rowOff>
    </xdr:from>
    <xdr:ext cx="314325" cy="6362700"/>
    <xdr:sp macro="" textlink="">
      <xdr:nvSpPr>
        <xdr:cNvPr id="2181" name="Shape 8" descr="Resultado de imagen para imagenes de sillas secretariales con brazos">
          <a:extLst>
            <a:ext uri="{FF2B5EF4-FFF2-40B4-BE49-F238E27FC236}">
              <a16:creationId xmlns:a16="http://schemas.microsoft.com/office/drawing/2014/main" id="{00000000-0008-0000-0600-00008508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92</xdr:row>
      <xdr:rowOff>0</xdr:rowOff>
    </xdr:from>
    <xdr:ext cx="314325" cy="6362700"/>
    <xdr:sp macro="" textlink="">
      <xdr:nvSpPr>
        <xdr:cNvPr id="2182" name="Shape 8" descr="Resultado de imagen para imagenes de sillas secretariales con brazos">
          <a:extLst>
            <a:ext uri="{FF2B5EF4-FFF2-40B4-BE49-F238E27FC236}">
              <a16:creationId xmlns:a16="http://schemas.microsoft.com/office/drawing/2014/main" id="{00000000-0008-0000-0600-00008608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92</xdr:row>
      <xdr:rowOff>0</xdr:rowOff>
    </xdr:from>
    <xdr:ext cx="314325" cy="6362700"/>
    <xdr:sp macro="" textlink="">
      <xdr:nvSpPr>
        <xdr:cNvPr id="2183" name="Shape 8" descr="Resultado de imagen para imagenes de sillas secretariales con brazos">
          <a:extLst>
            <a:ext uri="{FF2B5EF4-FFF2-40B4-BE49-F238E27FC236}">
              <a16:creationId xmlns:a16="http://schemas.microsoft.com/office/drawing/2014/main" id="{00000000-0008-0000-0600-00008708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92</xdr:row>
      <xdr:rowOff>0</xdr:rowOff>
    </xdr:from>
    <xdr:ext cx="314325" cy="6362700"/>
    <xdr:sp macro="" textlink="">
      <xdr:nvSpPr>
        <xdr:cNvPr id="2184" name="Shape 8" descr="Resultado de imagen para imagenes de sillas secretariales con brazos">
          <a:extLst>
            <a:ext uri="{FF2B5EF4-FFF2-40B4-BE49-F238E27FC236}">
              <a16:creationId xmlns:a16="http://schemas.microsoft.com/office/drawing/2014/main" id="{00000000-0008-0000-0600-00008808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92</xdr:row>
      <xdr:rowOff>0</xdr:rowOff>
    </xdr:from>
    <xdr:ext cx="314325" cy="6362700"/>
    <xdr:sp macro="" textlink="">
      <xdr:nvSpPr>
        <xdr:cNvPr id="2185" name="Shape 8" descr="Resultado de imagen para imagenes de sillas secretariales con brazos">
          <a:extLst>
            <a:ext uri="{FF2B5EF4-FFF2-40B4-BE49-F238E27FC236}">
              <a16:creationId xmlns:a16="http://schemas.microsoft.com/office/drawing/2014/main" id="{00000000-0008-0000-0600-000089080000}"/>
            </a:ext>
          </a:extLst>
        </xdr:cNvPr>
        <xdr:cNvSpPr/>
      </xdr:nvSpPr>
      <xdr:spPr>
        <a:xfrm>
          <a:off x="5193600" y="603413"/>
          <a:ext cx="304800" cy="6353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93</xdr:row>
      <xdr:rowOff>0</xdr:rowOff>
    </xdr:from>
    <xdr:ext cx="314325" cy="6162675"/>
    <xdr:sp macro="" textlink="">
      <xdr:nvSpPr>
        <xdr:cNvPr id="2186" name="Shape 9" descr="Resultado de imagen para imagenes de sillas secretariales con brazos">
          <a:extLst>
            <a:ext uri="{FF2B5EF4-FFF2-40B4-BE49-F238E27FC236}">
              <a16:creationId xmlns:a16="http://schemas.microsoft.com/office/drawing/2014/main" id="{00000000-0008-0000-0600-00008A08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93</xdr:row>
      <xdr:rowOff>0</xdr:rowOff>
    </xdr:from>
    <xdr:ext cx="314325" cy="6162675"/>
    <xdr:sp macro="" textlink="">
      <xdr:nvSpPr>
        <xdr:cNvPr id="2187" name="Shape 9" descr="Resultado de imagen para imagenes de sillas secretariales con brazos">
          <a:extLst>
            <a:ext uri="{FF2B5EF4-FFF2-40B4-BE49-F238E27FC236}">
              <a16:creationId xmlns:a16="http://schemas.microsoft.com/office/drawing/2014/main" id="{00000000-0008-0000-0600-00008B08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93</xdr:row>
      <xdr:rowOff>0</xdr:rowOff>
    </xdr:from>
    <xdr:ext cx="314325" cy="6162675"/>
    <xdr:sp macro="" textlink="">
      <xdr:nvSpPr>
        <xdr:cNvPr id="2188" name="Shape 9" descr="Resultado de imagen para imagenes de sillas secretariales con brazos">
          <a:extLst>
            <a:ext uri="{FF2B5EF4-FFF2-40B4-BE49-F238E27FC236}">
              <a16:creationId xmlns:a16="http://schemas.microsoft.com/office/drawing/2014/main" id="{00000000-0008-0000-0600-00008C08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93</xdr:row>
      <xdr:rowOff>0</xdr:rowOff>
    </xdr:from>
    <xdr:ext cx="314325" cy="6162675"/>
    <xdr:sp macro="" textlink="">
      <xdr:nvSpPr>
        <xdr:cNvPr id="2189" name="Shape 9" descr="Resultado de imagen para imagenes de sillas secretariales con brazos">
          <a:extLst>
            <a:ext uri="{FF2B5EF4-FFF2-40B4-BE49-F238E27FC236}">
              <a16:creationId xmlns:a16="http://schemas.microsoft.com/office/drawing/2014/main" id="{00000000-0008-0000-0600-00008D08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93</xdr:row>
      <xdr:rowOff>0</xdr:rowOff>
    </xdr:from>
    <xdr:ext cx="314325" cy="6162675"/>
    <xdr:sp macro="" textlink="">
      <xdr:nvSpPr>
        <xdr:cNvPr id="2190" name="Shape 9" descr="Resultado de imagen para imagenes de sillas secretariales con brazos">
          <a:extLst>
            <a:ext uri="{FF2B5EF4-FFF2-40B4-BE49-F238E27FC236}">
              <a16:creationId xmlns:a16="http://schemas.microsoft.com/office/drawing/2014/main" id="{00000000-0008-0000-0600-00008E08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93</xdr:row>
      <xdr:rowOff>0</xdr:rowOff>
    </xdr:from>
    <xdr:ext cx="314325" cy="6162675"/>
    <xdr:sp macro="" textlink="">
      <xdr:nvSpPr>
        <xdr:cNvPr id="2191" name="Shape 9" descr="Resultado de imagen para imagenes de sillas secretariales con brazos">
          <a:extLst>
            <a:ext uri="{FF2B5EF4-FFF2-40B4-BE49-F238E27FC236}">
              <a16:creationId xmlns:a16="http://schemas.microsoft.com/office/drawing/2014/main" id="{00000000-0008-0000-0600-00008F08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93</xdr:row>
      <xdr:rowOff>0</xdr:rowOff>
    </xdr:from>
    <xdr:ext cx="314325" cy="6162675"/>
    <xdr:sp macro="" textlink="">
      <xdr:nvSpPr>
        <xdr:cNvPr id="2192" name="Shape 9" descr="Resultado de imagen para imagenes de sillas secretariales con brazos">
          <a:extLst>
            <a:ext uri="{FF2B5EF4-FFF2-40B4-BE49-F238E27FC236}">
              <a16:creationId xmlns:a16="http://schemas.microsoft.com/office/drawing/2014/main" id="{00000000-0008-0000-0600-000090080000}"/>
            </a:ext>
          </a:extLst>
        </xdr:cNvPr>
        <xdr:cNvSpPr/>
      </xdr:nvSpPr>
      <xdr:spPr>
        <a:xfrm>
          <a:off x="5193600" y="703425"/>
          <a:ext cx="304800" cy="6153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94</xdr:row>
      <xdr:rowOff>0</xdr:rowOff>
    </xdr:from>
    <xdr:ext cx="314325" cy="5962650"/>
    <xdr:sp macro="" textlink="">
      <xdr:nvSpPr>
        <xdr:cNvPr id="2193" name="Shape 10" descr="Resultado de imagen para imagenes de sillas secretariales con brazos">
          <a:extLst>
            <a:ext uri="{FF2B5EF4-FFF2-40B4-BE49-F238E27FC236}">
              <a16:creationId xmlns:a16="http://schemas.microsoft.com/office/drawing/2014/main" id="{00000000-0008-0000-0600-00009108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94</xdr:row>
      <xdr:rowOff>0</xdr:rowOff>
    </xdr:from>
    <xdr:ext cx="314325" cy="5962650"/>
    <xdr:sp macro="" textlink="">
      <xdr:nvSpPr>
        <xdr:cNvPr id="2194" name="Shape 10" descr="Resultado de imagen para imagenes de sillas secretariales con brazos">
          <a:extLst>
            <a:ext uri="{FF2B5EF4-FFF2-40B4-BE49-F238E27FC236}">
              <a16:creationId xmlns:a16="http://schemas.microsoft.com/office/drawing/2014/main" id="{00000000-0008-0000-0600-00009208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94</xdr:row>
      <xdr:rowOff>0</xdr:rowOff>
    </xdr:from>
    <xdr:ext cx="314325" cy="5962650"/>
    <xdr:sp macro="" textlink="">
      <xdr:nvSpPr>
        <xdr:cNvPr id="2195" name="Shape 10" descr="Resultado de imagen para imagenes de sillas secretariales con brazos">
          <a:extLst>
            <a:ext uri="{FF2B5EF4-FFF2-40B4-BE49-F238E27FC236}">
              <a16:creationId xmlns:a16="http://schemas.microsoft.com/office/drawing/2014/main" id="{00000000-0008-0000-0600-00009308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94</xdr:row>
      <xdr:rowOff>0</xdr:rowOff>
    </xdr:from>
    <xdr:ext cx="314325" cy="5962650"/>
    <xdr:sp macro="" textlink="">
      <xdr:nvSpPr>
        <xdr:cNvPr id="2196" name="Shape 10" descr="Resultado de imagen para imagenes de sillas secretariales con brazos">
          <a:extLst>
            <a:ext uri="{FF2B5EF4-FFF2-40B4-BE49-F238E27FC236}">
              <a16:creationId xmlns:a16="http://schemas.microsoft.com/office/drawing/2014/main" id="{00000000-0008-0000-0600-00009408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94</xdr:row>
      <xdr:rowOff>0</xdr:rowOff>
    </xdr:from>
    <xdr:ext cx="314325" cy="5962650"/>
    <xdr:sp macro="" textlink="">
      <xdr:nvSpPr>
        <xdr:cNvPr id="2197" name="Shape 10" descr="Resultado de imagen para imagenes de sillas secretariales con brazos">
          <a:extLst>
            <a:ext uri="{FF2B5EF4-FFF2-40B4-BE49-F238E27FC236}">
              <a16:creationId xmlns:a16="http://schemas.microsoft.com/office/drawing/2014/main" id="{00000000-0008-0000-0600-00009508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94</xdr:row>
      <xdr:rowOff>0</xdr:rowOff>
    </xdr:from>
    <xdr:ext cx="314325" cy="5962650"/>
    <xdr:sp macro="" textlink="">
      <xdr:nvSpPr>
        <xdr:cNvPr id="2198" name="Shape 10" descr="Resultado de imagen para imagenes de sillas secretariales con brazos">
          <a:extLst>
            <a:ext uri="{FF2B5EF4-FFF2-40B4-BE49-F238E27FC236}">
              <a16:creationId xmlns:a16="http://schemas.microsoft.com/office/drawing/2014/main" id="{00000000-0008-0000-0600-00009608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94</xdr:row>
      <xdr:rowOff>0</xdr:rowOff>
    </xdr:from>
    <xdr:ext cx="314325" cy="5962650"/>
    <xdr:sp macro="" textlink="">
      <xdr:nvSpPr>
        <xdr:cNvPr id="2199" name="Shape 10" descr="Resultado de imagen para imagenes de sillas secretariales con brazos">
          <a:extLst>
            <a:ext uri="{FF2B5EF4-FFF2-40B4-BE49-F238E27FC236}">
              <a16:creationId xmlns:a16="http://schemas.microsoft.com/office/drawing/2014/main" id="{00000000-0008-0000-0600-000097080000}"/>
            </a:ext>
          </a:extLst>
        </xdr:cNvPr>
        <xdr:cNvSpPr/>
      </xdr:nvSpPr>
      <xdr:spPr>
        <a:xfrm>
          <a:off x="5193600" y="803438"/>
          <a:ext cx="304800" cy="5953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95</xdr:row>
      <xdr:rowOff>0</xdr:rowOff>
    </xdr:from>
    <xdr:ext cx="314325" cy="5762625"/>
    <xdr:sp macro="" textlink="">
      <xdr:nvSpPr>
        <xdr:cNvPr id="2200" name="Shape 11" descr="Resultado de imagen para imagenes de sillas secretariales con brazos">
          <a:extLst>
            <a:ext uri="{FF2B5EF4-FFF2-40B4-BE49-F238E27FC236}">
              <a16:creationId xmlns:a16="http://schemas.microsoft.com/office/drawing/2014/main" id="{00000000-0008-0000-0600-00009808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95</xdr:row>
      <xdr:rowOff>0</xdr:rowOff>
    </xdr:from>
    <xdr:ext cx="314325" cy="5762625"/>
    <xdr:sp macro="" textlink="">
      <xdr:nvSpPr>
        <xdr:cNvPr id="2201" name="Shape 11" descr="Resultado de imagen para imagenes de sillas secretariales con brazos">
          <a:extLst>
            <a:ext uri="{FF2B5EF4-FFF2-40B4-BE49-F238E27FC236}">
              <a16:creationId xmlns:a16="http://schemas.microsoft.com/office/drawing/2014/main" id="{00000000-0008-0000-0600-00009908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95</xdr:row>
      <xdr:rowOff>0</xdr:rowOff>
    </xdr:from>
    <xdr:ext cx="314325" cy="5762625"/>
    <xdr:sp macro="" textlink="">
      <xdr:nvSpPr>
        <xdr:cNvPr id="2202" name="Shape 11" descr="Resultado de imagen para imagenes de sillas secretariales con brazos">
          <a:extLst>
            <a:ext uri="{FF2B5EF4-FFF2-40B4-BE49-F238E27FC236}">
              <a16:creationId xmlns:a16="http://schemas.microsoft.com/office/drawing/2014/main" id="{00000000-0008-0000-0600-00009A08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95</xdr:row>
      <xdr:rowOff>0</xdr:rowOff>
    </xdr:from>
    <xdr:ext cx="314325" cy="5762625"/>
    <xdr:sp macro="" textlink="">
      <xdr:nvSpPr>
        <xdr:cNvPr id="2203" name="Shape 11" descr="Resultado de imagen para imagenes de sillas secretariales con brazos">
          <a:extLst>
            <a:ext uri="{FF2B5EF4-FFF2-40B4-BE49-F238E27FC236}">
              <a16:creationId xmlns:a16="http://schemas.microsoft.com/office/drawing/2014/main" id="{00000000-0008-0000-0600-00009B08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95</xdr:row>
      <xdr:rowOff>0</xdr:rowOff>
    </xdr:from>
    <xdr:ext cx="314325" cy="5762625"/>
    <xdr:sp macro="" textlink="">
      <xdr:nvSpPr>
        <xdr:cNvPr id="2204" name="Shape 11" descr="Resultado de imagen para imagenes de sillas secretariales con brazos">
          <a:extLst>
            <a:ext uri="{FF2B5EF4-FFF2-40B4-BE49-F238E27FC236}">
              <a16:creationId xmlns:a16="http://schemas.microsoft.com/office/drawing/2014/main" id="{00000000-0008-0000-0600-00009C08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95</xdr:row>
      <xdr:rowOff>0</xdr:rowOff>
    </xdr:from>
    <xdr:ext cx="314325" cy="5762625"/>
    <xdr:sp macro="" textlink="">
      <xdr:nvSpPr>
        <xdr:cNvPr id="2205" name="Shape 11" descr="Resultado de imagen para imagenes de sillas secretariales con brazos">
          <a:extLst>
            <a:ext uri="{FF2B5EF4-FFF2-40B4-BE49-F238E27FC236}">
              <a16:creationId xmlns:a16="http://schemas.microsoft.com/office/drawing/2014/main" id="{00000000-0008-0000-0600-00009D08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95</xdr:row>
      <xdr:rowOff>0</xdr:rowOff>
    </xdr:from>
    <xdr:ext cx="314325" cy="5762625"/>
    <xdr:sp macro="" textlink="">
      <xdr:nvSpPr>
        <xdr:cNvPr id="2206" name="Shape 11" descr="Resultado de imagen para imagenes de sillas secretariales con brazos">
          <a:extLst>
            <a:ext uri="{FF2B5EF4-FFF2-40B4-BE49-F238E27FC236}">
              <a16:creationId xmlns:a16="http://schemas.microsoft.com/office/drawing/2014/main" id="{00000000-0008-0000-0600-00009E080000}"/>
            </a:ext>
          </a:extLst>
        </xdr:cNvPr>
        <xdr:cNvSpPr/>
      </xdr:nvSpPr>
      <xdr:spPr>
        <a:xfrm>
          <a:off x="5193600" y="903450"/>
          <a:ext cx="304800" cy="5753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96</xdr:row>
      <xdr:rowOff>0</xdr:rowOff>
    </xdr:from>
    <xdr:ext cx="314325" cy="5562600"/>
    <xdr:sp macro="" textlink="">
      <xdr:nvSpPr>
        <xdr:cNvPr id="2207" name="Shape 12" descr="Resultado de imagen para imagenes de sillas secretariales con brazos">
          <a:extLst>
            <a:ext uri="{FF2B5EF4-FFF2-40B4-BE49-F238E27FC236}">
              <a16:creationId xmlns:a16="http://schemas.microsoft.com/office/drawing/2014/main" id="{00000000-0008-0000-0600-00009F08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96</xdr:row>
      <xdr:rowOff>0</xdr:rowOff>
    </xdr:from>
    <xdr:ext cx="314325" cy="5562600"/>
    <xdr:sp macro="" textlink="">
      <xdr:nvSpPr>
        <xdr:cNvPr id="2208" name="Shape 12" descr="Resultado de imagen para imagenes de sillas secretariales con brazos">
          <a:extLst>
            <a:ext uri="{FF2B5EF4-FFF2-40B4-BE49-F238E27FC236}">
              <a16:creationId xmlns:a16="http://schemas.microsoft.com/office/drawing/2014/main" id="{00000000-0008-0000-0600-0000A008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96</xdr:row>
      <xdr:rowOff>0</xdr:rowOff>
    </xdr:from>
    <xdr:ext cx="314325" cy="5562600"/>
    <xdr:sp macro="" textlink="">
      <xdr:nvSpPr>
        <xdr:cNvPr id="2209" name="Shape 12" descr="Resultado de imagen para imagenes de sillas secretariales con brazos">
          <a:extLst>
            <a:ext uri="{FF2B5EF4-FFF2-40B4-BE49-F238E27FC236}">
              <a16:creationId xmlns:a16="http://schemas.microsoft.com/office/drawing/2014/main" id="{00000000-0008-0000-0600-0000A108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96</xdr:row>
      <xdr:rowOff>0</xdr:rowOff>
    </xdr:from>
    <xdr:ext cx="314325" cy="5562600"/>
    <xdr:sp macro="" textlink="">
      <xdr:nvSpPr>
        <xdr:cNvPr id="2210" name="Shape 12" descr="Resultado de imagen para imagenes de sillas secretariales con brazos">
          <a:extLst>
            <a:ext uri="{FF2B5EF4-FFF2-40B4-BE49-F238E27FC236}">
              <a16:creationId xmlns:a16="http://schemas.microsoft.com/office/drawing/2014/main" id="{00000000-0008-0000-0600-0000A208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96</xdr:row>
      <xdr:rowOff>0</xdr:rowOff>
    </xdr:from>
    <xdr:ext cx="314325" cy="5562600"/>
    <xdr:sp macro="" textlink="">
      <xdr:nvSpPr>
        <xdr:cNvPr id="2211" name="Shape 12" descr="Resultado de imagen para imagenes de sillas secretariales con brazos">
          <a:extLst>
            <a:ext uri="{FF2B5EF4-FFF2-40B4-BE49-F238E27FC236}">
              <a16:creationId xmlns:a16="http://schemas.microsoft.com/office/drawing/2014/main" id="{00000000-0008-0000-0600-0000A308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96</xdr:row>
      <xdr:rowOff>0</xdr:rowOff>
    </xdr:from>
    <xdr:ext cx="314325" cy="5562600"/>
    <xdr:sp macro="" textlink="">
      <xdr:nvSpPr>
        <xdr:cNvPr id="2212" name="Shape 12" descr="Resultado de imagen para imagenes de sillas secretariales con brazos">
          <a:extLst>
            <a:ext uri="{FF2B5EF4-FFF2-40B4-BE49-F238E27FC236}">
              <a16:creationId xmlns:a16="http://schemas.microsoft.com/office/drawing/2014/main" id="{00000000-0008-0000-0600-0000A408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96</xdr:row>
      <xdr:rowOff>0</xdr:rowOff>
    </xdr:from>
    <xdr:ext cx="314325" cy="5562600"/>
    <xdr:sp macro="" textlink="">
      <xdr:nvSpPr>
        <xdr:cNvPr id="2213" name="Shape 12" descr="Resultado de imagen para imagenes de sillas secretariales con brazos">
          <a:extLst>
            <a:ext uri="{FF2B5EF4-FFF2-40B4-BE49-F238E27FC236}">
              <a16:creationId xmlns:a16="http://schemas.microsoft.com/office/drawing/2014/main" id="{00000000-0008-0000-0600-0000A5080000}"/>
            </a:ext>
          </a:extLst>
        </xdr:cNvPr>
        <xdr:cNvSpPr/>
      </xdr:nvSpPr>
      <xdr:spPr>
        <a:xfrm>
          <a:off x="5193600" y="1003463"/>
          <a:ext cx="30480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98</xdr:row>
      <xdr:rowOff>0</xdr:rowOff>
    </xdr:from>
    <xdr:ext cx="314325" cy="5162550"/>
    <xdr:sp macro="" textlink="">
      <xdr:nvSpPr>
        <xdr:cNvPr id="2214" name="Shape 13" descr="Resultado de imagen para imagenes de sillas secretariales con brazos">
          <a:extLst>
            <a:ext uri="{FF2B5EF4-FFF2-40B4-BE49-F238E27FC236}">
              <a16:creationId xmlns:a16="http://schemas.microsoft.com/office/drawing/2014/main" id="{00000000-0008-0000-0600-0000A608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98</xdr:row>
      <xdr:rowOff>0</xdr:rowOff>
    </xdr:from>
    <xdr:ext cx="314325" cy="5162550"/>
    <xdr:sp macro="" textlink="">
      <xdr:nvSpPr>
        <xdr:cNvPr id="2215" name="Shape 13" descr="Resultado de imagen para imagenes de sillas secretariales con brazos">
          <a:extLst>
            <a:ext uri="{FF2B5EF4-FFF2-40B4-BE49-F238E27FC236}">
              <a16:creationId xmlns:a16="http://schemas.microsoft.com/office/drawing/2014/main" id="{00000000-0008-0000-0600-0000A708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98</xdr:row>
      <xdr:rowOff>0</xdr:rowOff>
    </xdr:from>
    <xdr:ext cx="314325" cy="5162550"/>
    <xdr:sp macro="" textlink="">
      <xdr:nvSpPr>
        <xdr:cNvPr id="2216" name="Shape 13" descr="Resultado de imagen para imagenes de sillas secretariales con brazos">
          <a:extLst>
            <a:ext uri="{FF2B5EF4-FFF2-40B4-BE49-F238E27FC236}">
              <a16:creationId xmlns:a16="http://schemas.microsoft.com/office/drawing/2014/main" id="{00000000-0008-0000-0600-0000A808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98</xdr:row>
      <xdr:rowOff>0</xdr:rowOff>
    </xdr:from>
    <xdr:ext cx="314325" cy="5162550"/>
    <xdr:sp macro="" textlink="">
      <xdr:nvSpPr>
        <xdr:cNvPr id="2217" name="Shape 13" descr="Resultado de imagen para imagenes de sillas secretariales con brazos">
          <a:extLst>
            <a:ext uri="{FF2B5EF4-FFF2-40B4-BE49-F238E27FC236}">
              <a16:creationId xmlns:a16="http://schemas.microsoft.com/office/drawing/2014/main" id="{00000000-0008-0000-0600-0000A908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98</xdr:row>
      <xdr:rowOff>0</xdr:rowOff>
    </xdr:from>
    <xdr:ext cx="314325" cy="5162550"/>
    <xdr:sp macro="" textlink="">
      <xdr:nvSpPr>
        <xdr:cNvPr id="2218" name="Shape 13" descr="Resultado de imagen para imagenes de sillas secretariales con brazos">
          <a:extLst>
            <a:ext uri="{FF2B5EF4-FFF2-40B4-BE49-F238E27FC236}">
              <a16:creationId xmlns:a16="http://schemas.microsoft.com/office/drawing/2014/main" id="{00000000-0008-0000-0600-0000AA08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98</xdr:row>
      <xdr:rowOff>0</xdr:rowOff>
    </xdr:from>
    <xdr:ext cx="314325" cy="5162550"/>
    <xdr:sp macro="" textlink="">
      <xdr:nvSpPr>
        <xdr:cNvPr id="2219" name="Shape 13" descr="Resultado de imagen para imagenes de sillas secretariales con brazos">
          <a:extLst>
            <a:ext uri="{FF2B5EF4-FFF2-40B4-BE49-F238E27FC236}">
              <a16:creationId xmlns:a16="http://schemas.microsoft.com/office/drawing/2014/main" id="{00000000-0008-0000-0600-0000AB08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98</xdr:row>
      <xdr:rowOff>0</xdr:rowOff>
    </xdr:from>
    <xdr:ext cx="314325" cy="5162550"/>
    <xdr:sp macro="" textlink="">
      <xdr:nvSpPr>
        <xdr:cNvPr id="2220" name="Shape 13" descr="Resultado de imagen para imagenes de sillas secretariales con brazos">
          <a:extLst>
            <a:ext uri="{FF2B5EF4-FFF2-40B4-BE49-F238E27FC236}">
              <a16:creationId xmlns:a16="http://schemas.microsoft.com/office/drawing/2014/main" id="{00000000-0008-0000-0600-0000AC080000}"/>
            </a:ext>
          </a:extLst>
        </xdr:cNvPr>
        <xdr:cNvSpPr/>
      </xdr:nvSpPr>
      <xdr:spPr>
        <a:xfrm>
          <a:off x="5193600" y="1203488"/>
          <a:ext cx="304800" cy="5153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99</xdr:row>
      <xdr:rowOff>0</xdr:rowOff>
    </xdr:from>
    <xdr:ext cx="314325" cy="4962525"/>
    <xdr:sp macro="" textlink="">
      <xdr:nvSpPr>
        <xdr:cNvPr id="2221" name="Shape 14" descr="Resultado de imagen para imagenes de sillas secretariales con brazos">
          <a:extLst>
            <a:ext uri="{FF2B5EF4-FFF2-40B4-BE49-F238E27FC236}">
              <a16:creationId xmlns:a16="http://schemas.microsoft.com/office/drawing/2014/main" id="{00000000-0008-0000-0600-0000AD08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99</xdr:row>
      <xdr:rowOff>0</xdr:rowOff>
    </xdr:from>
    <xdr:ext cx="314325" cy="4962525"/>
    <xdr:sp macro="" textlink="">
      <xdr:nvSpPr>
        <xdr:cNvPr id="2222" name="Shape 14" descr="Resultado de imagen para imagenes de sillas secretariales con brazos">
          <a:extLst>
            <a:ext uri="{FF2B5EF4-FFF2-40B4-BE49-F238E27FC236}">
              <a16:creationId xmlns:a16="http://schemas.microsoft.com/office/drawing/2014/main" id="{00000000-0008-0000-0600-0000AE08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99</xdr:row>
      <xdr:rowOff>0</xdr:rowOff>
    </xdr:from>
    <xdr:ext cx="314325" cy="4962525"/>
    <xdr:sp macro="" textlink="">
      <xdr:nvSpPr>
        <xdr:cNvPr id="2223" name="Shape 14" descr="Resultado de imagen para imagenes de sillas secretariales con brazos">
          <a:extLst>
            <a:ext uri="{FF2B5EF4-FFF2-40B4-BE49-F238E27FC236}">
              <a16:creationId xmlns:a16="http://schemas.microsoft.com/office/drawing/2014/main" id="{00000000-0008-0000-0600-0000AF08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99</xdr:row>
      <xdr:rowOff>0</xdr:rowOff>
    </xdr:from>
    <xdr:ext cx="314325" cy="4962525"/>
    <xdr:sp macro="" textlink="">
      <xdr:nvSpPr>
        <xdr:cNvPr id="2224" name="Shape 14" descr="Resultado de imagen para imagenes de sillas secretariales con brazos">
          <a:extLst>
            <a:ext uri="{FF2B5EF4-FFF2-40B4-BE49-F238E27FC236}">
              <a16:creationId xmlns:a16="http://schemas.microsoft.com/office/drawing/2014/main" id="{00000000-0008-0000-0600-0000B008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99</xdr:row>
      <xdr:rowOff>0</xdr:rowOff>
    </xdr:from>
    <xdr:ext cx="314325" cy="4962525"/>
    <xdr:sp macro="" textlink="">
      <xdr:nvSpPr>
        <xdr:cNvPr id="2225" name="Shape 14" descr="Resultado de imagen para imagenes de sillas secretariales con brazos">
          <a:extLst>
            <a:ext uri="{FF2B5EF4-FFF2-40B4-BE49-F238E27FC236}">
              <a16:creationId xmlns:a16="http://schemas.microsoft.com/office/drawing/2014/main" id="{00000000-0008-0000-0600-0000B108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99</xdr:row>
      <xdr:rowOff>0</xdr:rowOff>
    </xdr:from>
    <xdr:ext cx="314325" cy="4962525"/>
    <xdr:sp macro="" textlink="">
      <xdr:nvSpPr>
        <xdr:cNvPr id="2226" name="Shape 14" descr="Resultado de imagen para imagenes de sillas secretariales con brazos">
          <a:extLst>
            <a:ext uri="{FF2B5EF4-FFF2-40B4-BE49-F238E27FC236}">
              <a16:creationId xmlns:a16="http://schemas.microsoft.com/office/drawing/2014/main" id="{00000000-0008-0000-0600-0000B208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99</xdr:row>
      <xdr:rowOff>0</xdr:rowOff>
    </xdr:from>
    <xdr:ext cx="314325" cy="4962525"/>
    <xdr:sp macro="" textlink="">
      <xdr:nvSpPr>
        <xdr:cNvPr id="2227" name="Shape 14" descr="Resultado de imagen para imagenes de sillas secretariales con brazos">
          <a:extLst>
            <a:ext uri="{FF2B5EF4-FFF2-40B4-BE49-F238E27FC236}">
              <a16:creationId xmlns:a16="http://schemas.microsoft.com/office/drawing/2014/main" id="{00000000-0008-0000-0600-0000B3080000}"/>
            </a:ext>
          </a:extLst>
        </xdr:cNvPr>
        <xdr:cNvSpPr/>
      </xdr:nvSpPr>
      <xdr:spPr>
        <a:xfrm>
          <a:off x="5193600" y="1303500"/>
          <a:ext cx="304800" cy="495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100</xdr:row>
      <xdr:rowOff>0</xdr:rowOff>
    </xdr:from>
    <xdr:ext cx="314325" cy="4762500"/>
    <xdr:sp macro="" textlink="">
      <xdr:nvSpPr>
        <xdr:cNvPr id="2228" name="Shape 15" descr="Resultado de imagen para imagenes de sillas secretariales con brazos">
          <a:extLst>
            <a:ext uri="{FF2B5EF4-FFF2-40B4-BE49-F238E27FC236}">
              <a16:creationId xmlns:a16="http://schemas.microsoft.com/office/drawing/2014/main" id="{00000000-0008-0000-0600-0000B408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100</xdr:row>
      <xdr:rowOff>0</xdr:rowOff>
    </xdr:from>
    <xdr:ext cx="314325" cy="4762500"/>
    <xdr:sp macro="" textlink="">
      <xdr:nvSpPr>
        <xdr:cNvPr id="2229" name="Shape 15" descr="Resultado de imagen para imagenes de sillas secretariales con brazos">
          <a:extLst>
            <a:ext uri="{FF2B5EF4-FFF2-40B4-BE49-F238E27FC236}">
              <a16:creationId xmlns:a16="http://schemas.microsoft.com/office/drawing/2014/main" id="{00000000-0008-0000-0600-0000B508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100</xdr:row>
      <xdr:rowOff>0</xdr:rowOff>
    </xdr:from>
    <xdr:ext cx="314325" cy="4762500"/>
    <xdr:sp macro="" textlink="">
      <xdr:nvSpPr>
        <xdr:cNvPr id="2230" name="Shape 15" descr="Resultado de imagen para imagenes de sillas secretariales con brazos">
          <a:extLst>
            <a:ext uri="{FF2B5EF4-FFF2-40B4-BE49-F238E27FC236}">
              <a16:creationId xmlns:a16="http://schemas.microsoft.com/office/drawing/2014/main" id="{00000000-0008-0000-0600-0000B608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100</xdr:row>
      <xdr:rowOff>0</xdr:rowOff>
    </xdr:from>
    <xdr:ext cx="314325" cy="4762500"/>
    <xdr:sp macro="" textlink="">
      <xdr:nvSpPr>
        <xdr:cNvPr id="2231" name="Shape 15" descr="Resultado de imagen para imagenes de sillas secretariales con brazos">
          <a:extLst>
            <a:ext uri="{FF2B5EF4-FFF2-40B4-BE49-F238E27FC236}">
              <a16:creationId xmlns:a16="http://schemas.microsoft.com/office/drawing/2014/main" id="{00000000-0008-0000-0600-0000B708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100</xdr:row>
      <xdr:rowOff>0</xdr:rowOff>
    </xdr:from>
    <xdr:ext cx="314325" cy="4762500"/>
    <xdr:sp macro="" textlink="">
      <xdr:nvSpPr>
        <xdr:cNvPr id="2232" name="Shape 15" descr="Resultado de imagen para imagenes de sillas secretariales con brazos">
          <a:extLst>
            <a:ext uri="{FF2B5EF4-FFF2-40B4-BE49-F238E27FC236}">
              <a16:creationId xmlns:a16="http://schemas.microsoft.com/office/drawing/2014/main" id="{00000000-0008-0000-0600-0000B808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100</xdr:row>
      <xdr:rowOff>0</xdr:rowOff>
    </xdr:from>
    <xdr:ext cx="314325" cy="4762500"/>
    <xdr:sp macro="" textlink="">
      <xdr:nvSpPr>
        <xdr:cNvPr id="2233" name="Shape 15" descr="Resultado de imagen para imagenes de sillas secretariales con brazos">
          <a:extLst>
            <a:ext uri="{FF2B5EF4-FFF2-40B4-BE49-F238E27FC236}">
              <a16:creationId xmlns:a16="http://schemas.microsoft.com/office/drawing/2014/main" id="{00000000-0008-0000-0600-0000B908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100</xdr:row>
      <xdr:rowOff>0</xdr:rowOff>
    </xdr:from>
    <xdr:ext cx="314325" cy="4762500"/>
    <xdr:sp macro="" textlink="">
      <xdr:nvSpPr>
        <xdr:cNvPr id="2234" name="Shape 15" descr="Resultado de imagen para imagenes de sillas secretariales con brazos">
          <a:extLst>
            <a:ext uri="{FF2B5EF4-FFF2-40B4-BE49-F238E27FC236}">
              <a16:creationId xmlns:a16="http://schemas.microsoft.com/office/drawing/2014/main" id="{00000000-0008-0000-0600-0000BA080000}"/>
            </a:ext>
          </a:extLst>
        </xdr:cNvPr>
        <xdr:cNvSpPr/>
      </xdr:nvSpPr>
      <xdr:spPr>
        <a:xfrm>
          <a:off x="5193600" y="1403513"/>
          <a:ext cx="304800" cy="4752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101</xdr:row>
      <xdr:rowOff>0</xdr:rowOff>
    </xdr:from>
    <xdr:ext cx="314325" cy="4533900"/>
    <xdr:sp macro="" textlink="">
      <xdr:nvSpPr>
        <xdr:cNvPr id="2235" name="Shape 16" descr="Resultado de imagen para imagenes de sillas secretariales con brazos">
          <a:extLst>
            <a:ext uri="{FF2B5EF4-FFF2-40B4-BE49-F238E27FC236}">
              <a16:creationId xmlns:a16="http://schemas.microsoft.com/office/drawing/2014/main" id="{00000000-0008-0000-0600-0000BB08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101</xdr:row>
      <xdr:rowOff>0</xdr:rowOff>
    </xdr:from>
    <xdr:ext cx="314325" cy="4533900"/>
    <xdr:sp macro="" textlink="">
      <xdr:nvSpPr>
        <xdr:cNvPr id="2236" name="Shape 16" descr="Resultado de imagen para imagenes de sillas secretariales con brazos">
          <a:extLst>
            <a:ext uri="{FF2B5EF4-FFF2-40B4-BE49-F238E27FC236}">
              <a16:creationId xmlns:a16="http://schemas.microsoft.com/office/drawing/2014/main" id="{00000000-0008-0000-0600-0000BC08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101</xdr:row>
      <xdr:rowOff>0</xdr:rowOff>
    </xdr:from>
    <xdr:ext cx="314325" cy="4533900"/>
    <xdr:sp macro="" textlink="">
      <xdr:nvSpPr>
        <xdr:cNvPr id="2237" name="Shape 16" descr="Resultado de imagen para imagenes de sillas secretariales con brazos">
          <a:extLst>
            <a:ext uri="{FF2B5EF4-FFF2-40B4-BE49-F238E27FC236}">
              <a16:creationId xmlns:a16="http://schemas.microsoft.com/office/drawing/2014/main" id="{00000000-0008-0000-0600-0000BD08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101</xdr:row>
      <xdr:rowOff>0</xdr:rowOff>
    </xdr:from>
    <xdr:ext cx="314325" cy="4533900"/>
    <xdr:sp macro="" textlink="">
      <xdr:nvSpPr>
        <xdr:cNvPr id="2238" name="Shape 16" descr="Resultado de imagen para imagenes de sillas secretariales con brazos">
          <a:extLst>
            <a:ext uri="{FF2B5EF4-FFF2-40B4-BE49-F238E27FC236}">
              <a16:creationId xmlns:a16="http://schemas.microsoft.com/office/drawing/2014/main" id="{00000000-0008-0000-0600-0000BE08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101</xdr:row>
      <xdr:rowOff>0</xdr:rowOff>
    </xdr:from>
    <xdr:ext cx="314325" cy="4533900"/>
    <xdr:sp macro="" textlink="">
      <xdr:nvSpPr>
        <xdr:cNvPr id="2239" name="Shape 16" descr="Resultado de imagen para imagenes de sillas secretariales con brazos">
          <a:extLst>
            <a:ext uri="{FF2B5EF4-FFF2-40B4-BE49-F238E27FC236}">
              <a16:creationId xmlns:a16="http://schemas.microsoft.com/office/drawing/2014/main" id="{00000000-0008-0000-0600-0000BF08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101</xdr:row>
      <xdr:rowOff>0</xdr:rowOff>
    </xdr:from>
    <xdr:ext cx="314325" cy="4533900"/>
    <xdr:sp macro="" textlink="">
      <xdr:nvSpPr>
        <xdr:cNvPr id="2240" name="Shape 16" descr="Resultado de imagen para imagenes de sillas secretariales con brazos">
          <a:extLst>
            <a:ext uri="{FF2B5EF4-FFF2-40B4-BE49-F238E27FC236}">
              <a16:creationId xmlns:a16="http://schemas.microsoft.com/office/drawing/2014/main" id="{00000000-0008-0000-0600-0000C008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101</xdr:row>
      <xdr:rowOff>0</xdr:rowOff>
    </xdr:from>
    <xdr:ext cx="314325" cy="4533900"/>
    <xdr:sp macro="" textlink="">
      <xdr:nvSpPr>
        <xdr:cNvPr id="2241" name="Shape 16" descr="Resultado de imagen para imagenes de sillas secretariales con brazos">
          <a:extLst>
            <a:ext uri="{FF2B5EF4-FFF2-40B4-BE49-F238E27FC236}">
              <a16:creationId xmlns:a16="http://schemas.microsoft.com/office/drawing/2014/main" id="{00000000-0008-0000-0600-0000C1080000}"/>
            </a:ext>
          </a:extLst>
        </xdr:cNvPr>
        <xdr:cNvSpPr/>
      </xdr:nvSpPr>
      <xdr:spPr>
        <a:xfrm>
          <a:off x="5193600" y="1517813"/>
          <a:ext cx="304800" cy="452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102</xdr:row>
      <xdr:rowOff>0</xdr:rowOff>
    </xdr:from>
    <xdr:ext cx="314325" cy="4362450"/>
    <xdr:sp macro="" textlink="">
      <xdr:nvSpPr>
        <xdr:cNvPr id="2242" name="Shape 17" descr="Resultado de imagen para imagenes de sillas secretariales con brazos">
          <a:extLst>
            <a:ext uri="{FF2B5EF4-FFF2-40B4-BE49-F238E27FC236}">
              <a16:creationId xmlns:a16="http://schemas.microsoft.com/office/drawing/2014/main" id="{00000000-0008-0000-0600-0000C208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102</xdr:row>
      <xdr:rowOff>0</xdr:rowOff>
    </xdr:from>
    <xdr:ext cx="314325" cy="4362450"/>
    <xdr:sp macro="" textlink="">
      <xdr:nvSpPr>
        <xdr:cNvPr id="2243" name="Shape 17" descr="Resultado de imagen para imagenes de sillas secretariales con brazos">
          <a:extLst>
            <a:ext uri="{FF2B5EF4-FFF2-40B4-BE49-F238E27FC236}">
              <a16:creationId xmlns:a16="http://schemas.microsoft.com/office/drawing/2014/main" id="{00000000-0008-0000-0600-0000C308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102</xdr:row>
      <xdr:rowOff>0</xdr:rowOff>
    </xdr:from>
    <xdr:ext cx="314325" cy="4362450"/>
    <xdr:sp macro="" textlink="">
      <xdr:nvSpPr>
        <xdr:cNvPr id="2244" name="Shape 17" descr="Resultado de imagen para imagenes de sillas secretariales con brazos">
          <a:extLst>
            <a:ext uri="{FF2B5EF4-FFF2-40B4-BE49-F238E27FC236}">
              <a16:creationId xmlns:a16="http://schemas.microsoft.com/office/drawing/2014/main" id="{00000000-0008-0000-0600-0000C408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102</xdr:row>
      <xdr:rowOff>0</xdr:rowOff>
    </xdr:from>
    <xdr:ext cx="314325" cy="4362450"/>
    <xdr:sp macro="" textlink="">
      <xdr:nvSpPr>
        <xdr:cNvPr id="2245" name="Shape 17" descr="Resultado de imagen para imagenes de sillas secretariales con brazos">
          <a:extLst>
            <a:ext uri="{FF2B5EF4-FFF2-40B4-BE49-F238E27FC236}">
              <a16:creationId xmlns:a16="http://schemas.microsoft.com/office/drawing/2014/main" id="{00000000-0008-0000-0600-0000C508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102</xdr:row>
      <xdr:rowOff>0</xdr:rowOff>
    </xdr:from>
    <xdr:ext cx="314325" cy="4362450"/>
    <xdr:sp macro="" textlink="">
      <xdr:nvSpPr>
        <xdr:cNvPr id="2246" name="Shape 17" descr="Resultado de imagen para imagenes de sillas secretariales con brazos">
          <a:extLst>
            <a:ext uri="{FF2B5EF4-FFF2-40B4-BE49-F238E27FC236}">
              <a16:creationId xmlns:a16="http://schemas.microsoft.com/office/drawing/2014/main" id="{00000000-0008-0000-0600-0000C608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102</xdr:row>
      <xdr:rowOff>0</xdr:rowOff>
    </xdr:from>
    <xdr:ext cx="314325" cy="4362450"/>
    <xdr:sp macro="" textlink="">
      <xdr:nvSpPr>
        <xdr:cNvPr id="2247" name="Shape 17" descr="Resultado de imagen para imagenes de sillas secretariales con brazos">
          <a:extLst>
            <a:ext uri="{FF2B5EF4-FFF2-40B4-BE49-F238E27FC236}">
              <a16:creationId xmlns:a16="http://schemas.microsoft.com/office/drawing/2014/main" id="{00000000-0008-0000-0600-0000C708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102</xdr:row>
      <xdr:rowOff>0</xdr:rowOff>
    </xdr:from>
    <xdr:ext cx="314325" cy="4362450"/>
    <xdr:sp macro="" textlink="">
      <xdr:nvSpPr>
        <xdr:cNvPr id="2248" name="Shape 17" descr="Resultado de imagen para imagenes de sillas secretariales con brazos">
          <a:extLst>
            <a:ext uri="{FF2B5EF4-FFF2-40B4-BE49-F238E27FC236}">
              <a16:creationId xmlns:a16="http://schemas.microsoft.com/office/drawing/2014/main" id="{00000000-0008-0000-0600-0000C8080000}"/>
            </a:ext>
          </a:extLst>
        </xdr:cNvPr>
        <xdr:cNvSpPr/>
      </xdr:nvSpPr>
      <xdr:spPr>
        <a:xfrm>
          <a:off x="5193600" y="1603538"/>
          <a:ext cx="304800" cy="4352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103</xdr:row>
      <xdr:rowOff>0</xdr:rowOff>
    </xdr:from>
    <xdr:ext cx="314325" cy="4162425"/>
    <xdr:sp macro="" textlink="">
      <xdr:nvSpPr>
        <xdr:cNvPr id="2249" name="Shape 18" descr="Resultado de imagen para imagenes de sillas secretariales con brazos">
          <a:extLst>
            <a:ext uri="{FF2B5EF4-FFF2-40B4-BE49-F238E27FC236}">
              <a16:creationId xmlns:a16="http://schemas.microsoft.com/office/drawing/2014/main" id="{00000000-0008-0000-0600-0000C908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103</xdr:row>
      <xdr:rowOff>0</xdr:rowOff>
    </xdr:from>
    <xdr:ext cx="314325" cy="4162425"/>
    <xdr:sp macro="" textlink="">
      <xdr:nvSpPr>
        <xdr:cNvPr id="2250" name="Shape 18" descr="Resultado de imagen para imagenes de sillas secretariales con brazos">
          <a:extLst>
            <a:ext uri="{FF2B5EF4-FFF2-40B4-BE49-F238E27FC236}">
              <a16:creationId xmlns:a16="http://schemas.microsoft.com/office/drawing/2014/main" id="{00000000-0008-0000-0600-0000CA08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103</xdr:row>
      <xdr:rowOff>0</xdr:rowOff>
    </xdr:from>
    <xdr:ext cx="314325" cy="4162425"/>
    <xdr:sp macro="" textlink="">
      <xdr:nvSpPr>
        <xdr:cNvPr id="2251" name="Shape 18" descr="Resultado de imagen para imagenes de sillas secretariales con brazos">
          <a:extLst>
            <a:ext uri="{FF2B5EF4-FFF2-40B4-BE49-F238E27FC236}">
              <a16:creationId xmlns:a16="http://schemas.microsoft.com/office/drawing/2014/main" id="{00000000-0008-0000-0600-0000CB08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103</xdr:row>
      <xdr:rowOff>0</xdr:rowOff>
    </xdr:from>
    <xdr:ext cx="314325" cy="4162425"/>
    <xdr:sp macro="" textlink="">
      <xdr:nvSpPr>
        <xdr:cNvPr id="2252" name="Shape 18" descr="Resultado de imagen para imagenes de sillas secretariales con brazos">
          <a:extLst>
            <a:ext uri="{FF2B5EF4-FFF2-40B4-BE49-F238E27FC236}">
              <a16:creationId xmlns:a16="http://schemas.microsoft.com/office/drawing/2014/main" id="{00000000-0008-0000-0600-0000CC08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103</xdr:row>
      <xdr:rowOff>0</xdr:rowOff>
    </xdr:from>
    <xdr:ext cx="314325" cy="4162425"/>
    <xdr:sp macro="" textlink="">
      <xdr:nvSpPr>
        <xdr:cNvPr id="2253" name="Shape 18" descr="Resultado de imagen para imagenes de sillas secretariales con brazos">
          <a:extLst>
            <a:ext uri="{FF2B5EF4-FFF2-40B4-BE49-F238E27FC236}">
              <a16:creationId xmlns:a16="http://schemas.microsoft.com/office/drawing/2014/main" id="{00000000-0008-0000-0600-0000CD08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103</xdr:row>
      <xdr:rowOff>0</xdr:rowOff>
    </xdr:from>
    <xdr:ext cx="314325" cy="4162425"/>
    <xdr:sp macro="" textlink="">
      <xdr:nvSpPr>
        <xdr:cNvPr id="2254" name="Shape 18" descr="Resultado de imagen para imagenes de sillas secretariales con brazos">
          <a:extLst>
            <a:ext uri="{FF2B5EF4-FFF2-40B4-BE49-F238E27FC236}">
              <a16:creationId xmlns:a16="http://schemas.microsoft.com/office/drawing/2014/main" id="{00000000-0008-0000-0600-0000CE08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103</xdr:row>
      <xdr:rowOff>0</xdr:rowOff>
    </xdr:from>
    <xdr:ext cx="314325" cy="4162425"/>
    <xdr:sp macro="" textlink="">
      <xdr:nvSpPr>
        <xdr:cNvPr id="2255" name="Shape 18" descr="Resultado de imagen para imagenes de sillas secretariales con brazos">
          <a:extLst>
            <a:ext uri="{FF2B5EF4-FFF2-40B4-BE49-F238E27FC236}">
              <a16:creationId xmlns:a16="http://schemas.microsoft.com/office/drawing/2014/main" id="{00000000-0008-0000-0600-0000CF080000}"/>
            </a:ext>
          </a:extLst>
        </xdr:cNvPr>
        <xdr:cNvSpPr/>
      </xdr:nvSpPr>
      <xdr:spPr>
        <a:xfrm>
          <a:off x="5193600" y="1703550"/>
          <a:ext cx="304800" cy="415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104</xdr:row>
      <xdr:rowOff>0</xdr:rowOff>
    </xdr:from>
    <xdr:ext cx="314325" cy="3867150"/>
    <xdr:sp macro="" textlink="">
      <xdr:nvSpPr>
        <xdr:cNvPr id="2256" name="Shape 19" descr="Resultado de imagen para imagenes de sillas secretariales con brazos">
          <a:extLst>
            <a:ext uri="{FF2B5EF4-FFF2-40B4-BE49-F238E27FC236}">
              <a16:creationId xmlns:a16="http://schemas.microsoft.com/office/drawing/2014/main" id="{00000000-0008-0000-0600-0000D008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104</xdr:row>
      <xdr:rowOff>0</xdr:rowOff>
    </xdr:from>
    <xdr:ext cx="314325" cy="3867150"/>
    <xdr:sp macro="" textlink="">
      <xdr:nvSpPr>
        <xdr:cNvPr id="2257" name="Shape 19" descr="Resultado de imagen para imagenes de sillas secretariales con brazos">
          <a:extLst>
            <a:ext uri="{FF2B5EF4-FFF2-40B4-BE49-F238E27FC236}">
              <a16:creationId xmlns:a16="http://schemas.microsoft.com/office/drawing/2014/main" id="{00000000-0008-0000-0600-0000D108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104</xdr:row>
      <xdr:rowOff>0</xdr:rowOff>
    </xdr:from>
    <xdr:ext cx="314325" cy="3867150"/>
    <xdr:sp macro="" textlink="">
      <xdr:nvSpPr>
        <xdr:cNvPr id="2258" name="Shape 19" descr="Resultado de imagen para imagenes de sillas secretariales con brazos">
          <a:extLst>
            <a:ext uri="{FF2B5EF4-FFF2-40B4-BE49-F238E27FC236}">
              <a16:creationId xmlns:a16="http://schemas.microsoft.com/office/drawing/2014/main" id="{00000000-0008-0000-0600-0000D208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104</xdr:row>
      <xdr:rowOff>0</xdr:rowOff>
    </xdr:from>
    <xdr:ext cx="314325" cy="3867150"/>
    <xdr:sp macro="" textlink="">
      <xdr:nvSpPr>
        <xdr:cNvPr id="2259" name="Shape 19" descr="Resultado de imagen para imagenes de sillas secretariales con brazos">
          <a:extLst>
            <a:ext uri="{FF2B5EF4-FFF2-40B4-BE49-F238E27FC236}">
              <a16:creationId xmlns:a16="http://schemas.microsoft.com/office/drawing/2014/main" id="{00000000-0008-0000-0600-0000D308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104</xdr:row>
      <xdr:rowOff>0</xdr:rowOff>
    </xdr:from>
    <xdr:ext cx="314325" cy="3867150"/>
    <xdr:sp macro="" textlink="">
      <xdr:nvSpPr>
        <xdr:cNvPr id="2260" name="Shape 19" descr="Resultado de imagen para imagenes de sillas secretariales con brazos">
          <a:extLst>
            <a:ext uri="{FF2B5EF4-FFF2-40B4-BE49-F238E27FC236}">
              <a16:creationId xmlns:a16="http://schemas.microsoft.com/office/drawing/2014/main" id="{00000000-0008-0000-0600-0000D408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104</xdr:row>
      <xdr:rowOff>0</xdr:rowOff>
    </xdr:from>
    <xdr:ext cx="314325" cy="3867150"/>
    <xdr:sp macro="" textlink="">
      <xdr:nvSpPr>
        <xdr:cNvPr id="2261" name="Shape 19" descr="Resultado de imagen para imagenes de sillas secretariales con brazos">
          <a:extLst>
            <a:ext uri="{FF2B5EF4-FFF2-40B4-BE49-F238E27FC236}">
              <a16:creationId xmlns:a16="http://schemas.microsoft.com/office/drawing/2014/main" id="{00000000-0008-0000-0600-0000D508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104</xdr:row>
      <xdr:rowOff>0</xdr:rowOff>
    </xdr:from>
    <xdr:ext cx="314325" cy="3867150"/>
    <xdr:sp macro="" textlink="">
      <xdr:nvSpPr>
        <xdr:cNvPr id="2262" name="Shape 19" descr="Resultado de imagen para imagenes de sillas secretariales con brazos">
          <a:extLst>
            <a:ext uri="{FF2B5EF4-FFF2-40B4-BE49-F238E27FC236}">
              <a16:creationId xmlns:a16="http://schemas.microsoft.com/office/drawing/2014/main" id="{00000000-0008-0000-0600-0000D6080000}"/>
            </a:ext>
          </a:extLst>
        </xdr:cNvPr>
        <xdr:cNvSpPr/>
      </xdr:nvSpPr>
      <xdr:spPr>
        <a:xfrm>
          <a:off x="5193600" y="1851188"/>
          <a:ext cx="304800" cy="385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105</xdr:row>
      <xdr:rowOff>0</xdr:rowOff>
    </xdr:from>
    <xdr:ext cx="314325" cy="3762375"/>
    <xdr:sp macro="" textlink="">
      <xdr:nvSpPr>
        <xdr:cNvPr id="2263" name="Shape 20" descr="Resultado de imagen para imagenes de sillas secretariales con brazos">
          <a:extLst>
            <a:ext uri="{FF2B5EF4-FFF2-40B4-BE49-F238E27FC236}">
              <a16:creationId xmlns:a16="http://schemas.microsoft.com/office/drawing/2014/main" id="{00000000-0008-0000-0600-0000D708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105</xdr:row>
      <xdr:rowOff>0</xdr:rowOff>
    </xdr:from>
    <xdr:ext cx="314325" cy="3762375"/>
    <xdr:sp macro="" textlink="">
      <xdr:nvSpPr>
        <xdr:cNvPr id="2264" name="Shape 20" descr="Resultado de imagen para imagenes de sillas secretariales con brazos">
          <a:extLst>
            <a:ext uri="{FF2B5EF4-FFF2-40B4-BE49-F238E27FC236}">
              <a16:creationId xmlns:a16="http://schemas.microsoft.com/office/drawing/2014/main" id="{00000000-0008-0000-0600-0000D808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105</xdr:row>
      <xdr:rowOff>0</xdr:rowOff>
    </xdr:from>
    <xdr:ext cx="314325" cy="3762375"/>
    <xdr:sp macro="" textlink="">
      <xdr:nvSpPr>
        <xdr:cNvPr id="2265" name="Shape 20" descr="Resultado de imagen para imagenes de sillas secretariales con brazos">
          <a:extLst>
            <a:ext uri="{FF2B5EF4-FFF2-40B4-BE49-F238E27FC236}">
              <a16:creationId xmlns:a16="http://schemas.microsoft.com/office/drawing/2014/main" id="{00000000-0008-0000-0600-0000D908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105</xdr:row>
      <xdr:rowOff>0</xdr:rowOff>
    </xdr:from>
    <xdr:ext cx="314325" cy="3762375"/>
    <xdr:sp macro="" textlink="">
      <xdr:nvSpPr>
        <xdr:cNvPr id="2266" name="Shape 20" descr="Resultado de imagen para imagenes de sillas secretariales con brazos">
          <a:extLst>
            <a:ext uri="{FF2B5EF4-FFF2-40B4-BE49-F238E27FC236}">
              <a16:creationId xmlns:a16="http://schemas.microsoft.com/office/drawing/2014/main" id="{00000000-0008-0000-0600-0000DA08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105</xdr:row>
      <xdr:rowOff>0</xdr:rowOff>
    </xdr:from>
    <xdr:ext cx="314325" cy="3762375"/>
    <xdr:sp macro="" textlink="">
      <xdr:nvSpPr>
        <xdr:cNvPr id="2267" name="Shape 20" descr="Resultado de imagen para imagenes de sillas secretariales con brazos">
          <a:extLst>
            <a:ext uri="{FF2B5EF4-FFF2-40B4-BE49-F238E27FC236}">
              <a16:creationId xmlns:a16="http://schemas.microsoft.com/office/drawing/2014/main" id="{00000000-0008-0000-0600-0000DB08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105</xdr:row>
      <xdr:rowOff>0</xdr:rowOff>
    </xdr:from>
    <xdr:ext cx="314325" cy="3762375"/>
    <xdr:sp macro="" textlink="">
      <xdr:nvSpPr>
        <xdr:cNvPr id="2268" name="Shape 20" descr="Resultado de imagen para imagenes de sillas secretariales con brazos">
          <a:extLst>
            <a:ext uri="{FF2B5EF4-FFF2-40B4-BE49-F238E27FC236}">
              <a16:creationId xmlns:a16="http://schemas.microsoft.com/office/drawing/2014/main" id="{00000000-0008-0000-0600-0000DC08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105</xdr:row>
      <xdr:rowOff>0</xdr:rowOff>
    </xdr:from>
    <xdr:ext cx="314325" cy="3762375"/>
    <xdr:sp macro="" textlink="">
      <xdr:nvSpPr>
        <xdr:cNvPr id="2269" name="Shape 20" descr="Resultado de imagen para imagenes de sillas secretariales con brazos">
          <a:extLst>
            <a:ext uri="{FF2B5EF4-FFF2-40B4-BE49-F238E27FC236}">
              <a16:creationId xmlns:a16="http://schemas.microsoft.com/office/drawing/2014/main" id="{00000000-0008-0000-0600-0000DD080000}"/>
            </a:ext>
          </a:extLst>
        </xdr:cNvPr>
        <xdr:cNvSpPr/>
      </xdr:nvSpPr>
      <xdr:spPr>
        <a:xfrm>
          <a:off x="5193600" y="1903575"/>
          <a:ext cx="304800" cy="3752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106</xdr:row>
      <xdr:rowOff>0</xdr:rowOff>
    </xdr:from>
    <xdr:ext cx="314325" cy="3562350"/>
    <xdr:sp macro="" textlink="">
      <xdr:nvSpPr>
        <xdr:cNvPr id="2270" name="Shape 21" descr="Resultado de imagen para imagenes de sillas secretariales con brazos">
          <a:extLst>
            <a:ext uri="{FF2B5EF4-FFF2-40B4-BE49-F238E27FC236}">
              <a16:creationId xmlns:a16="http://schemas.microsoft.com/office/drawing/2014/main" id="{00000000-0008-0000-0600-0000DE08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106</xdr:row>
      <xdr:rowOff>0</xdr:rowOff>
    </xdr:from>
    <xdr:ext cx="314325" cy="3562350"/>
    <xdr:sp macro="" textlink="">
      <xdr:nvSpPr>
        <xdr:cNvPr id="2271" name="Shape 21" descr="Resultado de imagen para imagenes de sillas secretariales con brazos">
          <a:extLst>
            <a:ext uri="{FF2B5EF4-FFF2-40B4-BE49-F238E27FC236}">
              <a16:creationId xmlns:a16="http://schemas.microsoft.com/office/drawing/2014/main" id="{00000000-0008-0000-0600-0000DF08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106</xdr:row>
      <xdr:rowOff>0</xdr:rowOff>
    </xdr:from>
    <xdr:ext cx="314325" cy="3562350"/>
    <xdr:sp macro="" textlink="">
      <xdr:nvSpPr>
        <xdr:cNvPr id="2272" name="Shape 21" descr="Resultado de imagen para imagenes de sillas secretariales con brazos">
          <a:extLst>
            <a:ext uri="{FF2B5EF4-FFF2-40B4-BE49-F238E27FC236}">
              <a16:creationId xmlns:a16="http://schemas.microsoft.com/office/drawing/2014/main" id="{00000000-0008-0000-0600-0000E008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106</xdr:row>
      <xdr:rowOff>0</xdr:rowOff>
    </xdr:from>
    <xdr:ext cx="314325" cy="3562350"/>
    <xdr:sp macro="" textlink="">
      <xdr:nvSpPr>
        <xdr:cNvPr id="2273" name="Shape 21" descr="Resultado de imagen para imagenes de sillas secretariales con brazos">
          <a:extLst>
            <a:ext uri="{FF2B5EF4-FFF2-40B4-BE49-F238E27FC236}">
              <a16:creationId xmlns:a16="http://schemas.microsoft.com/office/drawing/2014/main" id="{00000000-0008-0000-0600-0000E108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106</xdr:row>
      <xdr:rowOff>0</xdr:rowOff>
    </xdr:from>
    <xdr:ext cx="314325" cy="3562350"/>
    <xdr:sp macro="" textlink="">
      <xdr:nvSpPr>
        <xdr:cNvPr id="2274" name="Shape 21" descr="Resultado de imagen para imagenes de sillas secretariales con brazos">
          <a:extLst>
            <a:ext uri="{FF2B5EF4-FFF2-40B4-BE49-F238E27FC236}">
              <a16:creationId xmlns:a16="http://schemas.microsoft.com/office/drawing/2014/main" id="{00000000-0008-0000-0600-0000E208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106</xdr:row>
      <xdr:rowOff>0</xdr:rowOff>
    </xdr:from>
    <xdr:ext cx="314325" cy="3562350"/>
    <xdr:sp macro="" textlink="">
      <xdr:nvSpPr>
        <xdr:cNvPr id="2275" name="Shape 21" descr="Resultado de imagen para imagenes de sillas secretariales con brazos">
          <a:extLst>
            <a:ext uri="{FF2B5EF4-FFF2-40B4-BE49-F238E27FC236}">
              <a16:creationId xmlns:a16="http://schemas.microsoft.com/office/drawing/2014/main" id="{00000000-0008-0000-0600-0000E308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106</xdr:row>
      <xdr:rowOff>0</xdr:rowOff>
    </xdr:from>
    <xdr:ext cx="314325" cy="3562350"/>
    <xdr:sp macro="" textlink="">
      <xdr:nvSpPr>
        <xdr:cNvPr id="2276" name="Shape 21" descr="Resultado de imagen para imagenes de sillas secretariales con brazos">
          <a:extLst>
            <a:ext uri="{FF2B5EF4-FFF2-40B4-BE49-F238E27FC236}">
              <a16:creationId xmlns:a16="http://schemas.microsoft.com/office/drawing/2014/main" id="{00000000-0008-0000-0600-0000E4080000}"/>
            </a:ext>
          </a:extLst>
        </xdr:cNvPr>
        <xdr:cNvSpPr/>
      </xdr:nvSpPr>
      <xdr:spPr>
        <a:xfrm>
          <a:off x="5193600" y="2003588"/>
          <a:ext cx="304800" cy="3552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107</xdr:row>
      <xdr:rowOff>0</xdr:rowOff>
    </xdr:from>
    <xdr:ext cx="314325" cy="3362325"/>
    <xdr:sp macro="" textlink="">
      <xdr:nvSpPr>
        <xdr:cNvPr id="2277" name="Shape 22" descr="Resultado de imagen para imagenes de sillas secretariales con brazos">
          <a:extLst>
            <a:ext uri="{FF2B5EF4-FFF2-40B4-BE49-F238E27FC236}">
              <a16:creationId xmlns:a16="http://schemas.microsoft.com/office/drawing/2014/main" id="{00000000-0008-0000-0600-0000E508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107</xdr:row>
      <xdr:rowOff>0</xdr:rowOff>
    </xdr:from>
    <xdr:ext cx="314325" cy="3362325"/>
    <xdr:sp macro="" textlink="">
      <xdr:nvSpPr>
        <xdr:cNvPr id="2278" name="Shape 22" descr="Resultado de imagen para imagenes de sillas secretariales con brazos">
          <a:extLst>
            <a:ext uri="{FF2B5EF4-FFF2-40B4-BE49-F238E27FC236}">
              <a16:creationId xmlns:a16="http://schemas.microsoft.com/office/drawing/2014/main" id="{00000000-0008-0000-0600-0000E608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107</xdr:row>
      <xdr:rowOff>0</xdr:rowOff>
    </xdr:from>
    <xdr:ext cx="314325" cy="3362325"/>
    <xdr:sp macro="" textlink="">
      <xdr:nvSpPr>
        <xdr:cNvPr id="2279" name="Shape 22" descr="Resultado de imagen para imagenes de sillas secretariales con brazos">
          <a:extLst>
            <a:ext uri="{FF2B5EF4-FFF2-40B4-BE49-F238E27FC236}">
              <a16:creationId xmlns:a16="http://schemas.microsoft.com/office/drawing/2014/main" id="{00000000-0008-0000-0600-0000E708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107</xdr:row>
      <xdr:rowOff>0</xdr:rowOff>
    </xdr:from>
    <xdr:ext cx="314325" cy="3362325"/>
    <xdr:sp macro="" textlink="">
      <xdr:nvSpPr>
        <xdr:cNvPr id="2280" name="Shape 22" descr="Resultado de imagen para imagenes de sillas secretariales con brazos">
          <a:extLst>
            <a:ext uri="{FF2B5EF4-FFF2-40B4-BE49-F238E27FC236}">
              <a16:creationId xmlns:a16="http://schemas.microsoft.com/office/drawing/2014/main" id="{00000000-0008-0000-0600-0000E808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107</xdr:row>
      <xdr:rowOff>0</xdr:rowOff>
    </xdr:from>
    <xdr:ext cx="314325" cy="3362325"/>
    <xdr:sp macro="" textlink="">
      <xdr:nvSpPr>
        <xdr:cNvPr id="2281" name="Shape 22" descr="Resultado de imagen para imagenes de sillas secretariales con brazos">
          <a:extLst>
            <a:ext uri="{FF2B5EF4-FFF2-40B4-BE49-F238E27FC236}">
              <a16:creationId xmlns:a16="http://schemas.microsoft.com/office/drawing/2014/main" id="{00000000-0008-0000-0600-0000E908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107</xdr:row>
      <xdr:rowOff>0</xdr:rowOff>
    </xdr:from>
    <xdr:ext cx="314325" cy="3362325"/>
    <xdr:sp macro="" textlink="">
      <xdr:nvSpPr>
        <xdr:cNvPr id="2282" name="Shape 22" descr="Resultado de imagen para imagenes de sillas secretariales con brazos">
          <a:extLst>
            <a:ext uri="{FF2B5EF4-FFF2-40B4-BE49-F238E27FC236}">
              <a16:creationId xmlns:a16="http://schemas.microsoft.com/office/drawing/2014/main" id="{00000000-0008-0000-0600-0000EA08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107</xdr:row>
      <xdr:rowOff>0</xdr:rowOff>
    </xdr:from>
    <xdr:ext cx="314325" cy="3362325"/>
    <xdr:sp macro="" textlink="">
      <xdr:nvSpPr>
        <xdr:cNvPr id="2283" name="Shape 22" descr="Resultado de imagen para imagenes de sillas secretariales con brazos">
          <a:extLst>
            <a:ext uri="{FF2B5EF4-FFF2-40B4-BE49-F238E27FC236}">
              <a16:creationId xmlns:a16="http://schemas.microsoft.com/office/drawing/2014/main" id="{00000000-0008-0000-0600-0000EB080000}"/>
            </a:ext>
          </a:extLst>
        </xdr:cNvPr>
        <xdr:cNvSpPr/>
      </xdr:nvSpPr>
      <xdr:spPr>
        <a:xfrm>
          <a:off x="5193600" y="2103600"/>
          <a:ext cx="304800" cy="335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108</xdr:row>
      <xdr:rowOff>0</xdr:rowOff>
    </xdr:from>
    <xdr:ext cx="314325" cy="3162300"/>
    <xdr:sp macro="" textlink="">
      <xdr:nvSpPr>
        <xdr:cNvPr id="2284" name="Shape 23" descr="Resultado de imagen para imagenes de sillas secretariales con brazos">
          <a:extLst>
            <a:ext uri="{FF2B5EF4-FFF2-40B4-BE49-F238E27FC236}">
              <a16:creationId xmlns:a16="http://schemas.microsoft.com/office/drawing/2014/main" id="{00000000-0008-0000-0600-0000EC08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108</xdr:row>
      <xdr:rowOff>0</xdr:rowOff>
    </xdr:from>
    <xdr:ext cx="314325" cy="3162300"/>
    <xdr:sp macro="" textlink="">
      <xdr:nvSpPr>
        <xdr:cNvPr id="2285" name="Shape 23" descr="Resultado de imagen para imagenes de sillas secretariales con brazos">
          <a:extLst>
            <a:ext uri="{FF2B5EF4-FFF2-40B4-BE49-F238E27FC236}">
              <a16:creationId xmlns:a16="http://schemas.microsoft.com/office/drawing/2014/main" id="{00000000-0008-0000-0600-0000ED08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108</xdr:row>
      <xdr:rowOff>0</xdr:rowOff>
    </xdr:from>
    <xdr:ext cx="314325" cy="3162300"/>
    <xdr:sp macro="" textlink="">
      <xdr:nvSpPr>
        <xdr:cNvPr id="2286" name="Shape 23" descr="Resultado de imagen para imagenes de sillas secretariales con brazos">
          <a:extLst>
            <a:ext uri="{FF2B5EF4-FFF2-40B4-BE49-F238E27FC236}">
              <a16:creationId xmlns:a16="http://schemas.microsoft.com/office/drawing/2014/main" id="{00000000-0008-0000-0600-0000EE08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108</xdr:row>
      <xdr:rowOff>0</xdr:rowOff>
    </xdr:from>
    <xdr:ext cx="314325" cy="3162300"/>
    <xdr:sp macro="" textlink="">
      <xdr:nvSpPr>
        <xdr:cNvPr id="2287" name="Shape 23" descr="Resultado de imagen para imagenes de sillas secretariales con brazos">
          <a:extLst>
            <a:ext uri="{FF2B5EF4-FFF2-40B4-BE49-F238E27FC236}">
              <a16:creationId xmlns:a16="http://schemas.microsoft.com/office/drawing/2014/main" id="{00000000-0008-0000-0600-0000EF08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108</xdr:row>
      <xdr:rowOff>0</xdr:rowOff>
    </xdr:from>
    <xdr:ext cx="314325" cy="3162300"/>
    <xdr:sp macro="" textlink="">
      <xdr:nvSpPr>
        <xdr:cNvPr id="2288" name="Shape 23" descr="Resultado de imagen para imagenes de sillas secretariales con brazos">
          <a:extLst>
            <a:ext uri="{FF2B5EF4-FFF2-40B4-BE49-F238E27FC236}">
              <a16:creationId xmlns:a16="http://schemas.microsoft.com/office/drawing/2014/main" id="{00000000-0008-0000-0600-0000F008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108</xdr:row>
      <xdr:rowOff>0</xdr:rowOff>
    </xdr:from>
    <xdr:ext cx="314325" cy="3162300"/>
    <xdr:sp macro="" textlink="">
      <xdr:nvSpPr>
        <xdr:cNvPr id="2289" name="Shape 23" descr="Resultado de imagen para imagenes de sillas secretariales con brazos">
          <a:extLst>
            <a:ext uri="{FF2B5EF4-FFF2-40B4-BE49-F238E27FC236}">
              <a16:creationId xmlns:a16="http://schemas.microsoft.com/office/drawing/2014/main" id="{00000000-0008-0000-0600-0000F108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108</xdr:row>
      <xdr:rowOff>0</xdr:rowOff>
    </xdr:from>
    <xdr:ext cx="314325" cy="3162300"/>
    <xdr:sp macro="" textlink="">
      <xdr:nvSpPr>
        <xdr:cNvPr id="2290" name="Shape 23" descr="Resultado de imagen para imagenes de sillas secretariales con brazos">
          <a:extLst>
            <a:ext uri="{FF2B5EF4-FFF2-40B4-BE49-F238E27FC236}">
              <a16:creationId xmlns:a16="http://schemas.microsoft.com/office/drawing/2014/main" id="{00000000-0008-0000-0600-0000F2080000}"/>
            </a:ext>
          </a:extLst>
        </xdr:cNvPr>
        <xdr:cNvSpPr/>
      </xdr:nvSpPr>
      <xdr:spPr>
        <a:xfrm>
          <a:off x="5193600" y="2203613"/>
          <a:ext cx="304800" cy="3152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109</xdr:row>
      <xdr:rowOff>0</xdr:rowOff>
    </xdr:from>
    <xdr:ext cx="314325" cy="2647950"/>
    <xdr:sp macro="" textlink="">
      <xdr:nvSpPr>
        <xdr:cNvPr id="2291" name="Shape 24" descr="Resultado de imagen para imagenes de sillas secretariales con brazos">
          <a:extLst>
            <a:ext uri="{FF2B5EF4-FFF2-40B4-BE49-F238E27FC236}">
              <a16:creationId xmlns:a16="http://schemas.microsoft.com/office/drawing/2014/main" id="{00000000-0008-0000-0600-0000F308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109</xdr:row>
      <xdr:rowOff>0</xdr:rowOff>
    </xdr:from>
    <xdr:ext cx="314325" cy="2647950"/>
    <xdr:sp macro="" textlink="">
      <xdr:nvSpPr>
        <xdr:cNvPr id="2292" name="Shape 24" descr="Resultado de imagen para imagenes de sillas secretariales con brazos">
          <a:extLst>
            <a:ext uri="{FF2B5EF4-FFF2-40B4-BE49-F238E27FC236}">
              <a16:creationId xmlns:a16="http://schemas.microsoft.com/office/drawing/2014/main" id="{00000000-0008-0000-0600-0000F408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109</xdr:row>
      <xdr:rowOff>0</xdr:rowOff>
    </xdr:from>
    <xdr:ext cx="314325" cy="2647950"/>
    <xdr:sp macro="" textlink="">
      <xdr:nvSpPr>
        <xdr:cNvPr id="2293" name="Shape 24" descr="Resultado de imagen para imagenes de sillas secretariales con brazos">
          <a:extLst>
            <a:ext uri="{FF2B5EF4-FFF2-40B4-BE49-F238E27FC236}">
              <a16:creationId xmlns:a16="http://schemas.microsoft.com/office/drawing/2014/main" id="{00000000-0008-0000-0600-0000F508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109</xdr:row>
      <xdr:rowOff>0</xdr:rowOff>
    </xdr:from>
    <xdr:ext cx="314325" cy="2647950"/>
    <xdr:sp macro="" textlink="">
      <xdr:nvSpPr>
        <xdr:cNvPr id="2294" name="Shape 24" descr="Resultado de imagen para imagenes de sillas secretariales con brazos">
          <a:extLst>
            <a:ext uri="{FF2B5EF4-FFF2-40B4-BE49-F238E27FC236}">
              <a16:creationId xmlns:a16="http://schemas.microsoft.com/office/drawing/2014/main" id="{00000000-0008-0000-0600-0000F608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109</xdr:row>
      <xdr:rowOff>0</xdr:rowOff>
    </xdr:from>
    <xdr:ext cx="314325" cy="2647950"/>
    <xdr:sp macro="" textlink="">
      <xdr:nvSpPr>
        <xdr:cNvPr id="2295" name="Shape 24" descr="Resultado de imagen para imagenes de sillas secretariales con brazos">
          <a:extLst>
            <a:ext uri="{FF2B5EF4-FFF2-40B4-BE49-F238E27FC236}">
              <a16:creationId xmlns:a16="http://schemas.microsoft.com/office/drawing/2014/main" id="{00000000-0008-0000-0600-0000F708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109</xdr:row>
      <xdr:rowOff>0</xdr:rowOff>
    </xdr:from>
    <xdr:ext cx="314325" cy="2647950"/>
    <xdr:sp macro="" textlink="">
      <xdr:nvSpPr>
        <xdr:cNvPr id="2296" name="Shape 24" descr="Resultado de imagen para imagenes de sillas secretariales con brazos">
          <a:extLst>
            <a:ext uri="{FF2B5EF4-FFF2-40B4-BE49-F238E27FC236}">
              <a16:creationId xmlns:a16="http://schemas.microsoft.com/office/drawing/2014/main" id="{00000000-0008-0000-0600-0000F808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109</xdr:row>
      <xdr:rowOff>0</xdr:rowOff>
    </xdr:from>
    <xdr:ext cx="314325" cy="2647950"/>
    <xdr:sp macro="" textlink="">
      <xdr:nvSpPr>
        <xdr:cNvPr id="2297" name="Shape 24" descr="Resultado de imagen para imagenes de sillas secretariales con brazos">
          <a:extLst>
            <a:ext uri="{FF2B5EF4-FFF2-40B4-BE49-F238E27FC236}">
              <a16:creationId xmlns:a16="http://schemas.microsoft.com/office/drawing/2014/main" id="{00000000-0008-0000-0600-0000F9080000}"/>
            </a:ext>
          </a:extLst>
        </xdr:cNvPr>
        <xdr:cNvSpPr/>
      </xdr:nvSpPr>
      <xdr:spPr>
        <a:xfrm>
          <a:off x="5193600" y="2460788"/>
          <a:ext cx="304800" cy="2638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110</xdr:row>
      <xdr:rowOff>0</xdr:rowOff>
    </xdr:from>
    <xdr:ext cx="314325" cy="2447925"/>
    <xdr:sp macro="" textlink="">
      <xdr:nvSpPr>
        <xdr:cNvPr id="2298" name="Shape 25" descr="Resultado de imagen para imagenes de sillas secretariales con brazos">
          <a:extLst>
            <a:ext uri="{FF2B5EF4-FFF2-40B4-BE49-F238E27FC236}">
              <a16:creationId xmlns:a16="http://schemas.microsoft.com/office/drawing/2014/main" id="{00000000-0008-0000-0600-0000FA08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110</xdr:row>
      <xdr:rowOff>0</xdr:rowOff>
    </xdr:from>
    <xdr:ext cx="314325" cy="2447925"/>
    <xdr:sp macro="" textlink="">
      <xdr:nvSpPr>
        <xdr:cNvPr id="2299" name="Shape 25" descr="Resultado de imagen para imagenes de sillas secretariales con brazos">
          <a:extLst>
            <a:ext uri="{FF2B5EF4-FFF2-40B4-BE49-F238E27FC236}">
              <a16:creationId xmlns:a16="http://schemas.microsoft.com/office/drawing/2014/main" id="{00000000-0008-0000-0600-0000FB08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110</xdr:row>
      <xdr:rowOff>0</xdr:rowOff>
    </xdr:from>
    <xdr:ext cx="314325" cy="2447925"/>
    <xdr:sp macro="" textlink="">
      <xdr:nvSpPr>
        <xdr:cNvPr id="2300" name="Shape 25" descr="Resultado de imagen para imagenes de sillas secretariales con brazos">
          <a:extLst>
            <a:ext uri="{FF2B5EF4-FFF2-40B4-BE49-F238E27FC236}">
              <a16:creationId xmlns:a16="http://schemas.microsoft.com/office/drawing/2014/main" id="{00000000-0008-0000-0600-0000FC08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110</xdr:row>
      <xdr:rowOff>0</xdr:rowOff>
    </xdr:from>
    <xdr:ext cx="314325" cy="2447925"/>
    <xdr:sp macro="" textlink="">
      <xdr:nvSpPr>
        <xdr:cNvPr id="2301" name="Shape 25" descr="Resultado de imagen para imagenes de sillas secretariales con brazos">
          <a:extLst>
            <a:ext uri="{FF2B5EF4-FFF2-40B4-BE49-F238E27FC236}">
              <a16:creationId xmlns:a16="http://schemas.microsoft.com/office/drawing/2014/main" id="{00000000-0008-0000-0600-0000FD08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110</xdr:row>
      <xdr:rowOff>0</xdr:rowOff>
    </xdr:from>
    <xdr:ext cx="314325" cy="2447925"/>
    <xdr:sp macro="" textlink="">
      <xdr:nvSpPr>
        <xdr:cNvPr id="2302" name="Shape 25" descr="Resultado de imagen para imagenes de sillas secretariales con brazos">
          <a:extLst>
            <a:ext uri="{FF2B5EF4-FFF2-40B4-BE49-F238E27FC236}">
              <a16:creationId xmlns:a16="http://schemas.microsoft.com/office/drawing/2014/main" id="{00000000-0008-0000-0600-0000FE08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110</xdr:row>
      <xdr:rowOff>0</xdr:rowOff>
    </xdr:from>
    <xdr:ext cx="314325" cy="2447925"/>
    <xdr:sp macro="" textlink="">
      <xdr:nvSpPr>
        <xdr:cNvPr id="2303" name="Shape 25" descr="Resultado de imagen para imagenes de sillas secretariales con brazos">
          <a:extLst>
            <a:ext uri="{FF2B5EF4-FFF2-40B4-BE49-F238E27FC236}">
              <a16:creationId xmlns:a16="http://schemas.microsoft.com/office/drawing/2014/main" id="{00000000-0008-0000-0600-0000FF08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110</xdr:row>
      <xdr:rowOff>0</xdr:rowOff>
    </xdr:from>
    <xdr:ext cx="314325" cy="2447925"/>
    <xdr:sp macro="" textlink="">
      <xdr:nvSpPr>
        <xdr:cNvPr id="2304" name="Shape 25" descr="Resultado de imagen para imagenes de sillas secretariales con brazos">
          <a:extLst>
            <a:ext uri="{FF2B5EF4-FFF2-40B4-BE49-F238E27FC236}">
              <a16:creationId xmlns:a16="http://schemas.microsoft.com/office/drawing/2014/main" id="{00000000-0008-0000-0600-000000090000}"/>
            </a:ext>
          </a:extLst>
        </xdr:cNvPr>
        <xdr:cNvSpPr/>
      </xdr:nvSpPr>
      <xdr:spPr>
        <a:xfrm>
          <a:off x="5193600" y="2560800"/>
          <a:ext cx="304800" cy="2438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111</xdr:row>
      <xdr:rowOff>0</xdr:rowOff>
    </xdr:from>
    <xdr:ext cx="314325" cy="2247900"/>
    <xdr:sp macro="" textlink="">
      <xdr:nvSpPr>
        <xdr:cNvPr id="2305" name="Shape 26" descr="Resultado de imagen para imagenes de sillas secretariales con brazos">
          <a:extLst>
            <a:ext uri="{FF2B5EF4-FFF2-40B4-BE49-F238E27FC236}">
              <a16:creationId xmlns:a16="http://schemas.microsoft.com/office/drawing/2014/main" id="{00000000-0008-0000-0600-00000109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111</xdr:row>
      <xdr:rowOff>0</xdr:rowOff>
    </xdr:from>
    <xdr:ext cx="314325" cy="2247900"/>
    <xdr:sp macro="" textlink="">
      <xdr:nvSpPr>
        <xdr:cNvPr id="2306" name="Shape 26" descr="Resultado de imagen para imagenes de sillas secretariales con brazos">
          <a:extLst>
            <a:ext uri="{FF2B5EF4-FFF2-40B4-BE49-F238E27FC236}">
              <a16:creationId xmlns:a16="http://schemas.microsoft.com/office/drawing/2014/main" id="{00000000-0008-0000-0600-00000209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111</xdr:row>
      <xdr:rowOff>0</xdr:rowOff>
    </xdr:from>
    <xdr:ext cx="314325" cy="2247900"/>
    <xdr:sp macro="" textlink="">
      <xdr:nvSpPr>
        <xdr:cNvPr id="2307" name="Shape 26" descr="Resultado de imagen para imagenes de sillas secretariales con brazos">
          <a:extLst>
            <a:ext uri="{FF2B5EF4-FFF2-40B4-BE49-F238E27FC236}">
              <a16:creationId xmlns:a16="http://schemas.microsoft.com/office/drawing/2014/main" id="{00000000-0008-0000-0600-00000309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111</xdr:row>
      <xdr:rowOff>0</xdr:rowOff>
    </xdr:from>
    <xdr:ext cx="314325" cy="2247900"/>
    <xdr:sp macro="" textlink="">
      <xdr:nvSpPr>
        <xdr:cNvPr id="2308" name="Shape 26" descr="Resultado de imagen para imagenes de sillas secretariales con brazos">
          <a:extLst>
            <a:ext uri="{FF2B5EF4-FFF2-40B4-BE49-F238E27FC236}">
              <a16:creationId xmlns:a16="http://schemas.microsoft.com/office/drawing/2014/main" id="{00000000-0008-0000-0600-00000409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111</xdr:row>
      <xdr:rowOff>0</xdr:rowOff>
    </xdr:from>
    <xdr:ext cx="314325" cy="2247900"/>
    <xdr:sp macro="" textlink="">
      <xdr:nvSpPr>
        <xdr:cNvPr id="2309" name="Shape 26" descr="Resultado de imagen para imagenes de sillas secretariales con brazos">
          <a:extLst>
            <a:ext uri="{FF2B5EF4-FFF2-40B4-BE49-F238E27FC236}">
              <a16:creationId xmlns:a16="http://schemas.microsoft.com/office/drawing/2014/main" id="{00000000-0008-0000-0600-00000509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111</xdr:row>
      <xdr:rowOff>0</xdr:rowOff>
    </xdr:from>
    <xdr:ext cx="314325" cy="2247900"/>
    <xdr:sp macro="" textlink="">
      <xdr:nvSpPr>
        <xdr:cNvPr id="2310" name="Shape 26" descr="Resultado de imagen para imagenes de sillas secretariales con brazos">
          <a:extLst>
            <a:ext uri="{FF2B5EF4-FFF2-40B4-BE49-F238E27FC236}">
              <a16:creationId xmlns:a16="http://schemas.microsoft.com/office/drawing/2014/main" id="{00000000-0008-0000-0600-00000609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111</xdr:row>
      <xdr:rowOff>0</xdr:rowOff>
    </xdr:from>
    <xdr:ext cx="314325" cy="2247900"/>
    <xdr:sp macro="" textlink="">
      <xdr:nvSpPr>
        <xdr:cNvPr id="2311" name="Shape 26" descr="Resultado de imagen para imagenes de sillas secretariales con brazos">
          <a:extLst>
            <a:ext uri="{FF2B5EF4-FFF2-40B4-BE49-F238E27FC236}">
              <a16:creationId xmlns:a16="http://schemas.microsoft.com/office/drawing/2014/main" id="{00000000-0008-0000-0600-000007090000}"/>
            </a:ext>
          </a:extLst>
        </xdr:cNvPr>
        <xdr:cNvSpPr/>
      </xdr:nvSpPr>
      <xdr:spPr>
        <a:xfrm>
          <a:off x="5193600" y="2660813"/>
          <a:ext cx="304800" cy="2238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112</xdr:row>
      <xdr:rowOff>0</xdr:rowOff>
    </xdr:from>
    <xdr:ext cx="314325" cy="2047875"/>
    <xdr:sp macro="" textlink="">
      <xdr:nvSpPr>
        <xdr:cNvPr id="2312" name="Shape 27" descr="Resultado de imagen para imagenes de sillas secretariales con brazos">
          <a:extLst>
            <a:ext uri="{FF2B5EF4-FFF2-40B4-BE49-F238E27FC236}">
              <a16:creationId xmlns:a16="http://schemas.microsoft.com/office/drawing/2014/main" id="{00000000-0008-0000-0600-00000809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112</xdr:row>
      <xdr:rowOff>0</xdr:rowOff>
    </xdr:from>
    <xdr:ext cx="314325" cy="2047875"/>
    <xdr:sp macro="" textlink="">
      <xdr:nvSpPr>
        <xdr:cNvPr id="2313" name="Shape 27" descr="Resultado de imagen para imagenes de sillas secretariales con brazos">
          <a:extLst>
            <a:ext uri="{FF2B5EF4-FFF2-40B4-BE49-F238E27FC236}">
              <a16:creationId xmlns:a16="http://schemas.microsoft.com/office/drawing/2014/main" id="{00000000-0008-0000-0600-00000909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112</xdr:row>
      <xdr:rowOff>0</xdr:rowOff>
    </xdr:from>
    <xdr:ext cx="314325" cy="2047875"/>
    <xdr:sp macro="" textlink="">
      <xdr:nvSpPr>
        <xdr:cNvPr id="2314" name="Shape 27" descr="Resultado de imagen para imagenes de sillas secretariales con brazos">
          <a:extLst>
            <a:ext uri="{FF2B5EF4-FFF2-40B4-BE49-F238E27FC236}">
              <a16:creationId xmlns:a16="http://schemas.microsoft.com/office/drawing/2014/main" id="{00000000-0008-0000-0600-00000A09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112</xdr:row>
      <xdr:rowOff>0</xdr:rowOff>
    </xdr:from>
    <xdr:ext cx="314325" cy="2047875"/>
    <xdr:sp macro="" textlink="">
      <xdr:nvSpPr>
        <xdr:cNvPr id="2315" name="Shape 27" descr="Resultado de imagen para imagenes de sillas secretariales con brazos">
          <a:extLst>
            <a:ext uri="{FF2B5EF4-FFF2-40B4-BE49-F238E27FC236}">
              <a16:creationId xmlns:a16="http://schemas.microsoft.com/office/drawing/2014/main" id="{00000000-0008-0000-0600-00000B09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112</xdr:row>
      <xdr:rowOff>0</xdr:rowOff>
    </xdr:from>
    <xdr:ext cx="314325" cy="2047875"/>
    <xdr:sp macro="" textlink="">
      <xdr:nvSpPr>
        <xdr:cNvPr id="2316" name="Shape 27" descr="Resultado de imagen para imagenes de sillas secretariales con brazos">
          <a:extLst>
            <a:ext uri="{FF2B5EF4-FFF2-40B4-BE49-F238E27FC236}">
              <a16:creationId xmlns:a16="http://schemas.microsoft.com/office/drawing/2014/main" id="{00000000-0008-0000-0600-00000C09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112</xdr:row>
      <xdr:rowOff>0</xdr:rowOff>
    </xdr:from>
    <xdr:ext cx="314325" cy="2047875"/>
    <xdr:sp macro="" textlink="">
      <xdr:nvSpPr>
        <xdr:cNvPr id="2317" name="Shape 27" descr="Resultado de imagen para imagenes de sillas secretariales con brazos">
          <a:extLst>
            <a:ext uri="{FF2B5EF4-FFF2-40B4-BE49-F238E27FC236}">
              <a16:creationId xmlns:a16="http://schemas.microsoft.com/office/drawing/2014/main" id="{00000000-0008-0000-0600-00000D09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112</xdr:row>
      <xdr:rowOff>0</xdr:rowOff>
    </xdr:from>
    <xdr:ext cx="314325" cy="2047875"/>
    <xdr:sp macro="" textlink="">
      <xdr:nvSpPr>
        <xdr:cNvPr id="2318" name="Shape 27" descr="Resultado de imagen para imagenes de sillas secretariales con brazos">
          <a:extLst>
            <a:ext uri="{FF2B5EF4-FFF2-40B4-BE49-F238E27FC236}">
              <a16:creationId xmlns:a16="http://schemas.microsoft.com/office/drawing/2014/main" id="{00000000-0008-0000-0600-00000E090000}"/>
            </a:ext>
          </a:extLst>
        </xdr:cNvPr>
        <xdr:cNvSpPr/>
      </xdr:nvSpPr>
      <xdr:spPr>
        <a:xfrm>
          <a:off x="5193600" y="2760825"/>
          <a:ext cx="304800" cy="2038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114</xdr:row>
      <xdr:rowOff>0</xdr:rowOff>
    </xdr:from>
    <xdr:ext cx="314325" cy="1571625"/>
    <xdr:sp macro="" textlink="">
      <xdr:nvSpPr>
        <xdr:cNvPr id="2319" name="Shape 28" descr="Resultado de imagen para imagenes de sillas secretariales con brazos">
          <a:extLst>
            <a:ext uri="{FF2B5EF4-FFF2-40B4-BE49-F238E27FC236}">
              <a16:creationId xmlns:a16="http://schemas.microsoft.com/office/drawing/2014/main" id="{00000000-0008-0000-0600-00000F09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114</xdr:row>
      <xdr:rowOff>0</xdr:rowOff>
    </xdr:from>
    <xdr:ext cx="314325" cy="1571625"/>
    <xdr:sp macro="" textlink="">
      <xdr:nvSpPr>
        <xdr:cNvPr id="2320" name="Shape 28" descr="Resultado de imagen para imagenes de sillas secretariales con brazos">
          <a:extLst>
            <a:ext uri="{FF2B5EF4-FFF2-40B4-BE49-F238E27FC236}">
              <a16:creationId xmlns:a16="http://schemas.microsoft.com/office/drawing/2014/main" id="{00000000-0008-0000-0600-00001009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114</xdr:row>
      <xdr:rowOff>0</xdr:rowOff>
    </xdr:from>
    <xdr:ext cx="314325" cy="1571625"/>
    <xdr:sp macro="" textlink="">
      <xdr:nvSpPr>
        <xdr:cNvPr id="2321" name="Shape 28" descr="Resultado de imagen para imagenes de sillas secretariales con brazos">
          <a:extLst>
            <a:ext uri="{FF2B5EF4-FFF2-40B4-BE49-F238E27FC236}">
              <a16:creationId xmlns:a16="http://schemas.microsoft.com/office/drawing/2014/main" id="{00000000-0008-0000-0600-00001109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114</xdr:row>
      <xdr:rowOff>0</xdr:rowOff>
    </xdr:from>
    <xdr:ext cx="314325" cy="1571625"/>
    <xdr:sp macro="" textlink="">
      <xdr:nvSpPr>
        <xdr:cNvPr id="2322" name="Shape 28" descr="Resultado de imagen para imagenes de sillas secretariales con brazos">
          <a:extLst>
            <a:ext uri="{FF2B5EF4-FFF2-40B4-BE49-F238E27FC236}">
              <a16:creationId xmlns:a16="http://schemas.microsoft.com/office/drawing/2014/main" id="{00000000-0008-0000-0600-00001209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114</xdr:row>
      <xdr:rowOff>0</xdr:rowOff>
    </xdr:from>
    <xdr:ext cx="314325" cy="1571625"/>
    <xdr:sp macro="" textlink="">
      <xdr:nvSpPr>
        <xdr:cNvPr id="2323" name="Shape 28" descr="Resultado de imagen para imagenes de sillas secretariales con brazos">
          <a:extLst>
            <a:ext uri="{FF2B5EF4-FFF2-40B4-BE49-F238E27FC236}">
              <a16:creationId xmlns:a16="http://schemas.microsoft.com/office/drawing/2014/main" id="{00000000-0008-0000-0600-00001309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114</xdr:row>
      <xdr:rowOff>0</xdr:rowOff>
    </xdr:from>
    <xdr:ext cx="314325" cy="1571625"/>
    <xdr:sp macro="" textlink="">
      <xdr:nvSpPr>
        <xdr:cNvPr id="2324" name="Shape 28" descr="Resultado de imagen para imagenes de sillas secretariales con brazos">
          <a:extLst>
            <a:ext uri="{FF2B5EF4-FFF2-40B4-BE49-F238E27FC236}">
              <a16:creationId xmlns:a16="http://schemas.microsoft.com/office/drawing/2014/main" id="{00000000-0008-0000-0600-00001409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114</xdr:row>
      <xdr:rowOff>0</xdr:rowOff>
    </xdr:from>
    <xdr:ext cx="314325" cy="1571625"/>
    <xdr:sp macro="" textlink="">
      <xdr:nvSpPr>
        <xdr:cNvPr id="2325" name="Shape 28" descr="Resultado de imagen para imagenes de sillas secretariales con brazos">
          <a:extLst>
            <a:ext uri="{FF2B5EF4-FFF2-40B4-BE49-F238E27FC236}">
              <a16:creationId xmlns:a16="http://schemas.microsoft.com/office/drawing/2014/main" id="{00000000-0008-0000-0600-000015090000}"/>
            </a:ext>
          </a:extLst>
        </xdr:cNvPr>
        <xdr:cNvSpPr/>
      </xdr:nvSpPr>
      <xdr:spPr>
        <a:xfrm>
          <a:off x="5193600" y="2998950"/>
          <a:ext cx="304800" cy="15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116</xdr:row>
      <xdr:rowOff>0</xdr:rowOff>
    </xdr:from>
    <xdr:ext cx="314325" cy="1276350"/>
    <xdr:sp macro="" textlink="">
      <xdr:nvSpPr>
        <xdr:cNvPr id="2326" name="Shape 29" descr="Resultado de imagen para imagenes de sillas secretariales con brazos">
          <a:extLst>
            <a:ext uri="{FF2B5EF4-FFF2-40B4-BE49-F238E27FC236}">
              <a16:creationId xmlns:a16="http://schemas.microsoft.com/office/drawing/2014/main" id="{00000000-0008-0000-0600-00001609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116</xdr:row>
      <xdr:rowOff>0</xdr:rowOff>
    </xdr:from>
    <xdr:ext cx="314325" cy="1276350"/>
    <xdr:sp macro="" textlink="">
      <xdr:nvSpPr>
        <xdr:cNvPr id="2327" name="Shape 29" descr="Resultado de imagen para imagenes de sillas secretariales con brazos">
          <a:extLst>
            <a:ext uri="{FF2B5EF4-FFF2-40B4-BE49-F238E27FC236}">
              <a16:creationId xmlns:a16="http://schemas.microsoft.com/office/drawing/2014/main" id="{00000000-0008-0000-0600-00001709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116</xdr:row>
      <xdr:rowOff>0</xdr:rowOff>
    </xdr:from>
    <xdr:ext cx="314325" cy="1276350"/>
    <xdr:sp macro="" textlink="">
      <xdr:nvSpPr>
        <xdr:cNvPr id="2328" name="Shape 29" descr="Resultado de imagen para imagenes de sillas secretariales con brazos">
          <a:extLst>
            <a:ext uri="{FF2B5EF4-FFF2-40B4-BE49-F238E27FC236}">
              <a16:creationId xmlns:a16="http://schemas.microsoft.com/office/drawing/2014/main" id="{00000000-0008-0000-0600-00001809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116</xdr:row>
      <xdr:rowOff>0</xdr:rowOff>
    </xdr:from>
    <xdr:ext cx="314325" cy="1276350"/>
    <xdr:sp macro="" textlink="">
      <xdr:nvSpPr>
        <xdr:cNvPr id="2329" name="Shape 29" descr="Resultado de imagen para imagenes de sillas secretariales con brazos">
          <a:extLst>
            <a:ext uri="{FF2B5EF4-FFF2-40B4-BE49-F238E27FC236}">
              <a16:creationId xmlns:a16="http://schemas.microsoft.com/office/drawing/2014/main" id="{00000000-0008-0000-0600-00001909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116</xdr:row>
      <xdr:rowOff>0</xdr:rowOff>
    </xdr:from>
    <xdr:ext cx="314325" cy="1276350"/>
    <xdr:sp macro="" textlink="">
      <xdr:nvSpPr>
        <xdr:cNvPr id="2330" name="Shape 29" descr="Resultado de imagen para imagenes de sillas secretariales con brazos">
          <a:extLst>
            <a:ext uri="{FF2B5EF4-FFF2-40B4-BE49-F238E27FC236}">
              <a16:creationId xmlns:a16="http://schemas.microsoft.com/office/drawing/2014/main" id="{00000000-0008-0000-0600-00001A09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116</xdr:row>
      <xdr:rowOff>0</xdr:rowOff>
    </xdr:from>
    <xdr:ext cx="314325" cy="1276350"/>
    <xdr:sp macro="" textlink="">
      <xdr:nvSpPr>
        <xdr:cNvPr id="2331" name="Shape 29" descr="Resultado de imagen para imagenes de sillas secretariales con brazos">
          <a:extLst>
            <a:ext uri="{FF2B5EF4-FFF2-40B4-BE49-F238E27FC236}">
              <a16:creationId xmlns:a16="http://schemas.microsoft.com/office/drawing/2014/main" id="{00000000-0008-0000-0600-00001B09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116</xdr:row>
      <xdr:rowOff>0</xdr:rowOff>
    </xdr:from>
    <xdr:ext cx="314325" cy="1276350"/>
    <xdr:sp macro="" textlink="">
      <xdr:nvSpPr>
        <xdr:cNvPr id="2332" name="Shape 29" descr="Resultado de imagen para imagenes de sillas secretariales con brazos">
          <a:extLst>
            <a:ext uri="{FF2B5EF4-FFF2-40B4-BE49-F238E27FC236}">
              <a16:creationId xmlns:a16="http://schemas.microsoft.com/office/drawing/2014/main" id="{00000000-0008-0000-0600-00001C090000}"/>
            </a:ext>
          </a:extLst>
        </xdr:cNvPr>
        <xdr:cNvSpPr/>
      </xdr:nvSpPr>
      <xdr:spPr>
        <a:xfrm>
          <a:off x="5193600" y="3146588"/>
          <a:ext cx="304800" cy="1266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117</xdr:row>
      <xdr:rowOff>0</xdr:rowOff>
    </xdr:from>
    <xdr:ext cx="314325" cy="1076325"/>
    <xdr:sp macro="" textlink="">
      <xdr:nvSpPr>
        <xdr:cNvPr id="2333" name="Shape 30" descr="Resultado de imagen para imagenes de sillas secretariales con brazos">
          <a:extLst>
            <a:ext uri="{FF2B5EF4-FFF2-40B4-BE49-F238E27FC236}">
              <a16:creationId xmlns:a16="http://schemas.microsoft.com/office/drawing/2014/main" id="{00000000-0008-0000-0600-00001D09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117</xdr:row>
      <xdr:rowOff>0</xdr:rowOff>
    </xdr:from>
    <xdr:ext cx="314325" cy="1076325"/>
    <xdr:sp macro="" textlink="">
      <xdr:nvSpPr>
        <xdr:cNvPr id="2334" name="Shape 30" descr="Resultado de imagen para imagenes de sillas secretariales con brazos">
          <a:extLst>
            <a:ext uri="{FF2B5EF4-FFF2-40B4-BE49-F238E27FC236}">
              <a16:creationId xmlns:a16="http://schemas.microsoft.com/office/drawing/2014/main" id="{00000000-0008-0000-0600-00001E09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117</xdr:row>
      <xdr:rowOff>0</xdr:rowOff>
    </xdr:from>
    <xdr:ext cx="314325" cy="1076325"/>
    <xdr:sp macro="" textlink="">
      <xdr:nvSpPr>
        <xdr:cNvPr id="2335" name="Shape 30" descr="Resultado de imagen para imagenes de sillas secretariales con brazos">
          <a:extLst>
            <a:ext uri="{FF2B5EF4-FFF2-40B4-BE49-F238E27FC236}">
              <a16:creationId xmlns:a16="http://schemas.microsoft.com/office/drawing/2014/main" id="{00000000-0008-0000-0600-00001F09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117</xdr:row>
      <xdr:rowOff>0</xdr:rowOff>
    </xdr:from>
    <xdr:ext cx="314325" cy="1076325"/>
    <xdr:sp macro="" textlink="">
      <xdr:nvSpPr>
        <xdr:cNvPr id="2336" name="Shape 30" descr="Resultado de imagen para imagenes de sillas secretariales con brazos">
          <a:extLst>
            <a:ext uri="{FF2B5EF4-FFF2-40B4-BE49-F238E27FC236}">
              <a16:creationId xmlns:a16="http://schemas.microsoft.com/office/drawing/2014/main" id="{00000000-0008-0000-0600-00002009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117</xdr:row>
      <xdr:rowOff>0</xdr:rowOff>
    </xdr:from>
    <xdr:ext cx="314325" cy="1076325"/>
    <xdr:sp macro="" textlink="">
      <xdr:nvSpPr>
        <xdr:cNvPr id="2337" name="Shape 30" descr="Resultado de imagen para imagenes de sillas secretariales con brazos">
          <a:extLst>
            <a:ext uri="{FF2B5EF4-FFF2-40B4-BE49-F238E27FC236}">
              <a16:creationId xmlns:a16="http://schemas.microsoft.com/office/drawing/2014/main" id="{00000000-0008-0000-0600-00002109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117</xdr:row>
      <xdr:rowOff>0</xdr:rowOff>
    </xdr:from>
    <xdr:ext cx="314325" cy="1076325"/>
    <xdr:sp macro="" textlink="">
      <xdr:nvSpPr>
        <xdr:cNvPr id="2338" name="Shape 30" descr="Resultado de imagen para imagenes de sillas secretariales con brazos">
          <a:extLst>
            <a:ext uri="{FF2B5EF4-FFF2-40B4-BE49-F238E27FC236}">
              <a16:creationId xmlns:a16="http://schemas.microsoft.com/office/drawing/2014/main" id="{00000000-0008-0000-0600-00002209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117</xdr:row>
      <xdr:rowOff>0</xdr:rowOff>
    </xdr:from>
    <xdr:ext cx="314325" cy="1076325"/>
    <xdr:sp macro="" textlink="">
      <xdr:nvSpPr>
        <xdr:cNvPr id="2339" name="Shape 30" descr="Resultado de imagen para imagenes de sillas secretariales con brazos">
          <a:extLst>
            <a:ext uri="{FF2B5EF4-FFF2-40B4-BE49-F238E27FC236}">
              <a16:creationId xmlns:a16="http://schemas.microsoft.com/office/drawing/2014/main" id="{00000000-0008-0000-0600-000023090000}"/>
            </a:ext>
          </a:extLst>
        </xdr:cNvPr>
        <xdr:cNvSpPr/>
      </xdr:nvSpPr>
      <xdr:spPr>
        <a:xfrm>
          <a:off x="5193600" y="3246600"/>
          <a:ext cx="304800" cy="1066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118</xdr:row>
      <xdr:rowOff>0</xdr:rowOff>
    </xdr:from>
    <xdr:ext cx="314325" cy="876300"/>
    <xdr:sp macro="" textlink="">
      <xdr:nvSpPr>
        <xdr:cNvPr id="2340" name="Shape 31" descr="Resultado de imagen para imagenes de sillas secretariales con brazos">
          <a:extLst>
            <a:ext uri="{FF2B5EF4-FFF2-40B4-BE49-F238E27FC236}">
              <a16:creationId xmlns:a16="http://schemas.microsoft.com/office/drawing/2014/main" id="{00000000-0008-0000-0600-00002409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118</xdr:row>
      <xdr:rowOff>0</xdr:rowOff>
    </xdr:from>
    <xdr:ext cx="314325" cy="876300"/>
    <xdr:sp macro="" textlink="">
      <xdr:nvSpPr>
        <xdr:cNvPr id="2341" name="Shape 31" descr="Resultado de imagen para imagenes de sillas secretariales con brazos">
          <a:extLst>
            <a:ext uri="{FF2B5EF4-FFF2-40B4-BE49-F238E27FC236}">
              <a16:creationId xmlns:a16="http://schemas.microsoft.com/office/drawing/2014/main" id="{00000000-0008-0000-0600-00002509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118</xdr:row>
      <xdr:rowOff>0</xdr:rowOff>
    </xdr:from>
    <xdr:ext cx="314325" cy="876300"/>
    <xdr:sp macro="" textlink="">
      <xdr:nvSpPr>
        <xdr:cNvPr id="2342" name="Shape 31" descr="Resultado de imagen para imagenes de sillas secretariales con brazos">
          <a:extLst>
            <a:ext uri="{FF2B5EF4-FFF2-40B4-BE49-F238E27FC236}">
              <a16:creationId xmlns:a16="http://schemas.microsoft.com/office/drawing/2014/main" id="{00000000-0008-0000-0600-00002609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118</xdr:row>
      <xdr:rowOff>0</xdr:rowOff>
    </xdr:from>
    <xdr:ext cx="314325" cy="876300"/>
    <xdr:sp macro="" textlink="">
      <xdr:nvSpPr>
        <xdr:cNvPr id="2343" name="Shape 31" descr="Resultado de imagen para imagenes de sillas secretariales con brazos">
          <a:extLst>
            <a:ext uri="{FF2B5EF4-FFF2-40B4-BE49-F238E27FC236}">
              <a16:creationId xmlns:a16="http://schemas.microsoft.com/office/drawing/2014/main" id="{00000000-0008-0000-0600-00002709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118</xdr:row>
      <xdr:rowOff>0</xdr:rowOff>
    </xdr:from>
    <xdr:ext cx="314325" cy="876300"/>
    <xdr:sp macro="" textlink="">
      <xdr:nvSpPr>
        <xdr:cNvPr id="2344" name="Shape 31" descr="Resultado de imagen para imagenes de sillas secretariales con brazos">
          <a:extLst>
            <a:ext uri="{FF2B5EF4-FFF2-40B4-BE49-F238E27FC236}">
              <a16:creationId xmlns:a16="http://schemas.microsoft.com/office/drawing/2014/main" id="{00000000-0008-0000-0600-00002809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118</xdr:row>
      <xdr:rowOff>0</xdr:rowOff>
    </xdr:from>
    <xdr:ext cx="314325" cy="876300"/>
    <xdr:sp macro="" textlink="">
      <xdr:nvSpPr>
        <xdr:cNvPr id="2345" name="Shape 31" descr="Resultado de imagen para imagenes de sillas secretariales con brazos">
          <a:extLst>
            <a:ext uri="{FF2B5EF4-FFF2-40B4-BE49-F238E27FC236}">
              <a16:creationId xmlns:a16="http://schemas.microsoft.com/office/drawing/2014/main" id="{00000000-0008-0000-0600-00002909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118</xdr:row>
      <xdr:rowOff>0</xdr:rowOff>
    </xdr:from>
    <xdr:ext cx="314325" cy="876300"/>
    <xdr:sp macro="" textlink="">
      <xdr:nvSpPr>
        <xdr:cNvPr id="2346" name="Shape 31" descr="Resultado de imagen para imagenes de sillas secretariales con brazos">
          <a:extLst>
            <a:ext uri="{FF2B5EF4-FFF2-40B4-BE49-F238E27FC236}">
              <a16:creationId xmlns:a16="http://schemas.microsoft.com/office/drawing/2014/main" id="{00000000-0008-0000-0600-00002A090000}"/>
            </a:ext>
          </a:extLst>
        </xdr:cNvPr>
        <xdr:cNvSpPr/>
      </xdr:nvSpPr>
      <xdr:spPr>
        <a:xfrm>
          <a:off x="5193600" y="3346613"/>
          <a:ext cx="304800" cy="866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120</xdr:row>
      <xdr:rowOff>0</xdr:rowOff>
    </xdr:from>
    <xdr:ext cx="314325" cy="476250"/>
    <xdr:sp macro="" textlink="">
      <xdr:nvSpPr>
        <xdr:cNvPr id="2347" name="Shape 32" descr="Resultado de imagen para imagenes de sillas secretariales con brazos">
          <a:extLst>
            <a:ext uri="{FF2B5EF4-FFF2-40B4-BE49-F238E27FC236}">
              <a16:creationId xmlns:a16="http://schemas.microsoft.com/office/drawing/2014/main" id="{00000000-0008-0000-0600-00002B09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120</xdr:row>
      <xdr:rowOff>0</xdr:rowOff>
    </xdr:from>
    <xdr:ext cx="314325" cy="476250"/>
    <xdr:sp macro="" textlink="">
      <xdr:nvSpPr>
        <xdr:cNvPr id="2348" name="Shape 32" descr="Resultado de imagen para imagenes de sillas secretariales con brazos">
          <a:extLst>
            <a:ext uri="{FF2B5EF4-FFF2-40B4-BE49-F238E27FC236}">
              <a16:creationId xmlns:a16="http://schemas.microsoft.com/office/drawing/2014/main" id="{00000000-0008-0000-0600-00002C09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120</xdr:row>
      <xdr:rowOff>0</xdr:rowOff>
    </xdr:from>
    <xdr:ext cx="314325" cy="476250"/>
    <xdr:sp macro="" textlink="">
      <xdr:nvSpPr>
        <xdr:cNvPr id="2349" name="Shape 32" descr="Resultado de imagen para imagenes de sillas secretariales con brazos">
          <a:extLst>
            <a:ext uri="{FF2B5EF4-FFF2-40B4-BE49-F238E27FC236}">
              <a16:creationId xmlns:a16="http://schemas.microsoft.com/office/drawing/2014/main" id="{00000000-0008-0000-0600-00002D09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120</xdr:row>
      <xdr:rowOff>0</xdr:rowOff>
    </xdr:from>
    <xdr:ext cx="314325" cy="476250"/>
    <xdr:sp macro="" textlink="">
      <xdr:nvSpPr>
        <xdr:cNvPr id="2350" name="Shape 32" descr="Resultado de imagen para imagenes de sillas secretariales con brazos">
          <a:extLst>
            <a:ext uri="{FF2B5EF4-FFF2-40B4-BE49-F238E27FC236}">
              <a16:creationId xmlns:a16="http://schemas.microsoft.com/office/drawing/2014/main" id="{00000000-0008-0000-0600-00002E09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120</xdr:row>
      <xdr:rowOff>0</xdr:rowOff>
    </xdr:from>
    <xdr:ext cx="314325" cy="476250"/>
    <xdr:sp macro="" textlink="">
      <xdr:nvSpPr>
        <xdr:cNvPr id="2351" name="Shape 32" descr="Resultado de imagen para imagenes de sillas secretariales con brazos">
          <a:extLst>
            <a:ext uri="{FF2B5EF4-FFF2-40B4-BE49-F238E27FC236}">
              <a16:creationId xmlns:a16="http://schemas.microsoft.com/office/drawing/2014/main" id="{00000000-0008-0000-0600-00002F09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120</xdr:row>
      <xdr:rowOff>0</xdr:rowOff>
    </xdr:from>
    <xdr:ext cx="314325" cy="476250"/>
    <xdr:sp macro="" textlink="">
      <xdr:nvSpPr>
        <xdr:cNvPr id="2352" name="Shape 32" descr="Resultado de imagen para imagenes de sillas secretariales con brazos">
          <a:extLst>
            <a:ext uri="{FF2B5EF4-FFF2-40B4-BE49-F238E27FC236}">
              <a16:creationId xmlns:a16="http://schemas.microsoft.com/office/drawing/2014/main" id="{00000000-0008-0000-0600-00003009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120</xdr:row>
      <xdr:rowOff>0</xdr:rowOff>
    </xdr:from>
    <xdr:ext cx="314325" cy="476250"/>
    <xdr:sp macro="" textlink="">
      <xdr:nvSpPr>
        <xdr:cNvPr id="2353" name="Shape 32" descr="Resultado de imagen para imagenes de sillas secretariales con brazos">
          <a:extLst>
            <a:ext uri="{FF2B5EF4-FFF2-40B4-BE49-F238E27FC236}">
              <a16:creationId xmlns:a16="http://schemas.microsoft.com/office/drawing/2014/main" id="{00000000-0008-0000-0600-000031090000}"/>
            </a:ext>
          </a:extLst>
        </xdr:cNvPr>
        <xdr:cNvSpPr/>
      </xdr:nvSpPr>
      <xdr:spPr>
        <a:xfrm>
          <a:off x="5193600" y="3546638"/>
          <a:ext cx="3048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116</xdr:row>
      <xdr:rowOff>0</xdr:rowOff>
    </xdr:from>
    <xdr:ext cx="314325" cy="1276350"/>
    <xdr:sp macro="" textlink="">
      <xdr:nvSpPr>
        <xdr:cNvPr id="2354" name="Shape 29" descr="Resultado de imagen para imagenes de sillas secretariales con brazos">
          <a:extLst>
            <a:ext uri="{FF2B5EF4-FFF2-40B4-BE49-F238E27FC236}">
              <a16:creationId xmlns:a16="http://schemas.microsoft.com/office/drawing/2014/main" id="{27403D70-87BB-FC49-9087-35BC365E88B5}"/>
            </a:ext>
          </a:extLst>
        </xdr:cNvPr>
        <xdr:cNvSpPr/>
      </xdr:nvSpPr>
      <xdr:spPr>
        <a:xfrm>
          <a:off x="62750700" y="95732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116</xdr:row>
      <xdr:rowOff>0</xdr:rowOff>
    </xdr:from>
    <xdr:ext cx="314325" cy="1276350"/>
    <xdr:sp macro="" textlink="">
      <xdr:nvSpPr>
        <xdr:cNvPr id="2355" name="Shape 29" descr="Resultado de imagen para imagenes de sillas secretariales con brazos">
          <a:extLst>
            <a:ext uri="{FF2B5EF4-FFF2-40B4-BE49-F238E27FC236}">
              <a16:creationId xmlns:a16="http://schemas.microsoft.com/office/drawing/2014/main" id="{F4AF7430-E0A5-1E41-8CF6-EF552B1C755C}"/>
            </a:ext>
          </a:extLst>
        </xdr:cNvPr>
        <xdr:cNvSpPr/>
      </xdr:nvSpPr>
      <xdr:spPr>
        <a:xfrm>
          <a:off x="62750700" y="95732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116</xdr:row>
      <xdr:rowOff>0</xdr:rowOff>
    </xdr:from>
    <xdr:ext cx="314325" cy="1276350"/>
    <xdr:sp macro="" textlink="">
      <xdr:nvSpPr>
        <xdr:cNvPr id="2356" name="Shape 29" descr="Resultado de imagen para imagenes de sillas secretariales con brazos">
          <a:extLst>
            <a:ext uri="{FF2B5EF4-FFF2-40B4-BE49-F238E27FC236}">
              <a16:creationId xmlns:a16="http://schemas.microsoft.com/office/drawing/2014/main" id="{5B45952B-F156-514E-A5BB-4A86961B4442}"/>
            </a:ext>
          </a:extLst>
        </xdr:cNvPr>
        <xdr:cNvSpPr/>
      </xdr:nvSpPr>
      <xdr:spPr>
        <a:xfrm>
          <a:off x="62750700" y="95732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116</xdr:row>
      <xdr:rowOff>0</xdr:rowOff>
    </xdr:from>
    <xdr:ext cx="314325" cy="1276350"/>
    <xdr:sp macro="" textlink="">
      <xdr:nvSpPr>
        <xdr:cNvPr id="2357" name="Shape 29" descr="Resultado de imagen para imagenes de sillas secretariales con brazos">
          <a:extLst>
            <a:ext uri="{FF2B5EF4-FFF2-40B4-BE49-F238E27FC236}">
              <a16:creationId xmlns:a16="http://schemas.microsoft.com/office/drawing/2014/main" id="{72C8F8E8-46C5-0348-B6E5-E9EBB11038B2}"/>
            </a:ext>
          </a:extLst>
        </xdr:cNvPr>
        <xdr:cNvSpPr/>
      </xdr:nvSpPr>
      <xdr:spPr>
        <a:xfrm>
          <a:off x="62750700" y="95732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116</xdr:row>
      <xdr:rowOff>0</xdr:rowOff>
    </xdr:from>
    <xdr:ext cx="314325" cy="1276350"/>
    <xdr:sp macro="" textlink="">
      <xdr:nvSpPr>
        <xdr:cNvPr id="2358" name="Shape 29" descr="Resultado de imagen para imagenes de sillas secretariales con brazos">
          <a:extLst>
            <a:ext uri="{FF2B5EF4-FFF2-40B4-BE49-F238E27FC236}">
              <a16:creationId xmlns:a16="http://schemas.microsoft.com/office/drawing/2014/main" id="{9D50C100-4124-C347-AF5E-7B66A37FEB07}"/>
            </a:ext>
          </a:extLst>
        </xdr:cNvPr>
        <xdr:cNvSpPr/>
      </xdr:nvSpPr>
      <xdr:spPr>
        <a:xfrm>
          <a:off x="62750700" y="95732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116</xdr:row>
      <xdr:rowOff>0</xdr:rowOff>
    </xdr:from>
    <xdr:ext cx="314325" cy="1276350"/>
    <xdr:sp macro="" textlink="">
      <xdr:nvSpPr>
        <xdr:cNvPr id="2359" name="Shape 29" descr="Resultado de imagen para imagenes de sillas secretariales con brazos">
          <a:extLst>
            <a:ext uri="{FF2B5EF4-FFF2-40B4-BE49-F238E27FC236}">
              <a16:creationId xmlns:a16="http://schemas.microsoft.com/office/drawing/2014/main" id="{78B7D13A-D056-A749-8E38-9340C99E3324}"/>
            </a:ext>
          </a:extLst>
        </xdr:cNvPr>
        <xdr:cNvSpPr/>
      </xdr:nvSpPr>
      <xdr:spPr>
        <a:xfrm>
          <a:off x="62750700" y="95732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116</xdr:row>
      <xdr:rowOff>0</xdr:rowOff>
    </xdr:from>
    <xdr:ext cx="314325" cy="1276350"/>
    <xdr:sp macro="" textlink="">
      <xdr:nvSpPr>
        <xdr:cNvPr id="2360" name="Shape 29" descr="Resultado de imagen para imagenes de sillas secretariales con brazos">
          <a:extLst>
            <a:ext uri="{FF2B5EF4-FFF2-40B4-BE49-F238E27FC236}">
              <a16:creationId xmlns:a16="http://schemas.microsoft.com/office/drawing/2014/main" id="{12726515-899C-3F47-8E89-5FCF20F31C2E}"/>
            </a:ext>
          </a:extLst>
        </xdr:cNvPr>
        <xdr:cNvSpPr/>
      </xdr:nvSpPr>
      <xdr:spPr>
        <a:xfrm>
          <a:off x="62750700" y="95732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117</xdr:row>
      <xdr:rowOff>0</xdr:rowOff>
    </xdr:from>
    <xdr:ext cx="314325" cy="1076325"/>
    <xdr:sp macro="" textlink="">
      <xdr:nvSpPr>
        <xdr:cNvPr id="2361" name="Shape 30" descr="Resultado de imagen para imagenes de sillas secretariales con brazos">
          <a:extLst>
            <a:ext uri="{FF2B5EF4-FFF2-40B4-BE49-F238E27FC236}">
              <a16:creationId xmlns:a16="http://schemas.microsoft.com/office/drawing/2014/main" id="{9F63FA5D-2ADD-3D4B-AB2F-13D7894A2CB9}"/>
            </a:ext>
          </a:extLst>
        </xdr:cNvPr>
        <xdr:cNvSpPr/>
      </xdr:nvSpPr>
      <xdr:spPr>
        <a:xfrm>
          <a:off x="62750700" y="95732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117</xdr:row>
      <xdr:rowOff>0</xdr:rowOff>
    </xdr:from>
    <xdr:ext cx="314325" cy="1076325"/>
    <xdr:sp macro="" textlink="">
      <xdr:nvSpPr>
        <xdr:cNvPr id="2362" name="Shape 30" descr="Resultado de imagen para imagenes de sillas secretariales con brazos">
          <a:extLst>
            <a:ext uri="{FF2B5EF4-FFF2-40B4-BE49-F238E27FC236}">
              <a16:creationId xmlns:a16="http://schemas.microsoft.com/office/drawing/2014/main" id="{98AD94A8-4A01-374B-B537-EB1BB8E535D5}"/>
            </a:ext>
          </a:extLst>
        </xdr:cNvPr>
        <xdr:cNvSpPr/>
      </xdr:nvSpPr>
      <xdr:spPr>
        <a:xfrm>
          <a:off x="62750700" y="95732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117</xdr:row>
      <xdr:rowOff>0</xdr:rowOff>
    </xdr:from>
    <xdr:ext cx="314325" cy="1076325"/>
    <xdr:sp macro="" textlink="">
      <xdr:nvSpPr>
        <xdr:cNvPr id="2363" name="Shape 30" descr="Resultado de imagen para imagenes de sillas secretariales con brazos">
          <a:extLst>
            <a:ext uri="{FF2B5EF4-FFF2-40B4-BE49-F238E27FC236}">
              <a16:creationId xmlns:a16="http://schemas.microsoft.com/office/drawing/2014/main" id="{9161E194-0762-014D-8202-EF2F8B96C54E}"/>
            </a:ext>
          </a:extLst>
        </xdr:cNvPr>
        <xdr:cNvSpPr/>
      </xdr:nvSpPr>
      <xdr:spPr>
        <a:xfrm>
          <a:off x="62750700" y="95732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117</xdr:row>
      <xdr:rowOff>0</xdr:rowOff>
    </xdr:from>
    <xdr:ext cx="314325" cy="1076325"/>
    <xdr:sp macro="" textlink="">
      <xdr:nvSpPr>
        <xdr:cNvPr id="2364" name="Shape 30" descr="Resultado de imagen para imagenes de sillas secretariales con brazos">
          <a:extLst>
            <a:ext uri="{FF2B5EF4-FFF2-40B4-BE49-F238E27FC236}">
              <a16:creationId xmlns:a16="http://schemas.microsoft.com/office/drawing/2014/main" id="{D85A162C-C650-174B-91EE-505C7DA4C199}"/>
            </a:ext>
          </a:extLst>
        </xdr:cNvPr>
        <xdr:cNvSpPr/>
      </xdr:nvSpPr>
      <xdr:spPr>
        <a:xfrm>
          <a:off x="62750700" y="95732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117</xdr:row>
      <xdr:rowOff>0</xdr:rowOff>
    </xdr:from>
    <xdr:ext cx="314325" cy="1076325"/>
    <xdr:sp macro="" textlink="">
      <xdr:nvSpPr>
        <xdr:cNvPr id="2365" name="Shape 30" descr="Resultado de imagen para imagenes de sillas secretariales con brazos">
          <a:extLst>
            <a:ext uri="{FF2B5EF4-FFF2-40B4-BE49-F238E27FC236}">
              <a16:creationId xmlns:a16="http://schemas.microsoft.com/office/drawing/2014/main" id="{67FC3452-480D-1440-B25E-0927361B4F6E}"/>
            </a:ext>
          </a:extLst>
        </xdr:cNvPr>
        <xdr:cNvSpPr/>
      </xdr:nvSpPr>
      <xdr:spPr>
        <a:xfrm>
          <a:off x="62750700" y="95732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117</xdr:row>
      <xdr:rowOff>0</xdr:rowOff>
    </xdr:from>
    <xdr:ext cx="314325" cy="1076325"/>
    <xdr:sp macro="" textlink="">
      <xdr:nvSpPr>
        <xdr:cNvPr id="2366" name="Shape 30" descr="Resultado de imagen para imagenes de sillas secretariales con brazos">
          <a:extLst>
            <a:ext uri="{FF2B5EF4-FFF2-40B4-BE49-F238E27FC236}">
              <a16:creationId xmlns:a16="http://schemas.microsoft.com/office/drawing/2014/main" id="{AA7C215E-E239-484D-A165-5E258F216929}"/>
            </a:ext>
          </a:extLst>
        </xdr:cNvPr>
        <xdr:cNvSpPr/>
      </xdr:nvSpPr>
      <xdr:spPr>
        <a:xfrm>
          <a:off x="62750700" y="95732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117</xdr:row>
      <xdr:rowOff>0</xdr:rowOff>
    </xdr:from>
    <xdr:ext cx="314325" cy="1076325"/>
    <xdr:sp macro="" textlink="">
      <xdr:nvSpPr>
        <xdr:cNvPr id="2367" name="Shape 30" descr="Resultado de imagen para imagenes de sillas secretariales con brazos">
          <a:extLst>
            <a:ext uri="{FF2B5EF4-FFF2-40B4-BE49-F238E27FC236}">
              <a16:creationId xmlns:a16="http://schemas.microsoft.com/office/drawing/2014/main" id="{0AD1D50D-3F00-0845-8347-67898C1D257E}"/>
            </a:ext>
          </a:extLst>
        </xdr:cNvPr>
        <xdr:cNvSpPr/>
      </xdr:nvSpPr>
      <xdr:spPr>
        <a:xfrm>
          <a:off x="62750700" y="95732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118</xdr:row>
      <xdr:rowOff>0</xdr:rowOff>
    </xdr:from>
    <xdr:ext cx="314325" cy="876300"/>
    <xdr:sp macro="" textlink="">
      <xdr:nvSpPr>
        <xdr:cNvPr id="2368" name="Shape 31" descr="Resultado de imagen para imagenes de sillas secretariales con brazos">
          <a:extLst>
            <a:ext uri="{FF2B5EF4-FFF2-40B4-BE49-F238E27FC236}">
              <a16:creationId xmlns:a16="http://schemas.microsoft.com/office/drawing/2014/main" id="{961B0730-E5C2-3945-8E7D-91B589CDE7FF}"/>
            </a:ext>
          </a:extLst>
        </xdr:cNvPr>
        <xdr:cNvSpPr/>
      </xdr:nvSpPr>
      <xdr:spPr>
        <a:xfrm>
          <a:off x="62750700" y="95732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118</xdr:row>
      <xdr:rowOff>0</xdr:rowOff>
    </xdr:from>
    <xdr:ext cx="314325" cy="876300"/>
    <xdr:sp macro="" textlink="">
      <xdr:nvSpPr>
        <xdr:cNvPr id="2369" name="Shape 31" descr="Resultado de imagen para imagenes de sillas secretariales con brazos">
          <a:extLst>
            <a:ext uri="{FF2B5EF4-FFF2-40B4-BE49-F238E27FC236}">
              <a16:creationId xmlns:a16="http://schemas.microsoft.com/office/drawing/2014/main" id="{AA943F57-830F-564B-90D5-CA95978B034D}"/>
            </a:ext>
          </a:extLst>
        </xdr:cNvPr>
        <xdr:cNvSpPr/>
      </xdr:nvSpPr>
      <xdr:spPr>
        <a:xfrm>
          <a:off x="62750700" y="95732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118</xdr:row>
      <xdr:rowOff>0</xdr:rowOff>
    </xdr:from>
    <xdr:ext cx="314325" cy="876300"/>
    <xdr:sp macro="" textlink="">
      <xdr:nvSpPr>
        <xdr:cNvPr id="2370" name="Shape 31" descr="Resultado de imagen para imagenes de sillas secretariales con brazos">
          <a:extLst>
            <a:ext uri="{FF2B5EF4-FFF2-40B4-BE49-F238E27FC236}">
              <a16:creationId xmlns:a16="http://schemas.microsoft.com/office/drawing/2014/main" id="{7B19C5B3-E364-8E42-98C5-7A53A51C2477}"/>
            </a:ext>
          </a:extLst>
        </xdr:cNvPr>
        <xdr:cNvSpPr/>
      </xdr:nvSpPr>
      <xdr:spPr>
        <a:xfrm>
          <a:off x="62750700" y="95732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118</xdr:row>
      <xdr:rowOff>0</xdr:rowOff>
    </xdr:from>
    <xdr:ext cx="314325" cy="876300"/>
    <xdr:sp macro="" textlink="">
      <xdr:nvSpPr>
        <xdr:cNvPr id="2371" name="Shape 31" descr="Resultado de imagen para imagenes de sillas secretariales con brazos">
          <a:extLst>
            <a:ext uri="{FF2B5EF4-FFF2-40B4-BE49-F238E27FC236}">
              <a16:creationId xmlns:a16="http://schemas.microsoft.com/office/drawing/2014/main" id="{A2FC1328-3418-7C4C-9A6D-F19E2A95827C}"/>
            </a:ext>
          </a:extLst>
        </xdr:cNvPr>
        <xdr:cNvSpPr/>
      </xdr:nvSpPr>
      <xdr:spPr>
        <a:xfrm>
          <a:off x="62750700" y="95732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118</xdr:row>
      <xdr:rowOff>0</xdr:rowOff>
    </xdr:from>
    <xdr:ext cx="314325" cy="876300"/>
    <xdr:sp macro="" textlink="">
      <xdr:nvSpPr>
        <xdr:cNvPr id="2372" name="Shape 31" descr="Resultado de imagen para imagenes de sillas secretariales con brazos">
          <a:extLst>
            <a:ext uri="{FF2B5EF4-FFF2-40B4-BE49-F238E27FC236}">
              <a16:creationId xmlns:a16="http://schemas.microsoft.com/office/drawing/2014/main" id="{7068B789-377E-1447-AB56-1DF3810221B5}"/>
            </a:ext>
          </a:extLst>
        </xdr:cNvPr>
        <xdr:cNvSpPr/>
      </xdr:nvSpPr>
      <xdr:spPr>
        <a:xfrm>
          <a:off x="62750700" y="95732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118</xdr:row>
      <xdr:rowOff>0</xdr:rowOff>
    </xdr:from>
    <xdr:ext cx="314325" cy="876300"/>
    <xdr:sp macro="" textlink="">
      <xdr:nvSpPr>
        <xdr:cNvPr id="2373" name="Shape 31" descr="Resultado de imagen para imagenes de sillas secretariales con brazos">
          <a:extLst>
            <a:ext uri="{FF2B5EF4-FFF2-40B4-BE49-F238E27FC236}">
              <a16:creationId xmlns:a16="http://schemas.microsoft.com/office/drawing/2014/main" id="{A0C099B8-DCE4-3A44-8021-4A6A4E7105D0}"/>
            </a:ext>
          </a:extLst>
        </xdr:cNvPr>
        <xdr:cNvSpPr/>
      </xdr:nvSpPr>
      <xdr:spPr>
        <a:xfrm>
          <a:off x="62750700" y="95732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118</xdr:row>
      <xdr:rowOff>0</xdr:rowOff>
    </xdr:from>
    <xdr:ext cx="314325" cy="876300"/>
    <xdr:sp macro="" textlink="">
      <xdr:nvSpPr>
        <xdr:cNvPr id="2374" name="Shape 31" descr="Resultado de imagen para imagenes de sillas secretariales con brazos">
          <a:extLst>
            <a:ext uri="{FF2B5EF4-FFF2-40B4-BE49-F238E27FC236}">
              <a16:creationId xmlns:a16="http://schemas.microsoft.com/office/drawing/2014/main" id="{C8078482-CDDA-6443-98AB-1A7900708492}"/>
            </a:ext>
          </a:extLst>
        </xdr:cNvPr>
        <xdr:cNvSpPr/>
      </xdr:nvSpPr>
      <xdr:spPr>
        <a:xfrm>
          <a:off x="62750700" y="95732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120</xdr:row>
      <xdr:rowOff>0</xdr:rowOff>
    </xdr:from>
    <xdr:ext cx="314325" cy="476250"/>
    <xdr:sp macro="" textlink="">
      <xdr:nvSpPr>
        <xdr:cNvPr id="2375" name="Shape 32" descr="Resultado de imagen para imagenes de sillas secretariales con brazos">
          <a:extLst>
            <a:ext uri="{FF2B5EF4-FFF2-40B4-BE49-F238E27FC236}">
              <a16:creationId xmlns:a16="http://schemas.microsoft.com/office/drawing/2014/main" id="{32447F41-BEC2-DA47-8910-7D89E4C16CEB}"/>
            </a:ext>
          </a:extLst>
        </xdr:cNvPr>
        <xdr:cNvSpPr/>
      </xdr:nvSpPr>
      <xdr:spPr>
        <a:xfrm>
          <a:off x="62750700" y="95732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120</xdr:row>
      <xdr:rowOff>0</xdr:rowOff>
    </xdr:from>
    <xdr:ext cx="314325" cy="476250"/>
    <xdr:sp macro="" textlink="">
      <xdr:nvSpPr>
        <xdr:cNvPr id="2376" name="Shape 32" descr="Resultado de imagen para imagenes de sillas secretariales con brazos">
          <a:extLst>
            <a:ext uri="{FF2B5EF4-FFF2-40B4-BE49-F238E27FC236}">
              <a16:creationId xmlns:a16="http://schemas.microsoft.com/office/drawing/2014/main" id="{F5B65A0A-AB29-C14F-ADB7-22DE297122D8}"/>
            </a:ext>
          </a:extLst>
        </xdr:cNvPr>
        <xdr:cNvSpPr/>
      </xdr:nvSpPr>
      <xdr:spPr>
        <a:xfrm>
          <a:off x="62750700" y="95732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120</xdr:row>
      <xdr:rowOff>0</xdr:rowOff>
    </xdr:from>
    <xdr:ext cx="314325" cy="476250"/>
    <xdr:sp macro="" textlink="">
      <xdr:nvSpPr>
        <xdr:cNvPr id="2377" name="Shape 32" descr="Resultado de imagen para imagenes de sillas secretariales con brazos">
          <a:extLst>
            <a:ext uri="{FF2B5EF4-FFF2-40B4-BE49-F238E27FC236}">
              <a16:creationId xmlns:a16="http://schemas.microsoft.com/office/drawing/2014/main" id="{4B433392-A5BA-7B4D-8F8C-9A8742BDEFFB}"/>
            </a:ext>
          </a:extLst>
        </xdr:cNvPr>
        <xdr:cNvSpPr/>
      </xdr:nvSpPr>
      <xdr:spPr>
        <a:xfrm>
          <a:off x="62750700" y="95732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120</xdr:row>
      <xdr:rowOff>0</xdr:rowOff>
    </xdr:from>
    <xdr:ext cx="314325" cy="476250"/>
    <xdr:sp macro="" textlink="">
      <xdr:nvSpPr>
        <xdr:cNvPr id="2378" name="Shape 32" descr="Resultado de imagen para imagenes de sillas secretariales con brazos">
          <a:extLst>
            <a:ext uri="{FF2B5EF4-FFF2-40B4-BE49-F238E27FC236}">
              <a16:creationId xmlns:a16="http://schemas.microsoft.com/office/drawing/2014/main" id="{92E4AD2A-DD69-524A-B2DD-826FC2971F3F}"/>
            </a:ext>
          </a:extLst>
        </xdr:cNvPr>
        <xdr:cNvSpPr/>
      </xdr:nvSpPr>
      <xdr:spPr>
        <a:xfrm>
          <a:off x="62750700" y="95732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120</xdr:row>
      <xdr:rowOff>0</xdr:rowOff>
    </xdr:from>
    <xdr:ext cx="314325" cy="476250"/>
    <xdr:sp macro="" textlink="">
      <xdr:nvSpPr>
        <xdr:cNvPr id="2379" name="Shape 32" descr="Resultado de imagen para imagenes de sillas secretariales con brazos">
          <a:extLst>
            <a:ext uri="{FF2B5EF4-FFF2-40B4-BE49-F238E27FC236}">
              <a16:creationId xmlns:a16="http://schemas.microsoft.com/office/drawing/2014/main" id="{A1F671B9-C077-5443-8979-EA06AA38F544}"/>
            </a:ext>
          </a:extLst>
        </xdr:cNvPr>
        <xdr:cNvSpPr/>
      </xdr:nvSpPr>
      <xdr:spPr>
        <a:xfrm>
          <a:off x="62750700" y="95732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120</xdr:row>
      <xdr:rowOff>0</xdr:rowOff>
    </xdr:from>
    <xdr:ext cx="314325" cy="476250"/>
    <xdr:sp macro="" textlink="">
      <xdr:nvSpPr>
        <xdr:cNvPr id="2380" name="Shape 32" descr="Resultado de imagen para imagenes de sillas secretariales con brazos">
          <a:extLst>
            <a:ext uri="{FF2B5EF4-FFF2-40B4-BE49-F238E27FC236}">
              <a16:creationId xmlns:a16="http://schemas.microsoft.com/office/drawing/2014/main" id="{24E745C6-5CF7-6040-9CBD-ED9CA3AF2A5D}"/>
            </a:ext>
          </a:extLst>
        </xdr:cNvPr>
        <xdr:cNvSpPr/>
      </xdr:nvSpPr>
      <xdr:spPr>
        <a:xfrm>
          <a:off x="62750700" y="95732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120</xdr:row>
      <xdr:rowOff>0</xdr:rowOff>
    </xdr:from>
    <xdr:ext cx="314325" cy="476250"/>
    <xdr:sp macro="" textlink="">
      <xdr:nvSpPr>
        <xdr:cNvPr id="2381" name="Shape 32" descr="Resultado de imagen para imagenes de sillas secretariales con brazos">
          <a:extLst>
            <a:ext uri="{FF2B5EF4-FFF2-40B4-BE49-F238E27FC236}">
              <a16:creationId xmlns:a16="http://schemas.microsoft.com/office/drawing/2014/main" id="{BA59DFD4-32A8-674E-8D33-BD5EC5194FB6}"/>
            </a:ext>
          </a:extLst>
        </xdr:cNvPr>
        <xdr:cNvSpPr/>
      </xdr:nvSpPr>
      <xdr:spPr>
        <a:xfrm>
          <a:off x="62750700" y="95732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116</xdr:row>
      <xdr:rowOff>0</xdr:rowOff>
    </xdr:from>
    <xdr:ext cx="314325" cy="1276350"/>
    <xdr:sp macro="" textlink="">
      <xdr:nvSpPr>
        <xdr:cNvPr id="2384" name="Shape 29" descr="Resultado de imagen para imagenes de sillas secretariales con brazos">
          <a:extLst>
            <a:ext uri="{FF2B5EF4-FFF2-40B4-BE49-F238E27FC236}">
              <a16:creationId xmlns:a16="http://schemas.microsoft.com/office/drawing/2014/main" id="{35B648D2-FB2B-9F46-A7A6-F7ED086B3F30}"/>
            </a:ext>
          </a:extLst>
        </xdr:cNvPr>
        <xdr:cNvSpPr/>
      </xdr:nvSpPr>
      <xdr:spPr>
        <a:xfrm>
          <a:off x="83032600" y="950087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116</xdr:row>
      <xdr:rowOff>0</xdr:rowOff>
    </xdr:from>
    <xdr:ext cx="314325" cy="1276350"/>
    <xdr:sp macro="" textlink="">
      <xdr:nvSpPr>
        <xdr:cNvPr id="2385" name="Shape 29" descr="Resultado de imagen para imagenes de sillas secretariales con brazos">
          <a:extLst>
            <a:ext uri="{FF2B5EF4-FFF2-40B4-BE49-F238E27FC236}">
              <a16:creationId xmlns:a16="http://schemas.microsoft.com/office/drawing/2014/main" id="{2110DCB6-6B72-6643-82D0-A7EE39825469}"/>
            </a:ext>
          </a:extLst>
        </xdr:cNvPr>
        <xdr:cNvSpPr/>
      </xdr:nvSpPr>
      <xdr:spPr>
        <a:xfrm>
          <a:off x="83032600" y="950087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116</xdr:row>
      <xdr:rowOff>0</xdr:rowOff>
    </xdr:from>
    <xdr:ext cx="314325" cy="1276350"/>
    <xdr:sp macro="" textlink="">
      <xdr:nvSpPr>
        <xdr:cNvPr id="2386" name="Shape 29" descr="Resultado de imagen para imagenes de sillas secretariales con brazos">
          <a:extLst>
            <a:ext uri="{FF2B5EF4-FFF2-40B4-BE49-F238E27FC236}">
              <a16:creationId xmlns:a16="http://schemas.microsoft.com/office/drawing/2014/main" id="{0E4999C5-30C4-6F49-B01A-D761928F2D80}"/>
            </a:ext>
          </a:extLst>
        </xdr:cNvPr>
        <xdr:cNvSpPr/>
      </xdr:nvSpPr>
      <xdr:spPr>
        <a:xfrm>
          <a:off x="83032600" y="950087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116</xdr:row>
      <xdr:rowOff>0</xdr:rowOff>
    </xdr:from>
    <xdr:ext cx="314325" cy="1276350"/>
    <xdr:sp macro="" textlink="">
      <xdr:nvSpPr>
        <xdr:cNvPr id="2387" name="Shape 29" descr="Resultado de imagen para imagenes de sillas secretariales con brazos">
          <a:extLst>
            <a:ext uri="{FF2B5EF4-FFF2-40B4-BE49-F238E27FC236}">
              <a16:creationId xmlns:a16="http://schemas.microsoft.com/office/drawing/2014/main" id="{2CA83619-948E-214C-9C8F-CAFE0512B524}"/>
            </a:ext>
          </a:extLst>
        </xdr:cNvPr>
        <xdr:cNvSpPr/>
      </xdr:nvSpPr>
      <xdr:spPr>
        <a:xfrm>
          <a:off x="83032600" y="950087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116</xdr:row>
      <xdr:rowOff>0</xdr:rowOff>
    </xdr:from>
    <xdr:ext cx="314325" cy="1276350"/>
    <xdr:sp macro="" textlink="">
      <xdr:nvSpPr>
        <xdr:cNvPr id="2388" name="Shape 29" descr="Resultado de imagen para imagenes de sillas secretariales con brazos">
          <a:extLst>
            <a:ext uri="{FF2B5EF4-FFF2-40B4-BE49-F238E27FC236}">
              <a16:creationId xmlns:a16="http://schemas.microsoft.com/office/drawing/2014/main" id="{BE8C3548-30EB-E04D-BF8C-D6E7971B93A5}"/>
            </a:ext>
          </a:extLst>
        </xdr:cNvPr>
        <xdr:cNvSpPr/>
      </xdr:nvSpPr>
      <xdr:spPr>
        <a:xfrm>
          <a:off x="83032600" y="950087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116</xdr:row>
      <xdr:rowOff>0</xdr:rowOff>
    </xdr:from>
    <xdr:ext cx="314325" cy="1276350"/>
    <xdr:sp macro="" textlink="">
      <xdr:nvSpPr>
        <xdr:cNvPr id="2389" name="Shape 29" descr="Resultado de imagen para imagenes de sillas secretariales con brazos">
          <a:extLst>
            <a:ext uri="{FF2B5EF4-FFF2-40B4-BE49-F238E27FC236}">
              <a16:creationId xmlns:a16="http://schemas.microsoft.com/office/drawing/2014/main" id="{EAE44FE3-B496-5E41-B337-D3C08AAB9C19}"/>
            </a:ext>
          </a:extLst>
        </xdr:cNvPr>
        <xdr:cNvSpPr/>
      </xdr:nvSpPr>
      <xdr:spPr>
        <a:xfrm>
          <a:off x="83032600" y="950087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116</xdr:row>
      <xdr:rowOff>0</xdr:rowOff>
    </xdr:from>
    <xdr:ext cx="314325" cy="1276350"/>
    <xdr:sp macro="" textlink="">
      <xdr:nvSpPr>
        <xdr:cNvPr id="2390" name="Shape 29" descr="Resultado de imagen para imagenes de sillas secretariales con brazos">
          <a:extLst>
            <a:ext uri="{FF2B5EF4-FFF2-40B4-BE49-F238E27FC236}">
              <a16:creationId xmlns:a16="http://schemas.microsoft.com/office/drawing/2014/main" id="{05017513-189B-9148-9869-60EC5A711011}"/>
            </a:ext>
          </a:extLst>
        </xdr:cNvPr>
        <xdr:cNvSpPr/>
      </xdr:nvSpPr>
      <xdr:spPr>
        <a:xfrm>
          <a:off x="83032600" y="950087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117</xdr:row>
      <xdr:rowOff>0</xdr:rowOff>
    </xdr:from>
    <xdr:ext cx="314325" cy="1076325"/>
    <xdr:sp macro="" textlink="">
      <xdr:nvSpPr>
        <xdr:cNvPr id="2391" name="Shape 30" descr="Resultado de imagen para imagenes de sillas secretariales con brazos">
          <a:extLst>
            <a:ext uri="{FF2B5EF4-FFF2-40B4-BE49-F238E27FC236}">
              <a16:creationId xmlns:a16="http://schemas.microsoft.com/office/drawing/2014/main" id="{4D71B8D5-D27F-3E4F-A0BD-C2DDFF99E300}"/>
            </a:ext>
          </a:extLst>
        </xdr:cNvPr>
        <xdr:cNvSpPr/>
      </xdr:nvSpPr>
      <xdr:spPr>
        <a:xfrm>
          <a:off x="83032600" y="950087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117</xdr:row>
      <xdr:rowOff>0</xdr:rowOff>
    </xdr:from>
    <xdr:ext cx="314325" cy="1076325"/>
    <xdr:sp macro="" textlink="">
      <xdr:nvSpPr>
        <xdr:cNvPr id="2392" name="Shape 30" descr="Resultado de imagen para imagenes de sillas secretariales con brazos">
          <a:extLst>
            <a:ext uri="{FF2B5EF4-FFF2-40B4-BE49-F238E27FC236}">
              <a16:creationId xmlns:a16="http://schemas.microsoft.com/office/drawing/2014/main" id="{AE76CD41-C0B6-D04D-97C8-D9B8B816FDAD}"/>
            </a:ext>
          </a:extLst>
        </xdr:cNvPr>
        <xdr:cNvSpPr/>
      </xdr:nvSpPr>
      <xdr:spPr>
        <a:xfrm>
          <a:off x="83032600" y="950087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117</xdr:row>
      <xdr:rowOff>0</xdr:rowOff>
    </xdr:from>
    <xdr:ext cx="314325" cy="1076325"/>
    <xdr:sp macro="" textlink="">
      <xdr:nvSpPr>
        <xdr:cNvPr id="2393" name="Shape 30" descr="Resultado de imagen para imagenes de sillas secretariales con brazos">
          <a:extLst>
            <a:ext uri="{FF2B5EF4-FFF2-40B4-BE49-F238E27FC236}">
              <a16:creationId xmlns:a16="http://schemas.microsoft.com/office/drawing/2014/main" id="{777AF6DB-E6E8-544D-A113-E8C392A1A735}"/>
            </a:ext>
          </a:extLst>
        </xdr:cNvPr>
        <xdr:cNvSpPr/>
      </xdr:nvSpPr>
      <xdr:spPr>
        <a:xfrm>
          <a:off x="83032600" y="950087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117</xdr:row>
      <xdr:rowOff>0</xdr:rowOff>
    </xdr:from>
    <xdr:ext cx="314325" cy="1076325"/>
    <xdr:sp macro="" textlink="">
      <xdr:nvSpPr>
        <xdr:cNvPr id="2394" name="Shape 30" descr="Resultado de imagen para imagenes de sillas secretariales con brazos">
          <a:extLst>
            <a:ext uri="{FF2B5EF4-FFF2-40B4-BE49-F238E27FC236}">
              <a16:creationId xmlns:a16="http://schemas.microsoft.com/office/drawing/2014/main" id="{8E21104A-DC2C-874B-85E8-285E5CCDE40B}"/>
            </a:ext>
          </a:extLst>
        </xdr:cNvPr>
        <xdr:cNvSpPr/>
      </xdr:nvSpPr>
      <xdr:spPr>
        <a:xfrm>
          <a:off x="83032600" y="950087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117</xdr:row>
      <xdr:rowOff>0</xdr:rowOff>
    </xdr:from>
    <xdr:ext cx="314325" cy="1076325"/>
    <xdr:sp macro="" textlink="">
      <xdr:nvSpPr>
        <xdr:cNvPr id="2395" name="Shape 30" descr="Resultado de imagen para imagenes de sillas secretariales con brazos">
          <a:extLst>
            <a:ext uri="{FF2B5EF4-FFF2-40B4-BE49-F238E27FC236}">
              <a16:creationId xmlns:a16="http://schemas.microsoft.com/office/drawing/2014/main" id="{5541EB2B-2734-E649-AAFA-CF47CC414F05}"/>
            </a:ext>
          </a:extLst>
        </xdr:cNvPr>
        <xdr:cNvSpPr/>
      </xdr:nvSpPr>
      <xdr:spPr>
        <a:xfrm>
          <a:off x="83032600" y="950087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117</xdr:row>
      <xdr:rowOff>0</xdr:rowOff>
    </xdr:from>
    <xdr:ext cx="314325" cy="1076325"/>
    <xdr:sp macro="" textlink="">
      <xdr:nvSpPr>
        <xdr:cNvPr id="2396" name="Shape 30" descr="Resultado de imagen para imagenes de sillas secretariales con brazos">
          <a:extLst>
            <a:ext uri="{FF2B5EF4-FFF2-40B4-BE49-F238E27FC236}">
              <a16:creationId xmlns:a16="http://schemas.microsoft.com/office/drawing/2014/main" id="{EC0898F6-64D3-884A-96FA-D4BE22DA6AEA}"/>
            </a:ext>
          </a:extLst>
        </xdr:cNvPr>
        <xdr:cNvSpPr/>
      </xdr:nvSpPr>
      <xdr:spPr>
        <a:xfrm>
          <a:off x="83032600" y="950087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117</xdr:row>
      <xdr:rowOff>0</xdr:rowOff>
    </xdr:from>
    <xdr:ext cx="314325" cy="1076325"/>
    <xdr:sp macro="" textlink="">
      <xdr:nvSpPr>
        <xdr:cNvPr id="2397" name="Shape 30" descr="Resultado de imagen para imagenes de sillas secretariales con brazos">
          <a:extLst>
            <a:ext uri="{FF2B5EF4-FFF2-40B4-BE49-F238E27FC236}">
              <a16:creationId xmlns:a16="http://schemas.microsoft.com/office/drawing/2014/main" id="{3473FF64-C9F3-5345-8B47-5E1C83DEAA15}"/>
            </a:ext>
          </a:extLst>
        </xdr:cNvPr>
        <xdr:cNvSpPr/>
      </xdr:nvSpPr>
      <xdr:spPr>
        <a:xfrm>
          <a:off x="83032600" y="950087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118</xdr:row>
      <xdr:rowOff>0</xdr:rowOff>
    </xdr:from>
    <xdr:ext cx="314325" cy="876300"/>
    <xdr:sp macro="" textlink="">
      <xdr:nvSpPr>
        <xdr:cNvPr id="2398" name="Shape 31" descr="Resultado de imagen para imagenes de sillas secretariales con brazos">
          <a:extLst>
            <a:ext uri="{FF2B5EF4-FFF2-40B4-BE49-F238E27FC236}">
              <a16:creationId xmlns:a16="http://schemas.microsoft.com/office/drawing/2014/main" id="{5DFA2889-7EB6-9F47-9873-7FAFDAAACA79}"/>
            </a:ext>
          </a:extLst>
        </xdr:cNvPr>
        <xdr:cNvSpPr/>
      </xdr:nvSpPr>
      <xdr:spPr>
        <a:xfrm>
          <a:off x="83032600" y="950087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118</xdr:row>
      <xdr:rowOff>0</xdr:rowOff>
    </xdr:from>
    <xdr:ext cx="314325" cy="876300"/>
    <xdr:sp macro="" textlink="">
      <xdr:nvSpPr>
        <xdr:cNvPr id="2399" name="Shape 31" descr="Resultado de imagen para imagenes de sillas secretariales con brazos">
          <a:extLst>
            <a:ext uri="{FF2B5EF4-FFF2-40B4-BE49-F238E27FC236}">
              <a16:creationId xmlns:a16="http://schemas.microsoft.com/office/drawing/2014/main" id="{3B15C281-2D55-3A41-BF51-E1E097F47586}"/>
            </a:ext>
          </a:extLst>
        </xdr:cNvPr>
        <xdr:cNvSpPr/>
      </xdr:nvSpPr>
      <xdr:spPr>
        <a:xfrm>
          <a:off x="83032600" y="950087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118</xdr:row>
      <xdr:rowOff>0</xdr:rowOff>
    </xdr:from>
    <xdr:ext cx="314325" cy="876300"/>
    <xdr:sp macro="" textlink="">
      <xdr:nvSpPr>
        <xdr:cNvPr id="2400" name="Shape 31" descr="Resultado de imagen para imagenes de sillas secretariales con brazos">
          <a:extLst>
            <a:ext uri="{FF2B5EF4-FFF2-40B4-BE49-F238E27FC236}">
              <a16:creationId xmlns:a16="http://schemas.microsoft.com/office/drawing/2014/main" id="{95914861-F3B5-1B44-B6EB-FA83A7B9B1C7}"/>
            </a:ext>
          </a:extLst>
        </xdr:cNvPr>
        <xdr:cNvSpPr/>
      </xdr:nvSpPr>
      <xdr:spPr>
        <a:xfrm>
          <a:off x="83032600" y="950087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118</xdr:row>
      <xdr:rowOff>0</xdr:rowOff>
    </xdr:from>
    <xdr:ext cx="314325" cy="876300"/>
    <xdr:sp macro="" textlink="">
      <xdr:nvSpPr>
        <xdr:cNvPr id="2401" name="Shape 31" descr="Resultado de imagen para imagenes de sillas secretariales con brazos">
          <a:extLst>
            <a:ext uri="{FF2B5EF4-FFF2-40B4-BE49-F238E27FC236}">
              <a16:creationId xmlns:a16="http://schemas.microsoft.com/office/drawing/2014/main" id="{F6F6D2E8-A1E5-DE4F-9800-91B9EF005BC6}"/>
            </a:ext>
          </a:extLst>
        </xdr:cNvPr>
        <xdr:cNvSpPr/>
      </xdr:nvSpPr>
      <xdr:spPr>
        <a:xfrm>
          <a:off x="83032600" y="950087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118</xdr:row>
      <xdr:rowOff>0</xdr:rowOff>
    </xdr:from>
    <xdr:ext cx="314325" cy="876300"/>
    <xdr:sp macro="" textlink="">
      <xdr:nvSpPr>
        <xdr:cNvPr id="2402" name="Shape 31" descr="Resultado de imagen para imagenes de sillas secretariales con brazos">
          <a:extLst>
            <a:ext uri="{FF2B5EF4-FFF2-40B4-BE49-F238E27FC236}">
              <a16:creationId xmlns:a16="http://schemas.microsoft.com/office/drawing/2014/main" id="{3567771A-8800-3A4E-9209-AEF4E29F1658}"/>
            </a:ext>
          </a:extLst>
        </xdr:cNvPr>
        <xdr:cNvSpPr/>
      </xdr:nvSpPr>
      <xdr:spPr>
        <a:xfrm>
          <a:off x="83032600" y="950087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118</xdr:row>
      <xdr:rowOff>0</xdr:rowOff>
    </xdr:from>
    <xdr:ext cx="314325" cy="876300"/>
    <xdr:sp macro="" textlink="">
      <xdr:nvSpPr>
        <xdr:cNvPr id="2403" name="Shape 31" descr="Resultado de imagen para imagenes de sillas secretariales con brazos">
          <a:extLst>
            <a:ext uri="{FF2B5EF4-FFF2-40B4-BE49-F238E27FC236}">
              <a16:creationId xmlns:a16="http://schemas.microsoft.com/office/drawing/2014/main" id="{6438B82F-8C0D-B142-A474-95722A61F829}"/>
            </a:ext>
          </a:extLst>
        </xdr:cNvPr>
        <xdr:cNvSpPr/>
      </xdr:nvSpPr>
      <xdr:spPr>
        <a:xfrm>
          <a:off x="83032600" y="950087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118</xdr:row>
      <xdr:rowOff>0</xdr:rowOff>
    </xdr:from>
    <xdr:ext cx="314325" cy="876300"/>
    <xdr:sp macro="" textlink="">
      <xdr:nvSpPr>
        <xdr:cNvPr id="2404" name="Shape 31" descr="Resultado de imagen para imagenes de sillas secretariales con brazos">
          <a:extLst>
            <a:ext uri="{FF2B5EF4-FFF2-40B4-BE49-F238E27FC236}">
              <a16:creationId xmlns:a16="http://schemas.microsoft.com/office/drawing/2014/main" id="{05032B06-4146-8E49-A041-D8E64652B2C7}"/>
            </a:ext>
          </a:extLst>
        </xdr:cNvPr>
        <xdr:cNvSpPr/>
      </xdr:nvSpPr>
      <xdr:spPr>
        <a:xfrm>
          <a:off x="83032600" y="950087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120</xdr:row>
      <xdr:rowOff>0</xdr:rowOff>
    </xdr:from>
    <xdr:ext cx="314325" cy="476250"/>
    <xdr:sp macro="" textlink="">
      <xdr:nvSpPr>
        <xdr:cNvPr id="2405" name="Shape 32" descr="Resultado de imagen para imagenes de sillas secretariales con brazos">
          <a:extLst>
            <a:ext uri="{FF2B5EF4-FFF2-40B4-BE49-F238E27FC236}">
              <a16:creationId xmlns:a16="http://schemas.microsoft.com/office/drawing/2014/main" id="{CF9065F7-8A04-7641-8D7A-3B012ABBD036}"/>
            </a:ext>
          </a:extLst>
        </xdr:cNvPr>
        <xdr:cNvSpPr/>
      </xdr:nvSpPr>
      <xdr:spPr>
        <a:xfrm>
          <a:off x="83032600" y="950087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120</xdr:row>
      <xdr:rowOff>0</xdr:rowOff>
    </xdr:from>
    <xdr:ext cx="314325" cy="476250"/>
    <xdr:sp macro="" textlink="">
      <xdr:nvSpPr>
        <xdr:cNvPr id="2406" name="Shape 32" descr="Resultado de imagen para imagenes de sillas secretariales con brazos">
          <a:extLst>
            <a:ext uri="{FF2B5EF4-FFF2-40B4-BE49-F238E27FC236}">
              <a16:creationId xmlns:a16="http://schemas.microsoft.com/office/drawing/2014/main" id="{DCBED72B-E957-AC43-B561-F8982D84C8AE}"/>
            </a:ext>
          </a:extLst>
        </xdr:cNvPr>
        <xdr:cNvSpPr/>
      </xdr:nvSpPr>
      <xdr:spPr>
        <a:xfrm>
          <a:off x="83032600" y="950087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120</xdr:row>
      <xdr:rowOff>0</xdr:rowOff>
    </xdr:from>
    <xdr:ext cx="314325" cy="476250"/>
    <xdr:sp macro="" textlink="">
      <xdr:nvSpPr>
        <xdr:cNvPr id="2407" name="Shape 32" descr="Resultado de imagen para imagenes de sillas secretariales con brazos">
          <a:extLst>
            <a:ext uri="{FF2B5EF4-FFF2-40B4-BE49-F238E27FC236}">
              <a16:creationId xmlns:a16="http://schemas.microsoft.com/office/drawing/2014/main" id="{6A6574FA-9C29-904A-AE9E-164CB53919D0}"/>
            </a:ext>
          </a:extLst>
        </xdr:cNvPr>
        <xdr:cNvSpPr/>
      </xdr:nvSpPr>
      <xdr:spPr>
        <a:xfrm>
          <a:off x="83032600" y="950087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120</xdr:row>
      <xdr:rowOff>0</xdr:rowOff>
    </xdr:from>
    <xdr:ext cx="314325" cy="476250"/>
    <xdr:sp macro="" textlink="">
      <xdr:nvSpPr>
        <xdr:cNvPr id="2408" name="Shape 32" descr="Resultado de imagen para imagenes de sillas secretariales con brazos">
          <a:extLst>
            <a:ext uri="{FF2B5EF4-FFF2-40B4-BE49-F238E27FC236}">
              <a16:creationId xmlns:a16="http://schemas.microsoft.com/office/drawing/2014/main" id="{8EB4A7AA-7797-274B-B2BC-C38BD7AF6DAA}"/>
            </a:ext>
          </a:extLst>
        </xdr:cNvPr>
        <xdr:cNvSpPr/>
      </xdr:nvSpPr>
      <xdr:spPr>
        <a:xfrm>
          <a:off x="83032600" y="950087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120</xdr:row>
      <xdr:rowOff>0</xdr:rowOff>
    </xdr:from>
    <xdr:ext cx="314325" cy="476250"/>
    <xdr:sp macro="" textlink="">
      <xdr:nvSpPr>
        <xdr:cNvPr id="2409" name="Shape 32" descr="Resultado de imagen para imagenes de sillas secretariales con brazos">
          <a:extLst>
            <a:ext uri="{FF2B5EF4-FFF2-40B4-BE49-F238E27FC236}">
              <a16:creationId xmlns:a16="http://schemas.microsoft.com/office/drawing/2014/main" id="{0B9A92CB-6E16-BC45-B23C-535B9968ECBD}"/>
            </a:ext>
          </a:extLst>
        </xdr:cNvPr>
        <xdr:cNvSpPr/>
      </xdr:nvSpPr>
      <xdr:spPr>
        <a:xfrm>
          <a:off x="83032600" y="950087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120</xdr:row>
      <xdr:rowOff>0</xdr:rowOff>
    </xdr:from>
    <xdr:ext cx="314325" cy="476250"/>
    <xdr:sp macro="" textlink="">
      <xdr:nvSpPr>
        <xdr:cNvPr id="2410" name="Shape 32" descr="Resultado de imagen para imagenes de sillas secretariales con brazos">
          <a:extLst>
            <a:ext uri="{FF2B5EF4-FFF2-40B4-BE49-F238E27FC236}">
              <a16:creationId xmlns:a16="http://schemas.microsoft.com/office/drawing/2014/main" id="{C8D0498D-A121-7D4B-A9F7-3D650C5EDE80}"/>
            </a:ext>
          </a:extLst>
        </xdr:cNvPr>
        <xdr:cNvSpPr/>
      </xdr:nvSpPr>
      <xdr:spPr>
        <a:xfrm>
          <a:off x="83032600" y="950087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85</xdr:col>
      <xdr:colOff>0</xdr:colOff>
      <xdr:row>120</xdr:row>
      <xdr:rowOff>0</xdr:rowOff>
    </xdr:from>
    <xdr:ext cx="314325" cy="476250"/>
    <xdr:sp macro="" textlink="">
      <xdr:nvSpPr>
        <xdr:cNvPr id="2411" name="Shape 32" descr="Resultado de imagen para imagenes de sillas secretariales con brazos">
          <a:extLst>
            <a:ext uri="{FF2B5EF4-FFF2-40B4-BE49-F238E27FC236}">
              <a16:creationId xmlns:a16="http://schemas.microsoft.com/office/drawing/2014/main" id="{4ED72133-905D-B046-9480-9A207924BEDB}"/>
            </a:ext>
          </a:extLst>
        </xdr:cNvPr>
        <xdr:cNvSpPr/>
      </xdr:nvSpPr>
      <xdr:spPr>
        <a:xfrm>
          <a:off x="83032600" y="950087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116</xdr:row>
      <xdr:rowOff>0</xdr:rowOff>
    </xdr:from>
    <xdr:ext cx="314325" cy="1276350"/>
    <xdr:sp macro="" textlink="">
      <xdr:nvSpPr>
        <xdr:cNvPr id="2412" name="Shape 29" descr="Resultado de imagen para imagenes de sillas secretariales con brazos">
          <a:extLst>
            <a:ext uri="{FF2B5EF4-FFF2-40B4-BE49-F238E27FC236}">
              <a16:creationId xmlns:a16="http://schemas.microsoft.com/office/drawing/2014/main" id="{FEDBE8D7-4C60-824A-A580-ACC1AA0399AE}"/>
            </a:ext>
          </a:extLst>
        </xdr:cNvPr>
        <xdr:cNvSpPr/>
      </xdr:nvSpPr>
      <xdr:spPr>
        <a:xfrm>
          <a:off x="106400600" y="240893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116</xdr:row>
      <xdr:rowOff>0</xdr:rowOff>
    </xdr:from>
    <xdr:ext cx="314325" cy="1276350"/>
    <xdr:sp macro="" textlink="">
      <xdr:nvSpPr>
        <xdr:cNvPr id="2413" name="Shape 29" descr="Resultado de imagen para imagenes de sillas secretariales con brazos">
          <a:extLst>
            <a:ext uri="{FF2B5EF4-FFF2-40B4-BE49-F238E27FC236}">
              <a16:creationId xmlns:a16="http://schemas.microsoft.com/office/drawing/2014/main" id="{3E45CA0B-BFA3-8346-957F-09CCA42BD637}"/>
            </a:ext>
          </a:extLst>
        </xdr:cNvPr>
        <xdr:cNvSpPr/>
      </xdr:nvSpPr>
      <xdr:spPr>
        <a:xfrm>
          <a:off x="106400600" y="240893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116</xdr:row>
      <xdr:rowOff>0</xdr:rowOff>
    </xdr:from>
    <xdr:ext cx="314325" cy="1276350"/>
    <xdr:sp macro="" textlink="">
      <xdr:nvSpPr>
        <xdr:cNvPr id="2414" name="Shape 29" descr="Resultado de imagen para imagenes de sillas secretariales con brazos">
          <a:extLst>
            <a:ext uri="{FF2B5EF4-FFF2-40B4-BE49-F238E27FC236}">
              <a16:creationId xmlns:a16="http://schemas.microsoft.com/office/drawing/2014/main" id="{B9C83A7F-20C6-A54A-A276-7339FA72A1DE}"/>
            </a:ext>
          </a:extLst>
        </xdr:cNvPr>
        <xdr:cNvSpPr/>
      </xdr:nvSpPr>
      <xdr:spPr>
        <a:xfrm>
          <a:off x="106400600" y="240893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116</xdr:row>
      <xdr:rowOff>0</xdr:rowOff>
    </xdr:from>
    <xdr:ext cx="314325" cy="1276350"/>
    <xdr:sp macro="" textlink="">
      <xdr:nvSpPr>
        <xdr:cNvPr id="2415" name="Shape 29" descr="Resultado de imagen para imagenes de sillas secretariales con brazos">
          <a:extLst>
            <a:ext uri="{FF2B5EF4-FFF2-40B4-BE49-F238E27FC236}">
              <a16:creationId xmlns:a16="http://schemas.microsoft.com/office/drawing/2014/main" id="{90DF74C8-B72A-D640-9890-99DD11EBF448}"/>
            </a:ext>
          </a:extLst>
        </xdr:cNvPr>
        <xdr:cNvSpPr/>
      </xdr:nvSpPr>
      <xdr:spPr>
        <a:xfrm>
          <a:off x="106400600" y="240893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116</xdr:row>
      <xdr:rowOff>0</xdr:rowOff>
    </xdr:from>
    <xdr:ext cx="314325" cy="1276350"/>
    <xdr:sp macro="" textlink="">
      <xdr:nvSpPr>
        <xdr:cNvPr id="2416" name="Shape 29" descr="Resultado de imagen para imagenes de sillas secretariales con brazos">
          <a:extLst>
            <a:ext uri="{FF2B5EF4-FFF2-40B4-BE49-F238E27FC236}">
              <a16:creationId xmlns:a16="http://schemas.microsoft.com/office/drawing/2014/main" id="{149E7851-2F45-3F4F-88B8-08EB0BA1492E}"/>
            </a:ext>
          </a:extLst>
        </xdr:cNvPr>
        <xdr:cNvSpPr/>
      </xdr:nvSpPr>
      <xdr:spPr>
        <a:xfrm>
          <a:off x="106400600" y="240893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116</xdr:row>
      <xdr:rowOff>0</xdr:rowOff>
    </xdr:from>
    <xdr:ext cx="314325" cy="1276350"/>
    <xdr:sp macro="" textlink="">
      <xdr:nvSpPr>
        <xdr:cNvPr id="2417" name="Shape 29" descr="Resultado de imagen para imagenes de sillas secretariales con brazos">
          <a:extLst>
            <a:ext uri="{FF2B5EF4-FFF2-40B4-BE49-F238E27FC236}">
              <a16:creationId xmlns:a16="http://schemas.microsoft.com/office/drawing/2014/main" id="{64C66C4F-A00F-334D-B00F-B4EE8E9B6E36}"/>
            </a:ext>
          </a:extLst>
        </xdr:cNvPr>
        <xdr:cNvSpPr/>
      </xdr:nvSpPr>
      <xdr:spPr>
        <a:xfrm>
          <a:off x="106400600" y="240893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116</xdr:row>
      <xdr:rowOff>0</xdr:rowOff>
    </xdr:from>
    <xdr:ext cx="314325" cy="1276350"/>
    <xdr:sp macro="" textlink="">
      <xdr:nvSpPr>
        <xdr:cNvPr id="2418" name="Shape 29" descr="Resultado de imagen para imagenes de sillas secretariales con brazos">
          <a:extLst>
            <a:ext uri="{FF2B5EF4-FFF2-40B4-BE49-F238E27FC236}">
              <a16:creationId xmlns:a16="http://schemas.microsoft.com/office/drawing/2014/main" id="{B2B0D118-B86B-BD4A-B35A-84D49FC9B607}"/>
            </a:ext>
          </a:extLst>
        </xdr:cNvPr>
        <xdr:cNvSpPr/>
      </xdr:nvSpPr>
      <xdr:spPr>
        <a:xfrm>
          <a:off x="106400600" y="240893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117</xdr:row>
      <xdr:rowOff>0</xdr:rowOff>
    </xdr:from>
    <xdr:ext cx="314325" cy="1076325"/>
    <xdr:sp macro="" textlink="">
      <xdr:nvSpPr>
        <xdr:cNvPr id="2419" name="Shape 30" descr="Resultado de imagen para imagenes de sillas secretariales con brazos">
          <a:extLst>
            <a:ext uri="{FF2B5EF4-FFF2-40B4-BE49-F238E27FC236}">
              <a16:creationId xmlns:a16="http://schemas.microsoft.com/office/drawing/2014/main" id="{A21EAF37-E04E-4C40-9709-3E2F70FE1FFD}"/>
            </a:ext>
          </a:extLst>
        </xdr:cNvPr>
        <xdr:cNvSpPr/>
      </xdr:nvSpPr>
      <xdr:spPr>
        <a:xfrm>
          <a:off x="106400600" y="240893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117</xdr:row>
      <xdr:rowOff>0</xdr:rowOff>
    </xdr:from>
    <xdr:ext cx="314325" cy="1076325"/>
    <xdr:sp macro="" textlink="">
      <xdr:nvSpPr>
        <xdr:cNvPr id="2420" name="Shape 30" descr="Resultado de imagen para imagenes de sillas secretariales con brazos">
          <a:extLst>
            <a:ext uri="{FF2B5EF4-FFF2-40B4-BE49-F238E27FC236}">
              <a16:creationId xmlns:a16="http://schemas.microsoft.com/office/drawing/2014/main" id="{7D62866B-E1D5-1D40-A403-01E022D0FA48}"/>
            </a:ext>
          </a:extLst>
        </xdr:cNvPr>
        <xdr:cNvSpPr/>
      </xdr:nvSpPr>
      <xdr:spPr>
        <a:xfrm>
          <a:off x="106400600" y="240893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117</xdr:row>
      <xdr:rowOff>0</xdr:rowOff>
    </xdr:from>
    <xdr:ext cx="314325" cy="1076325"/>
    <xdr:sp macro="" textlink="">
      <xdr:nvSpPr>
        <xdr:cNvPr id="2421" name="Shape 30" descr="Resultado de imagen para imagenes de sillas secretariales con brazos">
          <a:extLst>
            <a:ext uri="{FF2B5EF4-FFF2-40B4-BE49-F238E27FC236}">
              <a16:creationId xmlns:a16="http://schemas.microsoft.com/office/drawing/2014/main" id="{DA4A7560-3493-DE4E-9986-B8DEAD3BF290}"/>
            </a:ext>
          </a:extLst>
        </xdr:cNvPr>
        <xdr:cNvSpPr/>
      </xdr:nvSpPr>
      <xdr:spPr>
        <a:xfrm>
          <a:off x="106400600" y="240893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117</xdr:row>
      <xdr:rowOff>0</xdr:rowOff>
    </xdr:from>
    <xdr:ext cx="314325" cy="1076325"/>
    <xdr:sp macro="" textlink="">
      <xdr:nvSpPr>
        <xdr:cNvPr id="2422" name="Shape 30" descr="Resultado de imagen para imagenes de sillas secretariales con brazos">
          <a:extLst>
            <a:ext uri="{FF2B5EF4-FFF2-40B4-BE49-F238E27FC236}">
              <a16:creationId xmlns:a16="http://schemas.microsoft.com/office/drawing/2014/main" id="{2D513B3A-5E29-3A4D-A703-ADB807E61CC0}"/>
            </a:ext>
          </a:extLst>
        </xdr:cNvPr>
        <xdr:cNvSpPr/>
      </xdr:nvSpPr>
      <xdr:spPr>
        <a:xfrm>
          <a:off x="106400600" y="240893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117</xdr:row>
      <xdr:rowOff>0</xdr:rowOff>
    </xdr:from>
    <xdr:ext cx="314325" cy="1076325"/>
    <xdr:sp macro="" textlink="">
      <xdr:nvSpPr>
        <xdr:cNvPr id="2423" name="Shape 30" descr="Resultado de imagen para imagenes de sillas secretariales con brazos">
          <a:extLst>
            <a:ext uri="{FF2B5EF4-FFF2-40B4-BE49-F238E27FC236}">
              <a16:creationId xmlns:a16="http://schemas.microsoft.com/office/drawing/2014/main" id="{D2441DCC-A4D7-5F49-AAE6-10F15CD5BB38}"/>
            </a:ext>
          </a:extLst>
        </xdr:cNvPr>
        <xdr:cNvSpPr/>
      </xdr:nvSpPr>
      <xdr:spPr>
        <a:xfrm>
          <a:off x="106400600" y="240893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117</xdr:row>
      <xdr:rowOff>0</xdr:rowOff>
    </xdr:from>
    <xdr:ext cx="314325" cy="1076325"/>
    <xdr:sp macro="" textlink="">
      <xdr:nvSpPr>
        <xdr:cNvPr id="2424" name="Shape 30" descr="Resultado de imagen para imagenes de sillas secretariales con brazos">
          <a:extLst>
            <a:ext uri="{FF2B5EF4-FFF2-40B4-BE49-F238E27FC236}">
              <a16:creationId xmlns:a16="http://schemas.microsoft.com/office/drawing/2014/main" id="{DF32BCEE-07C3-1C4F-9D4C-EDB50A25D5CC}"/>
            </a:ext>
          </a:extLst>
        </xdr:cNvPr>
        <xdr:cNvSpPr/>
      </xdr:nvSpPr>
      <xdr:spPr>
        <a:xfrm>
          <a:off x="106400600" y="240893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117</xdr:row>
      <xdr:rowOff>0</xdr:rowOff>
    </xdr:from>
    <xdr:ext cx="314325" cy="1076325"/>
    <xdr:sp macro="" textlink="">
      <xdr:nvSpPr>
        <xdr:cNvPr id="2425" name="Shape 30" descr="Resultado de imagen para imagenes de sillas secretariales con brazos">
          <a:extLst>
            <a:ext uri="{FF2B5EF4-FFF2-40B4-BE49-F238E27FC236}">
              <a16:creationId xmlns:a16="http://schemas.microsoft.com/office/drawing/2014/main" id="{A244C811-3721-484B-975F-8A1DFE8D9295}"/>
            </a:ext>
          </a:extLst>
        </xdr:cNvPr>
        <xdr:cNvSpPr/>
      </xdr:nvSpPr>
      <xdr:spPr>
        <a:xfrm>
          <a:off x="106400600" y="240893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118</xdr:row>
      <xdr:rowOff>0</xdr:rowOff>
    </xdr:from>
    <xdr:ext cx="314325" cy="876300"/>
    <xdr:sp macro="" textlink="">
      <xdr:nvSpPr>
        <xdr:cNvPr id="2426" name="Shape 31" descr="Resultado de imagen para imagenes de sillas secretariales con brazos">
          <a:extLst>
            <a:ext uri="{FF2B5EF4-FFF2-40B4-BE49-F238E27FC236}">
              <a16:creationId xmlns:a16="http://schemas.microsoft.com/office/drawing/2014/main" id="{BCC6F67F-FD29-4D4F-81DE-15FDB659E3FA}"/>
            </a:ext>
          </a:extLst>
        </xdr:cNvPr>
        <xdr:cNvSpPr/>
      </xdr:nvSpPr>
      <xdr:spPr>
        <a:xfrm>
          <a:off x="106400600" y="240893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118</xdr:row>
      <xdr:rowOff>0</xdr:rowOff>
    </xdr:from>
    <xdr:ext cx="314325" cy="876300"/>
    <xdr:sp macro="" textlink="">
      <xdr:nvSpPr>
        <xdr:cNvPr id="2427" name="Shape 31" descr="Resultado de imagen para imagenes de sillas secretariales con brazos">
          <a:extLst>
            <a:ext uri="{FF2B5EF4-FFF2-40B4-BE49-F238E27FC236}">
              <a16:creationId xmlns:a16="http://schemas.microsoft.com/office/drawing/2014/main" id="{5E311407-5901-DA4F-90AA-1FFA3E8462F1}"/>
            </a:ext>
          </a:extLst>
        </xdr:cNvPr>
        <xdr:cNvSpPr/>
      </xdr:nvSpPr>
      <xdr:spPr>
        <a:xfrm>
          <a:off x="106400600" y="240893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118</xdr:row>
      <xdr:rowOff>0</xdr:rowOff>
    </xdr:from>
    <xdr:ext cx="314325" cy="876300"/>
    <xdr:sp macro="" textlink="">
      <xdr:nvSpPr>
        <xdr:cNvPr id="2428" name="Shape 31" descr="Resultado de imagen para imagenes de sillas secretariales con brazos">
          <a:extLst>
            <a:ext uri="{FF2B5EF4-FFF2-40B4-BE49-F238E27FC236}">
              <a16:creationId xmlns:a16="http://schemas.microsoft.com/office/drawing/2014/main" id="{48B99417-F256-174F-8D0B-6AA911EA172C}"/>
            </a:ext>
          </a:extLst>
        </xdr:cNvPr>
        <xdr:cNvSpPr/>
      </xdr:nvSpPr>
      <xdr:spPr>
        <a:xfrm>
          <a:off x="106400600" y="240893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118</xdr:row>
      <xdr:rowOff>0</xdr:rowOff>
    </xdr:from>
    <xdr:ext cx="314325" cy="876300"/>
    <xdr:sp macro="" textlink="">
      <xdr:nvSpPr>
        <xdr:cNvPr id="2429" name="Shape 31" descr="Resultado de imagen para imagenes de sillas secretariales con brazos">
          <a:extLst>
            <a:ext uri="{FF2B5EF4-FFF2-40B4-BE49-F238E27FC236}">
              <a16:creationId xmlns:a16="http://schemas.microsoft.com/office/drawing/2014/main" id="{B56B80E2-DFC9-B446-B399-60995B8D486F}"/>
            </a:ext>
          </a:extLst>
        </xdr:cNvPr>
        <xdr:cNvSpPr/>
      </xdr:nvSpPr>
      <xdr:spPr>
        <a:xfrm>
          <a:off x="106400600" y="240893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118</xdr:row>
      <xdr:rowOff>0</xdr:rowOff>
    </xdr:from>
    <xdr:ext cx="314325" cy="876300"/>
    <xdr:sp macro="" textlink="">
      <xdr:nvSpPr>
        <xdr:cNvPr id="2430" name="Shape 31" descr="Resultado de imagen para imagenes de sillas secretariales con brazos">
          <a:extLst>
            <a:ext uri="{FF2B5EF4-FFF2-40B4-BE49-F238E27FC236}">
              <a16:creationId xmlns:a16="http://schemas.microsoft.com/office/drawing/2014/main" id="{D261D667-77AA-CE4F-94C7-CF200F758AC1}"/>
            </a:ext>
          </a:extLst>
        </xdr:cNvPr>
        <xdr:cNvSpPr/>
      </xdr:nvSpPr>
      <xdr:spPr>
        <a:xfrm>
          <a:off x="106400600" y="240893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118</xdr:row>
      <xdr:rowOff>0</xdr:rowOff>
    </xdr:from>
    <xdr:ext cx="314325" cy="876300"/>
    <xdr:sp macro="" textlink="">
      <xdr:nvSpPr>
        <xdr:cNvPr id="2431" name="Shape 31" descr="Resultado de imagen para imagenes de sillas secretariales con brazos">
          <a:extLst>
            <a:ext uri="{FF2B5EF4-FFF2-40B4-BE49-F238E27FC236}">
              <a16:creationId xmlns:a16="http://schemas.microsoft.com/office/drawing/2014/main" id="{8F2359C0-7983-5C41-A8DD-A9A12709D794}"/>
            </a:ext>
          </a:extLst>
        </xdr:cNvPr>
        <xdr:cNvSpPr/>
      </xdr:nvSpPr>
      <xdr:spPr>
        <a:xfrm>
          <a:off x="106400600" y="240893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118</xdr:row>
      <xdr:rowOff>0</xdr:rowOff>
    </xdr:from>
    <xdr:ext cx="314325" cy="876300"/>
    <xdr:sp macro="" textlink="">
      <xdr:nvSpPr>
        <xdr:cNvPr id="2432" name="Shape 31" descr="Resultado de imagen para imagenes de sillas secretariales con brazos">
          <a:extLst>
            <a:ext uri="{FF2B5EF4-FFF2-40B4-BE49-F238E27FC236}">
              <a16:creationId xmlns:a16="http://schemas.microsoft.com/office/drawing/2014/main" id="{D0A45CAA-819B-014B-A1D2-483A5F3E051F}"/>
            </a:ext>
          </a:extLst>
        </xdr:cNvPr>
        <xdr:cNvSpPr/>
      </xdr:nvSpPr>
      <xdr:spPr>
        <a:xfrm>
          <a:off x="106400600" y="240893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120</xdr:row>
      <xdr:rowOff>0</xdr:rowOff>
    </xdr:from>
    <xdr:ext cx="314325" cy="476250"/>
    <xdr:sp macro="" textlink="">
      <xdr:nvSpPr>
        <xdr:cNvPr id="2433" name="Shape 32" descr="Resultado de imagen para imagenes de sillas secretariales con brazos">
          <a:extLst>
            <a:ext uri="{FF2B5EF4-FFF2-40B4-BE49-F238E27FC236}">
              <a16:creationId xmlns:a16="http://schemas.microsoft.com/office/drawing/2014/main" id="{516D6D1B-8B97-964D-8FCF-55F09565B0B8}"/>
            </a:ext>
          </a:extLst>
        </xdr:cNvPr>
        <xdr:cNvSpPr/>
      </xdr:nvSpPr>
      <xdr:spPr>
        <a:xfrm>
          <a:off x="106400600" y="240893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120</xdr:row>
      <xdr:rowOff>0</xdr:rowOff>
    </xdr:from>
    <xdr:ext cx="314325" cy="476250"/>
    <xdr:sp macro="" textlink="">
      <xdr:nvSpPr>
        <xdr:cNvPr id="2434" name="Shape 32" descr="Resultado de imagen para imagenes de sillas secretariales con brazos">
          <a:extLst>
            <a:ext uri="{FF2B5EF4-FFF2-40B4-BE49-F238E27FC236}">
              <a16:creationId xmlns:a16="http://schemas.microsoft.com/office/drawing/2014/main" id="{F0D2EF91-02D6-5F48-98E1-32D55A7DD001}"/>
            </a:ext>
          </a:extLst>
        </xdr:cNvPr>
        <xdr:cNvSpPr/>
      </xdr:nvSpPr>
      <xdr:spPr>
        <a:xfrm>
          <a:off x="106400600" y="240893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120</xdr:row>
      <xdr:rowOff>0</xdr:rowOff>
    </xdr:from>
    <xdr:ext cx="314325" cy="476250"/>
    <xdr:sp macro="" textlink="">
      <xdr:nvSpPr>
        <xdr:cNvPr id="2435" name="Shape 32" descr="Resultado de imagen para imagenes de sillas secretariales con brazos">
          <a:extLst>
            <a:ext uri="{FF2B5EF4-FFF2-40B4-BE49-F238E27FC236}">
              <a16:creationId xmlns:a16="http://schemas.microsoft.com/office/drawing/2014/main" id="{DB088A5B-0087-B345-8721-E3D68ED8313C}"/>
            </a:ext>
          </a:extLst>
        </xdr:cNvPr>
        <xdr:cNvSpPr/>
      </xdr:nvSpPr>
      <xdr:spPr>
        <a:xfrm>
          <a:off x="106400600" y="240893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120</xdr:row>
      <xdr:rowOff>0</xdr:rowOff>
    </xdr:from>
    <xdr:ext cx="314325" cy="476250"/>
    <xdr:sp macro="" textlink="">
      <xdr:nvSpPr>
        <xdr:cNvPr id="2436" name="Shape 32" descr="Resultado de imagen para imagenes de sillas secretariales con brazos">
          <a:extLst>
            <a:ext uri="{FF2B5EF4-FFF2-40B4-BE49-F238E27FC236}">
              <a16:creationId xmlns:a16="http://schemas.microsoft.com/office/drawing/2014/main" id="{236ED47F-C390-0947-A3D9-926246523F9E}"/>
            </a:ext>
          </a:extLst>
        </xdr:cNvPr>
        <xdr:cNvSpPr/>
      </xdr:nvSpPr>
      <xdr:spPr>
        <a:xfrm>
          <a:off x="106400600" y="240893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120</xdr:row>
      <xdr:rowOff>0</xdr:rowOff>
    </xdr:from>
    <xdr:ext cx="314325" cy="476250"/>
    <xdr:sp macro="" textlink="">
      <xdr:nvSpPr>
        <xdr:cNvPr id="2437" name="Shape 32" descr="Resultado de imagen para imagenes de sillas secretariales con brazos">
          <a:extLst>
            <a:ext uri="{FF2B5EF4-FFF2-40B4-BE49-F238E27FC236}">
              <a16:creationId xmlns:a16="http://schemas.microsoft.com/office/drawing/2014/main" id="{32241640-2B8E-414D-ADF0-DFB164F30FAA}"/>
            </a:ext>
          </a:extLst>
        </xdr:cNvPr>
        <xdr:cNvSpPr/>
      </xdr:nvSpPr>
      <xdr:spPr>
        <a:xfrm>
          <a:off x="106400600" y="240893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120</xdr:row>
      <xdr:rowOff>0</xdr:rowOff>
    </xdr:from>
    <xdr:ext cx="314325" cy="476250"/>
    <xdr:sp macro="" textlink="">
      <xdr:nvSpPr>
        <xdr:cNvPr id="2438" name="Shape 32" descr="Resultado de imagen para imagenes de sillas secretariales con brazos">
          <a:extLst>
            <a:ext uri="{FF2B5EF4-FFF2-40B4-BE49-F238E27FC236}">
              <a16:creationId xmlns:a16="http://schemas.microsoft.com/office/drawing/2014/main" id="{86CAF152-21B6-EA4E-B374-3534F33511BA}"/>
            </a:ext>
          </a:extLst>
        </xdr:cNvPr>
        <xdr:cNvSpPr/>
      </xdr:nvSpPr>
      <xdr:spPr>
        <a:xfrm>
          <a:off x="106400600" y="240893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103</xdr:col>
      <xdr:colOff>0</xdr:colOff>
      <xdr:row>120</xdr:row>
      <xdr:rowOff>0</xdr:rowOff>
    </xdr:from>
    <xdr:ext cx="314325" cy="476250"/>
    <xdr:sp macro="" textlink="">
      <xdr:nvSpPr>
        <xdr:cNvPr id="2439" name="Shape 32" descr="Resultado de imagen para imagenes de sillas secretariales con brazos">
          <a:extLst>
            <a:ext uri="{FF2B5EF4-FFF2-40B4-BE49-F238E27FC236}">
              <a16:creationId xmlns:a16="http://schemas.microsoft.com/office/drawing/2014/main" id="{19B62BFB-2CAF-5B44-B74A-04EA853A2501}"/>
            </a:ext>
          </a:extLst>
        </xdr:cNvPr>
        <xdr:cNvSpPr/>
      </xdr:nvSpPr>
      <xdr:spPr>
        <a:xfrm>
          <a:off x="106400600" y="240893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116</xdr:row>
      <xdr:rowOff>0</xdr:rowOff>
    </xdr:from>
    <xdr:ext cx="314325" cy="1276350"/>
    <xdr:sp macro="" textlink="">
      <xdr:nvSpPr>
        <xdr:cNvPr id="2440" name="Shape 29" descr="Resultado de imagen para imagenes de sillas secretariales con brazos">
          <a:extLst>
            <a:ext uri="{FF2B5EF4-FFF2-40B4-BE49-F238E27FC236}">
              <a16:creationId xmlns:a16="http://schemas.microsoft.com/office/drawing/2014/main" id="{C709001A-ABA4-5444-9D9D-8031570FBABA}"/>
            </a:ext>
          </a:extLst>
        </xdr:cNvPr>
        <xdr:cNvSpPr/>
      </xdr:nvSpPr>
      <xdr:spPr>
        <a:xfrm>
          <a:off x="127114300" y="240893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116</xdr:row>
      <xdr:rowOff>0</xdr:rowOff>
    </xdr:from>
    <xdr:ext cx="314325" cy="1276350"/>
    <xdr:sp macro="" textlink="">
      <xdr:nvSpPr>
        <xdr:cNvPr id="2441" name="Shape 29" descr="Resultado de imagen para imagenes de sillas secretariales con brazos">
          <a:extLst>
            <a:ext uri="{FF2B5EF4-FFF2-40B4-BE49-F238E27FC236}">
              <a16:creationId xmlns:a16="http://schemas.microsoft.com/office/drawing/2014/main" id="{C61D58E0-531B-9E42-B6B9-5030071184B0}"/>
            </a:ext>
          </a:extLst>
        </xdr:cNvPr>
        <xdr:cNvSpPr/>
      </xdr:nvSpPr>
      <xdr:spPr>
        <a:xfrm>
          <a:off x="127114300" y="240893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116</xdr:row>
      <xdr:rowOff>0</xdr:rowOff>
    </xdr:from>
    <xdr:ext cx="314325" cy="1276350"/>
    <xdr:sp macro="" textlink="">
      <xdr:nvSpPr>
        <xdr:cNvPr id="2442" name="Shape 29" descr="Resultado de imagen para imagenes de sillas secretariales con brazos">
          <a:extLst>
            <a:ext uri="{FF2B5EF4-FFF2-40B4-BE49-F238E27FC236}">
              <a16:creationId xmlns:a16="http://schemas.microsoft.com/office/drawing/2014/main" id="{4C524BA7-93B6-8642-A8D4-7774C2834CAC}"/>
            </a:ext>
          </a:extLst>
        </xdr:cNvPr>
        <xdr:cNvSpPr/>
      </xdr:nvSpPr>
      <xdr:spPr>
        <a:xfrm>
          <a:off x="127114300" y="240893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116</xdr:row>
      <xdr:rowOff>0</xdr:rowOff>
    </xdr:from>
    <xdr:ext cx="314325" cy="1276350"/>
    <xdr:sp macro="" textlink="">
      <xdr:nvSpPr>
        <xdr:cNvPr id="2443" name="Shape 29" descr="Resultado de imagen para imagenes de sillas secretariales con brazos">
          <a:extLst>
            <a:ext uri="{FF2B5EF4-FFF2-40B4-BE49-F238E27FC236}">
              <a16:creationId xmlns:a16="http://schemas.microsoft.com/office/drawing/2014/main" id="{567DA862-F0C7-414F-A377-BD24475F0C03}"/>
            </a:ext>
          </a:extLst>
        </xdr:cNvPr>
        <xdr:cNvSpPr/>
      </xdr:nvSpPr>
      <xdr:spPr>
        <a:xfrm>
          <a:off x="127114300" y="240893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116</xdr:row>
      <xdr:rowOff>0</xdr:rowOff>
    </xdr:from>
    <xdr:ext cx="314325" cy="1276350"/>
    <xdr:sp macro="" textlink="">
      <xdr:nvSpPr>
        <xdr:cNvPr id="2444" name="Shape 29" descr="Resultado de imagen para imagenes de sillas secretariales con brazos">
          <a:extLst>
            <a:ext uri="{FF2B5EF4-FFF2-40B4-BE49-F238E27FC236}">
              <a16:creationId xmlns:a16="http://schemas.microsoft.com/office/drawing/2014/main" id="{CC074AF4-0685-5940-B551-47F6DD1EA282}"/>
            </a:ext>
          </a:extLst>
        </xdr:cNvPr>
        <xdr:cNvSpPr/>
      </xdr:nvSpPr>
      <xdr:spPr>
        <a:xfrm>
          <a:off x="127114300" y="240893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116</xdr:row>
      <xdr:rowOff>0</xdr:rowOff>
    </xdr:from>
    <xdr:ext cx="314325" cy="1276350"/>
    <xdr:sp macro="" textlink="">
      <xdr:nvSpPr>
        <xdr:cNvPr id="2445" name="Shape 29" descr="Resultado de imagen para imagenes de sillas secretariales con brazos">
          <a:extLst>
            <a:ext uri="{FF2B5EF4-FFF2-40B4-BE49-F238E27FC236}">
              <a16:creationId xmlns:a16="http://schemas.microsoft.com/office/drawing/2014/main" id="{2EEFE7F3-DC5C-A943-862A-D92301CF2EB8}"/>
            </a:ext>
          </a:extLst>
        </xdr:cNvPr>
        <xdr:cNvSpPr/>
      </xdr:nvSpPr>
      <xdr:spPr>
        <a:xfrm>
          <a:off x="127114300" y="240893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116</xdr:row>
      <xdr:rowOff>0</xdr:rowOff>
    </xdr:from>
    <xdr:ext cx="314325" cy="1276350"/>
    <xdr:sp macro="" textlink="">
      <xdr:nvSpPr>
        <xdr:cNvPr id="2446" name="Shape 29" descr="Resultado de imagen para imagenes de sillas secretariales con brazos">
          <a:extLst>
            <a:ext uri="{FF2B5EF4-FFF2-40B4-BE49-F238E27FC236}">
              <a16:creationId xmlns:a16="http://schemas.microsoft.com/office/drawing/2014/main" id="{E61DFC47-074D-B149-9C6D-279DFD3E8AF0}"/>
            </a:ext>
          </a:extLst>
        </xdr:cNvPr>
        <xdr:cNvSpPr/>
      </xdr:nvSpPr>
      <xdr:spPr>
        <a:xfrm>
          <a:off x="127114300" y="240893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117</xdr:row>
      <xdr:rowOff>0</xdr:rowOff>
    </xdr:from>
    <xdr:ext cx="314325" cy="1076325"/>
    <xdr:sp macro="" textlink="">
      <xdr:nvSpPr>
        <xdr:cNvPr id="2447" name="Shape 30" descr="Resultado de imagen para imagenes de sillas secretariales con brazos">
          <a:extLst>
            <a:ext uri="{FF2B5EF4-FFF2-40B4-BE49-F238E27FC236}">
              <a16:creationId xmlns:a16="http://schemas.microsoft.com/office/drawing/2014/main" id="{E0A3EA43-D537-BB45-ADD6-FAC2C4640541}"/>
            </a:ext>
          </a:extLst>
        </xdr:cNvPr>
        <xdr:cNvSpPr/>
      </xdr:nvSpPr>
      <xdr:spPr>
        <a:xfrm>
          <a:off x="127114300" y="240893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117</xdr:row>
      <xdr:rowOff>0</xdr:rowOff>
    </xdr:from>
    <xdr:ext cx="314325" cy="1076325"/>
    <xdr:sp macro="" textlink="">
      <xdr:nvSpPr>
        <xdr:cNvPr id="2448" name="Shape 30" descr="Resultado de imagen para imagenes de sillas secretariales con brazos">
          <a:extLst>
            <a:ext uri="{FF2B5EF4-FFF2-40B4-BE49-F238E27FC236}">
              <a16:creationId xmlns:a16="http://schemas.microsoft.com/office/drawing/2014/main" id="{1E269221-B097-974B-B56C-612F2AEC3F9B}"/>
            </a:ext>
          </a:extLst>
        </xdr:cNvPr>
        <xdr:cNvSpPr/>
      </xdr:nvSpPr>
      <xdr:spPr>
        <a:xfrm>
          <a:off x="127114300" y="240893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117</xdr:row>
      <xdr:rowOff>0</xdr:rowOff>
    </xdr:from>
    <xdr:ext cx="314325" cy="1076325"/>
    <xdr:sp macro="" textlink="">
      <xdr:nvSpPr>
        <xdr:cNvPr id="2449" name="Shape 30" descr="Resultado de imagen para imagenes de sillas secretariales con brazos">
          <a:extLst>
            <a:ext uri="{FF2B5EF4-FFF2-40B4-BE49-F238E27FC236}">
              <a16:creationId xmlns:a16="http://schemas.microsoft.com/office/drawing/2014/main" id="{3E2DFA28-646B-1D49-A308-B41B1A86DF55}"/>
            </a:ext>
          </a:extLst>
        </xdr:cNvPr>
        <xdr:cNvSpPr/>
      </xdr:nvSpPr>
      <xdr:spPr>
        <a:xfrm>
          <a:off x="127114300" y="240893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117</xdr:row>
      <xdr:rowOff>0</xdr:rowOff>
    </xdr:from>
    <xdr:ext cx="314325" cy="1076325"/>
    <xdr:sp macro="" textlink="">
      <xdr:nvSpPr>
        <xdr:cNvPr id="2450" name="Shape 30" descr="Resultado de imagen para imagenes de sillas secretariales con brazos">
          <a:extLst>
            <a:ext uri="{FF2B5EF4-FFF2-40B4-BE49-F238E27FC236}">
              <a16:creationId xmlns:a16="http://schemas.microsoft.com/office/drawing/2014/main" id="{7747ACED-BBC4-CA4E-8275-8A475EF992F7}"/>
            </a:ext>
          </a:extLst>
        </xdr:cNvPr>
        <xdr:cNvSpPr/>
      </xdr:nvSpPr>
      <xdr:spPr>
        <a:xfrm>
          <a:off x="127114300" y="240893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117</xdr:row>
      <xdr:rowOff>0</xdr:rowOff>
    </xdr:from>
    <xdr:ext cx="314325" cy="1076325"/>
    <xdr:sp macro="" textlink="">
      <xdr:nvSpPr>
        <xdr:cNvPr id="2451" name="Shape 30" descr="Resultado de imagen para imagenes de sillas secretariales con brazos">
          <a:extLst>
            <a:ext uri="{FF2B5EF4-FFF2-40B4-BE49-F238E27FC236}">
              <a16:creationId xmlns:a16="http://schemas.microsoft.com/office/drawing/2014/main" id="{42CDCE61-3669-5B44-B5B1-FC123AD5F384}"/>
            </a:ext>
          </a:extLst>
        </xdr:cNvPr>
        <xdr:cNvSpPr/>
      </xdr:nvSpPr>
      <xdr:spPr>
        <a:xfrm>
          <a:off x="127114300" y="240893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117</xdr:row>
      <xdr:rowOff>0</xdr:rowOff>
    </xdr:from>
    <xdr:ext cx="314325" cy="1076325"/>
    <xdr:sp macro="" textlink="">
      <xdr:nvSpPr>
        <xdr:cNvPr id="2452" name="Shape 30" descr="Resultado de imagen para imagenes de sillas secretariales con brazos">
          <a:extLst>
            <a:ext uri="{FF2B5EF4-FFF2-40B4-BE49-F238E27FC236}">
              <a16:creationId xmlns:a16="http://schemas.microsoft.com/office/drawing/2014/main" id="{AC8CDFE6-B4D7-7648-8627-3D816A04C694}"/>
            </a:ext>
          </a:extLst>
        </xdr:cNvPr>
        <xdr:cNvSpPr/>
      </xdr:nvSpPr>
      <xdr:spPr>
        <a:xfrm>
          <a:off x="127114300" y="240893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117</xdr:row>
      <xdr:rowOff>0</xdr:rowOff>
    </xdr:from>
    <xdr:ext cx="314325" cy="1076325"/>
    <xdr:sp macro="" textlink="">
      <xdr:nvSpPr>
        <xdr:cNvPr id="2453" name="Shape 30" descr="Resultado de imagen para imagenes de sillas secretariales con brazos">
          <a:extLst>
            <a:ext uri="{FF2B5EF4-FFF2-40B4-BE49-F238E27FC236}">
              <a16:creationId xmlns:a16="http://schemas.microsoft.com/office/drawing/2014/main" id="{86101EF6-A3E0-FB49-A9C5-01A049A52F04}"/>
            </a:ext>
          </a:extLst>
        </xdr:cNvPr>
        <xdr:cNvSpPr/>
      </xdr:nvSpPr>
      <xdr:spPr>
        <a:xfrm>
          <a:off x="127114300" y="240893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118</xdr:row>
      <xdr:rowOff>0</xdr:rowOff>
    </xdr:from>
    <xdr:ext cx="314325" cy="876300"/>
    <xdr:sp macro="" textlink="">
      <xdr:nvSpPr>
        <xdr:cNvPr id="2454" name="Shape 31" descr="Resultado de imagen para imagenes de sillas secretariales con brazos">
          <a:extLst>
            <a:ext uri="{FF2B5EF4-FFF2-40B4-BE49-F238E27FC236}">
              <a16:creationId xmlns:a16="http://schemas.microsoft.com/office/drawing/2014/main" id="{711CB1AE-227A-4142-BDCD-3771FC6D3B16}"/>
            </a:ext>
          </a:extLst>
        </xdr:cNvPr>
        <xdr:cNvSpPr/>
      </xdr:nvSpPr>
      <xdr:spPr>
        <a:xfrm>
          <a:off x="127114300" y="240893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118</xdr:row>
      <xdr:rowOff>0</xdr:rowOff>
    </xdr:from>
    <xdr:ext cx="314325" cy="876300"/>
    <xdr:sp macro="" textlink="">
      <xdr:nvSpPr>
        <xdr:cNvPr id="2455" name="Shape 31" descr="Resultado de imagen para imagenes de sillas secretariales con brazos">
          <a:extLst>
            <a:ext uri="{FF2B5EF4-FFF2-40B4-BE49-F238E27FC236}">
              <a16:creationId xmlns:a16="http://schemas.microsoft.com/office/drawing/2014/main" id="{8B79F0E0-2736-2344-9575-424028EE9B7D}"/>
            </a:ext>
          </a:extLst>
        </xdr:cNvPr>
        <xdr:cNvSpPr/>
      </xdr:nvSpPr>
      <xdr:spPr>
        <a:xfrm>
          <a:off x="127114300" y="240893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118</xdr:row>
      <xdr:rowOff>0</xdr:rowOff>
    </xdr:from>
    <xdr:ext cx="314325" cy="876300"/>
    <xdr:sp macro="" textlink="">
      <xdr:nvSpPr>
        <xdr:cNvPr id="2456" name="Shape 31" descr="Resultado de imagen para imagenes de sillas secretariales con brazos">
          <a:extLst>
            <a:ext uri="{FF2B5EF4-FFF2-40B4-BE49-F238E27FC236}">
              <a16:creationId xmlns:a16="http://schemas.microsoft.com/office/drawing/2014/main" id="{E71EADAB-966A-0C4F-9260-D2BE5518A9A8}"/>
            </a:ext>
          </a:extLst>
        </xdr:cNvPr>
        <xdr:cNvSpPr/>
      </xdr:nvSpPr>
      <xdr:spPr>
        <a:xfrm>
          <a:off x="127114300" y="240893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118</xdr:row>
      <xdr:rowOff>0</xdr:rowOff>
    </xdr:from>
    <xdr:ext cx="314325" cy="876300"/>
    <xdr:sp macro="" textlink="">
      <xdr:nvSpPr>
        <xdr:cNvPr id="2457" name="Shape 31" descr="Resultado de imagen para imagenes de sillas secretariales con brazos">
          <a:extLst>
            <a:ext uri="{FF2B5EF4-FFF2-40B4-BE49-F238E27FC236}">
              <a16:creationId xmlns:a16="http://schemas.microsoft.com/office/drawing/2014/main" id="{1CD867FB-8990-D54D-BEA9-5B5CD781E5D2}"/>
            </a:ext>
          </a:extLst>
        </xdr:cNvPr>
        <xdr:cNvSpPr/>
      </xdr:nvSpPr>
      <xdr:spPr>
        <a:xfrm>
          <a:off x="127114300" y="240893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118</xdr:row>
      <xdr:rowOff>0</xdr:rowOff>
    </xdr:from>
    <xdr:ext cx="314325" cy="876300"/>
    <xdr:sp macro="" textlink="">
      <xdr:nvSpPr>
        <xdr:cNvPr id="2458" name="Shape 31" descr="Resultado de imagen para imagenes de sillas secretariales con brazos">
          <a:extLst>
            <a:ext uri="{FF2B5EF4-FFF2-40B4-BE49-F238E27FC236}">
              <a16:creationId xmlns:a16="http://schemas.microsoft.com/office/drawing/2014/main" id="{A549653F-0527-AC46-B0D1-4E0374C0BD2D}"/>
            </a:ext>
          </a:extLst>
        </xdr:cNvPr>
        <xdr:cNvSpPr/>
      </xdr:nvSpPr>
      <xdr:spPr>
        <a:xfrm>
          <a:off x="127114300" y="240893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118</xdr:row>
      <xdr:rowOff>0</xdr:rowOff>
    </xdr:from>
    <xdr:ext cx="314325" cy="876300"/>
    <xdr:sp macro="" textlink="">
      <xdr:nvSpPr>
        <xdr:cNvPr id="2459" name="Shape 31" descr="Resultado de imagen para imagenes de sillas secretariales con brazos">
          <a:extLst>
            <a:ext uri="{FF2B5EF4-FFF2-40B4-BE49-F238E27FC236}">
              <a16:creationId xmlns:a16="http://schemas.microsoft.com/office/drawing/2014/main" id="{9095C922-87E7-3A45-8B93-0AD8D885278B}"/>
            </a:ext>
          </a:extLst>
        </xdr:cNvPr>
        <xdr:cNvSpPr/>
      </xdr:nvSpPr>
      <xdr:spPr>
        <a:xfrm>
          <a:off x="127114300" y="240893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118</xdr:row>
      <xdr:rowOff>0</xdr:rowOff>
    </xdr:from>
    <xdr:ext cx="314325" cy="876300"/>
    <xdr:sp macro="" textlink="">
      <xdr:nvSpPr>
        <xdr:cNvPr id="2460" name="Shape 31" descr="Resultado de imagen para imagenes de sillas secretariales con brazos">
          <a:extLst>
            <a:ext uri="{FF2B5EF4-FFF2-40B4-BE49-F238E27FC236}">
              <a16:creationId xmlns:a16="http://schemas.microsoft.com/office/drawing/2014/main" id="{ACDD0481-2572-EC4E-8006-743650E6B8EE}"/>
            </a:ext>
          </a:extLst>
        </xdr:cNvPr>
        <xdr:cNvSpPr/>
      </xdr:nvSpPr>
      <xdr:spPr>
        <a:xfrm>
          <a:off x="127114300" y="240893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120</xdr:row>
      <xdr:rowOff>0</xdr:rowOff>
    </xdr:from>
    <xdr:ext cx="314325" cy="476250"/>
    <xdr:sp macro="" textlink="">
      <xdr:nvSpPr>
        <xdr:cNvPr id="2461" name="Shape 32" descr="Resultado de imagen para imagenes de sillas secretariales con brazos">
          <a:extLst>
            <a:ext uri="{FF2B5EF4-FFF2-40B4-BE49-F238E27FC236}">
              <a16:creationId xmlns:a16="http://schemas.microsoft.com/office/drawing/2014/main" id="{013AA51C-699E-B945-8129-E407E83D3085}"/>
            </a:ext>
          </a:extLst>
        </xdr:cNvPr>
        <xdr:cNvSpPr/>
      </xdr:nvSpPr>
      <xdr:spPr>
        <a:xfrm>
          <a:off x="127114300" y="240893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120</xdr:row>
      <xdr:rowOff>0</xdr:rowOff>
    </xdr:from>
    <xdr:ext cx="314325" cy="476250"/>
    <xdr:sp macro="" textlink="">
      <xdr:nvSpPr>
        <xdr:cNvPr id="2462" name="Shape 32" descr="Resultado de imagen para imagenes de sillas secretariales con brazos">
          <a:extLst>
            <a:ext uri="{FF2B5EF4-FFF2-40B4-BE49-F238E27FC236}">
              <a16:creationId xmlns:a16="http://schemas.microsoft.com/office/drawing/2014/main" id="{A5035770-D1DC-AB45-B776-007F82B1B447}"/>
            </a:ext>
          </a:extLst>
        </xdr:cNvPr>
        <xdr:cNvSpPr/>
      </xdr:nvSpPr>
      <xdr:spPr>
        <a:xfrm>
          <a:off x="127114300" y="240893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120</xdr:row>
      <xdr:rowOff>0</xdr:rowOff>
    </xdr:from>
    <xdr:ext cx="314325" cy="476250"/>
    <xdr:sp macro="" textlink="">
      <xdr:nvSpPr>
        <xdr:cNvPr id="2463" name="Shape 32" descr="Resultado de imagen para imagenes de sillas secretariales con brazos">
          <a:extLst>
            <a:ext uri="{FF2B5EF4-FFF2-40B4-BE49-F238E27FC236}">
              <a16:creationId xmlns:a16="http://schemas.microsoft.com/office/drawing/2014/main" id="{A6EF6050-E16C-8849-95ED-BC0C9EF6A92E}"/>
            </a:ext>
          </a:extLst>
        </xdr:cNvPr>
        <xdr:cNvSpPr/>
      </xdr:nvSpPr>
      <xdr:spPr>
        <a:xfrm>
          <a:off x="127114300" y="240893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120</xdr:row>
      <xdr:rowOff>0</xdr:rowOff>
    </xdr:from>
    <xdr:ext cx="314325" cy="476250"/>
    <xdr:sp macro="" textlink="">
      <xdr:nvSpPr>
        <xdr:cNvPr id="2464" name="Shape 32" descr="Resultado de imagen para imagenes de sillas secretariales con brazos">
          <a:extLst>
            <a:ext uri="{FF2B5EF4-FFF2-40B4-BE49-F238E27FC236}">
              <a16:creationId xmlns:a16="http://schemas.microsoft.com/office/drawing/2014/main" id="{B6B9ECF1-0954-234B-AB42-CB4EB3EFA4BD}"/>
            </a:ext>
          </a:extLst>
        </xdr:cNvPr>
        <xdr:cNvSpPr/>
      </xdr:nvSpPr>
      <xdr:spPr>
        <a:xfrm>
          <a:off x="127114300" y="240893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120</xdr:row>
      <xdr:rowOff>0</xdr:rowOff>
    </xdr:from>
    <xdr:ext cx="314325" cy="476250"/>
    <xdr:sp macro="" textlink="">
      <xdr:nvSpPr>
        <xdr:cNvPr id="2465" name="Shape 32" descr="Resultado de imagen para imagenes de sillas secretariales con brazos">
          <a:extLst>
            <a:ext uri="{FF2B5EF4-FFF2-40B4-BE49-F238E27FC236}">
              <a16:creationId xmlns:a16="http://schemas.microsoft.com/office/drawing/2014/main" id="{9AA9F50D-3CDA-A94C-99C7-86C00042FBD1}"/>
            </a:ext>
          </a:extLst>
        </xdr:cNvPr>
        <xdr:cNvSpPr/>
      </xdr:nvSpPr>
      <xdr:spPr>
        <a:xfrm>
          <a:off x="127114300" y="240893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120</xdr:row>
      <xdr:rowOff>0</xdr:rowOff>
    </xdr:from>
    <xdr:ext cx="314325" cy="476250"/>
    <xdr:sp macro="" textlink="">
      <xdr:nvSpPr>
        <xdr:cNvPr id="2466" name="Shape 32" descr="Resultado de imagen para imagenes de sillas secretariales con brazos">
          <a:extLst>
            <a:ext uri="{FF2B5EF4-FFF2-40B4-BE49-F238E27FC236}">
              <a16:creationId xmlns:a16="http://schemas.microsoft.com/office/drawing/2014/main" id="{85A645FD-E86C-AB47-B259-85763A16E7F0}"/>
            </a:ext>
          </a:extLst>
        </xdr:cNvPr>
        <xdr:cNvSpPr/>
      </xdr:nvSpPr>
      <xdr:spPr>
        <a:xfrm>
          <a:off x="127114300" y="240893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121</xdr:col>
      <xdr:colOff>0</xdr:colOff>
      <xdr:row>120</xdr:row>
      <xdr:rowOff>0</xdr:rowOff>
    </xdr:from>
    <xdr:ext cx="314325" cy="476250"/>
    <xdr:sp macro="" textlink="">
      <xdr:nvSpPr>
        <xdr:cNvPr id="2467" name="Shape 32" descr="Resultado de imagen para imagenes de sillas secretariales con brazos">
          <a:extLst>
            <a:ext uri="{FF2B5EF4-FFF2-40B4-BE49-F238E27FC236}">
              <a16:creationId xmlns:a16="http://schemas.microsoft.com/office/drawing/2014/main" id="{A290DA1E-889B-794F-89C7-FF27F6FFB93F}"/>
            </a:ext>
          </a:extLst>
        </xdr:cNvPr>
        <xdr:cNvSpPr/>
      </xdr:nvSpPr>
      <xdr:spPr>
        <a:xfrm>
          <a:off x="127114300" y="240893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116</xdr:row>
      <xdr:rowOff>0</xdr:rowOff>
    </xdr:from>
    <xdr:ext cx="314325" cy="1276350"/>
    <xdr:sp macro="" textlink="">
      <xdr:nvSpPr>
        <xdr:cNvPr id="2468" name="Shape 29" descr="Resultado de imagen para imagenes de sillas secretariales con brazos">
          <a:extLst>
            <a:ext uri="{FF2B5EF4-FFF2-40B4-BE49-F238E27FC236}">
              <a16:creationId xmlns:a16="http://schemas.microsoft.com/office/drawing/2014/main" id="{47EA89F3-0D05-9C4B-B24F-980DE7FA6967}"/>
            </a:ext>
          </a:extLst>
        </xdr:cNvPr>
        <xdr:cNvSpPr/>
      </xdr:nvSpPr>
      <xdr:spPr>
        <a:xfrm>
          <a:off x="147358100" y="240893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116</xdr:row>
      <xdr:rowOff>0</xdr:rowOff>
    </xdr:from>
    <xdr:ext cx="314325" cy="1276350"/>
    <xdr:sp macro="" textlink="">
      <xdr:nvSpPr>
        <xdr:cNvPr id="2469" name="Shape 29" descr="Resultado de imagen para imagenes de sillas secretariales con brazos">
          <a:extLst>
            <a:ext uri="{FF2B5EF4-FFF2-40B4-BE49-F238E27FC236}">
              <a16:creationId xmlns:a16="http://schemas.microsoft.com/office/drawing/2014/main" id="{2AF30DB0-EBB9-C042-82BB-F29EB394A882}"/>
            </a:ext>
          </a:extLst>
        </xdr:cNvPr>
        <xdr:cNvSpPr/>
      </xdr:nvSpPr>
      <xdr:spPr>
        <a:xfrm>
          <a:off x="147358100" y="240893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116</xdr:row>
      <xdr:rowOff>0</xdr:rowOff>
    </xdr:from>
    <xdr:ext cx="314325" cy="1276350"/>
    <xdr:sp macro="" textlink="">
      <xdr:nvSpPr>
        <xdr:cNvPr id="2470" name="Shape 29" descr="Resultado de imagen para imagenes de sillas secretariales con brazos">
          <a:extLst>
            <a:ext uri="{FF2B5EF4-FFF2-40B4-BE49-F238E27FC236}">
              <a16:creationId xmlns:a16="http://schemas.microsoft.com/office/drawing/2014/main" id="{32F73700-8710-9D4C-8550-99DCE5599EA8}"/>
            </a:ext>
          </a:extLst>
        </xdr:cNvPr>
        <xdr:cNvSpPr/>
      </xdr:nvSpPr>
      <xdr:spPr>
        <a:xfrm>
          <a:off x="147358100" y="240893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116</xdr:row>
      <xdr:rowOff>0</xdr:rowOff>
    </xdr:from>
    <xdr:ext cx="314325" cy="1276350"/>
    <xdr:sp macro="" textlink="">
      <xdr:nvSpPr>
        <xdr:cNvPr id="2471" name="Shape 29" descr="Resultado de imagen para imagenes de sillas secretariales con brazos">
          <a:extLst>
            <a:ext uri="{FF2B5EF4-FFF2-40B4-BE49-F238E27FC236}">
              <a16:creationId xmlns:a16="http://schemas.microsoft.com/office/drawing/2014/main" id="{695BDCE9-E506-9B42-9AE7-1E8A48E37F4E}"/>
            </a:ext>
          </a:extLst>
        </xdr:cNvPr>
        <xdr:cNvSpPr/>
      </xdr:nvSpPr>
      <xdr:spPr>
        <a:xfrm>
          <a:off x="147358100" y="240893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116</xdr:row>
      <xdr:rowOff>0</xdr:rowOff>
    </xdr:from>
    <xdr:ext cx="314325" cy="1276350"/>
    <xdr:sp macro="" textlink="">
      <xdr:nvSpPr>
        <xdr:cNvPr id="2472" name="Shape 29" descr="Resultado de imagen para imagenes de sillas secretariales con brazos">
          <a:extLst>
            <a:ext uri="{FF2B5EF4-FFF2-40B4-BE49-F238E27FC236}">
              <a16:creationId xmlns:a16="http://schemas.microsoft.com/office/drawing/2014/main" id="{842F8D24-2312-2547-9154-0BDB99E9BE90}"/>
            </a:ext>
          </a:extLst>
        </xdr:cNvPr>
        <xdr:cNvSpPr/>
      </xdr:nvSpPr>
      <xdr:spPr>
        <a:xfrm>
          <a:off x="147358100" y="240893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116</xdr:row>
      <xdr:rowOff>0</xdr:rowOff>
    </xdr:from>
    <xdr:ext cx="314325" cy="1276350"/>
    <xdr:sp macro="" textlink="">
      <xdr:nvSpPr>
        <xdr:cNvPr id="2473" name="Shape 29" descr="Resultado de imagen para imagenes de sillas secretariales con brazos">
          <a:extLst>
            <a:ext uri="{FF2B5EF4-FFF2-40B4-BE49-F238E27FC236}">
              <a16:creationId xmlns:a16="http://schemas.microsoft.com/office/drawing/2014/main" id="{73EB899B-D524-7D4D-B57D-B535C1406894}"/>
            </a:ext>
          </a:extLst>
        </xdr:cNvPr>
        <xdr:cNvSpPr/>
      </xdr:nvSpPr>
      <xdr:spPr>
        <a:xfrm>
          <a:off x="147358100" y="240893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116</xdr:row>
      <xdr:rowOff>0</xdr:rowOff>
    </xdr:from>
    <xdr:ext cx="314325" cy="1276350"/>
    <xdr:sp macro="" textlink="">
      <xdr:nvSpPr>
        <xdr:cNvPr id="2474" name="Shape 29" descr="Resultado de imagen para imagenes de sillas secretariales con brazos">
          <a:extLst>
            <a:ext uri="{FF2B5EF4-FFF2-40B4-BE49-F238E27FC236}">
              <a16:creationId xmlns:a16="http://schemas.microsoft.com/office/drawing/2014/main" id="{DCBB4A81-5200-E748-B91A-4D721F97B0D0}"/>
            </a:ext>
          </a:extLst>
        </xdr:cNvPr>
        <xdr:cNvSpPr/>
      </xdr:nvSpPr>
      <xdr:spPr>
        <a:xfrm>
          <a:off x="147358100" y="240893600"/>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117</xdr:row>
      <xdr:rowOff>0</xdr:rowOff>
    </xdr:from>
    <xdr:ext cx="314325" cy="1076325"/>
    <xdr:sp macro="" textlink="">
      <xdr:nvSpPr>
        <xdr:cNvPr id="2475" name="Shape 30" descr="Resultado de imagen para imagenes de sillas secretariales con brazos">
          <a:extLst>
            <a:ext uri="{FF2B5EF4-FFF2-40B4-BE49-F238E27FC236}">
              <a16:creationId xmlns:a16="http://schemas.microsoft.com/office/drawing/2014/main" id="{47101F45-FA25-A140-9116-DE525F94C5F4}"/>
            </a:ext>
          </a:extLst>
        </xdr:cNvPr>
        <xdr:cNvSpPr/>
      </xdr:nvSpPr>
      <xdr:spPr>
        <a:xfrm>
          <a:off x="147358100" y="240893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117</xdr:row>
      <xdr:rowOff>0</xdr:rowOff>
    </xdr:from>
    <xdr:ext cx="314325" cy="1076325"/>
    <xdr:sp macro="" textlink="">
      <xdr:nvSpPr>
        <xdr:cNvPr id="2476" name="Shape 30" descr="Resultado de imagen para imagenes de sillas secretariales con brazos">
          <a:extLst>
            <a:ext uri="{FF2B5EF4-FFF2-40B4-BE49-F238E27FC236}">
              <a16:creationId xmlns:a16="http://schemas.microsoft.com/office/drawing/2014/main" id="{143A16CF-1412-9645-ACC6-04E9BDAE5B91}"/>
            </a:ext>
          </a:extLst>
        </xdr:cNvPr>
        <xdr:cNvSpPr/>
      </xdr:nvSpPr>
      <xdr:spPr>
        <a:xfrm>
          <a:off x="147358100" y="240893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117</xdr:row>
      <xdr:rowOff>0</xdr:rowOff>
    </xdr:from>
    <xdr:ext cx="314325" cy="1076325"/>
    <xdr:sp macro="" textlink="">
      <xdr:nvSpPr>
        <xdr:cNvPr id="2477" name="Shape 30" descr="Resultado de imagen para imagenes de sillas secretariales con brazos">
          <a:extLst>
            <a:ext uri="{FF2B5EF4-FFF2-40B4-BE49-F238E27FC236}">
              <a16:creationId xmlns:a16="http://schemas.microsoft.com/office/drawing/2014/main" id="{44309A2A-A317-7149-97F7-FCD4B03BFDE5}"/>
            </a:ext>
          </a:extLst>
        </xdr:cNvPr>
        <xdr:cNvSpPr/>
      </xdr:nvSpPr>
      <xdr:spPr>
        <a:xfrm>
          <a:off x="147358100" y="240893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117</xdr:row>
      <xdr:rowOff>0</xdr:rowOff>
    </xdr:from>
    <xdr:ext cx="314325" cy="1076325"/>
    <xdr:sp macro="" textlink="">
      <xdr:nvSpPr>
        <xdr:cNvPr id="2478" name="Shape 30" descr="Resultado de imagen para imagenes de sillas secretariales con brazos">
          <a:extLst>
            <a:ext uri="{FF2B5EF4-FFF2-40B4-BE49-F238E27FC236}">
              <a16:creationId xmlns:a16="http://schemas.microsoft.com/office/drawing/2014/main" id="{F069A1B4-6912-3845-A3EE-1696BF279F66}"/>
            </a:ext>
          </a:extLst>
        </xdr:cNvPr>
        <xdr:cNvSpPr/>
      </xdr:nvSpPr>
      <xdr:spPr>
        <a:xfrm>
          <a:off x="147358100" y="240893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117</xdr:row>
      <xdr:rowOff>0</xdr:rowOff>
    </xdr:from>
    <xdr:ext cx="314325" cy="1076325"/>
    <xdr:sp macro="" textlink="">
      <xdr:nvSpPr>
        <xdr:cNvPr id="2479" name="Shape 30" descr="Resultado de imagen para imagenes de sillas secretariales con brazos">
          <a:extLst>
            <a:ext uri="{FF2B5EF4-FFF2-40B4-BE49-F238E27FC236}">
              <a16:creationId xmlns:a16="http://schemas.microsoft.com/office/drawing/2014/main" id="{D3B603E1-83C3-874A-AEFB-802FBB4E1FBF}"/>
            </a:ext>
          </a:extLst>
        </xdr:cNvPr>
        <xdr:cNvSpPr/>
      </xdr:nvSpPr>
      <xdr:spPr>
        <a:xfrm>
          <a:off x="147358100" y="240893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117</xdr:row>
      <xdr:rowOff>0</xdr:rowOff>
    </xdr:from>
    <xdr:ext cx="314325" cy="1076325"/>
    <xdr:sp macro="" textlink="">
      <xdr:nvSpPr>
        <xdr:cNvPr id="2480" name="Shape 30" descr="Resultado de imagen para imagenes de sillas secretariales con brazos">
          <a:extLst>
            <a:ext uri="{FF2B5EF4-FFF2-40B4-BE49-F238E27FC236}">
              <a16:creationId xmlns:a16="http://schemas.microsoft.com/office/drawing/2014/main" id="{F09BA409-65F2-C34B-9123-31AD19706FF8}"/>
            </a:ext>
          </a:extLst>
        </xdr:cNvPr>
        <xdr:cNvSpPr/>
      </xdr:nvSpPr>
      <xdr:spPr>
        <a:xfrm>
          <a:off x="147358100" y="240893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117</xdr:row>
      <xdr:rowOff>0</xdr:rowOff>
    </xdr:from>
    <xdr:ext cx="314325" cy="1076325"/>
    <xdr:sp macro="" textlink="">
      <xdr:nvSpPr>
        <xdr:cNvPr id="2481" name="Shape 30" descr="Resultado de imagen para imagenes de sillas secretariales con brazos">
          <a:extLst>
            <a:ext uri="{FF2B5EF4-FFF2-40B4-BE49-F238E27FC236}">
              <a16:creationId xmlns:a16="http://schemas.microsoft.com/office/drawing/2014/main" id="{C52AF12F-B92C-3344-9D3B-9D695A7C4F05}"/>
            </a:ext>
          </a:extLst>
        </xdr:cNvPr>
        <xdr:cNvSpPr/>
      </xdr:nvSpPr>
      <xdr:spPr>
        <a:xfrm>
          <a:off x="147358100" y="240893600"/>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118</xdr:row>
      <xdr:rowOff>0</xdr:rowOff>
    </xdr:from>
    <xdr:ext cx="314325" cy="876300"/>
    <xdr:sp macro="" textlink="">
      <xdr:nvSpPr>
        <xdr:cNvPr id="2482" name="Shape 31" descr="Resultado de imagen para imagenes de sillas secretariales con brazos">
          <a:extLst>
            <a:ext uri="{FF2B5EF4-FFF2-40B4-BE49-F238E27FC236}">
              <a16:creationId xmlns:a16="http://schemas.microsoft.com/office/drawing/2014/main" id="{22966CEA-D23E-9247-96B2-6749FC4D19B4}"/>
            </a:ext>
          </a:extLst>
        </xdr:cNvPr>
        <xdr:cNvSpPr/>
      </xdr:nvSpPr>
      <xdr:spPr>
        <a:xfrm>
          <a:off x="147358100" y="240893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118</xdr:row>
      <xdr:rowOff>0</xdr:rowOff>
    </xdr:from>
    <xdr:ext cx="314325" cy="876300"/>
    <xdr:sp macro="" textlink="">
      <xdr:nvSpPr>
        <xdr:cNvPr id="2483" name="Shape 31" descr="Resultado de imagen para imagenes de sillas secretariales con brazos">
          <a:extLst>
            <a:ext uri="{FF2B5EF4-FFF2-40B4-BE49-F238E27FC236}">
              <a16:creationId xmlns:a16="http://schemas.microsoft.com/office/drawing/2014/main" id="{7006C984-A808-6E49-BE9E-5DDB2139F9BF}"/>
            </a:ext>
          </a:extLst>
        </xdr:cNvPr>
        <xdr:cNvSpPr/>
      </xdr:nvSpPr>
      <xdr:spPr>
        <a:xfrm>
          <a:off x="147358100" y="240893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118</xdr:row>
      <xdr:rowOff>0</xdr:rowOff>
    </xdr:from>
    <xdr:ext cx="314325" cy="876300"/>
    <xdr:sp macro="" textlink="">
      <xdr:nvSpPr>
        <xdr:cNvPr id="2484" name="Shape 31" descr="Resultado de imagen para imagenes de sillas secretariales con brazos">
          <a:extLst>
            <a:ext uri="{FF2B5EF4-FFF2-40B4-BE49-F238E27FC236}">
              <a16:creationId xmlns:a16="http://schemas.microsoft.com/office/drawing/2014/main" id="{BD92532B-9084-C647-BD96-FF338960CAB1}"/>
            </a:ext>
          </a:extLst>
        </xdr:cNvPr>
        <xdr:cNvSpPr/>
      </xdr:nvSpPr>
      <xdr:spPr>
        <a:xfrm>
          <a:off x="147358100" y="240893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118</xdr:row>
      <xdr:rowOff>0</xdr:rowOff>
    </xdr:from>
    <xdr:ext cx="314325" cy="876300"/>
    <xdr:sp macro="" textlink="">
      <xdr:nvSpPr>
        <xdr:cNvPr id="2485" name="Shape 31" descr="Resultado de imagen para imagenes de sillas secretariales con brazos">
          <a:extLst>
            <a:ext uri="{FF2B5EF4-FFF2-40B4-BE49-F238E27FC236}">
              <a16:creationId xmlns:a16="http://schemas.microsoft.com/office/drawing/2014/main" id="{1CB4446D-0047-9740-B93F-2493E655E343}"/>
            </a:ext>
          </a:extLst>
        </xdr:cNvPr>
        <xdr:cNvSpPr/>
      </xdr:nvSpPr>
      <xdr:spPr>
        <a:xfrm>
          <a:off x="147358100" y="240893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118</xdr:row>
      <xdr:rowOff>0</xdr:rowOff>
    </xdr:from>
    <xdr:ext cx="314325" cy="876300"/>
    <xdr:sp macro="" textlink="">
      <xdr:nvSpPr>
        <xdr:cNvPr id="2486" name="Shape 31" descr="Resultado de imagen para imagenes de sillas secretariales con brazos">
          <a:extLst>
            <a:ext uri="{FF2B5EF4-FFF2-40B4-BE49-F238E27FC236}">
              <a16:creationId xmlns:a16="http://schemas.microsoft.com/office/drawing/2014/main" id="{0F5DFF18-E11B-B749-895B-B0CA4CC70698}"/>
            </a:ext>
          </a:extLst>
        </xdr:cNvPr>
        <xdr:cNvSpPr/>
      </xdr:nvSpPr>
      <xdr:spPr>
        <a:xfrm>
          <a:off x="147358100" y="240893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118</xdr:row>
      <xdr:rowOff>0</xdr:rowOff>
    </xdr:from>
    <xdr:ext cx="314325" cy="876300"/>
    <xdr:sp macro="" textlink="">
      <xdr:nvSpPr>
        <xdr:cNvPr id="2487" name="Shape 31" descr="Resultado de imagen para imagenes de sillas secretariales con brazos">
          <a:extLst>
            <a:ext uri="{FF2B5EF4-FFF2-40B4-BE49-F238E27FC236}">
              <a16:creationId xmlns:a16="http://schemas.microsoft.com/office/drawing/2014/main" id="{BFE352C7-D3A3-4C4F-B969-65970F381068}"/>
            </a:ext>
          </a:extLst>
        </xdr:cNvPr>
        <xdr:cNvSpPr/>
      </xdr:nvSpPr>
      <xdr:spPr>
        <a:xfrm>
          <a:off x="147358100" y="240893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118</xdr:row>
      <xdr:rowOff>0</xdr:rowOff>
    </xdr:from>
    <xdr:ext cx="314325" cy="876300"/>
    <xdr:sp macro="" textlink="">
      <xdr:nvSpPr>
        <xdr:cNvPr id="2488" name="Shape 31" descr="Resultado de imagen para imagenes de sillas secretariales con brazos">
          <a:extLst>
            <a:ext uri="{FF2B5EF4-FFF2-40B4-BE49-F238E27FC236}">
              <a16:creationId xmlns:a16="http://schemas.microsoft.com/office/drawing/2014/main" id="{C4B582EA-7328-3A42-94E8-E85303EB1BB1}"/>
            </a:ext>
          </a:extLst>
        </xdr:cNvPr>
        <xdr:cNvSpPr/>
      </xdr:nvSpPr>
      <xdr:spPr>
        <a:xfrm>
          <a:off x="147358100" y="240893600"/>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120</xdr:row>
      <xdr:rowOff>0</xdr:rowOff>
    </xdr:from>
    <xdr:ext cx="314325" cy="476250"/>
    <xdr:sp macro="" textlink="">
      <xdr:nvSpPr>
        <xdr:cNvPr id="2489" name="Shape 32" descr="Resultado de imagen para imagenes de sillas secretariales con brazos">
          <a:extLst>
            <a:ext uri="{FF2B5EF4-FFF2-40B4-BE49-F238E27FC236}">
              <a16:creationId xmlns:a16="http://schemas.microsoft.com/office/drawing/2014/main" id="{D7DC8AA2-C58E-C343-9149-30B9E4F6622B}"/>
            </a:ext>
          </a:extLst>
        </xdr:cNvPr>
        <xdr:cNvSpPr/>
      </xdr:nvSpPr>
      <xdr:spPr>
        <a:xfrm>
          <a:off x="147358100" y="240893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120</xdr:row>
      <xdr:rowOff>0</xdr:rowOff>
    </xdr:from>
    <xdr:ext cx="314325" cy="476250"/>
    <xdr:sp macro="" textlink="">
      <xdr:nvSpPr>
        <xdr:cNvPr id="2490" name="Shape 32" descr="Resultado de imagen para imagenes de sillas secretariales con brazos">
          <a:extLst>
            <a:ext uri="{FF2B5EF4-FFF2-40B4-BE49-F238E27FC236}">
              <a16:creationId xmlns:a16="http://schemas.microsoft.com/office/drawing/2014/main" id="{F6D6355C-B7FD-E14D-A759-7DFF9517E2FC}"/>
            </a:ext>
          </a:extLst>
        </xdr:cNvPr>
        <xdr:cNvSpPr/>
      </xdr:nvSpPr>
      <xdr:spPr>
        <a:xfrm>
          <a:off x="147358100" y="240893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120</xdr:row>
      <xdr:rowOff>0</xdr:rowOff>
    </xdr:from>
    <xdr:ext cx="314325" cy="476250"/>
    <xdr:sp macro="" textlink="">
      <xdr:nvSpPr>
        <xdr:cNvPr id="2491" name="Shape 32" descr="Resultado de imagen para imagenes de sillas secretariales con brazos">
          <a:extLst>
            <a:ext uri="{FF2B5EF4-FFF2-40B4-BE49-F238E27FC236}">
              <a16:creationId xmlns:a16="http://schemas.microsoft.com/office/drawing/2014/main" id="{A7C5B987-61A2-3F4D-9E5B-A2E91BA41978}"/>
            </a:ext>
          </a:extLst>
        </xdr:cNvPr>
        <xdr:cNvSpPr/>
      </xdr:nvSpPr>
      <xdr:spPr>
        <a:xfrm>
          <a:off x="147358100" y="240893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120</xdr:row>
      <xdr:rowOff>0</xdr:rowOff>
    </xdr:from>
    <xdr:ext cx="314325" cy="476250"/>
    <xdr:sp macro="" textlink="">
      <xdr:nvSpPr>
        <xdr:cNvPr id="2492" name="Shape 32" descr="Resultado de imagen para imagenes de sillas secretariales con brazos">
          <a:extLst>
            <a:ext uri="{FF2B5EF4-FFF2-40B4-BE49-F238E27FC236}">
              <a16:creationId xmlns:a16="http://schemas.microsoft.com/office/drawing/2014/main" id="{57D8AB25-3917-1A4F-9469-24DB6EF8CF88}"/>
            </a:ext>
          </a:extLst>
        </xdr:cNvPr>
        <xdr:cNvSpPr/>
      </xdr:nvSpPr>
      <xdr:spPr>
        <a:xfrm>
          <a:off x="147358100" y="240893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120</xdr:row>
      <xdr:rowOff>0</xdr:rowOff>
    </xdr:from>
    <xdr:ext cx="314325" cy="476250"/>
    <xdr:sp macro="" textlink="">
      <xdr:nvSpPr>
        <xdr:cNvPr id="2493" name="Shape 32" descr="Resultado de imagen para imagenes de sillas secretariales con brazos">
          <a:extLst>
            <a:ext uri="{FF2B5EF4-FFF2-40B4-BE49-F238E27FC236}">
              <a16:creationId xmlns:a16="http://schemas.microsoft.com/office/drawing/2014/main" id="{582763A0-A882-C947-8505-8D26E20D1512}"/>
            </a:ext>
          </a:extLst>
        </xdr:cNvPr>
        <xdr:cNvSpPr/>
      </xdr:nvSpPr>
      <xdr:spPr>
        <a:xfrm>
          <a:off x="147358100" y="240893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120</xdr:row>
      <xdr:rowOff>0</xdr:rowOff>
    </xdr:from>
    <xdr:ext cx="314325" cy="476250"/>
    <xdr:sp macro="" textlink="">
      <xdr:nvSpPr>
        <xdr:cNvPr id="2494" name="Shape 32" descr="Resultado de imagen para imagenes de sillas secretariales con brazos">
          <a:extLst>
            <a:ext uri="{FF2B5EF4-FFF2-40B4-BE49-F238E27FC236}">
              <a16:creationId xmlns:a16="http://schemas.microsoft.com/office/drawing/2014/main" id="{BEFA9A3B-5146-274A-98C5-A18795E7AFF1}"/>
            </a:ext>
          </a:extLst>
        </xdr:cNvPr>
        <xdr:cNvSpPr/>
      </xdr:nvSpPr>
      <xdr:spPr>
        <a:xfrm>
          <a:off x="147358100" y="240893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139</xdr:col>
      <xdr:colOff>0</xdr:colOff>
      <xdr:row>120</xdr:row>
      <xdr:rowOff>0</xdr:rowOff>
    </xdr:from>
    <xdr:ext cx="314325" cy="476250"/>
    <xdr:sp macro="" textlink="">
      <xdr:nvSpPr>
        <xdr:cNvPr id="2495" name="Shape 32" descr="Resultado de imagen para imagenes de sillas secretariales con brazos">
          <a:extLst>
            <a:ext uri="{FF2B5EF4-FFF2-40B4-BE49-F238E27FC236}">
              <a16:creationId xmlns:a16="http://schemas.microsoft.com/office/drawing/2014/main" id="{9147EDBE-838A-7646-90F0-E6F030DF9F18}"/>
            </a:ext>
          </a:extLst>
        </xdr:cNvPr>
        <xdr:cNvSpPr/>
      </xdr:nvSpPr>
      <xdr:spPr>
        <a:xfrm>
          <a:off x="147358100" y="240893600"/>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116</xdr:row>
      <xdr:rowOff>0</xdr:rowOff>
    </xdr:from>
    <xdr:ext cx="314325" cy="1276350"/>
    <xdr:sp macro="" textlink="">
      <xdr:nvSpPr>
        <xdr:cNvPr id="2496" name="Shape 29" descr="Resultado de imagen para imagenes de sillas secretariales con brazos">
          <a:extLst>
            <a:ext uri="{FF2B5EF4-FFF2-40B4-BE49-F238E27FC236}">
              <a16:creationId xmlns:a16="http://schemas.microsoft.com/office/drawing/2014/main" id="{5C7C6E83-CEDE-A44B-8B9E-DF68330E5D3A}"/>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116</xdr:row>
      <xdr:rowOff>0</xdr:rowOff>
    </xdr:from>
    <xdr:ext cx="314325" cy="1276350"/>
    <xdr:sp macro="" textlink="">
      <xdr:nvSpPr>
        <xdr:cNvPr id="2497" name="Shape 29" descr="Resultado de imagen para imagenes de sillas secretariales con brazos">
          <a:extLst>
            <a:ext uri="{FF2B5EF4-FFF2-40B4-BE49-F238E27FC236}">
              <a16:creationId xmlns:a16="http://schemas.microsoft.com/office/drawing/2014/main" id="{EA55CD44-81B0-C94A-B5A2-CBBC5FEA9E0C}"/>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116</xdr:row>
      <xdr:rowOff>0</xdr:rowOff>
    </xdr:from>
    <xdr:ext cx="314325" cy="1276350"/>
    <xdr:sp macro="" textlink="">
      <xdr:nvSpPr>
        <xdr:cNvPr id="2498" name="Shape 29" descr="Resultado de imagen para imagenes de sillas secretariales con brazos">
          <a:extLst>
            <a:ext uri="{FF2B5EF4-FFF2-40B4-BE49-F238E27FC236}">
              <a16:creationId xmlns:a16="http://schemas.microsoft.com/office/drawing/2014/main" id="{65EA22ED-5A5F-C549-A435-64E653DCFDDF}"/>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116</xdr:row>
      <xdr:rowOff>0</xdr:rowOff>
    </xdr:from>
    <xdr:ext cx="314325" cy="1276350"/>
    <xdr:sp macro="" textlink="">
      <xdr:nvSpPr>
        <xdr:cNvPr id="2499" name="Shape 29" descr="Resultado de imagen para imagenes de sillas secretariales con brazos">
          <a:extLst>
            <a:ext uri="{FF2B5EF4-FFF2-40B4-BE49-F238E27FC236}">
              <a16:creationId xmlns:a16="http://schemas.microsoft.com/office/drawing/2014/main" id="{6EEBFFBB-B35C-9A45-ADCF-DD49A843DF8C}"/>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116</xdr:row>
      <xdr:rowOff>0</xdr:rowOff>
    </xdr:from>
    <xdr:ext cx="314325" cy="1276350"/>
    <xdr:sp macro="" textlink="">
      <xdr:nvSpPr>
        <xdr:cNvPr id="2500" name="Shape 29" descr="Resultado de imagen para imagenes de sillas secretariales con brazos">
          <a:extLst>
            <a:ext uri="{FF2B5EF4-FFF2-40B4-BE49-F238E27FC236}">
              <a16:creationId xmlns:a16="http://schemas.microsoft.com/office/drawing/2014/main" id="{C2C4BCBA-8336-F54C-9C09-7D88D71F04C8}"/>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116</xdr:row>
      <xdr:rowOff>0</xdr:rowOff>
    </xdr:from>
    <xdr:ext cx="314325" cy="1276350"/>
    <xdr:sp macro="" textlink="">
      <xdr:nvSpPr>
        <xdr:cNvPr id="2501" name="Shape 29" descr="Resultado de imagen para imagenes de sillas secretariales con brazos">
          <a:extLst>
            <a:ext uri="{FF2B5EF4-FFF2-40B4-BE49-F238E27FC236}">
              <a16:creationId xmlns:a16="http://schemas.microsoft.com/office/drawing/2014/main" id="{0EBE9359-B4EB-AB45-81D6-56C6F46B413C}"/>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116</xdr:row>
      <xdr:rowOff>0</xdr:rowOff>
    </xdr:from>
    <xdr:ext cx="314325" cy="1276350"/>
    <xdr:sp macro="" textlink="">
      <xdr:nvSpPr>
        <xdr:cNvPr id="2502" name="Shape 29" descr="Resultado de imagen para imagenes de sillas secretariales con brazos">
          <a:extLst>
            <a:ext uri="{FF2B5EF4-FFF2-40B4-BE49-F238E27FC236}">
              <a16:creationId xmlns:a16="http://schemas.microsoft.com/office/drawing/2014/main" id="{28FD1613-94B9-C94C-B708-48B504F2F344}"/>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117</xdr:row>
      <xdr:rowOff>0</xdr:rowOff>
    </xdr:from>
    <xdr:ext cx="314325" cy="1076325"/>
    <xdr:sp macro="" textlink="">
      <xdr:nvSpPr>
        <xdr:cNvPr id="2503" name="Shape 30" descr="Resultado de imagen para imagenes de sillas secretariales con brazos">
          <a:extLst>
            <a:ext uri="{FF2B5EF4-FFF2-40B4-BE49-F238E27FC236}">
              <a16:creationId xmlns:a16="http://schemas.microsoft.com/office/drawing/2014/main" id="{73FC539B-365F-DB4E-BDD3-599D7437D3B0}"/>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117</xdr:row>
      <xdr:rowOff>0</xdr:rowOff>
    </xdr:from>
    <xdr:ext cx="314325" cy="1076325"/>
    <xdr:sp macro="" textlink="">
      <xdr:nvSpPr>
        <xdr:cNvPr id="2504" name="Shape 30" descr="Resultado de imagen para imagenes de sillas secretariales con brazos">
          <a:extLst>
            <a:ext uri="{FF2B5EF4-FFF2-40B4-BE49-F238E27FC236}">
              <a16:creationId xmlns:a16="http://schemas.microsoft.com/office/drawing/2014/main" id="{9790D419-B767-554C-AE17-0C532DE9818A}"/>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117</xdr:row>
      <xdr:rowOff>0</xdr:rowOff>
    </xdr:from>
    <xdr:ext cx="314325" cy="1076325"/>
    <xdr:sp macro="" textlink="">
      <xdr:nvSpPr>
        <xdr:cNvPr id="2505" name="Shape 30" descr="Resultado de imagen para imagenes de sillas secretariales con brazos">
          <a:extLst>
            <a:ext uri="{FF2B5EF4-FFF2-40B4-BE49-F238E27FC236}">
              <a16:creationId xmlns:a16="http://schemas.microsoft.com/office/drawing/2014/main" id="{B81784A7-913A-644A-8BB0-4DF53829F4A7}"/>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117</xdr:row>
      <xdr:rowOff>0</xdr:rowOff>
    </xdr:from>
    <xdr:ext cx="314325" cy="1076325"/>
    <xdr:sp macro="" textlink="">
      <xdr:nvSpPr>
        <xdr:cNvPr id="2506" name="Shape 30" descr="Resultado de imagen para imagenes de sillas secretariales con brazos">
          <a:extLst>
            <a:ext uri="{FF2B5EF4-FFF2-40B4-BE49-F238E27FC236}">
              <a16:creationId xmlns:a16="http://schemas.microsoft.com/office/drawing/2014/main" id="{E72E71BC-9CE5-F64E-BC7E-B5F8E7631959}"/>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117</xdr:row>
      <xdr:rowOff>0</xdr:rowOff>
    </xdr:from>
    <xdr:ext cx="314325" cy="1076325"/>
    <xdr:sp macro="" textlink="">
      <xdr:nvSpPr>
        <xdr:cNvPr id="2507" name="Shape 30" descr="Resultado de imagen para imagenes de sillas secretariales con brazos">
          <a:extLst>
            <a:ext uri="{FF2B5EF4-FFF2-40B4-BE49-F238E27FC236}">
              <a16:creationId xmlns:a16="http://schemas.microsoft.com/office/drawing/2014/main" id="{3676F04E-DC4C-5940-BC30-930983B4C0CD}"/>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117</xdr:row>
      <xdr:rowOff>0</xdr:rowOff>
    </xdr:from>
    <xdr:ext cx="314325" cy="1076325"/>
    <xdr:sp macro="" textlink="">
      <xdr:nvSpPr>
        <xdr:cNvPr id="2508" name="Shape 30" descr="Resultado de imagen para imagenes de sillas secretariales con brazos">
          <a:extLst>
            <a:ext uri="{FF2B5EF4-FFF2-40B4-BE49-F238E27FC236}">
              <a16:creationId xmlns:a16="http://schemas.microsoft.com/office/drawing/2014/main" id="{8438902A-547B-994A-B803-BC35FBC3E7DA}"/>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117</xdr:row>
      <xdr:rowOff>0</xdr:rowOff>
    </xdr:from>
    <xdr:ext cx="314325" cy="1076325"/>
    <xdr:sp macro="" textlink="">
      <xdr:nvSpPr>
        <xdr:cNvPr id="2509" name="Shape 30" descr="Resultado de imagen para imagenes de sillas secretariales con brazos">
          <a:extLst>
            <a:ext uri="{FF2B5EF4-FFF2-40B4-BE49-F238E27FC236}">
              <a16:creationId xmlns:a16="http://schemas.microsoft.com/office/drawing/2014/main" id="{86805A8C-9795-234B-9A99-DD171106C96F}"/>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118</xdr:row>
      <xdr:rowOff>0</xdr:rowOff>
    </xdr:from>
    <xdr:ext cx="314325" cy="876300"/>
    <xdr:sp macro="" textlink="">
      <xdr:nvSpPr>
        <xdr:cNvPr id="2510" name="Shape 31" descr="Resultado de imagen para imagenes de sillas secretariales con brazos">
          <a:extLst>
            <a:ext uri="{FF2B5EF4-FFF2-40B4-BE49-F238E27FC236}">
              <a16:creationId xmlns:a16="http://schemas.microsoft.com/office/drawing/2014/main" id="{B0EA948C-78CD-5C46-9BC8-F6F074F3E1AB}"/>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118</xdr:row>
      <xdr:rowOff>0</xdr:rowOff>
    </xdr:from>
    <xdr:ext cx="314325" cy="876300"/>
    <xdr:sp macro="" textlink="">
      <xdr:nvSpPr>
        <xdr:cNvPr id="2511" name="Shape 31" descr="Resultado de imagen para imagenes de sillas secretariales con brazos">
          <a:extLst>
            <a:ext uri="{FF2B5EF4-FFF2-40B4-BE49-F238E27FC236}">
              <a16:creationId xmlns:a16="http://schemas.microsoft.com/office/drawing/2014/main" id="{7EF70234-3DB5-0045-BCC2-18D2F4CABA43}"/>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118</xdr:row>
      <xdr:rowOff>0</xdr:rowOff>
    </xdr:from>
    <xdr:ext cx="314325" cy="876300"/>
    <xdr:sp macro="" textlink="">
      <xdr:nvSpPr>
        <xdr:cNvPr id="2512" name="Shape 31" descr="Resultado de imagen para imagenes de sillas secretariales con brazos">
          <a:extLst>
            <a:ext uri="{FF2B5EF4-FFF2-40B4-BE49-F238E27FC236}">
              <a16:creationId xmlns:a16="http://schemas.microsoft.com/office/drawing/2014/main" id="{8122DE8B-BAF1-D94B-ABE0-575B5C53969D}"/>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118</xdr:row>
      <xdr:rowOff>0</xdr:rowOff>
    </xdr:from>
    <xdr:ext cx="314325" cy="876300"/>
    <xdr:sp macro="" textlink="">
      <xdr:nvSpPr>
        <xdr:cNvPr id="2513" name="Shape 31" descr="Resultado de imagen para imagenes de sillas secretariales con brazos">
          <a:extLst>
            <a:ext uri="{FF2B5EF4-FFF2-40B4-BE49-F238E27FC236}">
              <a16:creationId xmlns:a16="http://schemas.microsoft.com/office/drawing/2014/main" id="{08A586D5-4222-4247-9E44-2E4EE3A276D3}"/>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118</xdr:row>
      <xdr:rowOff>0</xdr:rowOff>
    </xdr:from>
    <xdr:ext cx="314325" cy="876300"/>
    <xdr:sp macro="" textlink="">
      <xdr:nvSpPr>
        <xdr:cNvPr id="2514" name="Shape 31" descr="Resultado de imagen para imagenes de sillas secretariales con brazos">
          <a:extLst>
            <a:ext uri="{FF2B5EF4-FFF2-40B4-BE49-F238E27FC236}">
              <a16:creationId xmlns:a16="http://schemas.microsoft.com/office/drawing/2014/main" id="{2062E101-FA2F-5A40-A406-6E9A98E3D046}"/>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118</xdr:row>
      <xdr:rowOff>0</xdr:rowOff>
    </xdr:from>
    <xdr:ext cx="314325" cy="876300"/>
    <xdr:sp macro="" textlink="">
      <xdr:nvSpPr>
        <xdr:cNvPr id="2515" name="Shape 31" descr="Resultado de imagen para imagenes de sillas secretariales con brazos">
          <a:extLst>
            <a:ext uri="{FF2B5EF4-FFF2-40B4-BE49-F238E27FC236}">
              <a16:creationId xmlns:a16="http://schemas.microsoft.com/office/drawing/2014/main" id="{69A9CC19-8D9A-4B40-BF79-F107614BA581}"/>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118</xdr:row>
      <xdr:rowOff>0</xdr:rowOff>
    </xdr:from>
    <xdr:ext cx="314325" cy="876300"/>
    <xdr:sp macro="" textlink="">
      <xdr:nvSpPr>
        <xdr:cNvPr id="2516" name="Shape 31" descr="Resultado de imagen para imagenes de sillas secretariales con brazos">
          <a:extLst>
            <a:ext uri="{FF2B5EF4-FFF2-40B4-BE49-F238E27FC236}">
              <a16:creationId xmlns:a16="http://schemas.microsoft.com/office/drawing/2014/main" id="{10B3EB0C-6693-EA42-B3E2-4DDBA3BCF5DE}"/>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120</xdr:row>
      <xdr:rowOff>0</xdr:rowOff>
    </xdr:from>
    <xdr:ext cx="314325" cy="476250"/>
    <xdr:sp macro="" textlink="">
      <xdr:nvSpPr>
        <xdr:cNvPr id="2517" name="Shape 32" descr="Resultado de imagen para imagenes de sillas secretariales con brazos">
          <a:extLst>
            <a:ext uri="{FF2B5EF4-FFF2-40B4-BE49-F238E27FC236}">
              <a16:creationId xmlns:a16="http://schemas.microsoft.com/office/drawing/2014/main" id="{BDBBAA78-963E-5448-87BF-02F95DDDA8EB}"/>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120</xdr:row>
      <xdr:rowOff>0</xdr:rowOff>
    </xdr:from>
    <xdr:ext cx="314325" cy="476250"/>
    <xdr:sp macro="" textlink="">
      <xdr:nvSpPr>
        <xdr:cNvPr id="2518" name="Shape 32" descr="Resultado de imagen para imagenes de sillas secretariales con brazos">
          <a:extLst>
            <a:ext uri="{FF2B5EF4-FFF2-40B4-BE49-F238E27FC236}">
              <a16:creationId xmlns:a16="http://schemas.microsoft.com/office/drawing/2014/main" id="{493E5F70-382B-394D-A837-05F59AB7A6A1}"/>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120</xdr:row>
      <xdr:rowOff>0</xdr:rowOff>
    </xdr:from>
    <xdr:ext cx="314325" cy="476250"/>
    <xdr:sp macro="" textlink="">
      <xdr:nvSpPr>
        <xdr:cNvPr id="2519" name="Shape 32" descr="Resultado de imagen para imagenes de sillas secretariales con brazos">
          <a:extLst>
            <a:ext uri="{FF2B5EF4-FFF2-40B4-BE49-F238E27FC236}">
              <a16:creationId xmlns:a16="http://schemas.microsoft.com/office/drawing/2014/main" id="{FF3BBF9E-7BE4-2E4E-A7D2-2F07E3A0D1C4}"/>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120</xdr:row>
      <xdr:rowOff>0</xdr:rowOff>
    </xdr:from>
    <xdr:ext cx="314325" cy="476250"/>
    <xdr:sp macro="" textlink="">
      <xdr:nvSpPr>
        <xdr:cNvPr id="2520" name="Shape 32" descr="Resultado de imagen para imagenes de sillas secretariales con brazos">
          <a:extLst>
            <a:ext uri="{FF2B5EF4-FFF2-40B4-BE49-F238E27FC236}">
              <a16:creationId xmlns:a16="http://schemas.microsoft.com/office/drawing/2014/main" id="{5583A12B-307F-4044-AAE2-9AC7FBB03E1B}"/>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120</xdr:row>
      <xdr:rowOff>0</xdr:rowOff>
    </xdr:from>
    <xdr:ext cx="314325" cy="476250"/>
    <xdr:sp macro="" textlink="">
      <xdr:nvSpPr>
        <xdr:cNvPr id="2521" name="Shape 32" descr="Resultado de imagen para imagenes de sillas secretariales con brazos">
          <a:extLst>
            <a:ext uri="{FF2B5EF4-FFF2-40B4-BE49-F238E27FC236}">
              <a16:creationId xmlns:a16="http://schemas.microsoft.com/office/drawing/2014/main" id="{9A92317C-C325-2E47-924E-F99236C48064}"/>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120</xdr:row>
      <xdr:rowOff>0</xdr:rowOff>
    </xdr:from>
    <xdr:ext cx="314325" cy="476250"/>
    <xdr:sp macro="" textlink="">
      <xdr:nvSpPr>
        <xdr:cNvPr id="2522" name="Shape 32" descr="Resultado de imagen para imagenes de sillas secretariales con brazos">
          <a:extLst>
            <a:ext uri="{FF2B5EF4-FFF2-40B4-BE49-F238E27FC236}">
              <a16:creationId xmlns:a16="http://schemas.microsoft.com/office/drawing/2014/main" id="{61E65306-9D02-E842-AB27-BE168EC4B686}"/>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120</xdr:row>
      <xdr:rowOff>0</xdr:rowOff>
    </xdr:from>
    <xdr:ext cx="314325" cy="476250"/>
    <xdr:sp macro="" textlink="">
      <xdr:nvSpPr>
        <xdr:cNvPr id="2523" name="Shape 32" descr="Resultado de imagen para imagenes de sillas secretariales con brazos">
          <a:extLst>
            <a:ext uri="{FF2B5EF4-FFF2-40B4-BE49-F238E27FC236}">
              <a16:creationId xmlns:a16="http://schemas.microsoft.com/office/drawing/2014/main" id="{A4065D95-CFFB-8A40-A81F-CF5AAC64E497}"/>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116</xdr:row>
      <xdr:rowOff>0</xdr:rowOff>
    </xdr:from>
    <xdr:ext cx="314325" cy="1276350"/>
    <xdr:sp macro="" textlink="">
      <xdr:nvSpPr>
        <xdr:cNvPr id="2524" name="Shape 29" descr="Resultado de imagen para imagenes de sillas secretariales con brazos">
          <a:extLst>
            <a:ext uri="{FF2B5EF4-FFF2-40B4-BE49-F238E27FC236}">
              <a16:creationId xmlns:a16="http://schemas.microsoft.com/office/drawing/2014/main" id="{8F47A6AF-835A-9841-BEC3-2766986CC948}"/>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116</xdr:row>
      <xdr:rowOff>0</xdr:rowOff>
    </xdr:from>
    <xdr:ext cx="314325" cy="1276350"/>
    <xdr:sp macro="" textlink="">
      <xdr:nvSpPr>
        <xdr:cNvPr id="2525" name="Shape 29" descr="Resultado de imagen para imagenes de sillas secretariales con brazos">
          <a:extLst>
            <a:ext uri="{FF2B5EF4-FFF2-40B4-BE49-F238E27FC236}">
              <a16:creationId xmlns:a16="http://schemas.microsoft.com/office/drawing/2014/main" id="{E5780657-4329-1B47-A804-812A5E36F4B6}"/>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116</xdr:row>
      <xdr:rowOff>0</xdr:rowOff>
    </xdr:from>
    <xdr:ext cx="314325" cy="1276350"/>
    <xdr:sp macro="" textlink="">
      <xdr:nvSpPr>
        <xdr:cNvPr id="2526" name="Shape 29" descr="Resultado de imagen para imagenes de sillas secretariales con brazos">
          <a:extLst>
            <a:ext uri="{FF2B5EF4-FFF2-40B4-BE49-F238E27FC236}">
              <a16:creationId xmlns:a16="http://schemas.microsoft.com/office/drawing/2014/main" id="{57C71335-6A98-7642-9482-058200E78B5E}"/>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116</xdr:row>
      <xdr:rowOff>0</xdr:rowOff>
    </xdr:from>
    <xdr:ext cx="314325" cy="1276350"/>
    <xdr:sp macro="" textlink="">
      <xdr:nvSpPr>
        <xdr:cNvPr id="2527" name="Shape 29" descr="Resultado de imagen para imagenes de sillas secretariales con brazos">
          <a:extLst>
            <a:ext uri="{FF2B5EF4-FFF2-40B4-BE49-F238E27FC236}">
              <a16:creationId xmlns:a16="http://schemas.microsoft.com/office/drawing/2014/main" id="{B29559CB-776F-A24F-8CC3-B2304544C446}"/>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116</xdr:row>
      <xdr:rowOff>0</xdr:rowOff>
    </xdr:from>
    <xdr:ext cx="314325" cy="1276350"/>
    <xdr:sp macro="" textlink="">
      <xdr:nvSpPr>
        <xdr:cNvPr id="2528" name="Shape 29" descr="Resultado de imagen para imagenes de sillas secretariales con brazos">
          <a:extLst>
            <a:ext uri="{FF2B5EF4-FFF2-40B4-BE49-F238E27FC236}">
              <a16:creationId xmlns:a16="http://schemas.microsoft.com/office/drawing/2014/main" id="{16CB1205-60EE-A44C-9E68-B8F798879545}"/>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116</xdr:row>
      <xdr:rowOff>0</xdr:rowOff>
    </xdr:from>
    <xdr:ext cx="314325" cy="1276350"/>
    <xdr:sp macro="" textlink="">
      <xdr:nvSpPr>
        <xdr:cNvPr id="2529" name="Shape 29" descr="Resultado de imagen para imagenes de sillas secretariales con brazos">
          <a:extLst>
            <a:ext uri="{FF2B5EF4-FFF2-40B4-BE49-F238E27FC236}">
              <a16:creationId xmlns:a16="http://schemas.microsoft.com/office/drawing/2014/main" id="{38CF3074-1315-ED4C-ABD0-CB0113770F87}"/>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116</xdr:row>
      <xdr:rowOff>0</xdr:rowOff>
    </xdr:from>
    <xdr:ext cx="314325" cy="1276350"/>
    <xdr:sp macro="" textlink="">
      <xdr:nvSpPr>
        <xdr:cNvPr id="2530" name="Shape 29" descr="Resultado de imagen para imagenes de sillas secretariales con brazos">
          <a:extLst>
            <a:ext uri="{FF2B5EF4-FFF2-40B4-BE49-F238E27FC236}">
              <a16:creationId xmlns:a16="http://schemas.microsoft.com/office/drawing/2014/main" id="{EF620C53-6FC5-514B-A160-FE963C931715}"/>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117</xdr:row>
      <xdr:rowOff>0</xdr:rowOff>
    </xdr:from>
    <xdr:ext cx="314325" cy="1076325"/>
    <xdr:sp macro="" textlink="">
      <xdr:nvSpPr>
        <xdr:cNvPr id="2531" name="Shape 30" descr="Resultado de imagen para imagenes de sillas secretariales con brazos">
          <a:extLst>
            <a:ext uri="{FF2B5EF4-FFF2-40B4-BE49-F238E27FC236}">
              <a16:creationId xmlns:a16="http://schemas.microsoft.com/office/drawing/2014/main" id="{37CBAE7E-7DA0-7645-B9DA-64E6A22BF89C}"/>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117</xdr:row>
      <xdr:rowOff>0</xdr:rowOff>
    </xdr:from>
    <xdr:ext cx="314325" cy="1076325"/>
    <xdr:sp macro="" textlink="">
      <xdr:nvSpPr>
        <xdr:cNvPr id="2532" name="Shape 30" descr="Resultado de imagen para imagenes de sillas secretariales con brazos">
          <a:extLst>
            <a:ext uri="{FF2B5EF4-FFF2-40B4-BE49-F238E27FC236}">
              <a16:creationId xmlns:a16="http://schemas.microsoft.com/office/drawing/2014/main" id="{DF6BFC2E-1F9C-1F4F-BB35-5400F3546E42}"/>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117</xdr:row>
      <xdr:rowOff>0</xdr:rowOff>
    </xdr:from>
    <xdr:ext cx="314325" cy="1076325"/>
    <xdr:sp macro="" textlink="">
      <xdr:nvSpPr>
        <xdr:cNvPr id="2533" name="Shape 30" descr="Resultado de imagen para imagenes de sillas secretariales con brazos">
          <a:extLst>
            <a:ext uri="{FF2B5EF4-FFF2-40B4-BE49-F238E27FC236}">
              <a16:creationId xmlns:a16="http://schemas.microsoft.com/office/drawing/2014/main" id="{4622BCF2-0279-8C4A-9FD2-1247CFEE1BEE}"/>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117</xdr:row>
      <xdr:rowOff>0</xdr:rowOff>
    </xdr:from>
    <xdr:ext cx="314325" cy="1076325"/>
    <xdr:sp macro="" textlink="">
      <xdr:nvSpPr>
        <xdr:cNvPr id="2534" name="Shape 30" descr="Resultado de imagen para imagenes de sillas secretariales con brazos">
          <a:extLst>
            <a:ext uri="{FF2B5EF4-FFF2-40B4-BE49-F238E27FC236}">
              <a16:creationId xmlns:a16="http://schemas.microsoft.com/office/drawing/2014/main" id="{30257538-8316-F247-B6BB-97FB291E6543}"/>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117</xdr:row>
      <xdr:rowOff>0</xdr:rowOff>
    </xdr:from>
    <xdr:ext cx="314325" cy="1076325"/>
    <xdr:sp macro="" textlink="">
      <xdr:nvSpPr>
        <xdr:cNvPr id="2535" name="Shape 30" descr="Resultado de imagen para imagenes de sillas secretariales con brazos">
          <a:extLst>
            <a:ext uri="{FF2B5EF4-FFF2-40B4-BE49-F238E27FC236}">
              <a16:creationId xmlns:a16="http://schemas.microsoft.com/office/drawing/2014/main" id="{43D6D4CF-2F70-7040-A146-11082E5D0F20}"/>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117</xdr:row>
      <xdr:rowOff>0</xdr:rowOff>
    </xdr:from>
    <xdr:ext cx="314325" cy="1076325"/>
    <xdr:sp macro="" textlink="">
      <xdr:nvSpPr>
        <xdr:cNvPr id="2536" name="Shape 30" descr="Resultado de imagen para imagenes de sillas secretariales con brazos">
          <a:extLst>
            <a:ext uri="{FF2B5EF4-FFF2-40B4-BE49-F238E27FC236}">
              <a16:creationId xmlns:a16="http://schemas.microsoft.com/office/drawing/2014/main" id="{0A67A3A5-7667-8549-8387-C9131C66BEBD}"/>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117</xdr:row>
      <xdr:rowOff>0</xdr:rowOff>
    </xdr:from>
    <xdr:ext cx="314325" cy="1076325"/>
    <xdr:sp macro="" textlink="">
      <xdr:nvSpPr>
        <xdr:cNvPr id="2537" name="Shape 30" descr="Resultado de imagen para imagenes de sillas secretariales con brazos">
          <a:extLst>
            <a:ext uri="{FF2B5EF4-FFF2-40B4-BE49-F238E27FC236}">
              <a16:creationId xmlns:a16="http://schemas.microsoft.com/office/drawing/2014/main" id="{98941C15-FD86-2444-AC05-B4C66857626A}"/>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118</xdr:row>
      <xdr:rowOff>0</xdr:rowOff>
    </xdr:from>
    <xdr:ext cx="314325" cy="876300"/>
    <xdr:sp macro="" textlink="">
      <xdr:nvSpPr>
        <xdr:cNvPr id="2538" name="Shape 31" descr="Resultado de imagen para imagenes de sillas secretariales con brazos">
          <a:extLst>
            <a:ext uri="{FF2B5EF4-FFF2-40B4-BE49-F238E27FC236}">
              <a16:creationId xmlns:a16="http://schemas.microsoft.com/office/drawing/2014/main" id="{E5E908BA-E346-DF4C-90A0-0320C41C24AC}"/>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118</xdr:row>
      <xdr:rowOff>0</xdr:rowOff>
    </xdr:from>
    <xdr:ext cx="314325" cy="876300"/>
    <xdr:sp macro="" textlink="">
      <xdr:nvSpPr>
        <xdr:cNvPr id="2539" name="Shape 31" descr="Resultado de imagen para imagenes de sillas secretariales con brazos">
          <a:extLst>
            <a:ext uri="{FF2B5EF4-FFF2-40B4-BE49-F238E27FC236}">
              <a16:creationId xmlns:a16="http://schemas.microsoft.com/office/drawing/2014/main" id="{E36870C3-17ED-1A4E-A217-F44CD3E95C83}"/>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118</xdr:row>
      <xdr:rowOff>0</xdr:rowOff>
    </xdr:from>
    <xdr:ext cx="314325" cy="876300"/>
    <xdr:sp macro="" textlink="">
      <xdr:nvSpPr>
        <xdr:cNvPr id="2540" name="Shape 31" descr="Resultado de imagen para imagenes de sillas secretariales con brazos">
          <a:extLst>
            <a:ext uri="{FF2B5EF4-FFF2-40B4-BE49-F238E27FC236}">
              <a16:creationId xmlns:a16="http://schemas.microsoft.com/office/drawing/2014/main" id="{5CED01A1-A002-6341-BB0E-4DB016ACC4F8}"/>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118</xdr:row>
      <xdr:rowOff>0</xdr:rowOff>
    </xdr:from>
    <xdr:ext cx="314325" cy="876300"/>
    <xdr:sp macro="" textlink="">
      <xdr:nvSpPr>
        <xdr:cNvPr id="2541" name="Shape 31" descr="Resultado de imagen para imagenes de sillas secretariales con brazos">
          <a:extLst>
            <a:ext uri="{FF2B5EF4-FFF2-40B4-BE49-F238E27FC236}">
              <a16:creationId xmlns:a16="http://schemas.microsoft.com/office/drawing/2014/main" id="{C06BF87D-BE03-6A4A-84F7-B96AC8573C0E}"/>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118</xdr:row>
      <xdr:rowOff>0</xdr:rowOff>
    </xdr:from>
    <xdr:ext cx="314325" cy="876300"/>
    <xdr:sp macro="" textlink="">
      <xdr:nvSpPr>
        <xdr:cNvPr id="2542" name="Shape 31" descr="Resultado de imagen para imagenes de sillas secretariales con brazos">
          <a:extLst>
            <a:ext uri="{FF2B5EF4-FFF2-40B4-BE49-F238E27FC236}">
              <a16:creationId xmlns:a16="http://schemas.microsoft.com/office/drawing/2014/main" id="{EC7DA011-77E5-D145-B5F3-3A254A863522}"/>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118</xdr:row>
      <xdr:rowOff>0</xdr:rowOff>
    </xdr:from>
    <xdr:ext cx="314325" cy="876300"/>
    <xdr:sp macro="" textlink="">
      <xdr:nvSpPr>
        <xdr:cNvPr id="2543" name="Shape 31" descr="Resultado de imagen para imagenes de sillas secretariales con brazos">
          <a:extLst>
            <a:ext uri="{FF2B5EF4-FFF2-40B4-BE49-F238E27FC236}">
              <a16:creationId xmlns:a16="http://schemas.microsoft.com/office/drawing/2014/main" id="{E9955AFE-3330-7F4B-B545-A476B359DCE5}"/>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118</xdr:row>
      <xdr:rowOff>0</xdr:rowOff>
    </xdr:from>
    <xdr:ext cx="314325" cy="876300"/>
    <xdr:sp macro="" textlink="">
      <xdr:nvSpPr>
        <xdr:cNvPr id="2544" name="Shape 31" descr="Resultado de imagen para imagenes de sillas secretariales con brazos">
          <a:extLst>
            <a:ext uri="{FF2B5EF4-FFF2-40B4-BE49-F238E27FC236}">
              <a16:creationId xmlns:a16="http://schemas.microsoft.com/office/drawing/2014/main" id="{00C22FDD-D7AA-BD44-AD2D-0CC9CC0F1129}"/>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120</xdr:row>
      <xdr:rowOff>0</xdr:rowOff>
    </xdr:from>
    <xdr:ext cx="314325" cy="476250"/>
    <xdr:sp macro="" textlink="">
      <xdr:nvSpPr>
        <xdr:cNvPr id="2545" name="Shape 32" descr="Resultado de imagen para imagenes de sillas secretariales con brazos">
          <a:extLst>
            <a:ext uri="{FF2B5EF4-FFF2-40B4-BE49-F238E27FC236}">
              <a16:creationId xmlns:a16="http://schemas.microsoft.com/office/drawing/2014/main" id="{9695C7C4-6841-6449-A2E7-C9822907316D}"/>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120</xdr:row>
      <xdr:rowOff>0</xdr:rowOff>
    </xdr:from>
    <xdr:ext cx="314325" cy="476250"/>
    <xdr:sp macro="" textlink="">
      <xdr:nvSpPr>
        <xdr:cNvPr id="2546" name="Shape 32" descr="Resultado de imagen para imagenes de sillas secretariales con brazos">
          <a:extLst>
            <a:ext uri="{FF2B5EF4-FFF2-40B4-BE49-F238E27FC236}">
              <a16:creationId xmlns:a16="http://schemas.microsoft.com/office/drawing/2014/main" id="{FC1B67AB-F67B-884F-BF09-8AD778C3A3EC}"/>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120</xdr:row>
      <xdr:rowOff>0</xdr:rowOff>
    </xdr:from>
    <xdr:ext cx="314325" cy="476250"/>
    <xdr:sp macro="" textlink="">
      <xdr:nvSpPr>
        <xdr:cNvPr id="2547" name="Shape 32" descr="Resultado de imagen para imagenes de sillas secretariales con brazos">
          <a:extLst>
            <a:ext uri="{FF2B5EF4-FFF2-40B4-BE49-F238E27FC236}">
              <a16:creationId xmlns:a16="http://schemas.microsoft.com/office/drawing/2014/main" id="{91761D6F-5C03-774A-955D-73F3EE2315AA}"/>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120</xdr:row>
      <xdr:rowOff>0</xdr:rowOff>
    </xdr:from>
    <xdr:ext cx="314325" cy="476250"/>
    <xdr:sp macro="" textlink="">
      <xdr:nvSpPr>
        <xdr:cNvPr id="2548" name="Shape 32" descr="Resultado de imagen para imagenes de sillas secretariales con brazos">
          <a:extLst>
            <a:ext uri="{FF2B5EF4-FFF2-40B4-BE49-F238E27FC236}">
              <a16:creationId xmlns:a16="http://schemas.microsoft.com/office/drawing/2014/main" id="{C75124B2-790A-4544-BBC4-84192360F968}"/>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120</xdr:row>
      <xdr:rowOff>0</xdr:rowOff>
    </xdr:from>
    <xdr:ext cx="314325" cy="476250"/>
    <xdr:sp macro="" textlink="">
      <xdr:nvSpPr>
        <xdr:cNvPr id="2549" name="Shape 32" descr="Resultado de imagen para imagenes de sillas secretariales con brazos">
          <a:extLst>
            <a:ext uri="{FF2B5EF4-FFF2-40B4-BE49-F238E27FC236}">
              <a16:creationId xmlns:a16="http://schemas.microsoft.com/office/drawing/2014/main" id="{1582C7EB-2E54-8840-B6F2-78A321770CCF}"/>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120</xdr:row>
      <xdr:rowOff>0</xdr:rowOff>
    </xdr:from>
    <xdr:ext cx="314325" cy="476250"/>
    <xdr:sp macro="" textlink="">
      <xdr:nvSpPr>
        <xdr:cNvPr id="2550" name="Shape 32" descr="Resultado de imagen para imagenes de sillas secretariales con brazos">
          <a:extLst>
            <a:ext uri="{FF2B5EF4-FFF2-40B4-BE49-F238E27FC236}">
              <a16:creationId xmlns:a16="http://schemas.microsoft.com/office/drawing/2014/main" id="{D2502A6B-5F0D-364E-A9B6-8156B23DE0BC}"/>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120</xdr:row>
      <xdr:rowOff>0</xdr:rowOff>
    </xdr:from>
    <xdr:ext cx="314325" cy="476250"/>
    <xdr:sp macro="" textlink="">
      <xdr:nvSpPr>
        <xdr:cNvPr id="2551" name="Shape 32" descr="Resultado de imagen para imagenes de sillas secretariales con brazos">
          <a:extLst>
            <a:ext uri="{FF2B5EF4-FFF2-40B4-BE49-F238E27FC236}">
              <a16:creationId xmlns:a16="http://schemas.microsoft.com/office/drawing/2014/main" id="{219E7971-FB95-F54F-9EC6-1DA1B4B23C0A}"/>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116</xdr:row>
      <xdr:rowOff>0</xdr:rowOff>
    </xdr:from>
    <xdr:ext cx="314325" cy="1276350"/>
    <xdr:sp macro="" textlink="">
      <xdr:nvSpPr>
        <xdr:cNvPr id="2552" name="Shape 29" descr="Resultado de imagen para imagenes de sillas secretariales con brazos">
          <a:extLst>
            <a:ext uri="{FF2B5EF4-FFF2-40B4-BE49-F238E27FC236}">
              <a16:creationId xmlns:a16="http://schemas.microsoft.com/office/drawing/2014/main" id="{7E97C268-73F9-2F47-B2AC-F42F909B8146}"/>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116</xdr:row>
      <xdr:rowOff>0</xdr:rowOff>
    </xdr:from>
    <xdr:ext cx="314325" cy="1276350"/>
    <xdr:sp macro="" textlink="">
      <xdr:nvSpPr>
        <xdr:cNvPr id="2553" name="Shape 29" descr="Resultado de imagen para imagenes de sillas secretariales con brazos">
          <a:extLst>
            <a:ext uri="{FF2B5EF4-FFF2-40B4-BE49-F238E27FC236}">
              <a16:creationId xmlns:a16="http://schemas.microsoft.com/office/drawing/2014/main" id="{D033AF8D-658F-9B4D-B877-EF7C81C2F7E3}"/>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116</xdr:row>
      <xdr:rowOff>0</xdr:rowOff>
    </xdr:from>
    <xdr:ext cx="314325" cy="1276350"/>
    <xdr:sp macro="" textlink="">
      <xdr:nvSpPr>
        <xdr:cNvPr id="2554" name="Shape 29" descr="Resultado de imagen para imagenes de sillas secretariales con brazos">
          <a:extLst>
            <a:ext uri="{FF2B5EF4-FFF2-40B4-BE49-F238E27FC236}">
              <a16:creationId xmlns:a16="http://schemas.microsoft.com/office/drawing/2014/main" id="{CF7D5120-8C7A-3A43-9253-47A48336815A}"/>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116</xdr:row>
      <xdr:rowOff>0</xdr:rowOff>
    </xdr:from>
    <xdr:ext cx="314325" cy="1276350"/>
    <xdr:sp macro="" textlink="">
      <xdr:nvSpPr>
        <xdr:cNvPr id="2555" name="Shape 29" descr="Resultado de imagen para imagenes de sillas secretariales con brazos">
          <a:extLst>
            <a:ext uri="{FF2B5EF4-FFF2-40B4-BE49-F238E27FC236}">
              <a16:creationId xmlns:a16="http://schemas.microsoft.com/office/drawing/2014/main" id="{552D24EA-C653-B347-B719-2EA0721C77E1}"/>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116</xdr:row>
      <xdr:rowOff>0</xdr:rowOff>
    </xdr:from>
    <xdr:ext cx="314325" cy="1276350"/>
    <xdr:sp macro="" textlink="">
      <xdr:nvSpPr>
        <xdr:cNvPr id="2556" name="Shape 29" descr="Resultado de imagen para imagenes de sillas secretariales con brazos">
          <a:extLst>
            <a:ext uri="{FF2B5EF4-FFF2-40B4-BE49-F238E27FC236}">
              <a16:creationId xmlns:a16="http://schemas.microsoft.com/office/drawing/2014/main" id="{BE47CC97-7356-A448-AEAB-FCF202306BEB}"/>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116</xdr:row>
      <xdr:rowOff>0</xdr:rowOff>
    </xdr:from>
    <xdr:ext cx="314325" cy="1276350"/>
    <xdr:sp macro="" textlink="">
      <xdr:nvSpPr>
        <xdr:cNvPr id="2557" name="Shape 29" descr="Resultado de imagen para imagenes de sillas secretariales con brazos">
          <a:extLst>
            <a:ext uri="{FF2B5EF4-FFF2-40B4-BE49-F238E27FC236}">
              <a16:creationId xmlns:a16="http://schemas.microsoft.com/office/drawing/2014/main" id="{496A428B-6525-504A-8DB1-39B6C530BF19}"/>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116</xdr:row>
      <xdr:rowOff>0</xdr:rowOff>
    </xdr:from>
    <xdr:ext cx="314325" cy="1276350"/>
    <xdr:sp macro="" textlink="">
      <xdr:nvSpPr>
        <xdr:cNvPr id="2558" name="Shape 29" descr="Resultado de imagen para imagenes de sillas secretariales con brazos">
          <a:extLst>
            <a:ext uri="{FF2B5EF4-FFF2-40B4-BE49-F238E27FC236}">
              <a16:creationId xmlns:a16="http://schemas.microsoft.com/office/drawing/2014/main" id="{C391EEF2-7488-4A44-B8BE-0A32A031464E}"/>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117</xdr:row>
      <xdr:rowOff>0</xdr:rowOff>
    </xdr:from>
    <xdr:ext cx="314325" cy="1076325"/>
    <xdr:sp macro="" textlink="">
      <xdr:nvSpPr>
        <xdr:cNvPr id="2559" name="Shape 30" descr="Resultado de imagen para imagenes de sillas secretariales con brazos">
          <a:extLst>
            <a:ext uri="{FF2B5EF4-FFF2-40B4-BE49-F238E27FC236}">
              <a16:creationId xmlns:a16="http://schemas.microsoft.com/office/drawing/2014/main" id="{86C85403-1B8E-2847-B3FE-0C048DBD4CE5}"/>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117</xdr:row>
      <xdr:rowOff>0</xdr:rowOff>
    </xdr:from>
    <xdr:ext cx="314325" cy="1076325"/>
    <xdr:sp macro="" textlink="">
      <xdr:nvSpPr>
        <xdr:cNvPr id="2560" name="Shape 30" descr="Resultado de imagen para imagenes de sillas secretariales con brazos">
          <a:extLst>
            <a:ext uri="{FF2B5EF4-FFF2-40B4-BE49-F238E27FC236}">
              <a16:creationId xmlns:a16="http://schemas.microsoft.com/office/drawing/2014/main" id="{A8C9960F-6BFD-B748-8B25-266DA934A61E}"/>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117</xdr:row>
      <xdr:rowOff>0</xdr:rowOff>
    </xdr:from>
    <xdr:ext cx="314325" cy="1076325"/>
    <xdr:sp macro="" textlink="">
      <xdr:nvSpPr>
        <xdr:cNvPr id="2561" name="Shape 30" descr="Resultado de imagen para imagenes de sillas secretariales con brazos">
          <a:extLst>
            <a:ext uri="{FF2B5EF4-FFF2-40B4-BE49-F238E27FC236}">
              <a16:creationId xmlns:a16="http://schemas.microsoft.com/office/drawing/2014/main" id="{129C44BF-2095-4D47-BD94-FCAE1BDDF95C}"/>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117</xdr:row>
      <xdr:rowOff>0</xdr:rowOff>
    </xdr:from>
    <xdr:ext cx="314325" cy="1076325"/>
    <xdr:sp macro="" textlink="">
      <xdr:nvSpPr>
        <xdr:cNvPr id="2562" name="Shape 30" descr="Resultado de imagen para imagenes de sillas secretariales con brazos">
          <a:extLst>
            <a:ext uri="{FF2B5EF4-FFF2-40B4-BE49-F238E27FC236}">
              <a16:creationId xmlns:a16="http://schemas.microsoft.com/office/drawing/2014/main" id="{E666BD39-2418-2543-BB07-9E79B7945996}"/>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117</xdr:row>
      <xdr:rowOff>0</xdr:rowOff>
    </xdr:from>
    <xdr:ext cx="314325" cy="1076325"/>
    <xdr:sp macro="" textlink="">
      <xdr:nvSpPr>
        <xdr:cNvPr id="2563" name="Shape 30" descr="Resultado de imagen para imagenes de sillas secretariales con brazos">
          <a:extLst>
            <a:ext uri="{FF2B5EF4-FFF2-40B4-BE49-F238E27FC236}">
              <a16:creationId xmlns:a16="http://schemas.microsoft.com/office/drawing/2014/main" id="{D5A98935-C0F3-6341-BD99-D1D941FCB73C}"/>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117</xdr:row>
      <xdr:rowOff>0</xdr:rowOff>
    </xdr:from>
    <xdr:ext cx="314325" cy="1076325"/>
    <xdr:sp macro="" textlink="">
      <xdr:nvSpPr>
        <xdr:cNvPr id="2564" name="Shape 30" descr="Resultado de imagen para imagenes de sillas secretariales con brazos">
          <a:extLst>
            <a:ext uri="{FF2B5EF4-FFF2-40B4-BE49-F238E27FC236}">
              <a16:creationId xmlns:a16="http://schemas.microsoft.com/office/drawing/2014/main" id="{24C48386-06E8-BB42-B5FE-7CDE928D164B}"/>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117</xdr:row>
      <xdr:rowOff>0</xdr:rowOff>
    </xdr:from>
    <xdr:ext cx="314325" cy="1076325"/>
    <xdr:sp macro="" textlink="">
      <xdr:nvSpPr>
        <xdr:cNvPr id="2565" name="Shape 30" descr="Resultado de imagen para imagenes de sillas secretariales con brazos">
          <a:extLst>
            <a:ext uri="{FF2B5EF4-FFF2-40B4-BE49-F238E27FC236}">
              <a16:creationId xmlns:a16="http://schemas.microsoft.com/office/drawing/2014/main" id="{88E387D3-8DB0-6F47-A425-A4223A94DB20}"/>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118</xdr:row>
      <xdr:rowOff>0</xdr:rowOff>
    </xdr:from>
    <xdr:ext cx="314325" cy="876300"/>
    <xdr:sp macro="" textlink="">
      <xdr:nvSpPr>
        <xdr:cNvPr id="2566" name="Shape 31" descr="Resultado de imagen para imagenes de sillas secretariales con brazos">
          <a:extLst>
            <a:ext uri="{FF2B5EF4-FFF2-40B4-BE49-F238E27FC236}">
              <a16:creationId xmlns:a16="http://schemas.microsoft.com/office/drawing/2014/main" id="{06639C08-666A-8B45-9645-43CBB4BEBECC}"/>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118</xdr:row>
      <xdr:rowOff>0</xdr:rowOff>
    </xdr:from>
    <xdr:ext cx="314325" cy="876300"/>
    <xdr:sp macro="" textlink="">
      <xdr:nvSpPr>
        <xdr:cNvPr id="2567" name="Shape 31" descr="Resultado de imagen para imagenes de sillas secretariales con brazos">
          <a:extLst>
            <a:ext uri="{FF2B5EF4-FFF2-40B4-BE49-F238E27FC236}">
              <a16:creationId xmlns:a16="http://schemas.microsoft.com/office/drawing/2014/main" id="{ABD34B32-46DA-1746-85AB-8059D13ED21E}"/>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118</xdr:row>
      <xdr:rowOff>0</xdr:rowOff>
    </xdr:from>
    <xdr:ext cx="314325" cy="876300"/>
    <xdr:sp macro="" textlink="">
      <xdr:nvSpPr>
        <xdr:cNvPr id="2568" name="Shape 31" descr="Resultado de imagen para imagenes de sillas secretariales con brazos">
          <a:extLst>
            <a:ext uri="{FF2B5EF4-FFF2-40B4-BE49-F238E27FC236}">
              <a16:creationId xmlns:a16="http://schemas.microsoft.com/office/drawing/2014/main" id="{6F7CC40E-F3EE-A240-A0B2-2387E895A370}"/>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118</xdr:row>
      <xdr:rowOff>0</xdr:rowOff>
    </xdr:from>
    <xdr:ext cx="314325" cy="876300"/>
    <xdr:sp macro="" textlink="">
      <xdr:nvSpPr>
        <xdr:cNvPr id="2569" name="Shape 31" descr="Resultado de imagen para imagenes de sillas secretariales con brazos">
          <a:extLst>
            <a:ext uri="{FF2B5EF4-FFF2-40B4-BE49-F238E27FC236}">
              <a16:creationId xmlns:a16="http://schemas.microsoft.com/office/drawing/2014/main" id="{8AD24AF0-4160-4F47-AC3C-0D1412B9342F}"/>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118</xdr:row>
      <xdr:rowOff>0</xdr:rowOff>
    </xdr:from>
    <xdr:ext cx="314325" cy="876300"/>
    <xdr:sp macro="" textlink="">
      <xdr:nvSpPr>
        <xdr:cNvPr id="2570" name="Shape 31" descr="Resultado de imagen para imagenes de sillas secretariales con brazos">
          <a:extLst>
            <a:ext uri="{FF2B5EF4-FFF2-40B4-BE49-F238E27FC236}">
              <a16:creationId xmlns:a16="http://schemas.microsoft.com/office/drawing/2014/main" id="{BC9AF937-F01A-EC4A-9B19-C0E610470389}"/>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118</xdr:row>
      <xdr:rowOff>0</xdr:rowOff>
    </xdr:from>
    <xdr:ext cx="314325" cy="876300"/>
    <xdr:sp macro="" textlink="">
      <xdr:nvSpPr>
        <xdr:cNvPr id="2571" name="Shape 31" descr="Resultado de imagen para imagenes de sillas secretariales con brazos">
          <a:extLst>
            <a:ext uri="{FF2B5EF4-FFF2-40B4-BE49-F238E27FC236}">
              <a16:creationId xmlns:a16="http://schemas.microsoft.com/office/drawing/2014/main" id="{A7DEC7D6-FB37-1345-9C44-C075DB3B1016}"/>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118</xdr:row>
      <xdr:rowOff>0</xdr:rowOff>
    </xdr:from>
    <xdr:ext cx="314325" cy="876300"/>
    <xdr:sp macro="" textlink="">
      <xdr:nvSpPr>
        <xdr:cNvPr id="2572" name="Shape 31" descr="Resultado de imagen para imagenes de sillas secretariales con brazos">
          <a:extLst>
            <a:ext uri="{FF2B5EF4-FFF2-40B4-BE49-F238E27FC236}">
              <a16:creationId xmlns:a16="http://schemas.microsoft.com/office/drawing/2014/main" id="{ACBFB693-C326-C341-ACFE-DCC3E95D47F5}"/>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120</xdr:row>
      <xdr:rowOff>0</xdr:rowOff>
    </xdr:from>
    <xdr:ext cx="314325" cy="476250"/>
    <xdr:sp macro="" textlink="">
      <xdr:nvSpPr>
        <xdr:cNvPr id="2573" name="Shape 32" descr="Resultado de imagen para imagenes de sillas secretariales con brazos">
          <a:extLst>
            <a:ext uri="{FF2B5EF4-FFF2-40B4-BE49-F238E27FC236}">
              <a16:creationId xmlns:a16="http://schemas.microsoft.com/office/drawing/2014/main" id="{D3FD39AA-76BC-EB47-85C6-2A48B4572F98}"/>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120</xdr:row>
      <xdr:rowOff>0</xdr:rowOff>
    </xdr:from>
    <xdr:ext cx="314325" cy="476250"/>
    <xdr:sp macro="" textlink="">
      <xdr:nvSpPr>
        <xdr:cNvPr id="2574" name="Shape 32" descr="Resultado de imagen para imagenes de sillas secretariales con brazos">
          <a:extLst>
            <a:ext uri="{FF2B5EF4-FFF2-40B4-BE49-F238E27FC236}">
              <a16:creationId xmlns:a16="http://schemas.microsoft.com/office/drawing/2014/main" id="{264A14F8-7998-324F-A36E-D2D246D50AD3}"/>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120</xdr:row>
      <xdr:rowOff>0</xdr:rowOff>
    </xdr:from>
    <xdr:ext cx="314325" cy="476250"/>
    <xdr:sp macro="" textlink="">
      <xdr:nvSpPr>
        <xdr:cNvPr id="2575" name="Shape 32" descr="Resultado de imagen para imagenes de sillas secretariales con brazos">
          <a:extLst>
            <a:ext uri="{FF2B5EF4-FFF2-40B4-BE49-F238E27FC236}">
              <a16:creationId xmlns:a16="http://schemas.microsoft.com/office/drawing/2014/main" id="{07559CE9-C7C2-6D40-AF82-EA02A32AADFD}"/>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120</xdr:row>
      <xdr:rowOff>0</xdr:rowOff>
    </xdr:from>
    <xdr:ext cx="314325" cy="476250"/>
    <xdr:sp macro="" textlink="">
      <xdr:nvSpPr>
        <xdr:cNvPr id="2576" name="Shape 32" descr="Resultado de imagen para imagenes de sillas secretariales con brazos">
          <a:extLst>
            <a:ext uri="{FF2B5EF4-FFF2-40B4-BE49-F238E27FC236}">
              <a16:creationId xmlns:a16="http://schemas.microsoft.com/office/drawing/2014/main" id="{8AF83C28-F138-F245-95F5-2D263EE2E054}"/>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120</xdr:row>
      <xdr:rowOff>0</xdr:rowOff>
    </xdr:from>
    <xdr:ext cx="314325" cy="476250"/>
    <xdr:sp macro="" textlink="">
      <xdr:nvSpPr>
        <xdr:cNvPr id="2577" name="Shape 32" descr="Resultado de imagen para imagenes de sillas secretariales con brazos">
          <a:extLst>
            <a:ext uri="{FF2B5EF4-FFF2-40B4-BE49-F238E27FC236}">
              <a16:creationId xmlns:a16="http://schemas.microsoft.com/office/drawing/2014/main" id="{F6D685D8-EB3E-5941-86A8-CB3FD89D284E}"/>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120</xdr:row>
      <xdr:rowOff>0</xdr:rowOff>
    </xdr:from>
    <xdr:ext cx="314325" cy="476250"/>
    <xdr:sp macro="" textlink="">
      <xdr:nvSpPr>
        <xdr:cNvPr id="2578" name="Shape 32" descr="Resultado de imagen para imagenes de sillas secretariales con brazos">
          <a:extLst>
            <a:ext uri="{FF2B5EF4-FFF2-40B4-BE49-F238E27FC236}">
              <a16:creationId xmlns:a16="http://schemas.microsoft.com/office/drawing/2014/main" id="{B8FF7C42-07FC-9441-977C-F6C4D597FA7D}"/>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120</xdr:row>
      <xdr:rowOff>0</xdr:rowOff>
    </xdr:from>
    <xdr:ext cx="314325" cy="476250"/>
    <xdr:sp macro="" textlink="">
      <xdr:nvSpPr>
        <xdr:cNvPr id="2579" name="Shape 32" descr="Resultado de imagen para imagenes de sillas secretariales con brazos">
          <a:extLst>
            <a:ext uri="{FF2B5EF4-FFF2-40B4-BE49-F238E27FC236}">
              <a16:creationId xmlns:a16="http://schemas.microsoft.com/office/drawing/2014/main" id="{310619CF-667D-3045-A6C2-3D6412618FA7}"/>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116</xdr:row>
      <xdr:rowOff>0</xdr:rowOff>
    </xdr:from>
    <xdr:ext cx="314325" cy="1276350"/>
    <xdr:sp macro="" textlink="">
      <xdr:nvSpPr>
        <xdr:cNvPr id="2580" name="Shape 29" descr="Resultado de imagen para imagenes de sillas secretariales con brazos">
          <a:extLst>
            <a:ext uri="{FF2B5EF4-FFF2-40B4-BE49-F238E27FC236}">
              <a16:creationId xmlns:a16="http://schemas.microsoft.com/office/drawing/2014/main" id="{1C15FA7C-B17C-E947-BDC2-9C63098255F8}"/>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116</xdr:row>
      <xdr:rowOff>0</xdr:rowOff>
    </xdr:from>
    <xdr:ext cx="314325" cy="1276350"/>
    <xdr:sp macro="" textlink="">
      <xdr:nvSpPr>
        <xdr:cNvPr id="2581" name="Shape 29" descr="Resultado de imagen para imagenes de sillas secretariales con brazos">
          <a:extLst>
            <a:ext uri="{FF2B5EF4-FFF2-40B4-BE49-F238E27FC236}">
              <a16:creationId xmlns:a16="http://schemas.microsoft.com/office/drawing/2014/main" id="{B84A4356-A46A-8C4F-97C0-EFB672A3B242}"/>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116</xdr:row>
      <xdr:rowOff>0</xdr:rowOff>
    </xdr:from>
    <xdr:ext cx="314325" cy="1276350"/>
    <xdr:sp macro="" textlink="">
      <xdr:nvSpPr>
        <xdr:cNvPr id="2582" name="Shape 29" descr="Resultado de imagen para imagenes de sillas secretariales con brazos">
          <a:extLst>
            <a:ext uri="{FF2B5EF4-FFF2-40B4-BE49-F238E27FC236}">
              <a16:creationId xmlns:a16="http://schemas.microsoft.com/office/drawing/2014/main" id="{6566311B-A8BB-4E4D-A38D-CD7B9F3E9E0D}"/>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116</xdr:row>
      <xdr:rowOff>0</xdr:rowOff>
    </xdr:from>
    <xdr:ext cx="314325" cy="1276350"/>
    <xdr:sp macro="" textlink="">
      <xdr:nvSpPr>
        <xdr:cNvPr id="2583" name="Shape 29" descr="Resultado de imagen para imagenes de sillas secretariales con brazos">
          <a:extLst>
            <a:ext uri="{FF2B5EF4-FFF2-40B4-BE49-F238E27FC236}">
              <a16:creationId xmlns:a16="http://schemas.microsoft.com/office/drawing/2014/main" id="{915FB0E0-5B92-7045-9D9C-343223BD34DE}"/>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116</xdr:row>
      <xdr:rowOff>0</xdr:rowOff>
    </xdr:from>
    <xdr:ext cx="314325" cy="1276350"/>
    <xdr:sp macro="" textlink="">
      <xdr:nvSpPr>
        <xdr:cNvPr id="2584" name="Shape 29" descr="Resultado de imagen para imagenes de sillas secretariales con brazos">
          <a:extLst>
            <a:ext uri="{FF2B5EF4-FFF2-40B4-BE49-F238E27FC236}">
              <a16:creationId xmlns:a16="http://schemas.microsoft.com/office/drawing/2014/main" id="{58B5FFF4-EFC9-FA4C-ABD0-B0A0017EA4E2}"/>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116</xdr:row>
      <xdr:rowOff>0</xdr:rowOff>
    </xdr:from>
    <xdr:ext cx="314325" cy="1276350"/>
    <xdr:sp macro="" textlink="">
      <xdr:nvSpPr>
        <xdr:cNvPr id="2585" name="Shape 29" descr="Resultado de imagen para imagenes de sillas secretariales con brazos">
          <a:extLst>
            <a:ext uri="{FF2B5EF4-FFF2-40B4-BE49-F238E27FC236}">
              <a16:creationId xmlns:a16="http://schemas.microsoft.com/office/drawing/2014/main" id="{F33917EE-178F-CC4C-9B51-492CA90F6F09}"/>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116</xdr:row>
      <xdr:rowOff>0</xdr:rowOff>
    </xdr:from>
    <xdr:ext cx="314325" cy="1276350"/>
    <xdr:sp macro="" textlink="">
      <xdr:nvSpPr>
        <xdr:cNvPr id="2586" name="Shape 29" descr="Resultado de imagen para imagenes de sillas secretariales con brazos">
          <a:extLst>
            <a:ext uri="{FF2B5EF4-FFF2-40B4-BE49-F238E27FC236}">
              <a16:creationId xmlns:a16="http://schemas.microsoft.com/office/drawing/2014/main" id="{F6336F62-2B3A-E14A-92AF-536587448D60}"/>
            </a:ext>
          </a:extLst>
        </xdr:cNvPr>
        <xdr:cNvSpPr/>
      </xdr:nvSpPr>
      <xdr:spPr>
        <a:xfrm>
          <a:off x="6529294" y="22635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117</xdr:row>
      <xdr:rowOff>0</xdr:rowOff>
    </xdr:from>
    <xdr:ext cx="314325" cy="1076325"/>
    <xdr:sp macro="" textlink="">
      <xdr:nvSpPr>
        <xdr:cNvPr id="2587" name="Shape 30" descr="Resultado de imagen para imagenes de sillas secretariales con brazos">
          <a:extLst>
            <a:ext uri="{FF2B5EF4-FFF2-40B4-BE49-F238E27FC236}">
              <a16:creationId xmlns:a16="http://schemas.microsoft.com/office/drawing/2014/main" id="{6B8F3AFF-15DA-AF45-BABA-59031B03A934}"/>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117</xdr:row>
      <xdr:rowOff>0</xdr:rowOff>
    </xdr:from>
    <xdr:ext cx="314325" cy="1076325"/>
    <xdr:sp macro="" textlink="">
      <xdr:nvSpPr>
        <xdr:cNvPr id="2588" name="Shape 30" descr="Resultado de imagen para imagenes de sillas secretariales con brazos">
          <a:extLst>
            <a:ext uri="{FF2B5EF4-FFF2-40B4-BE49-F238E27FC236}">
              <a16:creationId xmlns:a16="http://schemas.microsoft.com/office/drawing/2014/main" id="{B0F0128B-7A6C-8A44-B37B-8D139796473C}"/>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117</xdr:row>
      <xdr:rowOff>0</xdr:rowOff>
    </xdr:from>
    <xdr:ext cx="314325" cy="1076325"/>
    <xdr:sp macro="" textlink="">
      <xdr:nvSpPr>
        <xdr:cNvPr id="2589" name="Shape 30" descr="Resultado de imagen para imagenes de sillas secretariales con brazos">
          <a:extLst>
            <a:ext uri="{FF2B5EF4-FFF2-40B4-BE49-F238E27FC236}">
              <a16:creationId xmlns:a16="http://schemas.microsoft.com/office/drawing/2014/main" id="{9F4F87B6-8C53-7741-A58E-69FB2F4E328A}"/>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117</xdr:row>
      <xdr:rowOff>0</xdr:rowOff>
    </xdr:from>
    <xdr:ext cx="314325" cy="1076325"/>
    <xdr:sp macro="" textlink="">
      <xdr:nvSpPr>
        <xdr:cNvPr id="2590" name="Shape 30" descr="Resultado de imagen para imagenes de sillas secretariales con brazos">
          <a:extLst>
            <a:ext uri="{FF2B5EF4-FFF2-40B4-BE49-F238E27FC236}">
              <a16:creationId xmlns:a16="http://schemas.microsoft.com/office/drawing/2014/main" id="{42BC19B8-1292-C647-9682-F8DCB7C2BEB1}"/>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117</xdr:row>
      <xdr:rowOff>0</xdr:rowOff>
    </xdr:from>
    <xdr:ext cx="314325" cy="1076325"/>
    <xdr:sp macro="" textlink="">
      <xdr:nvSpPr>
        <xdr:cNvPr id="2591" name="Shape 30" descr="Resultado de imagen para imagenes de sillas secretariales con brazos">
          <a:extLst>
            <a:ext uri="{FF2B5EF4-FFF2-40B4-BE49-F238E27FC236}">
              <a16:creationId xmlns:a16="http://schemas.microsoft.com/office/drawing/2014/main" id="{C67C6ED1-E691-1447-B744-6A162BF3D438}"/>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117</xdr:row>
      <xdr:rowOff>0</xdr:rowOff>
    </xdr:from>
    <xdr:ext cx="314325" cy="1076325"/>
    <xdr:sp macro="" textlink="">
      <xdr:nvSpPr>
        <xdr:cNvPr id="2592" name="Shape 30" descr="Resultado de imagen para imagenes de sillas secretariales con brazos">
          <a:extLst>
            <a:ext uri="{FF2B5EF4-FFF2-40B4-BE49-F238E27FC236}">
              <a16:creationId xmlns:a16="http://schemas.microsoft.com/office/drawing/2014/main" id="{F83A6C2F-81EA-A140-AC88-76C249AD8D74}"/>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117</xdr:row>
      <xdr:rowOff>0</xdr:rowOff>
    </xdr:from>
    <xdr:ext cx="314325" cy="1076325"/>
    <xdr:sp macro="" textlink="">
      <xdr:nvSpPr>
        <xdr:cNvPr id="2593" name="Shape 30" descr="Resultado de imagen para imagenes de sillas secretariales con brazos">
          <a:extLst>
            <a:ext uri="{FF2B5EF4-FFF2-40B4-BE49-F238E27FC236}">
              <a16:creationId xmlns:a16="http://schemas.microsoft.com/office/drawing/2014/main" id="{89ECF62D-7D09-CB40-9C17-3C3680E72E24}"/>
            </a:ext>
          </a:extLst>
        </xdr:cNvPr>
        <xdr:cNvSpPr/>
      </xdr:nvSpPr>
      <xdr:spPr>
        <a:xfrm>
          <a:off x="6529294" y="22635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118</xdr:row>
      <xdr:rowOff>0</xdr:rowOff>
    </xdr:from>
    <xdr:ext cx="314325" cy="876300"/>
    <xdr:sp macro="" textlink="">
      <xdr:nvSpPr>
        <xdr:cNvPr id="2594" name="Shape 31" descr="Resultado de imagen para imagenes de sillas secretariales con brazos">
          <a:extLst>
            <a:ext uri="{FF2B5EF4-FFF2-40B4-BE49-F238E27FC236}">
              <a16:creationId xmlns:a16="http://schemas.microsoft.com/office/drawing/2014/main" id="{08714899-2D44-CC44-9E62-DC5844C9B904}"/>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118</xdr:row>
      <xdr:rowOff>0</xdr:rowOff>
    </xdr:from>
    <xdr:ext cx="314325" cy="876300"/>
    <xdr:sp macro="" textlink="">
      <xdr:nvSpPr>
        <xdr:cNvPr id="2595" name="Shape 31" descr="Resultado de imagen para imagenes de sillas secretariales con brazos">
          <a:extLst>
            <a:ext uri="{FF2B5EF4-FFF2-40B4-BE49-F238E27FC236}">
              <a16:creationId xmlns:a16="http://schemas.microsoft.com/office/drawing/2014/main" id="{3DAF03F0-EF38-9A4B-8073-72FEAC2E71CB}"/>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118</xdr:row>
      <xdr:rowOff>0</xdr:rowOff>
    </xdr:from>
    <xdr:ext cx="314325" cy="876300"/>
    <xdr:sp macro="" textlink="">
      <xdr:nvSpPr>
        <xdr:cNvPr id="2596" name="Shape 31" descr="Resultado de imagen para imagenes de sillas secretariales con brazos">
          <a:extLst>
            <a:ext uri="{FF2B5EF4-FFF2-40B4-BE49-F238E27FC236}">
              <a16:creationId xmlns:a16="http://schemas.microsoft.com/office/drawing/2014/main" id="{CF4EC9E0-54C8-0149-8537-71DDDD53F81E}"/>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118</xdr:row>
      <xdr:rowOff>0</xdr:rowOff>
    </xdr:from>
    <xdr:ext cx="314325" cy="876300"/>
    <xdr:sp macro="" textlink="">
      <xdr:nvSpPr>
        <xdr:cNvPr id="2597" name="Shape 31" descr="Resultado de imagen para imagenes de sillas secretariales con brazos">
          <a:extLst>
            <a:ext uri="{FF2B5EF4-FFF2-40B4-BE49-F238E27FC236}">
              <a16:creationId xmlns:a16="http://schemas.microsoft.com/office/drawing/2014/main" id="{39CAE5F9-4927-AB46-B277-C2C87B736878}"/>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118</xdr:row>
      <xdr:rowOff>0</xdr:rowOff>
    </xdr:from>
    <xdr:ext cx="314325" cy="876300"/>
    <xdr:sp macro="" textlink="">
      <xdr:nvSpPr>
        <xdr:cNvPr id="2598" name="Shape 31" descr="Resultado de imagen para imagenes de sillas secretariales con brazos">
          <a:extLst>
            <a:ext uri="{FF2B5EF4-FFF2-40B4-BE49-F238E27FC236}">
              <a16:creationId xmlns:a16="http://schemas.microsoft.com/office/drawing/2014/main" id="{66672963-94D8-1641-B97B-62E424A641C3}"/>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118</xdr:row>
      <xdr:rowOff>0</xdr:rowOff>
    </xdr:from>
    <xdr:ext cx="314325" cy="876300"/>
    <xdr:sp macro="" textlink="">
      <xdr:nvSpPr>
        <xdr:cNvPr id="2599" name="Shape 31" descr="Resultado de imagen para imagenes de sillas secretariales con brazos">
          <a:extLst>
            <a:ext uri="{FF2B5EF4-FFF2-40B4-BE49-F238E27FC236}">
              <a16:creationId xmlns:a16="http://schemas.microsoft.com/office/drawing/2014/main" id="{6B260563-791F-AB42-AE6C-F915BFFE360B}"/>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118</xdr:row>
      <xdr:rowOff>0</xdr:rowOff>
    </xdr:from>
    <xdr:ext cx="314325" cy="876300"/>
    <xdr:sp macro="" textlink="">
      <xdr:nvSpPr>
        <xdr:cNvPr id="2600" name="Shape 31" descr="Resultado de imagen para imagenes de sillas secretariales con brazos">
          <a:extLst>
            <a:ext uri="{FF2B5EF4-FFF2-40B4-BE49-F238E27FC236}">
              <a16:creationId xmlns:a16="http://schemas.microsoft.com/office/drawing/2014/main" id="{ADC3915D-43DA-8442-B2E3-F9D74FB62E4F}"/>
            </a:ext>
          </a:extLst>
        </xdr:cNvPr>
        <xdr:cNvSpPr/>
      </xdr:nvSpPr>
      <xdr:spPr>
        <a:xfrm>
          <a:off x="6529294" y="22635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120</xdr:row>
      <xdr:rowOff>0</xdr:rowOff>
    </xdr:from>
    <xdr:ext cx="314325" cy="476250"/>
    <xdr:sp macro="" textlink="">
      <xdr:nvSpPr>
        <xdr:cNvPr id="2601" name="Shape 32" descr="Resultado de imagen para imagenes de sillas secretariales con brazos">
          <a:extLst>
            <a:ext uri="{FF2B5EF4-FFF2-40B4-BE49-F238E27FC236}">
              <a16:creationId xmlns:a16="http://schemas.microsoft.com/office/drawing/2014/main" id="{C145A9C3-1D0A-C842-B8DD-0511FD825A73}"/>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120</xdr:row>
      <xdr:rowOff>0</xdr:rowOff>
    </xdr:from>
    <xdr:ext cx="314325" cy="476250"/>
    <xdr:sp macro="" textlink="">
      <xdr:nvSpPr>
        <xdr:cNvPr id="2602" name="Shape 32" descr="Resultado de imagen para imagenes de sillas secretariales con brazos">
          <a:extLst>
            <a:ext uri="{FF2B5EF4-FFF2-40B4-BE49-F238E27FC236}">
              <a16:creationId xmlns:a16="http://schemas.microsoft.com/office/drawing/2014/main" id="{7048302B-EA71-4E4E-8798-DF9CC3E430B3}"/>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120</xdr:row>
      <xdr:rowOff>0</xdr:rowOff>
    </xdr:from>
    <xdr:ext cx="314325" cy="476250"/>
    <xdr:sp macro="" textlink="">
      <xdr:nvSpPr>
        <xdr:cNvPr id="2603" name="Shape 32" descr="Resultado de imagen para imagenes de sillas secretariales con brazos">
          <a:extLst>
            <a:ext uri="{FF2B5EF4-FFF2-40B4-BE49-F238E27FC236}">
              <a16:creationId xmlns:a16="http://schemas.microsoft.com/office/drawing/2014/main" id="{F03E2008-220A-D04F-8867-7BBDA2479A7E}"/>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120</xdr:row>
      <xdr:rowOff>0</xdr:rowOff>
    </xdr:from>
    <xdr:ext cx="314325" cy="476250"/>
    <xdr:sp macro="" textlink="">
      <xdr:nvSpPr>
        <xdr:cNvPr id="2604" name="Shape 32" descr="Resultado de imagen para imagenes de sillas secretariales con brazos">
          <a:extLst>
            <a:ext uri="{FF2B5EF4-FFF2-40B4-BE49-F238E27FC236}">
              <a16:creationId xmlns:a16="http://schemas.microsoft.com/office/drawing/2014/main" id="{2DD1A569-76C8-E64C-AEF7-48F66A73E63A}"/>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120</xdr:row>
      <xdr:rowOff>0</xdr:rowOff>
    </xdr:from>
    <xdr:ext cx="314325" cy="476250"/>
    <xdr:sp macro="" textlink="">
      <xdr:nvSpPr>
        <xdr:cNvPr id="2605" name="Shape 32" descr="Resultado de imagen para imagenes de sillas secretariales con brazos">
          <a:extLst>
            <a:ext uri="{FF2B5EF4-FFF2-40B4-BE49-F238E27FC236}">
              <a16:creationId xmlns:a16="http://schemas.microsoft.com/office/drawing/2014/main" id="{CFB2605F-450C-EB4C-86E6-CE17170E9EF9}"/>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120</xdr:row>
      <xdr:rowOff>0</xdr:rowOff>
    </xdr:from>
    <xdr:ext cx="314325" cy="476250"/>
    <xdr:sp macro="" textlink="">
      <xdr:nvSpPr>
        <xdr:cNvPr id="2606" name="Shape 32" descr="Resultado de imagen para imagenes de sillas secretariales con brazos">
          <a:extLst>
            <a:ext uri="{FF2B5EF4-FFF2-40B4-BE49-F238E27FC236}">
              <a16:creationId xmlns:a16="http://schemas.microsoft.com/office/drawing/2014/main" id="{9A5C3964-25D9-1E4D-A9BC-3FB7EEC0D5F3}"/>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67</xdr:col>
      <xdr:colOff>0</xdr:colOff>
      <xdr:row>120</xdr:row>
      <xdr:rowOff>0</xdr:rowOff>
    </xdr:from>
    <xdr:ext cx="314325" cy="476250"/>
    <xdr:sp macro="" textlink="">
      <xdr:nvSpPr>
        <xdr:cNvPr id="2607" name="Shape 32" descr="Resultado de imagen para imagenes de sillas secretariales con brazos">
          <a:extLst>
            <a:ext uri="{FF2B5EF4-FFF2-40B4-BE49-F238E27FC236}">
              <a16:creationId xmlns:a16="http://schemas.microsoft.com/office/drawing/2014/main" id="{E610659F-B3C2-AA43-B590-A9A78E279E5E}"/>
            </a:ext>
          </a:extLst>
        </xdr:cNvPr>
        <xdr:cNvSpPr/>
      </xdr:nvSpPr>
      <xdr:spPr>
        <a:xfrm>
          <a:off x="6529294" y="22635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116</xdr:row>
      <xdr:rowOff>0</xdr:rowOff>
    </xdr:from>
    <xdr:ext cx="314325" cy="1276350"/>
    <xdr:sp macro="" textlink="">
      <xdr:nvSpPr>
        <xdr:cNvPr id="2608" name="Shape 29" descr="Resultado de imagen para imagenes de sillas secretariales con brazos">
          <a:extLst>
            <a:ext uri="{FF2B5EF4-FFF2-40B4-BE49-F238E27FC236}">
              <a16:creationId xmlns:a16="http://schemas.microsoft.com/office/drawing/2014/main" id="{AF006EC9-8075-3247-A650-93A3D020C79B}"/>
            </a:ext>
          </a:extLst>
        </xdr:cNvPr>
        <xdr:cNvSpPr/>
      </xdr:nvSpPr>
      <xdr:spPr>
        <a:xfrm>
          <a:off x="6529294" y="87913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116</xdr:row>
      <xdr:rowOff>0</xdr:rowOff>
    </xdr:from>
    <xdr:ext cx="314325" cy="1276350"/>
    <xdr:sp macro="" textlink="">
      <xdr:nvSpPr>
        <xdr:cNvPr id="2609" name="Shape 29" descr="Resultado de imagen para imagenes de sillas secretariales con brazos">
          <a:extLst>
            <a:ext uri="{FF2B5EF4-FFF2-40B4-BE49-F238E27FC236}">
              <a16:creationId xmlns:a16="http://schemas.microsoft.com/office/drawing/2014/main" id="{75AF1D15-A661-F24D-AC09-43BA068D092C}"/>
            </a:ext>
          </a:extLst>
        </xdr:cNvPr>
        <xdr:cNvSpPr/>
      </xdr:nvSpPr>
      <xdr:spPr>
        <a:xfrm>
          <a:off x="6529294" y="87913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116</xdr:row>
      <xdr:rowOff>0</xdr:rowOff>
    </xdr:from>
    <xdr:ext cx="314325" cy="1276350"/>
    <xdr:sp macro="" textlink="">
      <xdr:nvSpPr>
        <xdr:cNvPr id="2610" name="Shape 29" descr="Resultado de imagen para imagenes de sillas secretariales con brazos">
          <a:extLst>
            <a:ext uri="{FF2B5EF4-FFF2-40B4-BE49-F238E27FC236}">
              <a16:creationId xmlns:a16="http://schemas.microsoft.com/office/drawing/2014/main" id="{D6D824E6-A3D5-4A44-B4CA-D7840834A81A}"/>
            </a:ext>
          </a:extLst>
        </xdr:cNvPr>
        <xdr:cNvSpPr/>
      </xdr:nvSpPr>
      <xdr:spPr>
        <a:xfrm>
          <a:off x="6529294" y="87913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116</xdr:row>
      <xdr:rowOff>0</xdr:rowOff>
    </xdr:from>
    <xdr:ext cx="314325" cy="1276350"/>
    <xdr:sp macro="" textlink="">
      <xdr:nvSpPr>
        <xdr:cNvPr id="2611" name="Shape 29" descr="Resultado de imagen para imagenes de sillas secretariales con brazos">
          <a:extLst>
            <a:ext uri="{FF2B5EF4-FFF2-40B4-BE49-F238E27FC236}">
              <a16:creationId xmlns:a16="http://schemas.microsoft.com/office/drawing/2014/main" id="{2CDC8B2D-487A-B840-A204-7DD53C1801C8}"/>
            </a:ext>
          </a:extLst>
        </xdr:cNvPr>
        <xdr:cNvSpPr/>
      </xdr:nvSpPr>
      <xdr:spPr>
        <a:xfrm>
          <a:off x="6529294" y="87913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116</xdr:row>
      <xdr:rowOff>0</xdr:rowOff>
    </xdr:from>
    <xdr:ext cx="314325" cy="1276350"/>
    <xdr:sp macro="" textlink="">
      <xdr:nvSpPr>
        <xdr:cNvPr id="2612" name="Shape 29" descr="Resultado de imagen para imagenes de sillas secretariales con brazos">
          <a:extLst>
            <a:ext uri="{FF2B5EF4-FFF2-40B4-BE49-F238E27FC236}">
              <a16:creationId xmlns:a16="http://schemas.microsoft.com/office/drawing/2014/main" id="{5A337D06-2077-0340-9242-84010F3A84EF}"/>
            </a:ext>
          </a:extLst>
        </xdr:cNvPr>
        <xdr:cNvSpPr/>
      </xdr:nvSpPr>
      <xdr:spPr>
        <a:xfrm>
          <a:off x="6529294" y="87913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116</xdr:row>
      <xdr:rowOff>0</xdr:rowOff>
    </xdr:from>
    <xdr:ext cx="314325" cy="1276350"/>
    <xdr:sp macro="" textlink="">
      <xdr:nvSpPr>
        <xdr:cNvPr id="2613" name="Shape 29" descr="Resultado de imagen para imagenes de sillas secretariales con brazos">
          <a:extLst>
            <a:ext uri="{FF2B5EF4-FFF2-40B4-BE49-F238E27FC236}">
              <a16:creationId xmlns:a16="http://schemas.microsoft.com/office/drawing/2014/main" id="{44C1BBB5-B35B-CB4E-BBD0-5D0581CB0EF6}"/>
            </a:ext>
          </a:extLst>
        </xdr:cNvPr>
        <xdr:cNvSpPr/>
      </xdr:nvSpPr>
      <xdr:spPr>
        <a:xfrm>
          <a:off x="6529294" y="87913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116</xdr:row>
      <xdr:rowOff>0</xdr:rowOff>
    </xdr:from>
    <xdr:ext cx="314325" cy="1276350"/>
    <xdr:sp macro="" textlink="">
      <xdr:nvSpPr>
        <xdr:cNvPr id="2614" name="Shape 29" descr="Resultado de imagen para imagenes de sillas secretariales con brazos">
          <a:extLst>
            <a:ext uri="{FF2B5EF4-FFF2-40B4-BE49-F238E27FC236}">
              <a16:creationId xmlns:a16="http://schemas.microsoft.com/office/drawing/2014/main" id="{871479BF-B8EB-1B42-8F75-3F8D98CF7D04}"/>
            </a:ext>
          </a:extLst>
        </xdr:cNvPr>
        <xdr:cNvSpPr/>
      </xdr:nvSpPr>
      <xdr:spPr>
        <a:xfrm>
          <a:off x="6529294" y="87913882"/>
          <a:ext cx="314325" cy="1276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117</xdr:row>
      <xdr:rowOff>0</xdr:rowOff>
    </xdr:from>
    <xdr:ext cx="314325" cy="1076325"/>
    <xdr:sp macro="" textlink="">
      <xdr:nvSpPr>
        <xdr:cNvPr id="2615" name="Shape 30" descr="Resultado de imagen para imagenes de sillas secretariales con brazos">
          <a:extLst>
            <a:ext uri="{FF2B5EF4-FFF2-40B4-BE49-F238E27FC236}">
              <a16:creationId xmlns:a16="http://schemas.microsoft.com/office/drawing/2014/main" id="{FA822904-C5FA-B346-A0EE-8D9D79FF47A1}"/>
            </a:ext>
          </a:extLst>
        </xdr:cNvPr>
        <xdr:cNvSpPr/>
      </xdr:nvSpPr>
      <xdr:spPr>
        <a:xfrm>
          <a:off x="6529294" y="87913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117</xdr:row>
      <xdr:rowOff>0</xdr:rowOff>
    </xdr:from>
    <xdr:ext cx="314325" cy="1076325"/>
    <xdr:sp macro="" textlink="">
      <xdr:nvSpPr>
        <xdr:cNvPr id="2616" name="Shape 30" descr="Resultado de imagen para imagenes de sillas secretariales con brazos">
          <a:extLst>
            <a:ext uri="{FF2B5EF4-FFF2-40B4-BE49-F238E27FC236}">
              <a16:creationId xmlns:a16="http://schemas.microsoft.com/office/drawing/2014/main" id="{05F8815B-870C-C444-BFBD-933F2996DEAC}"/>
            </a:ext>
          </a:extLst>
        </xdr:cNvPr>
        <xdr:cNvSpPr/>
      </xdr:nvSpPr>
      <xdr:spPr>
        <a:xfrm>
          <a:off x="6529294" y="87913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117</xdr:row>
      <xdr:rowOff>0</xdr:rowOff>
    </xdr:from>
    <xdr:ext cx="314325" cy="1076325"/>
    <xdr:sp macro="" textlink="">
      <xdr:nvSpPr>
        <xdr:cNvPr id="2617" name="Shape 30" descr="Resultado de imagen para imagenes de sillas secretariales con brazos">
          <a:extLst>
            <a:ext uri="{FF2B5EF4-FFF2-40B4-BE49-F238E27FC236}">
              <a16:creationId xmlns:a16="http://schemas.microsoft.com/office/drawing/2014/main" id="{0DB9FF5D-FA9D-1144-AB5D-4846CA43A789}"/>
            </a:ext>
          </a:extLst>
        </xdr:cNvPr>
        <xdr:cNvSpPr/>
      </xdr:nvSpPr>
      <xdr:spPr>
        <a:xfrm>
          <a:off x="6529294" y="87913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117</xdr:row>
      <xdr:rowOff>0</xdr:rowOff>
    </xdr:from>
    <xdr:ext cx="314325" cy="1076325"/>
    <xdr:sp macro="" textlink="">
      <xdr:nvSpPr>
        <xdr:cNvPr id="2618" name="Shape 30" descr="Resultado de imagen para imagenes de sillas secretariales con brazos">
          <a:extLst>
            <a:ext uri="{FF2B5EF4-FFF2-40B4-BE49-F238E27FC236}">
              <a16:creationId xmlns:a16="http://schemas.microsoft.com/office/drawing/2014/main" id="{3D19CE4E-3B07-BF4B-9665-2DB618D71984}"/>
            </a:ext>
          </a:extLst>
        </xdr:cNvPr>
        <xdr:cNvSpPr/>
      </xdr:nvSpPr>
      <xdr:spPr>
        <a:xfrm>
          <a:off x="6529294" y="87913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117</xdr:row>
      <xdr:rowOff>0</xdr:rowOff>
    </xdr:from>
    <xdr:ext cx="314325" cy="1076325"/>
    <xdr:sp macro="" textlink="">
      <xdr:nvSpPr>
        <xdr:cNvPr id="2619" name="Shape 30" descr="Resultado de imagen para imagenes de sillas secretariales con brazos">
          <a:extLst>
            <a:ext uri="{FF2B5EF4-FFF2-40B4-BE49-F238E27FC236}">
              <a16:creationId xmlns:a16="http://schemas.microsoft.com/office/drawing/2014/main" id="{6F5476C9-61D2-6D40-8EFF-4B6310018B6D}"/>
            </a:ext>
          </a:extLst>
        </xdr:cNvPr>
        <xdr:cNvSpPr/>
      </xdr:nvSpPr>
      <xdr:spPr>
        <a:xfrm>
          <a:off x="6529294" y="87913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117</xdr:row>
      <xdr:rowOff>0</xdr:rowOff>
    </xdr:from>
    <xdr:ext cx="314325" cy="1076325"/>
    <xdr:sp macro="" textlink="">
      <xdr:nvSpPr>
        <xdr:cNvPr id="2620" name="Shape 30" descr="Resultado de imagen para imagenes de sillas secretariales con brazos">
          <a:extLst>
            <a:ext uri="{FF2B5EF4-FFF2-40B4-BE49-F238E27FC236}">
              <a16:creationId xmlns:a16="http://schemas.microsoft.com/office/drawing/2014/main" id="{A53A5D92-DBEC-4540-8A62-638E4521DBC7}"/>
            </a:ext>
          </a:extLst>
        </xdr:cNvPr>
        <xdr:cNvSpPr/>
      </xdr:nvSpPr>
      <xdr:spPr>
        <a:xfrm>
          <a:off x="6529294" y="87913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117</xdr:row>
      <xdr:rowOff>0</xdr:rowOff>
    </xdr:from>
    <xdr:ext cx="314325" cy="1076325"/>
    <xdr:sp macro="" textlink="">
      <xdr:nvSpPr>
        <xdr:cNvPr id="2621" name="Shape 30" descr="Resultado de imagen para imagenes de sillas secretariales con brazos">
          <a:extLst>
            <a:ext uri="{FF2B5EF4-FFF2-40B4-BE49-F238E27FC236}">
              <a16:creationId xmlns:a16="http://schemas.microsoft.com/office/drawing/2014/main" id="{7CCA69B1-7802-5447-B5B1-500DAEEE92D5}"/>
            </a:ext>
          </a:extLst>
        </xdr:cNvPr>
        <xdr:cNvSpPr/>
      </xdr:nvSpPr>
      <xdr:spPr>
        <a:xfrm>
          <a:off x="6529294" y="87913882"/>
          <a:ext cx="3143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118</xdr:row>
      <xdr:rowOff>0</xdr:rowOff>
    </xdr:from>
    <xdr:ext cx="314325" cy="876300"/>
    <xdr:sp macro="" textlink="">
      <xdr:nvSpPr>
        <xdr:cNvPr id="2622" name="Shape 31" descr="Resultado de imagen para imagenes de sillas secretariales con brazos">
          <a:extLst>
            <a:ext uri="{FF2B5EF4-FFF2-40B4-BE49-F238E27FC236}">
              <a16:creationId xmlns:a16="http://schemas.microsoft.com/office/drawing/2014/main" id="{E4B17FC1-5FDF-2C4B-8BA1-3555BF67874A}"/>
            </a:ext>
          </a:extLst>
        </xdr:cNvPr>
        <xdr:cNvSpPr/>
      </xdr:nvSpPr>
      <xdr:spPr>
        <a:xfrm>
          <a:off x="6529294" y="87913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118</xdr:row>
      <xdr:rowOff>0</xdr:rowOff>
    </xdr:from>
    <xdr:ext cx="314325" cy="876300"/>
    <xdr:sp macro="" textlink="">
      <xdr:nvSpPr>
        <xdr:cNvPr id="2623" name="Shape 31" descr="Resultado de imagen para imagenes de sillas secretariales con brazos">
          <a:extLst>
            <a:ext uri="{FF2B5EF4-FFF2-40B4-BE49-F238E27FC236}">
              <a16:creationId xmlns:a16="http://schemas.microsoft.com/office/drawing/2014/main" id="{8F08E991-FC4C-2D42-939C-FDEDF50E12D7}"/>
            </a:ext>
          </a:extLst>
        </xdr:cNvPr>
        <xdr:cNvSpPr/>
      </xdr:nvSpPr>
      <xdr:spPr>
        <a:xfrm>
          <a:off x="6529294" y="87913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118</xdr:row>
      <xdr:rowOff>0</xdr:rowOff>
    </xdr:from>
    <xdr:ext cx="314325" cy="876300"/>
    <xdr:sp macro="" textlink="">
      <xdr:nvSpPr>
        <xdr:cNvPr id="2624" name="Shape 31" descr="Resultado de imagen para imagenes de sillas secretariales con brazos">
          <a:extLst>
            <a:ext uri="{FF2B5EF4-FFF2-40B4-BE49-F238E27FC236}">
              <a16:creationId xmlns:a16="http://schemas.microsoft.com/office/drawing/2014/main" id="{FD210A56-DBD0-AD45-9760-D4E55B9818B6}"/>
            </a:ext>
          </a:extLst>
        </xdr:cNvPr>
        <xdr:cNvSpPr/>
      </xdr:nvSpPr>
      <xdr:spPr>
        <a:xfrm>
          <a:off x="6529294" y="87913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118</xdr:row>
      <xdr:rowOff>0</xdr:rowOff>
    </xdr:from>
    <xdr:ext cx="314325" cy="876300"/>
    <xdr:sp macro="" textlink="">
      <xdr:nvSpPr>
        <xdr:cNvPr id="2625" name="Shape 31" descr="Resultado de imagen para imagenes de sillas secretariales con brazos">
          <a:extLst>
            <a:ext uri="{FF2B5EF4-FFF2-40B4-BE49-F238E27FC236}">
              <a16:creationId xmlns:a16="http://schemas.microsoft.com/office/drawing/2014/main" id="{74638794-CDAF-DB47-A439-3A6639C7185D}"/>
            </a:ext>
          </a:extLst>
        </xdr:cNvPr>
        <xdr:cNvSpPr/>
      </xdr:nvSpPr>
      <xdr:spPr>
        <a:xfrm>
          <a:off x="6529294" y="87913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118</xdr:row>
      <xdr:rowOff>0</xdr:rowOff>
    </xdr:from>
    <xdr:ext cx="314325" cy="876300"/>
    <xdr:sp macro="" textlink="">
      <xdr:nvSpPr>
        <xdr:cNvPr id="2626" name="Shape 31" descr="Resultado de imagen para imagenes de sillas secretariales con brazos">
          <a:extLst>
            <a:ext uri="{FF2B5EF4-FFF2-40B4-BE49-F238E27FC236}">
              <a16:creationId xmlns:a16="http://schemas.microsoft.com/office/drawing/2014/main" id="{7A982640-7284-7149-AE11-E137E17153D3}"/>
            </a:ext>
          </a:extLst>
        </xdr:cNvPr>
        <xdr:cNvSpPr/>
      </xdr:nvSpPr>
      <xdr:spPr>
        <a:xfrm>
          <a:off x="6529294" y="87913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118</xdr:row>
      <xdr:rowOff>0</xdr:rowOff>
    </xdr:from>
    <xdr:ext cx="314325" cy="876300"/>
    <xdr:sp macro="" textlink="">
      <xdr:nvSpPr>
        <xdr:cNvPr id="2627" name="Shape 31" descr="Resultado de imagen para imagenes de sillas secretariales con brazos">
          <a:extLst>
            <a:ext uri="{FF2B5EF4-FFF2-40B4-BE49-F238E27FC236}">
              <a16:creationId xmlns:a16="http://schemas.microsoft.com/office/drawing/2014/main" id="{EED3201D-68D0-0345-9299-8D59FBA083B0}"/>
            </a:ext>
          </a:extLst>
        </xdr:cNvPr>
        <xdr:cNvSpPr/>
      </xdr:nvSpPr>
      <xdr:spPr>
        <a:xfrm>
          <a:off x="6529294" y="87913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118</xdr:row>
      <xdr:rowOff>0</xdr:rowOff>
    </xdr:from>
    <xdr:ext cx="314325" cy="876300"/>
    <xdr:sp macro="" textlink="">
      <xdr:nvSpPr>
        <xdr:cNvPr id="2628" name="Shape 31" descr="Resultado de imagen para imagenes de sillas secretariales con brazos">
          <a:extLst>
            <a:ext uri="{FF2B5EF4-FFF2-40B4-BE49-F238E27FC236}">
              <a16:creationId xmlns:a16="http://schemas.microsoft.com/office/drawing/2014/main" id="{1D069FDC-6778-8640-BC67-2C444545333F}"/>
            </a:ext>
          </a:extLst>
        </xdr:cNvPr>
        <xdr:cNvSpPr/>
      </xdr:nvSpPr>
      <xdr:spPr>
        <a:xfrm>
          <a:off x="6529294" y="87913882"/>
          <a:ext cx="314325" cy="876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120</xdr:row>
      <xdr:rowOff>0</xdr:rowOff>
    </xdr:from>
    <xdr:ext cx="314325" cy="476250"/>
    <xdr:sp macro="" textlink="">
      <xdr:nvSpPr>
        <xdr:cNvPr id="2629" name="Shape 32" descr="Resultado de imagen para imagenes de sillas secretariales con brazos">
          <a:extLst>
            <a:ext uri="{FF2B5EF4-FFF2-40B4-BE49-F238E27FC236}">
              <a16:creationId xmlns:a16="http://schemas.microsoft.com/office/drawing/2014/main" id="{C9A4DE8D-9582-FE4F-A87B-97C94212D769}"/>
            </a:ext>
          </a:extLst>
        </xdr:cNvPr>
        <xdr:cNvSpPr/>
      </xdr:nvSpPr>
      <xdr:spPr>
        <a:xfrm>
          <a:off x="6529294" y="87913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120</xdr:row>
      <xdr:rowOff>0</xdr:rowOff>
    </xdr:from>
    <xdr:ext cx="314325" cy="476250"/>
    <xdr:sp macro="" textlink="">
      <xdr:nvSpPr>
        <xdr:cNvPr id="2630" name="Shape 32" descr="Resultado de imagen para imagenes de sillas secretariales con brazos">
          <a:extLst>
            <a:ext uri="{FF2B5EF4-FFF2-40B4-BE49-F238E27FC236}">
              <a16:creationId xmlns:a16="http://schemas.microsoft.com/office/drawing/2014/main" id="{3F73E18A-01B6-4C48-B0AD-1FF04BE2F678}"/>
            </a:ext>
          </a:extLst>
        </xdr:cNvPr>
        <xdr:cNvSpPr/>
      </xdr:nvSpPr>
      <xdr:spPr>
        <a:xfrm>
          <a:off x="6529294" y="87913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120</xdr:row>
      <xdr:rowOff>0</xdr:rowOff>
    </xdr:from>
    <xdr:ext cx="314325" cy="476250"/>
    <xdr:sp macro="" textlink="">
      <xdr:nvSpPr>
        <xdr:cNvPr id="2631" name="Shape 32" descr="Resultado de imagen para imagenes de sillas secretariales con brazos">
          <a:extLst>
            <a:ext uri="{FF2B5EF4-FFF2-40B4-BE49-F238E27FC236}">
              <a16:creationId xmlns:a16="http://schemas.microsoft.com/office/drawing/2014/main" id="{DE4B73F2-EC7C-6342-9F0E-A56A31F58452}"/>
            </a:ext>
          </a:extLst>
        </xdr:cNvPr>
        <xdr:cNvSpPr/>
      </xdr:nvSpPr>
      <xdr:spPr>
        <a:xfrm>
          <a:off x="6529294" y="87913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120</xdr:row>
      <xdr:rowOff>0</xdr:rowOff>
    </xdr:from>
    <xdr:ext cx="314325" cy="476250"/>
    <xdr:sp macro="" textlink="">
      <xdr:nvSpPr>
        <xdr:cNvPr id="2632" name="Shape 32" descr="Resultado de imagen para imagenes de sillas secretariales con brazos">
          <a:extLst>
            <a:ext uri="{FF2B5EF4-FFF2-40B4-BE49-F238E27FC236}">
              <a16:creationId xmlns:a16="http://schemas.microsoft.com/office/drawing/2014/main" id="{C342BFF0-6ADE-DD4D-A382-C66482ED1E7A}"/>
            </a:ext>
          </a:extLst>
        </xdr:cNvPr>
        <xdr:cNvSpPr/>
      </xdr:nvSpPr>
      <xdr:spPr>
        <a:xfrm>
          <a:off x="6529294" y="87913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120</xdr:row>
      <xdr:rowOff>0</xdr:rowOff>
    </xdr:from>
    <xdr:ext cx="314325" cy="476250"/>
    <xdr:sp macro="" textlink="">
      <xdr:nvSpPr>
        <xdr:cNvPr id="2633" name="Shape 32" descr="Resultado de imagen para imagenes de sillas secretariales con brazos">
          <a:extLst>
            <a:ext uri="{FF2B5EF4-FFF2-40B4-BE49-F238E27FC236}">
              <a16:creationId xmlns:a16="http://schemas.microsoft.com/office/drawing/2014/main" id="{2F1C5032-A773-224E-B7FB-09E37A008F81}"/>
            </a:ext>
          </a:extLst>
        </xdr:cNvPr>
        <xdr:cNvSpPr/>
      </xdr:nvSpPr>
      <xdr:spPr>
        <a:xfrm>
          <a:off x="6529294" y="87913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120</xdr:row>
      <xdr:rowOff>0</xdr:rowOff>
    </xdr:from>
    <xdr:ext cx="314325" cy="476250"/>
    <xdr:sp macro="" textlink="">
      <xdr:nvSpPr>
        <xdr:cNvPr id="2634" name="Shape 32" descr="Resultado de imagen para imagenes de sillas secretariales con brazos">
          <a:extLst>
            <a:ext uri="{FF2B5EF4-FFF2-40B4-BE49-F238E27FC236}">
              <a16:creationId xmlns:a16="http://schemas.microsoft.com/office/drawing/2014/main" id="{85658715-80A6-6047-8E55-451975F459A3}"/>
            </a:ext>
          </a:extLst>
        </xdr:cNvPr>
        <xdr:cNvSpPr/>
      </xdr:nvSpPr>
      <xdr:spPr>
        <a:xfrm>
          <a:off x="6529294" y="87913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120</xdr:row>
      <xdr:rowOff>0</xdr:rowOff>
    </xdr:from>
    <xdr:ext cx="314325" cy="476250"/>
    <xdr:sp macro="" textlink="">
      <xdr:nvSpPr>
        <xdr:cNvPr id="2635" name="Shape 32" descr="Resultado de imagen para imagenes de sillas secretariales con brazos">
          <a:extLst>
            <a:ext uri="{FF2B5EF4-FFF2-40B4-BE49-F238E27FC236}">
              <a16:creationId xmlns:a16="http://schemas.microsoft.com/office/drawing/2014/main" id="{A8771AB7-FF6B-024C-9831-4809970B2A58}"/>
            </a:ext>
          </a:extLst>
        </xdr:cNvPr>
        <xdr:cNvSpPr/>
      </xdr:nvSpPr>
      <xdr:spPr>
        <a:xfrm>
          <a:off x="6529294" y="87913882"/>
          <a:ext cx="314325"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104775</xdr:colOff>
      <xdr:row>0</xdr:row>
      <xdr:rowOff>28575</xdr:rowOff>
    </xdr:from>
    <xdr:ext cx="571500" cy="704850"/>
    <xdr:pic>
      <xdr:nvPicPr>
        <xdr:cNvPr id="2" name="image1.png" descr="log-udea2.GIF">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proyectos@solutronic.co"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topLeftCell="A4" zoomScale="130" zoomScaleNormal="130" workbookViewId="0">
      <selection activeCell="A26" sqref="A26:B26"/>
    </sheetView>
  </sheetViews>
  <sheetFormatPr baseColWidth="10" defaultColWidth="14.5" defaultRowHeight="15" customHeight="1"/>
  <cols>
    <col min="1" max="1" width="5.83203125" customWidth="1"/>
    <col min="2" max="2" width="80" customWidth="1"/>
    <col min="3" max="26" width="11.5" customWidth="1"/>
  </cols>
  <sheetData>
    <row r="1" spans="1:26" ht="37.5" customHeight="1">
      <c r="A1" s="596" t="s">
        <v>0</v>
      </c>
      <c r="B1" s="597"/>
      <c r="C1" s="1"/>
      <c r="D1" s="1"/>
      <c r="E1" s="1"/>
      <c r="F1" s="1"/>
      <c r="G1" s="1"/>
      <c r="H1" s="1"/>
      <c r="I1" s="1"/>
      <c r="J1" s="1"/>
      <c r="K1" s="1"/>
      <c r="L1" s="1"/>
      <c r="M1" s="1"/>
      <c r="N1" s="1"/>
      <c r="O1" s="1"/>
      <c r="P1" s="1"/>
      <c r="Q1" s="1"/>
      <c r="R1" s="1"/>
      <c r="S1" s="1"/>
      <c r="T1" s="1"/>
      <c r="U1" s="1"/>
      <c r="V1" s="1"/>
      <c r="W1" s="1"/>
      <c r="X1" s="1"/>
      <c r="Y1" s="1"/>
      <c r="Z1" s="1"/>
    </row>
    <row r="2" spans="1:26" ht="56.25" customHeight="1">
      <c r="A2" s="598" t="s">
        <v>245</v>
      </c>
      <c r="B2" s="599"/>
      <c r="C2" s="1"/>
      <c r="D2" s="1"/>
      <c r="E2" s="1"/>
      <c r="F2" s="1"/>
      <c r="G2" s="1"/>
      <c r="H2" s="1"/>
      <c r="I2" s="1"/>
      <c r="J2" s="1"/>
      <c r="K2" s="1"/>
      <c r="L2" s="1"/>
      <c r="M2" s="1"/>
      <c r="N2" s="1"/>
      <c r="O2" s="1"/>
      <c r="P2" s="1"/>
      <c r="Q2" s="1"/>
      <c r="R2" s="1"/>
      <c r="S2" s="1"/>
      <c r="T2" s="1"/>
      <c r="U2" s="1"/>
      <c r="V2" s="1"/>
      <c r="W2" s="1"/>
      <c r="X2" s="1"/>
      <c r="Y2" s="1"/>
      <c r="Z2" s="1"/>
    </row>
    <row r="3" spans="1:26" ht="18.75" customHeight="1">
      <c r="A3" s="598" t="s">
        <v>1</v>
      </c>
      <c r="B3" s="599"/>
      <c r="C3" s="1"/>
      <c r="D3" s="1"/>
      <c r="E3" s="1"/>
      <c r="F3" s="1"/>
      <c r="G3" s="1"/>
      <c r="H3" s="1"/>
      <c r="I3" s="1"/>
      <c r="J3" s="1"/>
      <c r="K3" s="1"/>
      <c r="L3" s="1"/>
      <c r="M3" s="1"/>
      <c r="N3" s="1"/>
      <c r="O3" s="1"/>
      <c r="P3" s="1"/>
      <c r="Q3" s="1"/>
      <c r="R3" s="1"/>
      <c r="S3" s="1"/>
      <c r="T3" s="1"/>
      <c r="U3" s="1"/>
      <c r="V3" s="1"/>
      <c r="W3" s="1"/>
      <c r="X3" s="1"/>
      <c r="Y3" s="1"/>
      <c r="Z3" s="1"/>
    </row>
    <row r="4" spans="1:26" ht="109.5" customHeight="1">
      <c r="A4" s="600" t="s">
        <v>246</v>
      </c>
      <c r="B4" s="601"/>
      <c r="C4" s="1"/>
      <c r="D4" s="1"/>
      <c r="E4" s="1"/>
      <c r="F4" s="1"/>
      <c r="G4" s="1"/>
      <c r="H4" s="1"/>
      <c r="I4" s="1"/>
      <c r="J4" s="1"/>
      <c r="K4" s="1"/>
      <c r="L4" s="1"/>
      <c r="M4" s="1"/>
      <c r="N4" s="1"/>
      <c r="O4" s="1"/>
      <c r="P4" s="1"/>
      <c r="Q4" s="1"/>
      <c r="R4" s="1"/>
      <c r="S4" s="1"/>
      <c r="T4" s="1"/>
      <c r="U4" s="1"/>
      <c r="V4" s="1"/>
      <c r="W4" s="1"/>
      <c r="X4" s="1"/>
      <c r="Y4" s="1"/>
      <c r="Z4" s="1"/>
    </row>
    <row r="5" spans="1:26" ht="27" customHeight="1">
      <c r="A5" s="602" t="s">
        <v>2</v>
      </c>
      <c r="B5" s="603"/>
      <c r="C5" s="1"/>
      <c r="D5" s="1"/>
      <c r="E5" s="1"/>
      <c r="F5" s="1"/>
      <c r="G5" s="1"/>
      <c r="H5" s="1"/>
      <c r="I5" s="1"/>
      <c r="J5" s="1"/>
      <c r="K5" s="1"/>
      <c r="L5" s="1"/>
      <c r="M5" s="1"/>
      <c r="N5" s="1"/>
      <c r="O5" s="1"/>
      <c r="P5" s="1"/>
      <c r="Q5" s="1"/>
      <c r="R5" s="1"/>
      <c r="S5" s="1"/>
      <c r="T5" s="1"/>
      <c r="U5" s="1"/>
      <c r="V5" s="1"/>
      <c r="W5" s="1"/>
      <c r="X5" s="1"/>
      <c r="Y5" s="1"/>
      <c r="Z5" s="1"/>
    </row>
    <row r="6" spans="1:26" ht="12.75" customHeight="1">
      <c r="A6" s="2"/>
      <c r="B6" s="2"/>
      <c r="C6" s="1"/>
      <c r="D6" s="1"/>
      <c r="E6" s="1"/>
      <c r="F6" s="1"/>
      <c r="G6" s="1"/>
      <c r="H6" s="1"/>
      <c r="I6" s="1"/>
      <c r="J6" s="1"/>
      <c r="K6" s="1"/>
      <c r="L6" s="1"/>
      <c r="M6" s="1"/>
      <c r="N6" s="1"/>
      <c r="O6" s="1"/>
      <c r="P6" s="1"/>
      <c r="Q6" s="1"/>
      <c r="R6" s="1"/>
      <c r="S6" s="1"/>
      <c r="T6" s="1"/>
      <c r="U6" s="1"/>
      <c r="V6" s="1"/>
      <c r="W6" s="1"/>
      <c r="X6" s="1"/>
      <c r="Y6" s="1"/>
      <c r="Z6" s="1"/>
    </row>
    <row r="7" spans="1:26" ht="29.25" customHeight="1">
      <c r="A7" s="3" t="s">
        <v>3</v>
      </c>
      <c r="B7" s="3" t="s">
        <v>4</v>
      </c>
      <c r="C7" s="1"/>
      <c r="D7" s="1"/>
      <c r="E7" s="1"/>
      <c r="F7" s="1"/>
      <c r="G7" s="1"/>
      <c r="H7" s="1"/>
      <c r="I7" s="1"/>
      <c r="J7" s="1"/>
      <c r="K7" s="1"/>
      <c r="L7" s="1"/>
      <c r="M7" s="1"/>
      <c r="N7" s="1"/>
      <c r="O7" s="1"/>
      <c r="P7" s="1"/>
      <c r="Q7" s="1"/>
      <c r="R7" s="1"/>
      <c r="S7" s="1"/>
      <c r="T7" s="1"/>
      <c r="U7" s="1"/>
      <c r="V7" s="1"/>
      <c r="W7" s="1"/>
      <c r="X7" s="1"/>
      <c r="Y7" s="1"/>
      <c r="Z7" s="1"/>
    </row>
    <row r="8" spans="1:26" ht="18" customHeight="1">
      <c r="A8" s="4">
        <v>1</v>
      </c>
      <c r="B8" s="5" t="s">
        <v>248</v>
      </c>
      <c r="C8" s="1"/>
      <c r="D8" s="1"/>
      <c r="E8" s="1"/>
      <c r="F8" s="1"/>
      <c r="G8" s="1"/>
      <c r="H8" s="1"/>
      <c r="I8" s="1"/>
      <c r="J8" s="1"/>
      <c r="K8" s="1"/>
      <c r="L8" s="1"/>
      <c r="M8" s="1"/>
      <c r="N8" s="1"/>
      <c r="O8" s="1"/>
      <c r="P8" s="1"/>
      <c r="Q8" s="1"/>
      <c r="R8" s="1"/>
      <c r="S8" s="1"/>
      <c r="T8" s="1"/>
      <c r="U8" s="1"/>
      <c r="V8" s="1"/>
      <c r="W8" s="1"/>
      <c r="X8" s="1"/>
      <c r="Y8" s="1"/>
      <c r="Z8" s="1"/>
    </row>
    <row r="9" spans="1:26" ht="18" hidden="1" customHeight="1">
      <c r="A9" s="4">
        <v>2</v>
      </c>
      <c r="B9" s="6"/>
      <c r="C9" s="1"/>
      <c r="D9" s="1"/>
      <c r="E9" s="1"/>
      <c r="F9" s="1"/>
      <c r="G9" s="1"/>
      <c r="H9" s="1"/>
      <c r="I9" s="1"/>
      <c r="J9" s="1"/>
      <c r="K9" s="1"/>
      <c r="L9" s="1"/>
      <c r="M9" s="1"/>
      <c r="N9" s="1"/>
      <c r="O9" s="1"/>
      <c r="P9" s="1"/>
      <c r="Q9" s="1"/>
      <c r="R9" s="1"/>
      <c r="S9" s="1"/>
      <c r="T9" s="1"/>
      <c r="U9" s="1"/>
      <c r="V9" s="1"/>
      <c r="W9" s="1"/>
      <c r="X9" s="1"/>
      <c r="Y9" s="1"/>
      <c r="Z9" s="1"/>
    </row>
    <row r="10" spans="1:26" ht="18" hidden="1" customHeight="1">
      <c r="A10" s="4">
        <v>3</v>
      </c>
      <c r="B10" s="5"/>
      <c r="C10" s="1"/>
      <c r="D10" s="1"/>
      <c r="E10" s="1"/>
      <c r="F10" s="1"/>
      <c r="G10" s="1"/>
      <c r="H10" s="1"/>
      <c r="I10" s="1"/>
      <c r="J10" s="1"/>
      <c r="K10" s="1"/>
      <c r="L10" s="1"/>
      <c r="M10" s="1"/>
      <c r="N10" s="1"/>
      <c r="O10" s="1"/>
      <c r="P10" s="1"/>
      <c r="Q10" s="1"/>
      <c r="R10" s="1"/>
      <c r="S10" s="1"/>
      <c r="T10" s="1"/>
      <c r="U10" s="1"/>
      <c r="V10" s="1"/>
      <c r="W10" s="1"/>
      <c r="X10" s="1"/>
      <c r="Y10" s="1"/>
      <c r="Z10" s="1"/>
    </row>
    <row r="11" spans="1:26" ht="18" hidden="1" customHeight="1">
      <c r="A11" s="4">
        <v>4</v>
      </c>
      <c r="B11" s="5"/>
      <c r="C11" s="1"/>
      <c r="D11" s="1"/>
      <c r="E11" s="1"/>
      <c r="F11" s="1"/>
      <c r="G11" s="1"/>
      <c r="H11" s="1"/>
      <c r="I11" s="1"/>
      <c r="J11" s="1"/>
      <c r="K11" s="1"/>
      <c r="L11" s="1"/>
      <c r="M11" s="1"/>
      <c r="N11" s="1"/>
      <c r="O11" s="1"/>
      <c r="P11" s="1"/>
      <c r="Q11" s="1"/>
      <c r="R11" s="1"/>
      <c r="S11" s="1"/>
      <c r="T11" s="1"/>
      <c r="U11" s="1"/>
      <c r="V11" s="1"/>
      <c r="W11" s="1"/>
      <c r="X11" s="1"/>
      <c r="Y11" s="1"/>
      <c r="Z11" s="1"/>
    </row>
    <row r="12" spans="1:26" ht="18" hidden="1" customHeight="1">
      <c r="A12" s="4">
        <v>5</v>
      </c>
      <c r="B12" s="5"/>
      <c r="C12" s="1"/>
      <c r="D12" s="1"/>
      <c r="E12" s="1"/>
      <c r="F12" s="1"/>
      <c r="G12" s="1"/>
      <c r="H12" s="1"/>
      <c r="I12" s="1"/>
      <c r="J12" s="1"/>
      <c r="K12" s="1"/>
      <c r="L12" s="1"/>
      <c r="M12" s="1"/>
      <c r="N12" s="1"/>
      <c r="O12" s="1"/>
      <c r="P12" s="1"/>
      <c r="Q12" s="1"/>
      <c r="R12" s="1"/>
      <c r="S12" s="1"/>
      <c r="T12" s="1"/>
      <c r="U12" s="1"/>
      <c r="V12" s="1"/>
      <c r="W12" s="1"/>
      <c r="X12" s="1"/>
      <c r="Y12" s="1"/>
      <c r="Z12" s="1"/>
    </row>
    <row r="13" spans="1:26" ht="18" hidden="1" customHeight="1">
      <c r="A13" s="4">
        <v>6</v>
      </c>
      <c r="B13" s="7"/>
      <c r="C13" s="1"/>
      <c r="D13" s="1"/>
      <c r="E13" s="1"/>
      <c r="F13" s="1"/>
      <c r="G13" s="1"/>
      <c r="H13" s="1"/>
      <c r="I13" s="1"/>
      <c r="J13" s="1"/>
      <c r="K13" s="1"/>
      <c r="L13" s="1"/>
      <c r="M13" s="1"/>
      <c r="N13" s="1"/>
      <c r="O13" s="1"/>
      <c r="P13" s="1"/>
      <c r="Q13" s="1"/>
      <c r="R13" s="1"/>
      <c r="S13" s="1"/>
      <c r="T13" s="1"/>
      <c r="U13" s="1"/>
      <c r="V13" s="1"/>
      <c r="W13" s="1"/>
      <c r="X13" s="1"/>
      <c r="Y13" s="1"/>
      <c r="Z13" s="1"/>
    </row>
    <row r="14" spans="1:26" ht="18" hidden="1" customHeight="1">
      <c r="A14" s="4">
        <v>7</v>
      </c>
      <c r="B14" s="7"/>
      <c r="C14" s="1"/>
      <c r="D14" s="1"/>
      <c r="E14" s="1"/>
      <c r="F14" s="1"/>
      <c r="G14" s="1"/>
      <c r="H14" s="1"/>
      <c r="I14" s="1"/>
      <c r="J14" s="1"/>
      <c r="K14" s="1"/>
      <c r="L14" s="1"/>
      <c r="M14" s="1"/>
      <c r="N14" s="1"/>
      <c r="O14" s="1"/>
      <c r="P14" s="1"/>
      <c r="Q14" s="1"/>
      <c r="R14" s="1"/>
      <c r="S14" s="1"/>
      <c r="T14" s="1"/>
      <c r="U14" s="1"/>
      <c r="V14" s="1"/>
      <c r="W14" s="1"/>
      <c r="X14" s="1"/>
      <c r="Y14" s="1"/>
      <c r="Z14" s="1"/>
    </row>
    <row r="15" spans="1:26" ht="18" hidden="1" customHeight="1">
      <c r="A15" s="4">
        <v>8</v>
      </c>
      <c r="B15" s="7"/>
      <c r="C15" s="1"/>
      <c r="D15" s="1"/>
      <c r="E15" s="1"/>
      <c r="F15" s="1"/>
      <c r="G15" s="1"/>
      <c r="H15" s="1"/>
      <c r="I15" s="1"/>
      <c r="J15" s="1"/>
      <c r="K15" s="1"/>
      <c r="L15" s="1"/>
      <c r="M15" s="1"/>
      <c r="N15" s="1"/>
      <c r="O15" s="1"/>
      <c r="P15" s="1"/>
      <c r="Q15" s="1"/>
      <c r="R15" s="1"/>
      <c r="S15" s="1"/>
      <c r="T15" s="1"/>
      <c r="U15" s="1"/>
      <c r="V15" s="1"/>
      <c r="W15" s="1"/>
      <c r="X15" s="1"/>
      <c r="Y15" s="1"/>
      <c r="Z15" s="1"/>
    </row>
    <row r="16" spans="1:26" ht="22.5" hidden="1" customHeight="1">
      <c r="A16" s="4">
        <v>9</v>
      </c>
      <c r="B16" s="7"/>
      <c r="C16" s="1"/>
      <c r="D16" s="1"/>
      <c r="E16" s="1"/>
      <c r="F16" s="1"/>
      <c r="G16" s="1"/>
      <c r="H16" s="1"/>
      <c r="I16" s="1"/>
      <c r="J16" s="1"/>
      <c r="K16" s="1"/>
      <c r="L16" s="1"/>
      <c r="M16" s="1"/>
      <c r="N16" s="1"/>
      <c r="O16" s="1"/>
      <c r="P16" s="1"/>
      <c r="Q16" s="1"/>
      <c r="R16" s="1"/>
      <c r="S16" s="1"/>
      <c r="T16" s="1"/>
      <c r="U16" s="1"/>
      <c r="V16" s="1"/>
      <c r="W16" s="1"/>
      <c r="X16" s="1"/>
      <c r="Y16" s="1"/>
      <c r="Z16" s="1"/>
    </row>
    <row r="17" spans="1:26" ht="22.5" hidden="1" customHeight="1">
      <c r="A17" s="4">
        <v>10</v>
      </c>
      <c r="B17" s="7"/>
      <c r="C17" s="1"/>
      <c r="D17" s="1"/>
      <c r="E17" s="1"/>
      <c r="F17" s="1"/>
      <c r="G17" s="1"/>
      <c r="H17" s="1"/>
      <c r="I17" s="1"/>
      <c r="J17" s="1"/>
      <c r="K17" s="1"/>
      <c r="L17" s="1"/>
      <c r="M17" s="1"/>
      <c r="N17" s="1"/>
      <c r="O17" s="1"/>
      <c r="P17" s="1"/>
      <c r="Q17" s="1"/>
      <c r="R17" s="1"/>
      <c r="S17" s="1"/>
      <c r="T17" s="1"/>
      <c r="U17" s="1"/>
      <c r="V17" s="1"/>
      <c r="W17" s="1"/>
      <c r="X17" s="1"/>
      <c r="Y17" s="1"/>
      <c r="Z17" s="1"/>
    </row>
    <row r="18" spans="1:26" ht="22.5" hidden="1" customHeight="1">
      <c r="A18" s="4">
        <v>11</v>
      </c>
      <c r="B18" s="7"/>
      <c r="C18" s="1"/>
      <c r="D18" s="1"/>
      <c r="E18" s="1"/>
      <c r="F18" s="1"/>
      <c r="G18" s="1"/>
      <c r="H18" s="1"/>
      <c r="I18" s="1"/>
      <c r="J18" s="1"/>
      <c r="K18" s="1"/>
      <c r="L18" s="1"/>
      <c r="M18" s="1"/>
      <c r="N18" s="1"/>
      <c r="O18" s="1"/>
      <c r="P18" s="1"/>
      <c r="Q18" s="1"/>
      <c r="R18" s="1"/>
      <c r="S18" s="1"/>
      <c r="T18" s="1"/>
      <c r="U18" s="1"/>
      <c r="V18" s="1"/>
      <c r="W18" s="1"/>
      <c r="X18" s="1"/>
      <c r="Y18" s="1"/>
      <c r="Z18" s="1"/>
    </row>
    <row r="19" spans="1:26" ht="22.5" hidden="1" customHeight="1">
      <c r="A19" s="4">
        <v>12</v>
      </c>
      <c r="B19" s="7"/>
      <c r="C19" s="1"/>
      <c r="D19" s="1"/>
      <c r="E19" s="1"/>
      <c r="F19" s="1"/>
      <c r="G19" s="1"/>
      <c r="H19" s="1"/>
      <c r="I19" s="1"/>
      <c r="J19" s="1"/>
      <c r="K19" s="1"/>
      <c r="L19" s="1"/>
      <c r="M19" s="1"/>
      <c r="N19" s="1"/>
      <c r="O19" s="1"/>
      <c r="P19" s="1"/>
      <c r="Q19" s="1"/>
      <c r="R19" s="1"/>
      <c r="S19" s="1"/>
      <c r="T19" s="1"/>
      <c r="U19" s="1"/>
      <c r="V19" s="1"/>
      <c r="W19" s="1"/>
      <c r="X19" s="1"/>
      <c r="Y19" s="1"/>
      <c r="Z19" s="1"/>
    </row>
    <row r="20" spans="1:26" ht="22.5" hidden="1" customHeight="1">
      <c r="A20" s="4">
        <v>13</v>
      </c>
      <c r="B20" s="7"/>
      <c r="C20" s="1"/>
      <c r="D20" s="1"/>
      <c r="E20" s="1"/>
      <c r="F20" s="1"/>
      <c r="G20" s="1"/>
      <c r="H20" s="1"/>
      <c r="I20" s="1"/>
      <c r="J20" s="1"/>
      <c r="K20" s="1"/>
      <c r="L20" s="1"/>
      <c r="M20" s="1"/>
      <c r="N20" s="1"/>
      <c r="O20" s="1"/>
      <c r="P20" s="1"/>
      <c r="Q20" s="1"/>
      <c r="R20" s="1"/>
      <c r="S20" s="1"/>
      <c r="T20" s="1"/>
      <c r="U20" s="1"/>
      <c r="V20" s="1"/>
      <c r="W20" s="1"/>
      <c r="X20" s="1"/>
      <c r="Y20" s="1"/>
      <c r="Z20" s="1"/>
    </row>
    <row r="21" spans="1:26" ht="14" hidden="1">
      <c r="A21" s="4">
        <v>14</v>
      </c>
      <c r="B21" s="7"/>
      <c r="C21" s="1"/>
      <c r="D21" s="1"/>
      <c r="E21" s="1"/>
      <c r="F21" s="1"/>
      <c r="G21" s="1"/>
      <c r="H21" s="1"/>
      <c r="I21" s="1"/>
      <c r="J21" s="1"/>
      <c r="K21" s="1"/>
      <c r="L21" s="1"/>
      <c r="M21" s="1"/>
      <c r="N21" s="1"/>
      <c r="O21" s="1"/>
      <c r="P21" s="1"/>
      <c r="Q21" s="1"/>
      <c r="R21" s="1"/>
      <c r="S21" s="1"/>
      <c r="T21" s="1"/>
      <c r="U21" s="1"/>
      <c r="V21" s="1"/>
      <c r="W21" s="1"/>
      <c r="X21" s="1"/>
      <c r="Y21" s="1"/>
      <c r="Z21" s="1"/>
    </row>
    <row r="22" spans="1:26" ht="14" hidden="1">
      <c r="A22" s="4">
        <v>15</v>
      </c>
      <c r="B22" s="7"/>
      <c r="C22" s="1"/>
      <c r="D22" s="1"/>
      <c r="E22" s="1"/>
      <c r="F22" s="1"/>
      <c r="G22" s="1"/>
      <c r="H22" s="1"/>
      <c r="I22" s="1"/>
      <c r="J22" s="1"/>
      <c r="K22" s="1"/>
      <c r="L22" s="1"/>
      <c r="M22" s="1"/>
      <c r="N22" s="1"/>
      <c r="O22" s="1"/>
      <c r="P22" s="1"/>
      <c r="Q22" s="1"/>
      <c r="R22" s="1"/>
      <c r="S22" s="1"/>
      <c r="T22" s="1"/>
      <c r="U22" s="1"/>
      <c r="V22" s="1"/>
      <c r="W22" s="1"/>
      <c r="X22" s="1"/>
      <c r="Y22" s="1"/>
      <c r="Z22" s="1"/>
    </row>
    <row r="23" spans="1:26" ht="22.5" customHeight="1">
      <c r="A23" s="8"/>
      <c r="B23" s="9"/>
      <c r="C23" s="1"/>
      <c r="D23" s="1"/>
      <c r="E23" s="1"/>
      <c r="F23" s="1"/>
      <c r="G23" s="1"/>
      <c r="H23" s="1"/>
      <c r="I23" s="1"/>
      <c r="J23" s="1"/>
      <c r="K23" s="1"/>
      <c r="L23" s="1"/>
      <c r="M23" s="1"/>
      <c r="N23" s="1"/>
      <c r="O23" s="1"/>
      <c r="P23" s="1"/>
      <c r="Q23" s="1"/>
      <c r="R23" s="1"/>
      <c r="S23" s="1"/>
      <c r="T23" s="1"/>
      <c r="U23" s="1"/>
      <c r="V23" s="1"/>
      <c r="W23" s="1"/>
      <c r="X23" s="1"/>
      <c r="Y23" s="1"/>
      <c r="Z23" s="1"/>
    </row>
    <row r="24" spans="1:26" ht="20.25" customHeight="1">
      <c r="A24" s="10"/>
      <c r="B24" s="9"/>
      <c r="C24" s="1"/>
      <c r="D24" s="1"/>
      <c r="E24" s="1"/>
      <c r="F24" s="1"/>
      <c r="G24" s="1"/>
      <c r="H24" s="1"/>
      <c r="I24" s="1"/>
      <c r="J24" s="1"/>
      <c r="K24" s="1"/>
      <c r="L24" s="1"/>
      <c r="M24" s="1"/>
      <c r="N24" s="1"/>
      <c r="O24" s="1"/>
      <c r="P24" s="1"/>
      <c r="Q24" s="1"/>
      <c r="R24" s="1"/>
      <c r="S24" s="1"/>
      <c r="T24" s="1"/>
      <c r="U24" s="1"/>
      <c r="V24" s="1"/>
      <c r="W24" s="1"/>
      <c r="X24" s="1"/>
      <c r="Y24" s="1"/>
      <c r="Z24" s="1"/>
    </row>
    <row r="25" spans="1:26" ht="12.75" customHeight="1">
      <c r="A25" s="594" t="s">
        <v>5</v>
      </c>
      <c r="B25" s="595"/>
      <c r="C25" s="1"/>
      <c r="D25" s="1"/>
      <c r="E25" s="1"/>
      <c r="F25" s="1"/>
      <c r="G25" s="1"/>
      <c r="H25" s="1"/>
      <c r="I25" s="1"/>
      <c r="J25" s="1"/>
      <c r="K25" s="1"/>
      <c r="L25" s="1"/>
      <c r="M25" s="1"/>
      <c r="N25" s="1"/>
      <c r="O25" s="1"/>
      <c r="P25" s="1"/>
      <c r="Q25" s="1"/>
      <c r="R25" s="1"/>
      <c r="S25" s="1"/>
      <c r="T25" s="1"/>
      <c r="U25" s="1"/>
      <c r="V25" s="1"/>
      <c r="W25" s="1"/>
      <c r="X25" s="1"/>
      <c r="Y25" s="1"/>
      <c r="Z25" s="1"/>
    </row>
    <row r="26" spans="1:26" ht="70.5" customHeight="1">
      <c r="A26" s="594" t="s">
        <v>247</v>
      </c>
      <c r="B26" s="595"/>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KwERpZZbYT4M6teYWnxd91NGHCdn0fzmwJa2vabuEmPpsYRNXYQ80CpqQadNqvVXbm+1nLaSzxtmudCRvw9bvQ==" saltValue="AOZHGAcaOec0mUR56Ltaag==" spinCount="100000" sheet="1" objects="1" scenarios="1"/>
  <mergeCells count="7">
    <mergeCell ref="A25:B25"/>
    <mergeCell ref="A26:B26"/>
    <mergeCell ref="A1:B1"/>
    <mergeCell ref="A2:B2"/>
    <mergeCell ref="A3:B3"/>
    <mergeCell ref="A4:B4"/>
    <mergeCell ref="A5:B5"/>
  </mergeCells>
  <printOptions horizontalCentered="1"/>
  <pageMargins left="0.39370078740157483" right="0.39370078740157483" top="0.59055118110236227" bottom="0.39370078740157483"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zoomScale="70" zoomScaleNormal="70" workbookViewId="0">
      <selection activeCell="I20" sqref="I20"/>
    </sheetView>
  </sheetViews>
  <sheetFormatPr baseColWidth="10" defaultColWidth="14.5" defaultRowHeight="15" customHeight="1"/>
  <cols>
    <col min="1" max="1" width="12.5" customWidth="1"/>
    <col min="2" max="2" width="75.5" customWidth="1"/>
    <col min="3" max="3" width="20.1640625" hidden="1" customWidth="1"/>
    <col min="4" max="4" width="22.1640625" hidden="1" customWidth="1"/>
    <col min="5" max="5" width="20.6640625" hidden="1" customWidth="1"/>
    <col min="6" max="6" width="23.5" customWidth="1"/>
    <col min="7" max="7" width="25.5" customWidth="1"/>
    <col min="8" max="8" width="21.6640625" customWidth="1"/>
    <col min="9" max="9" width="18" customWidth="1"/>
    <col min="10" max="10" width="78.6640625" customWidth="1"/>
    <col min="11" max="11" width="20.6640625" customWidth="1"/>
    <col min="12" max="26" width="10.6640625" customWidth="1"/>
  </cols>
  <sheetData>
    <row r="1" spans="1:26" ht="12.75" customHeight="1">
      <c r="A1" s="204"/>
      <c r="B1" s="204"/>
      <c r="C1" s="205"/>
      <c r="D1" s="205"/>
      <c r="E1" s="205"/>
      <c r="F1" s="206"/>
      <c r="G1" s="204"/>
      <c r="H1" s="204"/>
      <c r="I1" s="204"/>
      <c r="J1" s="204"/>
      <c r="K1" s="204"/>
      <c r="L1" s="204"/>
      <c r="M1" s="204"/>
      <c r="N1" s="204"/>
      <c r="O1" s="204"/>
      <c r="P1" s="204"/>
      <c r="Q1" s="204"/>
      <c r="R1" s="204"/>
      <c r="S1" s="204"/>
      <c r="T1" s="204"/>
      <c r="U1" s="204"/>
      <c r="V1" s="204"/>
      <c r="W1" s="204"/>
      <c r="X1" s="204"/>
      <c r="Y1" s="204"/>
      <c r="Z1" s="204"/>
    </row>
    <row r="2" spans="1:26" ht="12.75" customHeight="1">
      <c r="A2" s="204"/>
      <c r="B2" s="204"/>
      <c r="C2" s="205"/>
      <c r="D2" s="205"/>
      <c r="E2" s="205"/>
      <c r="F2" s="206"/>
      <c r="G2" s="204"/>
      <c r="H2" s="204"/>
      <c r="I2" s="204"/>
      <c r="J2" s="204"/>
      <c r="K2" s="204"/>
      <c r="L2" s="204"/>
      <c r="M2" s="204"/>
      <c r="N2" s="204"/>
      <c r="O2" s="204"/>
      <c r="P2" s="204"/>
      <c r="Q2" s="204"/>
      <c r="R2" s="204"/>
      <c r="S2" s="204"/>
      <c r="T2" s="204"/>
      <c r="U2" s="204"/>
      <c r="V2" s="204"/>
      <c r="W2" s="204"/>
      <c r="X2" s="204"/>
      <c r="Y2" s="204"/>
      <c r="Z2" s="204"/>
    </row>
    <row r="3" spans="1:26" ht="12.75" customHeight="1">
      <c r="A3" s="204"/>
      <c r="B3" s="204"/>
      <c r="C3" s="205"/>
      <c r="D3" s="205"/>
      <c r="E3" s="205"/>
      <c r="F3" s="206"/>
      <c r="G3" s="204"/>
      <c r="H3" s="204"/>
      <c r="I3" s="204"/>
      <c r="J3" s="204"/>
      <c r="K3" s="204"/>
      <c r="L3" s="204"/>
      <c r="M3" s="204"/>
      <c r="N3" s="204"/>
      <c r="O3" s="204"/>
      <c r="P3" s="204"/>
      <c r="Q3" s="204"/>
      <c r="R3" s="204"/>
      <c r="S3" s="204"/>
      <c r="T3" s="204"/>
      <c r="U3" s="204"/>
      <c r="V3" s="204"/>
      <c r="W3" s="204"/>
      <c r="X3" s="204"/>
      <c r="Y3" s="204"/>
      <c r="Z3" s="204"/>
    </row>
    <row r="4" spans="1:26" ht="65.25" customHeight="1">
      <c r="A4" s="207" t="s">
        <v>3</v>
      </c>
      <c r="B4" s="207" t="s">
        <v>4</v>
      </c>
      <c r="C4" s="207" t="s">
        <v>167</v>
      </c>
      <c r="D4" s="207" t="s">
        <v>243</v>
      </c>
      <c r="E4" s="207" t="s">
        <v>168</v>
      </c>
      <c r="F4" s="207" t="s">
        <v>169</v>
      </c>
      <c r="G4" s="207" t="s">
        <v>170</v>
      </c>
      <c r="H4" s="207" t="s">
        <v>171</v>
      </c>
      <c r="I4" s="208" t="s">
        <v>172</v>
      </c>
      <c r="J4" s="207" t="s">
        <v>173</v>
      </c>
      <c r="K4" s="204"/>
      <c r="L4" s="204"/>
      <c r="M4" s="204"/>
      <c r="N4" s="204"/>
      <c r="O4" s="204"/>
      <c r="P4" s="204"/>
      <c r="Q4" s="204"/>
      <c r="R4" s="204"/>
      <c r="S4" s="204"/>
      <c r="T4" s="204"/>
      <c r="U4" s="204"/>
      <c r="V4" s="204"/>
      <c r="W4" s="204"/>
      <c r="X4" s="204"/>
      <c r="Y4" s="204"/>
      <c r="Z4" s="204"/>
    </row>
    <row r="5" spans="1:26" ht="23">
      <c r="A5" s="209">
        <v>1</v>
      </c>
      <c r="B5" s="210" t="str">
        <f t="shared" ref="B5:B19" si="0">VLOOKUP(A5,LISTA_OFERENTES,2,FALSE)</f>
        <v xml:space="preserve">SOLUTRONIC SAS </v>
      </c>
      <c r="C5" s="211"/>
      <c r="D5" s="211" t="str">
        <f>VLOOKUP(A5,CERTIFICADO,3,FALSE)</f>
        <v xml:space="preserve"> </v>
      </c>
      <c r="E5" s="211"/>
      <c r="F5" s="211" t="str">
        <f t="shared" ref="F5:F19" si="1">VLOOKUP(A5,R_COMERCIALES,3,FALSE)</f>
        <v>H</v>
      </c>
      <c r="G5" s="213" t="str">
        <f t="shared" ref="G5:G19" si="2">VLOOKUP(A5,PRESUPUESTO,3,FALSE)</f>
        <v>H</v>
      </c>
      <c r="H5" s="364" t="str">
        <f t="shared" ref="H5:H12" si="3">IF(HLOOKUP(A5,R_JURIDICO,3,FALSE)="CUMPLE","H","NH")</f>
        <v>H</v>
      </c>
      <c r="I5" s="214" t="str">
        <f>IFERROR(IF(AND(F5="H",G5="H",H5="H"),"H","NH")," ")</f>
        <v>H</v>
      </c>
      <c r="J5" s="215"/>
      <c r="K5" s="204"/>
      <c r="L5" s="204"/>
      <c r="M5" s="204"/>
      <c r="N5" s="204"/>
      <c r="O5" s="204"/>
      <c r="P5" s="204"/>
      <c r="Q5" s="204"/>
      <c r="R5" s="204"/>
      <c r="S5" s="204"/>
      <c r="T5" s="204"/>
      <c r="U5" s="204"/>
      <c r="V5" s="204"/>
      <c r="W5" s="204"/>
      <c r="X5" s="204"/>
      <c r="Y5" s="204"/>
      <c r="Z5" s="204"/>
    </row>
    <row r="6" spans="1:26" ht="23" hidden="1">
      <c r="A6" s="209">
        <v>2</v>
      </c>
      <c r="B6" s="210">
        <f t="shared" si="0"/>
        <v>0</v>
      </c>
      <c r="C6" s="211" t="str">
        <f t="shared" ref="C6:C19" ca="1" si="4">VLOOKUP(A6,EXPERIENCIA,4,FALSE)</f>
        <v>NH</v>
      </c>
      <c r="D6" s="211" t="str">
        <f>VLOOKUP(A6,CERTIFICADO,3,FALSE)</f>
        <v xml:space="preserve"> </v>
      </c>
      <c r="E6" s="211" t="e">
        <f t="shared" ref="E6:E19" si="5">VLOOKUP(A6,C_FINANCIERA,3,FALSE)</f>
        <v>#DIV/0!</v>
      </c>
      <c r="F6" s="211" t="str">
        <f t="shared" si="1"/>
        <v xml:space="preserve"> </v>
      </c>
      <c r="G6" s="213" t="str">
        <f t="shared" si="2"/>
        <v>NH</v>
      </c>
      <c r="H6" s="364" t="str">
        <f t="shared" si="3"/>
        <v>NH</v>
      </c>
      <c r="I6" s="214" t="str">
        <f t="shared" ref="I6:I8" ca="1" si="6">IFERROR(IF(AND(C6="H",D6="H",E6="H",F6="H",G6="H",H6="H"),"H","NH")," ")</f>
        <v xml:space="preserve"> </v>
      </c>
      <c r="J6" s="215"/>
      <c r="K6" s="204"/>
      <c r="L6" s="204"/>
      <c r="M6" s="204"/>
      <c r="N6" s="204"/>
      <c r="O6" s="204"/>
      <c r="P6" s="204"/>
      <c r="Q6" s="204"/>
      <c r="R6" s="204"/>
      <c r="S6" s="204"/>
      <c r="T6" s="204"/>
      <c r="U6" s="204"/>
      <c r="V6" s="204"/>
      <c r="W6" s="204"/>
      <c r="X6" s="204"/>
      <c r="Y6" s="204"/>
      <c r="Z6" s="204"/>
    </row>
    <row r="7" spans="1:26" ht="23" hidden="1">
      <c r="A7" s="209">
        <v>3</v>
      </c>
      <c r="B7" s="210">
        <f t="shared" si="0"/>
        <v>0</v>
      </c>
      <c r="C7" s="211" t="str">
        <f t="shared" ca="1" si="4"/>
        <v>NH</v>
      </c>
      <c r="D7" s="211" t="str">
        <f>VLOOKUP(A7,CERTIFICADO,3,FALSE)</f>
        <v xml:space="preserve"> </v>
      </c>
      <c r="E7" s="211" t="e">
        <f t="shared" si="5"/>
        <v>#DIV/0!</v>
      </c>
      <c r="F7" s="211" t="str">
        <f t="shared" si="1"/>
        <v xml:space="preserve"> </v>
      </c>
      <c r="G7" s="213" t="str">
        <f t="shared" si="2"/>
        <v>NH</v>
      </c>
      <c r="H7" s="364" t="str">
        <f t="shared" si="3"/>
        <v>NH</v>
      </c>
      <c r="I7" s="214" t="str">
        <f t="shared" ca="1" si="6"/>
        <v xml:space="preserve"> </v>
      </c>
      <c r="J7" s="215"/>
      <c r="K7" s="204"/>
      <c r="L7" s="204"/>
      <c r="M7" s="204"/>
      <c r="N7" s="204"/>
      <c r="O7" s="204"/>
      <c r="P7" s="204"/>
      <c r="Q7" s="204"/>
      <c r="R7" s="204"/>
      <c r="S7" s="204"/>
      <c r="T7" s="204"/>
      <c r="U7" s="204"/>
      <c r="V7" s="204"/>
      <c r="W7" s="204"/>
      <c r="X7" s="204"/>
      <c r="Y7" s="204"/>
      <c r="Z7" s="204"/>
    </row>
    <row r="8" spans="1:26" ht="23" hidden="1">
      <c r="A8" s="209">
        <v>4</v>
      </c>
      <c r="B8" s="210">
        <f t="shared" si="0"/>
        <v>0</v>
      </c>
      <c r="C8" s="211" t="str">
        <f t="shared" ca="1" si="4"/>
        <v>NH</v>
      </c>
      <c r="D8" s="211" t="str">
        <f>VLOOKUP(A8,CERTIFICADO,3,FALSE)</f>
        <v xml:space="preserve"> </v>
      </c>
      <c r="E8" s="211" t="e">
        <f t="shared" si="5"/>
        <v>#DIV/0!</v>
      </c>
      <c r="F8" s="211" t="str">
        <f t="shared" si="1"/>
        <v xml:space="preserve"> </v>
      </c>
      <c r="G8" s="213" t="str">
        <f t="shared" si="2"/>
        <v>NH</v>
      </c>
      <c r="H8" s="364" t="str">
        <f t="shared" si="3"/>
        <v>NH</v>
      </c>
      <c r="I8" s="214" t="str">
        <f t="shared" ca="1" si="6"/>
        <v xml:space="preserve"> </v>
      </c>
      <c r="J8" s="215"/>
      <c r="K8" s="204"/>
      <c r="L8" s="204"/>
      <c r="M8" s="204"/>
      <c r="N8" s="204"/>
      <c r="O8" s="204"/>
      <c r="P8" s="204"/>
      <c r="Q8" s="204"/>
      <c r="R8" s="204"/>
      <c r="S8" s="204"/>
      <c r="T8" s="204"/>
      <c r="U8" s="204"/>
      <c r="V8" s="204"/>
      <c r="W8" s="204"/>
      <c r="X8" s="204"/>
      <c r="Y8" s="204"/>
      <c r="Z8" s="204"/>
    </row>
    <row r="9" spans="1:26" ht="115" hidden="1" customHeight="1">
      <c r="A9" s="209">
        <v>5</v>
      </c>
      <c r="B9" s="210">
        <f t="shared" si="0"/>
        <v>0</v>
      </c>
      <c r="C9" s="211" t="str">
        <f t="shared" ca="1" si="4"/>
        <v>NH</v>
      </c>
      <c r="D9" s="211" t="str">
        <f t="shared" ref="D9:D19" ca="1" si="7">+VLOOKUP(B9,EXP_ESPECIF,3,)</f>
        <v>NH</v>
      </c>
      <c r="E9" s="211" t="e">
        <f t="shared" si="5"/>
        <v>#DIV/0!</v>
      </c>
      <c r="F9" s="212" t="str">
        <f t="shared" si="1"/>
        <v xml:space="preserve"> </v>
      </c>
      <c r="G9" s="213" t="str">
        <f t="shared" si="2"/>
        <v>NH</v>
      </c>
      <c r="H9" s="364" t="str">
        <f t="shared" si="3"/>
        <v>NH</v>
      </c>
      <c r="I9" s="214" t="str">
        <f t="shared" ref="I9:I11" ca="1" si="8">IFERROR(IF(AND(C9="H",E9="H",F9="H",G9="H",H9="H"),"H","NH")," ")</f>
        <v xml:space="preserve"> </v>
      </c>
      <c r="J9" s="215"/>
      <c r="K9" s="204"/>
      <c r="L9" s="204"/>
      <c r="M9" s="204"/>
      <c r="N9" s="204"/>
      <c r="O9" s="204"/>
      <c r="P9" s="204"/>
      <c r="Q9" s="204"/>
      <c r="R9" s="204"/>
      <c r="S9" s="204"/>
      <c r="T9" s="204"/>
      <c r="U9" s="204"/>
      <c r="V9" s="204"/>
      <c r="W9" s="204"/>
      <c r="X9" s="204"/>
      <c r="Y9" s="204"/>
      <c r="Z9" s="204"/>
    </row>
    <row r="10" spans="1:26" ht="38" hidden="1" customHeight="1">
      <c r="A10" s="209">
        <v>6</v>
      </c>
      <c r="B10" s="210">
        <f t="shared" si="0"/>
        <v>0</v>
      </c>
      <c r="C10" s="211" t="str">
        <f t="shared" ca="1" si="4"/>
        <v>NH</v>
      </c>
      <c r="D10" s="211" t="str">
        <f t="shared" ca="1" si="7"/>
        <v>NH</v>
      </c>
      <c r="E10" s="211" t="e">
        <f t="shared" si="5"/>
        <v>#DIV/0!</v>
      </c>
      <c r="F10" s="212" t="str">
        <f t="shared" si="1"/>
        <v xml:space="preserve"> </v>
      </c>
      <c r="G10" s="213" t="str">
        <f t="shared" si="2"/>
        <v>NH</v>
      </c>
      <c r="H10" s="364" t="str">
        <f t="shared" si="3"/>
        <v>NH</v>
      </c>
      <c r="I10" s="214" t="str">
        <f t="shared" ca="1" si="8"/>
        <v xml:space="preserve"> </v>
      </c>
      <c r="J10" s="215"/>
      <c r="K10" s="204"/>
      <c r="L10" s="204"/>
      <c r="M10" s="204"/>
      <c r="N10" s="204"/>
      <c r="O10" s="204"/>
      <c r="P10" s="204"/>
      <c r="Q10" s="204"/>
      <c r="R10" s="204"/>
      <c r="S10" s="204"/>
      <c r="T10" s="204"/>
      <c r="U10" s="204"/>
      <c r="V10" s="204"/>
      <c r="W10" s="204"/>
      <c r="X10" s="204"/>
      <c r="Y10" s="204"/>
      <c r="Z10" s="204"/>
    </row>
    <row r="11" spans="1:26" ht="127" hidden="1" customHeight="1">
      <c r="A11" s="209">
        <v>7</v>
      </c>
      <c r="B11" s="210">
        <f t="shared" si="0"/>
        <v>0</v>
      </c>
      <c r="C11" s="211" t="str">
        <f t="shared" ca="1" si="4"/>
        <v>NH</v>
      </c>
      <c r="D11" s="211" t="str">
        <f t="shared" ca="1" si="7"/>
        <v>NH</v>
      </c>
      <c r="E11" s="211" t="e">
        <f t="shared" si="5"/>
        <v>#DIV/0!</v>
      </c>
      <c r="F11" s="212" t="str">
        <f t="shared" si="1"/>
        <v xml:space="preserve"> </v>
      </c>
      <c r="G11" s="213" t="str">
        <f t="shared" si="2"/>
        <v>NH</v>
      </c>
      <c r="H11" s="364" t="str">
        <f t="shared" si="3"/>
        <v>NH</v>
      </c>
      <c r="I11" s="214" t="str">
        <f t="shared" ca="1" si="8"/>
        <v xml:space="preserve"> </v>
      </c>
      <c r="J11" s="215"/>
      <c r="K11" s="204"/>
      <c r="L11" s="204"/>
      <c r="M11" s="204"/>
      <c r="N11" s="204"/>
      <c r="O11" s="204"/>
      <c r="P11" s="204"/>
      <c r="Q11" s="204"/>
      <c r="R11" s="204"/>
      <c r="S11" s="204"/>
      <c r="T11" s="204"/>
      <c r="U11" s="204"/>
      <c r="V11" s="204"/>
      <c r="W11" s="204"/>
      <c r="X11" s="204"/>
      <c r="Y11" s="204"/>
      <c r="Z11" s="204"/>
    </row>
    <row r="12" spans="1:26" ht="34" hidden="1" customHeight="1">
      <c r="A12" s="209">
        <v>8</v>
      </c>
      <c r="B12" s="210">
        <f t="shared" si="0"/>
        <v>0</v>
      </c>
      <c r="C12" s="211" t="str">
        <f t="shared" ca="1" si="4"/>
        <v>NH</v>
      </c>
      <c r="D12" s="211" t="str">
        <f t="shared" ca="1" si="7"/>
        <v>NH</v>
      </c>
      <c r="E12" s="211" t="e">
        <f t="shared" si="5"/>
        <v>#DIV/0!</v>
      </c>
      <c r="F12" s="212" t="str">
        <f t="shared" si="1"/>
        <v xml:space="preserve"> </v>
      </c>
      <c r="G12" s="213" t="str">
        <f t="shared" si="2"/>
        <v>NH</v>
      </c>
      <c r="H12" s="364" t="str">
        <f t="shared" si="3"/>
        <v>NH</v>
      </c>
      <c r="I12" s="214" t="str">
        <f ca="1">IFERROR(IF(AND(C12="H",E12="H",F12="H",G12="H",H12="H"),"H","NH")," ")</f>
        <v xml:space="preserve"> </v>
      </c>
      <c r="J12" s="215"/>
      <c r="K12" s="204"/>
      <c r="L12" s="204"/>
      <c r="M12" s="204"/>
      <c r="N12" s="204"/>
      <c r="O12" s="204"/>
      <c r="P12" s="204"/>
      <c r="Q12" s="204"/>
      <c r="R12" s="204"/>
      <c r="S12" s="204"/>
      <c r="T12" s="204"/>
      <c r="U12" s="204"/>
      <c r="V12" s="204"/>
      <c r="W12" s="204"/>
      <c r="X12" s="204"/>
      <c r="Y12" s="204"/>
      <c r="Z12" s="204"/>
    </row>
    <row r="13" spans="1:26" ht="20.25" hidden="1" customHeight="1">
      <c r="A13" s="209">
        <v>9</v>
      </c>
      <c r="B13" s="210">
        <f t="shared" si="0"/>
        <v>0</v>
      </c>
      <c r="C13" s="211" t="e">
        <f t="shared" si="4"/>
        <v>#N/A</v>
      </c>
      <c r="D13" s="211" t="str">
        <f t="shared" ca="1" si="7"/>
        <v>NH</v>
      </c>
      <c r="E13" s="211" t="e">
        <f t="shared" si="5"/>
        <v>#DIV/0!</v>
      </c>
      <c r="F13" s="212" t="str">
        <f t="shared" si="1"/>
        <v xml:space="preserve"> </v>
      </c>
      <c r="G13" s="213" t="str">
        <f t="shared" si="2"/>
        <v>NH</v>
      </c>
      <c r="H13" s="216" t="s">
        <v>174</v>
      </c>
      <c r="I13" s="214" t="str">
        <f t="shared" ref="I13:I19" ca="1" si="9">IFERROR(IF(AND(C13="H",E13="H",F13="H",G13="H",H13="H",D13="H"),"H","NH")," ")</f>
        <v xml:space="preserve"> </v>
      </c>
      <c r="J13" s="215"/>
      <c r="K13" s="204"/>
      <c r="L13" s="204"/>
      <c r="M13" s="204"/>
      <c r="N13" s="204"/>
      <c r="O13" s="204"/>
      <c r="P13" s="204"/>
      <c r="Q13" s="204"/>
      <c r="R13" s="204"/>
      <c r="S13" s="204"/>
      <c r="T13" s="204"/>
      <c r="U13" s="204"/>
      <c r="V13" s="204"/>
      <c r="W13" s="204"/>
      <c r="X13" s="204"/>
      <c r="Y13" s="204"/>
      <c r="Z13" s="204"/>
    </row>
    <row r="14" spans="1:26" ht="21" hidden="1" customHeight="1">
      <c r="A14" s="209">
        <v>10</v>
      </c>
      <c r="B14" s="210">
        <f t="shared" si="0"/>
        <v>0</v>
      </c>
      <c r="C14" s="211" t="e">
        <f t="shared" si="4"/>
        <v>#N/A</v>
      </c>
      <c r="D14" s="211" t="str">
        <f t="shared" ca="1" si="7"/>
        <v>NH</v>
      </c>
      <c r="E14" s="211" t="e">
        <f t="shared" si="5"/>
        <v>#DIV/0!</v>
      </c>
      <c r="F14" s="212" t="str">
        <f t="shared" si="1"/>
        <v xml:space="preserve"> </v>
      </c>
      <c r="G14" s="213" t="str">
        <f t="shared" si="2"/>
        <v>NH</v>
      </c>
      <c r="H14" s="216" t="s">
        <v>174</v>
      </c>
      <c r="I14" s="214" t="str">
        <f t="shared" ca="1" si="9"/>
        <v xml:space="preserve"> </v>
      </c>
      <c r="J14" s="215"/>
      <c r="K14" s="204"/>
      <c r="L14" s="204"/>
      <c r="M14" s="204"/>
      <c r="N14" s="204"/>
      <c r="O14" s="204"/>
      <c r="P14" s="204"/>
      <c r="Q14" s="204"/>
      <c r="R14" s="204"/>
      <c r="S14" s="204"/>
      <c r="T14" s="204"/>
      <c r="U14" s="204"/>
      <c r="V14" s="204"/>
      <c r="W14" s="204"/>
      <c r="X14" s="204"/>
      <c r="Y14" s="204"/>
      <c r="Z14" s="204"/>
    </row>
    <row r="15" spans="1:26" ht="25.5" hidden="1" customHeight="1">
      <c r="A15" s="209">
        <v>11</v>
      </c>
      <c r="B15" s="210">
        <f t="shared" si="0"/>
        <v>0</v>
      </c>
      <c r="C15" s="211" t="e">
        <f t="shared" si="4"/>
        <v>#N/A</v>
      </c>
      <c r="D15" s="211" t="str">
        <f t="shared" ca="1" si="7"/>
        <v>NH</v>
      </c>
      <c r="E15" s="211" t="e">
        <f t="shared" si="5"/>
        <v>#DIV/0!</v>
      </c>
      <c r="F15" s="212" t="str">
        <f t="shared" si="1"/>
        <v xml:space="preserve"> </v>
      </c>
      <c r="G15" s="213" t="str">
        <f t="shared" si="2"/>
        <v>NH</v>
      </c>
      <c r="H15" s="216" t="s">
        <v>174</v>
      </c>
      <c r="I15" s="214" t="str">
        <f t="shared" ca="1" si="9"/>
        <v xml:space="preserve"> </v>
      </c>
      <c r="J15" s="215"/>
      <c r="K15" s="204"/>
      <c r="L15" s="204"/>
      <c r="M15" s="204"/>
      <c r="N15" s="204"/>
      <c r="O15" s="204"/>
      <c r="P15" s="204"/>
      <c r="Q15" s="204"/>
      <c r="R15" s="204"/>
      <c r="S15" s="204"/>
      <c r="T15" s="204"/>
      <c r="U15" s="204"/>
      <c r="V15" s="204"/>
      <c r="W15" s="204"/>
      <c r="X15" s="204"/>
      <c r="Y15" s="204"/>
      <c r="Z15" s="204"/>
    </row>
    <row r="16" spans="1:26" ht="12.75" hidden="1" customHeight="1">
      <c r="A16" s="209">
        <v>12</v>
      </c>
      <c r="B16" s="210">
        <f t="shared" si="0"/>
        <v>0</v>
      </c>
      <c r="C16" s="211">
        <f t="shared" si="4"/>
        <v>0</v>
      </c>
      <c r="D16" s="213" t="str">
        <f t="shared" ca="1" si="7"/>
        <v>NH</v>
      </c>
      <c r="E16" s="211" t="e">
        <f t="shared" si="5"/>
        <v>#DIV/0!</v>
      </c>
      <c r="F16" s="212" t="str">
        <f t="shared" si="1"/>
        <v xml:space="preserve"> </v>
      </c>
      <c r="G16" s="213" t="str">
        <f t="shared" si="2"/>
        <v>NH</v>
      </c>
      <c r="H16" s="217"/>
      <c r="I16" s="214" t="str">
        <f t="shared" ca="1" si="9"/>
        <v xml:space="preserve"> </v>
      </c>
      <c r="J16" s="215"/>
      <c r="K16" s="204"/>
      <c r="L16" s="204"/>
      <c r="M16" s="204"/>
      <c r="N16" s="204"/>
      <c r="O16" s="204"/>
      <c r="P16" s="204"/>
      <c r="Q16" s="204"/>
      <c r="R16" s="204"/>
      <c r="S16" s="204"/>
      <c r="T16" s="204"/>
      <c r="U16" s="204"/>
      <c r="V16" s="204"/>
      <c r="W16" s="204"/>
      <c r="X16" s="204"/>
      <c r="Y16" s="204"/>
      <c r="Z16" s="204"/>
    </row>
    <row r="17" spans="1:26" ht="12.75" hidden="1" customHeight="1">
      <c r="A17" s="209">
        <v>13</v>
      </c>
      <c r="B17" s="210">
        <f t="shared" si="0"/>
        <v>0</v>
      </c>
      <c r="C17" s="211">
        <f t="shared" si="4"/>
        <v>0</v>
      </c>
      <c r="D17" s="213" t="str">
        <f t="shared" ca="1" si="7"/>
        <v>NH</v>
      </c>
      <c r="E17" s="211" t="e">
        <f t="shared" si="5"/>
        <v>#DIV/0!</v>
      </c>
      <c r="F17" s="212" t="str">
        <f t="shared" si="1"/>
        <v xml:space="preserve"> </v>
      </c>
      <c r="G17" s="213" t="str">
        <f t="shared" si="2"/>
        <v>NH</v>
      </c>
      <c r="H17" s="217"/>
      <c r="I17" s="214" t="str">
        <f t="shared" ca="1" si="9"/>
        <v xml:space="preserve"> </v>
      </c>
      <c r="J17" s="215"/>
      <c r="K17" s="204"/>
      <c r="L17" s="204"/>
      <c r="M17" s="204"/>
      <c r="N17" s="204"/>
      <c r="O17" s="204"/>
      <c r="P17" s="204"/>
      <c r="Q17" s="204"/>
      <c r="R17" s="204"/>
      <c r="S17" s="204"/>
      <c r="T17" s="204"/>
      <c r="U17" s="204"/>
      <c r="V17" s="204"/>
      <c r="W17" s="204"/>
      <c r="X17" s="204"/>
      <c r="Y17" s="204"/>
      <c r="Z17" s="204"/>
    </row>
    <row r="18" spans="1:26" ht="12.75" hidden="1" customHeight="1">
      <c r="A18" s="209">
        <v>14</v>
      </c>
      <c r="B18" s="210">
        <f t="shared" si="0"/>
        <v>0</v>
      </c>
      <c r="C18" s="211">
        <f t="shared" si="4"/>
        <v>0</v>
      </c>
      <c r="D18" s="213" t="str">
        <f t="shared" ca="1" si="7"/>
        <v>NH</v>
      </c>
      <c r="E18" s="211" t="e">
        <f t="shared" si="5"/>
        <v>#DIV/0!</v>
      </c>
      <c r="F18" s="212" t="str">
        <f t="shared" si="1"/>
        <v xml:space="preserve"> </v>
      </c>
      <c r="G18" s="213" t="str">
        <f t="shared" si="2"/>
        <v>NH</v>
      </c>
      <c r="H18" s="217"/>
      <c r="I18" s="214" t="str">
        <f t="shared" ca="1" si="9"/>
        <v xml:space="preserve"> </v>
      </c>
      <c r="J18" s="215"/>
      <c r="K18" s="204"/>
      <c r="L18" s="204"/>
      <c r="M18" s="204"/>
      <c r="N18" s="204"/>
      <c r="O18" s="204"/>
      <c r="P18" s="204"/>
      <c r="Q18" s="204"/>
      <c r="R18" s="204"/>
      <c r="S18" s="204"/>
      <c r="T18" s="204"/>
      <c r="U18" s="204"/>
      <c r="V18" s="204"/>
      <c r="W18" s="204"/>
      <c r="X18" s="204"/>
      <c r="Y18" s="204"/>
      <c r="Z18" s="204"/>
    </row>
    <row r="19" spans="1:26" ht="12.75" hidden="1" customHeight="1">
      <c r="A19" s="209">
        <v>15</v>
      </c>
      <c r="B19" s="210">
        <f t="shared" si="0"/>
        <v>0</v>
      </c>
      <c r="C19" s="211">
        <f t="shared" si="4"/>
        <v>0</v>
      </c>
      <c r="D19" s="213" t="str">
        <f t="shared" ca="1" si="7"/>
        <v>NH</v>
      </c>
      <c r="E19" s="211" t="e">
        <f t="shared" si="5"/>
        <v>#DIV/0!</v>
      </c>
      <c r="F19" s="212" t="str">
        <f t="shared" si="1"/>
        <v xml:space="preserve"> </v>
      </c>
      <c r="G19" s="213" t="str">
        <f t="shared" si="2"/>
        <v>NH</v>
      </c>
      <c r="H19" s="217"/>
      <c r="I19" s="214" t="str">
        <f t="shared" ca="1" si="9"/>
        <v xml:space="preserve"> </v>
      </c>
      <c r="J19" s="215"/>
      <c r="K19" s="204"/>
      <c r="L19" s="204"/>
      <c r="M19" s="204"/>
      <c r="N19" s="204"/>
      <c r="O19" s="204"/>
      <c r="P19" s="204"/>
      <c r="Q19" s="204"/>
      <c r="R19" s="204"/>
      <c r="S19" s="204"/>
      <c r="T19" s="204"/>
      <c r="U19" s="204"/>
      <c r="V19" s="204"/>
      <c r="W19" s="204"/>
      <c r="X19" s="204"/>
      <c r="Y19" s="204"/>
      <c r="Z19" s="204"/>
    </row>
    <row r="20" spans="1:26" ht="12.75" customHeight="1">
      <c r="A20" s="204"/>
      <c r="B20" s="204"/>
      <c r="C20" s="205"/>
      <c r="D20" s="205"/>
      <c r="E20" s="205"/>
      <c r="F20" s="206"/>
      <c r="G20" s="204"/>
      <c r="H20" s="204"/>
      <c r="I20" s="204"/>
      <c r="J20" s="204"/>
      <c r="K20" s="204"/>
      <c r="L20" s="204"/>
      <c r="M20" s="204"/>
      <c r="N20" s="204"/>
      <c r="O20" s="204"/>
      <c r="P20" s="204"/>
      <c r="Q20" s="204"/>
      <c r="R20" s="204"/>
      <c r="S20" s="204"/>
      <c r="T20" s="204"/>
      <c r="U20" s="204"/>
      <c r="V20" s="204"/>
      <c r="W20" s="204"/>
      <c r="X20" s="204"/>
      <c r="Y20" s="204"/>
      <c r="Z20" s="204"/>
    </row>
    <row r="21" spans="1:26" ht="13">
      <c r="A21" s="204"/>
      <c r="B21" s="204"/>
      <c r="C21" s="205"/>
      <c r="D21" s="205"/>
      <c r="E21" s="205"/>
      <c r="F21" s="206"/>
      <c r="G21" s="204"/>
      <c r="H21" s="204"/>
      <c r="I21" s="204"/>
      <c r="J21" s="204"/>
      <c r="K21" s="204"/>
      <c r="L21" s="204"/>
      <c r="M21" s="204"/>
      <c r="N21" s="204"/>
      <c r="O21" s="204"/>
      <c r="P21" s="204"/>
      <c r="Q21" s="204"/>
      <c r="R21" s="204"/>
      <c r="S21" s="204"/>
      <c r="T21" s="204"/>
      <c r="U21" s="204"/>
      <c r="V21" s="204"/>
      <c r="W21" s="204"/>
      <c r="X21" s="204"/>
      <c r="Y21" s="204"/>
      <c r="Z21" s="204"/>
    </row>
    <row r="22" spans="1:26" ht="12.75" customHeight="1">
      <c r="A22" s="204"/>
      <c r="B22" s="204"/>
      <c r="C22" s="205"/>
      <c r="D22" s="205"/>
      <c r="E22" s="205"/>
      <c r="F22" s="206"/>
      <c r="G22" s="204"/>
      <c r="H22" s="204"/>
      <c r="I22" s="204"/>
      <c r="J22" s="204"/>
      <c r="K22" s="204"/>
      <c r="L22" s="204"/>
      <c r="M22" s="204"/>
      <c r="N22" s="204"/>
      <c r="O22" s="204"/>
      <c r="P22" s="204"/>
      <c r="Q22" s="204"/>
      <c r="R22" s="204"/>
      <c r="S22" s="204"/>
      <c r="T22" s="204"/>
      <c r="U22" s="204"/>
      <c r="V22" s="204"/>
      <c r="W22" s="204"/>
      <c r="X22" s="204"/>
      <c r="Y22" s="204"/>
      <c r="Z22" s="204"/>
    </row>
    <row r="23" spans="1:26" ht="12.75" customHeight="1">
      <c r="A23" s="204"/>
      <c r="B23" s="204"/>
      <c r="C23" s="205"/>
      <c r="D23" s="205"/>
      <c r="E23" s="205"/>
      <c r="F23" s="206"/>
      <c r="G23" s="204"/>
      <c r="H23" s="204"/>
      <c r="I23" s="204"/>
      <c r="J23" s="204"/>
      <c r="K23" s="204"/>
      <c r="L23" s="204"/>
      <c r="M23" s="204"/>
      <c r="N23" s="204"/>
      <c r="O23" s="204"/>
      <c r="P23" s="204"/>
      <c r="Q23" s="204"/>
      <c r="R23" s="204"/>
      <c r="S23" s="204"/>
      <c r="T23" s="204"/>
      <c r="U23" s="204"/>
      <c r="V23" s="204"/>
      <c r="W23" s="204"/>
      <c r="X23" s="204"/>
      <c r="Y23" s="204"/>
      <c r="Z23" s="204"/>
    </row>
    <row r="24" spans="1:26" ht="12.75" customHeight="1">
      <c r="A24" s="204"/>
      <c r="B24" s="204"/>
      <c r="C24" s="205"/>
      <c r="D24" s="205"/>
      <c r="E24" s="205"/>
      <c r="F24" s="206"/>
      <c r="G24" s="204"/>
      <c r="H24" s="204"/>
      <c r="I24" s="204"/>
      <c r="J24" s="204"/>
      <c r="K24" s="204"/>
      <c r="L24" s="204"/>
      <c r="M24" s="204"/>
      <c r="N24" s="204"/>
      <c r="O24" s="204"/>
      <c r="P24" s="204"/>
      <c r="Q24" s="204"/>
      <c r="R24" s="204"/>
      <c r="S24" s="204"/>
      <c r="T24" s="204"/>
      <c r="U24" s="204"/>
      <c r="V24" s="204"/>
      <c r="W24" s="204"/>
      <c r="X24" s="204"/>
      <c r="Y24" s="204"/>
      <c r="Z24" s="204"/>
    </row>
    <row r="25" spans="1:26" ht="12.75" customHeight="1">
      <c r="A25" s="204"/>
      <c r="B25" s="204"/>
      <c r="C25" s="205"/>
      <c r="D25" s="205"/>
      <c r="E25" s="205"/>
      <c r="F25" s="206"/>
      <c r="G25" s="204"/>
      <c r="H25" s="204"/>
      <c r="I25" s="204"/>
      <c r="J25" s="204"/>
      <c r="K25" s="204"/>
      <c r="L25" s="204"/>
      <c r="M25" s="204"/>
      <c r="N25" s="204"/>
      <c r="O25" s="204"/>
      <c r="P25" s="204"/>
      <c r="Q25" s="204"/>
      <c r="R25" s="204"/>
      <c r="S25" s="204"/>
      <c r="T25" s="204"/>
      <c r="U25" s="204"/>
      <c r="V25" s="204"/>
      <c r="W25" s="204"/>
      <c r="X25" s="204"/>
      <c r="Y25" s="204"/>
      <c r="Z25" s="204"/>
    </row>
    <row r="26" spans="1:26" ht="12.75" customHeight="1">
      <c r="A26" s="204"/>
      <c r="B26" s="204"/>
      <c r="C26" s="205"/>
      <c r="D26" s="205"/>
      <c r="E26" s="205"/>
      <c r="F26" s="206"/>
      <c r="G26" s="204"/>
      <c r="H26" s="204"/>
      <c r="I26" s="204"/>
      <c r="J26" s="204"/>
      <c r="K26" s="204"/>
      <c r="L26" s="204"/>
      <c r="M26" s="204"/>
      <c r="N26" s="204"/>
      <c r="O26" s="204"/>
      <c r="P26" s="204"/>
      <c r="Q26" s="204"/>
      <c r="R26" s="204"/>
      <c r="S26" s="204"/>
      <c r="T26" s="204"/>
      <c r="U26" s="204"/>
      <c r="V26" s="204"/>
      <c r="W26" s="204"/>
      <c r="X26" s="204"/>
      <c r="Y26" s="204"/>
      <c r="Z26" s="204"/>
    </row>
    <row r="27" spans="1:26" ht="12.75" customHeight="1">
      <c r="A27" s="204"/>
      <c r="B27" s="204"/>
      <c r="C27" s="205"/>
      <c r="D27" s="205"/>
      <c r="E27" s="205"/>
      <c r="F27" s="206"/>
      <c r="G27" s="204"/>
      <c r="H27" s="204"/>
      <c r="I27" s="204"/>
      <c r="J27" s="204"/>
      <c r="K27" s="204"/>
      <c r="L27" s="204"/>
      <c r="M27" s="204"/>
      <c r="N27" s="204"/>
      <c r="O27" s="204"/>
      <c r="P27" s="204"/>
      <c r="Q27" s="204"/>
      <c r="R27" s="204"/>
      <c r="S27" s="204"/>
      <c r="T27" s="204"/>
      <c r="U27" s="204"/>
      <c r="V27" s="204"/>
      <c r="W27" s="204"/>
      <c r="X27" s="204"/>
      <c r="Y27" s="204"/>
      <c r="Z27" s="204"/>
    </row>
    <row r="28" spans="1:26" ht="12.75" customHeight="1">
      <c r="A28" s="204"/>
      <c r="B28" s="204"/>
      <c r="C28" s="205"/>
      <c r="D28" s="205"/>
      <c r="E28" s="205"/>
      <c r="F28" s="206"/>
      <c r="G28" s="204"/>
      <c r="H28" s="204"/>
      <c r="I28" s="204"/>
      <c r="J28" s="204"/>
      <c r="K28" s="204"/>
      <c r="L28" s="204"/>
      <c r="M28" s="204"/>
      <c r="N28" s="204"/>
      <c r="O28" s="204"/>
      <c r="P28" s="204"/>
      <c r="Q28" s="204"/>
      <c r="R28" s="204"/>
      <c r="S28" s="204"/>
      <c r="T28" s="204"/>
      <c r="U28" s="204"/>
      <c r="V28" s="204"/>
      <c r="W28" s="204"/>
      <c r="X28" s="204"/>
      <c r="Y28" s="204"/>
      <c r="Z28" s="204"/>
    </row>
    <row r="29" spans="1:26" ht="12.75" customHeight="1">
      <c r="A29" s="204"/>
      <c r="B29" s="204"/>
      <c r="C29" s="205"/>
      <c r="D29" s="205"/>
      <c r="E29" s="205"/>
      <c r="F29" s="206"/>
      <c r="G29" s="204"/>
      <c r="H29" s="204"/>
      <c r="I29" s="204"/>
      <c r="J29" s="204"/>
      <c r="K29" s="204"/>
      <c r="L29" s="204"/>
      <c r="M29" s="204"/>
      <c r="N29" s="204"/>
      <c r="O29" s="204"/>
      <c r="P29" s="204"/>
      <c r="Q29" s="204"/>
      <c r="R29" s="204"/>
      <c r="S29" s="204"/>
      <c r="T29" s="204"/>
      <c r="U29" s="204"/>
      <c r="V29" s="204"/>
      <c r="W29" s="204"/>
      <c r="X29" s="204"/>
      <c r="Y29" s="204"/>
      <c r="Z29" s="204"/>
    </row>
    <row r="30" spans="1:26" ht="12.75" customHeight="1">
      <c r="A30" s="204"/>
      <c r="B30" s="204"/>
      <c r="C30" s="205"/>
      <c r="D30" s="205"/>
      <c r="E30" s="205"/>
      <c r="F30" s="206"/>
      <c r="G30" s="204"/>
      <c r="H30" s="204"/>
      <c r="I30" s="204"/>
      <c r="J30" s="204"/>
      <c r="K30" s="204"/>
      <c r="L30" s="204"/>
      <c r="M30" s="204"/>
      <c r="N30" s="204"/>
      <c r="O30" s="204"/>
      <c r="P30" s="204"/>
      <c r="Q30" s="204"/>
      <c r="R30" s="204"/>
      <c r="S30" s="204"/>
      <c r="T30" s="204"/>
      <c r="U30" s="204"/>
      <c r="V30" s="204"/>
      <c r="W30" s="204"/>
      <c r="X30" s="204"/>
      <c r="Y30" s="204"/>
      <c r="Z30" s="204"/>
    </row>
    <row r="31" spans="1:26" ht="12.75" customHeight="1">
      <c r="A31" s="204"/>
      <c r="B31" s="204"/>
      <c r="C31" s="205"/>
      <c r="D31" s="205"/>
      <c r="E31" s="205"/>
      <c r="F31" s="206"/>
      <c r="G31" s="204"/>
      <c r="H31" s="204"/>
      <c r="I31" s="204"/>
      <c r="J31" s="204"/>
      <c r="K31" s="204"/>
      <c r="L31" s="204"/>
      <c r="M31" s="204"/>
      <c r="N31" s="204"/>
      <c r="O31" s="204"/>
      <c r="P31" s="204"/>
      <c r="Q31" s="204"/>
      <c r="R31" s="204"/>
      <c r="S31" s="204"/>
      <c r="T31" s="204"/>
      <c r="U31" s="204"/>
      <c r="V31" s="204"/>
      <c r="W31" s="204"/>
      <c r="X31" s="204"/>
      <c r="Y31" s="204"/>
      <c r="Z31" s="204"/>
    </row>
    <row r="32" spans="1:26" ht="12.75" customHeight="1">
      <c r="A32" s="204"/>
      <c r="B32" s="204"/>
      <c r="C32" s="205"/>
      <c r="D32" s="205"/>
      <c r="E32" s="205"/>
      <c r="F32" s="206"/>
      <c r="G32" s="204"/>
      <c r="H32" s="204"/>
      <c r="I32" s="204"/>
      <c r="J32" s="204"/>
      <c r="K32" s="204"/>
      <c r="L32" s="204"/>
      <c r="M32" s="204"/>
      <c r="N32" s="204"/>
      <c r="O32" s="204"/>
      <c r="P32" s="204"/>
      <c r="Q32" s="204"/>
      <c r="R32" s="204"/>
      <c r="S32" s="204"/>
      <c r="T32" s="204"/>
      <c r="U32" s="204"/>
      <c r="V32" s="204"/>
      <c r="W32" s="204"/>
      <c r="X32" s="204"/>
      <c r="Y32" s="204"/>
      <c r="Z32" s="204"/>
    </row>
    <row r="33" spans="1:26" ht="12.75" customHeight="1">
      <c r="A33" s="204"/>
      <c r="B33" s="204"/>
      <c r="C33" s="205"/>
      <c r="D33" s="205"/>
      <c r="E33" s="205"/>
      <c r="F33" s="206"/>
      <c r="G33" s="204"/>
      <c r="H33" s="204"/>
      <c r="I33" s="204"/>
      <c r="J33" s="204"/>
      <c r="K33" s="204"/>
      <c r="L33" s="204"/>
      <c r="M33" s="204"/>
      <c r="N33" s="204"/>
      <c r="O33" s="204"/>
      <c r="P33" s="204"/>
      <c r="Q33" s="204"/>
      <c r="R33" s="204"/>
      <c r="S33" s="204"/>
      <c r="T33" s="204"/>
      <c r="U33" s="204"/>
      <c r="V33" s="204"/>
      <c r="W33" s="204"/>
      <c r="X33" s="204"/>
      <c r="Y33" s="204"/>
      <c r="Z33" s="204"/>
    </row>
    <row r="34" spans="1:26" ht="12.75" customHeight="1">
      <c r="A34" s="204"/>
      <c r="B34" s="204"/>
      <c r="C34" s="205"/>
      <c r="D34" s="205"/>
      <c r="E34" s="205"/>
      <c r="F34" s="206"/>
      <c r="G34" s="204"/>
      <c r="H34" s="204"/>
      <c r="I34" s="204"/>
      <c r="J34" s="204"/>
      <c r="K34" s="204"/>
      <c r="L34" s="204"/>
      <c r="M34" s="204"/>
      <c r="N34" s="204"/>
      <c r="O34" s="204"/>
      <c r="P34" s="204"/>
      <c r="Q34" s="204"/>
      <c r="R34" s="204"/>
      <c r="S34" s="204"/>
      <c r="T34" s="204"/>
      <c r="U34" s="204"/>
      <c r="V34" s="204"/>
      <c r="W34" s="204"/>
      <c r="X34" s="204"/>
      <c r="Y34" s="204"/>
      <c r="Z34" s="204"/>
    </row>
    <row r="35" spans="1:26" ht="12.75" customHeight="1">
      <c r="A35" s="204"/>
      <c r="B35" s="204"/>
      <c r="C35" s="205"/>
      <c r="D35" s="205"/>
      <c r="E35" s="205"/>
      <c r="F35" s="206"/>
      <c r="G35" s="204"/>
      <c r="H35" s="204"/>
      <c r="I35" s="204"/>
      <c r="J35" s="204"/>
      <c r="K35" s="204"/>
      <c r="L35" s="204"/>
      <c r="M35" s="204"/>
      <c r="N35" s="204"/>
      <c r="O35" s="204"/>
      <c r="P35" s="204"/>
      <c r="Q35" s="204"/>
      <c r="R35" s="204"/>
      <c r="S35" s="204"/>
      <c r="T35" s="204"/>
      <c r="U35" s="204"/>
      <c r="V35" s="204"/>
      <c r="W35" s="204"/>
      <c r="X35" s="204"/>
      <c r="Y35" s="204"/>
      <c r="Z35" s="204"/>
    </row>
    <row r="36" spans="1:26" ht="12.75" customHeight="1">
      <c r="A36" s="204"/>
      <c r="B36" s="204"/>
      <c r="C36" s="205"/>
      <c r="D36" s="205"/>
      <c r="E36" s="205"/>
      <c r="F36" s="206"/>
      <c r="G36" s="204"/>
      <c r="H36" s="204"/>
      <c r="I36" s="204"/>
      <c r="J36" s="204"/>
      <c r="K36" s="204"/>
      <c r="L36" s="204"/>
      <c r="M36" s="204"/>
      <c r="N36" s="204"/>
      <c r="O36" s="204"/>
      <c r="P36" s="204"/>
      <c r="Q36" s="204"/>
      <c r="R36" s="204"/>
      <c r="S36" s="204"/>
      <c r="T36" s="204"/>
      <c r="U36" s="204"/>
      <c r="V36" s="204"/>
      <c r="W36" s="204"/>
      <c r="X36" s="204"/>
      <c r="Y36" s="204"/>
      <c r="Z36" s="204"/>
    </row>
    <row r="37" spans="1:26" ht="12.75" customHeight="1">
      <c r="A37" s="204"/>
      <c r="B37" s="204"/>
      <c r="C37" s="205"/>
      <c r="D37" s="205"/>
      <c r="E37" s="205"/>
      <c r="F37" s="206"/>
      <c r="G37" s="204"/>
      <c r="H37" s="204"/>
      <c r="I37" s="204"/>
      <c r="J37" s="204"/>
      <c r="K37" s="204"/>
      <c r="L37" s="204"/>
      <c r="M37" s="204"/>
      <c r="N37" s="204"/>
      <c r="O37" s="204"/>
      <c r="P37" s="204"/>
      <c r="Q37" s="204"/>
      <c r="R37" s="204"/>
      <c r="S37" s="204"/>
      <c r="T37" s="204"/>
      <c r="U37" s="204"/>
      <c r="V37" s="204"/>
      <c r="W37" s="204"/>
      <c r="X37" s="204"/>
      <c r="Y37" s="204"/>
      <c r="Z37" s="204"/>
    </row>
    <row r="38" spans="1:26" ht="12.75" customHeight="1">
      <c r="A38" s="204"/>
      <c r="B38" s="204"/>
      <c r="C38" s="205"/>
      <c r="D38" s="205"/>
      <c r="E38" s="205"/>
      <c r="F38" s="206"/>
      <c r="G38" s="204"/>
      <c r="H38" s="204"/>
      <c r="I38" s="204"/>
      <c r="J38" s="204"/>
      <c r="K38" s="204"/>
      <c r="L38" s="204"/>
      <c r="M38" s="204"/>
      <c r="N38" s="204"/>
      <c r="O38" s="204"/>
      <c r="P38" s="204"/>
      <c r="Q38" s="204"/>
      <c r="R38" s="204"/>
      <c r="S38" s="204"/>
      <c r="T38" s="204"/>
      <c r="U38" s="204"/>
      <c r="V38" s="204"/>
      <c r="W38" s="204"/>
      <c r="X38" s="204"/>
      <c r="Y38" s="204"/>
      <c r="Z38" s="204"/>
    </row>
    <row r="39" spans="1:26" ht="12.75" customHeight="1">
      <c r="A39" s="204"/>
      <c r="B39" s="204"/>
      <c r="C39" s="205"/>
      <c r="D39" s="205"/>
      <c r="E39" s="205"/>
      <c r="F39" s="206"/>
      <c r="G39" s="204"/>
      <c r="H39" s="204"/>
      <c r="I39" s="204"/>
      <c r="J39" s="204"/>
      <c r="K39" s="204"/>
      <c r="L39" s="204"/>
      <c r="M39" s="204"/>
      <c r="N39" s="204"/>
      <c r="O39" s="204"/>
      <c r="P39" s="204"/>
      <c r="Q39" s="204"/>
      <c r="R39" s="204"/>
      <c r="S39" s="204"/>
      <c r="T39" s="204"/>
      <c r="U39" s="204"/>
      <c r="V39" s="204"/>
      <c r="W39" s="204"/>
      <c r="X39" s="204"/>
      <c r="Y39" s="204"/>
      <c r="Z39" s="204"/>
    </row>
    <row r="40" spans="1:26" ht="12.75" customHeight="1">
      <c r="A40" s="204"/>
      <c r="B40" s="204"/>
      <c r="C40" s="205"/>
      <c r="D40" s="205"/>
      <c r="E40" s="205"/>
      <c r="F40" s="206"/>
      <c r="G40" s="204"/>
      <c r="H40" s="204"/>
      <c r="I40" s="204"/>
      <c r="J40" s="204"/>
      <c r="K40" s="204"/>
      <c r="L40" s="204"/>
      <c r="M40" s="204"/>
      <c r="N40" s="204"/>
      <c r="O40" s="204"/>
      <c r="P40" s="204"/>
      <c r="Q40" s="204"/>
      <c r="R40" s="204"/>
      <c r="S40" s="204"/>
      <c r="T40" s="204"/>
      <c r="U40" s="204"/>
      <c r="V40" s="204"/>
      <c r="W40" s="204"/>
      <c r="X40" s="204"/>
      <c r="Y40" s="204"/>
      <c r="Z40" s="204"/>
    </row>
    <row r="41" spans="1:26" ht="12.75" customHeight="1">
      <c r="A41" s="204"/>
      <c r="B41" s="204"/>
      <c r="C41" s="205"/>
      <c r="D41" s="205"/>
      <c r="E41" s="205"/>
      <c r="F41" s="206"/>
      <c r="G41" s="204"/>
      <c r="H41" s="204"/>
      <c r="I41" s="204"/>
      <c r="J41" s="204"/>
      <c r="K41" s="204"/>
      <c r="L41" s="204"/>
      <c r="M41" s="204"/>
      <c r="N41" s="204"/>
      <c r="O41" s="204"/>
      <c r="P41" s="204"/>
      <c r="Q41" s="204"/>
      <c r="R41" s="204"/>
      <c r="S41" s="204"/>
      <c r="T41" s="204"/>
      <c r="U41" s="204"/>
      <c r="V41" s="204"/>
      <c r="W41" s="204"/>
      <c r="X41" s="204"/>
      <c r="Y41" s="204"/>
      <c r="Z41" s="204"/>
    </row>
    <row r="42" spans="1:26" ht="12.75" customHeight="1">
      <c r="A42" s="204"/>
      <c r="B42" s="204"/>
      <c r="C42" s="205"/>
      <c r="D42" s="205"/>
      <c r="E42" s="205"/>
      <c r="F42" s="206"/>
      <c r="G42" s="204"/>
      <c r="H42" s="204"/>
      <c r="I42" s="204"/>
      <c r="J42" s="204"/>
      <c r="K42" s="204"/>
      <c r="L42" s="204"/>
      <c r="M42" s="204"/>
      <c r="N42" s="204"/>
      <c r="O42" s="204"/>
      <c r="P42" s="204"/>
      <c r="Q42" s="204"/>
      <c r="R42" s="204"/>
      <c r="S42" s="204"/>
      <c r="T42" s="204"/>
      <c r="U42" s="204"/>
      <c r="V42" s="204"/>
      <c r="W42" s="204"/>
      <c r="X42" s="204"/>
      <c r="Y42" s="204"/>
      <c r="Z42" s="204"/>
    </row>
    <row r="43" spans="1:26" ht="12.75" customHeight="1">
      <c r="A43" s="204"/>
      <c r="B43" s="204"/>
      <c r="C43" s="205"/>
      <c r="D43" s="205"/>
      <c r="E43" s="205"/>
      <c r="F43" s="206"/>
      <c r="G43" s="204"/>
      <c r="H43" s="204"/>
      <c r="I43" s="204"/>
      <c r="J43" s="204"/>
      <c r="K43" s="204"/>
      <c r="L43" s="204"/>
      <c r="M43" s="204"/>
      <c r="N43" s="204"/>
      <c r="O43" s="204"/>
      <c r="P43" s="204"/>
      <c r="Q43" s="204"/>
      <c r="R43" s="204"/>
      <c r="S43" s="204"/>
      <c r="T43" s="204"/>
      <c r="U43" s="204"/>
      <c r="V43" s="204"/>
      <c r="W43" s="204"/>
      <c r="X43" s="204"/>
      <c r="Y43" s="204"/>
      <c r="Z43" s="204"/>
    </row>
    <row r="44" spans="1:26" ht="12.75" customHeight="1">
      <c r="A44" s="204"/>
      <c r="B44" s="204"/>
      <c r="C44" s="205"/>
      <c r="D44" s="205"/>
      <c r="E44" s="205"/>
      <c r="F44" s="206"/>
      <c r="G44" s="204"/>
      <c r="H44" s="204"/>
      <c r="I44" s="204"/>
      <c r="J44" s="204"/>
      <c r="K44" s="204"/>
      <c r="L44" s="204"/>
      <c r="M44" s="204"/>
      <c r="N44" s="204"/>
      <c r="O44" s="204"/>
      <c r="P44" s="204"/>
      <c r="Q44" s="204"/>
      <c r="R44" s="204"/>
      <c r="S44" s="204"/>
      <c r="T44" s="204"/>
      <c r="U44" s="204"/>
      <c r="V44" s="204"/>
      <c r="W44" s="204"/>
      <c r="X44" s="204"/>
      <c r="Y44" s="204"/>
      <c r="Z44" s="204"/>
    </row>
    <row r="45" spans="1:26" ht="12.75" customHeight="1">
      <c r="A45" s="204"/>
      <c r="B45" s="204"/>
      <c r="C45" s="205"/>
      <c r="D45" s="205"/>
      <c r="E45" s="205"/>
      <c r="F45" s="206"/>
      <c r="G45" s="204"/>
      <c r="H45" s="204"/>
      <c r="I45" s="204"/>
      <c r="J45" s="204"/>
      <c r="K45" s="204"/>
      <c r="L45" s="204"/>
      <c r="M45" s="204"/>
      <c r="N45" s="204"/>
      <c r="O45" s="204"/>
      <c r="P45" s="204"/>
      <c r="Q45" s="204"/>
      <c r="R45" s="204"/>
      <c r="S45" s="204"/>
      <c r="T45" s="204"/>
      <c r="U45" s="204"/>
      <c r="V45" s="204"/>
      <c r="W45" s="204"/>
      <c r="X45" s="204"/>
      <c r="Y45" s="204"/>
      <c r="Z45" s="204"/>
    </row>
    <row r="46" spans="1:26" ht="12.75" customHeight="1">
      <c r="A46" s="204"/>
      <c r="B46" s="204"/>
      <c r="C46" s="205"/>
      <c r="D46" s="205"/>
      <c r="E46" s="205"/>
      <c r="F46" s="206"/>
      <c r="G46" s="204"/>
      <c r="H46" s="204"/>
      <c r="I46" s="204"/>
      <c r="J46" s="204"/>
      <c r="K46" s="204"/>
      <c r="L46" s="204"/>
      <c r="M46" s="204"/>
      <c r="N46" s="204"/>
      <c r="O46" s="204"/>
      <c r="P46" s="204"/>
      <c r="Q46" s="204"/>
      <c r="R46" s="204"/>
      <c r="S46" s="204"/>
      <c r="T46" s="204"/>
      <c r="U46" s="204"/>
      <c r="V46" s="204"/>
      <c r="W46" s="204"/>
      <c r="X46" s="204"/>
      <c r="Y46" s="204"/>
      <c r="Z46" s="204"/>
    </row>
    <row r="47" spans="1:26" ht="12.75" customHeight="1">
      <c r="A47" s="204"/>
      <c r="B47" s="204"/>
      <c r="C47" s="205"/>
      <c r="D47" s="205"/>
      <c r="E47" s="205"/>
      <c r="F47" s="206"/>
      <c r="G47" s="204"/>
      <c r="H47" s="204"/>
      <c r="I47" s="204"/>
      <c r="J47" s="204"/>
      <c r="K47" s="204"/>
      <c r="L47" s="204"/>
      <c r="M47" s="204"/>
      <c r="N47" s="204"/>
      <c r="O47" s="204"/>
      <c r="P47" s="204"/>
      <c r="Q47" s="204"/>
      <c r="R47" s="204"/>
      <c r="S47" s="204"/>
      <c r="T47" s="204"/>
      <c r="U47" s="204"/>
      <c r="V47" s="204"/>
      <c r="W47" s="204"/>
      <c r="X47" s="204"/>
      <c r="Y47" s="204"/>
      <c r="Z47" s="204"/>
    </row>
    <row r="48" spans="1:26" ht="12.75" customHeight="1">
      <c r="A48" s="204"/>
      <c r="B48" s="204"/>
      <c r="C48" s="205"/>
      <c r="D48" s="205"/>
      <c r="E48" s="205"/>
      <c r="F48" s="206"/>
      <c r="G48" s="204"/>
      <c r="H48" s="204"/>
      <c r="I48" s="204"/>
      <c r="J48" s="204"/>
      <c r="K48" s="204"/>
      <c r="L48" s="204"/>
      <c r="M48" s="204"/>
      <c r="N48" s="204"/>
      <c r="O48" s="204"/>
      <c r="P48" s="204"/>
      <c r="Q48" s="204"/>
      <c r="R48" s="204"/>
      <c r="S48" s="204"/>
      <c r="T48" s="204"/>
      <c r="U48" s="204"/>
      <c r="V48" s="204"/>
      <c r="W48" s="204"/>
      <c r="X48" s="204"/>
      <c r="Y48" s="204"/>
      <c r="Z48" s="204"/>
    </row>
    <row r="49" spans="1:26" ht="12.75" customHeight="1">
      <c r="A49" s="204"/>
      <c r="B49" s="204"/>
      <c r="C49" s="205"/>
      <c r="D49" s="205"/>
      <c r="E49" s="205"/>
      <c r="F49" s="206"/>
      <c r="G49" s="204"/>
      <c r="H49" s="204"/>
      <c r="I49" s="204"/>
      <c r="J49" s="204"/>
      <c r="K49" s="204"/>
      <c r="L49" s="204"/>
      <c r="M49" s="204"/>
      <c r="N49" s="204"/>
      <c r="O49" s="204"/>
      <c r="P49" s="204"/>
      <c r="Q49" s="204"/>
      <c r="R49" s="204"/>
      <c r="S49" s="204"/>
      <c r="T49" s="204"/>
      <c r="U49" s="204"/>
      <c r="V49" s="204"/>
      <c r="W49" s="204"/>
      <c r="X49" s="204"/>
      <c r="Y49" s="204"/>
      <c r="Z49" s="204"/>
    </row>
    <row r="50" spans="1:26" ht="12.75" customHeight="1">
      <c r="A50" s="204"/>
      <c r="B50" s="204"/>
      <c r="C50" s="205"/>
      <c r="D50" s="205"/>
      <c r="E50" s="205"/>
      <c r="F50" s="206"/>
      <c r="G50" s="204"/>
      <c r="H50" s="204"/>
      <c r="I50" s="204"/>
      <c r="J50" s="204"/>
      <c r="K50" s="204"/>
      <c r="L50" s="204"/>
      <c r="M50" s="204"/>
      <c r="N50" s="204"/>
      <c r="O50" s="204"/>
      <c r="P50" s="204"/>
      <c r="Q50" s="204"/>
      <c r="R50" s="204"/>
      <c r="S50" s="204"/>
      <c r="T50" s="204"/>
      <c r="U50" s="204"/>
      <c r="V50" s="204"/>
      <c r="W50" s="204"/>
      <c r="X50" s="204"/>
      <c r="Y50" s="204"/>
      <c r="Z50" s="204"/>
    </row>
    <row r="51" spans="1:26" ht="12.75" customHeight="1">
      <c r="A51" s="204"/>
      <c r="B51" s="204"/>
      <c r="C51" s="205"/>
      <c r="D51" s="205"/>
      <c r="E51" s="205"/>
      <c r="F51" s="206"/>
      <c r="G51" s="204"/>
      <c r="H51" s="204"/>
      <c r="I51" s="204"/>
      <c r="J51" s="204"/>
      <c r="K51" s="204"/>
      <c r="L51" s="204"/>
      <c r="M51" s="204"/>
      <c r="N51" s="204"/>
      <c r="O51" s="204"/>
      <c r="P51" s="204"/>
      <c r="Q51" s="204"/>
      <c r="R51" s="204"/>
      <c r="S51" s="204"/>
      <c r="T51" s="204"/>
      <c r="U51" s="204"/>
      <c r="V51" s="204"/>
      <c r="W51" s="204"/>
      <c r="X51" s="204"/>
      <c r="Y51" s="204"/>
      <c r="Z51" s="204"/>
    </row>
    <row r="52" spans="1:26" ht="12.75" customHeight="1">
      <c r="A52" s="204"/>
      <c r="B52" s="204"/>
      <c r="C52" s="205"/>
      <c r="D52" s="205"/>
      <c r="E52" s="205"/>
      <c r="F52" s="206"/>
      <c r="G52" s="204"/>
      <c r="H52" s="204"/>
      <c r="I52" s="204"/>
      <c r="J52" s="204"/>
      <c r="K52" s="204"/>
      <c r="L52" s="204"/>
      <c r="M52" s="204"/>
      <c r="N52" s="204"/>
      <c r="O52" s="204"/>
      <c r="P52" s="204"/>
      <c r="Q52" s="204"/>
      <c r="R52" s="204"/>
      <c r="S52" s="204"/>
      <c r="T52" s="204"/>
      <c r="U52" s="204"/>
      <c r="V52" s="204"/>
      <c r="W52" s="204"/>
      <c r="X52" s="204"/>
      <c r="Y52" s="204"/>
      <c r="Z52" s="204"/>
    </row>
    <row r="53" spans="1:26" ht="12.75" customHeight="1">
      <c r="A53" s="204"/>
      <c r="B53" s="204"/>
      <c r="C53" s="205"/>
      <c r="D53" s="205"/>
      <c r="E53" s="205"/>
      <c r="F53" s="206"/>
      <c r="G53" s="204"/>
      <c r="H53" s="204"/>
      <c r="I53" s="204"/>
      <c r="J53" s="204"/>
      <c r="K53" s="204"/>
      <c r="L53" s="204"/>
      <c r="M53" s="204"/>
      <c r="N53" s="204"/>
      <c r="O53" s="204"/>
      <c r="P53" s="204"/>
      <c r="Q53" s="204"/>
      <c r="R53" s="204"/>
      <c r="S53" s="204"/>
      <c r="T53" s="204"/>
      <c r="U53" s="204"/>
      <c r="V53" s="204"/>
      <c r="W53" s="204"/>
      <c r="X53" s="204"/>
      <c r="Y53" s="204"/>
      <c r="Z53" s="204"/>
    </row>
    <row r="54" spans="1:26" ht="12.75" customHeight="1">
      <c r="A54" s="204"/>
      <c r="B54" s="204"/>
      <c r="C54" s="205"/>
      <c r="D54" s="205"/>
      <c r="E54" s="205"/>
      <c r="F54" s="206"/>
      <c r="G54" s="204"/>
      <c r="H54" s="204"/>
      <c r="I54" s="204"/>
      <c r="J54" s="204"/>
      <c r="K54" s="204"/>
      <c r="L54" s="204"/>
      <c r="M54" s="204"/>
      <c r="N54" s="204"/>
      <c r="O54" s="204"/>
      <c r="P54" s="204"/>
      <c r="Q54" s="204"/>
      <c r="R54" s="204"/>
      <c r="S54" s="204"/>
      <c r="T54" s="204"/>
      <c r="U54" s="204"/>
      <c r="V54" s="204"/>
      <c r="W54" s="204"/>
      <c r="X54" s="204"/>
      <c r="Y54" s="204"/>
      <c r="Z54" s="204"/>
    </row>
    <row r="55" spans="1:26" ht="12.75" customHeight="1">
      <c r="A55" s="204"/>
      <c r="B55" s="204"/>
      <c r="C55" s="205"/>
      <c r="D55" s="205"/>
      <c r="E55" s="205"/>
      <c r="F55" s="206"/>
      <c r="G55" s="204"/>
      <c r="H55" s="204"/>
      <c r="I55" s="204"/>
      <c r="J55" s="204"/>
      <c r="K55" s="204"/>
      <c r="L55" s="204"/>
      <c r="M55" s="204"/>
      <c r="N55" s="204"/>
      <c r="O55" s="204"/>
      <c r="P55" s="204"/>
      <c r="Q55" s="204"/>
      <c r="R55" s="204"/>
      <c r="S55" s="204"/>
      <c r="T55" s="204"/>
      <c r="U55" s="204"/>
      <c r="V55" s="204"/>
      <c r="W55" s="204"/>
      <c r="X55" s="204"/>
      <c r="Y55" s="204"/>
      <c r="Z55" s="204"/>
    </row>
    <row r="56" spans="1:26" ht="12.75" customHeight="1">
      <c r="A56" s="204"/>
      <c r="B56" s="204"/>
      <c r="C56" s="205"/>
      <c r="D56" s="205"/>
      <c r="E56" s="205"/>
      <c r="F56" s="206"/>
      <c r="G56" s="204"/>
      <c r="H56" s="204"/>
      <c r="I56" s="204"/>
      <c r="J56" s="204"/>
      <c r="K56" s="204"/>
      <c r="L56" s="204"/>
      <c r="M56" s="204"/>
      <c r="N56" s="204"/>
      <c r="O56" s="204"/>
      <c r="P56" s="204"/>
      <c r="Q56" s="204"/>
      <c r="R56" s="204"/>
      <c r="S56" s="204"/>
      <c r="T56" s="204"/>
      <c r="U56" s="204"/>
      <c r="V56" s="204"/>
      <c r="W56" s="204"/>
      <c r="X56" s="204"/>
      <c r="Y56" s="204"/>
      <c r="Z56" s="204"/>
    </row>
    <row r="57" spans="1:26" ht="12.75" customHeight="1">
      <c r="A57" s="204"/>
      <c r="B57" s="204"/>
      <c r="C57" s="205"/>
      <c r="D57" s="205"/>
      <c r="E57" s="205"/>
      <c r="F57" s="206"/>
      <c r="G57" s="204"/>
      <c r="H57" s="204"/>
      <c r="I57" s="204"/>
      <c r="J57" s="204"/>
      <c r="K57" s="204"/>
      <c r="L57" s="204"/>
      <c r="M57" s="204"/>
      <c r="N57" s="204"/>
      <c r="O57" s="204"/>
      <c r="P57" s="204"/>
      <c r="Q57" s="204"/>
      <c r="R57" s="204"/>
      <c r="S57" s="204"/>
      <c r="T57" s="204"/>
      <c r="U57" s="204"/>
      <c r="V57" s="204"/>
      <c r="W57" s="204"/>
      <c r="X57" s="204"/>
      <c r="Y57" s="204"/>
      <c r="Z57" s="204"/>
    </row>
    <row r="58" spans="1:26" ht="12.75" customHeight="1">
      <c r="A58" s="204"/>
      <c r="B58" s="204"/>
      <c r="C58" s="205"/>
      <c r="D58" s="205"/>
      <c r="E58" s="205"/>
      <c r="F58" s="206"/>
      <c r="G58" s="204"/>
      <c r="H58" s="204"/>
      <c r="I58" s="204"/>
      <c r="J58" s="204"/>
      <c r="K58" s="204"/>
      <c r="L58" s="204"/>
      <c r="M58" s="204"/>
      <c r="N58" s="204"/>
      <c r="O58" s="204"/>
      <c r="P58" s="204"/>
      <c r="Q58" s="204"/>
      <c r="R58" s="204"/>
      <c r="S58" s="204"/>
      <c r="T58" s="204"/>
      <c r="U58" s="204"/>
      <c r="V58" s="204"/>
      <c r="W58" s="204"/>
      <c r="X58" s="204"/>
      <c r="Y58" s="204"/>
      <c r="Z58" s="204"/>
    </row>
    <row r="59" spans="1:26" ht="12.75" customHeight="1">
      <c r="A59" s="204"/>
      <c r="B59" s="204"/>
      <c r="C59" s="205"/>
      <c r="D59" s="205"/>
      <c r="E59" s="205"/>
      <c r="F59" s="206"/>
      <c r="G59" s="204"/>
      <c r="H59" s="204"/>
      <c r="I59" s="204"/>
      <c r="J59" s="204"/>
      <c r="K59" s="204"/>
      <c r="L59" s="204"/>
      <c r="M59" s="204"/>
      <c r="N59" s="204"/>
      <c r="O59" s="204"/>
      <c r="P59" s="204"/>
      <c r="Q59" s="204"/>
      <c r="R59" s="204"/>
      <c r="S59" s="204"/>
      <c r="T59" s="204"/>
      <c r="U59" s="204"/>
      <c r="V59" s="204"/>
      <c r="W59" s="204"/>
      <c r="X59" s="204"/>
      <c r="Y59" s="204"/>
      <c r="Z59" s="204"/>
    </row>
    <row r="60" spans="1:26" ht="12.75" customHeight="1">
      <c r="A60" s="204"/>
      <c r="B60" s="204"/>
      <c r="C60" s="205"/>
      <c r="D60" s="205"/>
      <c r="E60" s="205"/>
      <c r="F60" s="206"/>
      <c r="G60" s="204"/>
      <c r="H60" s="204"/>
      <c r="I60" s="204"/>
      <c r="J60" s="204"/>
      <c r="K60" s="204"/>
      <c r="L60" s="204"/>
      <c r="M60" s="204"/>
      <c r="N60" s="204"/>
      <c r="O60" s="204"/>
      <c r="P60" s="204"/>
      <c r="Q60" s="204"/>
      <c r="R60" s="204"/>
      <c r="S60" s="204"/>
      <c r="T60" s="204"/>
      <c r="U60" s="204"/>
      <c r="V60" s="204"/>
      <c r="W60" s="204"/>
      <c r="X60" s="204"/>
      <c r="Y60" s="204"/>
      <c r="Z60" s="204"/>
    </row>
    <row r="61" spans="1:26" ht="12.75" customHeight="1">
      <c r="A61" s="204"/>
      <c r="B61" s="204"/>
      <c r="C61" s="205"/>
      <c r="D61" s="205"/>
      <c r="E61" s="205"/>
      <c r="F61" s="206"/>
      <c r="G61" s="204"/>
      <c r="H61" s="204"/>
      <c r="I61" s="204"/>
      <c r="J61" s="204"/>
      <c r="K61" s="204"/>
      <c r="L61" s="204"/>
      <c r="M61" s="204"/>
      <c r="N61" s="204"/>
      <c r="O61" s="204"/>
      <c r="P61" s="204"/>
      <c r="Q61" s="204"/>
      <c r="R61" s="204"/>
      <c r="S61" s="204"/>
      <c r="T61" s="204"/>
      <c r="U61" s="204"/>
      <c r="V61" s="204"/>
      <c r="W61" s="204"/>
      <c r="X61" s="204"/>
      <c r="Y61" s="204"/>
      <c r="Z61" s="204"/>
    </row>
    <row r="62" spans="1:26" ht="12.75" customHeight="1">
      <c r="A62" s="204"/>
      <c r="B62" s="204"/>
      <c r="C62" s="205"/>
      <c r="D62" s="205"/>
      <c r="E62" s="205"/>
      <c r="F62" s="206"/>
      <c r="G62" s="204"/>
      <c r="H62" s="204"/>
      <c r="I62" s="204"/>
      <c r="J62" s="204"/>
      <c r="K62" s="204"/>
      <c r="L62" s="204"/>
      <c r="M62" s="204"/>
      <c r="N62" s="204"/>
      <c r="O62" s="204"/>
      <c r="P62" s="204"/>
      <c r="Q62" s="204"/>
      <c r="R62" s="204"/>
      <c r="S62" s="204"/>
      <c r="T62" s="204"/>
      <c r="U62" s="204"/>
      <c r="V62" s="204"/>
      <c r="W62" s="204"/>
      <c r="X62" s="204"/>
      <c r="Y62" s="204"/>
      <c r="Z62" s="204"/>
    </row>
    <row r="63" spans="1:26" ht="12.75" customHeight="1">
      <c r="A63" s="204"/>
      <c r="B63" s="204"/>
      <c r="C63" s="205"/>
      <c r="D63" s="205"/>
      <c r="E63" s="205"/>
      <c r="F63" s="206"/>
      <c r="G63" s="204"/>
      <c r="H63" s="204"/>
      <c r="I63" s="204"/>
      <c r="J63" s="204"/>
      <c r="K63" s="204"/>
      <c r="L63" s="204"/>
      <c r="M63" s="204"/>
      <c r="N63" s="204"/>
      <c r="O63" s="204"/>
      <c r="P63" s="204"/>
      <c r="Q63" s="204"/>
      <c r="R63" s="204"/>
      <c r="S63" s="204"/>
      <c r="T63" s="204"/>
      <c r="U63" s="204"/>
      <c r="V63" s="204"/>
      <c r="W63" s="204"/>
      <c r="X63" s="204"/>
      <c r="Y63" s="204"/>
      <c r="Z63" s="204"/>
    </row>
    <row r="64" spans="1:26" ht="12.75" customHeight="1">
      <c r="A64" s="204"/>
      <c r="B64" s="204"/>
      <c r="C64" s="205"/>
      <c r="D64" s="205"/>
      <c r="E64" s="205"/>
      <c r="F64" s="206"/>
      <c r="G64" s="204"/>
      <c r="H64" s="204"/>
      <c r="I64" s="204"/>
      <c r="J64" s="204"/>
      <c r="K64" s="204"/>
      <c r="L64" s="204"/>
      <c r="M64" s="204"/>
      <c r="N64" s="204"/>
      <c r="O64" s="204"/>
      <c r="P64" s="204"/>
      <c r="Q64" s="204"/>
      <c r="R64" s="204"/>
      <c r="S64" s="204"/>
      <c r="T64" s="204"/>
      <c r="U64" s="204"/>
      <c r="V64" s="204"/>
      <c r="W64" s="204"/>
      <c r="X64" s="204"/>
      <c r="Y64" s="204"/>
      <c r="Z64" s="204"/>
    </row>
    <row r="65" spans="1:26" ht="12.75" customHeight="1">
      <c r="A65" s="204"/>
      <c r="B65" s="204"/>
      <c r="C65" s="205"/>
      <c r="D65" s="205"/>
      <c r="E65" s="205"/>
      <c r="F65" s="206"/>
      <c r="G65" s="204"/>
      <c r="H65" s="204"/>
      <c r="I65" s="204"/>
      <c r="J65" s="204"/>
      <c r="K65" s="204"/>
      <c r="L65" s="204"/>
      <c r="M65" s="204"/>
      <c r="N65" s="204"/>
      <c r="O65" s="204"/>
      <c r="P65" s="204"/>
      <c r="Q65" s="204"/>
      <c r="R65" s="204"/>
      <c r="S65" s="204"/>
      <c r="T65" s="204"/>
      <c r="U65" s="204"/>
      <c r="V65" s="204"/>
      <c r="W65" s="204"/>
      <c r="X65" s="204"/>
      <c r="Y65" s="204"/>
      <c r="Z65" s="204"/>
    </row>
    <row r="66" spans="1:26" ht="12.75" customHeight="1">
      <c r="A66" s="204"/>
      <c r="B66" s="204"/>
      <c r="C66" s="205"/>
      <c r="D66" s="205"/>
      <c r="E66" s="205"/>
      <c r="F66" s="206"/>
      <c r="G66" s="204"/>
      <c r="H66" s="204"/>
      <c r="I66" s="204"/>
      <c r="J66" s="204"/>
      <c r="K66" s="204"/>
      <c r="L66" s="204"/>
      <c r="M66" s="204"/>
      <c r="N66" s="204"/>
      <c r="O66" s="204"/>
      <c r="P66" s="204"/>
      <c r="Q66" s="204"/>
      <c r="R66" s="204"/>
      <c r="S66" s="204"/>
      <c r="T66" s="204"/>
      <c r="U66" s="204"/>
      <c r="V66" s="204"/>
      <c r="W66" s="204"/>
      <c r="X66" s="204"/>
      <c r="Y66" s="204"/>
      <c r="Z66" s="204"/>
    </row>
    <row r="67" spans="1:26" ht="12.75" customHeight="1">
      <c r="A67" s="204"/>
      <c r="B67" s="204"/>
      <c r="C67" s="205"/>
      <c r="D67" s="205"/>
      <c r="E67" s="205"/>
      <c r="F67" s="206"/>
      <c r="G67" s="204"/>
      <c r="H67" s="204"/>
      <c r="I67" s="204"/>
      <c r="J67" s="204"/>
      <c r="K67" s="204"/>
      <c r="L67" s="204"/>
      <c r="M67" s="204"/>
      <c r="N67" s="204"/>
      <c r="O67" s="204"/>
      <c r="P67" s="204"/>
      <c r="Q67" s="204"/>
      <c r="R67" s="204"/>
      <c r="S67" s="204"/>
      <c r="T67" s="204"/>
      <c r="U67" s="204"/>
      <c r="V67" s="204"/>
      <c r="W67" s="204"/>
      <c r="X67" s="204"/>
      <c r="Y67" s="204"/>
      <c r="Z67" s="204"/>
    </row>
    <row r="68" spans="1:26" ht="12.75" customHeight="1">
      <c r="A68" s="204"/>
      <c r="B68" s="204"/>
      <c r="C68" s="205"/>
      <c r="D68" s="205"/>
      <c r="E68" s="205"/>
      <c r="F68" s="206"/>
      <c r="G68" s="204"/>
      <c r="H68" s="204"/>
      <c r="I68" s="204"/>
      <c r="J68" s="204"/>
      <c r="K68" s="204"/>
      <c r="L68" s="204"/>
      <c r="M68" s="204"/>
      <c r="N68" s="204"/>
      <c r="O68" s="204"/>
      <c r="P68" s="204"/>
      <c r="Q68" s="204"/>
      <c r="R68" s="204"/>
      <c r="S68" s="204"/>
      <c r="T68" s="204"/>
      <c r="U68" s="204"/>
      <c r="V68" s="204"/>
      <c r="W68" s="204"/>
      <c r="X68" s="204"/>
      <c r="Y68" s="204"/>
      <c r="Z68" s="204"/>
    </row>
    <row r="69" spans="1:26" ht="12.75" customHeight="1">
      <c r="A69" s="204"/>
      <c r="B69" s="204"/>
      <c r="C69" s="205"/>
      <c r="D69" s="205"/>
      <c r="E69" s="205"/>
      <c r="F69" s="206"/>
      <c r="G69" s="204"/>
      <c r="H69" s="204"/>
      <c r="I69" s="204"/>
      <c r="J69" s="204"/>
      <c r="K69" s="204"/>
      <c r="L69" s="204"/>
      <c r="M69" s="204"/>
      <c r="N69" s="204"/>
      <c r="O69" s="204"/>
      <c r="P69" s="204"/>
      <c r="Q69" s="204"/>
      <c r="R69" s="204"/>
      <c r="S69" s="204"/>
      <c r="T69" s="204"/>
      <c r="U69" s="204"/>
      <c r="V69" s="204"/>
      <c r="W69" s="204"/>
      <c r="X69" s="204"/>
      <c r="Y69" s="204"/>
      <c r="Z69" s="204"/>
    </row>
    <row r="70" spans="1:26" ht="12.75" customHeight="1">
      <c r="A70" s="204"/>
      <c r="B70" s="204"/>
      <c r="C70" s="205"/>
      <c r="D70" s="205"/>
      <c r="E70" s="205"/>
      <c r="F70" s="206"/>
      <c r="G70" s="204"/>
      <c r="H70" s="204"/>
      <c r="I70" s="204"/>
      <c r="J70" s="204"/>
      <c r="K70" s="204"/>
      <c r="L70" s="204"/>
      <c r="M70" s="204"/>
      <c r="N70" s="204"/>
      <c r="O70" s="204"/>
      <c r="P70" s="204"/>
      <c r="Q70" s="204"/>
      <c r="R70" s="204"/>
      <c r="S70" s="204"/>
      <c r="T70" s="204"/>
      <c r="U70" s="204"/>
      <c r="V70" s="204"/>
      <c r="W70" s="204"/>
      <c r="X70" s="204"/>
      <c r="Y70" s="204"/>
      <c r="Z70" s="204"/>
    </row>
    <row r="71" spans="1:26" ht="12.75" customHeight="1">
      <c r="A71" s="204"/>
      <c r="B71" s="204"/>
      <c r="C71" s="205"/>
      <c r="D71" s="205"/>
      <c r="E71" s="205"/>
      <c r="F71" s="206"/>
      <c r="G71" s="204"/>
      <c r="H71" s="204"/>
      <c r="I71" s="204"/>
      <c r="J71" s="204"/>
      <c r="K71" s="204"/>
      <c r="L71" s="204"/>
      <c r="M71" s="204"/>
      <c r="N71" s="204"/>
      <c r="O71" s="204"/>
      <c r="P71" s="204"/>
      <c r="Q71" s="204"/>
      <c r="R71" s="204"/>
      <c r="S71" s="204"/>
      <c r="T71" s="204"/>
      <c r="U71" s="204"/>
      <c r="V71" s="204"/>
      <c r="W71" s="204"/>
      <c r="X71" s="204"/>
      <c r="Y71" s="204"/>
      <c r="Z71" s="204"/>
    </row>
    <row r="72" spans="1:26" ht="12.75" customHeight="1">
      <c r="A72" s="204"/>
      <c r="B72" s="204"/>
      <c r="C72" s="205"/>
      <c r="D72" s="205"/>
      <c r="E72" s="205"/>
      <c r="F72" s="206"/>
      <c r="G72" s="204"/>
      <c r="H72" s="204"/>
      <c r="I72" s="204"/>
      <c r="J72" s="204"/>
      <c r="K72" s="204"/>
      <c r="L72" s="204"/>
      <c r="M72" s="204"/>
      <c r="N72" s="204"/>
      <c r="O72" s="204"/>
      <c r="P72" s="204"/>
      <c r="Q72" s="204"/>
      <c r="R72" s="204"/>
      <c r="S72" s="204"/>
      <c r="T72" s="204"/>
      <c r="U72" s="204"/>
      <c r="V72" s="204"/>
      <c r="W72" s="204"/>
      <c r="X72" s="204"/>
      <c r="Y72" s="204"/>
      <c r="Z72" s="204"/>
    </row>
    <row r="73" spans="1:26" ht="12.75" customHeight="1">
      <c r="A73" s="204"/>
      <c r="B73" s="204"/>
      <c r="C73" s="205"/>
      <c r="D73" s="205"/>
      <c r="E73" s="205"/>
      <c r="F73" s="206"/>
      <c r="G73" s="204"/>
      <c r="H73" s="204"/>
      <c r="I73" s="204"/>
      <c r="J73" s="204"/>
      <c r="K73" s="204"/>
      <c r="L73" s="204"/>
      <c r="M73" s="204"/>
      <c r="N73" s="204"/>
      <c r="O73" s="204"/>
      <c r="P73" s="204"/>
      <c r="Q73" s="204"/>
      <c r="R73" s="204"/>
      <c r="S73" s="204"/>
      <c r="T73" s="204"/>
      <c r="U73" s="204"/>
      <c r="V73" s="204"/>
      <c r="W73" s="204"/>
      <c r="X73" s="204"/>
      <c r="Y73" s="204"/>
      <c r="Z73" s="204"/>
    </row>
    <row r="74" spans="1:26" ht="12.75" customHeight="1">
      <c r="A74" s="204"/>
      <c r="B74" s="204"/>
      <c r="C74" s="205"/>
      <c r="D74" s="205"/>
      <c r="E74" s="205"/>
      <c r="F74" s="206"/>
      <c r="G74" s="204"/>
      <c r="H74" s="204"/>
      <c r="I74" s="204"/>
      <c r="J74" s="204"/>
      <c r="K74" s="204"/>
      <c r="L74" s="204"/>
      <c r="M74" s="204"/>
      <c r="N74" s="204"/>
      <c r="O74" s="204"/>
      <c r="P74" s="204"/>
      <c r="Q74" s="204"/>
      <c r="R74" s="204"/>
      <c r="S74" s="204"/>
      <c r="T74" s="204"/>
      <c r="U74" s="204"/>
      <c r="V74" s="204"/>
      <c r="W74" s="204"/>
      <c r="X74" s="204"/>
      <c r="Y74" s="204"/>
      <c r="Z74" s="204"/>
    </row>
    <row r="75" spans="1:26" ht="12.75" customHeight="1">
      <c r="A75" s="204"/>
      <c r="B75" s="204"/>
      <c r="C75" s="205"/>
      <c r="D75" s="205"/>
      <c r="E75" s="205"/>
      <c r="F75" s="206"/>
      <c r="G75" s="204"/>
      <c r="H75" s="204"/>
      <c r="I75" s="204"/>
      <c r="J75" s="204"/>
      <c r="K75" s="204"/>
      <c r="L75" s="204"/>
      <c r="M75" s="204"/>
      <c r="N75" s="204"/>
      <c r="O75" s="204"/>
      <c r="P75" s="204"/>
      <c r="Q75" s="204"/>
      <c r="R75" s="204"/>
      <c r="S75" s="204"/>
      <c r="T75" s="204"/>
      <c r="U75" s="204"/>
      <c r="V75" s="204"/>
      <c r="W75" s="204"/>
      <c r="X75" s="204"/>
      <c r="Y75" s="204"/>
      <c r="Z75" s="204"/>
    </row>
    <row r="76" spans="1:26" ht="12.75" customHeight="1">
      <c r="A76" s="204"/>
      <c r="B76" s="204"/>
      <c r="C76" s="205"/>
      <c r="D76" s="205"/>
      <c r="E76" s="205"/>
      <c r="F76" s="206"/>
      <c r="G76" s="204"/>
      <c r="H76" s="204"/>
      <c r="I76" s="204"/>
      <c r="J76" s="204"/>
      <c r="K76" s="204"/>
      <c r="L76" s="204"/>
      <c r="M76" s="204"/>
      <c r="N76" s="204"/>
      <c r="O76" s="204"/>
      <c r="P76" s="204"/>
      <c r="Q76" s="204"/>
      <c r="R76" s="204"/>
      <c r="S76" s="204"/>
      <c r="T76" s="204"/>
      <c r="U76" s="204"/>
      <c r="V76" s="204"/>
      <c r="W76" s="204"/>
      <c r="X76" s="204"/>
      <c r="Y76" s="204"/>
      <c r="Z76" s="204"/>
    </row>
    <row r="77" spans="1:26" ht="12.75" customHeight="1">
      <c r="A77" s="204"/>
      <c r="B77" s="204"/>
      <c r="C77" s="205"/>
      <c r="D77" s="205"/>
      <c r="E77" s="205"/>
      <c r="F77" s="206"/>
      <c r="G77" s="204"/>
      <c r="H77" s="204"/>
      <c r="I77" s="204"/>
      <c r="J77" s="204"/>
      <c r="K77" s="204"/>
      <c r="L77" s="204"/>
      <c r="M77" s="204"/>
      <c r="N77" s="204"/>
      <c r="O77" s="204"/>
      <c r="P77" s="204"/>
      <c r="Q77" s="204"/>
      <c r="R77" s="204"/>
      <c r="S77" s="204"/>
      <c r="T77" s="204"/>
      <c r="U77" s="204"/>
      <c r="V77" s="204"/>
      <c r="W77" s="204"/>
      <c r="X77" s="204"/>
      <c r="Y77" s="204"/>
      <c r="Z77" s="204"/>
    </row>
    <row r="78" spans="1:26" ht="12.75" customHeight="1">
      <c r="A78" s="204"/>
      <c r="B78" s="204"/>
      <c r="C78" s="205"/>
      <c r="D78" s="205"/>
      <c r="E78" s="205"/>
      <c r="F78" s="206"/>
      <c r="G78" s="204"/>
      <c r="H78" s="204"/>
      <c r="I78" s="204"/>
      <c r="J78" s="204"/>
      <c r="K78" s="204"/>
      <c r="L78" s="204"/>
      <c r="M78" s="204"/>
      <c r="N78" s="204"/>
      <c r="O78" s="204"/>
      <c r="P78" s="204"/>
      <c r="Q78" s="204"/>
      <c r="R78" s="204"/>
      <c r="S78" s="204"/>
      <c r="T78" s="204"/>
      <c r="U78" s="204"/>
      <c r="V78" s="204"/>
      <c r="W78" s="204"/>
      <c r="X78" s="204"/>
      <c r="Y78" s="204"/>
      <c r="Z78" s="204"/>
    </row>
    <row r="79" spans="1:26" ht="12.75" customHeight="1">
      <c r="A79" s="204"/>
      <c r="B79" s="204"/>
      <c r="C79" s="205"/>
      <c r="D79" s="205"/>
      <c r="E79" s="205"/>
      <c r="F79" s="206"/>
      <c r="G79" s="204"/>
      <c r="H79" s="204"/>
      <c r="I79" s="204"/>
      <c r="J79" s="204"/>
      <c r="K79" s="204"/>
      <c r="L79" s="204"/>
      <c r="M79" s="204"/>
      <c r="N79" s="204"/>
      <c r="O79" s="204"/>
      <c r="P79" s="204"/>
      <c r="Q79" s="204"/>
      <c r="R79" s="204"/>
      <c r="S79" s="204"/>
      <c r="T79" s="204"/>
      <c r="U79" s="204"/>
      <c r="V79" s="204"/>
      <c r="W79" s="204"/>
      <c r="X79" s="204"/>
      <c r="Y79" s="204"/>
      <c r="Z79" s="204"/>
    </row>
    <row r="80" spans="1:26" ht="12.75" customHeight="1">
      <c r="A80" s="204"/>
      <c r="B80" s="204"/>
      <c r="C80" s="205"/>
      <c r="D80" s="205"/>
      <c r="E80" s="205"/>
      <c r="F80" s="206"/>
      <c r="G80" s="204"/>
      <c r="H80" s="204"/>
      <c r="I80" s="204"/>
      <c r="J80" s="204"/>
      <c r="K80" s="204"/>
      <c r="L80" s="204"/>
      <c r="M80" s="204"/>
      <c r="N80" s="204"/>
      <c r="O80" s="204"/>
      <c r="P80" s="204"/>
      <c r="Q80" s="204"/>
      <c r="R80" s="204"/>
      <c r="S80" s="204"/>
      <c r="T80" s="204"/>
      <c r="U80" s="204"/>
      <c r="V80" s="204"/>
      <c r="W80" s="204"/>
      <c r="X80" s="204"/>
      <c r="Y80" s="204"/>
      <c r="Z80" s="204"/>
    </row>
    <row r="81" spans="1:26" ht="12.75" customHeight="1">
      <c r="A81" s="204"/>
      <c r="B81" s="204"/>
      <c r="C81" s="205"/>
      <c r="D81" s="205"/>
      <c r="E81" s="205"/>
      <c r="F81" s="206"/>
      <c r="G81" s="204"/>
      <c r="H81" s="204"/>
      <c r="I81" s="204"/>
      <c r="J81" s="204"/>
      <c r="K81" s="204"/>
      <c r="L81" s="204"/>
      <c r="M81" s="204"/>
      <c r="N81" s="204"/>
      <c r="O81" s="204"/>
      <c r="P81" s="204"/>
      <c r="Q81" s="204"/>
      <c r="R81" s="204"/>
      <c r="S81" s="204"/>
      <c r="T81" s="204"/>
      <c r="U81" s="204"/>
      <c r="V81" s="204"/>
      <c r="W81" s="204"/>
      <c r="X81" s="204"/>
      <c r="Y81" s="204"/>
      <c r="Z81" s="204"/>
    </row>
    <row r="82" spans="1:26" ht="12.75" customHeight="1">
      <c r="A82" s="204"/>
      <c r="B82" s="204"/>
      <c r="C82" s="205"/>
      <c r="D82" s="205"/>
      <c r="E82" s="205"/>
      <c r="F82" s="206"/>
      <c r="G82" s="204"/>
      <c r="H82" s="204"/>
      <c r="I82" s="204"/>
      <c r="J82" s="204"/>
      <c r="K82" s="204"/>
      <c r="L82" s="204"/>
      <c r="M82" s="204"/>
      <c r="N82" s="204"/>
      <c r="O82" s="204"/>
      <c r="P82" s="204"/>
      <c r="Q82" s="204"/>
      <c r="R82" s="204"/>
      <c r="S82" s="204"/>
      <c r="T82" s="204"/>
      <c r="U82" s="204"/>
      <c r="V82" s="204"/>
      <c r="W82" s="204"/>
      <c r="X82" s="204"/>
      <c r="Y82" s="204"/>
      <c r="Z82" s="204"/>
    </row>
    <row r="83" spans="1:26" ht="12.75" customHeight="1">
      <c r="A83" s="204"/>
      <c r="B83" s="204"/>
      <c r="C83" s="205"/>
      <c r="D83" s="205"/>
      <c r="E83" s="205"/>
      <c r="F83" s="206"/>
      <c r="G83" s="204"/>
      <c r="H83" s="204"/>
      <c r="I83" s="204"/>
      <c r="J83" s="204"/>
      <c r="K83" s="204"/>
      <c r="L83" s="204"/>
      <c r="M83" s="204"/>
      <c r="N83" s="204"/>
      <c r="O83" s="204"/>
      <c r="P83" s="204"/>
      <c r="Q83" s="204"/>
      <c r="R83" s="204"/>
      <c r="S83" s="204"/>
      <c r="T83" s="204"/>
      <c r="U83" s="204"/>
      <c r="V83" s="204"/>
      <c r="W83" s="204"/>
      <c r="X83" s="204"/>
      <c r="Y83" s="204"/>
      <c r="Z83" s="204"/>
    </row>
    <row r="84" spans="1:26" ht="12.75" customHeight="1">
      <c r="A84" s="204"/>
      <c r="B84" s="204"/>
      <c r="C84" s="205"/>
      <c r="D84" s="205"/>
      <c r="E84" s="205"/>
      <c r="F84" s="206"/>
      <c r="G84" s="204"/>
      <c r="H84" s="204"/>
      <c r="I84" s="204"/>
      <c r="J84" s="204"/>
      <c r="K84" s="204"/>
      <c r="L84" s="204"/>
      <c r="M84" s="204"/>
      <c r="N84" s="204"/>
      <c r="O84" s="204"/>
      <c r="P84" s="204"/>
      <c r="Q84" s="204"/>
      <c r="R84" s="204"/>
      <c r="S84" s="204"/>
      <c r="T84" s="204"/>
      <c r="U84" s="204"/>
      <c r="V84" s="204"/>
      <c r="W84" s="204"/>
      <c r="X84" s="204"/>
      <c r="Y84" s="204"/>
      <c r="Z84" s="204"/>
    </row>
    <row r="85" spans="1:26" ht="12.75" customHeight="1">
      <c r="A85" s="204"/>
      <c r="B85" s="204"/>
      <c r="C85" s="205"/>
      <c r="D85" s="205"/>
      <c r="E85" s="205"/>
      <c r="F85" s="206"/>
      <c r="G85" s="204"/>
      <c r="H85" s="204"/>
      <c r="I85" s="204"/>
      <c r="J85" s="204"/>
      <c r="K85" s="204"/>
      <c r="L85" s="204"/>
      <c r="M85" s="204"/>
      <c r="N85" s="204"/>
      <c r="O85" s="204"/>
      <c r="P85" s="204"/>
      <c r="Q85" s="204"/>
      <c r="R85" s="204"/>
      <c r="S85" s="204"/>
      <c r="T85" s="204"/>
      <c r="U85" s="204"/>
      <c r="V85" s="204"/>
      <c r="W85" s="204"/>
      <c r="X85" s="204"/>
      <c r="Y85" s="204"/>
      <c r="Z85" s="204"/>
    </row>
    <row r="86" spans="1:26" ht="12.75" customHeight="1">
      <c r="A86" s="204"/>
      <c r="B86" s="204"/>
      <c r="C86" s="205"/>
      <c r="D86" s="205"/>
      <c r="E86" s="205"/>
      <c r="F86" s="206"/>
      <c r="G86" s="204"/>
      <c r="H86" s="204"/>
      <c r="I86" s="204"/>
      <c r="J86" s="204"/>
      <c r="K86" s="204"/>
      <c r="L86" s="204"/>
      <c r="M86" s="204"/>
      <c r="N86" s="204"/>
      <c r="O86" s="204"/>
      <c r="P86" s="204"/>
      <c r="Q86" s="204"/>
      <c r="R86" s="204"/>
      <c r="S86" s="204"/>
      <c r="T86" s="204"/>
      <c r="U86" s="204"/>
      <c r="V86" s="204"/>
      <c r="W86" s="204"/>
      <c r="X86" s="204"/>
      <c r="Y86" s="204"/>
      <c r="Z86" s="204"/>
    </row>
    <row r="87" spans="1:26" ht="12.75" customHeight="1">
      <c r="A87" s="204"/>
      <c r="B87" s="204"/>
      <c r="C87" s="205"/>
      <c r="D87" s="205"/>
      <c r="E87" s="205"/>
      <c r="F87" s="206"/>
      <c r="G87" s="204"/>
      <c r="H87" s="204"/>
      <c r="I87" s="204"/>
      <c r="J87" s="204"/>
      <c r="K87" s="204"/>
      <c r="L87" s="204"/>
      <c r="M87" s="204"/>
      <c r="N87" s="204"/>
      <c r="O87" s="204"/>
      <c r="P87" s="204"/>
      <c r="Q87" s="204"/>
      <c r="R87" s="204"/>
      <c r="S87" s="204"/>
      <c r="T87" s="204"/>
      <c r="U87" s="204"/>
      <c r="V87" s="204"/>
      <c r="W87" s="204"/>
      <c r="X87" s="204"/>
      <c r="Y87" s="204"/>
      <c r="Z87" s="204"/>
    </row>
    <row r="88" spans="1:26" ht="12.75" customHeight="1">
      <c r="A88" s="204"/>
      <c r="B88" s="204"/>
      <c r="C88" s="205"/>
      <c r="D88" s="205"/>
      <c r="E88" s="205"/>
      <c r="F88" s="206"/>
      <c r="G88" s="204"/>
      <c r="H88" s="204"/>
      <c r="I88" s="204"/>
      <c r="J88" s="204"/>
      <c r="K88" s="204"/>
      <c r="L88" s="204"/>
      <c r="M88" s="204"/>
      <c r="N88" s="204"/>
      <c r="O88" s="204"/>
      <c r="P88" s="204"/>
      <c r="Q88" s="204"/>
      <c r="R88" s="204"/>
      <c r="S88" s="204"/>
      <c r="T88" s="204"/>
      <c r="U88" s="204"/>
      <c r="V88" s="204"/>
      <c r="W88" s="204"/>
      <c r="X88" s="204"/>
      <c r="Y88" s="204"/>
      <c r="Z88" s="204"/>
    </row>
    <row r="89" spans="1:26" ht="12.75" customHeight="1">
      <c r="A89" s="204"/>
      <c r="B89" s="204"/>
      <c r="C89" s="205"/>
      <c r="D89" s="205"/>
      <c r="E89" s="205"/>
      <c r="F89" s="206"/>
      <c r="G89" s="204"/>
      <c r="H89" s="204"/>
      <c r="I89" s="204"/>
      <c r="J89" s="204"/>
      <c r="K89" s="204"/>
      <c r="L89" s="204"/>
      <c r="M89" s="204"/>
      <c r="N89" s="204"/>
      <c r="O89" s="204"/>
      <c r="P89" s="204"/>
      <c r="Q89" s="204"/>
      <c r="R89" s="204"/>
      <c r="S89" s="204"/>
      <c r="T89" s="204"/>
      <c r="U89" s="204"/>
      <c r="V89" s="204"/>
      <c r="W89" s="204"/>
      <c r="X89" s="204"/>
      <c r="Y89" s="204"/>
      <c r="Z89" s="204"/>
    </row>
    <row r="90" spans="1:26" ht="12.75" customHeight="1">
      <c r="A90" s="204"/>
      <c r="B90" s="204"/>
      <c r="C90" s="205"/>
      <c r="D90" s="205"/>
      <c r="E90" s="205"/>
      <c r="F90" s="206"/>
      <c r="G90" s="204"/>
      <c r="H90" s="204"/>
      <c r="I90" s="204"/>
      <c r="J90" s="204"/>
      <c r="K90" s="204"/>
      <c r="L90" s="204"/>
      <c r="M90" s="204"/>
      <c r="N90" s="204"/>
      <c r="O90" s="204"/>
      <c r="P90" s="204"/>
      <c r="Q90" s="204"/>
      <c r="R90" s="204"/>
      <c r="S90" s="204"/>
      <c r="T90" s="204"/>
      <c r="U90" s="204"/>
      <c r="V90" s="204"/>
      <c r="W90" s="204"/>
      <c r="X90" s="204"/>
      <c r="Y90" s="204"/>
      <c r="Z90" s="204"/>
    </row>
    <row r="91" spans="1:26" ht="12.75" customHeight="1">
      <c r="A91" s="204"/>
      <c r="B91" s="204"/>
      <c r="C91" s="205"/>
      <c r="D91" s="205"/>
      <c r="E91" s="205"/>
      <c r="F91" s="206"/>
      <c r="G91" s="204"/>
      <c r="H91" s="204"/>
      <c r="I91" s="204"/>
      <c r="J91" s="204"/>
      <c r="K91" s="204"/>
      <c r="L91" s="204"/>
      <c r="M91" s="204"/>
      <c r="N91" s="204"/>
      <c r="O91" s="204"/>
      <c r="P91" s="204"/>
      <c r="Q91" s="204"/>
      <c r="R91" s="204"/>
      <c r="S91" s="204"/>
      <c r="T91" s="204"/>
      <c r="U91" s="204"/>
      <c r="V91" s="204"/>
      <c r="W91" s="204"/>
      <c r="X91" s="204"/>
      <c r="Y91" s="204"/>
      <c r="Z91" s="204"/>
    </row>
    <row r="92" spans="1:26" ht="12.75" customHeight="1">
      <c r="A92" s="204"/>
      <c r="B92" s="204"/>
      <c r="C92" s="205"/>
      <c r="D92" s="205"/>
      <c r="E92" s="205"/>
      <c r="F92" s="206"/>
      <c r="G92" s="204"/>
      <c r="H92" s="204"/>
      <c r="I92" s="204"/>
      <c r="J92" s="204"/>
      <c r="K92" s="204"/>
      <c r="L92" s="204"/>
      <c r="M92" s="204"/>
      <c r="N92" s="204"/>
      <c r="O92" s="204"/>
      <c r="P92" s="204"/>
      <c r="Q92" s="204"/>
      <c r="R92" s="204"/>
      <c r="S92" s="204"/>
      <c r="T92" s="204"/>
      <c r="U92" s="204"/>
      <c r="V92" s="204"/>
      <c r="W92" s="204"/>
      <c r="X92" s="204"/>
      <c r="Y92" s="204"/>
      <c r="Z92" s="204"/>
    </row>
    <row r="93" spans="1:26" ht="12.75" customHeight="1">
      <c r="A93" s="204"/>
      <c r="B93" s="204"/>
      <c r="C93" s="205"/>
      <c r="D93" s="205"/>
      <c r="E93" s="205"/>
      <c r="F93" s="206"/>
      <c r="G93" s="204"/>
      <c r="H93" s="204"/>
      <c r="I93" s="204"/>
      <c r="J93" s="204"/>
      <c r="K93" s="204"/>
      <c r="L93" s="204"/>
      <c r="M93" s="204"/>
      <c r="N93" s="204"/>
      <c r="O93" s="204"/>
      <c r="P93" s="204"/>
      <c r="Q93" s="204"/>
      <c r="R93" s="204"/>
      <c r="S93" s="204"/>
      <c r="T93" s="204"/>
      <c r="U93" s="204"/>
      <c r="V93" s="204"/>
      <c r="W93" s="204"/>
      <c r="X93" s="204"/>
      <c r="Y93" s="204"/>
      <c r="Z93" s="204"/>
    </row>
    <row r="94" spans="1:26" ht="12.75" customHeight="1">
      <c r="A94" s="204"/>
      <c r="B94" s="204"/>
      <c r="C94" s="205"/>
      <c r="D94" s="205"/>
      <c r="E94" s="205"/>
      <c r="F94" s="206"/>
      <c r="G94" s="204"/>
      <c r="H94" s="204"/>
      <c r="I94" s="204"/>
      <c r="J94" s="204"/>
      <c r="K94" s="204"/>
      <c r="L94" s="204"/>
      <c r="M94" s="204"/>
      <c r="N94" s="204"/>
      <c r="O94" s="204"/>
      <c r="P94" s="204"/>
      <c r="Q94" s="204"/>
      <c r="R94" s="204"/>
      <c r="S94" s="204"/>
      <c r="T94" s="204"/>
      <c r="U94" s="204"/>
      <c r="V94" s="204"/>
      <c r="W94" s="204"/>
      <c r="X94" s="204"/>
      <c r="Y94" s="204"/>
      <c r="Z94" s="204"/>
    </row>
    <row r="95" spans="1:26" ht="12.75" customHeight="1">
      <c r="A95" s="204"/>
      <c r="B95" s="204"/>
      <c r="C95" s="205"/>
      <c r="D95" s="205"/>
      <c r="E95" s="205"/>
      <c r="F95" s="206"/>
      <c r="G95" s="204"/>
      <c r="H95" s="204"/>
      <c r="I95" s="204"/>
      <c r="J95" s="204"/>
      <c r="K95" s="204"/>
      <c r="L95" s="204"/>
      <c r="M95" s="204"/>
      <c r="N95" s="204"/>
      <c r="O95" s="204"/>
      <c r="P95" s="204"/>
      <c r="Q95" s="204"/>
      <c r="R95" s="204"/>
      <c r="S95" s="204"/>
      <c r="T95" s="204"/>
      <c r="U95" s="204"/>
      <c r="V95" s="204"/>
      <c r="W95" s="204"/>
      <c r="X95" s="204"/>
      <c r="Y95" s="204"/>
      <c r="Z95" s="204"/>
    </row>
    <row r="96" spans="1:26" ht="12.75" customHeight="1">
      <c r="A96" s="204"/>
      <c r="B96" s="204"/>
      <c r="C96" s="205"/>
      <c r="D96" s="205"/>
      <c r="E96" s="205"/>
      <c r="F96" s="206"/>
      <c r="G96" s="204"/>
      <c r="H96" s="204"/>
      <c r="I96" s="204"/>
      <c r="J96" s="204"/>
      <c r="K96" s="204"/>
      <c r="L96" s="204"/>
      <c r="M96" s="204"/>
      <c r="N96" s="204"/>
      <c r="O96" s="204"/>
      <c r="P96" s="204"/>
      <c r="Q96" s="204"/>
      <c r="R96" s="204"/>
      <c r="S96" s="204"/>
      <c r="T96" s="204"/>
      <c r="U96" s="204"/>
      <c r="V96" s="204"/>
      <c r="W96" s="204"/>
      <c r="X96" s="204"/>
      <c r="Y96" s="204"/>
      <c r="Z96" s="204"/>
    </row>
    <row r="97" spans="1:26" ht="12.75" customHeight="1">
      <c r="A97" s="204"/>
      <c r="B97" s="204"/>
      <c r="C97" s="205"/>
      <c r="D97" s="205"/>
      <c r="E97" s="205"/>
      <c r="F97" s="206"/>
      <c r="G97" s="204"/>
      <c r="H97" s="204"/>
      <c r="I97" s="204"/>
      <c r="J97" s="204"/>
      <c r="K97" s="204"/>
      <c r="L97" s="204"/>
      <c r="M97" s="204"/>
      <c r="N97" s="204"/>
      <c r="O97" s="204"/>
      <c r="P97" s="204"/>
      <c r="Q97" s="204"/>
      <c r="R97" s="204"/>
      <c r="S97" s="204"/>
      <c r="T97" s="204"/>
      <c r="U97" s="204"/>
      <c r="V97" s="204"/>
      <c r="W97" s="204"/>
      <c r="X97" s="204"/>
      <c r="Y97" s="204"/>
      <c r="Z97" s="204"/>
    </row>
    <row r="98" spans="1:26" ht="12.75" customHeight="1">
      <c r="A98" s="204"/>
      <c r="B98" s="204"/>
      <c r="C98" s="205"/>
      <c r="D98" s="205"/>
      <c r="E98" s="205"/>
      <c r="F98" s="206"/>
      <c r="G98" s="204"/>
      <c r="H98" s="204"/>
      <c r="I98" s="204"/>
      <c r="J98" s="204"/>
      <c r="K98" s="204"/>
      <c r="L98" s="204"/>
      <c r="M98" s="204"/>
      <c r="N98" s="204"/>
      <c r="O98" s="204"/>
      <c r="P98" s="204"/>
      <c r="Q98" s="204"/>
      <c r="R98" s="204"/>
      <c r="S98" s="204"/>
      <c r="T98" s="204"/>
      <c r="U98" s="204"/>
      <c r="V98" s="204"/>
      <c r="W98" s="204"/>
      <c r="X98" s="204"/>
      <c r="Y98" s="204"/>
      <c r="Z98" s="204"/>
    </row>
    <row r="99" spans="1:26" ht="12.75" customHeight="1">
      <c r="A99" s="204"/>
      <c r="B99" s="204"/>
      <c r="C99" s="205"/>
      <c r="D99" s="205"/>
      <c r="E99" s="205"/>
      <c r="F99" s="206"/>
      <c r="G99" s="204"/>
      <c r="H99" s="204"/>
      <c r="I99" s="204"/>
      <c r="J99" s="204"/>
      <c r="K99" s="204"/>
      <c r="L99" s="204"/>
      <c r="M99" s="204"/>
      <c r="N99" s="204"/>
      <c r="O99" s="204"/>
      <c r="P99" s="204"/>
      <c r="Q99" s="204"/>
      <c r="R99" s="204"/>
      <c r="S99" s="204"/>
      <c r="T99" s="204"/>
      <c r="U99" s="204"/>
      <c r="V99" s="204"/>
      <c r="W99" s="204"/>
      <c r="X99" s="204"/>
      <c r="Y99" s="204"/>
      <c r="Z99" s="204"/>
    </row>
    <row r="100" spans="1:26" ht="12.75" customHeight="1">
      <c r="A100" s="204"/>
      <c r="B100" s="204"/>
      <c r="C100" s="205"/>
      <c r="D100" s="205"/>
      <c r="E100" s="205"/>
      <c r="F100" s="206"/>
      <c r="G100" s="204"/>
      <c r="H100" s="204"/>
      <c r="I100" s="204"/>
      <c r="J100" s="204"/>
      <c r="K100" s="204"/>
      <c r="L100" s="204"/>
      <c r="M100" s="204"/>
      <c r="N100" s="204"/>
      <c r="O100" s="204"/>
      <c r="P100" s="204"/>
      <c r="Q100" s="204"/>
      <c r="R100" s="204"/>
      <c r="S100" s="204"/>
      <c r="T100" s="204"/>
      <c r="U100" s="204"/>
      <c r="V100" s="204"/>
      <c r="W100" s="204"/>
      <c r="X100" s="204"/>
      <c r="Y100" s="204"/>
      <c r="Z100" s="204"/>
    </row>
    <row r="101" spans="1:26" ht="12.75" customHeight="1">
      <c r="A101" s="204"/>
      <c r="B101" s="204"/>
      <c r="C101" s="205"/>
      <c r="D101" s="205"/>
      <c r="E101" s="205"/>
      <c r="F101" s="206"/>
      <c r="G101" s="204"/>
      <c r="H101" s="204"/>
      <c r="I101" s="204"/>
      <c r="J101" s="204"/>
      <c r="K101" s="204"/>
      <c r="L101" s="204"/>
      <c r="M101" s="204"/>
      <c r="N101" s="204"/>
      <c r="O101" s="204"/>
      <c r="P101" s="204"/>
      <c r="Q101" s="204"/>
      <c r="R101" s="204"/>
      <c r="S101" s="204"/>
      <c r="T101" s="204"/>
      <c r="U101" s="204"/>
      <c r="V101" s="204"/>
      <c r="W101" s="204"/>
      <c r="X101" s="204"/>
      <c r="Y101" s="204"/>
      <c r="Z101" s="204"/>
    </row>
    <row r="102" spans="1:26" ht="12.75" customHeight="1">
      <c r="A102" s="204"/>
      <c r="B102" s="204"/>
      <c r="C102" s="205"/>
      <c r="D102" s="205"/>
      <c r="E102" s="205"/>
      <c r="F102" s="206"/>
      <c r="G102" s="204"/>
      <c r="H102" s="204"/>
      <c r="I102" s="204"/>
      <c r="J102" s="204"/>
      <c r="K102" s="204"/>
      <c r="L102" s="204"/>
      <c r="M102" s="204"/>
      <c r="N102" s="204"/>
      <c r="O102" s="204"/>
      <c r="P102" s="204"/>
      <c r="Q102" s="204"/>
      <c r="R102" s="204"/>
      <c r="S102" s="204"/>
      <c r="T102" s="204"/>
      <c r="U102" s="204"/>
      <c r="V102" s="204"/>
      <c r="W102" s="204"/>
      <c r="X102" s="204"/>
      <c r="Y102" s="204"/>
      <c r="Z102" s="204"/>
    </row>
    <row r="103" spans="1:26" ht="12.75" customHeight="1">
      <c r="A103" s="204"/>
      <c r="B103" s="204"/>
      <c r="C103" s="205"/>
      <c r="D103" s="205"/>
      <c r="E103" s="205"/>
      <c r="F103" s="206"/>
      <c r="G103" s="204"/>
      <c r="H103" s="204"/>
      <c r="I103" s="204"/>
      <c r="J103" s="204"/>
      <c r="K103" s="204"/>
      <c r="L103" s="204"/>
      <c r="M103" s="204"/>
      <c r="N103" s="204"/>
      <c r="O103" s="204"/>
      <c r="P103" s="204"/>
      <c r="Q103" s="204"/>
      <c r="R103" s="204"/>
      <c r="S103" s="204"/>
      <c r="T103" s="204"/>
      <c r="U103" s="204"/>
      <c r="V103" s="204"/>
      <c r="W103" s="204"/>
      <c r="X103" s="204"/>
      <c r="Y103" s="204"/>
      <c r="Z103" s="204"/>
    </row>
    <row r="104" spans="1:26" ht="12.75" customHeight="1">
      <c r="A104" s="204"/>
      <c r="B104" s="204"/>
      <c r="C104" s="205"/>
      <c r="D104" s="205"/>
      <c r="E104" s="205"/>
      <c r="F104" s="206"/>
      <c r="G104" s="204"/>
      <c r="H104" s="204"/>
      <c r="I104" s="204"/>
      <c r="J104" s="204"/>
      <c r="K104" s="204"/>
      <c r="L104" s="204"/>
      <c r="M104" s="204"/>
      <c r="N104" s="204"/>
      <c r="O104" s="204"/>
      <c r="P104" s="204"/>
      <c r="Q104" s="204"/>
      <c r="R104" s="204"/>
      <c r="S104" s="204"/>
      <c r="T104" s="204"/>
      <c r="U104" s="204"/>
      <c r="V104" s="204"/>
      <c r="W104" s="204"/>
      <c r="X104" s="204"/>
      <c r="Y104" s="204"/>
      <c r="Z104" s="204"/>
    </row>
    <row r="105" spans="1:26" ht="12.75" customHeight="1">
      <c r="A105" s="204"/>
      <c r="B105" s="204"/>
      <c r="C105" s="205"/>
      <c r="D105" s="205"/>
      <c r="E105" s="205"/>
      <c r="F105" s="206"/>
      <c r="G105" s="204"/>
      <c r="H105" s="204"/>
      <c r="I105" s="204"/>
      <c r="J105" s="204"/>
      <c r="K105" s="204"/>
      <c r="L105" s="204"/>
      <c r="M105" s="204"/>
      <c r="N105" s="204"/>
      <c r="O105" s="204"/>
      <c r="P105" s="204"/>
      <c r="Q105" s="204"/>
      <c r="R105" s="204"/>
      <c r="S105" s="204"/>
      <c r="T105" s="204"/>
      <c r="U105" s="204"/>
      <c r="V105" s="204"/>
      <c r="W105" s="204"/>
      <c r="X105" s="204"/>
      <c r="Y105" s="204"/>
      <c r="Z105" s="204"/>
    </row>
    <row r="106" spans="1:26" ht="12.75" customHeight="1">
      <c r="A106" s="204"/>
      <c r="B106" s="204"/>
      <c r="C106" s="205"/>
      <c r="D106" s="205"/>
      <c r="E106" s="205"/>
      <c r="F106" s="206"/>
      <c r="G106" s="204"/>
      <c r="H106" s="204"/>
      <c r="I106" s="204"/>
      <c r="J106" s="204"/>
      <c r="K106" s="204"/>
      <c r="L106" s="204"/>
      <c r="M106" s="204"/>
      <c r="N106" s="204"/>
      <c r="O106" s="204"/>
      <c r="P106" s="204"/>
      <c r="Q106" s="204"/>
      <c r="R106" s="204"/>
      <c r="S106" s="204"/>
      <c r="T106" s="204"/>
      <c r="U106" s="204"/>
      <c r="V106" s="204"/>
      <c r="W106" s="204"/>
      <c r="X106" s="204"/>
      <c r="Y106" s="204"/>
      <c r="Z106" s="204"/>
    </row>
    <row r="107" spans="1:26" ht="12.75" customHeight="1">
      <c r="A107" s="204"/>
      <c r="B107" s="204"/>
      <c r="C107" s="205"/>
      <c r="D107" s="205"/>
      <c r="E107" s="205"/>
      <c r="F107" s="206"/>
      <c r="G107" s="204"/>
      <c r="H107" s="204"/>
      <c r="I107" s="204"/>
      <c r="J107" s="204"/>
      <c r="K107" s="204"/>
      <c r="L107" s="204"/>
      <c r="M107" s="204"/>
      <c r="N107" s="204"/>
      <c r="O107" s="204"/>
      <c r="P107" s="204"/>
      <c r="Q107" s="204"/>
      <c r="R107" s="204"/>
      <c r="S107" s="204"/>
      <c r="T107" s="204"/>
      <c r="U107" s="204"/>
      <c r="V107" s="204"/>
      <c r="W107" s="204"/>
      <c r="X107" s="204"/>
      <c r="Y107" s="204"/>
      <c r="Z107" s="204"/>
    </row>
    <row r="108" spans="1:26" ht="12.75" customHeight="1">
      <c r="A108" s="204"/>
      <c r="B108" s="204"/>
      <c r="C108" s="205"/>
      <c r="D108" s="205"/>
      <c r="E108" s="205"/>
      <c r="F108" s="206"/>
      <c r="G108" s="204"/>
      <c r="H108" s="204"/>
      <c r="I108" s="204"/>
      <c r="J108" s="204"/>
      <c r="K108" s="204"/>
      <c r="L108" s="204"/>
      <c r="M108" s="204"/>
      <c r="N108" s="204"/>
      <c r="O108" s="204"/>
      <c r="P108" s="204"/>
      <c r="Q108" s="204"/>
      <c r="R108" s="204"/>
      <c r="S108" s="204"/>
      <c r="T108" s="204"/>
      <c r="U108" s="204"/>
      <c r="V108" s="204"/>
      <c r="W108" s="204"/>
      <c r="X108" s="204"/>
      <c r="Y108" s="204"/>
      <c r="Z108" s="204"/>
    </row>
    <row r="109" spans="1:26" ht="12.75" customHeight="1">
      <c r="A109" s="204"/>
      <c r="B109" s="204"/>
      <c r="C109" s="205"/>
      <c r="D109" s="205"/>
      <c r="E109" s="205"/>
      <c r="F109" s="206"/>
      <c r="G109" s="204"/>
      <c r="H109" s="204"/>
      <c r="I109" s="204"/>
      <c r="J109" s="204"/>
      <c r="K109" s="204"/>
      <c r="L109" s="204"/>
      <c r="M109" s="204"/>
      <c r="N109" s="204"/>
      <c r="O109" s="204"/>
      <c r="P109" s="204"/>
      <c r="Q109" s="204"/>
      <c r="R109" s="204"/>
      <c r="S109" s="204"/>
      <c r="T109" s="204"/>
      <c r="U109" s="204"/>
      <c r="V109" s="204"/>
      <c r="W109" s="204"/>
      <c r="X109" s="204"/>
      <c r="Y109" s="204"/>
      <c r="Z109" s="204"/>
    </row>
    <row r="110" spans="1:26" ht="12.75" customHeight="1">
      <c r="A110" s="204"/>
      <c r="B110" s="204"/>
      <c r="C110" s="205"/>
      <c r="D110" s="205"/>
      <c r="E110" s="205"/>
      <c r="F110" s="206"/>
      <c r="G110" s="204"/>
      <c r="H110" s="204"/>
      <c r="I110" s="204"/>
      <c r="J110" s="204"/>
      <c r="K110" s="204"/>
      <c r="L110" s="204"/>
      <c r="M110" s="204"/>
      <c r="N110" s="204"/>
      <c r="O110" s="204"/>
      <c r="P110" s="204"/>
      <c r="Q110" s="204"/>
      <c r="R110" s="204"/>
      <c r="S110" s="204"/>
      <c r="T110" s="204"/>
      <c r="U110" s="204"/>
      <c r="V110" s="204"/>
      <c r="W110" s="204"/>
      <c r="X110" s="204"/>
      <c r="Y110" s="204"/>
      <c r="Z110" s="204"/>
    </row>
    <row r="111" spans="1:26" ht="12.75" customHeight="1">
      <c r="A111" s="204"/>
      <c r="B111" s="204"/>
      <c r="C111" s="205"/>
      <c r="D111" s="205"/>
      <c r="E111" s="205"/>
      <c r="F111" s="206"/>
      <c r="G111" s="204"/>
      <c r="H111" s="204"/>
      <c r="I111" s="204"/>
      <c r="J111" s="204"/>
      <c r="K111" s="204"/>
      <c r="L111" s="204"/>
      <c r="M111" s="204"/>
      <c r="N111" s="204"/>
      <c r="O111" s="204"/>
      <c r="P111" s="204"/>
      <c r="Q111" s="204"/>
      <c r="R111" s="204"/>
      <c r="S111" s="204"/>
      <c r="T111" s="204"/>
      <c r="U111" s="204"/>
      <c r="V111" s="204"/>
      <c r="W111" s="204"/>
      <c r="X111" s="204"/>
      <c r="Y111" s="204"/>
      <c r="Z111" s="204"/>
    </row>
    <row r="112" spans="1:26" ht="12.75" customHeight="1">
      <c r="A112" s="204"/>
      <c r="B112" s="204"/>
      <c r="C112" s="205"/>
      <c r="D112" s="205"/>
      <c r="E112" s="205"/>
      <c r="F112" s="206"/>
      <c r="G112" s="204"/>
      <c r="H112" s="204"/>
      <c r="I112" s="204"/>
      <c r="J112" s="204"/>
      <c r="K112" s="204"/>
      <c r="L112" s="204"/>
      <c r="M112" s="204"/>
      <c r="N112" s="204"/>
      <c r="O112" s="204"/>
      <c r="P112" s="204"/>
      <c r="Q112" s="204"/>
      <c r="R112" s="204"/>
      <c r="S112" s="204"/>
      <c r="T112" s="204"/>
      <c r="U112" s="204"/>
      <c r="V112" s="204"/>
      <c r="W112" s="204"/>
      <c r="X112" s="204"/>
      <c r="Y112" s="204"/>
      <c r="Z112" s="204"/>
    </row>
    <row r="113" spans="1:26" ht="12.75" customHeight="1">
      <c r="A113" s="204"/>
      <c r="B113" s="204"/>
      <c r="C113" s="205"/>
      <c r="D113" s="205"/>
      <c r="E113" s="205"/>
      <c r="F113" s="206"/>
      <c r="G113" s="204"/>
      <c r="H113" s="204"/>
      <c r="I113" s="204"/>
      <c r="J113" s="204"/>
      <c r="K113" s="204"/>
      <c r="L113" s="204"/>
      <c r="M113" s="204"/>
      <c r="N113" s="204"/>
      <c r="O113" s="204"/>
      <c r="P113" s="204"/>
      <c r="Q113" s="204"/>
      <c r="R113" s="204"/>
      <c r="S113" s="204"/>
      <c r="T113" s="204"/>
      <c r="U113" s="204"/>
      <c r="V113" s="204"/>
      <c r="W113" s="204"/>
      <c r="X113" s="204"/>
      <c r="Y113" s="204"/>
      <c r="Z113" s="204"/>
    </row>
    <row r="114" spans="1:26" ht="12.75" customHeight="1">
      <c r="A114" s="204"/>
      <c r="B114" s="204"/>
      <c r="C114" s="205"/>
      <c r="D114" s="205"/>
      <c r="E114" s="205"/>
      <c r="F114" s="206"/>
      <c r="G114" s="204"/>
      <c r="H114" s="204"/>
      <c r="I114" s="204"/>
      <c r="J114" s="204"/>
      <c r="K114" s="204"/>
      <c r="L114" s="204"/>
      <c r="M114" s="204"/>
      <c r="N114" s="204"/>
      <c r="O114" s="204"/>
      <c r="P114" s="204"/>
      <c r="Q114" s="204"/>
      <c r="R114" s="204"/>
      <c r="S114" s="204"/>
      <c r="T114" s="204"/>
      <c r="U114" s="204"/>
      <c r="V114" s="204"/>
      <c r="W114" s="204"/>
      <c r="X114" s="204"/>
      <c r="Y114" s="204"/>
      <c r="Z114" s="204"/>
    </row>
    <row r="115" spans="1:26" ht="12.75" customHeight="1">
      <c r="A115" s="204"/>
      <c r="B115" s="204"/>
      <c r="C115" s="205"/>
      <c r="D115" s="205"/>
      <c r="E115" s="205"/>
      <c r="F115" s="206"/>
      <c r="G115" s="204"/>
      <c r="H115" s="204"/>
      <c r="I115" s="204"/>
      <c r="J115" s="204"/>
      <c r="K115" s="204"/>
      <c r="L115" s="204"/>
      <c r="M115" s="204"/>
      <c r="N115" s="204"/>
      <c r="O115" s="204"/>
      <c r="P115" s="204"/>
      <c r="Q115" s="204"/>
      <c r="R115" s="204"/>
      <c r="S115" s="204"/>
      <c r="T115" s="204"/>
      <c r="U115" s="204"/>
      <c r="V115" s="204"/>
      <c r="W115" s="204"/>
      <c r="X115" s="204"/>
      <c r="Y115" s="204"/>
      <c r="Z115" s="204"/>
    </row>
    <row r="116" spans="1:26" ht="12.75" customHeight="1">
      <c r="A116" s="204"/>
      <c r="B116" s="204"/>
      <c r="C116" s="205"/>
      <c r="D116" s="205"/>
      <c r="E116" s="205"/>
      <c r="F116" s="206"/>
      <c r="G116" s="204"/>
      <c r="H116" s="204"/>
      <c r="I116" s="204"/>
      <c r="J116" s="204"/>
      <c r="K116" s="204"/>
      <c r="L116" s="204"/>
      <c r="M116" s="204"/>
      <c r="N116" s="204"/>
      <c r="O116" s="204"/>
      <c r="P116" s="204"/>
      <c r="Q116" s="204"/>
      <c r="R116" s="204"/>
      <c r="S116" s="204"/>
      <c r="T116" s="204"/>
      <c r="U116" s="204"/>
      <c r="V116" s="204"/>
      <c r="W116" s="204"/>
      <c r="X116" s="204"/>
      <c r="Y116" s="204"/>
      <c r="Z116" s="204"/>
    </row>
    <row r="117" spans="1:26" ht="12.75" customHeight="1">
      <c r="A117" s="204"/>
      <c r="B117" s="204"/>
      <c r="C117" s="205"/>
      <c r="D117" s="205"/>
      <c r="E117" s="205"/>
      <c r="F117" s="206"/>
      <c r="G117" s="204"/>
      <c r="H117" s="204"/>
      <c r="I117" s="204"/>
      <c r="J117" s="204"/>
      <c r="K117" s="204"/>
      <c r="L117" s="204"/>
      <c r="M117" s="204"/>
      <c r="N117" s="204"/>
      <c r="O117" s="204"/>
      <c r="P117" s="204"/>
      <c r="Q117" s="204"/>
      <c r="R117" s="204"/>
      <c r="S117" s="204"/>
      <c r="T117" s="204"/>
      <c r="U117" s="204"/>
      <c r="V117" s="204"/>
      <c r="W117" s="204"/>
      <c r="X117" s="204"/>
      <c r="Y117" s="204"/>
      <c r="Z117" s="204"/>
    </row>
    <row r="118" spans="1:26" ht="12.75" customHeight="1">
      <c r="A118" s="204"/>
      <c r="B118" s="204"/>
      <c r="C118" s="205"/>
      <c r="D118" s="205"/>
      <c r="E118" s="205"/>
      <c r="F118" s="206"/>
      <c r="G118" s="204"/>
      <c r="H118" s="204"/>
      <c r="I118" s="204"/>
      <c r="J118" s="204"/>
      <c r="K118" s="204"/>
      <c r="L118" s="204"/>
      <c r="M118" s="204"/>
      <c r="N118" s="204"/>
      <c r="O118" s="204"/>
      <c r="P118" s="204"/>
      <c r="Q118" s="204"/>
      <c r="R118" s="204"/>
      <c r="S118" s="204"/>
      <c r="T118" s="204"/>
      <c r="U118" s="204"/>
      <c r="V118" s="204"/>
      <c r="W118" s="204"/>
      <c r="X118" s="204"/>
      <c r="Y118" s="204"/>
      <c r="Z118" s="204"/>
    </row>
    <row r="119" spans="1:26" ht="12.75" customHeight="1">
      <c r="A119" s="204"/>
      <c r="B119" s="204"/>
      <c r="C119" s="205"/>
      <c r="D119" s="205"/>
      <c r="E119" s="205"/>
      <c r="F119" s="206"/>
      <c r="G119" s="204"/>
      <c r="H119" s="204"/>
      <c r="I119" s="204"/>
      <c r="J119" s="204"/>
      <c r="K119" s="204"/>
      <c r="L119" s="204"/>
      <c r="M119" s="204"/>
      <c r="N119" s="204"/>
      <c r="O119" s="204"/>
      <c r="P119" s="204"/>
      <c r="Q119" s="204"/>
      <c r="R119" s="204"/>
      <c r="S119" s="204"/>
      <c r="T119" s="204"/>
      <c r="U119" s="204"/>
      <c r="V119" s="204"/>
      <c r="W119" s="204"/>
      <c r="X119" s="204"/>
      <c r="Y119" s="204"/>
      <c r="Z119" s="204"/>
    </row>
    <row r="120" spans="1:26" ht="12.75" customHeight="1">
      <c r="A120" s="204"/>
      <c r="B120" s="204"/>
      <c r="C120" s="205"/>
      <c r="D120" s="205"/>
      <c r="E120" s="205"/>
      <c r="F120" s="206"/>
      <c r="G120" s="204"/>
      <c r="H120" s="204"/>
      <c r="I120" s="204"/>
      <c r="J120" s="204"/>
      <c r="K120" s="204"/>
      <c r="L120" s="204"/>
      <c r="M120" s="204"/>
      <c r="N120" s="204"/>
      <c r="O120" s="204"/>
      <c r="P120" s="204"/>
      <c r="Q120" s="204"/>
      <c r="R120" s="204"/>
      <c r="S120" s="204"/>
      <c r="T120" s="204"/>
      <c r="U120" s="204"/>
      <c r="V120" s="204"/>
      <c r="W120" s="204"/>
      <c r="X120" s="204"/>
      <c r="Y120" s="204"/>
      <c r="Z120" s="204"/>
    </row>
    <row r="121" spans="1:26" ht="12.75" customHeight="1">
      <c r="A121" s="204"/>
      <c r="B121" s="204"/>
      <c r="C121" s="205"/>
      <c r="D121" s="205"/>
      <c r="E121" s="205"/>
      <c r="F121" s="206"/>
      <c r="G121" s="204"/>
      <c r="H121" s="204"/>
      <c r="I121" s="204"/>
      <c r="J121" s="204"/>
      <c r="K121" s="204"/>
      <c r="L121" s="204"/>
      <c r="M121" s="204"/>
      <c r="N121" s="204"/>
      <c r="O121" s="204"/>
      <c r="P121" s="204"/>
      <c r="Q121" s="204"/>
      <c r="R121" s="204"/>
      <c r="S121" s="204"/>
      <c r="T121" s="204"/>
      <c r="U121" s="204"/>
      <c r="V121" s="204"/>
      <c r="W121" s="204"/>
      <c r="X121" s="204"/>
      <c r="Y121" s="204"/>
      <c r="Z121" s="204"/>
    </row>
    <row r="122" spans="1:26" ht="12.75" customHeight="1">
      <c r="A122" s="204"/>
      <c r="B122" s="204"/>
      <c r="C122" s="205"/>
      <c r="D122" s="205"/>
      <c r="E122" s="205"/>
      <c r="F122" s="206"/>
      <c r="G122" s="204"/>
      <c r="H122" s="204"/>
      <c r="I122" s="204"/>
      <c r="J122" s="204"/>
      <c r="K122" s="204"/>
      <c r="L122" s="204"/>
      <c r="M122" s="204"/>
      <c r="N122" s="204"/>
      <c r="O122" s="204"/>
      <c r="P122" s="204"/>
      <c r="Q122" s="204"/>
      <c r="R122" s="204"/>
      <c r="S122" s="204"/>
      <c r="T122" s="204"/>
      <c r="U122" s="204"/>
      <c r="V122" s="204"/>
      <c r="W122" s="204"/>
      <c r="X122" s="204"/>
      <c r="Y122" s="204"/>
      <c r="Z122" s="204"/>
    </row>
    <row r="123" spans="1:26" ht="12.75" customHeight="1">
      <c r="A123" s="204"/>
      <c r="B123" s="204"/>
      <c r="C123" s="205"/>
      <c r="D123" s="205"/>
      <c r="E123" s="205"/>
      <c r="F123" s="206"/>
      <c r="G123" s="204"/>
      <c r="H123" s="204"/>
      <c r="I123" s="204"/>
      <c r="J123" s="204"/>
      <c r="K123" s="204"/>
      <c r="L123" s="204"/>
      <c r="M123" s="204"/>
      <c r="N123" s="204"/>
      <c r="O123" s="204"/>
      <c r="P123" s="204"/>
      <c r="Q123" s="204"/>
      <c r="R123" s="204"/>
      <c r="S123" s="204"/>
      <c r="T123" s="204"/>
      <c r="U123" s="204"/>
      <c r="V123" s="204"/>
      <c r="W123" s="204"/>
      <c r="X123" s="204"/>
      <c r="Y123" s="204"/>
      <c r="Z123" s="204"/>
    </row>
    <row r="124" spans="1:26" ht="12.75" customHeight="1">
      <c r="A124" s="204"/>
      <c r="B124" s="204"/>
      <c r="C124" s="205"/>
      <c r="D124" s="205"/>
      <c r="E124" s="205"/>
      <c r="F124" s="206"/>
      <c r="G124" s="204"/>
      <c r="H124" s="204"/>
      <c r="I124" s="204"/>
      <c r="J124" s="204"/>
      <c r="K124" s="204"/>
      <c r="L124" s="204"/>
      <c r="M124" s="204"/>
      <c r="N124" s="204"/>
      <c r="O124" s="204"/>
      <c r="P124" s="204"/>
      <c r="Q124" s="204"/>
      <c r="R124" s="204"/>
      <c r="S124" s="204"/>
      <c r="T124" s="204"/>
      <c r="U124" s="204"/>
      <c r="V124" s="204"/>
      <c r="W124" s="204"/>
      <c r="X124" s="204"/>
      <c r="Y124" s="204"/>
      <c r="Z124" s="204"/>
    </row>
    <row r="125" spans="1:26" ht="12.75" customHeight="1">
      <c r="A125" s="204"/>
      <c r="B125" s="204"/>
      <c r="C125" s="205"/>
      <c r="D125" s="205"/>
      <c r="E125" s="205"/>
      <c r="F125" s="206"/>
      <c r="G125" s="204"/>
      <c r="H125" s="204"/>
      <c r="I125" s="204"/>
      <c r="J125" s="204"/>
      <c r="K125" s="204"/>
      <c r="L125" s="204"/>
      <c r="M125" s="204"/>
      <c r="N125" s="204"/>
      <c r="O125" s="204"/>
      <c r="P125" s="204"/>
      <c r="Q125" s="204"/>
      <c r="R125" s="204"/>
      <c r="S125" s="204"/>
      <c r="T125" s="204"/>
      <c r="U125" s="204"/>
      <c r="V125" s="204"/>
      <c r="W125" s="204"/>
      <c r="X125" s="204"/>
      <c r="Y125" s="204"/>
      <c r="Z125" s="204"/>
    </row>
    <row r="126" spans="1:26" ht="12.75" customHeight="1">
      <c r="A126" s="204"/>
      <c r="B126" s="204"/>
      <c r="C126" s="205"/>
      <c r="D126" s="205"/>
      <c r="E126" s="205"/>
      <c r="F126" s="206"/>
      <c r="G126" s="204"/>
      <c r="H126" s="204"/>
      <c r="I126" s="204"/>
      <c r="J126" s="204"/>
      <c r="K126" s="204"/>
      <c r="L126" s="204"/>
      <c r="M126" s="204"/>
      <c r="N126" s="204"/>
      <c r="O126" s="204"/>
      <c r="P126" s="204"/>
      <c r="Q126" s="204"/>
      <c r="R126" s="204"/>
      <c r="S126" s="204"/>
      <c r="T126" s="204"/>
      <c r="U126" s="204"/>
      <c r="V126" s="204"/>
      <c r="W126" s="204"/>
      <c r="X126" s="204"/>
      <c r="Y126" s="204"/>
      <c r="Z126" s="204"/>
    </row>
    <row r="127" spans="1:26" ht="12.75" customHeight="1">
      <c r="A127" s="204"/>
      <c r="B127" s="204"/>
      <c r="C127" s="205"/>
      <c r="D127" s="205"/>
      <c r="E127" s="205"/>
      <c r="F127" s="206"/>
      <c r="G127" s="204"/>
      <c r="H127" s="204"/>
      <c r="I127" s="204"/>
      <c r="J127" s="204"/>
      <c r="K127" s="204"/>
      <c r="L127" s="204"/>
      <c r="M127" s="204"/>
      <c r="N127" s="204"/>
      <c r="O127" s="204"/>
      <c r="P127" s="204"/>
      <c r="Q127" s="204"/>
      <c r="R127" s="204"/>
      <c r="S127" s="204"/>
      <c r="T127" s="204"/>
      <c r="U127" s="204"/>
      <c r="V127" s="204"/>
      <c r="W127" s="204"/>
      <c r="X127" s="204"/>
      <c r="Y127" s="204"/>
      <c r="Z127" s="204"/>
    </row>
    <row r="128" spans="1:26" ht="12.75" customHeight="1">
      <c r="A128" s="204"/>
      <c r="B128" s="204"/>
      <c r="C128" s="205"/>
      <c r="D128" s="205"/>
      <c r="E128" s="205"/>
      <c r="F128" s="206"/>
      <c r="G128" s="204"/>
      <c r="H128" s="204"/>
      <c r="I128" s="204"/>
      <c r="J128" s="204"/>
      <c r="K128" s="204"/>
      <c r="L128" s="204"/>
      <c r="M128" s="204"/>
      <c r="N128" s="204"/>
      <c r="O128" s="204"/>
      <c r="P128" s="204"/>
      <c r="Q128" s="204"/>
      <c r="R128" s="204"/>
      <c r="S128" s="204"/>
      <c r="T128" s="204"/>
      <c r="U128" s="204"/>
      <c r="V128" s="204"/>
      <c r="W128" s="204"/>
      <c r="X128" s="204"/>
      <c r="Y128" s="204"/>
      <c r="Z128" s="204"/>
    </row>
    <row r="129" spans="1:26" ht="12.75" customHeight="1">
      <c r="A129" s="204"/>
      <c r="B129" s="204"/>
      <c r="C129" s="205"/>
      <c r="D129" s="205"/>
      <c r="E129" s="205"/>
      <c r="F129" s="206"/>
      <c r="G129" s="204"/>
      <c r="H129" s="204"/>
      <c r="I129" s="204"/>
      <c r="J129" s="204"/>
      <c r="K129" s="204"/>
      <c r="L129" s="204"/>
      <c r="M129" s="204"/>
      <c r="N129" s="204"/>
      <c r="O129" s="204"/>
      <c r="P129" s="204"/>
      <c r="Q129" s="204"/>
      <c r="R129" s="204"/>
      <c r="S129" s="204"/>
      <c r="T129" s="204"/>
      <c r="U129" s="204"/>
      <c r="V129" s="204"/>
      <c r="W129" s="204"/>
      <c r="X129" s="204"/>
      <c r="Y129" s="204"/>
      <c r="Z129" s="204"/>
    </row>
    <row r="130" spans="1:26" ht="12.75" customHeight="1">
      <c r="A130" s="204"/>
      <c r="B130" s="204"/>
      <c r="C130" s="205"/>
      <c r="D130" s="205"/>
      <c r="E130" s="205"/>
      <c r="F130" s="206"/>
      <c r="G130" s="204"/>
      <c r="H130" s="204"/>
      <c r="I130" s="204"/>
      <c r="J130" s="204"/>
      <c r="K130" s="204"/>
      <c r="L130" s="204"/>
      <c r="M130" s="204"/>
      <c r="N130" s="204"/>
      <c r="O130" s="204"/>
      <c r="P130" s="204"/>
      <c r="Q130" s="204"/>
      <c r="R130" s="204"/>
      <c r="S130" s="204"/>
      <c r="T130" s="204"/>
      <c r="U130" s="204"/>
      <c r="V130" s="204"/>
      <c r="W130" s="204"/>
      <c r="X130" s="204"/>
      <c r="Y130" s="204"/>
      <c r="Z130" s="204"/>
    </row>
    <row r="131" spans="1:26" ht="12.75" customHeight="1">
      <c r="A131" s="204"/>
      <c r="B131" s="204"/>
      <c r="C131" s="205"/>
      <c r="D131" s="205"/>
      <c r="E131" s="205"/>
      <c r="F131" s="206"/>
      <c r="G131" s="204"/>
      <c r="H131" s="204"/>
      <c r="I131" s="204"/>
      <c r="J131" s="204"/>
      <c r="K131" s="204"/>
      <c r="L131" s="204"/>
      <c r="M131" s="204"/>
      <c r="N131" s="204"/>
      <c r="O131" s="204"/>
      <c r="P131" s="204"/>
      <c r="Q131" s="204"/>
      <c r="R131" s="204"/>
      <c r="S131" s="204"/>
      <c r="T131" s="204"/>
      <c r="U131" s="204"/>
      <c r="V131" s="204"/>
      <c r="W131" s="204"/>
      <c r="X131" s="204"/>
      <c r="Y131" s="204"/>
      <c r="Z131" s="204"/>
    </row>
    <row r="132" spans="1:26" ht="12.75" customHeight="1">
      <c r="A132" s="204"/>
      <c r="B132" s="204"/>
      <c r="C132" s="205"/>
      <c r="D132" s="205"/>
      <c r="E132" s="205"/>
      <c r="F132" s="206"/>
      <c r="G132" s="204"/>
      <c r="H132" s="204"/>
      <c r="I132" s="204"/>
      <c r="J132" s="204"/>
      <c r="K132" s="204"/>
      <c r="L132" s="204"/>
      <c r="M132" s="204"/>
      <c r="N132" s="204"/>
      <c r="O132" s="204"/>
      <c r="P132" s="204"/>
      <c r="Q132" s="204"/>
      <c r="R132" s="204"/>
      <c r="S132" s="204"/>
      <c r="T132" s="204"/>
      <c r="U132" s="204"/>
      <c r="V132" s="204"/>
      <c r="W132" s="204"/>
      <c r="X132" s="204"/>
      <c r="Y132" s="204"/>
      <c r="Z132" s="204"/>
    </row>
    <row r="133" spans="1:26" ht="12.75" customHeight="1">
      <c r="A133" s="204"/>
      <c r="B133" s="204"/>
      <c r="C133" s="205"/>
      <c r="D133" s="205"/>
      <c r="E133" s="205"/>
      <c r="F133" s="206"/>
      <c r="G133" s="204"/>
      <c r="H133" s="204"/>
      <c r="I133" s="204"/>
      <c r="J133" s="204"/>
      <c r="K133" s="204"/>
      <c r="L133" s="204"/>
      <c r="M133" s="204"/>
      <c r="N133" s="204"/>
      <c r="O133" s="204"/>
      <c r="P133" s="204"/>
      <c r="Q133" s="204"/>
      <c r="R133" s="204"/>
      <c r="S133" s="204"/>
      <c r="T133" s="204"/>
      <c r="U133" s="204"/>
      <c r="V133" s="204"/>
      <c r="W133" s="204"/>
      <c r="X133" s="204"/>
      <c r="Y133" s="204"/>
      <c r="Z133" s="204"/>
    </row>
    <row r="134" spans="1:26" ht="12.75" customHeight="1">
      <c r="A134" s="204"/>
      <c r="B134" s="204"/>
      <c r="C134" s="205"/>
      <c r="D134" s="205"/>
      <c r="E134" s="205"/>
      <c r="F134" s="206"/>
      <c r="G134" s="204"/>
      <c r="H134" s="204"/>
      <c r="I134" s="204"/>
      <c r="J134" s="204"/>
      <c r="K134" s="204"/>
      <c r="L134" s="204"/>
      <c r="M134" s="204"/>
      <c r="N134" s="204"/>
      <c r="O134" s="204"/>
      <c r="P134" s="204"/>
      <c r="Q134" s="204"/>
      <c r="R134" s="204"/>
      <c r="S134" s="204"/>
      <c r="T134" s="204"/>
      <c r="U134" s="204"/>
      <c r="V134" s="204"/>
      <c r="W134" s="204"/>
      <c r="X134" s="204"/>
      <c r="Y134" s="204"/>
      <c r="Z134" s="204"/>
    </row>
    <row r="135" spans="1:26" ht="12.75" customHeight="1">
      <c r="A135" s="204"/>
      <c r="B135" s="204"/>
      <c r="C135" s="205"/>
      <c r="D135" s="205"/>
      <c r="E135" s="205"/>
      <c r="F135" s="206"/>
      <c r="G135" s="204"/>
      <c r="H135" s="204"/>
      <c r="I135" s="204"/>
      <c r="J135" s="204"/>
      <c r="K135" s="204"/>
      <c r="L135" s="204"/>
      <c r="M135" s="204"/>
      <c r="N135" s="204"/>
      <c r="O135" s="204"/>
      <c r="P135" s="204"/>
      <c r="Q135" s="204"/>
      <c r="R135" s="204"/>
      <c r="S135" s="204"/>
      <c r="T135" s="204"/>
      <c r="U135" s="204"/>
      <c r="V135" s="204"/>
      <c r="W135" s="204"/>
      <c r="X135" s="204"/>
      <c r="Y135" s="204"/>
      <c r="Z135" s="204"/>
    </row>
    <row r="136" spans="1:26" ht="12.75" customHeight="1">
      <c r="A136" s="204"/>
      <c r="B136" s="204"/>
      <c r="C136" s="205"/>
      <c r="D136" s="205"/>
      <c r="E136" s="205"/>
      <c r="F136" s="206"/>
      <c r="G136" s="204"/>
      <c r="H136" s="204"/>
      <c r="I136" s="204"/>
      <c r="J136" s="204"/>
      <c r="K136" s="204"/>
      <c r="L136" s="204"/>
      <c r="M136" s="204"/>
      <c r="N136" s="204"/>
      <c r="O136" s="204"/>
      <c r="P136" s="204"/>
      <c r="Q136" s="204"/>
      <c r="R136" s="204"/>
      <c r="S136" s="204"/>
      <c r="T136" s="204"/>
      <c r="U136" s="204"/>
      <c r="V136" s="204"/>
      <c r="W136" s="204"/>
      <c r="X136" s="204"/>
      <c r="Y136" s="204"/>
      <c r="Z136" s="204"/>
    </row>
    <row r="137" spans="1:26" ht="12.75" customHeight="1">
      <c r="A137" s="204"/>
      <c r="B137" s="204"/>
      <c r="C137" s="205"/>
      <c r="D137" s="205"/>
      <c r="E137" s="205"/>
      <c r="F137" s="206"/>
      <c r="G137" s="204"/>
      <c r="H137" s="204"/>
      <c r="I137" s="204"/>
      <c r="J137" s="204"/>
      <c r="K137" s="204"/>
      <c r="L137" s="204"/>
      <c r="M137" s="204"/>
      <c r="N137" s="204"/>
      <c r="O137" s="204"/>
      <c r="P137" s="204"/>
      <c r="Q137" s="204"/>
      <c r="R137" s="204"/>
      <c r="S137" s="204"/>
      <c r="T137" s="204"/>
      <c r="U137" s="204"/>
      <c r="V137" s="204"/>
      <c r="W137" s="204"/>
      <c r="X137" s="204"/>
      <c r="Y137" s="204"/>
      <c r="Z137" s="204"/>
    </row>
    <row r="138" spans="1:26" ht="12.75" customHeight="1">
      <c r="A138" s="204"/>
      <c r="B138" s="204"/>
      <c r="C138" s="205"/>
      <c r="D138" s="205"/>
      <c r="E138" s="205"/>
      <c r="F138" s="206"/>
      <c r="G138" s="204"/>
      <c r="H138" s="204"/>
      <c r="I138" s="204"/>
      <c r="J138" s="204"/>
      <c r="K138" s="204"/>
      <c r="L138" s="204"/>
      <c r="M138" s="204"/>
      <c r="N138" s="204"/>
      <c r="O138" s="204"/>
      <c r="P138" s="204"/>
      <c r="Q138" s="204"/>
      <c r="R138" s="204"/>
      <c r="S138" s="204"/>
      <c r="T138" s="204"/>
      <c r="U138" s="204"/>
      <c r="V138" s="204"/>
      <c r="W138" s="204"/>
      <c r="X138" s="204"/>
      <c r="Y138" s="204"/>
      <c r="Z138" s="204"/>
    </row>
    <row r="139" spans="1:26" ht="12.75" customHeight="1">
      <c r="A139" s="204"/>
      <c r="B139" s="204"/>
      <c r="C139" s="205"/>
      <c r="D139" s="205"/>
      <c r="E139" s="205"/>
      <c r="F139" s="206"/>
      <c r="G139" s="204"/>
      <c r="H139" s="204"/>
      <c r="I139" s="204"/>
      <c r="J139" s="204"/>
      <c r="K139" s="204"/>
      <c r="L139" s="204"/>
      <c r="M139" s="204"/>
      <c r="N139" s="204"/>
      <c r="O139" s="204"/>
      <c r="P139" s="204"/>
      <c r="Q139" s="204"/>
      <c r="R139" s="204"/>
      <c r="S139" s="204"/>
      <c r="T139" s="204"/>
      <c r="U139" s="204"/>
      <c r="V139" s="204"/>
      <c r="W139" s="204"/>
      <c r="X139" s="204"/>
      <c r="Y139" s="204"/>
      <c r="Z139" s="204"/>
    </row>
    <row r="140" spans="1:26" ht="12.75" customHeight="1">
      <c r="A140" s="204"/>
      <c r="B140" s="204"/>
      <c r="C140" s="205"/>
      <c r="D140" s="205"/>
      <c r="E140" s="205"/>
      <c r="F140" s="206"/>
      <c r="G140" s="204"/>
      <c r="H140" s="204"/>
      <c r="I140" s="204"/>
      <c r="J140" s="204"/>
      <c r="K140" s="204"/>
      <c r="L140" s="204"/>
      <c r="M140" s="204"/>
      <c r="N140" s="204"/>
      <c r="O140" s="204"/>
      <c r="P140" s="204"/>
      <c r="Q140" s="204"/>
      <c r="R140" s="204"/>
      <c r="S140" s="204"/>
      <c r="T140" s="204"/>
      <c r="U140" s="204"/>
      <c r="V140" s="204"/>
      <c r="W140" s="204"/>
      <c r="X140" s="204"/>
      <c r="Y140" s="204"/>
      <c r="Z140" s="204"/>
    </row>
    <row r="141" spans="1:26" ht="12.75" customHeight="1">
      <c r="A141" s="204"/>
      <c r="B141" s="204"/>
      <c r="C141" s="205"/>
      <c r="D141" s="205"/>
      <c r="E141" s="205"/>
      <c r="F141" s="206"/>
      <c r="G141" s="204"/>
      <c r="H141" s="204"/>
      <c r="I141" s="204"/>
      <c r="J141" s="204"/>
      <c r="K141" s="204"/>
      <c r="L141" s="204"/>
      <c r="M141" s="204"/>
      <c r="N141" s="204"/>
      <c r="O141" s="204"/>
      <c r="P141" s="204"/>
      <c r="Q141" s="204"/>
      <c r="R141" s="204"/>
      <c r="S141" s="204"/>
      <c r="T141" s="204"/>
      <c r="U141" s="204"/>
      <c r="V141" s="204"/>
      <c r="W141" s="204"/>
      <c r="X141" s="204"/>
      <c r="Y141" s="204"/>
      <c r="Z141" s="204"/>
    </row>
    <row r="142" spans="1:26" ht="12.75" customHeight="1">
      <c r="A142" s="204"/>
      <c r="B142" s="204"/>
      <c r="C142" s="205"/>
      <c r="D142" s="205"/>
      <c r="E142" s="205"/>
      <c r="F142" s="206"/>
      <c r="G142" s="204"/>
      <c r="H142" s="204"/>
      <c r="I142" s="204"/>
      <c r="J142" s="204"/>
      <c r="K142" s="204"/>
      <c r="L142" s="204"/>
      <c r="M142" s="204"/>
      <c r="N142" s="204"/>
      <c r="O142" s="204"/>
      <c r="P142" s="204"/>
      <c r="Q142" s="204"/>
      <c r="R142" s="204"/>
      <c r="S142" s="204"/>
      <c r="T142" s="204"/>
      <c r="U142" s="204"/>
      <c r="V142" s="204"/>
      <c r="W142" s="204"/>
      <c r="X142" s="204"/>
      <c r="Y142" s="204"/>
      <c r="Z142" s="204"/>
    </row>
    <row r="143" spans="1:26" ht="12.75" customHeight="1">
      <c r="A143" s="204"/>
      <c r="B143" s="204"/>
      <c r="C143" s="205"/>
      <c r="D143" s="205"/>
      <c r="E143" s="205"/>
      <c r="F143" s="206"/>
      <c r="G143" s="204"/>
      <c r="H143" s="204"/>
      <c r="I143" s="204"/>
      <c r="J143" s="204"/>
      <c r="K143" s="204"/>
      <c r="L143" s="204"/>
      <c r="M143" s="204"/>
      <c r="N143" s="204"/>
      <c r="O143" s="204"/>
      <c r="P143" s="204"/>
      <c r="Q143" s="204"/>
      <c r="R143" s="204"/>
      <c r="S143" s="204"/>
      <c r="T143" s="204"/>
      <c r="U143" s="204"/>
      <c r="V143" s="204"/>
      <c r="W143" s="204"/>
      <c r="X143" s="204"/>
      <c r="Y143" s="204"/>
      <c r="Z143" s="204"/>
    </row>
    <row r="144" spans="1:26" ht="12.75" customHeight="1">
      <c r="A144" s="204"/>
      <c r="B144" s="204"/>
      <c r="C144" s="205"/>
      <c r="D144" s="205"/>
      <c r="E144" s="205"/>
      <c r="F144" s="206"/>
      <c r="G144" s="204"/>
      <c r="H144" s="204"/>
      <c r="I144" s="204"/>
      <c r="J144" s="204"/>
      <c r="K144" s="204"/>
      <c r="L144" s="204"/>
      <c r="M144" s="204"/>
      <c r="N144" s="204"/>
      <c r="O144" s="204"/>
      <c r="P144" s="204"/>
      <c r="Q144" s="204"/>
      <c r="R144" s="204"/>
      <c r="S144" s="204"/>
      <c r="T144" s="204"/>
      <c r="U144" s="204"/>
      <c r="V144" s="204"/>
      <c r="W144" s="204"/>
      <c r="X144" s="204"/>
      <c r="Y144" s="204"/>
      <c r="Z144" s="204"/>
    </row>
    <row r="145" spans="1:26" ht="12.75" customHeight="1">
      <c r="A145" s="204"/>
      <c r="B145" s="204"/>
      <c r="C145" s="205"/>
      <c r="D145" s="205"/>
      <c r="E145" s="205"/>
      <c r="F145" s="206"/>
      <c r="G145" s="204"/>
      <c r="H145" s="204"/>
      <c r="I145" s="204"/>
      <c r="J145" s="204"/>
      <c r="K145" s="204"/>
      <c r="L145" s="204"/>
      <c r="M145" s="204"/>
      <c r="N145" s="204"/>
      <c r="O145" s="204"/>
      <c r="P145" s="204"/>
      <c r="Q145" s="204"/>
      <c r="R145" s="204"/>
      <c r="S145" s="204"/>
      <c r="T145" s="204"/>
      <c r="U145" s="204"/>
      <c r="V145" s="204"/>
      <c r="W145" s="204"/>
      <c r="X145" s="204"/>
      <c r="Y145" s="204"/>
      <c r="Z145" s="204"/>
    </row>
    <row r="146" spans="1:26" ht="12.75" customHeight="1">
      <c r="A146" s="204"/>
      <c r="B146" s="204"/>
      <c r="C146" s="205"/>
      <c r="D146" s="205"/>
      <c r="E146" s="205"/>
      <c r="F146" s="206"/>
      <c r="G146" s="204"/>
      <c r="H146" s="204"/>
      <c r="I146" s="204"/>
      <c r="J146" s="204"/>
      <c r="K146" s="204"/>
      <c r="L146" s="204"/>
      <c r="M146" s="204"/>
      <c r="N146" s="204"/>
      <c r="O146" s="204"/>
      <c r="P146" s="204"/>
      <c r="Q146" s="204"/>
      <c r="R146" s="204"/>
      <c r="S146" s="204"/>
      <c r="T146" s="204"/>
      <c r="U146" s="204"/>
      <c r="V146" s="204"/>
      <c r="W146" s="204"/>
      <c r="X146" s="204"/>
      <c r="Y146" s="204"/>
      <c r="Z146" s="204"/>
    </row>
    <row r="147" spans="1:26" ht="12.75" customHeight="1">
      <c r="A147" s="204"/>
      <c r="B147" s="204"/>
      <c r="C147" s="205"/>
      <c r="D147" s="205"/>
      <c r="E147" s="205"/>
      <c r="F147" s="206"/>
      <c r="G147" s="204"/>
      <c r="H147" s="204"/>
      <c r="I147" s="204"/>
      <c r="J147" s="204"/>
      <c r="K147" s="204"/>
      <c r="L147" s="204"/>
      <c r="M147" s="204"/>
      <c r="N147" s="204"/>
      <c r="O147" s="204"/>
      <c r="P147" s="204"/>
      <c r="Q147" s="204"/>
      <c r="R147" s="204"/>
      <c r="S147" s="204"/>
      <c r="T147" s="204"/>
      <c r="U147" s="204"/>
      <c r="V147" s="204"/>
      <c r="W147" s="204"/>
      <c r="X147" s="204"/>
      <c r="Y147" s="204"/>
      <c r="Z147" s="204"/>
    </row>
    <row r="148" spans="1:26" ht="12.75" customHeight="1">
      <c r="A148" s="204"/>
      <c r="B148" s="204"/>
      <c r="C148" s="205"/>
      <c r="D148" s="205"/>
      <c r="E148" s="205"/>
      <c r="F148" s="206"/>
      <c r="G148" s="204"/>
      <c r="H148" s="204"/>
      <c r="I148" s="204"/>
      <c r="J148" s="204"/>
      <c r="K148" s="204"/>
      <c r="L148" s="204"/>
      <c r="M148" s="204"/>
      <c r="N148" s="204"/>
      <c r="O148" s="204"/>
      <c r="P148" s="204"/>
      <c r="Q148" s="204"/>
      <c r="R148" s="204"/>
      <c r="S148" s="204"/>
      <c r="T148" s="204"/>
      <c r="U148" s="204"/>
      <c r="V148" s="204"/>
      <c r="W148" s="204"/>
      <c r="X148" s="204"/>
      <c r="Y148" s="204"/>
      <c r="Z148" s="204"/>
    </row>
    <row r="149" spans="1:26" ht="12.75" customHeight="1">
      <c r="A149" s="204"/>
      <c r="B149" s="204"/>
      <c r="C149" s="205"/>
      <c r="D149" s="205"/>
      <c r="E149" s="205"/>
      <c r="F149" s="206"/>
      <c r="G149" s="204"/>
      <c r="H149" s="204"/>
      <c r="I149" s="204"/>
      <c r="J149" s="204"/>
      <c r="K149" s="204"/>
      <c r="L149" s="204"/>
      <c r="M149" s="204"/>
      <c r="N149" s="204"/>
      <c r="O149" s="204"/>
      <c r="P149" s="204"/>
      <c r="Q149" s="204"/>
      <c r="R149" s="204"/>
      <c r="S149" s="204"/>
      <c r="T149" s="204"/>
      <c r="U149" s="204"/>
      <c r="V149" s="204"/>
      <c r="W149" s="204"/>
      <c r="X149" s="204"/>
      <c r="Y149" s="204"/>
      <c r="Z149" s="204"/>
    </row>
    <row r="150" spans="1:26" ht="12.75" customHeight="1">
      <c r="A150" s="204"/>
      <c r="B150" s="204"/>
      <c r="C150" s="205"/>
      <c r="D150" s="205"/>
      <c r="E150" s="205"/>
      <c r="F150" s="206"/>
      <c r="G150" s="204"/>
      <c r="H150" s="204"/>
      <c r="I150" s="204"/>
      <c r="J150" s="204"/>
      <c r="K150" s="204"/>
      <c r="L150" s="204"/>
      <c r="M150" s="204"/>
      <c r="N150" s="204"/>
      <c r="O150" s="204"/>
      <c r="P150" s="204"/>
      <c r="Q150" s="204"/>
      <c r="R150" s="204"/>
      <c r="S150" s="204"/>
      <c r="T150" s="204"/>
      <c r="U150" s="204"/>
      <c r="V150" s="204"/>
      <c r="W150" s="204"/>
      <c r="X150" s="204"/>
      <c r="Y150" s="204"/>
      <c r="Z150" s="204"/>
    </row>
    <row r="151" spans="1:26" ht="12.75" customHeight="1">
      <c r="A151" s="204"/>
      <c r="B151" s="204"/>
      <c r="C151" s="205"/>
      <c r="D151" s="205"/>
      <c r="E151" s="205"/>
      <c r="F151" s="206"/>
      <c r="G151" s="204"/>
      <c r="H151" s="204"/>
      <c r="I151" s="204"/>
      <c r="J151" s="204"/>
      <c r="K151" s="204"/>
      <c r="L151" s="204"/>
      <c r="M151" s="204"/>
      <c r="N151" s="204"/>
      <c r="O151" s="204"/>
      <c r="P151" s="204"/>
      <c r="Q151" s="204"/>
      <c r="R151" s="204"/>
      <c r="S151" s="204"/>
      <c r="T151" s="204"/>
      <c r="U151" s="204"/>
      <c r="V151" s="204"/>
      <c r="W151" s="204"/>
      <c r="X151" s="204"/>
      <c r="Y151" s="204"/>
      <c r="Z151" s="204"/>
    </row>
    <row r="152" spans="1:26" ht="12.75" customHeight="1">
      <c r="A152" s="204"/>
      <c r="B152" s="204"/>
      <c r="C152" s="205"/>
      <c r="D152" s="205"/>
      <c r="E152" s="205"/>
      <c r="F152" s="206"/>
      <c r="G152" s="204"/>
      <c r="H152" s="204"/>
      <c r="I152" s="204"/>
      <c r="J152" s="204"/>
      <c r="K152" s="204"/>
      <c r="L152" s="204"/>
      <c r="M152" s="204"/>
      <c r="N152" s="204"/>
      <c r="O152" s="204"/>
      <c r="P152" s="204"/>
      <c r="Q152" s="204"/>
      <c r="R152" s="204"/>
      <c r="S152" s="204"/>
      <c r="T152" s="204"/>
      <c r="U152" s="204"/>
      <c r="V152" s="204"/>
      <c r="W152" s="204"/>
      <c r="X152" s="204"/>
      <c r="Y152" s="204"/>
      <c r="Z152" s="204"/>
    </row>
    <row r="153" spans="1:26" ht="12.75" customHeight="1">
      <c r="A153" s="204"/>
      <c r="B153" s="204"/>
      <c r="C153" s="205"/>
      <c r="D153" s="205"/>
      <c r="E153" s="205"/>
      <c r="F153" s="206"/>
      <c r="G153" s="204"/>
      <c r="H153" s="204"/>
      <c r="I153" s="204"/>
      <c r="J153" s="204"/>
      <c r="K153" s="204"/>
      <c r="L153" s="204"/>
      <c r="M153" s="204"/>
      <c r="N153" s="204"/>
      <c r="O153" s="204"/>
      <c r="P153" s="204"/>
      <c r="Q153" s="204"/>
      <c r="R153" s="204"/>
      <c r="S153" s="204"/>
      <c r="T153" s="204"/>
      <c r="U153" s="204"/>
      <c r="V153" s="204"/>
      <c r="W153" s="204"/>
      <c r="X153" s="204"/>
      <c r="Y153" s="204"/>
      <c r="Z153" s="204"/>
    </row>
    <row r="154" spans="1:26" ht="12.75" customHeight="1">
      <c r="A154" s="204"/>
      <c r="B154" s="204"/>
      <c r="C154" s="205"/>
      <c r="D154" s="205"/>
      <c r="E154" s="205"/>
      <c r="F154" s="206"/>
      <c r="G154" s="204"/>
      <c r="H154" s="204"/>
      <c r="I154" s="204"/>
      <c r="J154" s="204"/>
      <c r="K154" s="204"/>
      <c r="L154" s="204"/>
      <c r="M154" s="204"/>
      <c r="N154" s="204"/>
      <c r="O154" s="204"/>
      <c r="P154" s="204"/>
      <c r="Q154" s="204"/>
      <c r="R154" s="204"/>
      <c r="S154" s="204"/>
      <c r="T154" s="204"/>
      <c r="U154" s="204"/>
      <c r="V154" s="204"/>
      <c r="W154" s="204"/>
      <c r="X154" s="204"/>
      <c r="Y154" s="204"/>
      <c r="Z154" s="204"/>
    </row>
    <row r="155" spans="1:26" ht="12.75" customHeight="1">
      <c r="A155" s="204"/>
      <c r="B155" s="204"/>
      <c r="C155" s="205"/>
      <c r="D155" s="205"/>
      <c r="E155" s="205"/>
      <c r="F155" s="206"/>
      <c r="G155" s="204"/>
      <c r="H155" s="204"/>
      <c r="I155" s="204"/>
      <c r="J155" s="204"/>
      <c r="K155" s="204"/>
      <c r="L155" s="204"/>
      <c r="M155" s="204"/>
      <c r="N155" s="204"/>
      <c r="O155" s="204"/>
      <c r="P155" s="204"/>
      <c r="Q155" s="204"/>
      <c r="R155" s="204"/>
      <c r="S155" s="204"/>
      <c r="T155" s="204"/>
      <c r="U155" s="204"/>
      <c r="V155" s="204"/>
      <c r="W155" s="204"/>
      <c r="X155" s="204"/>
      <c r="Y155" s="204"/>
      <c r="Z155" s="204"/>
    </row>
    <row r="156" spans="1:26" ht="12.75" customHeight="1">
      <c r="A156" s="204"/>
      <c r="B156" s="204"/>
      <c r="C156" s="205"/>
      <c r="D156" s="205"/>
      <c r="E156" s="205"/>
      <c r="F156" s="206"/>
      <c r="G156" s="204"/>
      <c r="H156" s="204"/>
      <c r="I156" s="204"/>
      <c r="J156" s="204"/>
      <c r="K156" s="204"/>
      <c r="L156" s="204"/>
      <c r="M156" s="204"/>
      <c r="N156" s="204"/>
      <c r="O156" s="204"/>
      <c r="P156" s="204"/>
      <c r="Q156" s="204"/>
      <c r="R156" s="204"/>
      <c r="S156" s="204"/>
      <c r="T156" s="204"/>
      <c r="U156" s="204"/>
      <c r="V156" s="204"/>
      <c r="W156" s="204"/>
      <c r="X156" s="204"/>
      <c r="Y156" s="204"/>
      <c r="Z156" s="204"/>
    </row>
    <row r="157" spans="1:26" ht="12.75" customHeight="1">
      <c r="A157" s="204"/>
      <c r="B157" s="204"/>
      <c r="C157" s="205"/>
      <c r="D157" s="205"/>
      <c r="E157" s="205"/>
      <c r="F157" s="206"/>
      <c r="G157" s="204"/>
      <c r="H157" s="204"/>
      <c r="I157" s="204"/>
      <c r="J157" s="204"/>
      <c r="K157" s="204"/>
      <c r="L157" s="204"/>
      <c r="M157" s="204"/>
      <c r="N157" s="204"/>
      <c r="O157" s="204"/>
      <c r="P157" s="204"/>
      <c r="Q157" s="204"/>
      <c r="R157" s="204"/>
      <c r="S157" s="204"/>
      <c r="T157" s="204"/>
      <c r="U157" s="204"/>
      <c r="V157" s="204"/>
      <c r="W157" s="204"/>
      <c r="X157" s="204"/>
      <c r="Y157" s="204"/>
      <c r="Z157" s="204"/>
    </row>
    <row r="158" spans="1:26" ht="12.75" customHeight="1">
      <c r="A158" s="204"/>
      <c r="B158" s="204"/>
      <c r="C158" s="205"/>
      <c r="D158" s="205"/>
      <c r="E158" s="205"/>
      <c r="F158" s="206"/>
      <c r="G158" s="204"/>
      <c r="H158" s="204"/>
      <c r="I158" s="204"/>
      <c r="J158" s="204"/>
      <c r="K158" s="204"/>
      <c r="L158" s="204"/>
      <c r="M158" s="204"/>
      <c r="N158" s="204"/>
      <c r="O158" s="204"/>
      <c r="P158" s="204"/>
      <c r="Q158" s="204"/>
      <c r="R158" s="204"/>
      <c r="S158" s="204"/>
      <c r="T158" s="204"/>
      <c r="U158" s="204"/>
      <c r="V158" s="204"/>
      <c r="W158" s="204"/>
      <c r="X158" s="204"/>
      <c r="Y158" s="204"/>
      <c r="Z158" s="204"/>
    </row>
    <row r="159" spans="1:26" ht="12.75" customHeight="1">
      <c r="A159" s="204"/>
      <c r="B159" s="204"/>
      <c r="C159" s="205"/>
      <c r="D159" s="205"/>
      <c r="E159" s="205"/>
      <c r="F159" s="206"/>
      <c r="G159" s="204"/>
      <c r="H159" s="204"/>
      <c r="I159" s="204"/>
      <c r="J159" s="204"/>
      <c r="K159" s="204"/>
      <c r="L159" s="204"/>
      <c r="M159" s="204"/>
      <c r="N159" s="204"/>
      <c r="O159" s="204"/>
      <c r="P159" s="204"/>
      <c r="Q159" s="204"/>
      <c r="R159" s="204"/>
      <c r="S159" s="204"/>
      <c r="T159" s="204"/>
      <c r="U159" s="204"/>
      <c r="V159" s="204"/>
      <c r="W159" s="204"/>
      <c r="X159" s="204"/>
      <c r="Y159" s="204"/>
      <c r="Z159" s="204"/>
    </row>
    <row r="160" spans="1:26" ht="12.75" customHeight="1">
      <c r="A160" s="204"/>
      <c r="B160" s="204"/>
      <c r="C160" s="205"/>
      <c r="D160" s="205"/>
      <c r="E160" s="205"/>
      <c r="F160" s="206"/>
      <c r="G160" s="204"/>
      <c r="H160" s="204"/>
      <c r="I160" s="204"/>
      <c r="J160" s="204"/>
      <c r="K160" s="204"/>
      <c r="L160" s="204"/>
      <c r="M160" s="204"/>
      <c r="N160" s="204"/>
      <c r="O160" s="204"/>
      <c r="P160" s="204"/>
      <c r="Q160" s="204"/>
      <c r="R160" s="204"/>
      <c r="S160" s="204"/>
      <c r="T160" s="204"/>
      <c r="U160" s="204"/>
      <c r="V160" s="204"/>
      <c r="W160" s="204"/>
      <c r="X160" s="204"/>
      <c r="Y160" s="204"/>
      <c r="Z160" s="204"/>
    </row>
    <row r="161" spans="1:26" ht="12.75" customHeight="1">
      <c r="A161" s="204"/>
      <c r="B161" s="204"/>
      <c r="C161" s="205"/>
      <c r="D161" s="205"/>
      <c r="E161" s="205"/>
      <c r="F161" s="206"/>
      <c r="G161" s="204"/>
      <c r="H161" s="204"/>
      <c r="I161" s="204"/>
      <c r="J161" s="204"/>
      <c r="K161" s="204"/>
      <c r="L161" s="204"/>
      <c r="M161" s="204"/>
      <c r="N161" s="204"/>
      <c r="O161" s="204"/>
      <c r="P161" s="204"/>
      <c r="Q161" s="204"/>
      <c r="R161" s="204"/>
      <c r="S161" s="204"/>
      <c r="T161" s="204"/>
      <c r="U161" s="204"/>
      <c r="V161" s="204"/>
      <c r="W161" s="204"/>
      <c r="X161" s="204"/>
      <c r="Y161" s="204"/>
      <c r="Z161" s="204"/>
    </row>
    <row r="162" spans="1:26" ht="12.75" customHeight="1">
      <c r="A162" s="204"/>
      <c r="B162" s="204"/>
      <c r="C162" s="205"/>
      <c r="D162" s="205"/>
      <c r="E162" s="205"/>
      <c r="F162" s="206"/>
      <c r="G162" s="204"/>
      <c r="H162" s="204"/>
      <c r="I162" s="204"/>
      <c r="J162" s="204"/>
      <c r="K162" s="204"/>
      <c r="L162" s="204"/>
      <c r="M162" s="204"/>
      <c r="N162" s="204"/>
      <c r="O162" s="204"/>
      <c r="P162" s="204"/>
      <c r="Q162" s="204"/>
      <c r="R162" s="204"/>
      <c r="S162" s="204"/>
      <c r="T162" s="204"/>
      <c r="U162" s="204"/>
      <c r="V162" s="204"/>
      <c r="W162" s="204"/>
      <c r="X162" s="204"/>
      <c r="Y162" s="204"/>
      <c r="Z162" s="204"/>
    </row>
    <row r="163" spans="1:26" ht="12.75" customHeight="1">
      <c r="A163" s="204"/>
      <c r="B163" s="204"/>
      <c r="C163" s="205"/>
      <c r="D163" s="205"/>
      <c r="E163" s="205"/>
      <c r="F163" s="206"/>
      <c r="G163" s="204"/>
      <c r="H163" s="204"/>
      <c r="I163" s="204"/>
      <c r="J163" s="204"/>
      <c r="K163" s="204"/>
      <c r="L163" s="204"/>
      <c r="M163" s="204"/>
      <c r="N163" s="204"/>
      <c r="O163" s="204"/>
      <c r="P163" s="204"/>
      <c r="Q163" s="204"/>
      <c r="R163" s="204"/>
      <c r="S163" s="204"/>
      <c r="T163" s="204"/>
      <c r="U163" s="204"/>
      <c r="V163" s="204"/>
      <c r="W163" s="204"/>
      <c r="X163" s="204"/>
      <c r="Y163" s="204"/>
      <c r="Z163" s="204"/>
    </row>
    <row r="164" spans="1:26" ht="12.75" customHeight="1">
      <c r="A164" s="204"/>
      <c r="B164" s="204"/>
      <c r="C164" s="205"/>
      <c r="D164" s="205"/>
      <c r="E164" s="205"/>
      <c r="F164" s="206"/>
      <c r="G164" s="204"/>
      <c r="H164" s="204"/>
      <c r="I164" s="204"/>
      <c r="J164" s="204"/>
      <c r="K164" s="204"/>
      <c r="L164" s="204"/>
      <c r="M164" s="204"/>
      <c r="N164" s="204"/>
      <c r="O164" s="204"/>
      <c r="P164" s="204"/>
      <c r="Q164" s="204"/>
      <c r="R164" s="204"/>
      <c r="S164" s="204"/>
      <c r="T164" s="204"/>
      <c r="U164" s="204"/>
      <c r="V164" s="204"/>
      <c r="W164" s="204"/>
      <c r="X164" s="204"/>
      <c r="Y164" s="204"/>
      <c r="Z164" s="204"/>
    </row>
    <row r="165" spans="1:26" ht="12.75" customHeight="1">
      <c r="A165" s="204"/>
      <c r="B165" s="204"/>
      <c r="C165" s="205"/>
      <c r="D165" s="205"/>
      <c r="E165" s="205"/>
      <c r="F165" s="206"/>
      <c r="G165" s="204"/>
      <c r="H165" s="204"/>
      <c r="I165" s="204"/>
      <c r="J165" s="204"/>
      <c r="K165" s="204"/>
      <c r="L165" s="204"/>
      <c r="M165" s="204"/>
      <c r="N165" s="204"/>
      <c r="O165" s="204"/>
      <c r="P165" s="204"/>
      <c r="Q165" s="204"/>
      <c r="R165" s="204"/>
      <c r="S165" s="204"/>
      <c r="T165" s="204"/>
      <c r="U165" s="204"/>
      <c r="V165" s="204"/>
      <c r="W165" s="204"/>
      <c r="X165" s="204"/>
      <c r="Y165" s="204"/>
      <c r="Z165" s="204"/>
    </row>
    <row r="166" spans="1:26" ht="12.75" customHeight="1">
      <c r="A166" s="204"/>
      <c r="B166" s="204"/>
      <c r="C166" s="205"/>
      <c r="D166" s="205"/>
      <c r="E166" s="205"/>
      <c r="F166" s="206"/>
      <c r="G166" s="204"/>
      <c r="H166" s="204"/>
      <c r="I166" s="204"/>
      <c r="J166" s="204"/>
      <c r="K166" s="204"/>
      <c r="L166" s="204"/>
      <c r="M166" s="204"/>
      <c r="N166" s="204"/>
      <c r="O166" s="204"/>
      <c r="P166" s="204"/>
      <c r="Q166" s="204"/>
      <c r="R166" s="204"/>
      <c r="S166" s="204"/>
      <c r="T166" s="204"/>
      <c r="U166" s="204"/>
      <c r="V166" s="204"/>
      <c r="W166" s="204"/>
      <c r="X166" s="204"/>
      <c r="Y166" s="204"/>
      <c r="Z166" s="204"/>
    </row>
    <row r="167" spans="1:26" ht="12.75" customHeight="1">
      <c r="A167" s="204"/>
      <c r="B167" s="204"/>
      <c r="C167" s="205"/>
      <c r="D167" s="205"/>
      <c r="E167" s="205"/>
      <c r="F167" s="206"/>
      <c r="G167" s="204"/>
      <c r="H167" s="204"/>
      <c r="I167" s="204"/>
      <c r="J167" s="204"/>
      <c r="K167" s="204"/>
      <c r="L167" s="204"/>
      <c r="M167" s="204"/>
      <c r="N167" s="204"/>
      <c r="O167" s="204"/>
      <c r="P167" s="204"/>
      <c r="Q167" s="204"/>
      <c r="R167" s="204"/>
      <c r="S167" s="204"/>
      <c r="T167" s="204"/>
      <c r="U167" s="204"/>
      <c r="V167" s="204"/>
      <c r="W167" s="204"/>
      <c r="X167" s="204"/>
      <c r="Y167" s="204"/>
      <c r="Z167" s="204"/>
    </row>
    <row r="168" spans="1:26" ht="12.75" customHeight="1">
      <c r="A168" s="204"/>
      <c r="B168" s="204"/>
      <c r="C168" s="205"/>
      <c r="D168" s="205"/>
      <c r="E168" s="205"/>
      <c r="F168" s="206"/>
      <c r="G168" s="204"/>
      <c r="H168" s="204"/>
      <c r="I168" s="204"/>
      <c r="J168" s="204"/>
      <c r="K168" s="204"/>
      <c r="L168" s="204"/>
      <c r="M168" s="204"/>
      <c r="N168" s="204"/>
      <c r="O168" s="204"/>
      <c r="P168" s="204"/>
      <c r="Q168" s="204"/>
      <c r="R168" s="204"/>
      <c r="S168" s="204"/>
      <c r="T168" s="204"/>
      <c r="U168" s="204"/>
      <c r="V168" s="204"/>
      <c r="W168" s="204"/>
      <c r="X168" s="204"/>
      <c r="Y168" s="204"/>
      <c r="Z168" s="204"/>
    </row>
    <row r="169" spans="1:26" ht="12.75" customHeight="1">
      <c r="A169" s="204"/>
      <c r="B169" s="204"/>
      <c r="C169" s="205"/>
      <c r="D169" s="205"/>
      <c r="E169" s="205"/>
      <c r="F169" s="206"/>
      <c r="G169" s="204"/>
      <c r="H169" s="204"/>
      <c r="I169" s="204"/>
      <c r="J169" s="204"/>
      <c r="K169" s="204"/>
      <c r="L169" s="204"/>
      <c r="M169" s="204"/>
      <c r="N169" s="204"/>
      <c r="O169" s="204"/>
      <c r="P169" s="204"/>
      <c r="Q169" s="204"/>
      <c r="R169" s="204"/>
      <c r="S169" s="204"/>
      <c r="T169" s="204"/>
      <c r="U169" s="204"/>
      <c r="V169" s="204"/>
      <c r="W169" s="204"/>
      <c r="X169" s="204"/>
      <c r="Y169" s="204"/>
      <c r="Z169" s="204"/>
    </row>
    <row r="170" spans="1:26" ht="12.75" customHeight="1">
      <c r="A170" s="204"/>
      <c r="B170" s="204"/>
      <c r="C170" s="205"/>
      <c r="D170" s="205"/>
      <c r="E170" s="205"/>
      <c r="F170" s="206"/>
      <c r="G170" s="204"/>
      <c r="H170" s="204"/>
      <c r="I170" s="204"/>
      <c r="J170" s="204"/>
      <c r="K170" s="204"/>
      <c r="L170" s="204"/>
      <c r="M170" s="204"/>
      <c r="N170" s="204"/>
      <c r="O170" s="204"/>
      <c r="P170" s="204"/>
      <c r="Q170" s="204"/>
      <c r="R170" s="204"/>
      <c r="S170" s="204"/>
      <c r="T170" s="204"/>
      <c r="U170" s="204"/>
      <c r="V170" s="204"/>
      <c r="W170" s="204"/>
      <c r="X170" s="204"/>
      <c r="Y170" s="204"/>
      <c r="Z170" s="204"/>
    </row>
    <row r="171" spans="1:26" ht="12.75" customHeight="1">
      <c r="A171" s="204"/>
      <c r="B171" s="204"/>
      <c r="C171" s="205"/>
      <c r="D171" s="205"/>
      <c r="E171" s="205"/>
      <c r="F171" s="206"/>
      <c r="G171" s="204"/>
      <c r="H171" s="204"/>
      <c r="I171" s="204"/>
      <c r="J171" s="204"/>
      <c r="K171" s="204"/>
      <c r="L171" s="204"/>
      <c r="M171" s="204"/>
      <c r="N171" s="204"/>
      <c r="O171" s="204"/>
      <c r="P171" s="204"/>
      <c r="Q171" s="204"/>
      <c r="R171" s="204"/>
      <c r="S171" s="204"/>
      <c r="T171" s="204"/>
      <c r="U171" s="204"/>
      <c r="V171" s="204"/>
      <c r="W171" s="204"/>
      <c r="X171" s="204"/>
      <c r="Y171" s="204"/>
      <c r="Z171" s="204"/>
    </row>
    <row r="172" spans="1:26" ht="12.75" customHeight="1">
      <c r="A172" s="204"/>
      <c r="B172" s="204"/>
      <c r="C172" s="205"/>
      <c r="D172" s="205"/>
      <c r="E172" s="205"/>
      <c r="F172" s="206"/>
      <c r="G172" s="204"/>
      <c r="H172" s="204"/>
      <c r="I172" s="204"/>
      <c r="J172" s="204"/>
      <c r="K172" s="204"/>
      <c r="L172" s="204"/>
      <c r="M172" s="204"/>
      <c r="N172" s="204"/>
      <c r="O172" s="204"/>
      <c r="P172" s="204"/>
      <c r="Q172" s="204"/>
      <c r="R172" s="204"/>
      <c r="S172" s="204"/>
      <c r="T172" s="204"/>
      <c r="U172" s="204"/>
      <c r="V172" s="204"/>
      <c r="W172" s="204"/>
      <c r="X172" s="204"/>
      <c r="Y172" s="204"/>
      <c r="Z172" s="204"/>
    </row>
    <row r="173" spans="1:26" ht="12.75" customHeight="1">
      <c r="A173" s="204"/>
      <c r="B173" s="204"/>
      <c r="C173" s="205"/>
      <c r="D173" s="205"/>
      <c r="E173" s="205"/>
      <c r="F173" s="206"/>
      <c r="G173" s="204"/>
      <c r="H173" s="204"/>
      <c r="I173" s="204"/>
      <c r="J173" s="204"/>
      <c r="K173" s="204"/>
      <c r="L173" s="204"/>
      <c r="M173" s="204"/>
      <c r="N173" s="204"/>
      <c r="O173" s="204"/>
      <c r="P173" s="204"/>
      <c r="Q173" s="204"/>
      <c r="R173" s="204"/>
      <c r="S173" s="204"/>
      <c r="T173" s="204"/>
      <c r="U173" s="204"/>
      <c r="V173" s="204"/>
      <c r="W173" s="204"/>
      <c r="X173" s="204"/>
      <c r="Y173" s="204"/>
      <c r="Z173" s="204"/>
    </row>
    <row r="174" spans="1:26" ht="12.75" customHeight="1">
      <c r="A174" s="204"/>
      <c r="B174" s="204"/>
      <c r="C174" s="205"/>
      <c r="D174" s="205"/>
      <c r="E174" s="205"/>
      <c r="F174" s="206"/>
      <c r="G174" s="204"/>
      <c r="H174" s="204"/>
      <c r="I174" s="204"/>
      <c r="J174" s="204"/>
      <c r="K174" s="204"/>
      <c r="L174" s="204"/>
      <c r="M174" s="204"/>
      <c r="N174" s="204"/>
      <c r="O174" s="204"/>
      <c r="P174" s="204"/>
      <c r="Q174" s="204"/>
      <c r="R174" s="204"/>
      <c r="S174" s="204"/>
      <c r="T174" s="204"/>
      <c r="U174" s="204"/>
      <c r="V174" s="204"/>
      <c r="W174" s="204"/>
      <c r="X174" s="204"/>
      <c r="Y174" s="204"/>
      <c r="Z174" s="204"/>
    </row>
    <row r="175" spans="1:26" ht="12.75" customHeight="1">
      <c r="A175" s="204"/>
      <c r="B175" s="204"/>
      <c r="C175" s="205"/>
      <c r="D175" s="205"/>
      <c r="E175" s="205"/>
      <c r="F175" s="206"/>
      <c r="G175" s="204"/>
      <c r="H175" s="204"/>
      <c r="I175" s="204"/>
      <c r="J175" s="204"/>
      <c r="K175" s="204"/>
      <c r="L175" s="204"/>
      <c r="M175" s="204"/>
      <c r="N175" s="204"/>
      <c r="O175" s="204"/>
      <c r="P175" s="204"/>
      <c r="Q175" s="204"/>
      <c r="R175" s="204"/>
      <c r="S175" s="204"/>
      <c r="T175" s="204"/>
      <c r="U175" s="204"/>
      <c r="V175" s="204"/>
      <c r="W175" s="204"/>
      <c r="X175" s="204"/>
      <c r="Y175" s="204"/>
      <c r="Z175" s="204"/>
    </row>
    <row r="176" spans="1:26" ht="12.75" customHeight="1">
      <c r="A176" s="204"/>
      <c r="B176" s="204"/>
      <c r="C176" s="205"/>
      <c r="D176" s="205"/>
      <c r="E176" s="205"/>
      <c r="F176" s="206"/>
      <c r="G176" s="204"/>
      <c r="H176" s="204"/>
      <c r="I176" s="204"/>
      <c r="J176" s="204"/>
      <c r="K176" s="204"/>
      <c r="L176" s="204"/>
      <c r="M176" s="204"/>
      <c r="N176" s="204"/>
      <c r="O176" s="204"/>
      <c r="P176" s="204"/>
      <c r="Q176" s="204"/>
      <c r="R176" s="204"/>
      <c r="S176" s="204"/>
      <c r="T176" s="204"/>
      <c r="U176" s="204"/>
      <c r="V176" s="204"/>
      <c r="W176" s="204"/>
      <c r="X176" s="204"/>
      <c r="Y176" s="204"/>
      <c r="Z176" s="204"/>
    </row>
    <row r="177" spans="1:26" ht="12.75" customHeight="1">
      <c r="A177" s="204"/>
      <c r="B177" s="204"/>
      <c r="C177" s="205"/>
      <c r="D177" s="205"/>
      <c r="E177" s="205"/>
      <c r="F177" s="206"/>
      <c r="G177" s="204"/>
      <c r="H177" s="204"/>
      <c r="I177" s="204"/>
      <c r="J177" s="204"/>
      <c r="K177" s="204"/>
      <c r="L177" s="204"/>
      <c r="M177" s="204"/>
      <c r="N177" s="204"/>
      <c r="O177" s="204"/>
      <c r="P177" s="204"/>
      <c r="Q177" s="204"/>
      <c r="R177" s="204"/>
      <c r="S177" s="204"/>
      <c r="T177" s="204"/>
      <c r="U177" s="204"/>
      <c r="V177" s="204"/>
      <c r="W177" s="204"/>
      <c r="X177" s="204"/>
      <c r="Y177" s="204"/>
      <c r="Z177" s="204"/>
    </row>
    <row r="178" spans="1:26" ht="12.75" customHeight="1">
      <c r="A178" s="204"/>
      <c r="B178" s="204"/>
      <c r="C178" s="205"/>
      <c r="D178" s="205"/>
      <c r="E178" s="205"/>
      <c r="F178" s="206"/>
      <c r="G178" s="204"/>
      <c r="H178" s="204"/>
      <c r="I178" s="204"/>
      <c r="J178" s="204"/>
      <c r="K178" s="204"/>
      <c r="L178" s="204"/>
      <c r="M178" s="204"/>
      <c r="N178" s="204"/>
      <c r="O178" s="204"/>
      <c r="P178" s="204"/>
      <c r="Q178" s="204"/>
      <c r="R178" s="204"/>
      <c r="S178" s="204"/>
      <c r="T178" s="204"/>
      <c r="U178" s="204"/>
      <c r="V178" s="204"/>
      <c r="W178" s="204"/>
      <c r="X178" s="204"/>
      <c r="Y178" s="204"/>
      <c r="Z178" s="204"/>
    </row>
    <row r="179" spans="1:26" ht="12.75" customHeight="1">
      <c r="A179" s="204"/>
      <c r="B179" s="204"/>
      <c r="C179" s="205"/>
      <c r="D179" s="205"/>
      <c r="E179" s="205"/>
      <c r="F179" s="206"/>
      <c r="G179" s="204"/>
      <c r="H179" s="204"/>
      <c r="I179" s="204"/>
      <c r="J179" s="204"/>
      <c r="K179" s="204"/>
      <c r="L179" s="204"/>
      <c r="M179" s="204"/>
      <c r="N179" s="204"/>
      <c r="O179" s="204"/>
      <c r="P179" s="204"/>
      <c r="Q179" s="204"/>
      <c r="R179" s="204"/>
      <c r="S179" s="204"/>
      <c r="T179" s="204"/>
      <c r="U179" s="204"/>
      <c r="V179" s="204"/>
      <c r="W179" s="204"/>
      <c r="X179" s="204"/>
      <c r="Y179" s="204"/>
      <c r="Z179" s="204"/>
    </row>
    <row r="180" spans="1:26" ht="12.75" customHeight="1">
      <c r="A180" s="204"/>
      <c r="B180" s="204"/>
      <c r="C180" s="205"/>
      <c r="D180" s="205"/>
      <c r="E180" s="205"/>
      <c r="F180" s="206"/>
      <c r="G180" s="204"/>
      <c r="H180" s="204"/>
      <c r="I180" s="204"/>
      <c r="J180" s="204"/>
      <c r="K180" s="204"/>
      <c r="L180" s="204"/>
      <c r="M180" s="204"/>
      <c r="N180" s="204"/>
      <c r="O180" s="204"/>
      <c r="P180" s="204"/>
      <c r="Q180" s="204"/>
      <c r="R180" s="204"/>
      <c r="S180" s="204"/>
      <c r="T180" s="204"/>
      <c r="U180" s="204"/>
      <c r="V180" s="204"/>
      <c r="W180" s="204"/>
      <c r="X180" s="204"/>
      <c r="Y180" s="204"/>
      <c r="Z180" s="204"/>
    </row>
    <row r="181" spans="1:26" ht="12.75" customHeight="1">
      <c r="A181" s="204"/>
      <c r="B181" s="204"/>
      <c r="C181" s="205"/>
      <c r="D181" s="205"/>
      <c r="E181" s="205"/>
      <c r="F181" s="206"/>
      <c r="G181" s="204"/>
      <c r="H181" s="204"/>
      <c r="I181" s="204"/>
      <c r="J181" s="204"/>
      <c r="K181" s="204"/>
      <c r="L181" s="204"/>
      <c r="M181" s="204"/>
      <c r="N181" s="204"/>
      <c r="O181" s="204"/>
      <c r="P181" s="204"/>
      <c r="Q181" s="204"/>
      <c r="R181" s="204"/>
      <c r="S181" s="204"/>
      <c r="T181" s="204"/>
      <c r="U181" s="204"/>
      <c r="V181" s="204"/>
      <c r="W181" s="204"/>
      <c r="X181" s="204"/>
      <c r="Y181" s="204"/>
      <c r="Z181" s="204"/>
    </row>
    <row r="182" spans="1:26" ht="12.75" customHeight="1">
      <c r="A182" s="204"/>
      <c r="B182" s="204"/>
      <c r="C182" s="205"/>
      <c r="D182" s="205"/>
      <c r="E182" s="205"/>
      <c r="F182" s="206"/>
      <c r="G182" s="204"/>
      <c r="H182" s="204"/>
      <c r="I182" s="204"/>
      <c r="J182" s="204"/>
      <c r="K182" s="204"/>
      <c r="L182" s="204"/>
      <c r="M182" s="204"/>
      <c r="N182" s="204"/>
      <c r="O182" s="204"/>
      <c r="P182" s="204"/>
      <c r="Q182" s="204"/>
      <c r="R182" s="204"/>
      <c r="S182" s="204"/>
      <c r="T182" s="204"/>
      <c r="U182" s="204"/>
      <c r="V182" s="204"/>
      <c r="W182" s="204"/>
      <c r="X182" s="204"/>
      <c r="Y182" s="204"/>
      <c r="Z182" s="204"/>
    </row>
    <row r="183" spans="1:26" ht="12.75" customHeight="1">
      <c r="A183" s="204"/>
      <c r="B183" s="204"/>
      <c r="C183" s="205"/>
      <c r="D183" s="205"/>
      <c r="E183" s="205"/>
      <c r="F183" s="206"/>
      <c r="G183" s="204"/>
      <c r="H183" s="204"/>
      <c r="I183" s="204"/>
      <c r="J183" s="204"/>
      <c r="K183" s="204"/>
      <c r="L183" s="204"/>
      <c r="M183" s="204"/>
      <c r="N183" s="204"/>
      <c r="O183" s="204"/>
      <c r="P183" s="204"/>
      <c r="Q183" s="204"/>
      <c r="R183" s="204"/>
      <c r="S183" s="204"/>
      <c r="T183" s="204"/>
      <c r="U183" s="204"/>
      <c r="V183" s="204"/>
      <c r="W183" s="204"/>
      <c r="X183" s="204"/>
      <c r="Y183" s="204"/>
      <c r="Z183" s="204"/>
    </row>
    <row r="184" spans="1:26" ht="12.75" customHeight="1">
      <c r="A184" s="204"/>
      <c r="B184" s="204"/>
      <c r="C184" s="205"/>
      <c r="D184" s="205"/>
      <c r="E184" s="205"/>
      <c r="F184" s="206"/>
      <c r="G184" s="204"/>
      <c r="H184" s="204"/>
      <c r="I184" s="204"/>
      <c r="J184" s="204"/>
      <c r="K184" s="204"/>
      <c r="L184" s="204"/>
      <c r="M184" s="204"/>
      <c r="N184" s="204"/>
      <c r="O184" s="204"/>
      <c r="P184" s="204"/>
      <c r="Q184" s="204"/>
      <c r="R184" s="204"/>
      <c r="S184" s="204"/>
      <c r="T184" s="204"/>
      <c r="U184" s="204"/>
      <c r="V184" s="204"/>
      <c r="W184" s="204"/>
      <c r="X184" s="204"/>
      <c r="Y184" s="204"/>
      <c r="Z184" s="204"/>
    </row>
    <row r="185" spans="1:26" ht="12.75" customHeight="1">
      <c r="A185" s="204"/>
      <c r="B185" s="204"/>
      <c r="C185" s="205"/>
      <c r="D185" s="205"/>
      <c r="E185" s="205"/>
      <c r="F185" s="206"/>
      <c r="G185" s="204"/>
      <c r="H185" s="204"/>
      <c r="I185" s="204"/>
      <c r="J185" s="204"/>
      <c r="K185" s="204"/>
      <c r="L185" s="204"/>
      <c r="M185" s="204"/>
      <c r="N185" s="204"/>
      <c r="O185" s="204"/>
      <c r="P185" s="204"/>
      <c r="Q185" s="204"/>
      <c r="R185" s="204"/>
      <c r="S185" s="204"/>
      <c r="T185" s="204"/>
      <c r="U185" s="204"/>
      <c r="V185" s="204"/>
      <c r="W185" s="204"/>
      <c r="X185" s="204"/>
      <c r="Y185" s="204"/>
      <c r="Z185" s="204"/>
    </row>
    <row r="186" spans="1:26" ht="12.75" customHeight="1">
      <c r="A186" s="204"/>
      <c r="B186" s="204"/>
      <c r="C186" s="205"/>
      <c r="D186" s="205"/>
      <c r="E186" s="205"/>
      <c r="F186" s="206"/>
      <c r="G186" s="204"/>
      <c r="H186" s="204"/>
      <c r="I186" s="204"/>
      <c r="J186" s="204"/>
      <c r="K186" s="204"/>
      <c r="L186" s="204"/>
      <c r="M186" s="204"/>
      <c r="N186" s="204"/>
      <c r="O186" s="204"/>
      <c r="P186" s="204"/>
      <c r="Q186" s="204"/>
      <c r="R186" s="204"/>
      <c r="S186" s="204"/>
      <c r="T186" s="204"/>
      <c r="U186" s="204"/>
      <c r="V186" s="204"/>
      <c r="W186" s="204"/>
      <c r="X186" s="204"/>
      <c r="Y186" s="204"/>
      <c r="Z186" s="204"/>
    </row>
    <row r="187" spans="1:26" ht="12.75" customHeight="1">
      <c r="A187" s="204"/>
      <c r="B187" s="204"/>
      <c r="C187" s="205"/>
      <c r="D187" s="205"/>
      <c r="E187" s="205"/>
      <c r="F187" s="206"/>
      <c r="G187" s="204"/>
      <c r="H187" s="204"/>
      <c r="I187" s="204"/>
      <c r="J187" s="204"/>
      <c r="K187" s="204"/>
      <c r="L187" s="204"/>
      <c r="M187" s="204"/>
      <c r="N187" s="204"/>
      <c r="O187" s="204"/>
      <c r="P187" s="204"/>
      <c r="Q187" s="204"/>
      <c r="R187" s="204"/>
      <c r="S187" s="204"/>
      <c r="T187" s="204"/>
      <c r="U187" s="204"/>
      <c r="V187" s="204"/>
      <c r="W187" s="204"/>
      <c r="X187" s="204"/>
      <c r="Y187" s="204"/>
      <c r="Z187" s="204"/>
    </row>
    <row r="188" spans="1:26" ht="12.75" customHeight="1">
      <c r="A188" s="204"/>
      <c r="B188" s="204"/>
      <c r="C188" s="205"/>
      <c r="D188" s="205"/>
      <c r="E188" s="205"/>
      <c r="F188" s="206"/>
      <c r="G188" s="204"/>
      <c r="H188" s="204"/>
      <c r="I188" s="204"/>
      <c r="J188" s="204"/>
      <c r="K188" s="204"/>
      <c r="L188" s="204"/>
      <c r="M188" s="204"/>
      <c r="N188" s="204"/>
      <c r="O188" s="204"/>
      <c r="P188" s="204"/>
      <c r="Q188" s="204"/>
      <c r="R188" s="204"/>
      <c r="S188" s="204"/>
      <c r="T188" s="204"/>
      <c r="U188" s="204"/>
      <c r="V188" s="204"/>
      <c r="W188" s="204"/>
      <c r="X188" s="204"/>
      <c r="Y188" s="204"/>
      <c r="Z188" s="204"/>
    </row>
    <row r="189" spans="1:26" ht="12.75" customHeight="1">
      <c r="A189" s="204"/>
      <c r="B189" s="204"/>
      <c r="C189" s="205"/>
      <c r="D189" s="205"/>
      <c r="E189" s="205"/>
      <c r="F189" s="206"/>
      <c r="G189" s="204"/>
      <c r="H189" s="204"/>
      <c r="I189" s="204"/>
      <c r="J189" s="204"/>
      <c r="K189" s="204"/>
      <c r="L189" s="204"/>
      <c r="M189" s="204"/>
      <c r="N189" s="204"/>
      <c r="O189" s="204"/>
      <c r="P189" s="204"/>
      <c r="Q189" s="204"/>
      <c r="R189" s="204"/>
      <c r="S189" s="204"/>
      <c r="T189" s="204"/>
      <c r="U189" s="204"/>
      <c r="V189" s="204"/>
      <c r="W189" s="204"/>
      <c r="X189" s="204"/>
      <c r="Y189" s="204"/>
      <c r="Z189" s="204"/>
    </row>
    <row r="190" spans="1:26" ht="12.75" customHeight="1">
      <c r="A190" s="204"/>
      <c r="B190" s="204"/>
      <c r="C190" s="205"/>
      <c r="D190" s="205"/>
      <c r="E190" s="205"/>
      <c r="F190" s="206"/>
      <c r="G190" s="204"/>
      <c r="H190" s="204"/>
      <c r="I190" s="204"/>
      <c r="J190" s="204"/>
      <c r="K190" s="204"/>
      <c r="L190" s="204"/>
      <c r="M190" s="204"/>
      <c r="N190" s="204"/>
      <c r="O190" s="204"/>
      <c r="P190" s="204"/>
      <c r="Q190" s="204"/>
      <c r="R190" s="204"/>
      <c r="S190" s="204"/>
      <c r="T190" s="204"/>
      <c r="U190" s="204"/>
      <c r="V190" s="204"/>
      <c r="W190" s="204"/>
      <c r="X190" s="204"/>
      <c r="Y190" s="204"/>
      <c r="Z190" s="204"/>
    </row>
    <row r="191" spans="1:26" ht="12.75" customHeight="1">
      <c r="A191" s="204"/>
      <c r="B191" s="204"/>
      <c r="C191" s="205"/>
      <c r="D191" s="205"/>
      <c r="E191" s="205"/>
      <c r="F191" s="206"/>
      <c r="G191" s="204"/>
      <c r="H191" s="204"/>
      <c r="I191" s="204"/>
      <c r="J191" s="204"/>
      <c r="K191" s="204"/>
      <c r="L191" s="204"/>
      <c r="M191" s="204"/>
      <c r="N191" s="204"/>
      <c r="O191" s="204"/>
      <c r="P191" s="204"/>
      <c r="Q191" s="204"/>
      <c r="R191" s="204"/>
      <c r="S191" s="204"/>
      <c r="T191" s="204"/>
      <c r="U191" s="204"/>
      <c r="V191" s="204"/>
      <c r="W191" s="204"/>
      <c r="X191" s="204"/>
      <c r="Y191" s="204"/>
      <c r="Z191" s="204"/>
    </row>
    <row r="192" spans="1:26" ht="12.75" customHeight="1">
      <c r="A192" s="204"/>
      <c r="B192" s="204"/>
      <c r="C192" s="205"/>
      <c r="D192" s="205"/>
      <c r="E192" s="205"/>
      <c r="F192" s="206"/>
      <c r="G192" s="204"/>
      <c r="H192" s="204"/>
      <c r="I192" s="204"/>
      <c r="J192" s="204"/>
      <c r="K192" s="204"/>
      <c r="L192" s="204"/>
      <c r="M192" s="204"/>
      <c r="N192" s="204"/>
      <c r="O192" s="204"/>
      <c r="P192" s="204"/>
      <c r="Q192" s="204"/>
      <c r="R192" s="204"/>
      <c r="S192" s="204"/>
      <c r="T192" s="204"/>
      <c r="U192" s="204"/>
      <c r="V192" s="204"/>
      <c r="W192" s="204"/>
      <c r="X192" s="204"/>
      <c r="Y192" s="204"/>
      <c r="Z192" s="204"/>
    </row>
    <row r="193" spans="1:26" ht="12.75" customHeight="1">
      <c r="A193" s="204"/>
      <c r="B193" s="204"/>
      <c r="C193" s="205"/>
      <c r="D193" s="205"/>
      <c r="E193" s="205"/>
      <c r="F193" s="206"/>
      <c r="G193" s="204"/>
      <c r="H193" s="204"/>
      <c r="I193" s="204"/>
      <c r="J193" s="204"/>
      <c r="K193" s="204"/>
      <c r="L193" s="204"/>
      <c r="M193" s="204"/>
      <c r="N193" s="204"/>
      <c r="O193" s="204"/>
      <c r="P193" s="204"/>
      <c r="Q193" s="204"/>
      <c r="R193" s="204"/>
      <c r="S193" s="204"/>
      <c r="T193" s="204"/>
      <c r="U193" s="204"/>
      <c r="V193" s="204"/>
      <c r="W193" s="204"/>
      <c r="X193" s="204"/>
      <c r="Y193" s="204"/>
      <c r="Z193" s="204"/>
    </row>
    <row r="194" spans="1:26" ht="12.75" customHeight="1">
      <c r="A194" s="204"/>
      <c r="B194" s="204"/>
      <c r="C194" s="205"/>
      <c r="D194" s="205"/>
      <c r="E194" s="205"/>
      <c r="F194" s="206"/>
      <c r="G194" s="204"/>
      <c r="H194" s="204"/>
      <c r="I194" s="204"/>
      <c r="J194" s="204"/>
      <c r="K194" s="204"/>
      <c r="L194" s="204"/>
      <c r="M194" s="204"/>
      <c r="N194" s="204"/>
      <c r="O194" s="204"/>
      <c r="P194" s="204"/>
      <c r="Q194" s="204"/>
      <c r="R194" s="204"/>
      <c r="S194" s="204"/>
      <c r="T194" s="204"/>
      <c r="U194" s="204"/>
      <c r="V194" s="204"/>
      <c r="W194" s="204"/>
      <c r="X194" s="204"/>
      <c r="Y194" s="204"/>
      <c r="Z194" s="204"/>
    </row>
    <row r="195" spans="1:26" ht="12.75" customHeight="1">
      <c r="A195" s="204"/>
      <c r="B195" s="204"/>
      <c r="C195" s="205"/>
      <c r="D195" s="205"/>
      <c r="E195" s="205"/>
      <c r="F195" s="206"/>
      <c r="G195" s="204"/>
      <c r="H195" s="204"/>
      <c r="I195" s="204"/>
      <c r="J195" s="204"/>
      <c r="K195" s="204"/>
      <c r="L195" s="204"/>
      <c r="M195" s="204"/>
      <c r="N195" s="204"/>
      <c r="O195" s="204"/>
      <c r="P195" s="204"/>
      <c r="Q195" s="204"/>
      <c r="R195" s="204"/>
      <c r="S195" s="204"/>
      <c r="T195" s="204"/>
      <c r="U195" s="204"/>
      <c r="V195" s="204"/>
      <c r="W195" s="204"/>
      <c r="X195" s="204"/>
      <c r="Y195" s="204"/>
      <c r="Z195" s="204"/>
    </row>
    <row r="196" spans="1:26" ht="12.75" customHeight="1">
      <c r="A196" s="204"/>
      <c r="B196" s="204"/>
      <c r="C196" s="205"/>
      <c r="D196" s="205"/>
      <c r="E196" s="205"/>
      <c r="F196" s="206"/>
      <c r="G196" s="204"/>
      <c r="H196" s="204"/>
      <c r="I196" s="204"/>
      <c r="J196" s="204"/>
      <c r="K196" s="204"/>
      <c r="L196" s="204"/>
      <c r="M196" s="204"/>
      <c r="N196" s="204"/>
      <c r="O196" s="204"/>
      <c r="P196" s="204"/>
      <c r="Q196" s="204"/>
      <c r="R196" s="204"/>
      <c r="S196" s="204"/>
      <c r="T196" s="204"/>
      <c r="U196" s="204"/>
      <c r="V196" s="204"/>
      <c r="W196" s="204"/>
      <c r="X196" s="204"/>
      <c r="Y196" s="204"/>
      <c r="Z196" s="204"/>
    </row>
    <row r="197" spans="1:26" ht="12.75" customHeight="1">
      <c r="A197" s="204"/>
      <c r="B197" s="204"/>
      <c r="C197" s="205"/>
      <c r="D197" s="205"/>
      <c r="E197" s="205"/>
      <c r="F197" s="206"/>
      <c r="G197" s="204"/>
      <c r="H197" s="204"/>
      <c r="I197" s="204"/>
      <c r="J197" s="204"/>
      <c r="K197" s="204"/>
      <c r="L197" s="204"/>
      <c r="M197" s="204"/>
      <c r="N197" s="204"/>
      <c r="O197" s="204"/>
      <c r="P197" s="204"/>
      <c r="Q197" s="204"/>
      <c r="R197" s="204"/>
      <c r="S197" s="204"/>
      <c r="T197" s="204"/>
      <c r="U197" s="204"/>
      <c r="V197" s="204"/>
      <c r="W197" s="204"/>
      <c r="X197" s="204"/>
      <c r="Y197" s="204"/>
      <c r="Z197" s="204"/>
    </row>
    <row r="198" spans="1:26" ht="12.75" customHeight="1">
      <c r="A198" s="204"/>
      <c r="B198" s="204"/>
      <c r="C198" s="205"/>
      <c r="D198" s="205"/>
      <c r="E198" s="205"/>
      <c r="F198" s="206"/>
      <c r="G198" s="204"/>
      <c r="H198" s="204"/>
      <c r="I198" s="204"/>
      <c r="J198" s="204"/>
      <c r="K198" s="204"/>
      <c r="L198" s="204"/>
      <c r="M198" s="204"/>
      <c r="N198" s="204"/>
      <c r="O198" s="204"/>
      <c r="P198" s="204"/>
      <c r="Q198" s="204"/>
      <c r="R198" s="204"/>
      <c r="S198" s="204"/>
      <c r="T198" s="204"/>
      <c r="U198" s="204"/>
      <c r="V198" s="204"/>
      <c r="W198" s="204"/>
      <c r="X198" s="204"/>
      <c r="Y198" s="204"/>
      <c r="Z198" s="204"/>
    </row>
    <row r="199" spans="1:26" ht="12.75" customHeight="1">
      <c r="A199" s="204"/>
      <c r="B199" s="204"/>
      <c r="C199" s="205"/>
      <c r="D199" s="205"/>
      <c r="E199" s="205"/>
      <c r="F199" s="206"/>
      <c r="G199" s="204"/>
      <c r="H199" s="204"/>
      <c r="I199" s="204"/>
      <c r="J199" s="204"/>
      <c r="K199" s="204"/>
      <c r="L199" s="204"/>
      <c r="M199" s="204"/>
      <c r="N199" s="204"/>
      <c r="O199" s="204"/>
      <c r="P199" s="204"/>
      <c r="Q199" s="204"/>
      <c r="R199" s="204"/>
      <c r="S199" s="204"/>
      <c r="T199" s="204"/>
      <c r="U199" s="204"/>
      <c r="V199" s="204"/>
      <c r="W199" s="204"/>
      <c r="X199" s="204"/>
      <c r="Y199" s="204"/>
      <c r="Z199" s="204"/>
    </row>
    <row r="200" spans="1:26" ht="12.75" customHeight="1">
      <c r="A200" s="204"/>
      <c r="B200" s="204"/>
      <c r="C200" s="205"/>
      <c r="D200" s="205"/>
      <c r="E200" s="205"/>
      <c r="F200" s="206"/>
      <c r="G200" s="204"/>
      <c r="H200" s="204"/>
      <c r="I200" s="204"/>
      <c r="J200" s="204"/>
      <c r="K200" s="204"/>
      <c r="L200" s="204"/>
      <c r="M200" s="204"/>
      <c r="N200" s="204"/>
      <c r="O200" s="204"/>
      <c r="P200" s="204"/>
      <c r="Q200" s="204"/>
      <c r="R200" s="204"/>
      <c r="S200" s="204"/>
      <c r="T200" s="204"/>
      <c r="U200" s="204"/>
      <c r="V200" s="204"/>
      <c r="W200" s="204"/>
      <c r="X200" s="204"/>
      <c r="Y200" s="204"/>
      <c r="Z200" s="204"/>
    </row>
    <row r="201" spans="1:26" ht="12.75" customHeight="1">
      <c r="A201" s="204"/>
      <c r="B201" s="204"/>
      <c r="C201" s="205"/>
      <c r="D201" s="205"/>
      <c r="E201" s="205"/>
      <c r="F201" s="206"/>
      <c r="G201" s="204"/>
      <c r="H201" s="204"/>
      <c r="I201" s="204"/>
      <c r="J201" s="204"/>
      <c r="K201" s="204"/>
      <c r="L201" s="204"/>
      <c r="M201" s="204"/>
      <c r="N201" s="204"/>
      <c r="O201" s="204"/>
      <c r="P201" s="204"/>
      <c r="Q201" s="204"/>
      <c r="R201" s="204"/>
      <c r="S201" s="204"/>
      <c r="T201" s="204"/>
      <c r="U201" s="204"/>
      <c r="V201" s="204"/>
      <c r="W201" s="204"/>
      <c r="X201" s="204"/>
      <c r="Y201" s="204"/>
      <c r="Z201" s="204"/>
    </row>
    <row r="202" spans="1:26" ht="12.75" customHeight="1">
      <c r="A202" s="204"/>
      <c r="B202" s="204"/>
      <c r="C202" s="205"/>
      <c r="D202" s="205"/>
      <c r="E202" s="205"/>
      <c r="F202" s="206"/>
      <c r="G202" s="204"/>
      <c r="H202" s="204"/>
      <c r="I202" s="204"/>
      <c r="J202" s="204"/>
      <c r="K202" s="204"/>
      <c r="L202" s="204"/>
      <c r="M202" s="204"/>
      <c r="N202" s="204"/>
      <c r="O202" s="204"/>
      <c r="P202" s="204"/>
      <c r="Q202" s="204"/>
      <c r="R202" s="204"/>
      <c r="S202" s="204"/>
      <c r="T202" s="204"/>
      <c r="U202" s="204"/>
      <c r="V202" s="204"/>
      <c r="W202" s="204"/>
      <c r="X202" s="204"/>
      <c r="Y202" s="204"/>
      <c r="Z202" s="204"/>
    </row>
    <row r="203" spans="1:26" ht="12.75" customHeight="1">
      <c r="A203" s="204"/>
      <c r="B203" s="204"/>
      <c r="C203" s="205"/>
      <c r="D203" s="205"/>
      <c r="E203" s="205"/>
      <c r="F203" s="206"/>
      <c r="G203" s="204"/>
      <c r="H203" s="204"/>
      <c r="I203" s="204"/>
      <c r="J203" s="204"/>
      <c r="K203" s="204"/>
      <c r="L203" s="204"/>
      <c r="M203" s="204"/>
      <c r="N203" s="204"/>
      <c r="O203" s="204"/>
      <c r="P203" s="204"/>
      <c r="Q203" s="204"/>
      <c r="R203" s="204"/>
      <c r="S203" s="204"/>
      <c r="T203" s="204"/>
      <c r="U203" s="204"/>
      <c r="V203" s="204"/>
      <c r="W203" s="204"/>
      <c r="X203" s="204"/>
      <c r="Y203" s="204"/>
      <c r="Z203" s="204"/>
    </row>
    <row r="204" spans="1:26" ht="12.75" customHeight="1">
      <c r="A204" s="204"/>
      <c r="B204" s="204"/>
      <c r="C204" s="205"/>
      <c r="D204" s="205"/>
      <c r="E204" s="205"/>
      <c r="F204" s="206"/>
      <c r="G204" s="204"/>
      <c r="H204" s="204"/>
      <c r="I204" s="204"/>
      <c r="J204" s="204"/>
      <c r="K204" s="204"/>
      <c r="L204" s="204"/>
      <c r="M204" s="204"/>
      <c r="N204" s="204"/>
      <c r="O204" s="204"/>
      <c r="P204" s="204"/>
      <c r="Q204" s="204"/>
      <c r="R204" s="204"/>
      <c r="S204" s="204"/>
      <c r="T204" s="204"/>
      <c r="U204" s="204"/>
      <c r="V204" s="204"/>
      <c r="W204" s="204"/>
      <c r="X204" s="204"/>
      <c r="Y204" s="204"/>
      <c r="Z204" s="204"/>
    </row>
    <row r="205" spans="1:26" ht="12.75" customHeight="1">
      <c r="A205" s="204"/>
      <c r="B205" s="204"/>
      <c r="C205" s="205"/>
      <c r="D205" s="205"/>
      <c r="E205" s="205"/>
      <c r="F205" s="206"/>
      <c r="G205" s="204"/>
      <c r="H205" s="204"/>
      <c r="I205" s="204"/>
      <c r="J205" s="204"/>
      <c r="K205" s="204"/>
      <c r="L205" s="204"/>
      <c r="M205" s="204"/>
      <c r="N205" s="204"/>
      <c r="O205" s="204"/>
      <c r="P205" s="204"/>
      <c r="Q205" s="204"/>
      <c r="R205" s="204"/>
      <c r="S205" s="204"/>
      <c r="T205" s="204"/>
      <c r="U205" s="204"/>
      <c r="V205" s="204"/>
      <c r="W205" s="204"/>
      <c r="X205" s="204"/>
      <c r="Y205" s="204"/>
      <c r="Z205" s="204"/>
    </row>
    <row r="206" spans="1:26" ht="12.75" customHeight="1">
      <c r="A206" s="204"/>
      <c r="B206" s="204"/>
      <c r="C206" s="205"/>
      <c r="D206" s="205"/>
      <c r="E206" s="205"/>
      <c r="F206" s="206"/>
      <c r="G206" s="204"/>
      <c r="H206" s="204"/>
      <c r="I206" s="204"/>
      <c r="J206" s="204"/>
      <c r="K206" s="204"/>
      <c r="L206" s="204"/>
      <c r="M206" s="204"/>
      <c r="N206" s="204"/>
      <c r="O206" s="204"/>
      <c r="P206" s="204"/>
      <c r="Q206" s="204"/>
      <c r="R206" s="204"/>
      <c r="S206" s="204"/>
      <c r="T206" s="204"/>
      <c r="U206" s="204"/>
      <c r="V206" s="204"/>
      <c r="W206" s="204"/>
      <c r="X206" s="204"/>
      <c r="Y206" s="204"/>
      <c r="Z206" s="204"/>
    </row>
    <row r="207" spans="1:26" ht="12.75" customHeight="1">
      <c r="A207" s="204"/>
      <c r="B207" s="204"/>
      <c r="C207" s="205"/>
      <c r="D207" s="205"/>
      <c r="E207" s="205"/>
      <c r="F207" s="206"/>
      <c r="G207" s="204"/>
      <c r="H207" s="204"/>
      <c r="I207" s="204"/>
      <c r="J207" s="204"/>
      <c r="K207" s="204"/>
      <c r="L207" s="204"/>
      <c r="M207" s="204"/>
      <c r="N207" s="204"/>
      <c r="O207" s="204"/>
      <c r="P207" s="204"/>
      <c r="Q207" s="204"/>
      <c r="R207" s="204"/>
      <c r="S207" s="204"/>
      <c r="T207" s="204"/>
      <c r="U207" s="204"/>
      <c r="V207" s="204"/>
      <c r="W207" s="204"/>
      <c r="X207" s="204"/>
      <c r="Y207" s="204"/>
      <c r="Z207" s="204"/>
    </row>
    <row r="208" spans="1:26" ht="12.75" customHeight="1">
      <c r="A208" s="204"/>
      <c r="B208" s="204"/>
      <c r="C208" s="205"/>
      <c r="D208" s="205"/>
      <c r="E208" s="205"/>
      <c r="F208" s="206"/>
      <c r="G208" s="204"/>
      <c r="H208" s="204"/>
      <c r="I208" s="204"/>
      <c r="J208" s="204"/>
      <c r="K208" s="204"/>
      <c r="L208" s="204"/>
      <c r="M208" s="204"/>
      <c r="N208" s="204"/>
      <c r="O208" s="204"/>
      <c r="P208" s="204"/>
      <c r="Q208" s="204"/>
      <c r="R208" s="204"/>
      <c r="S208" s="204"/>
      <c r="T208" s="204"/>
      <c r="U208" s="204"/>
      <c r="V208" s="204"/>
      <c r="W208" s="204"/>
      <c r="X208" s="204"/>
      <c r="Y208" s="204"/>
      <c r="Z208" s="204"/>
    </row>
    <row r="209" spans="1:26" ht="12.75" customHeight="1">
      <c r="A209" s="204"/>
      <c r="B209" s="204"/>
      <c r="C209" s="205"/>
      <c r="D209" s="205"/>
      <c r="E209" s="205"/>
      <c r="F209" s="206"/>
      <c r="G209" s="204"/>
      <c r="H209" s="204"/>
      <c r="I209" s="204"/>
      <c r="J209" s="204"/>
      <c r="K209" s="204"/>
      <c r="L209" s="204"/>
      <c r="M209" s="204"/>
      <c r="N209" s="204"/>
      <c r="O209" s="204"/>
      <c r="P209" s="204"/>
      <c r="Q209" s="204"/>
      <c r="R209" s="204"/>
      <c r="S209" s="204"/>
      <c r="T209" s="204"/>
      <c r="U209" s="204"/>
      <c r="V209" s="204"/>
      <c r="W209" s="204"/>
      <c r="X209" s="204"/>
      <c r="Y209" s="204"/>
      <c r="Z209" s="204"/>
    </row>
    <row r="210" spans="1:26" ht="12.75" customHeight="1">
      <c r="A210" s="204"/>
      <c r="B210" s="204"/>
      <c r="C210" s="205"/>
      <c r="D210" s="205"/>
      <c r="E210" s="205"/>
      <c r="F210" s="206"/>
      <c r="G210" s="204"/>
      <c r="H210" s="204"/>
      <c r="I210" s="204"/>
      <c r="J210" s="204"/>
      <c r="K210" s="204"/>
      <c r="L210" s="204"/>
      <c r="M210" s="204"/>
      <c r="N210" s="204"/>
      <c r="O210" s="204"/>
      <c r="P210" s="204"/>
      <c r="Q210" s="204"/>
      <c r="R210" s="204"/>
      <c r="S210" s="204"/>
      <c r="T210" s="204"/>
      <c r="U210" s="204"/>
      <c r="V210" s="204"/>
      <c r="W210" s="204"/>
      <c r="X210" s="204"/>
      <c r="Y210" s="204"/>
      <c r="Z210" s="204"/>
    </row>
    <row r="211" spans="1:26" ht="12.75" customHeight="1">
      <c r="A211" s="204"/>
      <c r="B211" s="204"/>
      <c r="C211" s="205"/>
      <c r="D211" s="205"/>
      <c r="E211" s="205"/>
      <c r="F211" s="206"/>
      <c r="G211" s="204"/>
      <c r="H211" s="204"/>
      <c r="I211" s="204"/>
      <c r="J211" s="204"/>
      <c r="K211" s="204"/>
      <c r="L211" s="204"/>
      <c r="M211" s="204"/>
      <c r="N211" s="204"/>
      <c r="O211" s="204"/>
      <c r="P211" s="204"/>
      <c r="Q211" s="204"/>
      <c r="R211" s="204"/>
      <c r="S211" s="204"/>
      <c r="T211" s="204"/>
      <c r="U211" s="204"/>
      <c r="V211" s="204"/>
      <c r="W211" s="204"/>
      <c r="X211" s="204"/>
      <c r="Y211" s="204"/>
      <c r="Z211" s="204"/>
    </row>
    <row r="212" spans="1:26" ht="12.75" customHeight="1">
      <c r="A212" s="204"/>
      <c r="B212" s="204"/>
      <c r="C212" s="205"/>
      <c r="D212" s="205"/>
      <c r="E212" s="205"/>
      <c r="F212" s="206"/>
      <c r="G212" s="204"/>
      <c r="H212" s="204"/>
      <c r="I212" s="204"/>
      <c r="J212" s="204"/>
      <c r="K212" s="204"/>
      <c r="L212" s="204"/>
      <c r="M212" s="204"/>
      <c r="N212" s="204"/>
      <c r="O212" s="204"/>
      <c r="P212" s="204"/>
      <c r="Q212" s="204"/>
      <c r="R212" s="204"/>
      <c r="S212" s="204"/>
      <c r="T212" s="204"/>
      <c r="U212" s="204"/>
      <c r="V212" s="204"/>
      <c r="W212" s="204"/>
      <c r="X212" s="204"/>
      <c r="Y212" s="204"/>
      <c r="Z212" s="204"/>
    </row>
    <row r="213" spans="1:26" ht="12.75" customHeight="1">
      <c r="A213" s="204"/>
      <c r="B213" s="204"/>
      <c r="C213" s="205"/>
      <c r="D213" s="205"/>
      <c r="E213" s="205"/>
      <c r="F213" s="206"/>
      <c r="G213" s="204"/>
      <c r="H213" s="204"/>
      <c r="I213" s="204"/>
      <c r="J213" s="204"/>
      <c r="K213" s="204"/>
      <c r="L213" s="204"/>
      <c r="M213" s="204"/>
      <c r="N213" s="204"/>
      <c r="O213" s="204"/>
      <c r="P213" s="204"/>
      <c r="Q213" s="204"/>
      <c r="R213" s="204"/>
      <c r="S213" s="204"/>
      <c r="T213" s="204"/>
      <c r="U213" s="204"/>
      <c r="V213" s="204"/>
      <c r="W213" s="204"/>
      <c r="X213" s="204"/>
      <c r="Y213" s="204"/>
      <c r="Z213" s="204"/>
    </row>
    <row r="214" spans="1:26" ht="12.75" customHeight="1">
      <c r="A214" s="204"/>
      <c r="B214" s="204"/>
      <c r="C214" s="205"/>
      <c r="D214" s="205"/>
      <c r="E214" s="205"/>
      <c r="F214" s="206"/>
      <c r="G214" s="204"/>
      <c r="H214" s="204"/>
      <c r="I214" s="204"/>
      <c r="J214" s="204"/>
      <c r="K214" s="204"/>
      <c r="L214" s="204"/>
      <c r="M214" s="204"/>
      <c r="N214" s="204"/>
      <c r="O214" s="204"/>
      <c r="P214" s="204"/>
      <c r="Q214" s="204"/>
      <c r="R214" s="204"/>
      <c r="S214" s="204"/>
      <c r="T214" s="204"/>
      <c r="U214" s="204"/>
      <c r="V214" s="204"/>
      <c r="W214" s="204"/>
      <c r="X214" s="204"/>
      <c r="Y214" s="204"/>
      <c r="Z214" s="204"/>
    </row>
    <row r="215" spans="1:26" ht="12.75" customHeight="1">
      <c r="A215" s="204"/>
      <c r="B215" s="204"/>
      <c r="C215" s="205"/>
      <c r="D215" s="205"/>
      <c r="E215" s="205"/>
      <c r="F215" s="206"/>
      <c r="G215" s="204"/>
      <c r="H215" s="204"/>
      <c r="I215" s="204"/>
      <c r="J215" s="204"/>
      <c r="K215" s="204"/>
      <c r="L215" s="204"/>
      <c r="M215" s="204"/>
      <c r="N215" s="204"/>
      <c r="O215" s="204"/>
      <c r="P215" s="204"/>
      <c r="Q215" s="204"/>
      <c r="R215" s="204"/>
      <c r="S215" s="204"/>
      <c r="T215" s="204"/>
      <c r="U215" s="204"/>
      <c r="V215" s="204"/>
      <c r="W215" s="204"/>
      <c r="X215" s="204"/>
      <c r="Y215" s="204"/>
      <c r="Z215" s="204"/>
    </row>
    <row r="216" spans="1:26" ht="12.75" customHeight="1">
      <c r="A216" s="204"/>
      <c r="B216" s="204"/>
      <c r="C216" s="205"/>
      <c r="D216" s="205"/>
      <c r="E216" s="205"/>
      <c r="F216" s="206"/>
      <c r="G216" s="204"/>
      <c r="H216" s="204"/>
      <c r="I216" s="204"/>
      <c r="J216" s="204"/>
      <c r="K216" s="204"/>
      <c r="L216" s="204"/>
      <c r="M216" s="204"/>
      <c r="N216" s="204"/>
      <c r="O216" s="204"/>
      <c r="P216" s="204"/>
      <c r="Q216" s="204"/>
      <c r="R216" s="204"/>
      <c r="S216" s="204"/>
      <c r="T216" s="204"/>
      <c r="U216" s="204"/>
      <c r="V216" s="204"/>
      <c r="W216" s="204"/>
      <c r="X216" s="204"/>
      <c r="Y216" s="204"/>
      <c r="Z216" s="204"/>
    </row>
    <row r="217" spans="1:26" ht="12.75" customHeight="1">
      <c r="A217" s="204"/>
      <c r="B217" s="204"/>
      <c r="C217" s="205"/>
      <c r="D217" s="205"/>
      <c r="E217" s="205"/>
      <c r="F217" s="206"/>
      <c r="G217" s="204"/>
      <c r="H217" s="204"/>
      <c r="I217" s="204"/>
      <c r="J217" s="204"/>
      <c r="K217" s="204"/>
      <c r="L217" s="204"/>
      <c r="M217" s="204"/>
      <c r="N217" s="204"/>
      <c r="O217" s="204"/>
      <c r="P217" s="204"/>
      <c r="Q217" s="204"/>
      <c r="R217" s="204"/>
      <c r="S217" s="204"/>
      <c r="T217" s="204"/>
      <c r="U217" s="204"/>
      <c r="V217" s="204"/>
      <c r="W217" s="204"/>
      <c r="X217" s="204"/>
      <c r="Y217" s="204"/>
      <c r="Z217" s="204"/>
    </row>
    <row r="218" spans="1:26" ht="12.75" customHeight="1">
      <c r="A218" s="204"/>
      <c r="B218" s="204"/>
      <c r="C218" s="205"/>
      <c r="D218" s="205"/>
      <c r="E218" s="205"/>
      <c r="F218" s="206"/>
      <c r="G218" s="204"/>
      <c r="H218" s="204"/>
      <c r="I218" s="204"/>
      <c r="J218" s="204"/>
      <c r="K218" s="204"/>
      <c r="L218" s="204"/>
      <c r="M218" s="204"/>
      <c r="N218" s="204"/>
      <c r="O218" s="204"/>
      <c r="P218" s="204"/>
      <c r="Q218" s="204"/>
      <c r="R218" s="204"/>
      <c r="S218" s="204"/>
      <c r="T218" s="204"/>
      <c r="U218" s="204"/>
      <c r="V218" s="204"/>
      <c r="W218" s="204"/>
      <c r="X218" s="204"/>
      <c r="Y218" s="204"/>
      <c r="Z218" s="204"/>
    </row>
    <row r="219" spans="1:26" ht="12.75" customHeight="1">
      <c r="A219" s="204"/>
      <c r="B219" s="204"/>
      <c r="C219" s="205"/>
      <c r="D219" s="205"/>
      <c r="E219" s="205"/>
      <c r="F219" s="206"/>
      <c r="G219" s="204"/>
      <c r="H219" s="204"/>
      <c r="I219" s="204"/>
      <c r="J219" s="204"/>
      <c r="K219" s="204"/>
      <c r="L219" s="204"/>
      <c r="M219" s="204"/>
      <c r="N219" s="204"/>
      <c r="O219" s="204"/>
      <c r="P219" s="204"/>
      <c r="Q219" s="204"/>
      <c r="R219" s="204"/>
      <c r="S219" s="204"/>
      <c r="T219" s="204"/>
      <c r="U219" s="204"/>
      <c r="V219" s="204"/>
      <c r="W219" s="204"/>
      <c r="X219" s="204"/>
      <c r="Y219" s="204"/>
      <c r="Z219" s="204"/>
    </row>
    <row r="220" spans="1:26" ht="12.75" customHeight="1">
      <c r="A220" s="204"/>
      <c r="B220" s="204"/>
      <c r="C220" s="205"/>
      <c r="D220" s="205"/>
      <c r="E220" s="205"/>
      <c r="F220" s="206"/>
      <c r="G220" s="204"/>
      <c r="H220" s="204"/>
      <c r="I220" s="204"/>
      <c r="J220" s="204"/>
      <c r="K220" s="204"/>
      <c r="L220" s="204"/>
      <c r="M220" s="204"/>
      <c r="N220" s="204"/>
      <c r="O220" s="204"/>
      <c r="P220" s="204"/>
      <c r="Q220" s="204"/>
      <c r="R220" s="204"/>
      <c r="S220" s="204"/>
      <c r="T220" s="204"/>
      <c r="U220" s="204"/>
      <c r="V220" s="204"/>
      <c r="W220" s="204"/>
      <c r="X220" s="204"/>
      <c r="Y220" s="204"/>
      <c r="Z220" s="204"/>
    </row>
    <row r="221" spans="1:26" ht="12.75" customHeight="1">
      <c r="A221" s="204"/>
      <c r="B221" s="204"/>
      <c r="C221" s="205"/>
      <c r="D221" s="205"/>
      <c r="E221" s="205"/>
      <c r="F221" s="206"/>
      <c r="G221" s="204"/>
      <c r="H221" s="204"/>
      <c r="I221" s="204"/>
      <c r="J221" s="204"/>
      <c r="K221" s="204"/>
      <c r="L221" s="204"/>
      <c r="M221" s="204"/>
      <c r="N221" s="204"/>
      <c r="O221" s="204"/>
      <c r="P221" s="204"/>
      <c r="Q221" s="204"/>
      <c r="R221" s="204"/>
      <c r="S221" s="204"/>
      <c r="T221" s="204"/>
      <c r="U221" s="204"/>
      <c r="V221" s="204"/>
      <c r="W221" s="204"/>
      <c r="X221" s="204"/>
      <c r="Y221" s="204"/>
      <c r="Z221" s="204"/>
    </row>
    <row r="222" spans="1:26" ht="12.75" customHeight="1">
      <c r="A222" s="204"/>
      <c r="B222" s="204"/>
      <c r="C222" s="205"/>
      <c r="D222" s="205"/>
      <c r="E222" s="205"/>
      <c r="F222" s="206"/>
      <c r="G222" s="204"/>
      <c r="H222" s="204"/>
      <c r="I222" s="204"/>
      <c r="J222" s="204"/>
      <c r="K222" s="204"/>
      <c r="L222" s="204"/>
      <c r="M222" s="204"/>
      <c r="N222" s="204"/>
      <c r="O222" s="204"/>
      <c r="P222" s="204"/>
      <c r="Q222" s="204"/>
      <c r="R222" s="204"/>
      <c r="S222" s="204"/>
      <c r="T222" s="204"/>
      <c r="U222" s="204"/>
      <c r="V222" s="204"/>
      <c r="W222" s="204"/>
      <c r="X222" s="204"/>
      <c r="Y222" s="204"/>
      <c r="Z222" s="204"/>
    </row>
    <row r="223" spans="1:26" ht="12.75" customHeight="1">
      <c r="A223" s="204"/>
      <c r="B223" s="204"/>
      <c r="C223" s="205"/>
      <c r="D223" s="205"/>
      <c r="E223" s="205"/>
      <c r="F223" s="206"/>
      <c r="G223" s="204"/>
      <c r="H223" s="204"/>
      <c r="I223" s="204"/>
      <c r="J223" s="204"/>
      <c r="K223" s="204"/>
      <c r="L223" s="204"/>
      <c r="M223" s="204"/>
      <c r="N223" s="204"/>
      <c r="O223" s="204"/>
      <c r="P223" s="204"/>
      <c r="Q223" s="204"/>
      <c r="R223" s="204"/>
      <c r="S223" s="204"/>
      <c r="T223" s="204"/>
      <c r="U223" s="204"/>
      <c r="V223" s="204"/>
      <c r="W223" s="204"/>
      <c r="X223" s="204"/>
      <c r="Y223" s="204"/>
      <c r="Z223" s="204"/>
    </row>
    <row r="224" spans="1:26" ht="12.75" customHeight="1">
      <c r="A224" s="204"/>
      <c r="B224" s="204"/>
      <c r="C224" s="205"/>
      <c r="D224" s="205"/>
      <c r="E224" s="205"/>
      <c r="F224" s="206"/>
      <c r="G224" s="204"/>
      <c r="H224" s="204"/>
      <c r="I224" s="204"/>
      <c r="J224" s="204"/>
      <c r="K224" s="204"/>
      <c r="L224" s="204"/>
      <c r="M224" s="204"/>
      <c r="N224" s="204"/>
      <c r="O224" s="204"/>
      <c r="P224" s="204"/>
      <c r="Q224" s="204"/>
      <c r="R224" s="204"/>
      <c r="S224" s="204"/>
      <c r="T224" s="204"/>
      <c r="U224" s="204"/>
      <c r="V224" s="204"/>
      <c r="W224" s="204"/>
      <c r="X224" s="204"/>
      <c r="Y224" s="204"/>
      <c r="Z224" s="204"/>
    </row>
    <row r="225" spans="1:26" ht="12.75" customHeight="1">
      <c r="A225" s="204"/>
      <c r="B225" s="204"/>
      <c r="C225" s="205"/>
      <c r="D225" s="205"/>
      <c r="E225" s="205"/>
      <c r="F225" s="206"/>
      <c r="G225" s="204"/>
      <c r="H225" s="204"/>
      <c r="I225" s="204"/>
      <c r="J225" s="204"/>
      <c r="K225" s="204"/>
      <c r="L225" s="204"/>
      <c r="M225" s="204"/>
      <c r="N225" s="204"/>
      <c r="O225" s="204"/>
      <c r="P225" s="204"/>
      <c r="Q225" s="204"/>
      <c r="R225" s="204"/>
      <c r="S225" s="204"/>
      <c r="T225" s="204"/>
      <c r="U225" s="204"/>
      <c r="V225" s="204"/>
      <c r="W225" s="204"/>
      <c r="X225" s="204"/>
      <c r="Y225" s="204"/>
      <c r="Z225" s="204"/>
    </row>
    <row r="226" spans="1:26" ht="12.75" customHeight="1">
      <c r="A226" s="204"/>
      <c r="B226" s="204"/>
      <c r="C226" s="205"/>
      <c r="D226" s="205"/>
      <c r="E226" s="205"/>
      <c r="F226" s="206"/>
      <c r="G226" s="204"/>
      <c r="H226" s="204"/>
      <c r="I226" s="204"/>
      <c r="J226" s="204"/>
      <c r="K226" s="204"/>
      <c r="L226" s="204"/>
      <c r="M226" s="204"/>
      <c r="N226" s="204"/>
      <c r="O226" s="204"/>
      <c r="P226" s="204"/>
      <c r="Q226" s="204"/>
      <c r="R226" s="204"/>
      <c r="S226" s="204"/>
      <c r="T226" s="204"/>
      <c r="U226" s="204"/>
      <c r="V226" s="204"/>
      <c r="W226" s="204"/>
      <c r="X226" s="204"/>
      <c r="Y226" s="204"/>
      <c r="Z226" s="204"/>
    </row>
    <row r="227" spans="1:26" ht="12.75" customHeight="1">
      <c r="A227" s="204"/>
      <c r="B227" s="204"/>
      <c r="C227" s="205"/>
      <c r="D227" s="205"/>
      <c r="E227" s="205"/>
      <c r="F227" s="206"/>
      <c r="G227" s="204"/>
      <c r="H227" s="204"/>
      <c r="I227" s="204"/>
      <c r="J227" s="204"/>
      <c r="K227" s="204"/>
      <c r="L227" s="204"/>
      <c r="M227" s="204"/>
      <c r="N227" s="204"/>
      <c r="O227" s="204"/>
      <c r="P227" s="204"/>
      <c r="Q227" s="204"/>
      <c r="R227" s="204"/>
      <c r="S227" s="204"/>
      <c r="T227" s="204"/>
      <c r="U227" s="204"/>
      <c r="V227" s="204"/>
      <c r="W227" s="204"/>
      <c r="X227" s="204"/>
      <c r="Y227" s="204"/>
      <c r="Z227" s="204"/>
    </row>
    <row r="228" spans="1:26" ht="12.75" customHeight="1">
      <c r="A228" s="204"/>
      <c r="B228" s="204"/>
      <c r="C228" s="205"/>
      <c r="D228" s="205"/>
      <c r="E228" s="205"/>
      <c r="F228" s="206"/>
      <c r="G228" s="204"/>
      <c r="H228" s="204"/>
      <c r="I228" s="204"/>
      <c r="J228" s="204"/>
      <c r="K228" s="204"/>
      <c r="L228" s="204"/>
      <c r="M228" s="204"/>
      <c r="N228" s="204"/>
      <c r="O228" s="204"/>
      <c r="P228" s="204"/>
      <c r="Q228" s="204"/>
      <c r="R228" s="204"/>
      <c r="S228" s="204"/>
      <c r="T228" s="204"/>
      <c r="U228" s="204"/>
      <c r="V228" s="204"/>
      <c r="W228" s="204"/>
      <c r="X228" s="204"/>
      <c r="Y228" s="204"/>
      <c r="Z228" s="204"/>
    </row>
    <row r="229" spans="1:26" ht="12.75" customHeight="1">
      <c r="A229" s="204"/>
      <c r="B229" s="204"/>
      <c r="C229" s="205"/>
      <c r="D229" s="205"/>
      <c r="E229" s="205"/>
      <c r="F229" s="206"/>
      <c r="G229" s="204"/>
      <c r="H229" s="204"/>
      <c r="I229" s="204"/>
      <c r="J229" s="204"/>
      <c r="K229" s="204"/>
      <c r="L229" s="204"/>
      <c r="M229" s="204"/>
      <c r="N229" s="204"/>
      <c r="O229" s="204"/>
      <c r="P229" s="204"/>
      <c r="Q229" s="204"/>
      <c r="R229" s="204"/>
      <c r="S229" s="204"/>
      <c r="T229" s="204"/>
      <c r="U229" s="204"/>
      <c r="V229" s="204"/>
      <c r="W229" s="204"/>
      <c r="X229" s="204"/>
      <c r="Y229" s="204"/>
      <c r="Z229" s="204"/>
    </row>
    <row r="230" spans="1:26" ht="12.75" customHeight="1">
      <c r="A230" s="204"/>
      <c r="B230" s="204"/>
      <c r="C230" s="205"/>
      <c r="D230" s="205"/>
      <c r="E230" s="205"/>
      <c r="F230" s="206"/>
      <c r="G230" s="204"/>
      <c r="H230" s="204"/>
      <c r="I230" s="204"/>
      <c r="J230" s="204"/>
      <c r="K230" s="204"/>
      <c r="L230" s="204"/>
      <c r="M230" s="204"/>
      <c r="N230" s="204"/>
      <c r="O230" s="204"/>
      <c r="P230" s="204"/>
      <c r="Q230" s="204"/>
      <c r="R230" s="204"/>
      <c r="S230" s="204"/>
      <c r="T230" s="204"/>
      <c r="U230" s="204"/>
      <c r="V230" s="204"/>
      <c r="W230" s="204"/>
      <c r="X230" s="204"/>
      <c r="Y230" s="204"/>
      <c r="Z230" s="204"/>
    </row>
    <row r="231" spans="1:26" ht="12.75" customHeight="1">
      <c r="A231" s="204"/>
      <c r="B231" s="204"/>
      <c r="C231" s="205"/>
      <c r="D231" s="205"/>
      <c r="E231" s="205"/>
      <c r="F231" s="206"/>
      <c r="G231" s="204"/>
      <c r="H231" s="204"/>
      <c r="I231" s="204"/>
      <c r="J231" s="204"/>
      <c r="K231" s="204"/>
      <c r="L231" s="204"/>
      <c r="M231" s="204"/>
      <c r="N231" s="204"/>
      <c r="O231" s="204"/>
      <c r="P231" s="204"/>
      <c r="Q231" s="204"/>
      <c r="R231" s="204"/>
      <c r="S231" s="204"/>
      <c r="T231" s="204"/>
      <c r="U231" s="204"/>
      <c r="V231" s="204"/>
      <c r="W231" s="204"/>
      <c r="X231" s="204"/>
      <c r="Y231" s="204"/>
      <c r="Z231" s="204"/>
    </row>
    <row r="232" spans="1:26" ht="12.75" customHeight="1">
      <c r="A232" s="204"/>
      <c r="B232" s="204"/>
      <c r="C232" s="205"/>
      <c r="D232" s="205"/>
      <c r="E232" s="205"/>
      <c r="F232" s="206"/>
      <c r="G232" s="204"/>
      <c r="H232" s="204"/>
      <c r="I232" s="204"/>
      <c r="J232" s="204"/>
      <c r="K232" s="204"/>
      <c r="L232" s="204"/>
      <c r="M232" s="204"/>
      <c r="N232" s="204"/>
      <c r="O232" s="204"/>
      <c r="P232" s="204"/>
      <c r="Q232" s="204"/>
      <c r="R232" s="204"/>
      <c r="S232" s="204"/>
      <c r="T232" s="204"/>
      <c r="U232" s="204"/>
      <c r="V232" s="204"/>
      <c r="W232" s="204"/>
      <c r="X232" s="204"/>
      <c r="Y232" s="204"/>
      <c r="Z232" s="204"/>
    </row>
    <row r="233" spans="1:26" ht="12.75" customHeight="1">
      <c r="A233" s="204"/>
      <c r="B233" s="204"/>
      <c r="C233" s="205"/>
      <c r="D233" s="205"/>
      <c r="E233" s="205"/>
      <c r="F233" s="206"/>
      <c r="G233" s="204"/>
      <c r="H233" s="204"/>
      <c r="I233" s="204"/>
      <c r="J233" s="204"/>
      <c r="K233" s="204"/>
      <c r="L233" s="204"/>
      <c r="M233" s="204"/>
      <c r="N233" s="204"/>
      <c r="O233" s="204"/>
      <c r="P233" s="204"/>
      <c r="Q233" s="204"/>
      <c r="R233" s="204"/>
      <c r="S233" s="204"/>
      <c r="T233" s="204"/>
      <c r="U233" s="204"/>
      <c r="V233" s="204"/>
      <c r="W233" s="204"/>
      <c r="X233" s="204"/>
      <c r="Y233" s="204"/>
      <c r="Z233" s="204"/>
    </row>
    <row r="234" spans="1:26" ht="12.75" customHeight="1">
      <c r="A234" s="204"/>
      <c r="B234" s="204"/>
      <c r="C234" s="205"/>
      <c r="D234" s="205"/>
      <c r="E234" s="205"/>
      <c r="F234" s="206"/>
      <c r="G234" s="204"/>
      <c r="H234" s="204"/>
      <c r="I234" s="204"/>
      <c r="J234" s="204"/>
      <c r="K234" s="204"/>
      <c r="L234" s="204"/>
      <c r="M234" s="204"/>
      <c r="N234" s="204"/>
      <c r="O234" s="204"/>
      <c r="P234" s="204"/>
      <c r="Q234" s="204"/>
      <c r="R234" s="204"/>
      <c r="S234" s="204"/>
      <c r="T234" s="204"/>
      <c r="U234" s="204"/>
      <c r="V234" s="204"/>
      <c r="W234" s="204"/>
      <c r="X234" s="204"/>
      <c r="Y234" s="204"/>
      <c r="Z234" s="204"/>
    </row>
    <row r="235" spans="1:26" ht="12.75" customHeight="1">
      <c r="A235" s="204"/>
      <c r="B235" s="204"/>
      <c r="C235" s="205"/>
      <c r="D235" s="205"/>
      <c r="E235" s="205"/>
      <c r="F235" s="206"/>
      <c r="G235" s="204"/>
      <c r="H235" s="204"/>
      <c r="I235" s="204"/>
      <c r="J235" s="204"/>
      <c r="K235" s="204"/>
      <c r="L235" s="204"/>
      <c r="M235" s="204"/>
      <c r="N235" s="204"/>
      <c r="O235" s="204"/>
      <c r="P235" s="204"/>
      <c r="Q235" s="204"/>
      <c r="R235" s="204"/>
      <c r="S235" s="204"/>
      <c r="T235" s="204"/>
      <c r="U235" s="204"/>
      <c r="V235" s="204"/>
      <c r="W235" s="204"/>
      <c r="X235" s="204"/>
      <c r="Y235" s="204"/>
      <c r="Z235" s="204"/>
    </row>
    <row r="236" spans="1:26" ht="12.75" customHeight="1">
      <c r="A236" s="204"/>
      <c r="B236" s="204"/>
      <c r="C236" s="205"/>
      <c r="D236" s="205"/>
      <c r="E236" s="205"/>
      <c r="F236" s="206"/>
      <c r="G236" s="204"/>
      <c r="H236" s="204"/>
      <c r="I236" s="204"/>
      <c r="J236" s="204"/>
      <c r="K236" s="204"/>
      <c r="L236" s="204"/>
      <c r="M236" s="204"/>
      <c r="N236" s="204"/>
      <c r="O236" s="204"/>
      <c r="P236" s="204"/>
      <c r="Q236" s="204"/>
      <c r="R236" s="204"/>
      <c r="S236" s="204"/>
      <c r="T236" s="204"/>
      <c r="U236" s="204"/>
      <c r="V236" s="204"/>
      <c r="W236" s="204"/>
      <c r="X236" s="204"/>
      <c r="Y236" s="204"/>
      <c r="Z236" s="204"/>
    </row>
    <row r="237" spans="1:26" ht="12.75" customHeight="1">
      <c r="A237" s="204"/>
      <c r="B237" s="204"/>
      <c r="C237" s="205"/>
      <c r="D237" s="205"/>
      <c r="E237" s="205"/>
      <c r="F237" s="206"/>
      <c r="G237" s="204"/>
      <c r="H237" s="204"/>
      <c r="I237" s="204"/>
      <c r="J237" s="204"/>
      <c r="K237" s="204"/>
      <c r="L237" s="204"/>
      <c r="M237" s="204"/>
      <c r="N237" s="204"/>
      <c r="O237" s="204"/>
      <c r="P237" s="204"/>
      <c r="Q237" s="204"/>
      <c r="R237" s="204"/>
      <c r="S237" s="204"/>
      <c r="T237" s="204"/>
      <c r="U237" s="204"/>
      <c r="V237" s="204"/>
      <c r="W237" s="204"/>
      <c r="X237" s="204"/>
      <c r="Y237" s="204"/>
      <c r="Z237" s="204"/>
    </row>
    <row r="238" spans="1:26" ht="12.75" customHeight="1">
      <c r="A238" s="204"/>
      <c r="B238" s="204"/>
      <c r="C238" s="205"/>
      <c r="D238" s="205"/>
      <c r="E238" s="205"/>
      <c r="F238" s="206"/>
      <c r="G238" s="204"/>
      <c r="H238" s="204"/>
      <c r="I238" s="204"/>
      <c r="J238" s="204"/>
      <c r="K238" s="204"/>
      <c r="L238" s="204"/>
      <c r="M238" s="204"/>
      <c r="N238" s="204"/>
      <c r="O238" s="204"/>
      <c r="P238" s="204"/>
      <c r="Q238" s="204"/>
      <c r="R238" s="204"/>
      <c r="S238" s="204"/>
      <c r="T238" s="204"/>
      <c r="U238" s="204"/>
      <c r="V238" s="204"/>
      <c r="W238" s="204"/>
      <c r="X238" s="204"/>
      <c r="Y238" s="204"/>
      <c r="Z238" s="204"/>
    </row>
    <row r="239" spans="1:26" ht="12.75" customHeight="1">
      <c r="A239" s="204"/>
      <c r="B239" s="204"/>
      <c r="C239" s="205"/>
      <c r="D239" s="205"/>
      <c r="E239" s="205"/>
      <c r="F239" s="206"/>
      <c r="G239" s="204"/>
      <c r="H239" s="204"/>
      <c r="I239" s="204"/>
      <c r="J239" s="204"/>
      <c r="K239" s="204"/>
      <c r="L239" s="204"/>
      <c r="M239" s="204"/>
      <c r="N239" s="204"/>
      <c r="O239" s="204"/>
      <c r="P239" s="204"/>
      <c r="Q239" s="204"/>
      <c r="R239" s="204"/>
      <c r="S239" s="204"/>
      <c r="T239" s="204"/>
      <c r="U239" s="204"/>
      <c r="V239" s="204"/>
      <c r="W239" s="204"/>
      <c r="X239" s="204"/>
      <c r="Y239" s="204"/>
      <c r="Z239" s="204"/>
    </row>
    <row r="240" spans="1:26" ht="12.75" customHeight="1">
      <c r="A240" s="204"/>
      <c r="B240" s="204"/>
      <c r="C240" s="205"/>
      <c r="D240" s="205"/>
      <c r="E240" s="205"/>
      <c r="F240" s="206"/>
      <c r="G240" s="204"/>
      <c r="H240" s="204"/>
      <c r="I240" s="204"/>
      <c r="J240" s="204"/>
      <c r="K240" s="204"/>
      <c r="L240" s="204"/>
      <c r="M240" s="204"/>
      <c r="N240" s="204"/>
      <c r="O240" s="204"/>
      <c r="P240" s="204"/>
      <c r="Q240" s="204"/>
      <c r="R240" s="204"/>
      <c r="S240" s="204"/>
      <c r="T240" s="204"/>
      <c r="U240" s="204"/>
      <c r="V240" s="204"/>
      <c r="W240" s="204"/>
      <c r="X240" s="204"/>
      <c r="Y240" s="204"/>
      <c r="Z240" s="204"/>
    </row>
    <row r="241" spans="1:26" ht="12.75" customHeight="1">
      <c r="A241" s="204"/>
      <c r="B241" s="204"/>
      <c r="C241" s="205"/>
      <c r="D241" s="205"/>
      <c r="E241" s="205"/>
      <c r="F241" s="206"/>
      <c r="G241" s="204"/>
      <c r="H241" s="204"/>
      <c r="I241" s="204"/>
      <c r="J241" s="204"/>
      <c r="K241" s="204"/>
      <c r="L241" s="204"/>
      <c r="M241" s="204"/>
      <c r="N241" s="204"/>
      <c r="O241" s="204"/>
      <c r="P241" s="204"/>
      <c r="Q241" s="204"/>
      <c r="R241" s="204"/>
      <c r="S241" s="204"/>
      <c r="T241" s="204"/>
      <c r="U241" s="204"/>
      <c r="V241" s="204"/>
      <c r="W241" s="204"/>
      <c r="X241" s="204"/>
      <c r="Y241" s="204"/>
      <c r="Z241" s="204"/>
    </row>
    <row r="242" spans="1:26" ht="12.75" customHeight="1">
      <c r="A242" s="204"/>
      <c r="B242" s="204"/>
      <c r="C242" s="205"/>
      <c r="D242" s="205"/>
      <c r="E242" s="205"/>
      <c r="F242" s="206"/>
      <c r="G242" s="204"/>
      <c r="H242" s="204"/>
      <c r="I242" s="204"/>
      <c r="J242" s="204"/>
      <c r="K242" s="204"/>
      <c r="L242" s="204"/>
      <c r="M242" s="204"/>
      <c r="N242" s="204"/>
      <c r="O242" s="204"/>
      <c r="P242" s="204"/>
      <c r="Q242" s="204"/>
      <c r="R242" s="204"/>
      <c r="S242" s="204"/>
      <c r="T242" s="204"/>
      <c r="U242" s="204"/>
      <c r="V242" s="204"/>
      <c r="W242" s="204"/>
      <c r="X242" s="204"/>
      <c r="Y242" s="204"/>
      <c r="Z242" s="204"/>
    </row>
    <row r="243" spans="1:26" ht="12.75" customHeight="1">
      <c r="A243" s="204"/>
      <c r="B243" s="204"/>
      <c r="C243" s="205"/>
      <c r="D243" s="205"/>
      <c r="E243" s="205"/>
      <c r="F243" s="206"/>
      <c r="G243" s="204"/>
      <c r="H243" s="204"/>
      <c r="I243" s="204"/>
      <c r="J243" s="204"/>
      <c r="K243" s="204"/>
      <c r="L243" s="204"/>
      <c r="M243" s="204"/>
      <c r="N243" s="204"/>
      <c r="O243" s="204"/>
      <c r="P243" s="204"/>
      <c r="Q243" s="204"/>
      <c r="R243" s="204"/>
      <c r="S243" s="204"/>
      <c r="T243" s="204"/>
      <c r="U243" s="204"/>
      <c r="V243" s="204"/>
      <c r="W243" s="204"/>
      <c r="X243" s="204"/>
      <c r="Y243" s="204"/>
      <c r="Z243" s="204"/>
    </row>
    <row r="244" spans="1:26" ht="12.75" customHeight="1">
      <c r="A244" s="204"/>
      <c r="B244" s="204"/>
      <c r="C244" s="205"/>
      <c r="D244" s="205"/>
      <c r="E244" s="205"/>
      <c r="F244" s="206"/>
      <c r="G244" s="204"/>
      <c r="H244" s="204"/>
      <c r="I244" s="204"/>
      <c r="J244" s="204"/>
      <c r="K244" s="204"/>
      <c r="L244" s="204"/>
      <c r="M244" s="204"/>
      <c r="N244" s="204"/>
      <c r="O244" s="204"/>
      <c r="P244" s="204"/>
      <c r="Q244" s="204"/>
      <c r="R244" s="204"/>
      <c r="S244" s="204"/>
      <c r="T244" s="204"/>
      <c r="U244" s="204"/>
      <c r="V244" s="204"/>
      <c r="W244" s="204"/>
      <c r="X244" s="204"/>
      <c r="Y244" s="204"/>
      <c r="Z244" s="204"/>
    </row>
    <row r="245" spans="1:26" ht="12.75" customHeight="1">
      <c r="A245" s="204"/>
      <c r="B245" s="204"/>
      <c r="C245" s="205"/>
      <c r="D245" s="205"/>
      <c r="E245" s="205"/>
      <c r="F245" s="206"/>
      <c r="G245" s="204"/>
      <c r="H245" s="204"/>
      <c r="I245" s="204"/>
      <c r="J245" s="204"/>
      <c r="K245" s="204"/>
      <c r="L245" s="204"/>
      <c r="M245" s="204"/>
      <c r="N245" s="204"/>
      <c r="O245" s="204"/>
      <c r="P245" s="204"/>
      <c r="Q245" s="204"/>
      <c r="R245" s="204"/>
      <c r="S245" s="204"/>
      <c r="T245" s="204"/>
      <c r="U245" s="204"/>
      <c r="V245" s="204"/>
      <c r="W245" s="204"/>
      <c r="X245" s="204"/>
      <c r="Y245" s="204"/>
      <c r="Z245" s="204"/>
    </row>
    <row r="246" spans="1:26" ht="12.75" customHeight="1">
      <c r="A246" s="204"/>
      <c r="B246" s="204"/>
      <c r="C246" s="205"/>
      <c r="D246" s="205"/>
      <c r="E246" s="205"/>
      <c r="F246" s="206"/>
      <c r="G246" s="204"/>
      <c r="H246" s="204"/>
      <c r="I246" s="204"/>
      <c r="J246" s="204"/>
      <c r="K246" s="204"/>
      <c r="L246" s="204"/>
      <c r="M246" s="204"/>
      <c r="N246" s="204"/>
      <c r="O246" s="204"/>
      <c r="P246" s="204"/>
      <c r="Q246" s="204"/>
      <c r="R246" s="204"/>
      <c r="S246" s="204"/>
      <c r="T246" s="204"/>
      <c r="U246" s="204"/>
      <c r="V246" s="204"/>
      <c r="W246" s="204"/>
      <c r="X246" s="204"/>
      <c r="Y246" s="204"/>
      <c r="Z246" s="204"/>
    </row>
    <row r="247" spans="1:26" ht="12.75" customHeight="1">
      <c r="A247" s="204"/>
      <c r="B247" s="204"/>
      <c r="C247" s="205"/>
      <c r="D247" s="205"/>
      <c r="E247" s="205"/>
      <c r="F247" s="206"/>
      <c r="G247" s="204"/>
      <c r="H247" s="204"/>
      <c r="I247" s="204"/>
      <c r="J247" s="204"/>
      <c r="K247" s="204"/>
      <c r="L247" s="204"/>
      <c r="M247" s="204"/>
      <c r="N247" s="204"/>
      <c r="O247" s="204"/>
      <c r="P247" s="204"/>
      <c r="Q247" s="204"/>
      <c r="R247" s="204"/>
      <c r="S247" s="204"/>
      <c r="T247" s="204"/>
      <c r="U247" s="204"/>
      <c r="V247" s="204"/>
      <c r="W247" s="204"/>
      <c r="X247" s="204"/>
      <c r="Y247" s="204"/>
      <c r="Z247" s="204"/>
    </row>
    <row r="248" spans="1:26" ht="12.75" customHeight="1">
      <c r="A248" s="204"/>
      <c r="B248" s="204"/>
      <c r="C248" s="205"/>
      <c r="D248" s="205"/>
      <c r="E248" s="205"/>
      <c r="F248" s="206"/>
      <c r="G248" s="204"/>
      <c r="H248" s="204"/>
      <c r="I248" s="204"/>
      <c r="J248" s="204"/>
      <c r="K248" s="204"/>
      <c r="L248" s="204"/>
      <c r="M248" s="204"/>
      <c r="N248" s="204"/>
      <c r="O248" s="204"/>
      <c r="P248" s="204"/>
      <c r="Q248" s="204"/>
      <c r="R248" s="204"/>
      <c r="S248" s="204"/>
      <c r="T248" s="204"/>
      <c r="U248" s="204"/>
      <c r="V248" s="204"/>
      <c r="W248" s="204"/>
      <c r="X248" s="204"/>
      <c r="Y248" s="204"/>
      <c r="Z248" s="204"/>
    </row>
    <row r="249" spans="1:26" ht="12.75" customHeight="1">
      <c r="A249" s="204"/>
      <c r="B249" s="204"/>
      <c r="C249" s="205"/>
      <c r="D249" s="205"/>
      <c r="E249" s="205"/>
      <c r="F249" s="206"/>
      <c r="G249" s="204"/>
      <c r="H249" s="204"/>
      <c r="I249" s="204"/>
      <c r="J249" s="204"/>
      <c r="K249" s="204"/>
      <c r="L249" s="204"/>
      <c r="M249" s="204"/>
      <c r="N249" s="204"/>
      <c r="O249" s="204"/>
      <c r="P249" s="204"/>
      <c r="Q249" s="204"/>
      <c r="R249" s="204"/>
      <c r="S249" s="204"/>
      <c r="T249" s="204"/>
      <c r="U249" s="204"/>
      <c r="V249" s="204"/>
      <c r="W249" s="204"/>
      <c r="X249" s="204"/>
      <c r="Y249" s="204"/>
      <c r="Z249" s="204"/>
    </row>
    <row r="250" spans="1:26" ht="12.75" customHeight="1">
      <c r="A250" s="204"/>
      <c r="B250" s="204"/>
      <c r="C250" s="205"/>
      <c r="D250" s="205"/>
      <c r="E250" s="205"/>
      <c r="F250" s="206"/>
      <c r="G250" s="204"/>
      <c r="H250" s="204"/>
      <c r="I250" s="204"/>
      <c r="J250" s="204"/>
      <c r="K250" s="204"/>
      <c r="L250" s="204"/>
      <c r="M250" s="204"/>
      <c r="N250" s="204"/>
      <c r="O250" s="204"/>
      <c r="P250" s="204"/>
      <c r="Q250" s="204"/>
      <c r="R250" s="204"/>
      <c r="S250" s="204"/>
      <c r="T250" s="204"/>
      <c r="U250" s="204"/>
      <c r="V250" s="204"/>
      <c r="W250" s="204"/>
      <c r="X250" s="204"/>
      <c r="Y250" s="204"/>
      <c r="Z250" s="204"/>
    </row>
    <row r="251" spans="1:26" ht="12.75" customHeight="1">
      <c r="A251" s="204"/>
      <c r="B251" s="204"/>
      <c r="C251" s="205"/>
      <c r="D251" s="205"/>
      <c r="E251" s="205"/>
      <c r="F251" s="206"/>
      <c r="G251" s="204"/>
      <c r="H251" s="204"/>
      <c r="I251" s="204"/>
      <c r="J251" s="204"/>
      <c r="K251" s="204"/>
      <c r="L251" s="204"/>
      <c r="M251" s="204"/>
      <c r="N251" s="204"/>
      <c r="O251" s="204"/>
      <c r="P251" s="204"/>
      <c r="Q251" s="204"/>
      <c r="R251" s="204"/>
      <c r="S251" s="204"/>
      <c r="T251" s="204"/>
      <c r="U251" s="204"/>
      <c r="V251" s="204"/>
      <c r="W251" s="204"/>
      <c r="X251" s="204"/>
      <c r="Y251" s="204"/>
      <c r="Z251" s="204"/>
    </row>
    <row r="252" spans="1:26" ht="12.75" customHeight="1">
      <c r="A252" s="204"/>
      <c r="B252" s="204"/>
      <c r="C252" s="205"/>
      <c r="D252" s="205"/>
      <c r="E252" s="205"/>
      <c r="F252" s="206"/>
      <c r="G252" s="204"/>
      <c r="H252" s="204"/>
      <c r="I252" s="204"/>
      <c r="J252" s="204"/>
      <c r="K252" s="204"/>
      <c r="L252" s="204"/>
      <c r="M252" s="204"/>
      <c r="N252" s="204"/>
      <c r="O252" s="204"/>
      <c r="P252" s="204"/>
      <c r="Q252" s="204"/>
      <c r="R252" s="204"/>
      <c r="S252" s="204"/>
      <c r="T252" s="204"/>
      <c r="U252" s="204"/>
      <c r="V252" s="204"/>
      <c r="W252" s="204"/>
      <c r="X252" s="204"/>
      <c r="Y252" s="204"/>
      <c r="Z252" s="204"/>
    </row>
    <row r="253" spans="1:26" ht="12.75" customHeight="1">
      <c r="A253" s="204"/>
      <c r="B253" s="204"/>
      <c r="C253" s="205"/>
      <c r="D253" s="205"/>
      <c r="E253" s="205"/>
      <c r="F253" s="206"/>
      <c r="G253" s="204"/>
      <c r="H253" s="204"/>
      <c r="I253" s="204"/>
      <c r="J253" s="204"/>
      <c r="K253" s="204"/>
      <c r="L253" s="204"/>
      <c r="M253" s="204"/>
      <c r="N253" s="204"/>
      <c r="O253" s="204"/>
      <c r="P253" s="204"/>
      <c r="Q253" s="204"/>
      <c r="R253" s="204"/>
      <c r="S253" s="204"/>
      <c r="T253" s="204"/>
      <c r="U253" s="204"/>
      <c r="V253" s="204"/>
      <c r="W253" s="204"/>
      <c r="X253" s="204"/>
      <c r="Y253" s="204"/>
      <c r="Z253" s="204"/>
    </row>
    <row r="254" spans="1:26" ht="12.75" customHeight="1">
      <c r="A254" s="204"/>
      <c r="B254" s="204"/>
      <c r="C254" s="205"/>
      <c r="D254" s="205"/>
      <c r="E254" s="205"/>
      <c r="F254" s="206"/>
      <c r="G254" s="204"/>
      <c r="H254" s="204"/>
      <c r="I254" s="204"/>
      <c r="J254" s="204"/>
      <c r="K254" s="204"/>
      <c r="L254" s="204"/>
      <c r="M254" s="204"/>
      <c r="N254" s="204"/>
      <c r="O254" s="204"/>
      <c r="P254" s="204"/>
      <c r="Q254" s="204"/>
      <c r="R254" s="204"/>
      <c r="S254" s="204"/>
      <c r="T254" s="204"/>
      <c r="U254" s="204"/>
      <c r="V254" s="204"/>
      <c r="W254" s="204"/>
      <c r="X254" s="204"/>
      <c r="Y254" s="204"/>
      <c r="Z254" s="204"/>
    </row>
    <row r="255" spans="1:26" ht="12.75" customHeight="1">
      <c r="A255" s="204"/>
      <c r="B255" s="204"/>
      <c r="C255" s="205"/>
      <c r="D255" s="205"/>
      <c r="E255" s="205"/>
      <c r="F255" s="206"/>
      <c r="G255" s="204"/>
      <c r="H255" s="204"/>
      <c r="I255" s="204"/>
      <c r="J255" s="204"/>
      <c r="K255" s="204"/>
      <c r="L255" s="204"/>
      <c r="M255" s="204"/>
      <c r="N255" s="204"/>
      <c r="O255" s="204"/>
      <c r="P255" s="204"/>
      <c r="Q255" s="204"/>
      <c r="R255" s="204"/>
      <c r="S255" s="204"/>
      <c r="T255" s="204"/>
      <c r="U255" s="204"/>
      <c r="V255" s="204"/>
      <c r="W255" s="204"/>
      <c r="X255" s="204"/>
      <c r="Y255" s="204"/>
      <c r="Z255" s="204"/>
    </row>
    <row r="256" spans="1:26" ht="12.75" customHeight="1">
      <c r="A256" s="204"/>
      <c r="B256" s="204"/>
      <c r="C256" s="205"/>
      <c r="D256" s="205"/>
      <c r="E256" s="205"/>
      <c r="F256" s="206"/>
      <c r="G256" s="204"/>
      <c r="H256" s="204"/>
      <c r="I256" s="204"/>
      <c r="J256" s="204"/>
      <c r="K256" s="204"/>
      <c r="L256" s="204"/>
      <c r="M256" s="204"/>
      <c r="N256" s="204"/>
      <c r="O256" s="204"/>
      <c r="P256" s="204"/>
      <c r="Q256" s="204"/>
      <c r="R256" s="204"/>
      <c r="S256" s="204"/>
      <c r="T256" s="204"/>
      <c r="U256" s="204"/>
      <c r="V256" s="204"/>
      <c r="W256" s="204"/>
      <c r="X256" s="204"/>
      <c r="Y256" s="204"/>
      <c r="Z256" s="204"/>
    </row>
    <row r="257" spans="1:26" ht="12.75" customHeight="1">
      <c r="A257" s="204"/>
      <c r="B257" s="204"/>
      <c r="C257" s="205"/>
      <c r="D257" s="205"/>
      <c r="E257" s="205"/>
      <c r="F257" s="206"/>
      <c r="G257" s="204"/>
      <c r="H257" s="204"/>
      <c r="I257" s="204"/>
      <c r="J257" s="204"/>
      <c r="K257" s="204"/>
      <c r="L257" s="204"/>
      <c r="M257" s="204"/>
      <c r="N257" s="204"/>
      <c r="O257" s="204"/>
      <c r="P257" s="204"/>
      <c r="Q257" s="204"/>
      <c r="R257" s="204"/>
      <c r="S257" s="204"/>
      <c r="T257" s="204"/>
      <c r="U257" s="204"/>
      <c r="V257" s="204"/>
      <c r="W257" s="204"/>
      <c r="X257" s="204"/>
      <c r="Y257" s="204"/>
      <c r="Z257" s="204"/>
    </row>
    <row r="258" spans="1:26" ht="12.75" customHeight="1">
      <c r="A258" s="204"/>
      <c r="B258" s="204"/>
      <c r="C258" s="205"/>
      <c r="D258" s="205"/>
      <c r="E258" s="205"/>
      <c r="F258" s="206"/>
      <c r="G258" s="204"/>
      <c r="H258" s="204"/>
      <c r="I258" s="204"/>
      <c r="J258" s="204"/>
      <c r="K258" s="204"/>
      <c r="L258" s="204"/>
      <c r="M258" s="204"/>
      <c r="N258" s="204"/>
      <c r="O258" s="204"/>
      <c r="P258" s="204"/>
      <c r="Q258" s="204"/>
      <c r="R258" s="204"/>
      <c r="S258" s="204"/>
      <c r="T258" s="204"/>
      <c r="U258" s="204"/>
      <c r="V258" s="204"/>
      <c r="W258" s="204"/>
      <c r="X258" s="204"/>
      <c r="Y258" s="204"/>
      <c r="Z258" s="204"/>
    </row>
    <row r="259" spans="1:26" ht="12.75" customHeight="1">
      <c r="A259" s="204"/>
      <c r="B259" s="204"/>
      <c r="C259" s="205"/>
      <c r="D259" s="205"/>
      <c r="E259" s="205"/>
      <c r="F259" s="206"/>
      <c r="G259" s="204"/>
      <c r="H259" s="204"/>
      <c r="I259" s="204"/>
      <c r="J259" s="204"/>
      <c r="K259" s="204"/>
      <c r="L259" s="204"/>
      <c r="M259" s="204"/>
      <c r="N259" s="204"/>
      <c r="O259" s="204"/>
      <c r="P259" s="204"/>
      <c r="Q259" s="204"/>
      <c r="R259" s="204"/>
      <c r="S259" s="204"/>
      <c r="T259" s="204"/>
      <c r="U259" s="204"/>
      <c r="V259" s="204"/>
      <c r="W259" s="204"/>
      <c r="X259" s="204"/>
      <c r="Y259" s="204"/>
      <c r="Z259" s="204"/>
    </row>
    <row r="260" spans="1:26" ht="12.75" customHeight="1">
      <c r="A260" s="204"/>
      <c r="B260" s="204"/>
      <c r="C260" s="205"/>
      <c r="D260" s="205"/>
      <c r="E260" s="205"/>
      <c r="F260" s="206"/>
      <c r="G260" s="204"/>
      <c r="H260" s="204"/>
      <c r="I260" s="204"/>
      <c r="J260" s="204"/>
      <c r="K260" s="204"/>
      <c r="L260" s="204"/>
      <c r="M260" s="204"/>
      <c r="N260" s="204"/>
      <c r="O260" s="204"/>
      <c r="P260" s="204"/>
      <c r="Q260" s="204"/>
      <c r="R260" s="204"/>
      <c r="S260" s="204"/>
      <c r="T260" s="204"/>
      <c r="U260" s="204"/>
      <c r="V260" s="204"/>
      <c r="W260" s="204"/>
      <c r="X260" s="204"/>
      <c r="Y260" s="204"/>
      <c r="Z260" s="204"/>
    </row>
    <row r="261" spans="1:26" ht="12.75" customHeight="1">
      <c r="A261" s="204"/>
      <c r="B261" s="204"/>
      <c r="C261" s="205"/>
      <c r="D261" s="205"/>
      <c r="E261" s="205"/>
      <c r="F261" s="206"/>
      <c r="G261" s="204"/>
      <c r="H261" s="204"/>
      <c r="I261" s="204"/>
      <c r="J261" s="204"/>
      <c r="K261" s="204"/>
      <c r="L261" s="204"/>
      <c r="M261" s="204"/>
      <c r="N261" s="204"/>
      <c r="O261" s="204"/>
      <c r="P261" s="204"/>
      <c r="Q261" s="204"/>
      <c r="R261" s="204"/>
      <c r="S261" s="204"/>
      <c r="T261" s="204"/>
      <c r="U261" s="204"/>
      <c r="V261" s="204"/>
      <c r="W261" s="204"/>
      <c r="X261" s="204"/>
      <c r="Y261" s="204"/>
      <c r="Z261" s="204"/>
    </row>
    <row r="262" spans="1:26" ht="12.75" customHeight="1">
      <c r="A262" s="204"/>
      <c r="B262" s="204"/>
      <c r="C262" s="205"/>
      <c r="D262" s="205"/>
      <c r="E262" s="205"/>
      <c r="F262" s="206"/>
      <c r="G262" s="204"/>
      <c r="H262" s="204"/>
      <c r="I262" s="204"/>
      <c r="J262" s="204"/>
      <c r="K262" s="204"/>
      <c r="L262" s="204"/>
      <c r="M262" s="204"/>
      <c r="N262" s="204"/>
      <c r="O262" s="204"/>
      <c r="P262" s="204"/>
      <c r="Q262" s="204"/>
      <c r="R262" s="204"/>
      <c r="S262" s="204"/>
      <c r="T262" s="204"/>
      <c r="U262" s="204"/>
      <c r="V262" s="204"/>
      <c r="W262" s="204"/>
      <c r="X262" s="204"/>
      <c r="Y262" s="204"/>
      <c r="Z262" s="204"/>
    </row>
    <row r="263" spans="1:26" ht="12.75" customHeight="1">
      <c r="A263" s="204"/>
      <c r="B263" s="204"/>
      <c r="C263" s="205"/>
      <c r="D263" s="205"/>
      <c r="E263" s="205"/>
      <c r="F263" s="206"/>
      <c r="G263" s="204"/>
      <c r="H263" s="204"/>
      <c r="I263" s="204"/>
      <c r="J263" s="204"/>
      <c r="K263" s="204"/>
      <c r="L263" s="204"/>
      <c r="M263" s="204"/>
      <c r="N263" s="204"/>
      <c r="O263" s="204"/>
      <c r="P263" s="204"/>
      <c r="Q263" s="204"/>
      <c r="R263" s="204"/>
      <c r="S263" s="204"/>
      <c r="T263" s="204"/>
      <c r="U263" s="204"/>
      <c r="V263" s="204"/>
      <c r="W263" s="204"/>
      <c r="X263" s="204"/>
      <c r="Y263" s="204"/>
      <c r="Z263" s="204"/>
    </row>
    <row r="264" spans="1:26" ht="12.75" customHeight="1">
      <c r="A264" s="204"/>
      <c r="B264" s="204"/>
      <c r="C264" s="205"/>
      <c r="D264" s="205"/>
      <c r="E264" s="205"/>
      <c r="F264" s="206"/>
      <c r="G264" s="204"/>
      <c r="H264" s="204"/>
      <c r="I264" s="204"/>
      <c r="J264" s="204"/>
      <c r="K264" s="204"/>
      <c r="L264" s="204"/>
      <c r="M264" s="204"/>
      <c r="N264" s="204"/>
      <c r="O264" s="204"/>
      <c r="P264" s="204"/>
      <c r="Q264" s="204"/>
      <c r="R264" s="204"/>
      <c r="S264" s="204"/>
      <c r="T264" s="204"/>
      <c r="U264" s="204"/>
      <c r="V264" s="204"/>
      <c r="W264" s="204"/>
      <c r="X264" s="204"/>
      <c r="Y264" s="204"/>
      <c r="Z264" s="204"/>
    </row>
    <row r="265" spans="1:26" ht="12.75" customHeight="1">
      <c r="A265" s="204"/>
      <c r="B265" s="204"/>
      <c r="C265" s="205"/>
      <c r="D265" s="205"/>
      <c r="E265" s="205"/>
      <c r="F265" s="206"/>
      <c r="G265" s="204"/>
      <c r="H265" s="204"/>
      <c r="I265" s="204"/>
      <c r="J265" s="204"/>
      <c r="K265" s="204"/>
      <c r="L265" s="204"/>
      <c r="M265" s="204"/>
      <c r="N265" s="204"/>
      <c r="O265" s="204"/>
      <c r="P265" s="204"/>
      <c r="Q265" s="204"/>
      <c r="R265" s="204"/>
      <c r="S265" s="204"/>
      <c r="T265" s="204"/>
      <c r="U265" s="204"/>
      <c r="V265" s="204"/>
      <c r="W265" s="204"/>
      <c r="X265" s="204"/>
      <c r="Y265" s="204"/>
      <c r="Z265" s="204"/>
    </row>
    <row r="266" spans="1:26" ht="12.75" customHeight="1">
      <c r="A266" s="204"/>
      <c r="B266" s="204"/>
      <c r="C266" s="205"/>
      <c r="D266" s="205"/>
      <c r="E266" s="205"/>
      <c r="F266" s="206"/>
      <c r="G266" s="204"/>
      <c r="H266" s="204"/>
      <c r="I266" s="204"/>
      <c r="J266" s="204"/>
      <c r="K266" s="204"/>
      <c r="L266" s="204"/>
      <c r="M266" s="204"/>
      <c r="N266" s="204"/>
      <c r="O266" s="204"/>
      <c r="P266" s="204"/>
      <c r="Q266" s="204"/>
      <c r="R266" s="204"/>
      <c r="S266" s="204"/>
      <c r="T266" s="204"/>
      <c r="U266" s="204"/>
      <c r="V266" s="204"/>
      <c r="W266" s="204"/>
      <c r="X266" s="204"/>
      <c r="Y266" s="204"/>
      <c r="Z266" s="204"/>
    </row>
    <row r="267" spans="1:26" ht="12.75" customHeight="1">
      <c r="A267" s="204"/>
      <c r="B267" s="204"/>
      <c r="C267" s="205"/>
      <c r="D267" s="205"/>
      <c r="E267" s="205"/>
      <c r="F267" s="206"/>
      <c r="G267" s="204"/>
      <c r="H267" s="204"/>
      <c r="I267" s="204"/>
      <c r="J267" s="204"/>
      <c r="K267" s="204"/>
      <c r="L267" s="204"/>
      <c r="M267" s="204"/>
      <c r="N267" s="204"/>
      <c r="O267" s="204"/>
      <c r="P267" s="204"/>
      <c r="Q267" s="204"/>
      <c r="R267" s="204"/>
      <c r="S267" s="204"/>
      <c r="T267" s="204"/>
      <c r="U267" s="204"/>
      <c r="V267" s="204"/>
      <c r="W267" s="204"/>
      <c r="X267" s="204"/>
      <c r="Y267" s="204"/>
      <c r="Z267" s="204"/>
    </row>
    <row r="268" spans="1:26" ht="12.75" customHeight="1">
      <c r="A268" s="204"/>
      <c r="B268" s="204"/>
      <c r="C268" s="205"/>
      <c r="D268" s="205"/>
      <c r="E268" s="205"/>
      <c r="F268" s="206"/>
      <c r="G268" s="204"/>
      <c r="H268" s="204"/>
      <c r="I268" s="204"/>
      <c r="J268" s="204"/>
      <c r="K268" s="204"/>
      <c r="L268" s="204"/>
      <c r="M268" s="204"/>
      <c r="N268" s="204"/>
      <c r="O268" s="204"/>
      <c r="P268" s="204"/>
      <c r="Q268" s="204"/>
      <c r="R268" s="204"/>
      <c r="S268" s="204"/>
      <c r="T268" s="204"/>
      <c r="U268" s="204"/>
      <c r="V268" s="204"/>
      <c r="W268" s="204"/>
      <c r="X268" s="204"/>
      <c r="Y268" s="204"/>
      <c r="Z268" s="204"/>
    </row>
    <row r="269" spans="1:26" ht="12.75" customHeight="1">
      <c r="A269" s="204"/>
      <c r="B269" s="204"/>
      <c r="C269" s="205"/>
      <c r="D269" s="205"/>
      <c r="E269" s="205"/>
      <c r="F269" s="206"/>
      <c r="G269" s="204"/>
      <c r="H269" s="204"/>
      <c r="I269" s="204"/>
      <c r="J269" s="204"/>
      <c r="K269" s="204"/>
      <c r="L269" s="204"/>
      <c r="M269" s="204"/>
      <c r="N269" s="204"/>
      <c r="O269" s="204"/>
      <c r="P269" s="204"/>
      <c r="Q269" s="204"/>
      <c r="R269" s="204"/>
      <c r="S269" s="204"/>
      <c r="T269" s="204"/>
      <c r="U269" s="204"/>
      <c r="V269" s="204"/>
      <c r="W269" s="204"/>
      <c r="X269" s="204"/>
      <c r="Y269" s="204"/>
      <c r="Z269" s="204"/>
    </row>
    <row r="270" spans="1:26" ht="12.75" customHeight="1">
      <c r="A270" s="204"/>
      <c r="B270" s="204"/>
      <c r="C270" s="205"/>
      <c r="D270" s="205"/>
      <c r="E270" s="205"/>
      <c r="F270" s="206"/>
      <c r="G270" s="204"/>
      <c r="H270" s="204"/>
      <c r="I270" s="204"/>
      <c r="J270" s="204"/>
      <c r="K270" s="204"/>
      <c r="L270" s="204"/>
      <c r="M270" s="204"/>
      <c r="N270" s="204"/>
      <c r="O270" s="204"/>
      <c r="P270" s="204"/>
      <c r="Q270" s="204"/>
      <c r="R270" s="204"/>
      <c r="S270" s="204"/>
      <c r="T270" s="204"/>
      <c r="U270" s="204"/>
      <c r="V270" s="204"/>
      <c r="W270" s="204"/>
      <c r="X270" s="204"/>
      <c r="Y270" s="204"/>
      <c r="Z270" s="204"/>
    </row>
    <row r="271" spans="1:26" ht="12.75" customHeight="1">
      <c r="A271" s="204"/>
      <c r="B271" s="204"/>
      <c r="C271" s="205"/>
      <c r="D271" s="205"/>
      <c r="E271" s="205"/>
      <c r="F271" s="206"/>
      <c r="G271" s="204"/>
      <c r="H271" s="204"/>
      <c r="I271" s="204"/>
      <c r="J271" s="204"/>
      <c r="K271" s="204"/>
      <c r="L271" s="204"/>
      <c r="M271" s="204"/>
      <c r="N271" s="204"/>
      <c r="O271" s="204"/>
      <c r="P271" s="204"/>
      <c r="Q271" s="204"/>
      <c r="R271" s="204"/>
      <c r="S271" s="204"/>
      <c r="T271" s="204"/>
      <c r="U271" s="204"/>
      <c r="V271" s="204"/>
      <c r="W271" s="204"/>
      <c r="X271" s="204"/>
      <c r="Y271" s="204"/>
      <c r="Z271" s="204"/>
    </row>
    <row r="272" spans="1:26" ht="12.75" customHeight="1">
      <c r="A272" s="204"/>
      <c r="B272" s="204"/>
      <c r="C272" s="205"/>
      <c r="D272" s="205"/>
      <c r="E272" s="205"/>
      <c r="F272" s="206"/>
      <c r="G272" s="204"/>
      <c r="H272" s="204"/>
      <c r="I272" s="204"/>
      <c r="J272" s="204"/>
      <c r="K272" s="204"/>
      <c r="L272" s="204"/>
      <c r="M272" s="204"/>
      <c r="N272" s="204"/>
      <c r="O272" s="204"/>
      <c r="P272" s="204"/>
      <c r="Q272" s="204"/>
      <c r="R272" s="204"/>
      <c r="S272" s="204"/>
      <c r="T272" s="204"/>
      <c r="U272" s="204"/>
      <c r="V272" s="204"/>
      <c r="W272" s="204"/>
      <c r="X272" s="204"/>
      <c r="Y272" s="204"/>
      <c r="Z272" s="204"/>
    </row>
    <row r="273" spans="1:26" ht="12.75" customHeight="1">
      <c r="A273" s="204"/>
      <c r="B273" s="204"/>
      <c r="C273" s="205"/>
      <c r="D273" s="205"/>
      <c r="E273" s="205"/>
      <c r="F273" s="206"/>
      <c r="G273" s="204"/>
      <c r="H273" s="204"/>
      <c r="I273" s="204"/>
      <c r="J273" s="204"/>
      <c r="K273" s="204"/>
      <c r="L273" s="204"/>
      <c r="M273" s="204"/>
      <c r="N273" s="204"/>
      <c r="O273" s="204"/>
      <c r="P273" s="204"/>
      <c r="Q273" s="204"/>
      <c r="R273" s="204"/>
      <c r="S273" s="204"/>
      <c r="T273" s="204"/>
      <c r="U273" s="204"/>
      <c r="V273" s="204"/>
      <c r="W273" s="204"/>
      <c r="X273" s="204"/>
      <c r="Y273" s="204"/>
      <c r="Z273" s="204"/>
    </row>
    <row r="274" spans="1:26" ht="12.75" customHeight="1">
      <c r="A274" s="204"/>
      <c r="B274" s="204"/>
      <c r="C274" s="205"/>
      <c r="D274" s="205"/>
      <c r="E274" s="205"/>
      <c r="F274" s="206"/>
      <c r="G274" s="204"/>
      <c r="H274" s="204"/>
      <c r="I274" s="204"/>
      <c r="J274" s="204"/>
      <c r="K274" s="204"/>
      <c r="L274" s="204"/>
      <c r="M274" s="204"/>
      <c r="N274" s="204"/>
      <c r="O274" s="204"/>
      <c r="P274" s="204"/>
      <c r="Q274" s="204"/>
      <c r="R274" s="204"/>
      <c r="S274" s="204"/>
      <c r="T274" s="204"/>
      <c r="U274" s="204"/>
      <c r="V274" s="204"/>
      <c r="W274" s="204"/>
      <c r="X274" s="204"/>
      <c r="Y274" s="204"/>
      <c r="Z274" s="204"/>
    </row>
    <row r="275" spans="1:26" ht="12.75" customHeight="1">
      <c r="A275" s="204"/>
      <c r="B275" s="204"/>
      <c r="C275" s="205"/>
      <c r="D275" s="205"/>
      <c r="E275" s="205"/>
      <c r="F275" s="206"/>
      <c r="G275" s="204"/>
      <c r="H275" s="204"/>
      <c r="I275" s="204"/>
      <c r="J275" s="204"/>
      <c r="K275" s="204"/>
      <c r="L275" s="204"/>
      <c r="M275" s="204"/>
      <c r="N275" s="204"/>
      <c r="O275" s="204"/>
      <c r="P275" s="204"/>
      <c r="Q275" s="204"/>
      <c r="R275" s="204"/>
      <c r="S275" s="204"/>
      <c r="T275" s="204"/>
      <c r="U275" s="204"/>
      <c r="V275" s="204"/>
      <c r="W275" s="204"/>
      <c r="X275" s="204"/>
      <c r="Y275" s="204"/>
      <c r="Z275" s="204"/>
    </row>
    <row r="276" spans="1:26" ht="12.75" customHeight="1">
      <c r="A276" s="204"/>
      <c r="B276" s="204"/>
      <c r="C276" s="205"/>
      <c r="D276" s="205"/>
      <c r="E276" s="205"/>
      <c r="F276" s="206"/>
      <c r="G276" s="204"/>
      <c r="H276" s="204"/>
      <c r="I276" s="204"/>
      <c r="J276" s="204"/>
      <c r="K276" s="204"/>
      <c r="L276" s="204"/>
      <c r="M276" s="204"/>
      <c r="N276" s="204"/>
      <c r="O276" s="204"/>
      <c r="P276" s="204"/>
      <c r="Q276" s="204"/>
      <c r="R276" s="204"/>
      <c r="S276" s="204"/>
      <c r="T276" s="204"/>
      <c r="U276" s="204"/>
      <c r="V276" s="204"/>
      <c r="W276" s="204"/>
      <c r="X276" s="204"/>
      <c r="Y276" s="204"/>
      <c r="Z276" s="204"/>
    </row>
    <row r="277" spans="1:26" ht="12.75" customHeight="1">
      <c r="A277" s="204"/>
      <c r="B277" s="204"/>
      <c r="C277" s="205"/>
      <c r="D277" s="205"/>
      <c r="E277" s="205"/>
      <c r="F277" s="206"/>
      <c r="G277" s="204"/>
      <c r="H277" s="204"/>
      <c r="I277" s="204"/>
      <c r="J277" s="204"/>
      <c r="K277" s="204"/>
      <c r="L277" s="204"/>
      <c r="M277" s="204"/>
      <c r="N277" s="204"/>
      <c r="O277" s="204"/>
      <c r="P277" s="204"/>
      <c r="Q277" s="204"/>
      <c r="R277" s="204"/>
      <c r="S277" s="204"/>
      <c r="T277" s="204"/>
      <c r="U277" s="204"/>
      <c r="V277" s="204"/>
      <c r="W277" s="204"/>
      <c r="X277" s="204"/>
      <c r="Y277" s="204"/>
      <c r="Z277" s="204"/>
    </row>
    <row r="278" spans="1:26" ht="12.75" customHeight="1">
      <c r="A278" s="204"/>
      <c r="B278" s="204"/>
      <c r="C278" s="205"/>
      <c r="D278" s="205"/>
      <c r="E278" s="205"/>
      <c r="F278" s="206"/>
      <c r="G278" s="204"/>
      <c r="H278" s="204"/>
      <c r="I278" s="204"/>
      <c r="J278" s="204"/>
      <c r="K278" s="204"/>
      <c r="L278" s="204"/>
      <c r="M278" s="204"/>
      <c r="N278" s="204"/>
      <c r="O278" s="204"/>
      <c r="P278" s="204"/>
      <c r="Q278" s="204"/>
      <c r="R278" s="204"/>
      <c r="S278" s="204"/>
      <c r="T278" s="204"/>
      <c r="U278" s="204"/>
      <c r="V278" s="204"/>
      <c r="W278" s="204"/>
      <c r="X278" s="204"/>
      <c r="Y278" s="204"/>
      <c r="Z278" s="204"/>
    </row>
    <row r="279" spans="1:26" ht="12.75" customHeight="1">
      <c r="A279" s="204"/>
      <c r="B279" s="204"/>
      <c r="C279" s="205"/>
      <c r="D279" s="205"/>
      <c r="E279" s="205"/>
      <c r="F279" s="206"/>
      <c r="G279" s="204"/>
      <c r="H279" s="204"/>
      <c r="I279" s="204"/>
      <c r="J279" s="204"/>
      <c r="K279" s="204"/>
      <c r="L279" s="204"/>
      <c r="M279" s="204"/>
      <c r="N279" s="204"/>
      <c r="O279" s="204"/>
      <c r="P279" s="204"/>
      <c r="Q279" s="204"/>
      <c r="R279" s="204"/>
      <c r="S279" s="204"/>
      <c r="T279" s="204"/>
      <c r="U279" s="204"/>
      <c r="V279" s="204"/>
      <c r="W279" s="204"/>
      <c r="X279" s="204"/>
      <c r="Y279" s="204"/>
      <c r="Z279" s="204"/>
    </row>
    <row r="280" spans="1:26" ht="12.75" customHeight="1">
      <c r="A280" s="204"/>
      <c r="B280" s="204"/>
      <c r="C280" s="205"/>
      <c r="D280" s="205"/>
      <c r="E280" s="205"/>
      <c r="F280" s="206"/>
      <c r="G280" s="204"/>
      <c r="H280" s="204"/>
      <c r="I280" s="204"/>
      <c r="J280" s="204"/>
      <c r="K280" s="204"/>
      <c r="L280" s="204"/>
      <c r="M280" s="204"/>
      <c r="N280" s="204"/>
      <c r="O280" s="204"/>
      <c r="P280" s="204"/>
      <c r="Q280" s="204"/>
      <c r="R280" s="204"/>
      <c r="S280" s="204"/>
      <c r="T280" s="204"/>
      <c r="U280" s="204"/>
      <c r="V280" s="204"/>
      <c r="W280" s="204"/>
      <c r="X280" s="204"/>
      <c r="Y280" s="204"/>
      <c r="Z280" s="204"/>
    </row>
    <row r="281" spans="1:26" ht="12.75" customHeight="1">
      <c r="A281" s="204"/>
      <c r="B281" s="204"/>
      <c r="C281" s="205"/>
      <c r="D281" s="205"/>
      <c r="E281" s="205"/>
      <c r="F281" s="206"/>
      <c r="G281" s="204"/>
      <c r="H281" s="204"/>
      <c r="I281" s="204"/>
      <c r="J281" s="204"/>
      <c r="K281" s="204"/>
      <c r="L281" s="204"/>
      <c r="M281" s="204"/>
      <c r="N281" s="204"/>
      <c r="O281" s="204"/>
      <c r="P281" s="204"/>
      <c r="Q281" s="204"/>
      <c r="R281" s="204"/>
      <c r="S281" s="204"/>
      <c r="T281" s="204"/>
      <c r="U281" s="204"/>
      <c r="V281" s="204"/>
      <c r="W281" s="204"/>
      <c r="X281" s="204"/>
      <c r="Y281" s="204"/>
      <c r="Z281" s="204"/>
    </row>
    <row r="282" spans="1:26" ht="12.75" customHeight="1">
      <c r="A282" s="204"/>
      <c r="B282" s="204"/>
      <c r="C282" s="205"/>
      <c r="D282" s="205"/>
      <c r="E282" s="205"/>
      <c r="F282" s="206"/>
      <c r="G282" s="204"/>
      <c r="H282" s="204"/>
      <c r="I282" s="204"/>
      <c r="J282" s="204"/>
      <c r="K282" s="204"/>
      <c r="L282" s="204"/>
      <c r="M282" s="204"/>
      <c r="N282" s="204"/>
      <c r="O282" s="204"/>
      <c r="P282" s="204"/>
      <c r="Q282" s="204"/>
      <c r="R282" s="204"/>
      <c r="S282" s="204"/>
      <c r="T282" s="204"/>
      <c r="U282" s="204"/>
      <c r="V282" s="204"/>
      <c r="W282" s="204"/>
      <c r="X282" s="204"/>
      <c r="Y282" s="204"/>
      <c r="Z282" s="204"/>
    </row>
    <row r="283" spans="1:26" ht="12.75" customHeight="1">
      <c r="A283" s="204"/>
      <c r="B283" s="204"/>
      <c r="C283" s="205"/>
      <c r="D283" s="205"/>
      <c r="E283" s="205"/>
      <c r="F283" s="206"/>
      <c r="G283" s="204"/>
      <c r="H283" s="204"/>
      <c r="I283" s="204"/>
      <c r="J283" s="204"/>
      <c r="K283" s="204"/>
      <c r="L283" s="204"/>
      <c r="M283" s="204"/>
      <c r="N283" s="204"/>
      <c r="O283" s="204"/>
      <c r="P283" s="204"/>
      <c r="Q283" s="204"/>
      <c r="R283" s="204"/>
      <c r="S283" s="204"/>
      <c r="T283" s="204"/>
      <c r="U283" s="204"/>
      <c r="V283" s="204"/>
      <c r="W283" s="204"/>
      <c r="X283" s="204"/>
      <c r="Y283" s="204"/>
      <c r="Z283" s="204"/>
    </row>
    <row r="284" spans="1:26" ht="12.75" customHeight="1">
      <c r="A284" s="204"/>
      <c r="B284" s="204"/>
      <c r="C284" s="205"/>
      <c r="D284" s="205"/>
      <c r="E284" s="205"/>
      <c r="F284" s="206"/>
      <c r="G284" s="204"/>
      <c r="H284" s="204"/>
      <c r="I284" s="204"/>
      <c r="J284" s="204"/>
      <c r="K284" s="204"/>
      <c r="L284" s="204"/>
      <c r="M284" s="204"/>
      <c r="N284" s="204"/>
      <c r="O284" s="204"/>
      <c r="P284" s="204"/>
      <c r="Q284" s="204"/>
      <c r="R284" s="204"/>
      <c r="S284" s="204"/>
      <c r="T284" s="204"/>
      <c r="U284" s="204"/>
      <c r="V284" s="204"/>
      <c r="W284" s="204"/>
      <c r="X284" s="204"/>
      <c r="Y284" s="204"/>
      <c r="Z284" s="204"/>
    </row>
    <row r="285" spans="1:26" ht="12.75" customHeight="1">
      <c r="A285" s="204"/>
      <c r="B285" s="204"/>
      <c r="C285" s="205"/>
      <c r="D285" s="205"/>
      <c r="E285" s="205"/>
      <c r="F285" s="206"/>
      <c r="G285" s="204"/>
      <c r="H285" s="204"/>
      <c r="I285" s="204"/>
      <c r="J285" s="204"/>
      <c r="K285" s="204"/>
      <c r="L285" s="204"/>
      <c r="M285" s="204"/>
      <c r="N285" s="204"/>
      <c r="O285" s="204"/>
      <c r="P285" s="204"/>
      <c r="Q285" s="204"/>
      <c r="R285" s="204"/>
      <c r="S285" s="204"/>
      <c r="T285" s="204"/>
      <c r="U285" s="204"/>
      <c r="V285" s="204"/>
      <c r="W285" s="204"/>
      <c r="X285" s="204"/>
      <c r="Y285" s="204"/>
      <c r="Z285" s="204"/>
    </row>
    <row r="286" spans="1:26" ht="12.75" customHeight="1">
      <c r="A286" s="204"/>
      <c r="B286" s="204"/>
      <c r="C286" s="205"/>
      <c r="D286" s="205"/>
      <c r="E286" s="205"/>
      <c r="F286" s="206"/>
      <c r="G286" s="204"/>
      <c r="H286" s="204"/>
      <c r="I286" s="204"/>
      <c r="J286" s="204"/>
      <c r="K286" s="204"/>
      <c r="L286" s="204"/>
      <c r="M286" s="204"/>
      <c r="N286" s="204"/>
      <c r="O286" s="204"/>
      <c r="P286" s="204"/>
      <c r="Q286" s="204"/>
      <c r="R286" s="204"/>
      <c r="S286" s="204"/>
      <c r="T286" s="204"/>
      <c r="U286" s="204"/>
      <c r="V286" s="204"/>
      <c r="W286" s="204"/>
      <c r="X286" s="204"/>
      <c r="Y286" s="204"/>
      <c r="Z286" s="204"/>
    </row>
    <row r="287" spans="1:26" ht="12.75" customHeight="1">
      <c r="A287" s="204"/>
      <c r="B287" s="204"/>
      <c r="C287" s="205"/>
      <c r="D287" s="205"/>
      <c r="E287" s="205"/>
      <c r="F287" s="206"/>
      <c r="G287" s="204"/>
      <c r="H287" s="204"/>
      <c r="I287" s="204"/>
      <c r="J287" s="204"/>
      <c r="K287" s="204"/>
      <c r="L287" s="204"/>
      <c r="M287" s="204"/>
      <c r="N287" s="204"/>
      <c r="O287" s="204"/>
      <c r="P287" s="204"/>
      <c r="Q287" s="204"/>
      <c r="R287" s="204"/>
      <c r="S287" s="204"/>
      <c r="T287" s="204"/>
      <c r="U287" s="204"/>
      <c r="V287" s="204"/>
      <c r="W287" s="204"/>
      <c r="X287" s="204"/>
      <c r="Y287" s="204"/>
      <c r="Z287" s="204"/>
    </row>
    <row r="288" spans="1:26" ht="12.75" customHeight="1">
      <c r="A288" s="204"/>
      <c r="B288" s="204"/>
      <c r="C288" s="205"/>
      <c r="D288" s="205"/>
      <c r="E288" s="205"/>
      <c r="F288" s="206"/>
      <c r="G288" s="204"/>
      <c r="H288" s="204"/>
      <c r="I288" s="204"/>
      <c r="J288" s="204"/>
      <c r="K288" s="204"/>
      <c r="L288" s="204"/>
      <c r="M288" s="204"/>
      <c r="N288" s="204"/>
      <c r="O288" s="204"/>
      <c r="P288" s="204"/>
      <c r="Q288" s="204"/>
      <c r="R288" s="204"/>
      <c r="S288" s="204"/>
      <c r="T288" s="204"/>
      <c r="U288" s="204"/>
      <c r="V288" s="204"/>
      <c r="W288" s="204"/>
      <c r="X288" s="204"/>
      <c r="Y288" s="204"/>
      <c r="Z288" s="204"/>
    </row>
    <row r="289" spans="1:26" ht="12.75" customHeight="1">
      <c r="A289" s="204"/>
      <c r="B289" s="204"/>
      <c r="C289" s="205"/>
      <c r="D289" s="205"/>
      <c r="E289" s="205"/>
      <c r="F289" s="206"/>
      <c r="G289" s="204"/>
      <c r="H289" s="204"/>
      <c r="I289" s="204"/>
      <c r="J289" s="204"/>
      <c r="K289" s="204"/>
      <c r="L289" s="204"/>
      <c r="M289" s="204"/>
      <c r="N289" s="204"/>
      <c r="O289" s="204"/>
      <c r="P289" s="204"/>
      <c r="Q289" s="204"/>
      <c r="R289" s="204"/>
      <c r="S289" s="204"/>
      <c r="T289" s="204"/>
      <c r="U289" s="204"/>
      <c r="V289" s="204"/>
      <c r="W289" s="204"/>
      <c r="X289" s="204"/>
      <c r="Y289" s="204"/>
      <c r="Z289" s="204"/>
    </row>
    <row r="290" spans="1:26" ht="12.75" customHeight="1">
      <c r="A290" s="204"/>
      <c r="B290" s="204"/>
      <c r="C290" s="205"/>
      <c r="D290" s="205"/>
      <c r="E290" s="205"/>
      <c r="F290" s="206"/>
      <c r="G290" s="204"/>
      <c r="H290" s="204"/>
      <c r="I290" s="204"/>
      <c r="J290" s="204"/>
      <c r="K290" s="204"/>
      <c r="L290" s="204"/>
      <c r="M290" s="204"/>
      <c r="N290" s="204"/>
      <c r="O290" s="204"/>
      <c r="P290" s="204"/>
      <c r="Q290" s="204"/>
      <c r="R290" s="204"/>
      <c r="S290" s="204"/>
      <c r="T290" s="204"/>
      <c r="U290" s="204"/>
      <c r="V290" s="204"/>
      <c r="W290" s="204"/>
      <c r="X290" s="204"/>
      <c r="Y290" s="204"/>
      <c r="Z290" s="204"/>
    </row>
    <row r="291" spans="1:26" ht="12.75" customHeight="1">
      <c r="A291" s="204"/>
      <c r="B291" s="204"/>
      <c r="C291" s="205"/>
      <c r="D291" s="205"/>
      <c r="E291" s="205"/>
      <c r="F291" s="206"/>
      <c r="G291" s="204"/>
      <c r="H291" s="204"/>
      <c r="I291" s="204"/>
      <c r="J291" s="204"/>
      <c r="K291" s="204"/>
      <c r="L291" s="204"/>
      <c r="M291" s="204"/>
      <c r="N291" s="204"/>
      <c r="O291" s="204"/>
      <c r="P291" s="204"/>
      <c r="Q291" s="204"/>
      <c r="R291" s="204"/>
      <c r="S291" s="204"/>
      <c r="T291" s="204"/>
      <c r="U291" s="204"/>
      <c r="V291" s="204"/>
      <c r="W291" s="204"/>
      <c r="X291" s="204"/>
      <c r="Y291" s="204"/>
      <c r="Z291" s="204"/>
    </row>
    <row r="292" spans="1:26" ht="12.75" customHeight="1">
      <c r="A292" s="204"/>
      <c r="B292" s="204"/>
      <c r="C292" s="205"/>
      <c r="D292" s="205"/>
      <c r="E292" s="205"/>
      <c r="F292" s="206"/>
      <c r="G292" s="204"/>
      <c r="H292" s="204"/>
      <c r="I292" s="204"/>
      <c r="J292" s="204"/>
      <c r="K292" s="204"/>
      <c r="L292" s="204"/>
      <c r="M292" s="204"/>
      <c r="N292" s="204"/>
      <c r="O292" s="204"/>
      <c r="P292" s="204"/>
      <c r="Q292" s="204"/>
      <c r="R292" s="204"/>
      <c r="S292" s="204"/>
      <c r="T292" s="204"/>
      <c r="U292" s="204"/>
      <c r="V292" s="204"/>
      <c r="W292" s="204"/>
      <c r="X292" s="204"/>
      <c r="Y292" s="204"/>
      <c r="Z292" s="204"/>
    </row>
    <row r="293" spans="1:26" ht="12.75" customHeight="1">
      <c r="A293" s="204"/>
      <c r="B293" s="204"/>
      <c r="C293" s="205"/>
      <c r="D293" s="205"/>
      <c r="E293" s="205"/>
      <c r="F293" s="206"/>
      <c r="G293" s="204"/>
      <c r="H293" s="204"/>
      <c r="I293" s="204"/>
      <c r="J293" s="204"/>
      <c r="K293" s="204"/>
      <c r="L293" s="204"/>
      <c r="M293" s="204"/>
      <c r="N293" s="204"/>
      <c r="O293" s="204"/>
      <c r="P293" s="204"/>
      <c r="Q293" s="204"/>
      <c r="R293" s="204"/>
      <c r="S293" s="204"/>
      <c r="T293" s="204"/>
      <c r="U293" s="204"/>
      <c r="V293" s="204"/>
      <c r="W293" s="204"/>
      <c r="X293" s="204"/>
      <c r="Y293" s="204"/>
      <c r="Z293" s="204"/>
    </row>
    <row r="294" spans="1:26" ht="12.75" customHeight="1">
      <c r="A294" s="204"/>
      <c r="B294" s="204"/>
      <c r="C294" s="205"/>
      <c r="D294" s="205"/>
      <c r="E294" s="205"/>
      <c r="F294" s="206"/>
      <c r="G294" s="204"/>
      <c r="H294" s="204"/>
      <c r="I294" s="204"/>
      <c r="J294" s="204"/>
      <c r="K294" s="204"/>
      <c r="L294" s="204"/>
      <c r="M294" s="204"/>
      <c r="N294" s="204"/>
      <c r="O294" s="204"/>
      <c r="P294" s="204"/>
      <c r="Q294" s="204"/>
      <c r="R294" s="204"/>
      <c r="S294" s="204"/>
      <c r="T294" s="204"/>
      <c r="U294" s="204"/>
      <c r="V294" s="204"/>
      <c r="W294" s="204"/>
      <c r="X294" s="204"/>
      <c r="Y294" s="204"/>
      <c r="Z294" s="204"/>
    </row>
    <row r="295" spans="1:26" ht="12.75" customHeight="1">
      <c r="A295" s="204"/>
      <c r="B295" s="204"/>
      <c r="C295" s="205"/>
      <c r="D295" s="205"/>
      <c r="E295" s="205"/>
      <c r="F295" s="206"/>
      <c r="G295" s="204"/>
      <c r="H295" s="204"/>
      <c r="I295" s="204"/>
      <c r="J295" s="204"/>
      <c r="K295" s="204"/>
      <c r="L295" s="204"/>
      <c r="M295" s="204"/>
      <c r="N295" s="204"/>
      <c r="O295" s="204"/>
      <c r="P295" s="204"/>
      <c r="Q295" s="204"/>
      <c r="R295" s="204"/>
      <c r="S295" s="204"/>
      <c r="T295" s="204"/>
      <c r="U295" s="204"/>
      <c r="V295" s="204"/>
      <c r="W295" s="204"/>
      <c r="X295" s="204"/>
      <c r="Y295" s="204"/>
      <c r="Z295" s="204"/>
    </row>
    <row r="296" spans="1:26" ht="12.75" customHeight="1">
      <c r="A296" s="204"/>
      <c r="B296" s="204"/>
      <c r="C296" s="205"/>
      <c r="D296" s="205"/>
      <c r="E296" s="205"/>
      <c r="F296" s="206"/>
      <c r="G296" s="204"/>
      <c r="H296" s="204"/>
      <c r="I296" s="204"/>
      <c r="J296" s="204"/>
      <c r="K296" s="204"/>
      <c r="L296" s="204"/>
      <c r="M296" s="204"/>
      <c r="N296" s="204"/>
      <c r="O296" s="204"/>
      <c r="P296" s="204"/>
      <c r="Q296" s="204"/>
      <c r="R296" s="204"/>
      <c r="S296" s="204"/>
      <c r="T296" s="204"/>
      <c r="U296" s="204"/>
      <c r="V296" s="204"/>
      <c r="W296" s="204"/>
      <c r="X296" s="204"/>
      <c r="Y296" s="204"/>
      <c r="Z296" s="204"/>
    </row>
    <row r="297" spans="1:26" ht="12.75" customHeight="1">
      <c r="A297" s="204"/>
      <c r="B297" s="204"/>
      <c r="C297" s="205"/>
      <c r="D297" s="205"/>
      <c r="E297" s="205"/>
      <c r="F297" s="206"/>
      <c r="G297" s="204"/>
      <c r="H297" s="204"/>
      <c r="I297" s="204"/>
      <c r="J297" s="204"/>
      <c r="K297" s="204"/>
      <c r="L297" s="204"/>
      <c r="M297" s="204"/>
      <c r="N297" s="204"/>
      <c r="O297" s="204"/>
      <c r="P297" s="204"/>
      <c r="Q297" s="204"/>
      <c r="R297" s="204"/>
      <c r="S297" s="204"/>
      <c r="T297" s="204"/>
      <c r="U297" s="204"/>
      <c r="V297" s="204"/>
      <c r="W297" s="204"/>
      <c r="X297" s="204"/>
      <c r="Y297" s="204"/>
      <c r="Z297" s="204"/>
    </row>
    <row r="298" spans="1:26" ht="12.75" customHeight="1">
      <c r="A298" s="204"/>
      <c r="B298" s="204"/>
      <c r="C298" s="205"/>
      <c r="D298" s="205"/>
      <c r="E298" s="205"/>
      <c r="F298" s="206"/>
      <c r="G298" s="204"/>
      <c r="H298" s="204"/>
      <c r="I298" s="204"/>
      <c r="J298" s="204"/>
      <c r="K298" s="204"/>
      <c r="L298" s="204"/>
      <c r="M298" s="204"/>
      <c r="N298" s="204"/>
      <c r="O298" s="204"/>
      <c r="P298" s="204"/>
      <c r="Q298" s="204"/>
      <c r="R298" s="204"/>
      <c r="S298" s="204"/>
      <c r="T298" s="204"/>
      <c r="U298" s="204"/>
      <c r="V298" s="204"/>
      <c r="W298" s="204"/>
      <c r="X298" s="204"/>
      <c r="Y298" s="204"/>
      <c r="Z298" s="204"/>
    </row>
    <row r="299" spans="1:26" ht="12.75" customHeight="1">
      <c r="A299" s="204"/>
      <c r="B299" s="204"/>
      <c r="C299" s="205"/>
      <c r="D299" s="205"/>
      <c r="E299" s="205"/>
      <c r="F299" s="206"/>
      <c r="G299" s="204"/>
      <c r="H299" s="204"/>
      <c r="I299" s="204"/>
      <c r="J299" s="204"/>
      <c r="K299" s="204"/>
      <c r="L299" s="204"/>
      <c r="M299" s="204"/>
      <c r="N299" s="204"/>
      <c r="O299" s="204"/>
      <c r="P299" s="204"/>
      <c r="Q299" s="204"/>
      <c r="R299" s="204"/>
      <c r="S299" s="204"/>
      <c r="T299" s="204"/>
      <c r="U299" s="204"/>
      <c r="V299" s="204"/>
      <c r="W299" s="204"/>
      <c r="X299" s="204"/>
      <c r="Y299" s="204"/>
      <c r="Z299" s="204"/>
    </row>
    <row r="300" spans="1:26" ht="12.75" customHeight="1">
      <c r="A300" s="204"/>
      <c r="B300" s="204"/>
      <c r="C300" s="205"/>
      <c r="D300" s="205"/>
      <c r="E300" s="205"/>
      <c r="F300" s="206"/>
      <c r="G300" s="204"/>
      <c r="H300" s="204"/>
      <c r="I300" s="204"/>
      <c r="J300" s="204"/>
      <c r="K300" s="204"/>
      <c r="L300" s="204"/>
      <c r="M300" s="204"/>
      <c r="N300" s="204"/>
      <c r="O300" s="204"/>
      <c r="P300" s="204"/>
      <c r="Q300" s="204"/>
      <c r="R300" s="204"/>
      <c r="S300" s="204"/>
      <c r="T300" s="204"/>
      <c r="U300" s="204"/>
      <c r="V300" s="204"/>
      <c r="W300" s="204"/>
      <c r="X300" s="204"/>
      <c r="Y300" s="204"/>
      <c r="Z300" s="204"/>
    </row>
    <row r="301" spans="1:26" ht="12.75" customHeight="1">
      <c r="A301" s="204"/>
      <c r="B301" s="204"/>
      <c r="C301" s="205"/>
      <c r="D301" s="205"/>
      <c r="E301" s="205"/>
      <c r="F301" s="206"/>
      <c r="G301" s="204"/>
      <c r="H301" s="204"/>
      <c r="I301" s="204"/>
      <c r="J301" s="204"/>
      <c r="K301" s="204"/>
      <c r="L301" s="204"/>
      <c r="M301" s="204"/>
      <c r="N301" s="204"/>
      <c r="O301" s="204"/>
      <c r="P301" s="204"/>
      <c r="Q301" s="204"/>
      <c r="R301" s="204"/>
      <c r="S301" s="204"/>
      <c r="T301" s="204"/>
      <c r="U301" s="204"/>
      <c r="V301" s="204"/>
      <c r="W301" s="204"/>
      <c r="X301" s="204"/>
      <c r="Y301" s="204"/>
      <c r="Z301" s="204"/>
    </row>
    <row r="302" spans="1:26" ht="12.75" customHeight="1">
      <c r="A302" s="204"/>
      <c r="B302" s="204"/>
      <c r="C302" s="205"/>
      <c r="D302" s="205"/>
      <c r="E302" s="205"/>
      <c r="F302" s="206"/>
      <c r="G302" s="204"/>
      <c r="H302" s="204"/>
      <c r="I302" s="204"/>
      <c r="J302" s="204"/>
      <c r="K302" s="204"/>
      <c r="L302" s="204"/>
      <c r="M302" s="204"/>
      <c r="N302" s="204"/>
      <c r="O302" s="204"/>
      <c r="P302" s="204"/>
      <c r="Q302" s="204"/>
      <c r="R302" s="204"/>
      <c r="S302" s="204"/>
      <c r="T302" s="204"/>
      <c r="U302" s="204"/>
      <c r="V302" s="204"/>
      <c r="W302" s="204"/>
      <c r="X302" s="204"/>
      <c r="Y302" s="204"/>
      <c r="Z302" s="204"/>
    </row>
    <row r="303" spans="1:26" ht="12.75" customHeight="1">
      <c r="A303" s="204"/>
      <c r="B303" s="204"/>
      <c r="C303" s="205"/>
      <c r="D303" s="205"/>
      <c r="E303" s="205"/>
      <c r="F303" s="206"/>
      <c r="G303" s="204"/>
      <c r="H303" s="204"/>
      <c r="I303" s="204"/>
      <c r="J303" s="204"/>
      <c r="K303" s="204"/>
      <c r="L303" s="204"/>
      <c r="M303" s="204"/>
      <c r="N303" s="204"/>
      <c r="O303" s="204"/>
      <c r="P303" s="204"/>
      <c r="Q303" s="204"/>
      <c r="R303" s="204"/>
      <c r="S303" s="204"/>
      <c r="T303" s="204"/>
      <c r="U303" s="204"/>
      <c r="V303" s="204"/>
      <c r="W303" s="204"/>
      <c r="X303" s="204"/>
      <c r="Y303" s="204"/>
      <c r="Z303" s="204"/>
    </row>
    <row r="304" spans="1:26" ht="12.75" customHeight="1">
      <c r="A304" s="204"/>
      <c r="B304" s="204"/>
      <c r="C304" s="205"/>
      <c r="D304" s="205"/>
      <c r="E304" s="205"/>
      <c r="F304" s="206"/>
      <c r="G304" s="204"/>
      <c r="H304" s="204"/>
      <c r="I304" s="204"/>
      <c r="J304" s="204"/>
      <c r="K304" s="204"/>
      <c r="L304" s="204"/>
      <c r="M304" s="204"/>
      <c r="N304" s="204"/>
      <c r="O304" s="204"/>
      <c r="P304" s="204"/>
      <c r="Q304" s="204"/>
      <c r="R304" s="204"/>
      <c r="S304" s="204"/>
      <c r="T304" s="204"/>
      <c r="U304" s="204"/>
      <c r="V304" s="204"/>
      <c r="W304" s="204"/>
      <c r="X304" s="204"/>
      <c r="Y304" s="204"/>
      <c r="Z304" s="204"/>
    </row>
    <row r="305" spans="1:26" ht="12.75" customHeight="1">
      <c r="A305" s="204"/>
      <c r="B305" s="204"/>
      <c r="C305" s="205"/>
      <c r="D305" s="205"/>
      <c r="E305" s="205"/>
      <c r="F305" s="206"/>
      <c r="G305" s="204"/>
      <c r="H305" s="204"/>
      <c r="I305" s="204"/>
      <c r="J305" s="204"/>
      <c r="K305" s="204"/>
      <c r="L305" s="204"/>
      <c r="M305" s="204"/>
      <c r="N305" s="204"/>
      <c r="O305" s="204"/>
      <c r="P305" s="204"/>
      <c r="Q305" s="204"/>
      <c r="R305" s="204"/>
      <c r="S305" s="204"/>
      <c r="T305" s="204"/>
      <c r="U305" s="204"/>
      <c r="V305" s="204"/>
      <c r="W305" s="204"/>
      <c r="X305" s="204"/>
      <c r="Y305" s="204"/>
      <c r="Z305" s="204"/>
    </row>
    <row r="306" spans="1:26" ht="12.75" customHeight="1">
      <c r="A306" s="204"/>
      <c r="B306" s="204"/>
      <c r="C306" s="205"/>
      <c r="D306" s="205"/>
      <c r="E306" s="205"/>
      <c r="F306" s="206"/>
      <c r="G306" s="204"/>
      <c r="H306" s="204"/>
      <c r="I306" s="204"/>
      <c r="J306" s="204"/>
      <c r="K306" s="204"/>
      <c r="L306" s="204"/>
      <c r="M306" s="204"/>
      <c r="N306" s="204"/>
      <c r="O306" s="204"/>
      <c r="P306" s="204"/>
      <c r="Q306" s="204"/>
      <c r="R306" s="204"/>
      <c r="S306" s="204"/>
      <c r="T306" s="204"/>
      <c r="U306" s="204"/>
      <c r="V306" s="204"/>
      <c r="W306" s="204"/>
      <c r="X306" s="204"/>
      <c r="Y306" s="204"/>
      <c r="Z306" s="204"/>
    </row>
    <row r="307" spans="1:26" ht="12.75" customHeight="1">
      <c r="A307" s="204"/>
      <c r="B307" s="204"/>
      <c r="C307" s="205"/>
      <c r="D307" s="205"/>
      <c r="E307" s="205"/>
      <c r="F307" s="206"/>
      <c r="G307" s="204"/>
      <c r="H307" s="204"/>
      <c r="I307" s="204"/>
      <c r="J307" s="204"/>
      <c r="K307" s="204"/>
      <c r="L307" s="204"/>
      <c r="M307" s="204"/>
      <c r="N307" s="204"/>
      <c r="O307" s="204"/>
      <c r="P307" s="204"/>
      <c r="Q307" s="204"/>
      <c r="R307" s="204"/>
      <c r="S307" s="204"/>
      <c r="T307" s="204"/>
      <c r="U307" s="204"/>
      <c r="V307" s="204"/>
      <c r="W307" s="204"/>
      <c r="X307" s="204"/>
      <c r="Y307" s="204"/>
      <c r="Z307" s="204"/>
    </row>
    <row r="308" spans="1:26" ht="12.75" customHeight="1">
      <c r="A308" s="204"/>
      <c r="B308" s="204"/>
      <c r="C308" s="205"/>
      <c r="D308" s="205"/>
      <c r="E308" s="205"/>
      <c r="F308" s="206"/>
      <c r="G308" s="204"/>
      <c r="H308" s="204"/>
      <c r="I308" s="204"/>
      <c r="J308" s="204"/>
      <c r="K308" s="204"/>
      <c r="L308" s="204"/>
      <c r="M308" s="204"/>
      <c r="N308" s="204"/>
      <c r="O308" s="204"/>
      <c r="P308" s="204"/>
      <c r="Q308" s="204"/>
      <c r="R308" s="204"/>
      <c r="S308" s="204"/>
      <c r="T308" s="204"/>
      <c r="U308" s="204"/>
      <c r="V308" s="204"/>
      <c r="W308" s="204"/>
      <c r="X308" s="204"/>
      <c r="Y308" s="204"/>
      <c r="Z308" s="204"/>
    </row>
    <row r="309" spans="1:26" ht="12.75" customHeight="1">
      <c r="A309" s="204"/>
      <c r="B309" s="204"/>
      <c r="C309" s="205"/>
      <c r="D309" s="205"/>
      <c r="E309" s="205"/>
      <c r="F309" s="206"/>
      <c r="G309" s="204"/>
      <c r="H309" s="204"/>
      <c r="I309" s="204"/>
      <c r="J309" s="204"/>
      <c r="K309" s="204"/>
      <c r="L309" s="204"/>
      <c r="M309" s="204"/>
      <c r="N309" s="204"/>
      <c r="O309" s="204"/>
      <c r="P309" s="204"/>
      <c r="Q309" s="204"/>
      <c r="R309" s="204"/>
      <c r="S309" s="204"/>
      <c r="T309" s="204"/>
      <c r="U309" s="204"/>
      <c r="V309" s="204"/>
      <c r="W309" s="204"/>
      <c r="X309" s="204"/>
      <c r="Y309" s="204"/>
      <c r="Z309" s="204"/>
    </row>
    <row r="310" spans="1:26" ht="12.75" customHeight="1">
      <c r="A310" s="204"/>
      <c r="B310" s="204"/>
      <c r="C310" s="205"/>
      <c r="D310" s="205"/>
      <c r="E310" s="205"/>
      <c r="F310" s="206"/>
      <c r="G310" s="204"/>
      <c r="H310" s="204"/>
      <c r="I310" s="204"/>
      <c r="J310" s="204"/>
      <c r="K310" s="204"/>
      <c r="L310" s="204"/>
      <c r="M310" s="204"/>
      <c r="N310" s="204"/>
      <c r="O310" s="204"/>
      <c r="P310" s="204"/>
      <c r="Q310" s="204"/>
      <c r="R310" s="204"/>
      <c r="S310" s="204"/>
      <c r="T310" s="204"/>
      <c r="U310" s="204"/>
      <c r="V310" s="204"/>
      <c r="W310" s="204"/>
      <c r="X310" s="204"/>
      <c r="Y310" s="204"/>
      <c r="Z310" s="204"/>
    </row>
    <row r="311" spans="1:26" ht="12.75" customHeight="1">
      <c r="A311" s="204"/>
      <c r="B311" s="204"/>
      <c r="C311" s="205"/>
      <c r="D311" s="205"/>
      <c r="E311" s="205"/>
      <c r="F311" s="206"/>
      <c r="G311" s="204"/>
      <c r="H311" s="204"/>
      <c r="I311" s="204"/>
      <c r="J311" s="204"/>
      <c r="K311" s="204"/>
      <c r="L311" s="204"/>
      <c r="M311" s="204"/>
      <c r="N311" s="204"/>
      <c r="O311" s="204"/>
      <c r="P311" s="204"/>
      <c r="Q311" s="204"/>
      <c r="R311" s="204"/>
      <c r="S311" s="204"/>
      <c r="T311" s="204"/>
      <c r="U311" s="204"/>
      <c r="V311" s="204"/>
      <c r="W311" s="204"/>
      <c r="X311" s="204"/>
      <c r="Y311" s="204"/>
      <c r="Z311" s="204"/>
    </row>
    <row r="312" spans="1:26" ht="12.75" customHeight="1">
      <c r="A312" s="204"/>
      <c r="B312" s="204"/>
      <c r="C312" s="205"/>
      <c r="D312" s="205"/>
      <c r="E312" s="205"/>
      <c r="F312" s="206"/>
      <c r="G312" s="204"/>
      <c r="H312" s="204"/>
      <c r="I312" s="204"/>
      <c r="J312" s="204"/>
      <c r="K312" s="204"/>
      <c r="L312" s="204"/>
      <c r="M312" s="204"/>
      <c r="N312" s="204"/>
      <c r="O312" s="204"/>
      <c r="P312" s="204"/>
      <c r="Q312" s="204"/>
      <c r="R312" s="204"/>
      <c r="S312" s="204"/>
      <c r="T312" s="204"/>
      <c r="U312" s="204"/>
      <c r="V312" s="204"/>
      <c r="W312" s="204"/>
      <c r="X312" s="204"/>
      <c r="Y312" s="204"/>
      <c r="Z312" s="204"/>
    </row>
    <row r="313" spans="1:26" ht="12.75" customHeight="1">
      <c r="A313" s="204"/>
      <c r="B313" s="204"/>
      <c r="C313" s="205"/>
      <c r="D313" s="205"/>
      <c r="E313" s="205"/>
      <c r="F313" s="206"/>
      <c r="G313" s="204"/>
      <c r="H313" s="204"/>
      <c r="I313" s="204"/>
      <c r="J313" s="204"/>
      <c r="K313" s="204"/>
      <c r="L313" s="204"/>
      <c r="M313" s="204"/>
      <c r="N313" s="204"/>
      <c r="O313" s="204"/>
      <c r="P313" s="204"/>
      <c r="Q313" s="204"/>
      <c r="R313" s="204"/>
      <c r="S313" s="204"/>
      <c r="T313" s="204"/>
      <c r="U313" s="204"/>
      <c r="V313" s="204"/>
      <c r="W313" s="204"/>
      <c r="X313" s="204"/>
      <c r="Y313" s="204"/>
      <c r="Z313" s="204"/>
    </row>
    <row r="314" spans="1:26" ht="12.75" customHeight="1">
      <c r="A314" s="204"/>
      <c r="B314" s="204"/>
      <c r="C314" s="205"/>
      <c r="D314" s="205"/>
      <c r="E314" s="205"/>
      <c r="F314" s="206"/>
      <c r="G314" s="204"/>
      <c r="H314" s="204"/>
      <c r="I314" s="204"/>
      <c r="J314" s="204"/>
      <c r="K314" s="204"/>
      <c r="L314" s="204"/>
      <c r="M314" s="204"/>
      <c r="N314" s="204"/>
      <c r="O314" s="204"/>
      <c r="P314" s="204"/>
      <c r="Q314" s="204"/>
      <c r="R314" s="204"/>
      <c r="S314" s="204"/>
      <c r="T314" s="204"/>
      <c r="U314" s="204"/>
      <c r="V314" s="204"/>
      <c r="W314" s="204"/>
      <c r="X314" s="204"/>
      <c r="Y314" s="204"/>
      <c r="Z314" s="204"/>
    </row>
    <row r="315" spans="1:26" ht="12.75" customHeight="1">
      <c r="A315" s="204"/>
      <c r="B315" s="204"/>
      <c r="C315" s="205"/>
      <c r="D315" s="205"/>
      <c r="E315" s="205"/>
      <c r="F315" s="206"/>
      <c r="G315" s="204"/>
      <c r="H315" s="204"/>
      <c r="I315" s="204"/>
      <c r="J315" s="204"/>
      <c r="K315" s="204"/>
      <c r="L315" s="204"/>
      <c r="M315" s="204"/>
      <c r="N315" s="204"/>
      <c r="O315" s="204"/>
      <c r="P315" s="204"/>
      <c r="Q315" s="204"/>
      <c r="R315" s="204"/>
      <c r="S315" s="204"/>
      <c r="T315" s="204"/>
      <c r="U315" s="204"/>
      <c r="V315" s="204"/>
      <c r="W315" s="204"/>
      <c r="X315" s="204"/>
      <c r="Y315" s="204"/>
      <c r="Z315" s="204"/>
    </row>
    <row r="316" spans="1:26" ht="12.75" customHeight="1">
      <c r="A316" s="204"/>
      <c r="B316" s="204"/>
      <c r="C316" s="205"/>
      <c r="D316" s="205"/>
      <c r="E316" s="205"/>
      <c r="F316" s="206"/>
      <c r="G316" s="204"/>
      <c r="H316" s="204"/>
      <c r="I316" s="204"/>
      <c r="J316" s="204"/>
      <c r="K316" s="204"/>
      <c r="L316" s="204"/>
      <c r="M316" s="204"/>
      <c r="N316" s="204"/>
      <c r="O316" s="204"/>
      <c r="P316" s="204"/>
      <c r="Q316" s="204"/>
      <c r="R316" s="204"/>
      <c r="S316" s="204"/>
      <c r="T316" s="204"/>
      <c r="U316" s="204"/>
      <c r="V316" s="204"/>
      <c r="W316" s="204"/>
      <c r="X316" s="204"/>
      <c r="Y316" s="204"/>
      <c r="Z316" s="204"/>
    </row>
    <row r="317" spans="1:26" ht="12.75" customHeight="1">
      <c r="A317" s="204"/>
      <c r="B317" s="204"/>
      <c r="C317" s="205"/>
      <c r="D317" s="205"/>
      <c r="E317" s="205"/>
      <c r="F317" s="206"/>
      <c r="G317" s="204"/>
      <c r="H317" s="204"/>
      <c r="I317" s="204"/>
      <c r="J317" s="204"/>
      <c r="K317" s="204"/>
      <c r="L317" s="204"/>
      <c r="M317" s="204"/>
      <c r="N317" s="204"/>
      <c r="O317" s="204"/>
      <c r="P317" s="204"/>
      <c r="Q317" s="204"/>
      <c r="R317" s="204"/>
      <c r="S317" s="204"/>
      <c r="T317" s="204"/>
      <c r="U317" s="204"/>
      <c r="V317" s="204"/>
      <c r="W317" s="204"/>
      <c r="X317" s="204"/>
      <c r="Y317" s="204"/>
      <c r="Z317" s="204"/>
    </row>
    <row r="318" spans="1:26" ht="12.75" customHeight="1">
      <c r="A318" s="204"/>
      <c r="B318" s="204"/>
      <c r="C318" s="205"/>
      <c r="D318" s="205"/>
      <c r="E318" s="205"/>
      <c r="F318" s="206"/>
      <c r="G318" s="204"/>
      <c r="H318" s="204"/>
      <c r="I318" s="204"/>
      <c r="J318" s="204"/>
      <c r="K318" s="204"/>
      <c r="L318" s="204"/>
      <c r="M318" s="204"/>
      <c r="N318" s="204"/>
      <c r="O318" s="204"/>
      <c r="P318" s="204"/>
      <c r="Q318" s="204"/>
      <c r="R318" s="204"/>
      <c r="S318" s="204"/>
      <c r="T318" s="204"/>
      <c r="U318" s="204"/>
      <c r="V318" s="204"/>
      <c r="W318" s="204"/>
      <c r="X318" s="204"/>
      <c r="Y318" s="204"/>
      <c r="Z318" s="204"/>
    </row>
    <row r="319" spans="1:26" ht="12.75" customHeight="1">
      <c r="A319" s="204"/>
      <c r="B319" s="204"/>
      <c r="C319" s="205"/>
      <c r="D319" s="205"/>
      <c r="E319" s="205"/>
      <c r="F319" s="206"/>
      <c r="G319" s="204"/>
      <c r="H319" s="204"/>
      <c r="I319" s="204"/>
      <c r="J319" s="204"/>
      <c r="K319" s="204"/>
      <c r="L319" s="204"/>
      <c r="M319" s="204"/>
      <c r="N319" s="204"/>
      <c r="O319" s="204"/>
      <c r="P319" s="204"/>
      <c r="Q319" s="204"/>
      <c r="R319" s="204"/>
      <c r="S319" s="204"/>
      <c r="T319" s="204"/>
      <c r="U319" s="204"/>
      <c r="V319" s="204"/>
      <c r="W319" s="204"/>
      <c r="X319" s="204"/>
      <c r="Y319" s="204"/>
      <c r="Z319" s="204"/>
    </row>
    <row r="320" spans="1:26" ht="12.75" customHeight="1">
      <c r="A320" s="204"/>
      <c r="B320" s="204"/>
      <c r="C320" s="205"/>
      <c r="D320" s="205"/>
      <c r="E320" s="205"/>
      <c r="F320" s="206"/>
      <c r="G320" s="204"/>
      <c r="H320" s="204"/>
      <c r="I320" s="204"/>
      <c r="J320" s="204"/>
      <c r="K320" s="204"/>
      <c r="L320" s="204"/>
      <c r="M320" s="204"/>
      <c r="N320" s="204"/>
      <c r="O320" s="204"/>
      <c r="P320" s="204"/>
      <c r="Q320" s="204"/>
      <c r="R320" s="204"/>
      <c r="S320" s="204"/>
      <c r="T320" s="204"/>
      <c r="U320" s="204"/>
      <c r="V320" s="204"/>
      <c r="W320" s="204"/>
      <c r="X320" s="204"/>
      <c r="Y320" s="204"/>
      <c r="Z320" s="204"/>
    </row>
    <row r="321" spans="1:26" ht="12.75" customHeight="1">
      <c r="A321" s="204"/>
      <c r="B321" s="204"/>
      <c r="C321" s="205"/>
      <c r="D321" s="205"/>
      <c r="E321" s="205"/>
      <c r="F321" s="206"/>
      <c r="G321" s="204"/>
      <c r="H321" s="204"/>
      <c r="I321" s="204"/>
      <c r="J321" s="204"/>
      <c r="K321" s="204"/>
      <c r="L321" s="204"/>
      <c r="M321" s="204"/>
      <c r="N321" s="204"/>
      <c r="O321" s="204"/>
      <c r="P321" s="204"/>
      <c r="Q321" s="204"/>
      <c r="R321" s="204"/>
      <c r="S321" s="204"/>
      <c r="T321" s="204"/>
      <c r="U321" s="204"/>
      <c r="V321" s="204"/>
      <c r="W321" s="204"/>
      <c r="X321" s="204"/>
      <c r="Y321" s="204"/>
      <c r="Z321" s="204"/>
    </row>
    <row r="322" spans="1:26" ht="12.75" customHeight="1">
      <c r="A322" s="204"/>
      <c r="B322" s="204"/>
      <c r="C322" s="205"/>
      <c r="D322" s="205"/>
      <c r="E322" s="205"/>
      <c r="F322" s="206"/>
      <c r="G322" s="204"/>
      <c r="H322" s="204"/>
      <c r="I322" s="204"/>
      <c r="J322" s="204"/>
      <c r="K322" s="204"/>
      <c r="L322" s="204"/>
      <c r="M322" s="204"/>
      <c r="N322" s="204"/>
      <c r="O322" s="204"/>
      <c r="P322" s="204"/>
      <c r="Q322" s="204"/>
      <c r="R322" s="204"/>
      <c r="S322" s="204"/>
      <c r="T322" s="204"/>
      <c r="U322" s="204"/>
      <c r="V322" s="204"/>
      <c r="W322" s="204"/>
      <c r="X322" s="204"/>
      <c r="Y322" s="204"/>
      <c r="Z322" s="204"/>
    </row>
    <row r="323" spans="1:26" ht="12.75" customHeight="1">
      <c r="A323" s="204"/>
      <c r="B323" s="204"/>
      <c r="C323" s="205"/>
      <c r="D323" s="205"/>
      <c r="E323" s="205"/>
      <c r="F323" s="206"/>
      <c r="G323" s="204"/>
      <c r="H323" s="204"/>
      <c r="I323" s="204"/>
      <c r="J323" s="204"/>
      <c r="K323" s="204"/>
      <c r="L323" s="204"/>
      <c r="M323" s="204"/>
      <c r="N323" s="204"/>
      <c r="O323" s="204"/>
      <c r="P323" s="204"/>
      <c r="Q323" s="204"/>
      <c r="R323" s="204"/>
      <c r="S323" s="204"/>
      <c r="T323" s="204"/>
      <c r="U323" s="204"/>
      <c r="V323" s="204"/>
      <c r="W323" s="204"/>
      <c r="X323" s="204"/>
      <c r="Y323" s="204"/>
      <c r="Z323" s="204"/>
    </row>
    <row r="324" spans="1:26" ht="12.75" customHeight="1">
      <c r="A324" s="204"/>
      <c r="B324" s="204"/>
      <c r="C324" s="205"/>
      <c r="D324" s="205"/>
      <c r="E324" s="205"/>
      <c r="F324" s="206"/>
      <c r="G324" s="204"/>
      <c r="H324" s="204"/>
      <c r="I324" s="204"/>
      <c r="J324" s="204"/>
      <c r="K324" s="204"/>
      <c r="L324" s="204"/>
      <c r="M324" s="204"/>
      <c r="N324" s="204"/>
      <c r="O324" s="204"/>
      <c r="P324" s="204"/>
      <c r="Q324" s="204"/>
      <c r="R324" s="204"/>
      <c r="S324" s="204"/>
      <c r="T324" s="204"/>
      <c r="U324" s="204"/>
      <c r="V324" s="204"/>
      <c r="W324" s="204"/>
      <c r="X324" s="204"/>
      <c r="Y324" s="204"/>
      <c r="Z324" s="204"/>
    </row>
    <row r="325" spans="1:26" ht="12.75" customHeight="1">
      <c r="A325" s="204"/>
      <c r="B325" s="204"/>
      <c r="C325" s="205"/>
      <c r="D325" s="205"/>
      <c r="E325" s="205"/>
      <c r="F325" s="206"/>
      <c r="G325" s="204"/>
      <c r="H325" s="204"/>
      <c r="I325" s="204"/>
      <c r="J325" s="204"/>
      <c r="K325" s="204"/>
      <c r="L325" s="204"/>
      <c r="M325" s="204"/>
      <c r="N325" s="204"/>
      <c r="O325" s="204"/>
      <c r="P325" s="204"/>
      <c r="Q325" s="204"/>
      <c r="R325" s="204"/>
      <c r="S325" s="204"/>
      <c r="T325" s="204"/>
      <c r="U325" s="204"/>
      <c r="V325" s="204"/>
      <c r="W325" s="204"/>
      <c r="X325" s="204"/>
      <c r="Y325" s="204"/>
      <c r="Z325" s="204"/>
    </row>
    <row r="326" spans="1:26" ht="12.75" customHeight="1">
      <c r="A326" s="204"/>
      <c r="B326" s="204"/>
      <c r="C326" s="205"/>
      <c r="D326" s="205"/>
      <c r="E326" s="205"/>
      <c r="F326" s="206"/>
      <c r="G326" s="204"/>
      <c r="H326" s="204"/>
      <c r="I326" s="204"/>
      <c r="J326" s="204"/>
      <c r="K326" s="204"/>
      <c r="L326" s="204"/>
      <c r="M326" s="204"/>
      <c r="N326" s="204"/>
      <c r="O326" s="204"/>
      <c r="P326" s="204"/>
      <c r="Q326" s="204"/>
      <c r="R326" s="204"/>
      <c r="S326" s="204"/>
      <c r="T326" s="204"/>
      <c r="U326" s="204"/>
      <c r="V326" s="204"/>
      <c r="W326" s="204"/>
      <c r="X326" s="204"/>
      <c r="Y326" s="204"/>
      <c r="Z326" s="204"/>
    </row>
    <row r="327" spans="1:26" ht="12.75" customHeight="1">
      <c r="A327" s="204"/>
      <c r="B327" s="204"/>
      <c r="C327" s="205"/>
      <c r="D327" s="205"/>
      <c r="E327" s="205"/>
      <c r="F327" s="206"/>
      <c r="G327" s="204"/>
      <c r="H327" s="204"/>
      <c r="I327" s="204"/>
      <c r="J327" s="204"/>
      <c r="K327" s="204"/>
      <c r="L327" s="204"/>
      <c r="M327" s="204"/>
      <c r="N327" s="204"/>
      <c r="O327" s="204"/>
      <c r="P327" s="204"/>
      <c r="Q327" s="204"/>
      <c r="R327" s="204"/>
      <c r="S327" s="204"/>
      <c r="T327" s="204"/>
      <c r="U327" s="204"/>
      <c r="V327" s="204"/>
      <c r="W327" s="204"/>
      <c r="X327" s="204"/>
      <c r="Y327" s="204"/>
      <c r="Z327" s="204"/>
    </row>
    <row r="328" spans="1:26" ht="12.75" customHeight="1">
      <c r="A328" s="204"/>
      <c r="B328" s="204"/>
      <c r="C328" s="205"/>
      <c r="D328" s="205"/>
      <c r="E328" s="205"/>
      <c r="F328" s="206"/>
      <c r="G328" s="204"/>
      <c r="H328" s="204"/>
      <c r="I328" s="204"/>
      <c r="J328" s="204"/>
      <c r="K328" s="204"/>
      <c r="L328" s="204"/>
      <c r="M328" s="204"/>
      <c r="N328" s="204"/>
      <c r="O328" s="204"/>
      <c r="P328" s="204"/>
      <c r="Q328" s="204"/>
      <c r="R328" s="204"/>
      <c r="S328" s="204"/>
      <c r="T328" s="204"/>
      <c r="U328" s="204"/>
      <c r="V328" s="204"/>
      <c r="W328" s="204"/>
      <c r="X328" s="204"/>
      <c r="Y328" s="204"/>
      <c r="Z328" s="204"/>
    </row>
    <row r="329" spans="1:26" ht="12.75" customHeight="1">
      <c r="A329" s="204"/>
      <c r="B329" s="204"/>
      <c r="C329" s="205"/>
      <c r="D329" s="205"/>
      <c r="E329" s="205"/>
      <c r="F329" s="206"/>
      <c r="G329" s="204"/>
      <c r="H329" s="204"/>
      <c r="I329" s="204"/>
      <c r="J329" s="204"/>
      <c r="K329" s="204"/>
      <c r="L329" s="204"/>
      <c r="M329" s="204"/>
      <c r="N329" s="204"/>
      <c r="O329" s="204"/>
      <c r="P329" s="204"/>
      <c r="Q329" s="204"/>
      <c r="R329" s="204"/>
      <c r="S329" s="204"/>
      <c r="T329" s="204"/>
      <c r="U329" s="204"/>
      <c r="V329" s="204"/>
      <c r="W329" s="204"/>
      <c r="X329" s="204"/>
      <c r="Y329" s="204"/>
      <c r="Z329" s="204"/>
    </row>
    <row r="330" spans="1:26" ht="12.75" customHeight="1">
      <c r="A330" s="204"/>
      <c r="B330" s="204"/>
      <c r="C330" s="205"/>
      <c r="D330" s="205"/>
      <c r="E330" s="205"/>
      <c r="F330" s="206"/>
      <c r="G330" s="204"/>
      <c r="H330" s="204"/>
      <c r="I330" s="204"/>
      <c r="J330" s="204"/>
      <c r="K330" s="204"/>
      <c r="L330" s="204"/>
      <c r="M330" s="204"/>
      <c r="N330" s="204"/>
      <c r="O330" s="204"/>
      <c r="P330" s="204"/>
      <c r="Q330" s="204"/>
      <c r="R330" s="204"/>
      <c r="S330" s="204"/>
      <c r="T330" s="204"/>
      <c r="U330" s="204"/>
      <c r="V330" s="204"/>
      <c r="W330" s="204"/>
      <c r="X330" s="204"/>
      <c r="Y330" s="204"/>
      <c r="Z330" s="204"/>
    </row>
    <row r="331" spans="1:26" ht="12.75" customHeight="1">
      <c r="A331" s="204"/>
      <c r="B331" s="204"/>
      <c r="C331" s="205"/>
      <c r="D331" s="205"/>
      <c r="E331" s="205"/>
      <c r="F331" s="206"/>
      <c r="G331" s="204"/>
      <c r="H331" s="204"/>
      <c r="I331" s="204"/>
      <c r="J331" s="204"/>
      <c r="K331" s="204"/>
      <c r="L331" s="204"/>
      <c r="M331" s="204"/>
      <c r="N331" s="204"/>
      <c r="O331" s="204"/>
      <c r="P331" s="204"/>
      <c r="Q331" s="204"/>
      <c r="R331" s="204"/>
      <c r="S331" s="204"/>
      <c r="T331" s="204"/>
      <c r="U331" s="204"/>
      <c r="V331" s="204"/>
      <c r="W331" s="204"/>
      <c r="X331" s="204"/>
      <c r="Y331" s="204"/>
      <c r="Z331" s="204"/>
    </row>
    <row r="332" spans="1:26" ht="12.75" customHeight="1">
      <c r="A332" s="204"/>
      <c r="B332" s="204"/>
      <c r="C332" s="205"/>
      <c r="D332" s="205"/>
      <c r="E332" s="205"/>
      <c r="F332" s="206"/>
      <c r="G332" s="204"/>
      <c r="H332" s="204"/>
      <c r="I332" s="204"/>
      <c r="J332" s="204"/>
      <c r="K332" s="204"/>
      <c r="L332" s="204"/>
      <c r="M332" s="204"/>
      <c r="N332" s="204"/>
      <c r="O332" s="204"/>
      <c r="P332" s="204"/>
      <c r="Q332" s="204"/>
      <c r="R332" s="204"/>
      <c r="S332" s="204"/>
      <c r="T332" s="204"/>
      <c r="U332" s="204"/>
      <c r="V332" s="204"/>
      <c r="W332" s="204"/>
      <c r="X332" s="204"/>
      <c r="Y332" s="204"/>
      <c r="Z332" s="204"/>
    </row>
    <row r="333" spans="1:26" ht="12.75" customHeight="1">
      <c r="A333" s="204"/>
      <c r="B333" s="204"/>
      <c r="C333" s="205"/>
      <c r="D333" s="205"/>
      <c r="E333" s="205"/>
      <c r="F333" s="206"/>
      <c r="G333" s="204"/>
      <c r="H333" s="204"/>
      <c r="I333" s="204"/>
      <c r="J333" s="204"/>
      <c r="K333" s="204"/>
      <c r="L333" s="204"/>
      <c r="M333" s="204"/>
      <c r="N333" s="204"/>
      <c r="O333" s="204"/>
      <c r="P333" s="204"/>
      <c r="Q333" s="204"/>
      <c r="R333" s="204"/>
      <c r="S333" s="204"/>
      <c r="T333" s="204"/>
      <c r="U333" s="204"/>
      <c r="V333" s="204"/>
      <c r="W333" s="204"/>
      <c r="X333" s="204"/>
      <c r="Y333" s="204"/>
      <c r="Z333" s="204"/>
    </row>
    <row r="334" spans="1:26" ht="12.75" customHeight="1">
      <c r="A334" s="204"/>
      <c r="B334" s="204"/>
      <c r="C334" s="205"/>
      <c r="D334" s="205"/>
      <c r="E334" s="205"/>
      <c r="F334" s="206"/>
      <c r="G334" s="204"/>
      <c r="H334" s="204"/>
      <c r="I334" s="204"/>
      <c r="J334" s="204"/>
      <c r="K334" s="204"/>
      <c r="L334" s="204"/>
      <c r="M334" s="204"/>
      <c r="N334" s="204"/>
      <c r="O334" s="204"/>
      <c r="P334" s="204"/>
      <c r="Q334" s="204"/>
      <c r="R334" s="204"/>
      <c r="S334" s="204"/>
      <c r="T334" s="204"/>
      <c r="U334" s="204"/>
      <c r="V334" s="204"/>
      <c r="W334" s="204"/>
      <c r="X334" s="204"/>
      <c r="Y334" s="204"/>
      <c r="Z334" s="204"/>
    </row>
    <row r="335" spans="1:26" ht="12.75" customHeight="1">
      <c r="A335" s="204"/>
      <c r="B335" s="204"/>
      <c r="C335" s="205"/>
      <c r="D335" s="205"/>
      <c r="E335" s="205"/>
      <c r="F335" s="206"/>
      <c r="G335" s="204"/>
      <c r="H335" s="204"/>
      <c r="I335" s="204"/>
      <c r="J335" s="204"/>
      <c r="K335" s="204"/>
      <c r="L335" s="204"/>
      <c r="M335" s="204"/>
      <c r="N335" s="204"/>
      <c r="O335" s="204"/>
      <c r="P335" s="204"/>
      <c r="Q335" s="204"/>
      <c r="R335" s="204"/>
      <c r="S335" s="204"/>
      <c r="T335" s="204"/>
      <c r="U335" s="204"/>
      <c r="V335" s="204"/>
      <c r="W335" s="204"/>
      <c r="X335" s="204"/>
      <c r="Y335" s="204"/>
      <c r="Z335" s="204"/>
    </row>
    <row r="336" spans="1:26" ht="12.75" customHeight="1">
      <c r="A336" s="204"/>
      <c r="B336" s="204"/>
      <c r="C336" s="205"/>
      <c r="D336" s="205"/>
      <c r="E336" s="205"/>
      <c r="F336" s="206"/>
      <c r="G336" s="204"/>
      <c r="H336" s="204"/>
      <c r="I336" s="204"/>
      <c r="J336" s="204"/>
      <c r="K336" s="204"/>
      <c r="L336" s="204"/>
      <c r="M336" s="204"/>
      <c r="N336" s="204"/>
      <c r="O336" s="204"/>
      <c r="P336" s="204"/>
      <c r="Q336" s="204"/>
      <c r="R336" s="204"/>
      <c r="S336" s="204"/>
      <c r="T336" s="204"/>
      <c r="U336" s="204"/>
      <c r="V336" s="204"/>
      <c r="W336" s="204"/>
      <c r="X336" s="204"/>
      <c r="Y336" s="204"/>
      <c r="Z336" s="204"/>
    </row>
    <row r="337" spans="1:26" ht="12.75" customHeight="1">
      <c r="A337" s="204"/>
      <c r="B337" s="204"/>
      <c r="C337" s="205"/>
      <c r="D337" s="205"/>
      <c r="E337" s="205"/>
      <c r="F337" s="206"/>
      <c r="G337" s="204"/>
      <c r="H337" s="204"/>
      <c r="I337" s="204"/>
      <c r="J337" s="204"/>
      <c r="K337" s="204"/>
      <c r="L337" s="204"/>
      <c r="M337" s="204"/>
      <c r="N337" s="204"/>
      <c r="O337" s="204"/>
      <c r="P337" s="204"/>
      <c r="Q337" s="204"/>
      <c r="R337" s="204"/>
      <c r="S337" s="204"/>
      <c r="T337" s="204"/>
      <c r="U337" s="204"/>
      <c r="V337" s="204"/>
      <c r="W337" s="204"/>
      <c r="X337" s="204"/>
      <c r="Y337" s="204"/>
      <c r="Z337" s="204"/>
    </row>
    <row r="338" spans="1:26" ht="12.75" customHeight="1">
      <c r="A338" s="204"/>
      <c r="B338" s="204"/>
      <c r="C338" s="205"/>
      <c r="D338" s="205"/>
      <c r="E338" s="205"/>
      <c r="F338" s="206"/>
      <c r="G338" s="204"/>
      <c r="H338" s="204"/>
      <c r="I338" s="204"/>
      <c r="J338" s="204"/>
      <c r="K338" s="204"/>
      <c r="L338" s="204"/>
      <c r="M338" s="204"/>
      <c r="N338" s="204"/>
      <c r="O338" s="204"/>
      <c r="P338" s="204"/>
      <c r="Q338" s="204"/>
      <c r="R338" s="204"/>
      <c r="S338" s="204"/>
      <c r="T338" s="204"/>
      <c r="U338" s="204"/>
      <c r="V338" s="204"/>
      <c r="W338" s="204"/>
      <c r="X338" s="204"/>
      <c r="Y338" s="204"/>
      <c r="Z338" s="204"/>
    </row>
    <row r="339" spans="1:26" ht="12.75" customHeight="1">
      <c r="A339" s="204"/>
      <c r="B339" s="204"/>
      <c r="C339" s="205"/>
      <c r="D339" s="205"/>
      <c r="E339" s="205"/>
      <c r="F339" s="206"/>
      <c r="G339" s="204"/>
      <c r="H339" s="204"/>
      <c r="I339" s="204"/>
      <c r="J339" s="204"/>
      <c r="K339" s="204"/>
      <c r="L339" s="204"/>
      <c r="M339" s="204"/>
      <c r="N339" s="204"/>
      <c r="O339" s="204"/>
      <c r="P339" s="204"/>
      <c r="Q339" s="204"/>
      <c r="R339" s="204"/>
      <c r="S339" s="204"/>
      <c r="T339" s="204"/>
      <c r="U339" s="204"/>
      <c r="V339" s="204"/>
      <c r="W339" s="204"/>
      <c r="X339" s="204"/>
      <c r="Y339" s="204"/>
      <c r="Z339" s="204"/>
    </row>
    <row r="340" spans="1:26" ht="12.75" customHeight="1">
      <c r="A340" s="204"/>
      <c r="B340" s="204"/>
      <c r="C340" s="205"/>
      <c r="D340" s="205"/>
      <c r="E340" s="205"/>
      <c r="F340" s="206"/>
      <c r="G340" s="204"/>
      <c r="H340" s="204"/>
      <c r="I340" s="204"/>
      <c r="J340" s="204"/>
      <c r="K340" s="204"/>
      <c r="L340" s="204"/>
      <c r="M340" s="204"/>
      <c r="N340" s="204"/>
      <c r="O340" s="204"/>
      <c r="P340" s="204"/>
      <c r="Q340" s="204"/>
      <c r="R340" s="204"/>
      <c r="S340" s="204"/>
      <c r="T340" s="204"/>
      <c r="U340" s="204"/>
      <c r="V340" s="204"/>
      <c r="W340" s="204"/>
      <c r="X340" s="204"/>
      <c r="Y340" s="204"/>
      <c r="Z340" s="204"/>
    </row>
    <row r="341" spans="1:26" ht="12.75" customHeight="1">
      <c r="A341" s="204"/>
      <c r="B341" s="204"/>
      <c r="C341" s="205"/>
      <c r="D341" s="205"/>
      <c r="E341" s="205"/>
      <c r="F341" s="206"/>
      <c r="G341" s="204"/>
      <c r="H341" s="204"/>
      <c r="I341" s="204"/>
      <c r="J341" s="204"/>
      <c r="K341" s="204"/>
      <c r="L341" s="204"/>
      <c r="M341" s="204"/>
      <c r="N341" s="204"/>
      <c r="O341" s="204"/>
      <c r="P341" s="204"/>
      <c r="Q341" s="204"/>
      <c r="R341" s="204"/>
      <c r="S341" s="204"/>
      <c r="T341" s="204"/>
      <c r="U341" s="204"/>
      <c r="V341" s="204"/>
      <c r="W341" s="204"/>
      <c r="X341" s="204"/>
      <c r="Y341" s="204"/>
      <c r="Z341" s="204"/>
    </row>
    <row r="342" spans="1:26" ht="12.75" customHeight="1">
      <c r="A342" s="204"/>
      <c r="B342" s="204"/>
      <c r="C342" s="205"/>
      <c r="D342" s="205"/>
      <c r="E342" s="205"/>
      <c r="F342" s="206"/>
      <c r="G342" s="204"/>
      <c r="H342" s="204"/>
      <c r="I342" s="204"/>
      <c r="J342" s="204"/>
      <c r="K342" s="204"/>
      <c r="L342" s="204"/>
      <c r="M342" s="204"/>
      <c r="N342" s="204"/>
      <c r="O342" s="204"/>
      <c r="P342" s="204"/>
      <c r="Q342" s="204"/>
      <c r="R342" s="204"/>
      <c r="S342" s="204"/>
      <c r="T342" s="204"/>
      <c r="U342" s="204"/>
      <c r="V342" s="204"/>
      <c r="W342" s="204"/>
      <c r="X342" s="204"/>
      <c r="Y342" s="204"/>
      <c r="Z342" s="204"/>
    </row>
    <row r="343" spans="1:26" ht="12.75" customHeight="1">
      <c r="A343" s="204"/>
      <c r="B343" s="204"/>
      <c r="C343" s="205"/>
      <c r="D343" s="205"/>
      <c r="E343" s="205"/>
      <c r="F343" s="206"/>
      <c r="G343" s="204"/>
      <c r="H343" s="204"/>
      <c r="I343" s="204"/>
      <c r="J343" s="204"/>
      <c r="K343" s="204"/>
      <c r="L343" s="204"/>
      <c r="M343" s="204"/>
      <c r="N343" s="204"/>
      <c r="O343" s="204"/>
      <c r="P343" s="204"/>
      <c r="Q343" s="204"/>
      <c r="R343" s="204"/>
      <c r="S343" s="204"/>
      <c r="T343" s="204"/>
      <c r="U343" s="204"/>
      <c r="V343" s="204"/>
      <c r="W343" s="204"/>
      <c r="X343" s="204"/>
      <c r="Y343" s="204"/>
      <c r="Z343" s="204"/>
    </row>
    <row r="344" spans="1:26" ht="12.75" customHeight="1">
      <c r="A344" s="204"/>
      <c r="B344" s="204"/>
      <c r="C344" s="205"/>
      <c r="D344" s="205"/>
      <c r="E344" s="205"/>
      <c r="F344" s="206"/>
      <c r="G344" s="204"/>
      <c r="H344" s="204"/>
      <c r="I344" s="204"/>
      <c r="J344" s="204"/>
      <c r="K344" s="204"/>
      <c r="L344" s="204"/>
      <c r="M344" s="204"/>
      <c r="N344" s="204"/>
      <c r="O344" s="204"/>
      <c r="P344" s="204"/>
      <c r="Q344" s="204"/>
      <c r="R344" s="204"/>
      <c r="S344" s="204"/>
      <c r="T344" s="204"/>
      <c r="U344" s="204"/>
      <c r="V344" s="204"/>
      <c r="W344" s="204"/>
      <c r="X344" s="204"/>
      <c r="Y344" s="204"/>
      <c r="Z344" s="204"/>
    </row>
    <row r="345" spans="1:26" ht="12.75" customHeight="1">
      <c r="A345" s="204"/>
      <c r="B345" s="204"/>
      <c r="C345" s="205"/>
      <c r="D345" s="205"/>
      <c r="E345" s="205"/>
      <c r="F345" s="206"/>
      <c r="G345" s="204"/>
      <c r="H345" s="204"/>
      <c r="I345" s="204"/>
      <c r="J345" s="204"/>
      <c r="K345" s="204"/>
      <c r="L345" s="204"/>
      <c r="M345" s="204"/>
      <c r="N345" s="204"/>
      <c r="O345" s="204"/>
      <c r="P345" s="204"/>
      <c r="Q345" s="204"/>
      <c r="R345" s="204"/>
      <c r="S345" s="204"/>
      <c r="T345" s="204"/>
      <c r="U345" s="204"/>
      <c r="V345" s="204"/>
      <c r="W345" s="204"/>
      <c r="X345" s="204"/>
      <c r="Y345" s="204"/>
      <c r="Z345" s="204"/>
    </row>
    <row r="346" spans="1:26" ht="12.75" customHeight="1">
      <c r="A346" s="204"/>
      <c r="B346" s="204"/>
      <c r="C346" s="205"/>
      <c r="D346" s="205"/>
      <c r="E346" s="205"/>
      <c r="F346" s="206"/>
      <c r="G346" s="204"/>
      <c r="H346" s="204"/>
      <c r="I346" s="204"/>
      <c r="J346" s="204"/>
      <c r="K346" s="204"/>
      <c r="L346" s="204"/>
      <c r="M346" s="204"/>
      <c r="N346" s="204"/>
      <c r="O346" s="204"/>
      <c r="P346" s="204"/>
      <c r="Q346" s="204"/>
      <c r="R346" s="204"/>
      <c r="S346" s="204"/>
      <c r="T346" s="204"/>
      <c r="U346" s="204"/>
      <c r="V346" s="204"/>
      <c r="W346" s="204"/>
      <c r="X346" s="204"/>
      <c r="Y346" s="204"/>
      <c r="Z346" s="204"/>
    </row>
    <row r="347" spans="1:26" ht="12.75" customHeight="1">
      <c r="A347" s="204"/>
      <c r="B347" s="204"/>
      <c r="C347" s="205"/>
      <c r="D347" s="205"/>
      <c r="E347" s="205"/>
      <c r="F347" s="206"/>
      <c r="G347" s="204"/>
      <c r="H347" s="204"/>
      <c r="I347" s="204"/>
      <c r="J347" s="204"/>
      <c r="K347" s="204"/>
      <c r="L347" s="204"/>
      <c r="M347" s="204"/>
      <c r="N347" s="204"/>
      <c r="O347" s="204"/>
      <c r="P347" s="204"/>
      <c r="Q347" s="204"/>
      <c r="R347" s="204"/>
      <c r="S347" s="204"/>
      <c r="T347" s="204"/>
      <c r="U347" s="204"/>
      <c r="V347" s="204"/>
      <c r="W347" s="204"/>
      <c r="X347" s="204"/>
      <c r="Y347" s="204"/>
      <c r="Z347" s="204"/>
    </row>
    <row r="348" spans="1:26" ht="12.75" customHeight="1">
      <c r="A348" s="204"/>
      <c r="B348" s="204"/>
      <c r="C348" s="205"/>
      <c r="D348" s="205"/>
      <c r="E348" s="205"/>
      <c r="F348" s="206"/>
      <c r="G348" s="204"/>
      <c r="H348" s="204"/>
      <c r="I348" s="204"/>
      <c r="J348" s="204"/>
      <c r="K348" s="204"/>
      <c r="L348" s="204"/>
      <c r="M348" s="204"/>
      <c r="N348" s="204"/>
      <c r="O348" s="204"/>
      <c r="P348" s="204"/>
      <c r="Q348" s="204"/>
      <c r="R348" s="204"/>
      <c r="S348" s="204"/>
      <c r="T348" s="204"/>
      <c r="U348" s="204"/>
      <c r="V348" s="204"/>
      <c r="W348" s="204"/>
      <c r="X348" s="204"/>
      <c r="Y348" s="204"/>
      <c r="Z348" s="204"/>
    </row>
    <row r="349" spans="1:26" ht="12.75" customHeight="1">
      <c r="A349" s="204"/>
      <c r="B349" s="204"/>
      <c r="C349" s="205"/>
      <c r="D349" s="205"/>
      <c r="E349" s="205"/>
      <c r="F349" s="206"/>
      <c r="G349" s="204"/>
      <c r="H349" s="204"/>
      <c r="I349" s="204"/>
      <c r="J349" s="204"/>
      <c r="K349" s="204"/>
      <c r="L349" s="204"/>
      <c r="M349" s="204"/>
      <c r="N349" s="204"/>
      <c r="O349" s="204"/>
      <c r="P349" s="204"/>
      <c r="Q349" s="204"/>
      <c r="R349" s="204"/>
      <c r="S349" s="204"/>
      <c r="T349" s="204"/>
      <c r="U349" s="204"/>
      <c r="V349" s="204"/>
      <c r="W349" s="204"/>
      <c r="X349" s="204"/>
      <c r="Y349" s="204"/>
      <c r="Z349" s="204"/>
    </row>
    <row r="350" spans="1:26" ht="12.75" customHeight="1">
      <c r="A350" s="204"/>
      <c r="B350" s="204"/>
      <c r="C350" s="205"/>
      <c r="D350" s="205"/>
      <c r="E350" s="205"/>
      <c r="F350" s="206"/>
      <c r="G350" s="204"/>
      <c r="H350" s="204"/>
      <c r="I350" s="204"/>
      <c r="J350" s="204"/>
      <c r="K350" s="204"/>
      <c r="L350" s="204"/>
      <c r="M350" s="204"/>
      <c r="N350" s="204"/>
      <c r="O350" s="204"/>
      <c r="P350" s="204"/>
      <c r="Q350" s="204"/>
      <c r="R350" s="204"/>
      <c r="S350" s="204"/>
      <c r="T350" s="204"/>
      <c r="U350" s="204"/>
      <c r="V350" s="204"/>
      <c r="W350" s="204"/>
      <c r="X350" s="204"/>
      <c r="Y350" s="204"/>
      <c r="Z350" s="204"/>
    </row>
    <row r="351" spans="1:26" ht="12.75" customHeight="1">
      <c r="A351" s="204"/>
      <c r="B351" s="204"/>
      <c r="C351" s="205"/>
      <c r="D351" s="205"/>
      <c r="E351" s="205"/>
      <c r="F351" s="206"/>
      <c r="G351" s="204"/>
      <c r="H351" s="204"/>
      <c r="I351" s="204"/>
      <c r="J351" s="204"/>
      <c r="K351" s="204"/>
      <c r="L351" s="204"/>
      <c r="M351" s="204"/>
      <c r="N351" s="204"/>
      <c r="O351" s="204"/>
      <c r="P351" s="204"/>
      <c r="Q351" s="204"/>
      <c r="R351" s="204"/>
      <c r="S351" s="204"/>
      <c r="T351" s="204"/>
      <c r="U351" s="204"/>
      <c r="V351" s="204"/>
      <c r="W351" s="204"/>
      <c r="X351" s="204"/>
      <c r="Y351" s="204"/>
      <c r="Z351" s="204"/>
    </row>
    <row r="352" spans="1:26" ht="12.75" customHeight="1">
      <c r="A352" s="204"/>
      <c r="B352" s="204"/>
      <c r="C352" s="205"/>
      <c r="D352" s="205"/>
      <c r="E352" s="205"/>
      <c r="F352" s="206"/>
      <c r="G352" s="204"/>
      <c r="H352" s="204"/>
      <c r="I352" s="204"/>
      <c r="J352" s="204"/>
      <c r="K352" s="204"/>
      <c r="L352" s="204"/>
      <c r="M352" s="204"/>
      <c r="N352" s="204"/>
      <c r="O352" s="204"/>
      <c r="P352" s="204"/>
      <c r="Q352" s="204"/>
      <c r="R352" s="204"/>
      <c r="S352" s="204"/>
      <c r="T352" s="204"/>
      <c r="U352" s="204"/>
      <c r="V352" s="204"/>
      <c r="W352" s="204"/>
      <c r="X352" s="204"/>
      <c r="Y352" s="204"/>
      <c r="Z352" s="204"/>
    </row>
    <row r="353" spans="1:26" ht="12.75" customHeight="1">
      <c r="A353" s="204"/>
      <c r="B353" s="204"/>
      <c r="C353" s="205"/>
      <c r="D353" s="205"/>
      <c r="E353" s="205"/>
      <c r="F353" s="206"/>
      <c r="G353" s="204"/>
      <c r="H353" s="204"/>
      <c r="I353" s="204"/>
      <c r="J353" s="204"/>
      <c r="K353" s="204"/>
      <c r="L353" s="204"/>
      <c r="M353" s="204"/>
      <c r="N353" s="204"/>
      <c r="O353" s="204"/>
      <c r="P353" s="204"/>
      <c r="Q353" s="204"/>
      <c r="R353" s="204"/>
      <c r="S353" s="204"/>
      <c r="T353" s="204"/>
      <c r="U353" s="204"/>
      <c r="V353" s="204"/>
      <c r="W353" s="204"/>
      <c r="X353" s="204"/>
      <c r="Y353" s="204"/>
      <c r="Z353" s="204"/>
    </row>
    <row r="354" spans="1:26" ht="12.75" customHeight="1">
      <c r="A354" s="204"/>
      <c r="B354" s="204"/>
      <c r="C354" s="205"/>
      <c r="D354" s="205"/>
      <c r="E354" s="205"/>
      <c r="F354" s="206"/>
      <c r="G354" s="204"/>
      <c r="H354" s="204"/>
      <c r="I354" s="204"/>
      <c r="J354" s="204"/>
      <c r="K354" s="204"/>
      <c r="L354" s="204"/>
      <c r="M354" s="204"/>
      <c r="N354" s="204"/>
      <c r="O354" s="204"/>
      <c r="P354" s="204"/>
      <c r="Q354" s="204"/>
      <c r="R354" s="204"/>
      <c r="S354" s="204"/>
      <c r="T354" s="204"/>
      <c r="U354" s="204"/>
      <c r="V354" s="204"/>
      <c r="W354" s="204"/>
      <c r="X354" s="204"/>
      <c r="Y354" s="204"/>
      <c r="Z354" s="204"/>
    </row>
    <row r="355" spans="1:26" ht="12.75" customHeight="1">
      <c r="A355" s="204"/>
      <c r="B355" s="204"/>
      <c r="C355" s="205"/>
      <c r="D355" s="205"/>
      <c r="E355" s="205"/>
      <c r="F355" s="206"/>
      <c r="G355" s="204"/>
      <c r="H355" s="204"/>
      <c r="I355" s="204"/>
      <c r="J355" s="204"/>
      <c r="K355" s="204"/>
      <c r="L355" s="204"/>
      <c r="M355" s="204"/>
      <c r="N355" s="204"/>
      <c r="O355" s="204"/>
      <c r="P355" s="204"/>
      <c r="Q355" s="204"/>
      <c r="R355" s="204"/>
      <c r="S355" s="204"/>
      <c r="T355" s="204"/>
      <c r="U355" s="204"/>
      <c r="V355" s="204"/>
      <c r="W355" s="204"/>
      <c r="X355" s="204"/>
      <c r="Y355" s="204"/>
      <c r="Z355" s="204"/>
    </row>
    <row r="356" spans="1:26" ht="12.75" customHeight="1">
      <c r="A356" s="204"/>
      <c r="B356" s="204"/>
      <c r="C356" s="205"/>
      <c r="D356" s="205"/>
      <c r="E356" s="205"/>
      <c r="F356" s="206"/>
      <c r="G356" s="204"/>
      <c r="H356" s="204"/>
      <c r="I356" s="204"/>
      <c r="J356" s="204"/>
      <c r="K356" s="204"/>
      <c r="L356" s="204"/>
      <c r="M356" s="204"/>
      <c r="N356" s="204"/>
      <c r="O356" s="204"/>
      <c r="P356" s="204"/>
      <c r="Q356" s="204"/>
      <c r="R356" s="204"/>
      <c r="S356" s="204"/>
      <c r="T356" s="204"/>
      <c r="U356" s="204"/>
      <c r="V356" s="204"/>
      <c r="W356" s="204"/>
      <c r="X356" s="204"/>
      <c r="Y356" s="204"/>
      <c r="Z356" s="204"/>
    </row>
    <row r="357" spans="1:26" ht="12.75" customHeight="1">
      <c r="A357" s="204"/>
      <c r="B357" s="204"/>
      <c r="C357" s="205"/>
      <c r="D357" s="205"/>
      <c r="E357" s="205"/>
      <c r="F357" s="206"/>
      <c r="G357" s="204"/>
      <c r="H357" s="204"/>
      <c r="I357" s="204"/>
      <c r="J357" s="204"/>
      <c r="K357" s="204"/>
      <c r="L357" s="204"/>
      <c r="M357" s="204"/>
      <c r="N357" s="204"/>
      <c r="O357" s="204"/>
      <c r="P357" s="204"/>
      <c r="Q357" s="204"/>
      <c r="R357" s="204"/>
      <c r="S357" s="204"/>
      <c r="T357" s="204"/>
      <c r="U357" s="204"/>
      <c r="V357" s="204"/>
      <c r="W357" s="204"/>
      <c r="X357" s="204"/>
      <c r="Y357" s="204"/>
      <c r="Z357" s="204"/>
    </row>
    <row r="358" spans="1:26" ht="12.75" customHeight="1">
      <c r="A358" s="204"/>
      <c r="B358" s="204"/>
      <c r="C358" s="205"/>
      <c r="D358" s="205"/>
      <c r="E358" s="205"/>
      <c r="F358" s="206"/>
      <c r="G358" s="204"/>
      <c r="H358" s="204"/>
      <c r="I358" s="204"/>
      <c r="J358" s="204"/>
      <c r="K358" s="204"/>
      <c r="L358" s="204"/>
      <c r="M358" s="204"/>
      <c r="N358" s="204"/>
      <c r="O358" s="204"/>
      <c r="P358" s="204"/>
      <c r="Q358" s="204"/>
      <c r="R358" s="204"/>
      <c r="S358" s="204"/>
      <c r="T358" s="204"/>
      <c r="U358" s="204"/>
      <c r="V358" s="204"/>
      <c r="W358" s="204"/>
      <c r="X358" s="204"/>
      <c r="Y358" s="204"/>
      <c r="Z358" s="204"/>
    </row>
    <row r="359" spans="1:26" ht="12.75" customHeight="1">
      <c r="A359" s="204"/>
      <c r="B359" s="204"/>
      <c r="C359" s="205"/>
      <c r="D359" s="205"/>
      <c r="E359" s="205"/>
      <c r="F359" s="206"/>
      <c r="G359" s="204"/>
      <c r="H359" s="204"/>
      <c r="I359" s="204"/>
      <c r="J359" s="204"/>
      <c r="K359" s="204"/>
      <c r="L359" s="204"/>
      <c r="M359" s="204"/>
      <c r="N359" s="204"/>
      <c r="O359" s="204"/>
      <c r="P359" s="204"/>
      <c r="Q359" s="204"/>
      <c r="R359" s="204"/>
      <c r="S359" s="204"/>
      <c r="T359" s="204"/>
      <c r="U359" s="204"/>
      <c r="V359" s="204"/>
      <c r="W359" s="204"/>
      <c r="X359" s="204"/>
      <c r="Y359" s="204"/>
      <c r="Z359" s="204"/>
    </row>
    <row r="360" spans="1:26" ht="12.75" customHeight="1">
      <c r="A360" s="204"/>
      <c r="B360" s="204"/>
      <c r="C360" s="205"/>
      <c r="D360" s="205"/>
      <c r="E360" s="205"/>
      <c r="F360" s="206"/>
      <c r="G360" s="204"/>
      <c r="H360" s="204"/>
      <c r="I360" s="204"/>
      <c r="J360" s="204"/>
      <c r="K360" s="204"/>
      <c r="L360" s="204"/>
      <c r="M360" s="204"/>
      <c r="N360" s="204"/>
      <c r="O360" s="204"/>
      <c r="P360" s="204"/>
      <c r="Q360" s="204"/>
      <c r="R360" s="204"/>
      <c r="S360" s="204"/>
      <c r="T360" s="204"/>
      <c r="U360" s="204"/>
      <c r="V360" s="204"/>
      <c r="W360" s="204"/>
      <c r="X360" s="204"/>
      <c r="Y360" s="204"/>
      <c r="Z360" s="204"/>
    </row>
    <row r="361" spans="1:26" ht="12.75" customHeight="1">
      <c r="A361" s="204"/>
      <c r="B361" s="204"/>
      <c r="C361" s="205"/>
      <c r="D361" s="205"/>
      <c r="E361" s="205"/>
      <c r="F361" s="206"/>
      <c r="G361" s="204"/>
      <c r="H361" s="204"/>
      <c r="I361" s="204"/>
      <c r="J361" s="204"/>
      <c r="K361" s="204"/>
      <c r="L361" s="204"/>
      <c r="M361" s="204"/>
      <c r="N361" s="204"/>
      <c r="O361" s="204"/>
      <c r="P361" s="204"/>
      <c r="Q361" s="204"/>
      <c r="R361" s="204"/>
      <c r="S361" s="204"/>
      <c r="T361" s="204"/>
      <c r="U361" s="204"/>
      <c r="V361" s="204"/>
      <c r="W361" s="204"/>
      <c r="X361" s="204"/>
      <c r="Y361" s="204"/>
      <c r="Z361" s="204"/>
    </row>
    <row r="362" spans="1:26" ht="12.75" customHeight="1">
      <c r="A362" s="204"/>
      <c r="B362" s="204"/>
      <c r="C362" s="205"/>
      <c r="D362" s="205"/>
      <c r="E362" s="205"/>
      <c r="F362" s="206"/>
      <c r="G362" s="204"/>
      <c r="H362" s="204"/>
      <c r="I362" s="204"/>
      <c r="J362" s="204"/>
      <c r="K362" s="204"/>
      <c r="L362" s="204"/>
      <c r="M362" s="204"/>
      <c r="N362" s="204"/>
      <c r="O362" s="204"/>
      <c r="P362" s="204"/>
      <c r="Q362" s="204"/>
      <c r="R362" s="204"/>
      <c r="S362" s="204"/>
      <c r="T362" s="204"/>
      <c r="U362" s="204"/>
      <c r="V362" s="204"/>
      <c r="W362" s="204"/>
      <c r="X362" s="204"/>
      <c r="Y362" s="204"/>
      <c r="Z362" s="204"/>
    </row>
    <row r="363" spans="1:26" ht="12.75" customHeight="1">
      <c r="A363" s="204"/>
      <c r="B363" s="204"/>
      <c r="C363" s="205"/>
      <c r="D363" s="205"/>
      <c r="E363" s="205"/>
      <c r="F363" s="206"/>
      <c r="G363" s="204"/>
      <c r="H363" s="204"/>
      <c r="I363" s="204"/>
      <c r="J363" s="204"/>
      <c r="K363" s="204"/>
      <c r="L363" s="204"/>
      <c r="M363" s="204"/>
      <c r="N363" s="204"/>
      <c r="O363" s="204"/>
      <c r="P363" s="204"/>
      <c r="Q363" s="204"/>
      <c r="R363" s="204"/>
      <c r="S363" s="204"/>
      <c r="T363" s="204"/>
      <c r="U363" s="204"/>
      <c r="V363" s="204"/>
      <c r="W363" s="204"/>
      <c r="X363" s="204"/>
      <c r="Y363" s="204"/>
      <c r="Z363" s="204"/>
    </row>
    <row r="364" spans="1:26" ht="12.75" customHeight="1">
      <c r="A364" s="204"/>
      <c r="B364" s="204"/>
      <c r="C364" s="205"/>
      <c r="D364" s="205"/>
      <c r="E364" s="205"/>
      <c r="F364" s="206"/>
      <c r="G364" s="204"/>
      <c r="H364" s="204"/>
      <c r="I364" s="204"/>
      <c r="J364" s="204"/>
      <c r="K364" s="204"/>
      <c r="L364" s="204"/>
      <c r="M364" s="204"/>
      <c r="N364" s="204"/>
      <c r="O364" s="204"/>
      <c r="P364" s="204"/>
      <c r="Q364" s="204"/>
      <c r="R364" s="204"/>
      <c r="S364" s="204"/>
      <c r="T364" s="204"/>
      <c r="U364" s="204"/>
      <c r="V364" s="204"/>
      <c r="W364" s="204"/>
      <c r="X364" s="204"/>
      <c r="Y364" s="204"/>
      <c r="Z364" s="204"/>
    </row>
    <row r="365" spans="1:26" ht="12.75" customHeight="1">
      <c r="A365" s="204"/>
      <c r="B365" s="204"/>
      <c r="C365" s="205"/>
      <c r="D365" s="205"/>
      <c r="E365" s="205"/>
      <c r="F365" s="206"/>
      <c r="G365" s="204"/>
      <c r="H365" s="204"/>
      <c r="I365" s="204"/>
      <c r="J365" s="204"/>
      <c r="K365" s="204"/>
      <c r="L365" s="204"/>
      <c r="M365" s="204"/>
      <c r="N365" s="204"/>
      <c r="O365" s="204"/>
      <c r="P365" s="204"/>
      <c r="Q365" s="204"/>
      <c r="R365" s="204"/>
      <c r="S365" s="204"/>
      <c r="T365" s="204"/>
      <c r="U365" s="204"/>
      <c r="V365" s="204"/>
      <c r="W365" s="204"/>
      <c r="X365" s="204"/>
      <c r="Y365" s="204"/>
      <c r="Z365" s="204"/>
    </row>
    <row r="366" spans="1:26" ht="12.75" customHeight="1">
      <c r="A366" s="204"/>
      <c r="B366" s="204"/>
      <c r="C366" s="205"/>
      <c r="D366" s="205"/>
      <c r="E366" s="205"/>
      <c r="F366" s="206"/>
      <c r="G366" s="204"/>
      <c r="H366" s="204"/>
      <c r="I366" s="204"/>
      <c r="J366" s="204"/>
      <c r="K366" s="204"/>
      <c r="L366" s="204"/>
      <c r="M366" s="204"/>
      <c r="N366" s="204"/>
      <c r="O366" s="204"/>
      <c r="P366" s="204"/>
      <c r="Q366" s="204"/>
      <c r="R366" s="204"/>
      <c r="S366" s="204"/>
      <c r="T366" s="204"/>
      <c r="U366" s="204"/>
      <c r="V366" s="204"/>
      <c r="W366" s="204"/>
      <c r="X366" s="204"/>
      <c r="Y366" s="204"/>
      <c r="Z366" s="204"/>
    </row>
    <row r="367" spans="1:26" ht="12.75" customHeight="1">
      <c r="A367" s="204"/>
      <c r="B367" s="204"/>
      <c r="C367" s="205"/>
      <c r="D367" s="205"/>
      <c r="E367" s="205"/>
      <c r="F367" s="206"/>
      <c r="G367" s="204"/>
      <c r="H367" s="204"/>
      <c r="I367" s="204"/>
      <c r="J367" s="204"/>
      <c r="K367" s="204"/>
      <c r="L367" s="204"/>
      <c r="M367" s="204"/>
      <c r="N367" s="204"/>
      <c r="O367" s="204"/>
      <c r="P367" s="204"/>
      <c r="Q367" s="204"/>
      <c r="R367" s="204"/>
      <c r="S367" s="204"/>
      <c r="T367" s="204"/>
      <c r="U367" s="204"/>
      <c r="V367" s="204"/>
      <c r="W367" s="204"/>
      <c r="X367" s="204"/>
      <c r="Y367" s="204"/>
      <c r="Z367" s="204"/>
    </row>
    <row r="368" spans="1:26" ht="12.75" customHeight="1">
      <c r="A368" s="204"/>
      <c r="B368" s="204"/>
      <c r="C368" s="205"/>
      <c r="D368" s="205"/>
      <c r="E368" s="205"/>
      <c r="F368" s="206"/>
      <c r="G368" s="204"/>
      <c r="H368" s="204"/>
      <c r="I368" s="204"/>
      <c r="J368" s="204"/>
      <c r="K368" s="204"/>
      <c r="L368" s="204"/>
      <c r="M368" s="204"/>
      <c r="N368" s="204"/>
      <c r="O368" s="204"/>
      <c r="P368" s="204"/>
      <c r="Q368" s="204"/>
      <c r="R368" s="204"/>
      <c r="S368" s="204"/>
      <c r="T368" s="204"/>
      <c r="U368" s="204"/>
      <c r="V368" s="204"/>
      <c r="W368" s="204"/>
      <c r="X368" s="204"/>
      <c r="Y368" s="204"/>
      <c r="Z368" s="204"/>
    </row>
    <row r="369" spans="1:26" ht="12.75" customHeight="1">
      <c r="A369" s="204"/>
      <c r="B369" s="204"/>
      <c r="C369" s="205"/>
      <c r="D369" s="205"/>
      <c r="E369" s="205"/>
      <c r="F369" s="206"/>
      <c r="G369" s="204"/>
      <c r="H369" s="204"/>
      <c r="I369" s="204"/>
      <c r="J369" s="204"/>
      <c r="K369" s="204"/>
      <c r="L369" s="204"/>
      <c r="M369" s="204"/>
      <c r="N369" s="204"/>
      <c r="O369" s="204"/>
      <c r="P369" s="204"/>
      <c r="Q369" s="204"/>
      <c r="R369" s="204"/>
      <c r="S369" s="204"/>
      <c r="T369" s="204"/>
      <c r="U369" s="204"/>
      <c r="V369" s="204"/>
      <c r="W369" s="204"/>
      <c r="X369" s="204"/>
      <c r="Y369" s="204"/>
      <c r="Z369" s="204"/>
    </row>
    <row r="370" spans="1:26" ht="12.75" customHeight="1">
      <c r="A370" s="204"/>
      <c r="B370" s="204"/>
      <c r="C370" s="205"/>
      <c r="D370" s="205"/>
      <c r="E370" s="205"/>
      <c r="F370" s="206"/>
      <c r="G370" s="204"/>
      <c r="H370" s="204"/>
      <c r="I370" s="204"/>
      <c r="J370" s="204"/>
      <c r="K370" s="204"/>
      <c r="L370" s="204"/>
      <c r="M370" s="204"/>
      <c r="N370" s="204"/>
      <c r="O370" s="204"/>
      <c r="P370" s="204"/>
      <c r="Q370" s="204"/>
      <c r="R370" s="204"/>
      <c r="S370" s="204"/>
      <c r="T370" s="204"/>
      <c r="U370" s="204"/>
      <c r="V370" s="204"/>
      <c r="W370" s="204"/>
      <c r="X370" s="204"/>
      <c r="Y370" s="204"/>
      <c r="Z370" s="204"/>
    </row>
    <row r="371" spans="1:26" ht="12.75" customHeight="1">
      <c r="A371" s="204"/>
      <c r="B371" s="204"/>
      <c r="C371" s="205"/>
      <c r="D371" s="205"/>
      <c r="E371" s="205"/>
      <c r="F371" s="206"/>
      <c r="G371" s="204"/>
      <c r="H371" s="204"/>
      <c r="I371" s="204"/>
      <c r="J371" s="204"/>
      <c r="K371" s="204"/>
      <c r="L371" s="204"/>
      <c r="M371" s="204"/>
      <c r="N371" s="204"/>
      <c r="O371" s="204"/>
      <c r="P371" s="204"/>
      <c r="Q371" s="204"/>
      <c r="R371" s="204"/>
      <c r="S371" s="204"/>
      <c r="T371" s="204"/>
      <c r="U371" s="204"/>
      <c r="V371" s="204"/>
      <c r="W371" s="204"/>
      <c r="X371" s="204"/>
      <c r="Y371" s="204"/>
      <c r="Z371" s="204"/>
    </row>
    <row r="372" spans="1:26" ht="12.75" customHeight="1">
      <c r="A372" s="204"/>
      <c r="B372" s="204"/>
      <c r="C372" s="205"/>
      <c r="D372" s="205"/>
      <c r="E372" s="205"/>
      <c r="F372" s="206"/>
      <c r="G372" s="204"/>
      <c r="H372" s="204"/>
      <c r="I372" s="204"/>
      <c r="J372" s="204"/>
      <c r="K372" s="204"/>
      <c r="L372" s="204"/>
      <c r="M372" s="204"/>
      <c r="N372" s="204"/>
      <c r="O372" s="204"/>
      <c r="P372" s="204"/>
      <c r="Q372" s="204"/>
      <c r="R372" s="204"/>
      <c r="S372" s="204"/>
      <c r="T372" s="204"/>
      <c r="U372" s="204"/>
      <c r="V372" s="204"/>
      <c r="W372" s="204"/>
      <c r="X372" s="204"/>
      <c r="Y372" s="204"/>
      <c r="Z372" s="204"/>
    </row>
    <row r="373" spans="1:26" ht="12.75" customHeight="1">
      <c r="A373" s="204"/>
      <c r="B373" s="204"/>
      <c r="C373" s="205"/>
      <c r="D373" s="205"/>
      <c r="E373" s="205"/>
      <c r="F373" s="206"/>
      <c r="G373" s="204"/>
      <c r="H373" s="204"/>
      <c r="I373" s="204"/>
      <c r="J373" s="204"/>
      <c r="K373" s="204"/>
      <c r="L373" s="204"/>
      <c r="M373" s="204"/>
      <c r="N373" s="204"/>
      <c r="O373" s="204"/>
      <c r="P373" s="204"/>
      <c r="Q373" s="204"/>
      <c r="R373" s="204"/>
      <c r="S373" s="204"/>
      <c r="T373" s="204"/>
      <c r="U373" s="204"/>
      <c r="V373" s="204"/>
      <c r="W373" s="204"/>
      <c r="X373" s="204"/>
      <c r="Y373" s="204"/>
      <c r="Z373" s="204"/>
    </row>
    <row r="374" spans="1:26" ht="12.75" customHeight="1">
      <c r="A374" s="204"/>
      <c r="B374" s="204"/>
      <c r="C374" s="205"/>
      <c r="D374" s="205"/>
      <c r="E374" s="205"/>
      <c r="F374" s="206"/>
      <c r="G374" s="204"/>
      <c r="H374" s="204"/>
      <c r="I374" s="204"/>
      <c r="J374" s="204"/>
      <c r="K374" s="204"/>
      <c r="L374" s="204"/>
      <c r="M374" s="204"/>
      <c r="N374" s="204"/>
      <c r="O374" s="204"/>
      <c r="P374" s="204"/>
      <c r="Q374" s="204"/>
      <c r="R374" s="204"/>
      <c r="S374" s="204"/>
      <c r="T374" s="204"/>
      <c r="U374" s="204"/>
      <c r="V374" s="204"/>
      <c r="W374" s="204"/>
      <c r="X374" s="204"/>
      <c r="Y374" s="204"/>
      <c r="Z374" s="204"/>
    </row>
    <row r="375" spans="1:26" ht="12.75" customHeight="1">
      <c r="A375" s="204"/>
      <c r="B375" s="204"/>
      <c r="C375" s="205"/>
      <c r="D375" s="205"/>
      <c r="E375" s="205"/>
      <c r="F375" s="206"/>
      <c r="G375" s="204"/>
      <c r="H375" s="204"/>
      <c r="I375" s="204"/>
      <c r="J375" s="204"/>
      <c r="K375" s="204"/>
      <c r="L375" s="204"/>
      <c r="M375" s="204"/>
      <c r="N375" s="204"/>
      <c r="O375" s="204"/>
      <c r="P375" s="204"/>
      <c r="Q375" s="204"/>
      <c r="R375" s="204"/>
      <c r="S375" s="204"/>
      <c r="T375" s="204"/>
      <c r="U375" s="204"/>
      <c r="V375" s="204"/>
      <c r="W375" s="204"/>
      <c r="X375" s="204"/>
      <c r="Y375" s="204"/>
      <c r="Z375" s="204"/>
    </row>
    <row r="376" spans="1:26" ht="12.75" customHeight="1">
      <c r="A376" s="204"/>
      <c r="B376" s="204"/>
      <c r="C376" s="205"/>
      <c r="D376" s="205"/>
      <c r="E376" s="205"/>
      <c r="F376" s="206"/>
      <c r="G376" s="204"/>
      <c r="H376" s="204"/>
      <c r="I376" s="204"/>
      <c r="J376" s="204"/>
      <c r="K376" s="204"/>
      <c r="L376" s="204"/>
      <c r="M376" s="204"/>
      <c r="N376" s="204"/>
      <c r="O376" s="204"/>
      <c r="P376" s="204"/>
      <c r="Q376" s="204"/>
      <c r="R376" s="204"/>
      <c r="S376" s="204"/>
      <c r="T376" s="204"/>
      <c r="U376" s="204"/>
      <c r="V376" s="204"/>
      <c r="W376" s="204"/>
      <c r="X376" s="204"/>
      <c r="Y376" s="204"/>
      <c r="Z376" s="204"/>
    </row>
    <row r="377" spans="1:26" ht="12.75" customHeight="1">
      <c r="A377" s="204"/>
      <c r="B377" s="204"/>
      <c r="C377" s="205"/>
      <c r="D377" s="205"/>
      <c r="E377" s="205"/>
      <c r="F377" s="206"/>
      <c r="G377" s="204"/>
      <c r="H377" s="204"/>
      <c r="I377" s="204"/>
      <c r="J377" s="204"/>
      <c r="K377" s="204"/>
      <c r="L377" s="204"/>
      <c r="M377" s="204"/>
      <c r="N377" s="204"/>
      <c r="O377" s="204"/>
      <c r="P377" s="204"/>
      <c r="Q377" s="204"/>
      <c r="R377" s="204"/>
      <c r="S377" s="204"/>
      <c r="T377" s="204"/>
      <c r="U377" s="204"/>
      <c r="V377" s="204"/>
      <c r="W377" s="204"/>
      <c r="X377" s="204"/>
      <c r="Y377" s="204"/>
      <c r="Z377" s="204"/>
    </row>
    <row r="378" spans="1:26" ht="12.75" customHeight="1">
      <c r="A378" s="204"/>
      <c r="B378" s="204"/>
      <c r="C378" s="205"/>
      <c r="D378" s="205"/>
      <c r="E378" s="205"/>
      <c r="F378" s="206"/>
      <c r="G378" s="204"/>
      <c r="H378" s="204"/>
      <c r="I378" s="204"/>
      <c r="J378" s="204"/>
      <c r="K378" s="204"/>
      <c r="L378" s="204"/>
      <c r="M378" s="204"/>
      <c r="N378" s="204"/>
      <c r="O378" s="204"/>
      <c r="P378" s="204"/>
      <c r="Q378" s="204"/>
      <c r="R378" s="204"/>
      <c r="S378" s="204"/>
      <c r="T378" s="204"/>
      <c r="U378" s="204"/>
      <c r="V378" s="204"/>
      <c r="W378" s="204"/>
      <c r="X378" s="204"/>
      <c r="Y378" s="204"/>
      <c r="Z378" s="204"/>
    </row>
    <row r="379" spans="1:26" ht="12.75" customHeight="1">
      <c r="A379" s="204"/>
      <c r="B379" s="204"/>
      <c r="C379" s="205"/>
      <c r="D379" s="205"/>
      <c r="E379" s="205"/>
      <c r="F379" s="206"/>
      <c r="G379" s="204"/>
      <c r="H379" s="204"/>
      <c r="I379" s="204"/>
      <c r="J379" s="204"/>
      <c r="K379" s="204"/>
      <c r="L379" s="204"/>
      <c r="M379" s="204"/>
      <c r="N379" s="204"/>
      <c r="O379" s="204"/>
      <c r="P379" s="204"/>
      <c r="Q379" s="204"/>
      <c r="R379" s="204"/>
      <c r="S379" s="204"/>
      <c r="T379" s="204"/>
      <c r="U379" s="204"/>
      <c r="V379" s="204"/>
      <c r="W379" s="204"/>
      <c r="X379" s="204"/>
      <c r="Y379" s="204"/>
      <c r="Z379" s="204"/>
    </row>
    <row r="380" spans="1:26" ht="12.75" customHeight="1">
      <c r="A380" s="204"/>
      <c r="B380" s="204"/>
      <c r="C380" s="205"/>
      <c r="D380" s="205"/>
      <c r="E380" s="205"/>
      <c r="F380" s="206"/>
      <c r="G380" s="204"/>
      <c r="H380" s="204"/>
      <c r="I380" s="204"/>
      <c r="J380" s="204"/>
      <c r="K380" s="204"/>
      <c r="L380" s="204"/>
      <c r="M380" s="204"/>
      <c r="N380" s="204"/>
      <c r="O380" s="204"/>
      <c r="P380" s="204"/>
      <c r="Q380" s="204"/>
      <c r="R380" s="204"/>
      <c r="S380" s="204"/>
      <c r="T380" s="204"/>
      <c r="U380" s="204"/>
      <c r="V380" s="204"/>
      <c r="W380" s="204"/>
      <c r="X380" s="204"/>
      <c r="Y380" s="204"/>
      <c r="Z380" s="204"/>
    </row>
    <row r="381" spans="1:26" ht="12.75" customHeight="1">
      <c r="A381" s="204"/>
      <c r="B381" s="204"/>
      <c r="C381" s="205"/>
      <c r="D381" s="205"/>
      <c r="E381" s="205"/>
      <c r="F381" s="206"/>
      <c r="G381" s="204"/>
      <c r="H381" s="204"/>
      <c r="I381" s="204"/>
      <c r="J381" s="204"/>
      <c r="K381" s="204"/>
      <c r="L381" s="204"/>
      <c r="M381" s="204"/>
      <c r="N381" s="204"/>
      <c r="O381" s="204"/>
      <c r="P381" s="204"/>
      <c r="Q381" s="204"/>
      <c r="R381" s="204"/>
      <c r="S381" s="204"/>
      <c r="T381" s="204"/>
      <c r="U381" s="204"/>
      <c r="V381" s="204"/>
      <c r="W381" s="204"/>
      <c r="X381" s="204"/>
      <c r="Y381" s="204"/>
      <c r="Z381" s="204"/>
    </row>
    <row r="382" spans="1:26" ht="12.75" customHeight="1">
      <c r="A382" s="204"/>
      <c r="B382" s="204"/>
      <c r="C382" s="205"/>
      <c r="D382" s="205"/>
      <c r="E382" s="205"/>
      <c r="F382" s="206"/>
      <c r="G382" s="204"/>
      <c r="H382" s="204"/>
      <c r="I382" s="204"/>
      <c r="J382" s="204"/>
      <c r="K382" s="204"/>
      <c r="L382" s="204"/>
      <c r="M382" s="204"/>
      <c r="N382" s="204"/>
      <c r="O382" s="204"/>
      <c r="P382" s="204"/>
      <c r="Q382" s="204"/>
      <c r="R382" s="204"/>
      <c r="S382" s="204"/>
      <c r="T382" s="204"/>
      <c r="U382" s="204"/>
      <c r="V382" s="204"/>
      <c r="W382" s="204"/>
      <c r="X382" s="204"/>
      <c r="Y382" s="204"/>
      <c r="Z382" s="204"/>
    </row>
    <row r="383" spans="1:26" ht="12.75" customHeight="1">
      <c r="A383" s="204"/>
      <c r="B383" s="204"/>
      <c r="C383" s="205"/>
      <c r="D383" s="205"/>
      <c r="E383" s="205"/>
      <c r="F383" s="206"/>
      <c r="G383" s="204"/>
      <c r="H383" s="204"/>
      <c r="I383" s="204"/>
      <c r="J383" s="204"/>
      <c r="K383" s="204"/>
      <c r="L383" s="204"/>
      <c r="M383" s="204"/>
      <c r="N383" s="204"/>
      <c r="O383" s="204"/>
      <c r="P383" s="204"/>
      <c r="Q383" s="204"/>
      <c r="R383" s="204"/>
      <c r="S383" s="204"/>
      <c r="T383" s="204"/>
      <c r="U383" s="204"/>
      <c r="V383" s="204"/>
      <c r="W383" s="204"/>
      <c r="X383" s="204"/>
      <c r="Y383" s="204"/>
      <c r="Z383" s="204"/>
    </row>
    <row r="384" spans="1:26" ht="12.75" customHeight="1">
      <c r="A384" s="204"/>
      <c r="B384" s="204"/>
      <c r="C384" s="205"/>
      <c r="D384" s="205"/>
      <c r="E384" s="205"/>
      <c r="F384" s="206"/>
      <c r="G384" s="204"/>
      <c r="H384" s="204"/>
      <c r="I384" s="204"/>
      <c r="J384" s="204"/>
      <c r="K384" s="204"/>
      <c r="L384" s="204"/>
      <c r="M384" s="204"/>
      <c r="N384" s="204"/>
      <c r="O384" s="204"/>
      <c r="P384" s="204"/>
      <c r="Q384" s="204"/>
      <c r="R384" s="204"/>
      <c r="S384" s="204"/>
      <c r="T384" s="204"/>
      <c r="U384" s="204"/>
      <c r="V384" s="204"/>
      <c r="W384" s="204"/>
      <c r="X384" s="204"/>
      <c r="Y384" s="204"/>
      <c r="Z384" s="204"/>
    </row>
    <row r="385" spans="1:26" ht="12.75" customHeight="1">
      <c r="A385" s="204"/>
      <c r="B385" s="204"/>
      <c r="C385" s="205"/>
      <c r="D385" s="205"/>
      <c r="E385" s="205"/>
      <c r="F385" s="206"/>
      <c r="G385" s="204"/>
      <c r="H385" s="204"/>
      <c r="I385" s="204"/>
      <c r="J385" s="204"/>
      <c r="K385" s="204"/>
      <c r="L385" s="204"/>
      <c r="M385" s="204"/>
      <c r="N385" s="204"/>
      <c r="O385" s="204"/>
      <c r="P385" s="204"/>
      <c r="Q385" s="204"/>
      <c r="R385" s="204"/>
      <c r="S385" s="204"/>
      <c r="T385" s="204"/>
      <c r="U385" s="204"/>
      <c r="V385" s="204"/>
      <c r="W385" s="204"/>
      <c r="X385" s="204"/>
      <c r="Y385" s="204"/>
      <c r="Z385" s="204"/>
    </row>
    <row r="386" spans="1:26" ht="12.75" customHeight="1">
      <c r="A386" s="204"/>
      <c r="B386" s="204"/>
      <c r="C386" s="205"/>
      <c r="D386" s="205"/>
      <c r="E386" s="205"/>
      <c r="F386" s="206"/>
      <c r="G386" s="204"/>
      <c r="H386" s="204"/>
      <c r="I386" s="204"/>
      <c r="J386" s="204"/>
      <c r="K386" s="204"/>
      <c r="L386" s="204"/>
      <c r="M386" s="204"/>
      <c r="N386" s="204"/>
      <c r="O386" s="204"/>
      <c r="P386" s="204"/>
      <c r="Q386" s="204"/>
      <c r="R386" s="204"/>
      <c r="S386" s="204"/>
      <c r="T386" s="204"/>
      <c r="U386" s="204"/>
      <c r="V386" s="204"/>
      <c r="W386" s="204"/>
      <c r="X386" s="204"/>
      <c r="Y386" s="204"/>
      <c r="Z386" s="204"/>
    </row>
    <row r="387" spans="1:26" ht="12.75" customHeight="1">
      <c r="A387" s="204"/>
      <c r="B387" s="204"/>
      <c r="C387" s="205"/>
      <c r="D387" s="205"/>
      <c r="E387" s="205"/>
      <c r="F387" s="206"/>
      <c r="G387" s="204"/>
      <c r="H387" s="204"/>
      <c r="I387" s="204"/>
      <c r="J387" s="204"/>
      <c r="K387" s="204"/>
      <c r="L387" s="204"/>
      <c r="M387" s="204"/>
      <c r="N387" s="204"/>
      <c r="O387" s="204"/>
      <c r="P387" s="204"/>
      <c r="Q387" s="204"/>
      <c r="R387" s="204"/>
      <c r="S387" s="204"/>
      <c r="T387" s="204"/>
      <c r="U387" s="204"/>
      <c r="V387" s="204"/>
      <c r="W387" s="204"/>
      <c r="X387" s="204"/>
      <c r="Y387" s="204"/>
      <c r="Z387" s="204"/>
    </row>
    <row r="388" spans="1:26" ht="12.75" customHeight="1">
      <c r="A388" s="204"/>
      <c r="B388" s="204"/>
      <c r="C388" s="205"/>
      <c r="D388" s="205"/>
      <c r="E388" s="205"/>
      <c r="F388" s="206"/>
      <c r="G388" s="204"/>
      <c r="H388" s="204"/>
      <c r="I388" s="204"/>
      <c r="J388" s="204"/>
      <c r="K388" s="204"/>
      <c r="L388" s="204"/>
      <c r="M388" s="204"/>
      <c r="N388" s="204"/>
      <c r="O388" s="204"/>
      <c r="P388" s="204"/>
      <c r="Q388" s="204"/>
      <c r="R388" s="204"/>
      <c r="S388" s="204"/>
      <c r="T388" s="204"/>
      <c r="U388" s="204"/>
      <c r="V388" s="204"/>
      <c r="W388" s="204"/>
      <c r="X388" s="204"/>
      <c r="Y388" s="204"/>
      <c r="Z388" s="204"/>
    </row>
    <row r="389" spans="1:26" ht="12.75" customHeight="1">
      <c r="A389" s="204"/>
      <c r="B389" s="204"/>
      <c r="C389" s="205"/>
      <c r="D389" s="205"/>
      <c r="E389" s="205"/>
      <c r="F389" s="206"/>
      <c r="G389" s="204"/>
      <c r="H389" s="204"/>
      <c r="I389" s="204"/>
      <c r="J389" s="204"/>
      <c r="K389" s="204"/>
      <c r="L389" s="204"/>
      <c r="M389" s="204"/>
      <c r="N389" s="204"/>
      <c r="O389" s="204"/>
      <c r="P389" s="204"/>
      <c r="Q389" s="204"/>
      <c r="R389" s="204"/>
      <c r="S389" s="204"/>
      <c r="T389" s="204"/>
      <c r="U389" s="204"/>
      <c r="V389" s="204"/>
      <c r="W389" s="204"/>
      <c r="X389" s="204"/>
      <c r="Y389" s="204"/>
      <c r="Z389" s="204"/>
    </row>
    <row r="390" spans="1:26" ht="12.75" customHeight="1">
      <c r="A390" s="204"/>
      <c r="B390" s="204"/>
      <c r="C390" s="205"/>
      <c r="D390" s="205"/>
      <c r="E390" s="205"/>
      <c r="F390" s="206"/>
      <c r="G390" s="204"/>
      <c r="H390" s="204"/>
      <c r="I390" s="204"/>
      <c r="J390" s="204"/>
      <c r="K390" s="204"/>
      <c r="L390" s="204"/>
      <c r="M390" s="204"/>
      <c r="N390" s="204"/>
      <c r="O390" s="204"/>
      <c r="P390" s="204"/>
      <c r="Q390" s="204"/>
      <c r="R390" s="204"/>
      <c r="S390" s="204"/>
      <c r="T390" s="204"/>
      <c r="U390" s="204"/>
      <c r="V390" s="204"/>
      <c r="W390" s="204"/>
      <c r="X390" s="204"/>
      <c r="Y390" s="204"/>
      <c r="Z390" s="204"/>
    </row>
    <row r="391" spans="1:26" ht="12.75" customHeight="1">
      <c r="A391" s="204"/>
      <c r="B391" s="204"/>
      <c r="C391" s="205"/>
      <c r="D391" s="205"/>
      <c r="E391" s="205"/>
      <c r="F391" s="206"/>
      <c r="G391" s="204"/>
      <c r="H391" s="204"/>
      <c r="I391" s="204"/>
      <c r="J391" s="204"/>
      <c r="K391" s="204"/>
      <c r="L391" s="204"/>
      <c r="M391" s="204"/>
      <c r="N391" s="204"/>
      <c r="O391" s="204"/>
      <c r="P391" s="204"/>
      <c r="Q391" s="204"/>
      <c r="R391" s="204"/>
      <c r="S391" s="204"/>
      <c r="T391" s="204"/>
      <c r="U391" s="204"/>
      <c r="V391" s="204"/>
      <c r="W391" s="204"/>
      <c r="X391" s="204"/>
      <c r="Y391" s="204"/>
      <c r="Z391" s="204"/>
    </row>
    <row r="392" spans="1:26" ht="12.75" customHeight="1">
      <c r="A392" s="204"/>
      <c r="B392" s="204"/>
      <c r="C392" s="205"/>
      <c r="D392" s="205"/>
      <c r="E392" s="205"/>
      <c r="F392" s="206"/>
      <c r="G392" s="204"/>
      <c r="H392" s="204"/>
      <c r="I392" s="204"/>
      <c r="J392" s="204"/>
      <c r="K392" s="204"/>
      <c r="L392" s="204"/>
      <c r="M392" s="204"/>
      <c r="N392" s="204"/>
      <c r="O392" s="204"/>
      <c r="P392" s="204"/>
      <c r="Q392" s="204"/>
      <c r="R392" s="204"/>
      <c r="S392" s="204"/>
      <c r="T392" s="204"/>
      <c r="U392" s="204"/>
      <c r="V392" s="204"/>
      <c r="W392" s="204"/>
      <c r="X392" s="204"/>
      <c r="Y392" s="204"/>
      <c r="Z392" s="204"/>
    </row>
    <row r="393" spans="1:26" ht="12.75" customHeight="1">
      <c r="A393" s="204"/>
      <c r="B393" s="204"/>
      <c r="C393" s="205"/>
      <c r="D393" s="205"/>
      <c r="E393" s="205"/>
      <c r="F393" s="206"/>
      <c r="G393" s="204"/>
      <c r="H393" s="204"/>
      <c r="I393" s="204"/>
      <c r="J393" s="204"/>
      <c r="K393" s="204"/>
      <c r="L393" s="204"/>
      <c r="M393" s="204"/>
      <c r="N393" s="204"/>
      <c r="O393" s="204"/>
      <c r="P393" s="204"/>
      <c r="Q393" s="204"/>
      <c r="R393" s="204"/>
      <c r="S393" s="204"/>
      <c r="T393" s="204"/>
      <c r="U393" s="204"/>
      <c r="V393" s="204"/>
      <c r="W393" s="204"/>
      <c r="X393" s="204"/>
      <c r="Y393" s="204"/>
      <c r="Z393" s="204"/>
    </row>
    <row r="394" spans="1:26" ht="12.75" customHeight="1">
      <c r="A394" s="204"/>
      <c r="B394" s="204"/>
      <c r="C394" s="205"/>
      <c r="D394" s="205"/>
      <c r="E394" s="205"/>
      <c r="F394" s="206"/>
      <c r="G394" s="204"/>
      <c r="H394" s="204"/>
      <c r="I394" s="204"/>
      <c r="J394" s="204"/>
      <c r="K394" s="204"/>
      <c r="L394" s="204"/>
      <c r="M394" s="204"/>
      <c r="N394" s="204"/>
      <c r="O394" s="204"/>
      <c r="P394" s="204"/>
      <c r="Q394" s="204"/>
      <c r="R394" s="204"/>
      <c r="S394" s="204"/>
      <c r="T394" s="204"/>
      <c r="U394" s="204"/>
      <c r="V394" s="204"/>
      <c r="W394" s="204"/>
      <c r="X394" s="204"/>
      <c r="Y394" s="204"/>
      <c r="Z394" s="204"/>
    </row>
    <row r="395" spans="1:26" ht="12.75" customHeight="1">
      <c r="A395" s="204"/>
      <c r="B395" s="204"/>
      <c r="C395" s="205"/>
      <c r="D395" s="205"/>
      <c r="E395" s="205"/>
      <c r="F395" s="206"/>
      <c r="G395" s="204"/>
      <c r="H395" s="204"/>
      <c r="I395" s="204"/>
      <c r="J395" s="204"/>
      <c r="K395" s="204"/>
      <c r="L395" s="204"/>
      <c r="M395" s="204"/>
      <c r="N395" s="204"/>
      <c r="O395" s="204"/>
      <c r="P395" s="204"/>
      <c r="Q395" s="204"/>
      <c r="R395" s="204"/>
      <c r="S395" s="204"/>
      <c r="T395" s="204"/>
      <c r="U395" s="204"/>
      <c r="V395" s="204"/>
      <c r="W395" s="204"/>
      <c r="X395" s="204"/>
      <c r="Y395" s="204"/>
      <c r="Z395" s="204"/>
    </row>
    <row r="396" spans="1:26" ht="12.75" customHeight="1">
      <c r="A396" s="204"/>
      <c r="B396" s="204"/>
      <c r="C396" s="205"/>
      <c r="D396" s="205"/>
      <c r="E396" s="205"/>
      <c r="F396" s="206"/>
      <c r="G396" s="204"/>
      <c r="H396" s="204"/>
      <c r="I396" s="204"/>
      <c r="J396" s="204"/>
      <c r="K396" s="204"/>
      <c r="L396" s="204"/>
      <c r="M396" s="204"/>
      <c r="N396" s="204"/>
      <c r="O396" s="204"/>
      <c r="P396" s="204"/>
      <c r="Q396" s="204"/>
      <c r="R396" s="204"/>
      <c r="S396" s="204"/>
      <c r="T396" s="204"/>
      <c r="U396" s="204"/>
      <c r="V396" s="204"/>
      <c r="W396" s="204"/>
      <c r="X396" s="204"/>
      <c r="Y396" s="204"/>
      <c r="Z396" s="204"/>
    </row>
    <row r="397" spans="1:26" ht="12.75" customHeight="1">
      <c r="A397" s="204"/>
      <c r="B397" s="204"/>
      <c r="C397" s="205"/>
      <c r="D397" s="205"/>
      <c r="E397" s="205"/>
      <c r="F397" s="206"/>
      <c r="G397" s="204"/>
      <c r="H397" s="204"/>
      <c r="I397" s="204"/>
      <c r="J397" s="204"/>
      <c r="K397" s="204"/>
      <c r="L397" s="204"/>
      <c r="M397" s="204"/>
      <c r="N397" s="204"/>
      <c r="O397" s="204"/>
      <c r="P397" s="204"/>
      <c r="Q397" s="204"/>
      <c r="R397" s="204"/>
      <c r="S397" s="204"/>
      <c r="T397" s="204"/>
      <c r="U397" s="204"/>
      <c r="V397" s="204"/>
      <c r="W397" s="204"/>
      <c r="X397" s="204"/>
      <c r="Y397" s="204"/>
      <c r="Z397" s="204"/>
    </row>
    <row r="398" spans="1:26" ht="12.75" customHeight="1">
      <c r="A398" s="204"/>
      <c r="B398" s="204"/>
      <c r="C398" s="205"/>
      <c r="D398" s="205"/>
      <c r="E398" s="205"/>
      <c r="F398" s="206"/>
      <c r="G398" s="204"/>
      <c r="H398" s="204"/>
      <c r="I398" s="204"/>
      <c r="J398" s="204"/>
      <c r="K398" s="204"/>
      <c r="L398" s="204"/>
      <c r="M398" s="204"/>
      <c r="N398" s="204"/>
      <c r="O398" s="204"/>
      <c r="P398" s="204"/>
      <c r="Q398" s="204"/>
      <c r="R398" s="204"/>
      <c r="S398" s="204"/>
      <c r="T398" s="204"/>
      <c r="U398" s="204"/>
      <c r="V398" s="204"/>
      <c r="W398" s="204"/>
      <c r="X398" s="204"/>
      <c r="Y398" s="204"/>
      <c r="Z398" s="204"/>
    </row>
    <row r="399" spans="1:26" ht="12.75" customHeight="1">
      <c r="A399" s="204"/>
      <c r="B399" s="204"/>
      <c r="C399" s="205"/>
      <c r="D399" s="205"/>
      <c r="E399" s="205"/>
      <c r="F399" s="206"/>
      <c r="G399" s="204"/>
      <c r="H399" s="204"/>
      <c r="I399" s="204"/>
      <c r="J399" s="204"/>
      <c r="K399" s="204"/>
      <c r="L399" s="204"/>
      <c r="M399" s="204"/>
      <c r="N399" s="204"/>
      <c r="O399" s="204"/>
      <c r="P399" s="204"/>
      <c r="Q399" s="204"/>
      <c r="R399" s="204"/>
      <c r="S399" s="204"/>
      <c r="T399" s="204"/>
      <c r="U399" s="204"/>
      <c r="V399" s="204"/>
      <c r="W399" s="204"/>
      <c r="X399" s="204"/>
      <c r="Y399" s="204"/>
      <c r="Z399" s="204"/>
    </row>
    <row r="400" spans="1:26" ht="12.75" customHeight="1">
      <c r="A400" s="204"/>
      <c r="B400" s="204"/>
      <c r="C400" s="205"/>
      <c r="D400" s="205"/>
      <c r="E400" s="205"/>
      <c r="F400" s="206"/>
      <c r="G400" s="204"/>
      <c r="H400" s="204"/>
      <c r="I400" s="204"/>
      <c r="J400" s="204"/>
      <c r="K400" s="204"/>
      <c r="L400" s="204"/>
      <c r="M400" s="204"/>
      <c r="N400" s="204"/>
      <c r="O400" s="204"/>
      <c r="P400" s="204"/>
      <c r="Q400" s="204"/>
      <c r="R400" s="204"/>
      <c r="S400" s="204"/>
      <c r="T400" s="204"/>
      <c r="U400" s="204"/>
      <c r="V400" s="204"/>
      <c r="W400" s="204"/>
      <c r="X400" s="204"/>
      <c r="Y400" s="204"/>
      <c r="Z400" s="204"/>
    </row>
    <row r="401" spans="1:26" ht="12.75" customHeight="1">
      <c r="A401" s="204"/>
      <c r="B401" s="204"/>
      <c r="C401" s="205"/>
      <c r="D401" s="205"/>
      <c r="E401" s="205"/>
      <c r="F401" s="206"/>
      <c r="G401" s="204"/>
      <c r="H401" s="204"/>
      <c r="I401" s="204"/>
      <c r="J401" s="204"/>
      <c r="K401" s="204"/>
      <c r="L401" s="204"/>
      <c r="M401" s="204"/>
      <c r="N401" s="204"/>
      <c r="O401" s="204"/>
      <c r="P401" s="204"/>
      <c r="Q401" s="204"/>
      <c r="R401" s="204"/>
      <c r="S401" s="204"/>
      <c r="T401" s="204"/>
      <c r="U401" s="204"/>
      <c r="V401" s="204"/>
      <c r="W401" s="204"/>
      <c r="X401" s="204"/>
      <c r="Y401" s="204"/>
      <c r="Z401" s="204"/>
    </row>
    <row r="402" spans="1:26" ht="12.75" customHeight="1">
      <c r="A402" s="204"/>
      <c r="B402" s="204"/>
      <c r="C402" s="205"/>
      <c r="D402" s="205"/>
      <c r="E402" s="205"/>
      <c r="F402" s="206"/>
      <c r="G402" s="204"/>
      <c r="H402" s="204"/>
      <c r="I402" s="204"/>
      <c r="J402" s="204"/>
      <c r="K402" s="204"/>
      <c r="L402" s="204"/>
      <c r="M402" s="204"/>
      <c r="N402" s="204"/>
      <c r="O402" s="204"/>
      <c r="P402" s="204"/>
      <c r="Q402" s="204"/>
      <c r="R402" s="204"/>
      <c r="S402" s="204"/>
      <c r="T402" s="204"/>
      <c r="U402" s="204"/>
      <c r="V402" s="204"/>
      <c r="W402" s="204"/>
      <c r="X402" s="204"/>
      <c r="Y402" s="204"/>
      <c r="Z402" s="204"/>
    </row>
    <row r="403" spans="1:26" ht="12.75" customHeight="1">
      <c r="A403" s="204"/>
      <c r="B403" s="204"/>
      <c r="C403" s="205"/>
      <c r="D403" s="205"/>
      <c r="E403" s="205"/>
      <c r="F403" s="206"/>
      <c r="G403" s="204"/>
      <c r="H403" s="204"/>
      <c r="I403" s="204"/>
      <c r="J403" s="204"/>
      <c r="K403" s="204"/>
      <c r="L403" s="204"/>
      <c r="M403" s="204"/>
      <c r="N403" s="204"/>
      <c r="O403" s="204"/>
      <c r="P403" s="204"/>
      <c r="Q403" s="204"/>
      <c r="R403" s="204"/>
      <c r="S403" s="204"/>
      <c r="T403" s="204"/>
      <c r="U403" s="204"/>
      <c r="V403" s="204"/>
      <c r="W403" s="204"/>
      <c r="X403" s="204"/>
      <c r="Y403" s="204"/>
      <c r="Z403" s="204"/>
    </row>
    <row r="404" spans="1:26" ht="12.75" customHeight="1">
      <c r="A404" s="204"/>
      <c r="B404" s="204"/>
      <c r="C404" s="205"/>
      <c r="D404" s="205"/>
      <c r="E404" s="205"/>
      <c r="F404" s="206"/>
      <c r="G404" s="204"/>
      <c r="H404" s="204"/>
      <c r="I404" s="204"/>
      <c r="J404" s="204"/>
      <c r="K404" s="204"/>
      <c r="L404" s="204"/>
      <c r="M404" s="204"/>
      <c r="N404" s="204"/>
      <c r="O404" s="204"/>
      <c r="P404" s="204"/>
      <c r="Q404" s="204"/>
      <c r="R404" s="204"/>
      <c r="S404" s="204"/>
      <c r="T404" s="204"/>
      <c r="U404" s="204"/>
      <c r="V404" s="204"/>
      <c r="W404" s="204"/>
      <c r="X404" s="204"/>
      <c r="Y404" s="204"/>
      <c r="Z404" s="204"/>
    </row>
    <row r="405" spans="1:26" ht="12.75" customHeight="1">
      <c r="A405" s="204"/>
      <c r="B405" s="204"/>
      <c r="C405" s="205"/>
      <c r="D405" s="205"/>
      <c r="E405" s="205"/>
      <c r="F405" s="206"/>
      <c r="G405" s="204"/>
      <c r="H405" s="204"/>
      <c r="I405" s="204"/>
      <c r="J405" s="204"/>
      <c r="K405" s="204"/>
      <c r="L405" s="204"/>
      <c r="M405" s="204"/>
      <c r="N405" s="204"/>
      <c r="O405" s="204"/>
      <c r="P405" s="204"/>
      <c r="Q405" s="204"/>
      <c r="R405" s="204"/>
      <c r="S405" s="204"/>
      <c r="T405" s="204"/>
      <c r="U405" s="204"/>
      <c r="V405" s="204"/>
      <c r="W405" s="204"/>
      <c r="X405" s="204"/>
      <c r="Y405" s="204"/>
      <c r="Z405" s="204"/>
    </row>
    <row r="406" spans="1:26" ht="12.75" customHeight="1">
      <c r="A406" s="204"/>
      <c r="B406" s="204"/>
      <c r="C406" s="205"/>
      <c r="D406" s="205"/>
      <c r="E406" s="205"/>
      <c r="F406" s="206"/>
      <c r="G406" s="204"/>
      <c r="H406" s="204"/>
      <c r="I406" s="204"/>
      <c r="J406" s="204"/>
      <c r="K406" s="204"/>
      <c r="L406" s="204"/>
      <c r="M406" s="204"/>
      <c r="N406" s="204"/>
      <c r="O406" s="204"/>
      <c r="P406" s="204"/>
      <c r="Q406" s="204"/>
      <c r="R406" s="204"/>
      <c r="S406" s="204"/>
      <c r="T406" s="204"/>
      <c r="U406" s="204"/>
      <c r="V406" s="204"/>
      <c r="W406" s="204"/>
      <c r="X406" s="204"/>
      <c r="Y406" s="204"/>
      <c r="Z406" s="204"/>
    </row>
    <row r="407" spans="1:26" ht="12.75" customHeight="1">
      <c r="A407" s="204"/>
      <c r="B407" s="204"/>
      <c r="C407" s="205"/>
      <c r="D407" s="205"/>
      <c r="E407" s="205"/>
      <c r="F407" s="206"/>
      <c r="G407" s="204"/>
      <c r="H407" s="204"/>
      <c r="I407" s="204"/>
      <c r="J407" s="204"/>
      <c r="K407" s="204"/>
      <c r="L407" s="204"/>
      <c r="M407" s="204"/>
      <c r="N407" s="204"/>
      <c r="O407" s="204"/>
      <c r="P407" s="204"/>
      <c r="Q407" s="204"/>
      <c r="R407" s="204"/>
      <c r="S407" s="204"/>
      <c r="T407" s="204"/>
      <c r="U407" s="204"/>
      <c r="V407" s="204"/>
      <c r="W407" s="204"/>
      <c r="X407" s="204"/>
      <c r="Y407" s="204"/>
      <c r="Z407" s="204"/>
    </row>
    <row r="408" spans="1:26" ht="12.75" customHeight="1">
      <c r="A408" s="204"/>
      <c r="B408" s="204"/>
      <c r="C408" s="205"/>
      <c r="D408" s="205"/>
      <c r="E408" s="205"/>
      <c r="F408" s="206"/>
      <c r="G408" s="204"/>
      <c r="H408" s="204"/>
      <c r="I408" s="204"/>
      <c r="J408" s="204"/>
      <c r="K408" s="204"/>
      <c r="L408" s="204"/>
      <c r="M408" s="204"/>
      <c r="N408" s="204"/>
      <c r="O408" s="204"/>
      <c r="P408" s="204"/>
      <c r="Q408" s="204"/>
      <c r="R408" s="204"/>
      <c r="S408" s="204"/>
      <c r="T408" s="204"/>
      <c r="U408" s="204"/>
      <c r="V408" s="204"/>
      <c r="W408" s="204"/>
      <c r="X408" s="204"/>
      <c r="Y408" s="204"/>
      <c r="Z408" s="204"/>
    </row>
    <row r="409" spans="1:26" ht="12.75" customHeight="1">
      <c r="A409" s="204"/>
      <c r="B409" s="204"/>
      <c r="C409" s="205"/>
      <c r="D409" s="205"/>
      <c r="E409" s="205"/>
      <c r="F409" s="206"/>
      <c r="G409" s="204"/>
      <c r="H409" s="204"/>
      <c r="I409" s="204"/>
      <c r="J409" s="204"/>
      <c r="K409" s="204"/>
      <c r="L409" s="204"/>
      <c r="M409" s="204"/>
      <c r="N409" s="204"/>
      <c r="O409" s="204"/>
      <c r="P409" s="204"/>
      <c r="Q409" s="204"/>
      <c r="R409" s="204"/>
      <c r="S409" s="204"/>
      <c r="T409" s="204"/>
      <c r="U409" s="204"/>
      <c r="V409" s="204"/>
      <c r="W409" s="204"/>
      <c r="X409" s="204"/>
      <c r="Y409" s="204"/>
      <c r="Z409" s="204"/>
    </row>
    <row r="410" spans="1:26" ht="12.75" customHeight="1">
      <c r="A410" s="204"/>
      <c r="B410" s="204"/>
      <c r="C410" s="205"/>
      <c r="D410" s="205"/>
      <c r="E410" s="205"/>
      <c r="F410" s="206"/>
      <c r="G410" s="204"/>
      <c r="H410" s="204"/>
      <c r="I410" s="204"/>
      <c r="J410" s="204"/>
      <c r="K410" s="204"/>
      <c r="L410" s="204"/>
      <c r="M410" s="204"/>
      <c r="N410" s="204"/>
      <c r="O410" s="204"/>
      <c r="P410" s="204"/>
      <c r="Q410" s="204"/>
      <c r="R410" s="204"/>
      <c r="S410" s="204"/>
      <c r="T410" s="204"/>
      <c r="U410" s="204"/>
      <c r="V410" s="204"/>
      <c r="W410" s="204"/>
      <c r="X410" s="204"/>
      <c r="Y410" s="204"/>
      <c r="Z410" s="204"/>
    </row>
    <row r="411" spans="1:26" ht="12.75" customHeight="1">
      <c r="A411" s="204"/>
      <c r="B411" s="204"/>
      <c r="C411" s="205"/>
      <c r="D411" s="205"/>
      <c r="E411" s="205"/>
      <c r="F411" s="206"/>
      <c r="G411" s="204"/>
      <c r="H411" s="204"/>
      <c r="I411" s="204"/>
      <c r="J411" s="204"/>
      <c r="K411" s="204"/>
      <c r="L411" s="204"/>
      <c r="M411" s="204"/>
      <c r="N411" s="204"/>
      <c r="O411" s="204"/>
      <c r="P411" s="204"/>
      <c r="Q411" s="204"/>
      <c r="R411" s="204"/>
      <c r="S411" s="204"/>
      <c r="T411" s="204"/>
      <c r="U411" s="204"/>
      <c r="V411" s="204"/>
      <c r="W411" s="204"/>
      <c r="X411" s="204"/>
      <c r="Y411" s="204"/>
      <c r="Z411" s="204"/>
    </row>
    <row r="412" spans="1:26" ht="12.75" customHeight="1">
      <c r="A412" s="204"/>
      <c r="B412" s="204"/>
      <c r="C412" s="205"/>
      <c r="D412" s="205"/>
      <c r="E412" s="205"/>
      <c r="F412" s="206"/>
      <c r="G412" s="204"/>
      <c r="H412" s="204"/>
      <c r="I412" s="204"/>
      <c r="J412" s="204"/>
      <c r="K412" s="204"/>
      <c r="L412" s="204"/>
      <c r="M412" s="204"/>
      <c r="N412" s="204"/>
      <c r="O412" s="204"/>
      <c r="P412" s="204"/>
      <c r="Q412" s="204"/>
      <c r="R412" s="204"/>
      <c r="S412" s="204"/>
      <c r="T412" s="204"/>
      <c r="U412" s="204"/>
      <c r="V412" s="204"/>
      <c r="W412" s="204"/>
      <c r="X412" s="204"/>
      <c r="Y412" s="204"/>
      <c r="Z412" s="204"/>
    </row>
    <row r="413" spans="1:26" ht="12.75" customHeight="1">
      <c r="A413" s="204"/>
      <c r="B413" s="204"/>
      <c r="C413" s="205"/>
      <c r="D413" s="205"/>
      <c r="E413" s="205"/>
      <c r="F413" s="206"/>
      <c r="G413" s="204"/>
      <c r="H413" s="204"/>
      <c r="I413" s="204"/>
      <c r="J413" s="204"/>
      <c r="K413" s="204"/>
      <c r="L413" s="204"/>
      <c r="M413" s="204"/>
      <c r="N413" s="204"/>
      <c r="O413" s="204"/>
      <c r="P413" s="204"/>
      <c r="Q413" s="204"/>
      <c r="R413" s="204"/>
      <c r="S413" s="204"/>
      <c r="T413" s="204"/>
      <c r="U413" s="204"/>
      <c r="V413" s="204"/>
      <c r="W413" s="204"/>
      <c r="X413" s="204"/>
      <c r="Y413" s="204"/>
      <c r="Z413" s="204"/>
    </row>
    <row r="414" spans="1:26" ht="12.75" customHeight="1">
      <c r="A414" s="204"/>
      <c r="B414" s="204"/>
      <c r="C414" s="205"/>
      <c r="D414" s="205"/>
      <c r="E414" s="205"/>
      <c r="F414" s="206"/>
      <c r="G414" s="204"/>
      <c r="H414" s="204"/>
      <c r="I414" s="204"/>
      <c r="J414" s="204"/>
      <c r="K414" s="204"/>
      <c r="L414" s="204"/>
      <c r="M414" s="204"/>
      <c r="N414" s="204"/>
      <c r="O414" s="204"/>
      <c r="P414" s="204"/>
      <c r="Q414" s="204"/>
      <c r="R414" s="204"/>
      <c r="S414" s="204"/>
      <c r="T414" s="204"/>
      <c r="U414" s="204"/>
      <c r="V414" s="204"/>
      <c r="W414" s="204"/>
      <c r="X414" s="204"/>
      <c r="Y414" s="204"/>
      <c r="Z414" s="204"/>
    </row>
    <row r="415" spans="1:26" ht="12.75" customHeight="1">
      <c r="A415" s="204"/>
      <c r="B415" s="204"/>
      <c r="C415" s="205"/>
      <c r="D415" s="205"/>
      <c r="E415" s="205"/>
      <c r="F415" s="206"/>
      <c r="G415" s="204"/>
      <c r="H415" s="204"/>
      <c r="I415" s="204"/>
      <c r="J415" s="204"/>
      <c r="K415" s="204"/>
      <c r="L415" s="204"/>
      <c r="M415" s="204"/>
      <c r="N415" s="204"/>
      <c r="O415" s="204"/>
      <c r="P415" s="204"/>
      <c r="Q415" s="204"/>
      <c r="R415" s="204"/>
      <c r="S415" s="204"/>
      <c r="T415" s="204"/>
      <c r="U415" s="204"/>
      <c r="V415" s="204"/>
      <c r="W415" s="204"/>
      <c r="X415" s="204"/>
      <c r="Y415" s="204"/>
      <c r="Z415" s="204"/>
    </row>
    <row r="416" spans="1:26" ht="12.75" customHeight="1">
      <c r="A416" s="204"/>
      <c r="B416" s="204"/>
      <c r="C416" s="205"/>
      <c r="D416" s="205"/>
      <c r="E416" s="205"/>
      <c r="F416" s="206"/>
      <c r="G416" s="204"/>
      <c r="H416" s="204"/>
      <c r="I416" s="204"/>
      <c r="J416" s="204"/>
      <c r="K416" s="204"/>
      <c r="L416" s="204"/>
      <c r="M416" s="204"/>
      <c r="N416" s="204"/>
      <c r="O416" s="204"/>
      <c r="P416" s="204"/>
      <c r="Q416" s="204"/>
      <c r="R416" s="204"/>
      <c r="S416" s="204"/>
      <c r="T416" s="204"/>
      <c r="U416" s="204"/>
      <c r="V416" s="204"/>
      <c r="W416" s="204"/>
      <c r="X416" s="204"/>
      <c r="Y416" s="204"/>
      <c r="Z416" s="204"/>
    </row>
    <row r="417" spans="1:26" ht="12.75" customHeight="1">
      <c r="A417" s="204"/>
      <c r="B417" s="204"/>
      <c r="C417" s="205"/>
      <c r="D417" s="205"/>
      <c r="E417" s="205"/>
      <c r="F417" s="206"/>
      <c r="G417" s="204"/>
      <c r="H417" s="204"/>
      <c r="I417" s="204"/>
      <c r="J417" s="204"/>
      <c r="K417" s="204"/>
      <c r="L417" s="204"/>
      <c r="M417" s="204"/>
      <c r="N417" s="204"/>
      <c r="O417" s="204"/>
      <c r="P417" s="204"/>
      <c r="Q417" s="204"/>
      <c r="R417" s="204"/>
      <c r="S417" s="204"/>
      <c r="T417" s="204"/>
      <c r="U417" s="204"/>
      <c r="V417" s="204"/>
      <c r="W417" s="204"/>
      <c r="X417" s="204"/>
      <c r="Y417" s="204"/>
      <c r="Z417" s="204"/>
    </row>
    <row r="418" spans="1:26" ht="12.75" customHeight="1">
      <c r="A418" s="204"/>
      <c r="B418" s="204"/>
      <c r="C418" s="205"/>
      <c r="D418" s="205"/>
      <c r="E418" s="205"/>
      <c r="F418" s="206"/>
      <c r="G418" s="204"/>
      <c r="H418" s="204"/>
      <c r="I418" s="204"/>
      <c r="J418" s="204"/>
      <c r="K418" s="204"/>
      <c r="L418" s="204"/>
      <c r="M418" s="204"/>
      <c r="N418" s="204"/>
      <c r="O418" s="204"/>
      <c r="P418" s="204"/>
      <c r="Q418" s="204"/>
      <c r="R418" s="204"/>
      <c r="S418" s="204"/>
      <c r="T418" s="204"/>
      <c r="U418" s="204"/>
      <c r="V418" s="204"/>
      <c r="W418" s="204"/>
      <c r="X418" s="204"/>
      <c r="Y418" s="204"/>
      <c r="Z418" s="204"/>
    </row>
    <row r="419" spans="1:26" ht="12.75" customHeight="1">
      <c r="A419" s="204"/>
      <c r="B419" s="204"/>
      <c r="C419" s="205"/>
      <c r="D419" s="205"/>
      <c r="E419" s="205"/>
      <c r="F419" s="206"/>
      <c r="G419" s="204"/>
      <c r="H419" s="204"/>
      <c r="I419" s="204"/>
      <c r="J419" s="204"/>
      <c r="K419" s="204"/>
      <c r="L419" s="204"/>
      <c r="M419" s="204"/>
      <c r="N419" s="204"/>
      <c r="O419" s="204"/>
      <c r="P419" s="204"/>
      <c r="Q419" s="204"/>
      <c r="R419" s="204"/>
      <c r="S419" s="204"/>
      <c r="T419" s="204"/>
      <c r="U419" s="204"/>
      <c r="V419" s="204"/>
      <c r="W419" s="204"/>
      <c r="X419" s="204"/>
      <c r="Y419" s="204"/>
      <c r="Z419" s="204"/>
    </row>
    <row r="420" spans="1:26" ht="12.75" customHeight="1">
      <c r="A420" s="204"/>
      <c r="B420" s="204"/>
      <c r="C420" s="205"/>
      <c r="D420" s="205"/>
      <c r="E420" s="205"/>
      <c r="F420" s="206"/>
      <c r="G420" s="204"/>
      <c r="H420" s="204"/>
      <c r="I420" s="204"/>
      <c r="J420" s="204"/>
      <c r="K420" s="204"/>
      <c r="L420" s="204"/>
      <c r="M420" s="204"/>
      <c r="N420" s="204"/>
      <c r="O420" s="204"/>
      <c r="P420" s="204"/>
      <c r="Q420" s="204"/>
      <c r="R420" s="204"/>
      <c r="S420" s="204"/>
      <c r="T420" s="204"/>
      <c r="U420" s="204"/>
      <c r="V420" s="204"/>
      <c r="W420" s="204"/>
      <c r="X420" s="204"/>
      <c r="Y420" s="204"/>
      <c r="Z420" s="204"/>
    </row>
    <row r="421" spans="1:26" ht="12.75" customHeight="1">
      <c r="A421" s="204"/>
      <c r="B421" s="204"/>
      <c r="C421" s="205"/>
      <c r="D421" s="205"/>
      <c r="E421" s="205"/>
      <c r="F421" s="206"/>
      <c r="G421" s="204"/>
      <c r="H421" s="204"/>
      <c r="I421" s="204"/>
      <c r="J421" s="204"/>
      <c r="K421" s="204"/>
      <c r="L421" s="204"/>
      <c r="M421" s="204"/>
      <c r="N421" s="204"/>
      <c r="O421" s="204"/>
      <c r="P421" s="204"/>
      <c r="Q421" s="204"/>
      <c r="R421" s="204"/>
      <c r="S421" s="204"/>
      <c r="T421" s="204"/>
      <c r="U421" s="204"/>
      <c r="V421" s="204"/>
      <c r="W421" s="204"/>
      <c r="X421" s="204"/>
      <c r="Y421" s="204"/>
      <c r="Z421" s="204"/>
    </row>
    <row r="422" spans="1:26" ht="12.75" customHeight="1">
      <c r="A422" s="204"/>
      <c r="B422" s="204"/>
      <c r="C422" s="205"/>
      <c r="D422" s="205"/>
      <c r="E422" s="205"/>
      <c r="F422" s="206"/>
      <c r="G422" s="204"/>
      <c r="H422" s="204"/>
      <c r="I422" s="204"/>
      <c r="J422" s="204"/>
      <c r="K422" s="204"/>
      <c r="L422" s="204"/>
      <c r="M422" s="204"/>
      <c r="N422" s="204"/>
      <c r="O422" s="204"/>
      <c r="P422" s="204"/>
      <c r="Q422" s="204"/>
      <c r="R422" s="204"/>
      <c r="S422" s="204"/>
      <c r="T422" s="204"/>
      <c r="U422" s="204"/>
      <c r="V422" s="204"/>
      <c r="W422" s="204"/>
      <c r="X422" s="204"/>
      <c r="Y422" s="204"/>
      <c r="Z422" s="204"/>
    </row>
    <row r="423" spans="1:26" ht="12.75" customHeight="1">
      <c r="A423" s="204"/>
      <c r="B423" s="204"/>
      <c r="C423" s="205"/>
      <c r="D423" s="205"/>
      <c r="E423" s="205"/>
      <c r="F423" s="206"/>
      <c r="G423" s="204"/>
      <c r="H423" s="204"/>
      <c r="I423" s="204"/>
      <c r="J423" s="204"/>
      <c r="K423" s="204"/>
      <c r="L423" s="204"/>
      <c r="M423" s="204"/>
      <c r="N423" s="204"/>
      <c r="O423" s="204"/>
      <c r="P423" s="204"/>
      <c r="Q423" s="204"/>
      <c r="R423" s="204"/>
      <c r="S423" s="204"/>
      <c r="T423" s="204"/>
      <c r="U423" s="204"/>
      <c r="V423" s="204"/>
      <c r="W423" s="204"/>
      <c r="X423" s="204"/>
      <c r="Y423" s="204"/>
      <c r="Z423" s="204"/>
    </row>
    <row r="424" spans="1:26" ht="12.75" customHeight="1">
      <c r="A424" s="204"/>
      <c r="B424" s="204"/>
      <c r="C424" s="205"/>
      <c r="D424" s="205"/>
      <c r="E424" s="205"/>
      <c r="F424" s="206"/>
      <c r="G424" s="204"/>
      <c r="H424" s="204"/>
      <c r="I424" s="204"/>
      <c r="J424" s="204"/>
      <c r="K424" s="204"/>
      <c r="L424" s="204"/>
      <c r="M424" s="204"/>
      <c r="N424" s="204"/>
      <c r="O424" s="204"/>
      <c r="P424" s="204"/>
      <c r="Q424" s="204"/>
      <c r="R424" s="204"/>
      <c r="S424" s="204"/>
      <c r="T424" s="204"/>
      <c r="U424" s="204"/>
      <c r="V424" s="204"/>
      <c r="W424" s="204"/>
      <c r="X424" s="204"/>
      <c r="Y424" s="204"/>
      <c r="Z424" s="204"/>
    </row>
    <row r="425" spans="1:26" ht="12.75" customHeight="1">
      <c r="A425" s="204"/>
      <c r="B425" s="204"/>
      <c r="C425" s="205"/>
      <c r="D425" s="205"/>
      <c r="E425" s="205"/>
      <c r="F425" s="206"/>
      <c r="G425" s="204"/>
      <c r="H425" s="204"/>
      <c r="I425" s="204"/>
      <c r="J425" s="204"/>
      <c r="K425" s="204"/>
      <c r="L425" s="204"/>
      <c r="M425" s="204"/>
      <c r="N425" s="204"/>
      <c r="O425" s="204"/>
      <c r="P425" s="204"/>
      <c r="Q425" s="204"/>
      <c r="R425" s="204"/>
      <c r="S425" s="204"/>
      <c r="T425" s="204"/>
      <c r="U425" s="204"/>
      <c r="V425" s="204"/>
      <c r="W425" s="204"/>
      <c r="X425" s="204"/>
      <c r="Y425" s="204"/>
      <c r="Z425" s="204"/>
    </row>
    <row r="426" spans="1:26" ht="12.75" customHeight="1">
      <c r="A426" s="204"/>
      <c r="B426" s="204"/>
      <c r="C426" s="205"/>
      <c r="D426" s="205"/>
      <c r="E426" s="205"/>
      <c r="F426" s="206"/>
      <c r="G426" s="204"/>
      <c r="H426" s="204"/>
      <c r="I426" s="204"/>
      <c r="J426" s="204"/>
      <c r="K426" s="204"/>
      <c r="L426" s="204"/>
      <c r="M426" s="204"/>
      <c r="N426" s="204"/>
      <c r="O426" s="204"/>
      <c r="P426" s="204"/>
      <c r="Q426" s="204"/>
      <c r="R426" s="204"/>
      <c r="S426" s="204"/>
      <c r="T426" s="204"/>
      <c r="U426" s="204"/>
      <c r="V426" s="204"/>
      <c r="W426" s="204"/>
      <c r="X426" s="204"/>
      <c r="Y426" s="204"/>
      <c r="Z426" s="204"/>
    </row>
    <row r="427" spans="1:26" ht="12.75" customHeight="1">
      <c r="A427" s="204"/>
      <c r="B427" s="204"/>
      <c r="C427" s="205"/>
      <c r="D427" s="205"/>
      <c r="E427" s="205"/>
      <c r="F427" s="206"/>
      <c r="G427" s="204"/>
      <c r="H427" s="204"/>
      <c r="I427" s="204"/>
      <c r="J427" s="204"/>
      <c r="K427" s="204"/>
      <c r="L427" s="204"/>
      <c r="M427" s="204"/>
      <c r="N427" s="204"/>
      <c r="O427" s="204"/>
      <c r="P427" s="204"/>
      <c r="Q427" s="204"/>
      <c r="R427" s="204"/>
      <c r="S427" s="204"/>
      <c r="T427" s="204"/>
      <c r="U427" s="204"/>
      <c r="V427" s="204"/>
      <c r="W427" s="204"/>
      <c r="X427" s="204"/>
      <c r="Y427" s="204"/>
      <c r="Z427" s="204"/>
    </row>
    <row r="428" spans="1:26" ht="12.75" customHeight="1">
      <c r="A428" s="204"/>
      <c r="B428" s="204"/>
      <c r="C428" s="205"/>
      <c r="D428" s="205"/>
      <c r="E428" s="205"/>
      <c r="F428" s="206"/>
      <c r="G428" s="204"/>
      <c r="H428" s="204"/>
      <c r="I428" s="204"/>
      <c r="J428" s="204"/>
      <c r="K428" s="204"/>
      <c r="L428" s="204"/>
      <c r="M428" s="204"/>
      <c r="N428" s="204"/>
      <c r="O428" s="204"/>
      <c r="P428" s="204"/>
      <c r="Q428" s="204"/>
      <c r="R428" s="204"/>
      <c r="S428" s="204"/>
      <c r="T428" s="204"/>
      <c r="U428" s="204"/>
      <c r="V428" s="204"/>
      <c r="W428" s="204"/>
      <c r="X428" s="204"/>
      <c r="Y428" s="204"/>
      <c r="Z428" s="204"/>
    </row>
    <row r="429" spans="1:26" ht="12.75" customHeight="1">
      <c r="A429" s="204"/>
      <c r="B429" s="204"/>
      <c r="C429" s="205"/>
      <c r="D429" s="205"/>
      <c r="E429" s="205"/>
      <c r="F429" s="206"/>
      <c r="G429" s="204"/>
      <c r="H429" s="204"/>
      <c r="I429" s="204"/>
      <c r="J429" s="204"/>
      <c r="K429" s="204"/>
      <c r="L429" s="204"/>
      <c r="M429" s="204"/>
      <c r="N429" s="204"/>
      <c r="O429" s="204"/>
      <c r="P429" s="204"/>
      <c r="Q429" s="204"/>
      <c r="R429" s="204"/>
      <c r="S429" s="204"/>
      <c r="T429" s="204"/>
      <c r="U429" s="204"/>
      <c r="V429" s="204"/>
      <c r="W429" s="204"/>
      <c r="X429" s="204"/>
      <c r="Y429" s="204"/>
      <c r="Z429" s="204"/>
    </row>
    <row r="430" spans="1:26" ht="12.75" customHeight="1">
      <c r="A430" s="204"/>
      <c r="B430" s="204"/>
      <c r="C430" s="205"/>
      <c r="D430" s="205"/>
      <c r="E430" s="205"/>
      <c r="F430" s="206"/>
      <c r="G430" s="204"/>
      <c r="H430" s="204"/>
      <c r="I430" s="204"/>
      <c r="J430" s="204"/>
      <c r="K430" s="204"/>
      <c r="L430" s="204"/>
      <c r="M430" s="204"/>
      <c r="N430" s="204"/>
      <c r="O430" s="204"/>
      <c r="P430" s="204"/>
      <c r="Q430" s="204"/>
      <c r="R430" s="204"/>
      <c r="S430" s="204"/>
      <c r="T430" s="204"/>
      <c r="U430" s="204"/>
      <c r="V430" s="204"/>
      <c r="W430" s="204"/>
      <c r="X430" s="204"/>
      <c r="Y430" s="204"/>
      <c r="Z430" s="204"/>
    </row>
    <row r="431" spans="1:26" ht="12.75" customHeight="1">
      <c r="A431" s="204"/>
      <c r="B431" s="204"/>
      <c r="C431" s="205"/>
      <c r="D431" s="205"/>
      <c r="E431" s="205"/>
      <c r="F431" s="206"/>
      <c r="G431" s="204"/>
      <c r="H431" s="204"/>
      <c r="I431" s="204"/>
      <c r="J431" s="204"/>
      <c r="K431" s="204"/>
      <c r="L431" s="204"/>
      <c r="M431" s="204"/>
      <c r="N431" s="204"/>
      <c r="O431" s="204"/>
      <c r="P431" s="204"/>
      <c r="Q431" s="204"/>
      <c r="R431" s="204"/>
      <c r="S431" s="204"/>
      <c r="T431" s="204"/>
      <c r="U431" s="204"/>
      <c r="V431" s="204"/>
      <c r="W431" s="204"/>
      <c r="X431" s="204"/>
      <c r="Y431" s="204"/>
      <c r="Z431" s="204"/>
    </row>
    <row r="432" spans="1:26" ht="12.75" customHeight="1">
      <c r="A432" s="204"/>
      <c r="B432" s="204"/>
      <c r="C432" s="205"/>
      <c r="D432" s="205"/>
      <c r="E432" s="205"/>
      <c r="F432" s="206"/>
      <c r="G432" s="204"/>
      <c r="H432" s="204"/>
      <c r="I432" s="204"/>
      <c r="J432" s="204"/>
      <c r="K432" s="204"/>
      <c r="L432" s="204"/>
      <c r="M432" s="204"/>
      <c r="N432" s="204"/>
      <c r="O432" s="204"/>
      <c r="P432" s="204"/>
      <c r="Q432" s="204"/>
      <c r="R432" s="204"/>
      <c r="S432" s="204"/>
      <c r="T432" s="204"/>
      <c r="U432" s="204"/>
      <c r="V432" s="204"/>
      <c r="W432" s="204"/>
      <c r="X432" s="204"/>
      <c r="Y432" s="204"/>
      <c r="Z432" s="204"/>
    </row>
    <row r="433" spans="1:26" ht="12.75" customHeight="1">
      <c r="A433" s="204"/>
      <c r="B433" s="204"/>
      <c r="C433" s="205"/>
      <c r="D433" s="205"/>
      <c r="E433" s="205"/>
      <c r="F433" s="206"/>
      <c r="G433" s="204"/>
      <c r="H433" s="204"/>
      <c r="I433" s="204"/>
      <c r="J433" s="204"/>
      <c r="K433" s="204"/>
      <c r="L433" s="204"/>
      <c r="M433" s="204"/>
      <c r="N433" s="204"/>
      <c r="O433" s="204"/>
      <c r="P433" s="204"/>
      <c r="Q433" s="204"/>
      <c r="R433" s="204"/>
      <c r="S433" s="204"/>
      <c r="T433" s="204"/>
      <c r="U433" s="204"/>
      <c r="V433" s="204"/>
      <c r="W433" s="204"/>
      <c r="X433" s="204"/>
      <c r="Y433" s="204"/>
      <c r="Z433" s="204"/>
    </row>
    <row r="434" spans="1:26" ht="12.75" customHeight="1">
      <c r="A434" s="204"/>
      <c r="B434" s="204"/>
      <c r="C434" s="205"/>
      <c r="D434" s="205"/>
      <c r="E434" s="205"/>
      <c r="F434" s="206"/>
      <c r="G434" s="204"/>
      <c r="H434" s="204"/>
      <c r="I434" s="204"/>
      <c r="J434" s="204"/>
      <c r="K434" s="204"/>
      <c r="L434" s="204"/>
      <c r="M434" s="204"/>
      <c r="N434" s="204"/>
      <c r="O434" s="204"/>
      <c r="P434" s="204"/>
      <c r="Q434" s="204"/>
      <c r="R434" s="204"/>
      <c r="S434" s="204"/>
      <c r="T434" s="204"/>
      <c r="U434" s="204"/>
      <c r="V434" s="204"/>
      <c r="W434" s="204"/>
      <c r="X434" s="204"/>
      <c r="Y434" s="204"/>
      <c r="Z434" s="204"/>
    </row>
    <row r="435" spans="1:26" ht="12.75" customHeight="1">
      <c r="A435" s="204"/>
      <c r="B435" s="204"/>
      <c r="C435" s="205"/>
      <c r="D435" s="205"/>
      <c r="E435" s="205"/>
      <c r="F435" s="206"/>
      <c r="G435" s="204"/>
      <c r="H435" s="204"/>
      <c r="I435" s="204"/>
      <c r="J435" s="204"/>
      <c r="K435" s="204"/>
      <c r="L435" s="204"/>
      <c r="M435" s="204"/>
      <c r="N435" s="204"/>
      <c r="O435" s="204"/>
      <c r="P435" s="204"/>
      <c r="Q435" s="204"/>
      <c r="R435" s="204"/>
      <c r="S435" s="204"/>
      <c r="T435" s="204"/>
      <c r="U435" s="204"/>
      <c r="V435" s="204"/>
      <c r="W435" s="204"/>
      <c r="X435" s="204"/>
      <c r="Y435" s="204"/>
      <c r="Z435" s="204"/>
    </row>
    <row r="436" spans="1:26" ht="12.75" customHeight="1">
      <c r="A436" s="204"/>
      <c r="B436" s="204"/>
      <c r="C436" s="205"/>
      <c r="D436" s="205"/>
      <c r="E436" s="205"/>
      <c r="F436" s="206"/>
      <c r="G436" s="204"/>
      <c r="H436" s="204"/>
      <c r="I436" s="204"/>
      <c r="J436" s="204"/>
      <c r="K436" s="204"/>
      <c r="L436" s="204"/>
      <c r="M436" s="204"/>
      <c r="N436" s="204"/>
      <c r="O436" s="204"/>
      <c r="P436" s="204"/>
      <c r="Q436" s="204"/>
      <c r="R436" s="204"/>
      <c r="S436" s="204"/>
      <c r="T436" s="204"/>
      <c r="U436" s="204"/>
      <c r="V436" s="204"/>
      <c r="W436" s="204"/>
      <c r="X436" s="204"/>
      <c r="Y436" s="204"/>
      <c r="Z436" s="204"/>
    </row>
    <row r="437" spans="1:26" ht="12.75" customHeight="1">
      <c r="A437" s="204"/>
      <c r="B437" s="204"/>
      <c r="C437" s="205"/>
      <c r="D437" s="205"/>
      <c r="E437" s="205"/>
      <c r="F437" s="206"/>
      <c r="G437" s="204"/>
      <c r="H437" s="204"/>
      <c r="I437" s="204"/>
      <c r="J437" s="204"/>
      <c r="K437" s="204"/>
      <c r="L437" s="204"/>
      <c r="M437" s="204"/>
      <c r="N437" s="204"/>
      <c r="O437" s="204"/>
      <c r="P437" s="204"/>
      <c r="Q437" s="204"/>
      <c r="R437" s="204"/>
      <c r="S437" s="204"/>
      <c r="T437" s="204"/>
      <c r="U437" s="204"/>
      <c r="V437" s="204"/>
      <c r="W437" s="204"/>
      <c r="X437" s="204"/>
      <c r="Y437" s="204"/>
      <c r="Z437" s="204"/>
    </row>
    <row r="438" spans="1:26" ht="12.75" customHeight="1">
      <c r="A438" s="204"/>
      <c r="B438" s="204"/>
      <c r="C438" s="205"/>
      <c r="D438" s="205"/>
      <c r="E438" s="205"/>
      <c r="F438" s="206"/>
      <c r="G438" s="204"/>
      <c r="H438" s="204"/>
      <c r="I438" s="204"/>
      <c r="J438" s="204"/>
      <c r="K438" s="204"/>
      <c r="L438" s="204"/>
      <c r="M438" s="204"/>
      <c r="N438" s="204"/>
      <c r="O438" s="204"/>
      <c r="P438" s="204"/>
      <c r="Q438" s="204"/>
      <c r="R438" s="204"/>
      <c r="S438" s="204"/>
      <c r="T438" s="204"/>
      <c r="U438" s="204"/>
      <c r="V438" s="204"/>
      <c r="W438" s="204"/>
      <c r="X438" s="204"/>
      <c r="Y438" s="204"/>
      <c r="Z438" s="204"/>
    </row>
    <row r="439" spans="1:26" ht="12.75" customHeight="1">
      <c r="A439" s="204"/>
      <c r="B439" s="204"/>
      <c r="C439" s="205"/>
      <c r="D439" s="205"/>
      <c r="E439" s="205"/>
      <c r="F439" s="206"/>
      <c r="G439" s="204"/>
      <c r="H439" s="204"/>
      <c r="I439" s="204"/>
      <c r="J439" s="204"/>
      <c r="K439" s="204"/>
      <c r="L439" s="204"/>
      <c r="M439" s="204"/>
      <c r="N439" s="204"/>
      <c r="O439" s="204"/>
      <c r="P439" s="204"/>
      <c r="Q439" s="204"/>
      <c r="R439" s="204"/>
      <c r="S439" s="204"/>
      <c r="T439" s="204"/>
      <c r="U439" s="204"/>
      <c r="V439" s="204"/>
      <c r="W439" s="204"/>
      <c r="X439" s="204"/>
      <c r="Y439" s="204"/>
      <c r="Z439" s="204"/>
    </row>
    <row r="440" spans="1:26" ht="12.75" customHeight="1">
      <c r="A440" s="204"/>
      <c r="B440" s="204"/>
      <c r="C440" s="205"/>
      <c r="D440" s="205"/>
      <c r="E440" s="205"/>
      <c r="F440" s="206"/>
      <c r="G440" s="204"/>
      <c r="H440" s="204"/>
      <c r="I440" s="204"/>
      <c r="J440" s="204"/>
      <c r="K440" s="204"/>
      <c r="L440" s="204"/>
      <c r="M440" s="204"/>
      <c r="N440" s="204"/>
      <c r="O440" s="204"/>
      <c r="P440" s="204"/>
      <c r="Q440" s="204"/>
      <c r="R440" s="204"/>
      <c r="S440" s="204"/>
      <c r="T440" s="204"/>
      <c r="U440" s="204"/>
      <c r="V440" s="204"/>
      <c r="W440" s="204"/>
      <c r="X440" s="204"/>
      <c r="Y440" s="204"/>
      <c r="Z440" s="204"/>
    </row>
    <row r="441" spans="1:26" ht="12.75" customHeight="1">
      <c r="A441" s="204"/>
      <c r="B441" s="204"/>
      <c r="C441" s="205"/>
      <c r="D441" s="205"/>
      <c r="E441" s="205"/>
      <c r="F441" s="206"/>
      <c r="G441" s="204"/>
      <c r="H441" s="204"/>
      <c r="I441" s="204"/>
      <c r="J441" s="204"/>
      <c r="K441" s="204"/>
      <c r="L441" s="204"/>
      <c r="M441" s="204"/>
      <c r="N441" s="204"/>
      <c r="O441" s="204"/>
      <c r="P441" s="204"/>
      <c r="Q441" s="204"/>
      <c r="R441" s="204"/>
      <c r="S441" s="204"/>
      <c r="T441" s="204"/>
      <c r="U441" s="204"/>
      <c r="V441" s="204"/>
      <c r="W441" s="204"/>
      <c r="X441" s="204"/>
      <c r="Y441" s="204"/>
      <c r="Z441" s="204"/>
    </row>
    <row r="442" spans="1:26" ht="12.75" customHeight="1">
      <c r="A442" s="204"/>
      <c r="B442" s="204"/>
      <c r="C442" s="205"/>
      <c r="D442" s="205"/>
      <c r="E442" s="205"/>
      <c r="F442" s="206"/>
      <c r="G442" s="204"/>
      <c r="H442" s="204"/>
      <c r="I442" s="204"/>
      <c r="J442" s="204"/>
      <c r="K442" s="204"/>
      <c r="L442" s="204"/>
      <c r="M442" s="204"/>
      <c r="N442" s="204"/>
      <c r="O442" s="204"/>
      <c r="P442" s="204"/>
      <c r="Q442" s="204"/>
      <c r="R442" s="204"/>
      <c r="S442" s="204"/>
      <c r="T442" s="204"/>
      <c r="U442" s="204"/>
      <c r="V442" s="204"/>
      <c r="W442" s="204"/>
      <c r="X442" s="204"/>
      <c r="Y442" s="204"/>
      <c r="Z442" s="204"/>
    </row>
    <row r="443" spans="1:26" ht="12.75" customHeight="1">
      <c r="A443" s="204"/>
      <c r="B443" s="204"/>
      <c r="C443" s="205"/>
      <c r="D443" s="205"/>
      <c r="E443" s="205"/>
      <c r="F443" s="206"/>
      <c r="G443" s="204"/>
      <c r="H443" s="204"/>
      <c r="I443" s="204"/>
      <c r="J443" s="204"/>
      <c r="K443" s="204"/>
      <c r="L443" s="204"/>
      <c r="M443" s="204"/>
      <c r="N443" s="204"/>
      <c r="O443" s="204"/>
      <c r="P443" s="204"/>
      <c r="Q443" s="204"/>
      <c r="R443" s="204"/>
      <c r="S443" s="204"/>
      <c r="T443" s="204"/>
      <c r="U443" s="204"/>
      <c r="V443" s="204"/>
      <c r="W443" s="204"/>
      <c r="X443" s="204"/>
      <c r="Y443" s="204"/>
      <c r="Z443" s="204"/>
    </row>
    <row r="444" spans="1:26" ht="12.75" customHeight="1">
      <c r="A444" s="204"/>
      <c r="B444" s="204"/>
      <c r="C444" s="205"/>
      <c r="D444" s="205"/>
      <c r="E444" s="205"/>
      <c r="F444" s="206"/>
      <c r="G444" s="204"/>
      <c r="H444" s="204"/>
      <c r="I444" s="204"/>
      <c r="J444" s="204"/>
      <c r="K444" s="204"/>
      <c r="L444" s="204"/>
      <c r="M444" s="204"/>
      <c r="N444" s="204"/>
      <c r="O444" s="204"/>
      <c r="P444" s="204"/>
      <c r="Q444" s="204"/>
      <c r="R444" s="204"/>
      <c r="S444" s="204"/>
      <c r="T444" s="204"/>
      <c r="U444" s="204"/>
      <c r="V444" s="204"/>
      <c r="W444" s="204"/>
      <c r="X444" s="204"/>
      <c r="Y444" s="204"/>
      <c r="Z444" s="204"/>
    </row>
    <row r="445" spans="1:26" ht="12.75" customHeight="1">
      <c r="A445" s="204"/>
      <c r="B445" s="204"/>
      <c r="C445" s="205"/>
      <c r="D445" s="205"/>
      <c r="E445" s="205"/>
      <c r="F445" s="206"/>
      <c r="G445" s="204"/>
      <c r="H445" s="204"/>
      <c r="I445" s="204"/>
      <c r="J445" s="204"/>
      <c r="K445" s="204"/>
      <c r="L445" s="204"/>
      <c r="M445" s="204"/>
      <c r="N445" s="204"/>
      <c r="O445" s="204"/>
      <c r="P445" s="204"/>
      <c r="Q445" s="204"/>
      <c r="R445" s="204"/>
      <c r="S445" s="204"/>
      <c r="T445" s="204"/>
      <c r="U445" s="204"/>
      <c r="V445" s="204"/>
      <c r="W445" s="204"/>
      <c r="X445" s="204"/>
      <c r="Y445" s="204"/>
      <c r="Z445" s="204"/>
    </row>
    <row r="446" spans="1:26" ht="12.75" customHeight="1">
      <c r="A446" s="204"/>
      <c r="B446" s="204"/>
      <c r="C446" s="205"/>
      <c r="D446" s="205"/>
      <c r="E446" s="205"/>
      <c r="F446" s="206"/>
      <c r="G446" s="204"/>
      <c r="H446" s="204"/>
      <c r="I446" s="204"/>
      <c r="J446" s="204"/>
      <c r="K446" s="204"/>
      <c r="L446" s="204"/>
      <c r="M446" s="204"/>
      <c r="N446" s="204"/>
      <c r="O446" s="204"/>
      <c r="P446" s="204"/>
      <c r="Q446" s="204"/>
      <c r="R446" s="204"/>
      <c r="S446" s="204"/>
      <c r="T446" s="204"/>
      <c r="U446" s="204"/>
      <c r="V446" s="204"/>
      <c r="W446" s="204"/>
      <c r="X446" s="204"/>
      <c r="Y446" s="204"/>
      <c r="Z446" s="204"/>
    </row>
    <row r="447" spans="1:26" ht="12.75" customHeight="1">
      <c r="A447" s="204"/>
      <c r="B447" s="204"/>
      <c r="C447" s="205"/>
      <c r="D447" s="205"/>
      <c r="E447" s="205"/>
      <c r="F447" s="206"/>
      <c r="G447" s="204"/>
      <c r="H447" s="204"/>
      <c r="I447" s="204"/>
      <c r="J447" s="204"/>
      <c r="K447" s="204"/>
      <c r="L447" s="204"/>
      <c r="M447" s="204"/>
      <c r="N447" s="204"/>
      <c r="O447" s="204"/>
      <c r="P447" s="204"/>
      <c r="Q447" s="204"/>
      <c r="R447" s="204"/>
      <c r="S447" s="204"/>
      <c r="T447" s="204"/>
      <c r="U447" s="204"/>
      <c r="V447" s="204"/>
      <c r="W447" s="204"/>
      <c r="X447" s="204"/>
      <c r="Y447" s="204"/>
      <c r="Z447" s="204"/>
    </row>
    <row r="448" spans="1:26" ht="12.75" customHeight="1">
      <c r="A448" s="204"/>
      <c r="B448" s="204"/>
      <c r="C448" s="205"/>
      <c r="D448" s="205"/>
      <c r="E448" s="205"/>
      <c r="F448" s="206"/>
      <c r="G448" s="204"/>
      <c r="H448" s="204"/>
      <c r="I448" s="204"/>
      <c r="J448" s="204"/>
      <c r="K448" s="204"/>
      <c r="L448" s="204"/>
      <c r="M448" s="204"/>
      <c r="N448" s="204"/>
      <c r="O448" s="204"/>
      <c r="P448" s="204"/>
      <c r="Q448" s="204"/>
      <c r="R448" s="204"/>
      <c r="S448" s="204"/>
      <c r="T448" s="204"/>
      <c r="U448" s="204"/>
      <c r="V448" s="204"/>
      <c r="W448" s="204"/>
      <c r="X448" s="204"/>
      <c r="Y448" s="204"/>
      <c r="Z448" s="204"/>
    </row>
    <row r="449" spans="1:26" ht="12.75" customHeight="1">
      <c r="A449" s="204"/>
      <c r="B449" s="204"/>
      <c r="C449" s="205"/>
      <c r="D449" s="205"/>
      <c r="E449" s="205"/>
      <c r="F449" s="206"/>
      <c r="G449" s="204"/>
      <c r="H449" s="204"/>
      <c r="I449" s="204"/>
      <c r="J449" s="204"/>
      <c r="K449" s="204"/>
      <c r="L449" s="204"/>
      <c r="M449" s="204"/>
      <c r="N449" s="204"/>
      <c r="O449" s="204"/>
      <c r="P449" s="204"/>
      <c r="Q449" s="204"/>
      <c r="R449" s="204"/>
      <c r="S449" s="204"/>
      <c r="T449" s="204"/>
      <c r="U449" s="204"/>
      <c r="V449" s="204"/>
      <c r="W449" s="204"/>
      <c r="X449" s="204"/>
      <c r="Y449" s="204"/>
      <c r="Z449" s="204"/>
    </row>
    <row r="450" spans="1:26" ht="12.75" customHeight="1">
      <c r="A450" s="204"/>
      <c r="B450" s="204"/>
      <c r="C450" s="205"/>
      <c r="D450" s="205"/>
      <c r="E450" s="205"/>
      <c r="F450" s="206"/>
      <c r="G450" s="204"/>
      <c r="H450" s="204"/>
      <c r="I450" s="204"/>
      <c r="J450" s="204"/>
      <c r="K450" s="204"/>
      <c r="L450" s="204"/>
      <c r="M450" s="204"/>
      <c r="N450" s="204"/>
      <c r="O450" s="204"/>
      <c r="P450" s="204"/>
      <c r="Q450" s="204"/>
      <c r="R450" s="204"/>
      <c r="S450" s="204"/>
      <c r="T450" s="204"/>
      <c r="U450" s="204"/>
      <c r="V450" s="204"/>
      <c r="W450" s="204"/>
      <c r="X450" s="204"/>
      <c r="Y450" s="204"/>
      <c r="Z450" s="204"/>
    </row>
    <row r="451" spans="1:26" ht="12.75" customHeight="1">
      <c r="A451" s="204"/>
      <c r="B451" s="204"/>
      <c r="C451" s="205"/>
      <c r="D451" s="205"/>
      <c r="E451" s="205"/>
      <c r="F451" s="206"/>
      <c r="G451" s="204"/>
      <c r="H451" s="204"/>
      <c r="I451" s="204"/>
      <c r="J451" s="204"/>
      <c r="K451" s="204"/>
      <c r="L451" s="204"/>
      <c r="M451" s="204"/>
      <c r="N451" s="204"/>
      <c r="O451" s="204"/>
      <c r="P451" s="204"/>
      <c r="Q451" s="204"/>
      <c r="R451" s="204"/>
      <c r="S451" s="204"/>
      <c r="T451" s="204"/>
      <c r="U451" s="204"/>
      <c r="V451" s="204"/>
      <c r="W451" s="204"/>
      <c r="X451" s="204"/>
      <c r="Y451" s="204"/>
      <c r="Z451" s="204"/>
    </row>
    <row r="452" spans="1:26" ht="12.75" customHeight="1">
      <c r="A452" s="204"/>
      <c r="B452" s="204"/>
      <c r="C452" s="205"/>
      <c r="D452" s="205"/>
      <c r="E452" s="205"/>
      <c r="F452" s="206"/>
      <c r="G452" s="204"/>
      <c r="H452" s="204"/>
      <c r="I452" s="204"/>
      <c r="J452" s="204"/>
      <c r="K452" s="204"/>
      <c r="L452" s="204"/>
      <c r="M452" s="204"/>
      <c r="N452" s="204"/>
      <c r="O452" s="204"/>
      <c r="P452" s="204"/>
      <c r="Q452" s="204"/>
      <c r="R452" s="204"/>
      <c r="S452" s="204"/>
      <c r="T452" s="204"/>
      <c r="U452" s="204"/>
      <c r="V452" s="204"/>
      <c r="W452" s="204"/>
      <c r="X452" s="204"/>
      <c r="Y452" s="204"/>
      <c r="Z452" s="204"/>
    </row>
    <row r="453" spans="1:26" ht="12.75" customHeight="1">
      <c r="A453" s="204"/>
      <c r="B453" s="204"/>
      <c r="C453" s="205"/>
      <c r="D453" s="205"/>
      <c r="E453" s="205"/>
      <c r="F453" s="206"/>
      <c r="G453" s="204"/>
      <c r="H453" s="204"/>
      <c r="I453" s="204"/>
      <c r="J453" s="204"/>
      <c r="K453" s="204"/>
      <c r="L453" s="204"/>
      <c r="M453" s="204"/>
      <c r="N453" s="204"/>
      <c r="O453" s="204"/>
      <c r="P453" s="204"/>
      <c r="Q453" s="204"/>
      <c r="R453" s="204"/>
      <c r="S453" s="204"/>
      <c r="T453" s="204"/>
      <c r="U453" s="204"/>
      <c r="V453" s="204"/>
      <c r="W453" s="204"/>
      <c r="X453" s="204"/>
      <c r="Y453" s="204"/>
      <c r="Z453" s="204"/>
    </row>
    <row r="454" spans="1:26" ht="12.75" customHeight="1">
      <c r="A454" s="204"/>
      <c r="B454" s="204"/>
      <c r="C454" s="205"/>
      <c r="D454" s="205"/>
      <c r="E454" s="205"/>
      <c r="F454" s="206"/>
      <c r="G454" s="204"/>
      <c r="H454" s="204"/>
      <c r="I454" s="204"/>
      <c r="J454" s="204"/>
      <c r="K454" s="204"/>
      <c r="L454" s="204"/>
      <c r="M454" s="204"/>
      <c r="N454" s="204"/>
      <c r="O454" s="204"/>
      <c r="P454" s="204"/>
      <c r="Q454" s="204"/>
      <c r="R454" s="204"/>
      <c r="S454" s="204"/>
      <c r="T454" s="204"/>
      <c r="U454" s="204"/>
      <c r="V454" s="204"/>
      <c r="W454" s="204"/>
      <c r="X454" s="204"/>
      <c r="Y454" s="204"/>
      <c r="Z454" s="204"/>
    </row>
    <row r="455" spans="1:26" ht="12.75" customHeight="1">
      <c r="A455" s="204"/>
      <c r="B455" s="204"/>
      <c r="C455" s="205"/>
      <c r="D455" s="205"/>
      <c r="E455" s="205"/>
      <c r="F455" s="206"/>
      <c r="G455" s="204"/>
      <c r="H455" s="204"/>
      <c r="I455" s="204"/>
      <c r="J455" s="204"/>
      <c r="K455" s="204"/>
      <c r="L455" s="204"/>
      <c r="M455" s="204"/>
      <c r="N455" s="204"/>
      <c r="O455" s="204"/>
      <c r="P455" s="204"/>
      <c r="Q455" s="204"/>
      <c r="R455" s="204"/>
      <c r="S455" s="204"/>
      <c r="T455" s="204"/>
      <c r="U455" s="204"/>
      <c r="V455" s="204"/>
      <c r="W455" s="204"/>
      <c r="X455" s="204"/>
      <c r="Y455" s="204"/>
      <c r="Z455" s="204"/>
    </row>
    <row r="456" spans="1:26" ht="12.75" customHeight="1">
      <c r="A456" s="204"/>
      <c r="B456" s="204"/>
      <c r="C456" s="205"/>
      <c r="D456" s="205"/>
      <c r="E456" s="205"/>
      <c r="F456" s="206"/>
      <c r="G456" s="204"/>
      <c r="H456" s="204"/>
      <c r="I456" s="204"/>
      <c r="J456" s="204"/>
      <c r="K456" s="204"/>
      <c r="L456" s="204"/>
      <c r="M456" s="204"/>
      <c r="N456" s="204"/>
      <c r="O456" s="204"/>
      <c r="P456" s="204"/>
      <c r="Q456" s="204"/>
      <c r="R456" s="204"/>
      <c r="S456" s="204"/>
      <c r="T456" s="204"/>
      <c r="U456" s="204"/>
      <c r="V456" s="204"/>
      <c r="W456" s="204"/>
      <c r="X456" s="204"/>
      <c r="Y456" s="204"/>
      <c r="Z456" s="204"/>
    </row>
    <row r="457" spans="1:26" ht="12.75" customHeight="1">
      <c r="A457" s="204"/>
      <c r="B457" s="204"/>
      <c r="C457" s="205"/>
      <c r="D457" s="205"/>
      <c r="E457" s="205"/>
      <c r="F457" s="206"/>
      <c r="G457" s="204"/>
      <c r="H457" s="204"/>
      <c r="I457" s="204"/>
      <c r="J457" s="204"/>
      <c r="K457" s="204"/>
      <c r="L457" s="204"/>
      <c r="M457" s="204"/>
      <c r="N457" s="204"/>
      <c r="O457" s="204"/>
      <c r="P457" s="204"/>
      <c r="Q457" s="204"/>
      <c r="R457" s="204"/>
      <c r="S457" s="204"/>
      <c r="T457" s="204"/>
      <c r="U457" s="204"/>
      <c r="V457" s="204"/>
      <c r="W457" s="204"/>
      <c r="X457" s="204"/>
      <c r="Y457" s="204"/>
      <c r="Z457" s="204"/>
    </row>
    <row r="458" spans="1:26" ht="12.75" customHeight="1">
      <c r="A458" s="204"/>
      <c r="B458" s="204"/>
      <c r="C458" s="205"/>
      <c r="D458" s="205"/>
      <c r="E458" s="205"/>
      <c r="F458" s="206"/>
      <c r="G458" s="204"/>
      <c r="H458" s="204"/>
      <c r="I458" s="204"/>
      <c r="J458" s="204"/>
      <c r="K458" s="204"/>
      <c r="L458" s="204"/>
      <c r="M458" s="204"/>
      <c r="N458" s="204"/>
      <c r="O458" s="204"/>
      <c r="P458" s="204"/>
      <c r="Q458" s="204"/>
      <c r="R458" s="204"/>
      <c r="S458" s="204"/>
      <c r="T458" s="204"/>
      <c r="U458" s="204"/>
      <c r="V458" s="204"/>
      <c r="W458" s="204"/>
      <c r="X458" s="204"/>
      <c r="Y458" s="204"/>
      <c r="Z458" s="204"/>
    </row>
    <row r="459" spans="1:26" ht="12.75" customHeight="1">
      <c r="A459" s="204"/>
      <c r="B459" s="204"/>
      <c r="C459" s="205"/>
      <c r="D459" s="205"/>
      <c r="E459" s="205"/>
      <c r="F459" s="206"/>
      <c r="G459" s="204"/>
      <c r="H459" s="204"/>
      <c r="I459" s="204"/>
      <c r="J459" s="204"/>
      <c r="K459" s="204"/>
      <c r="L459" s="204"/>
      <c r="M459" s="204"/>
      <c r="N459" s="204"/>
      <c r="O459" s="204"/>
      <c r="P459" s="204"/>
      <c r="Q459" s="204"/>
      <c r="R459" s="204"/>
      <c r="S459" s="204"/>
      <c r="T459" s="204"/>
      <c r="U459" s="204"/>
      <c r="V459" s="204"/>
      <c r="W459" s="204"/>
      <c r="X459" s="204"/>
      <c r="Y459" s="204"/>
      <c r="Z459" s="204"/>
    </row>
    <row r="460" spans="1:26" ht="12.75" customHeight="1">
      <c r="A460" s="204"/>
      <c r="B460" s="204"/>
      <c r="C460" s="205"/>
      <c r="D460" s="205"/>
      <c r="E460" s="205"/>
      <c r="F460" s="206"/>
      <c r="G460" s="204"/>
      <c r="H460" s="204"/>
      <c r="I460" s="204"/>
      <c r="J460" s="204"/>
      <c r="K460" s="204"/>
      <c r="L460" s="204"/>
      <c r="M460" s="204"/>
      <c r="N460" s="204"/>
      <c r="O460" s="204"/>
      <c r="P460" s="204"/>
      <c r="Q460" s="204"/>
      <c r="R460" s="204"/>
      <c r="S460" s="204"/>
      <c r="T460" s="204"/>
      <c r="U460" s="204"/>
      <c r="V460" s="204"/>
      <c r="W460" s="204"/>
      <c r="X460" s="204"/>
      <c r="Y460" s="204"/>
      <c r="Z460" s="204"/>
    </row>
    <row r="461" spans="1:26" ht="12.75" customHeight="1">
      <c r="A461" s="204"/>
      <c r="B461" s="204"/>
      <c r="C461" s="205"/>
      <c r="D461" s="205"/>
      <c r="E461" s="205"/>
      <c r="F461" s="206"/>
      <c r="G461" s="204"/>
      <c r="H461" s="204"/>
      <c r="I461" s="204"/>
      <c r="J461" s="204"/>
      <c r="K461" s="204"/>
      <c r="L461" s="204"/>
      <c r="M461" s="204"/>
      <c r="N461" s="204"/>
      <c r="O461" s="204"/>
      <c r="P461" s="204"/>
      <c r="Q461" s="204"/>
      <c r="R461" s="204"/>
      <c r="S461" s="204"/>
      <c r="T461" s="204"/>
      <c r="U461" s="204"/>
      <c r="V461" s="204"/>
      <c r="W461" s="204"/>
      <c r="X461" s="204"/>
      <c r="Y461" s="204"/>
      <c r="Z461" s="204"/>
    </row>
    <row r="462" spans="1:26" ht="12.75" customHeight="1">
      <c r="A462" s="204"/>
      <c r="B462" s="204"/>
      <c r="C462" s="205"/>
      <c r="D462" s="205"/>
      <c r="E462" s="205"/>
      <c r="F462" s="206"/>
      <c r="G462" s="204"/>
      <c r="H462" s="204"/>
      <c r="I462" s="204"/>
      <c r="J462" s="204"/>
      <c r="K462" s="204"/>
      <c r="L462" s="204"/>
      <c r="M462" s="204"/>
      <c r="N462" s="204"/>
      <c r="O462" s="204"/>
      <c r="P462" s="204"/>
      <c r="Q462" s="204"/>
      <c r="R462" s="204"/>
      <c r="S462" s="204"/>
      <c r="T462" s="204"/>
      <c r="U462" s="204"/>
      <c r="V462" s="204"/>
      <c r="W462" s="204"/>
      <c r="X462" s="204"/>
      <c r="Y462" s="204"/>
      <c r="Z462" s="204"/>
    </row>
    <row r="463" spans="1:26" ht="12.75" customHeight="1">
      <c r="A463" s="204"/>
      <c r="B463" s="204"/>
      <c r="C463" s="205"/>
      <c r="D463" s="205"/>
      <c r="E463" s="205"/>
      <c r="F463" s="206"/>
      <c r="G463" s="204"/>
      <c r="H463" s="204"/>
      <c r="I463" s="204"/>
      <c r="J463" s="204"/>
      <c r="K463" s="204"/>
      <c r="L463" s="204"/>
      <c r="M463" s="204"/>
      <c r="N463" s="204"/>
      <c r="O463" s="204"/>
      <c r="P463" s="204"/>
      <c r="Q463" s="204"/>
      <c r="R463" s="204"/>
      <c r="S463" s="204"/>
      <c r="T463" s="204"/>
      <c r="U463" s="204"/>
      <c r="V463" s="204"/>
      <c r="W463" s="204"/>
      <c r="X463" s="204"/>
      <c r="Y463" s="204"/>
      <c r="Z463" s="204"/>
    </row>
    <row r="464" spans="1:26" ht="12.75" customHeight="1">
      <c r="A464" s="204"/>
      <c r="B464" s="204"/>
      <c r="C464" s="205"/>
      <c r="D464" s="205"/>
      <c r="E464" s="205"/>
      <c r="F464" s="206"/>
      <c r="G464" s="204"/>
      <c r="H464" s="204"/>
      <c r="I464" s="204"/>
      <c r="J464" s="204"/>
      <c r="K464" s="204"/>
      <c r="L464" s="204"/>
      <c r="M464" s="204"/>
      <c r="N464" s="204"/>
      <c r="O464" s="204"/>
      <c r="P464" s="204"/>
      <c r="Q464" s="204"/>
      <c r="R464" s="204"/>
      <c r="S464" s="204"/>
      <c r="T464" s="204"/>
      <c r="U464" s="204"/>
      <c r="V464" s="204"/>
      <c r="W464" s="204"/>
      <c r="X464" s="204"/>
      <c r="Y464" s="204"/>
      <c r="Z464" s="204"/>
    </row>
    <row r="465" spans="1:26" ht="12.75" customHeight="1">
      <c r="A465" s="204"/>
      <c r="B465" s="204"/>
      <c r="C465" s="205"/>
      <c r="D465" s="205"/>
      <c r="E465" s="205"/>
      <c r="F465" s="206"/>
      <c r="G465" s="204"/>
      <c r="H465" s="204"/>
      <c r="I465" s="204"/>
      <c r="J465" s="204"/>
      <c r="K465" s="204"/>
      <c r="L465" s="204"/>
      <c r="M465" s="204"/>
      <c r="N465" s="204"/>
      <c r="O465" s="204"/>
      <c r="P465" s="204"/>
      <c r="Q465" s="204"/>
      <c r="R465" s="204"/>
      <c r="S465" s="204"/>
      <c r="T465" s="204"/>
      <c r="U465" s="204"/>
      <c r="V465" s="204"/>
      <c r="W465" s="204"/>
      <c r="X465" s="204"/>
      <c r="Y465" s="204"/>
      <c r="Z465" s="204"/>
    </row>
    <row r="466" spans="1:26" ht="12.75" customHeight="1">
      <c r="A466" s="204"/>
      <c r="B466" s="204"/>
      <c r="C466" s="205"/>
      <c r="D466" s="205"/>
      <c r="E466" s="205"/>
      <c r="F466" s="206"/>
      <c r="G466" s="204"/>
      <c r="H466" s="204"/>
      <c r="I466" s="204"/>
      <c r="J466" s="204"/>
      <c r="K466" s="204"/>
      <c r="L466" s="204"/>
      <c r="M466" s="204"/>
      <c r="N466" s="204"/>
      <c r="O466" s="204"/>
      <c r="P466" s="204"/>
      <c r="Q466" s="204"/>
      <c r="R466" s="204"/>
      <c r="S466" s="204"/>
      <c r="T466" s="204"/>
      <c r="U466" s="204"/>
      <c r="V466" s="204"/>
      <c r="W466" s="204"/>
      <c r="X466" s="204"/>
      <c r="Y466" s="204"/>
      <c r="Z466" s="204"/>
    </row>
    <row r="467" spans="1:26" ht="12.75" customHeight="1">
      <c r="A467" s="204"/>
      <c r="B467" s="204"/>
      <c r="C467" s="205"/>
      <c r="D467" s="205"/>
      <c r="E467" s="205"/>
      <c r="F467" s="206"/>
      <c r="G467" s="204"/>
      <c r="H467" s="204"/>
      <c r="I467" s="204"/>
      <c r="J467" s="204"/>
      <c r="K467" s="204"/>
      <c r="L467" s="204"/>
      <c r="M467" s="204"/>
      <c r="N467" s="204"/>
      <c r="O467" s="204"/>
      <c r="P467" s="204"/>
      <c r="Q467" s="204"/>
      <c r="R467" s="204"/>
      <c r="S467" s="204"/>
      <c r="T467" s="204"/>
      <c r="U467" s="204"/>
      <c r="V467" s="204"/>
      <c r="W467" s="204"/>
      <c r="X467" s="204"/>
      <c r="Y467" s="204"/>
      <c r="Z467" s="204"/>
    </row>
    <row r="468" spans="1:26" ht="12.75" customHeight="1">
      <c r="A468" s="204"/>
      <c r="B468" s="204"/>
      <c r="C468" s="205"/>
      <c r="D468" s="205"/>
      <c r="E468" s="205"/>
      <c r="F468" s="206"/>
      <c r="G468" s="204"/>
      <c r="H468" s="204"/>
      <c r="I468" s="204"/>
      <c r="J468" s="204"/>
      <c r="K468" s="204"/>
      <c r="L468" s="204"/>
      <c r="M468" s="204"/>
      <c r="N468" s="204"/>
      <c r="O468" s="204"/>
      <c r="P468" s="204"/>
      <c r="Q468" s="204"/>
      <c r="R468" s="204"/>
      <c r="S468" s="204"/>
      <c r="T468" s="204"/>
      <c r="U468" s="204"/>
      <c r="V468" s="204"/>
      <c r="W468" s="204"/>
      <c r="X468" s="204"/>
      <c r="Y468" s="204"/>
      <c r="Z468" s="204"/>
    </row>
    <row r="469" spans="1:26" ht="12.75" customHeight="1">
      <c r="A469" s="204"/>
      <c r="B469" s="204"/>
      <c r="C469" s="205"/>
      <c r="D469" s="205"/>
      <c r="E469" s="205"/>
      <c r="F469" s="206"/>
      <c r="G469" s="204"/>
      <c r="H469" s="204"/>
      <c r="I469" s="204"/>
      <c r="J469" s="204"/>
      <c r="K469" s="204"/>
      <c r="L469" s="204"/>
      <c r="M469" s="204"/>
      <c r="N469" s="204"/>
      <c r="O469" s="204"/>
      <c r="P469" s="204"/>
      <c r="Q469" s="204"/>
      <c r="R469" s="204"/>
      <c r="S469" s="204"/>
      <c r="T469" s="204"/>
      <c r="U469" s="204"/>
      <c r="V469" s="204"/>
      <c r="W469" s="204"/>
      <c r="X469" s="204"/>
      <c r="Y469" s="204"/>
      <c r="Z469" s="204"/>
    </row>
    <row r="470" spans="1:26" ht="12.75" customHeight="1">
      <c r="A470" s="204"/>
      <c r="B470" s="204"/>
      <c r="C470" s="205"/>
      <c r="D470" s="205"/>
      <c r="E470" s="205"/>
      <c r="F470" s="206"/>
      <c r="G470" s="204"/>
      <c r="H470" s="204"/>
      <c r="I470" s="204"/>
      <c r="J470" s="204"/>
      <c r="K470" s="204"/>
      <c r="L470" s="204"/>
      <c r="M470" s="204"/>
      <c r="N470" s="204"/>
      <c r="O470" s="204"/>
      <c r="P470" s="204"/>
      <c r="Q470" s="204"/>
      <c r="R470" s="204"/>
      <c r="S470" s="204"/>
      <c r="T470" s="204"/>
      <c r="U470" s="204"/>
      <c r="V470" s="204"/>
      <c r="W470" s="204"/>
      <c r="X470" s="204"/>
      <c r="Y470" s="204"/>
      <c r="Z470" s="204"/>
    </row>
    <row r="471" spans="1:26" ht="12.75" customHeight="1">
      <c r="A471" s="204"/>
      <c r="B471" s="204"/>
      <c r="C471" s="205"/>
      <c r="D471" s="205"/>
      <c r="E471" s="205"/>
      <c r="F471" s="206"/>
      <c r="G471" s="204"/>
      <c r="H471" s="204"/>
      <c r="I471" s="204"/>
      <c r="J471" s="204"/>
      <c r="K471" s="204"/>
      <c r="L471" s="204"/>
      <c r="M471" s="204"/>
      <c r="N471" s="204"/>
      <c r="O471" s="204"/>
      <c r="P471" s="204"/>
      <c r="Q471" s="204"/>
      <c r="R471" s="204"/>
      <c r="S471" s="204"/>
      <c r="T471" s="204"/>
      <c r="U471" s="204"/>
      <c r="V471" s="204"/>
      <c r="W471" s="204"/>
      <c r="X471" s="204"/>
      <c r="Y471" s="204"/>
      <c r="Z471" s="204"/>
    </row>
    <row r="472" spans="1:26" ht="12.75" customHeight="1">
      <c r="A472" s="204"/>
      <c r="B472" s="204"/>
      <c r="C472" s="205"/>
      <c r="D472" s="205"/>
      <c r="E472" s="205"/>
      <c r="F472" s="206"/>
      <c r="G472" s="204"/>
      <c r="H472" s="204"/>
      <c r="I472" s="204"/>
      <c r="J472" s="204"/>
      <c r="K472" s="204"/>
      <c r="L472" s="204"/>
      <c r="M472" s="204"/>
      <c r="N472" s="204"/>
      <c r="O472" s="204"/>
      <c r="P472" s="204"/>
      <c r="Q472" s="204"/>
      <c r="R472" s="204"/>
      <c r="S472" s="204"/>
      <c r="T472" s="204"/>
      <c r="U472" s="204"/>
      <c r="V472" s="204"/>
      <c r="W472" s="204"/>
      <c r="X472" s="204"/>
      <c r="Y472" s="204"/>
      <c r="Z472" s="204"/>
    </row>
    <row r="473" spans="1:26" ht="12.75" customHeight="1">
      <c r="A473" s="204"/>
      <c r="B473" s="204"/>
      <c r="C473" s="205"/>
      <c r="D473" s="205"/>
      <c r="E473" s="205"/>
      <c r="F473" s="206"/>
      <c r="G473" s="204"/>
      <c r="H473" s="204"/>
      <c r="I473" s="204"/>
      <c r="J473" s="204"/>
      <c r="K473" s="204"/>
      <c r="L473" s="204"/>
      <c r="M473" s="204"/>
      <c r="N473" s="204"/>
      <c r="O473" s="204"/>
      <c r="P473" s="204"/>
      <c r="Q473" s="204"/>
      <c r="R473" s="204"/>
      <c r="S473" s="204"/>
      <c r="T473" s="204"/>
      <c r="U473" s="204"/>
      <c r="V473" s="204"/>
      <c r="W473" s="204"/>
      <c r="X473" s="204"/>
      <c r="Y473" s="204"/>
      <c r="Z473" s="204"/>
    </row>
    <row r="474" spans="1:26" ht="12.75" customHeight="1">
      <c r="A474" s="204"/>
      <c r="B474" s="204"/>
      <c r="C474" s="205"/>
      <c r="D474" s="205"/>
      <c r="E474" s="205"/>
      <c r="F474" s="206"/>
      <c r="G474" s="204"/>
      <c r="H474" s="204"/>
      <c r="I474" s="204"/>
      <c r="J474" s="204"/>
      <c r="K474" s="204"/>
      <c r="L474" s="204"/>
      <c r="M474" s="204"/>
      <c r="N474" s="204"/>
      <c r="O474" s="204"/>
      <c r="P474" s="204"/>
      <c r="Q474" s="204"/>
      <c r="R474" s="204"/>
      <c r="S474" s="204"/>
      <c r="T474" s="204"/>
      <c r="U474" s="204"/>
      <c r="V474" s="204"/>
      <c r="W474" s="204"/>
      <c r="X474" s="204"/>
      <c r="Y474" s="204"/>
      <c r="Z474" s="204"/>
    </row>
    <row r="475" spans="1:26" ht="12.75" customHeight="1">
      <c r="A475" s="204"/>
      <c r="B475" s="204"/>
      <c r="C475" s="205"/>
      <c r="D475" s="205"/>
      <c r="E475" s="205"/>
      <c r="F475" s="206"/>
      <c r="G475" s="204"/>
      <c r="H475" s="204"/>
      <c r="I475" s="204"/>
      <c r="J475" s="204"/>
      <c r="K475" s="204"/>
      <c r="L475" s="204"/>
      <c r="M475" s="204"/>
      <c r="N475" s="204"/>
      <c r="O475" s="204"/>
      <c r="P475" s="204"/>
      <c r="Q475" s="204"/>
      <c r="R475" s="204"/>
      <c r="S475" s="204"/>
      <c r="T475" s="204"/>
      <c r="U475" s="204"/>
      <c r="V475" s="204"/>
      <c r="W475" s="204"/>
      <c r="X475" s="204"/>
      <c r="Y475" s="204"/>
      <c r="Z475" s="204"/>
    </row>
    <row r="476" spans="1:26" ht="12.75" customHeight="1">
      <c r="A476" s="204"/>
      <c r="B476" s="204"/>
      <c r="C476" s="205"/>
      <c r="D476" s="205"/>
      <c r="E476" s="205"/>
      <c r="F476" s="206"/>
      <c r="G476" s="204"/>
      <c r="H476" s="204"/>
      <c r="I476" s="204"/>
      <c r="J476" s="204"/>
      <c r="K476" s="204"/>
      <c r="L476" s="204"/>
      <c r="M476" s="204"/>
      <c r="N476" s="204"/>
      <c r="O476" s="204"/>
      <c r="P476" s="204"/>
      <c r="Q476" s="204"/>
      <c r="R476" s="204"/>
      <c r="S476" s="204"/>
      <c r="T476" s="204"/>
      <c r="U476" s="204"/>
      <c r="V476" s="204"/>
      <c r="W476" s="204"/>
      <c r="X476" s="204"/>
      <c r="Y476" s="204"/>
      <c r="Z476" s="204"/>
    </row>
    <row r="477" spans="1:26" ht="12.75" customHeight="1">
      <c r="A477" s="204"/>
      <c r="B477" s="204"/>
      <c r="C477" s="205"/>
      <c r="D477" s="205"/>
      <c r="E477" s="205"/>
      <c r="F477" s="206"/>
      <c r="G477" s="204"/>
      <c r="H477" s="204"/>
      <c r="I477" s="204"/>
      <c r="J477" s="204"/>
      <c r="K477" s="204"/>
      <c r="L477" s="204"/>
      <c r="M477" s="204"/>
      <c r="N477" s="204"/>
      <c r="O477" s="204"/>
      <c r="P477" s="204"/>
      <c r="Q477" s="204"/>
      <c r="R477" s="204"/>
      <c r="S477" s="204"/>
      <c r="T477" s="204"/>
      <c r="U477" s="204"/>
      <c r="V477" s="204"/>
      <c r="W477" s="204"/>
      <c r="X477" s="204"/>
      <c r="Y477" s="204"/>
      <c r="Z477" s="204"/>
    </row>
    <row r="478" spans="1:26" ht="12.75" customHeight="1">
      <c r="A478" s="204"/>
      <c r="B478" s="204"/>
      <c r="C478" s="205"/>
      <c r="D478" s="205"/>
      <c r="E478" s="205"/>
      <c r="F478" s="206"/>
      <c r="G478" s="204"/>
      <c r="H478" s="204"/>
      <c r="I478" s="204"/>
      <c r="J478" s="204"/>
      <c r="K478" s="204"/>
      <c r="L478" s="204"/>
      <c r="M478" s="204"/>
      <c r="N478" s="204"/>
      <c r="O478" s="204"/>
      <c r="P478" s="204"/>
      <c r="Q478" s="204"/>
      <c r="R478" s="204"/>
      <c r="S478" s="204"/>
      <c r="T478" s="204"/>
      <c r="U478" s="204"/>
      <c r="V478" s="204"/>
      <c r="W478" s="204"/>
      <c r="X478" s="204"/>
      <c r="Y478" s="204"/>
      <c r="Z478" s="204"/>
    </row>
    <row r="479" spans="1:26" ht="12.75" customHeight="1">
      <c r="A479" s="204"/>
      <c r="B479" s="204"/>
      <c r="C479" s="205"/>
      <c r="D479" s="205"/>
      <c r="E479" s="205"/>
      <c r="F479" s="206"/>
      <c r="G479" s="204"/>
      <c r="H479" s="204"/>
      <c r="I479" s="204"/>
      <c r="J479" s="204"/>
      <c r="K479" s="204"/>
      <c r="L479" s="204"/>
      <c r="M479" s="204"/>
      <c r="N479" s="204"/>
      <c r="O479" s="204"/>
      <c r="P479" s="204"/>
      <c r="Q479" s="204"/>
      <c r="R479" s="204"/>
      <c r="S479" s="204"/>
      <c r="T479" s="204"/>
      <c r="U479" s="204"/>
      <c r="V479" s="204"/>
      <c r="W479" s="204"/>
      <c r="X479" s="204"/>
      <c r="Y479" s="204"/>
      <c r="Z479" s="204"/>
    </row>
    <row r="480" spans="1:26" ht="12.75" customHeight="1">
      <c r="A480" s="204"/>
      <c r="B480" s="204"/>
      <c r="C480" s="205"/>
      <c r="D480" s="205"/>
      <c r="E480" s="205"/>
      <c r="F480" s="206"/>
      <c r="G480" s="204"/>
      <c r="H480" s="204"/>
      <c r="I480" s="204"/>
      <c r="J480" s="204"/>
      <c r="K480" s="204"/>
      <c r="L480" s="204"/>
      <c r="M480" s="204"/>
      <c r="N480" s="204"/>
      <c r="O480" s="204"/>
      <c r="P480" s="204"/>
      <c r="Q480" s="204"/>
      <c r="R480" s="204"/>
      <c r="S480" s="204"/>
      <c r="T480" s="204"/>
      <c r="U480" s="204"/>
      <c r="V480" s="204"/>
      <c r="W480" s="204"/>
      <c r="X480" s="204"/>
      <c r="Y480" s="204"/>
      <c r="Z480" s="204"/>
    </row>
    <row r="481" spans="1:26" ht="12.75" customHeight="1">
      <c r="A481" s="204"/>
      <c r="B481" s="204"/>
      <c r="C481" s="205"/>
      <c r="D481" s="205"/>
      <c r="E481" s="205"/>
      <c r="F481" s="206"/>
      <c r="G481" s="204"/>
      <c r="H481" s="204"/>
      <c r="I481" s="204"/>
      <c r="J481" s="204"/>
      <c r="K481" s="204"/>
      <c r="L481" s="204"/>
      <c r="M481" s="204"/>
      <c r="N481" s="204"/>
      <c r="O481" s="204"/>
      <c r="P481" s="204"/>
      <c r="Q481" s="204"/>
      <c r="R481" s="204"/>
      <c r="S481" s="204"/>
      <c r="T481" s="204"/>
      <c r="U481" s="204"/>
      <c r="V481" s="204"/>
      <c r="W481" s="204"/>
      <c r="X481" s="204"/>
      <c r="Y481" s="204"/>
      <c r="Z481" s="204"/>
    </row>
    <row r="482" spans="1:26" ht="12.75" customHeight="1">
      <c r="A482" s="204"/>
      <c r="B482" s="204"/>
      <c r="C482" s="205"/>
      <c r="D482" s="205"/>
      <c r="E482" s="205"/>
      <c r="F482" s="206"/>
      <c r="G482" s="204"/>
      <c r="H482" s="204"/>
      <c r="I482" s="204"/>
      <c r="J482" s="204"/>
      <c r="K482" s="204"/>
      <c r="L482" s="204"/>
      <c r="M482" s="204"/>
      <c r="N482" s="204"/>
      <c r="O482" s="204"/>
      <c r="P482" s="204"/>
      <c r="Q482" s="204"/>
      <c r="R482" s="204"/>
      <c r="S482" s="204"/>
      <c r="T482" s="204"/>
      <c r="U482" s="204"/>
      <c r="V482" s="204"/>
      <c r="W482" s="204"/>
      <c r="X482" s="204"/>
      <c r="Y482" s="204"/>
      <c r="Z482" s="204"/>
    </row>
    <row r="483" spans="1:26" ht="12.75" customHeight="1">
      <c r="A483" s="204"/>
      <c r="B483" s="204"/>
      <c r="C483" s="205"/>
      <c r="D483" s="205"/>
      <c r="E483" s="205"/>
      <c r="F483" s="206"/>
      <c r="G483" s="204"/>
      <c r="H483" s="204"/>
      <c r="I483" s="204"/>
      <c r="J483" s="204"/>
      <c r="K483" s="204"/>
      <c r="L483" s="204"/>
      <c r="M483" s="204"/>
      <c r="N483" s="204"/>
      <c r="O483" s="204"/>
      <c r="P483" s="204"/>
      <c r="Q483" s="204"/>
      <c r="R483" s="204"/>
      <c r="S483" s="204"/>
      <c r="T483" s="204"/>
      <c r="U483" s="204"/>
      <c r="V483" s="204"/>
      <c r="W483" s="204"/>
      <c r="X483" s="204"/>
      <c r="Y483" s="204"/>
      <c r="Z483" s="204"/>
    </row>
    <row r="484" spans="1:26" ht="12.75" customHeight="1">
      <c r="A484" s="204"/>
      <c r="B484" s="204"/>
      <c r="C484" s="205"/>
      <c r="D484" s="205"/>
      <c r="E484" s="205"/>
      <c r="F484" s="206"/>
      <c r="G484" s="204"/>
      <c r="H484" s="204"/>
      <c r="I484" s="204"/>
      <c r="J484" s="204"/>
      <c r="K484" s="204"/>
      <c r="L484" s="204"/>
      <c r="M484" s="204"/>
      <c r="N484" s="204"/>
      <c r="O484" s="204"/>
      <c r="P484" s="204"/>
      <c r="Q484" s="204"/>
      <c r="R484" s="204"/>
      <c r="S484" s="204"/>
      <c r="T484" s="204"/>
      <c r="U484" s="204"/>
      <c r="V484" s="204"/>
      <c r="W484" s="204"/>
      <c r="X484" s="204"/>
      <c r="Y484" s="204"/>
      <c r="Z484" s="204"/>
    </row>
    <row r="485" spans="1:26" ht="12.75" customHeight="1">
      <c r="A485" s="204"/>
      <c r="B485" s="204"/>
      <c r="C485" s="205"/>
      <c r="D485" s="205"/>
      <c r="E485" s="205"/>
      <c r="F485" s="206"/>
      <c r="G485" s="204"/>
      <c r="H485" s="204"/>
      <c r="I485" s="204"/>
      <c r="J485" s="204"/>
      <c r="K485" s="204"/>
      <c r="L485" s="204"/>
      <c r="M485" s="204"/>
      <c r="N485" s="204"/>
      <c r="O485" s="204"/>
      <c r="P485" s="204"/>
      <c r="Q485" s="204"/>
      <c r="R485" s="204"/>
      <c r="S485" s="204"/>
      <c r="T485" s="204"/>
      <c r="U485" s="204"/>
      <c r="V485" s="204"/>
      <c r="W485" s="204"/>
      <c r="X485" s="204"/>
      <c r="Y485" s="204"/>
      <c r="Z485" s="204"/>
    </row>
    <row r="486" spans="1:26" ht="12.75" customHeight="1">
      <c r="A486" s="204"/>
      <c r="B486" s="204"/>
      <c r="C486" s="205"/>
      <c r="D486" s="205"/>
      <c r="E486" s="205"/>
      <c r="F486" s="206"/>
      <c r="G486" s="204"/>
      <c r="H486" s="204"/>
      <c r="I486" s="204"/>
      <c r="J486" s="204"/>
      <c r="K486" s="204"/>
      <c r="L486" s="204"/>
      <c r="M486" s="204"/>
      <c r="N486" s="204"/>
      <c r="O486" s="204"/>
      <c r="P486" s="204"/>
      <c r="Q486" s="204"/>
      <c r="R486" s="204"/>
      <c r="S486" s="204"/>
      <c r="T486" s="204"/>
      <c r="U486" s="204"/>
      <c r="V486" s="204"/>
      <c r="W486" s="204"/>
      <c r="X486" s="204"/>
      <c r="Y486" s="204"/>
      <c r="Z486" s="204"/>
    </row>
    <row r="487" spans="1:26" ht="12.75" customHeight="1">
      <c r="A487" s="204"/>
      <c r="B487" s="204"/>
      <c r="C487" s="205"/>
      <c r="D487" s="205"/>
      <c r="E487" s="205"/>
      <c r="F487" s="206"/>
      <c r="G487" s="204"/>
      <c r="H487" s="204"/>
      <c r="I487" s="204"/>
      <c r="J487" s="204"/>
      <c r="K487" s="204"/>
      <c r="L487" s="204"/>
      <c r="M487" s="204"/>
      <c r="N487" s="204"/>
      <c r="O487" s="204"/>
      <c r="P487" s="204"/>
      <c r="Q487" s="204"/>
      <c r="R487" s="204"/>
      <c r="S487" s="204"/>
      <c r="T487" s="204"/>
      <c r="U487" s="204"/>
      <c r="V487" s="204"/>
      <c r="W487" s="204"/>
      <c r="X487" s="204"/>
      <c r="Y487" s="204"/>
      <c r="Z487" s="204"/>
    </row>
    <row r="488" spans="1:26" ht="12.75" customHeight="1">
      <c r="A488" s="204"/>
      <c r="B488" s="204"/>
      <c r="C488" s="205"/>
      <c r="D488" s="205"/>
      <c r="E488" s="205"/>
      <c r="F488" s="206"/>
      <c r="G488" s="204"/>
      <c r="H488" s="204"/>
      <c r="I488" s="204"/>
      <c r="J488" s="204"/>
      <c r="K488" s="204"/>
      <c r="L488" s="204"/>
      <c r="M488" s="204"/>
      <c r="N488" s="204"/>
      <c r="O488" s="204"/>
      <c r="P488" s="204"/>
      <c r="Q488" s="204"/>
      <c r="R488" s="204"/>
      <c r="S488" s="204"/>
      <c r="T488" s="204"/>
      <c r="U488" s="204"/>
      <c r="V488" s="204"/>
      <c r="W488" s="204"/>
      <c r="X488" s="204"/>
      <c r="Y488" s="204"/>
      <c r="Z488" s="204"/>
    </row>
    <row r="489" spans="1:26" ht="12.75" customHeight="1">
      <c r="A489" s="204"/>
      <c r="B489" s="204"/>
      <c r="C489" s="205"/>
      <c r="D489" s="205"/>
      <c r="E489" s="205"/>
      <c r="F489" s="206"/>
      <c r="G489" s="204"/>
      <c r="H489" s="204"/>
      <c r="I489" s="204"/>
      <c r="J489" s="204"/>
      <c r="K489" s="204"/>
      <c r="L489" s="204"/>
      <c r="M489" s="204"/>
      <c r="N489" s="204"/>
      <c r="O489" s="204"/>
      <c r="P489" s="204"/>
      <c r="Q489" s="204"/>
      <c r="R489" s="204"/>
      <c r="S489" s="204"/>
      <c r="T489" s="204"/>
      <c r="U489" s="204"/>
      <c r="V489" s="204"/>
      <c r="W489" s="204"/>
      <c r="X489" s="204"/>
      <c r="Y489" s="204"/>
      <c r="Z489" s="204"/>
    </row>
    <row r="490" spans="1:26" ht="12.75" customHeight="1">
      <c r="A490" s="204"/>
      <c r="B490" s="204"/>
      <c r="C490" s="205"/>
      <c r="D490" s="205"/>
      <c r="E490" s="205"/>
      <c r="F490" s="206"/>
      <c r="G490" s="204"/>
      <c r="H490" s="204"/>
      <c r="I490" s="204"/>
      <c r="J490" s="204"/>
      <c r="K490" s="204"/>
      <c r="L490" s="204"/>
      <c r="M490" s="204"/>
      <c r="N490" s="204"/>
      <c r="O490" s="204"/>
      <c r="P490" s="204"/>
      <c r="Q490" s="204"/>
      <c r="R490" s="204"/>
      <c r="S490" s="204"/>
      <c r="T490" s="204"/>
      <c r="U490" s="204"/>
      <c r="V490" s="204"/>
      <c r="W490" s="204"/>
      <c r="X490" s="204"/>
      <c r="Y490" s="204"/>
      <c r="Z490" s="204"/>
    </row>
    <row r="491" spans="1:26" ht="12.75" customHeight="1">
      <c r="A491" s="204"/>
      <c r="B491" s="204"/>
      <c r="C491" s="205"/>
      <c r="D491" s="205"/>
      <c r="E491" s="205"/>
      <c r="F491" s="206"/>
      <c r="G491" s="204"/>
      <c r="H491" s="204"/>
      <c r="I491" s="204"/>
      <c r="J491" s="204"/>
      <c r="K491" s="204"/>
      <c r="L491" s="204"/>
      <c r="M491" s="204"/>
      <c r="N491" s="204"/>
      <c r="O491" s="204"/>
      <c r="P491" s="204"/>
      <c r="Q491" s="204"/>
      <c r="R491" s="204"/>
      <c r="S491" s="204"/>
      <c r="T491" s="204"/>
      <c r="U491" s="204"/>
      <c r="V491" s="204"/>
      <c r="W491" s="204"/>
      <c r="X491" s="204"/>
      <c r="Y491" s="204"/>
      <c r="Z491" s="204"/>
    </row>
    <row r="492" spans="1:26" ht="12.75" customHeight="1">
      <c r="A492" s="204"/>
      <c r="B492" s="204"/>
      <c r="C492" s="205"/>
      <c r="D492" s="205"/>
      <c r="E492" s="205"/>
      <c r="F492" s="206"/>
      <c r="G492" s="204"/>
      <c r="H492" s="204"/>
      <c r="I492" s="204"/>
      <c r="J492" s="204"/>
      <c r="K492" s="204"/>
      <c r="L492" s="204"/>
      <c r="M492" s="204"/>
      <c r="N492" s="204"/>
      <c r="O492" s="204"/>
      <c r="P492" s="204"/>
      <c r="Q492" s="204"/>
      <c r="R492" s="204"/>
      <c r="S492" s="204"/>
      <c r="T492" s="204"/>
      <c r="U492" s="204"/>
      <c r="V492" s="204"/>
      <c r="W492" s="204"/>
      <c r="X492" s="204"/>
      <c r="Y492" s="204"/>
      <c r="Z492" s="204"/>
    </row>
    <row r="493" spans="1:26" ht="12.75" customHeight="1">
      <c r="A493" s="204"/>
      <c r="B493" s="204"/>
      <c r="C493" s="205"/>
      <c r="D493" s="205"/>
      <c r="E493" s="205"/>
      <c r="F493" s="206"/>
      <c r="G493" s="204"/>
      <c r="H493" s="204"/>
      <c r="I493" s="204"/>
      <c r="J493" s="204"/>
      <c r="K493" s="204"/>
      <c r="L493" s="204"/>
      <c r="M493" s="204"/>
      <c r="N493" s="204"/>
      <c r="O493" s="204"/>
      <c r="P493" s="204"/>
      <c r="Q493" s="204"/>
      <c r="R493" s="204"/>
      <c r="S493" s="204"/>
      <c r="T493" s="204"/>
      <c r="U493" s="204"/>
      <c r="V493" s="204"/>
      <c r="W493" s="204"/>
      <c r="X493" s="204"/>
      <c r="Y493" s="204"/>
      <c r="Z493" s="204"/>
    </row>
    <row r="494" spans="1:26" ht="12.75" customHeight="1">
      <c r="A494" s="204"/>
      <c r="B494" s="204"/>
      <c r="C494" s="205"/>
      <c r="D494" s="205"/>
      <c r="E494" s="205"/>
      <c r="F494" s="206"/>
      <c r="G494" s="204"/>
      <c r="H494" s="204"/>
      <c r="I494" s="204"/>
      <c r="J494" s="204"/>
      <c r="K494" s="204"/>
      <c r="L494" s="204"/>
      <c r="M494" s="204"/>
      <c r="N494" s="204"/>
      <c r="O494" s="204"/>
      <c r="P494" s="204"/>
      <c r="Q494" s="204"/>
      <c r="R494" s="204"/>
      <c r="S494" s="204"/>
      <c r="T494" s="204"/>
      <c r="U494" s="204"/>
      <c r="V494" s="204"/>
      <c r="W494" s="204"/>
      <c r="X494" s="204"/>
      <c r="Y494" s="204"/>
      <c r="Z494" s="204"/>
    </row>
    <row r="495" spans="1:26" ht="12.75" customHeight="1">
      <c r="A495" s="204"/>
      <c r="B495" s="204"/>
      <c r="C495" s="205"/>
      <c r="D495" s="205"/>
      <c r="E495" s="205"/>
      <c r="F495" s="206"/>
      <c r="G495" s="204"/>
      <c r="H495" s="204"/>
      <c r="I495" s="204"/>
      <c r="J495" s="204"/>
      <c r="K495" s="204"/>
      <c r="L495" s="204"/>
      <c r="M495" s="204"/>
      <c r="N495" s="204"/>
      <c r="O495" s="204"/>
      <c r="P495" s="204"/>
      <c r="Q495" s="204"/>
      <c r="R495" s="204"/>
      <c r="S495" s="204"/>
      <c r="T495" s="204"/>
      <c r="U495" s="204"/>
      <c r="V495" s="204"/>
      <c r="W495" s="204"/>
      <c r="X495" s="204"/>
      <c r="Y495" s="204"/>
      <c r="Z495" s="204"/>
    </row>
    <row r="496" spans="1:26" ht="12.75" customHeight="1">
      <c r="A496" s="204"/>
      <c r="B496" s="204"/>
      <c r="C496" s="205"/>
      <c r="D496" s="205"/>
      <c r="E496" s="205"/>
      <c r="F496" s="206"/>
      <c r="G496" s="204"/>
      <c r="H496" s="204"/>
      <c r="I496" s="204"/>
      <c r="J496" s="204"/>
      <c r="K496" s="204"/>
      <c r="L496" s="204"/>
      <c r="M496" s="204"/>
      <c r="N496" s="204"/>
      <c r="O496" s="204"/>
      <c r="P496" s="204"/>
      <c r="Q496" s="204"/>
      <c r="R496" s="204"/>
      <c r="S496" s="204"/>
      <c r="T496" s="204"/>
      <c r="U496" s="204"/>
      <c r="V496" s="204"/>
      <c r="W496" s="204"/>
      <c r="X496" s="204"/>
      <c r="Y496" s="204"/>
      <c r="Z496" s="204"/>
    </row>
    <row r="497" spans="1:26" ht="12.75" customHeight="1">
      <c r="A497" s="204"/>
      <c r="B497" s="204"/>
      <c r="C497" s="205"/>
      <c r="D497" s="205"/>
      <c r="E497" s="205"/>
      <c r="F497" s="206"/>
      <c r="G497" s="204"/>
      <c r="H497" s="204"/>
      <c r="I497" s="204"/>
      <c r="J497" s="204"/>
      <c r="K497" s="204"/>
      <c r="L497" s="204"/>
      <c r="M497" s="204"/>
      <c r="N497" s="204"/>
      <c r="O497" s="204"/>
      <c r="P497" s="204"/>
      <c r="Q497" s="204"/>
      <c r="R497" s="204"/>
      <c r="S497" s="204"/>
      <c r="T497" s="204"/>
      <c r="U497" s="204"/>
      <c r="V497" s="204"/>
      <c r="W497" s="204"/>
      <c r="X497" s="204"/>
      <c r="Y497" s="204"/>
      <c r="Z497" s="204"/>
    </row>
    <row r="498" spans="1:26" ht="12.75" customHeight="1">
      <c r="A498" s="204"/>
      <c r="B498" s="204"/>
      <c r="C498" s="205"/>
      <c r="D498" s="205"/>
      <c r="E498" s="205"/>
      <c r="F498" s="206"/>
      <c r="G498" s="204"/>
      <c r="H498" s="204"/>
      <c r="I498" s="204"/>
      <c r="J498" s="204"/>
      <c r="K498" s="204"/>
      <c r="L498" s="204"/>
      <c r="M498" s="204"/>
      <c r="N498" s="204"/>
      <c r="O498" s="204"/>
      <c r="P498" s="204"/>
      <c r="Q498" s="204"/>
      <c r="R498" s="204"/>
      <c r="S498" s="204"/>
      <c r="T498" s="204"/>
      <c r="U498" s="204"/>
      <c r="V498" s="204"/>
      <c r="W498" s="204"/>
      <c r="X498" s="204"/>
      <c r="Y498" s="204"/>
      <c r="Z498" s="204"/>
    </row>
    <row r="499" spans="1:26" ht="12.75" customHeight="1">
      <c r="A499" s="204"/>
      <c r="B499" s="204"/>
      <c r="C499" s="205"/>
      <c r="D499" s="205"/>
      <c r="E499" s="205"/>
      <c r="F499" s="206"/>
      <c r="G499" s="204"/>
      <c r="H499" s="204"/>
      <c r="I499" s="204"/>
      <c r="J499" s="204"/>
      <c r="K499" s="204"/>
      <c r="L499" s="204"/>
      <c r="M499" s="204"/>
      <c r="N499" s="204"/>
      <c r="O499" s="204"/>
      <c r="P499" s="204"/>
      <c r="Q499" s="204"/>
      <c r="R499" s="204"/>
      <c r="S499" s="204"/>
      <c r="T499" s="204"/>
      <c r="U499" s="204"/>
      <c r="V499" s="204"/>
      <c r="W499" s="204"/>
      <c r="X499" s="204"/>
      <c r="Y499" s="204"/>
      <c r="Z499" s="204"/>
    </row>
    <row r="500" spans="1:26" ht="12.75" customHeight="1">
      <c r="A500" s="204"/>
      <c r="B500" s="204"/>
      <c r="C500" s="205"/>
      <c r="D500" s="205"/>
      <c r="E500" s="205"/>
      <c r="F500" s="206"/>
      <c r="G500" s="204"/>
      <c r="H500" s="204"/>
      <c r="I500" s="204"/>
      <c r="J500" s="204"/>
      <c r="K500" s="204"/>
      <c r="L500" s="204"/>
      <c r="M500" s="204"/>
      <c r="N500" s="204"/>
      <c r="O500" s="204"/>
      <c r="P500" s="204"/>
      <c r="Q500" s="204"/>
      <c r="R500" s="204"/>
      <c r="S500" s="204"/>
      <c r="T500" s="204"/>
      <c r="U500" s="204"/>
      <c r="V500" s="204"/>
      <c r="W500" s="204"/>
      <c r="X500" s="204"/>
      <c r="Y500" s="204"/>
      <c r="Z500" s="204"/>
    </row>
    <row r="501" spans="1:26" ht="12.75" customHeight="1">
      <c r="A501" s="204"/>
      <c r="B501" s="204"/>
      <c r="C501" s="205"/>
      <c r="D501" s="205"/>
      <c r="E501" s="205"/>
      <c r="F501" s="206"/>
      <c r="G501" s="204"/>
      <c r="H501" s="204"/>
      <c r="I501" s="204"/>
      <c r="J501" s="204"/>
      <c r="K501" s="204"/>
      <c r="L501" s="204"/>
      <c r="M501" s="204"/>
      <c r="N501" s="204"/>
      <c r="O501" s="204"/>
      <c r="P501" s="204"/>
      <c r="Q501" s="204"/>
      <c r="R501" s="204"/>
      <c r="S501" s="204"/>
      <c r="T501" s="204"/>
      <c r="U501" s="204"/>
      <c r="V501" s="204"/>
      <c r="W501" s="204"/>
      <c r="X501" s="204"/>
      <c r="Y501" s="204"/>
      <c r="Z501" s="204"/>
    </row>
    <row r="502" spans="1:26" ht="12.75" customHeight="1">
      <c r="A502" s="204"/>
      <c r="B502" s="204"/>
      <c r="C502" s="205"/>
      <c r="D502" s="205"/>
      <c r="E502" s="205"/>
      <c r="F502" s="206"/>
      <c r="G502" s="204"/>
      <c r="H502" s="204"/>
      <c r="I502" s="204"/>
      <c r="J502" s="204"/>
      <c r="K502" s="204"/>
      <c r="L502" s="204"/>
      <c r="M502" s="204"/>
      <c r="N502" s="204"/>
      <c r="O502" s="204"/>
      <c r="P502" s="204"/>
      <c r="Q502" s="204"/>
      <c r="R502" s="204"/>
      <c r="S502" s="204"/>
      <c r="T502" s="204"/>
      <c r="U502" s="204"/>
      <c r="V502" s="204"/>
      <c r="W502" s="204"/>
      <c r="X502" s="204"/>
      <c r="Y502" s="204"/>
      <c r="Z502" s="204"/>
    </row>
    <row r="503" spans="1:26" ht="12.75" customHeight="1">
      <c r="A503" s="204"/>
      <c r="B503" s="204"/>
      <c r="C503" s="205"/>
      <c r="D503" s="205"/>
      <c r="E503" s="205"/>
      <c r="F503" s="206"/>
      <c r="G503" s="204"/>
      <c r="H503" s="204"/>
      <c r="I503" s="204"/>
      <c r="J503" s="204"/>
      <c r="K503" s="204"/>
      <c r="L503" s="204"/>
      <c r="M503" s="204"/>
      <c r="N503" s="204"/>
      <c r="O503" s="204"/>
      <c r="P503" s="204"/>
      <c r="Q503" s="204"/>
      <c r="R503" s="204"/>
      <c r="S503" s="204"/>
      <c r="T503" s="204"/>
      <c r="U503" s="204"/>
      <c r="V503" s="204"/>
      <c r="W503" s="204"/>
      <c r="X503" s="204"/>
      <c r="Y503" s="204"/>
      <c r="Z503" s="204"/>
    </row>
    <row r="504" spans="1:26" ht="12.75" customHeight="1">
      <c r="A504" s="204"/>
      <c r="B504" s="204"/>
      <c r="C504" s="205"/>
      <c r="D504" s="205"/>
      <c r="E504" s="205"/>
      <c r="F504" s="206"/>
      <c r="G504" s="204"/>
      <c r="H504" s="204"/>
      <c r="I504" s="204"/>
      <c r="J504" s="204"/>
      <c r="K504" s="204"/>
      <c r="L504" s="204"/>
      <c r="M504" s="204"/>
      <c r="N504" s="204"/>
      <c r="O504" s="204"/>
      <c r="P504" s="204"/>
      <c r="Q504" s="204"/>
      <c r="R504" s="204"/>
      <c r="S504" s="204"/>
      <c r="T504" s="204"/>
      <c r="U504" s="204"/>
      <c r="V504" s="204"/>
      <c r="W504" s="204"/>
      <c r="X504" s="204"/>
      <c r="Y504" s="204"/>
      <c r="Z504" s="204"/>
    </row>
    <row r="505" spans="1:26" ht="12.75" customHeight="1">
      <c r="A505" s="204"/>
      <c r="B505" s="204"/>
      <c r="C505" s="205"/>
      <c r="D505" s="205"/>
      <c r="E505" s="205"/>
      <c r="F505" s="206"/>
      <c r="G505" s="204"/>
      <c r="H505" s="204"/>
      <c r="I505" s="204"/>
      <c r="J505" s="204"/>
      <c r="K505" s="204"/>
      <c r="L505" s="204"/>
      <c r="M505" s="204"/>
      <c r="N505" s="204"/>
      <c r="O505" s="204"/>
      <c r="P505" s="204"/>
      <c r="Q505" s="204"/>
      <c r="R505" s="204"/>
      <c r="S505" s="204"/>
      <c r="T505" s="204"/>
      <c r="U505" s="204"/>
      <c r="V505" s="204"/>
      <c r="W505" s="204"/>
      <c r="X505" s="204"/>
      <c r="Y505" s="204"/>
      <c r="Z505" s="204"/>
    </row>
    <row r="506" spans="1:26" ht="12.75" customHeight="1">
      <c r="A506" s="204"/>
      <c r="B506" s="204"/>
      <c r="C506" s="205"/>
      <c r="D506" s="205"/>
      <c r="E506" s="205"/>
      <c r="F506" s="206"/>
      <c r="G506" s="204"/>
      <c r="H506" s="204"/>
      <c r="I506" s="204"/>
      <c r="J506" s="204"/>
      <c r="K506" s="204"/>
      <c r="L506" s="204"/>
      <c r="M506" s="204"/>
      <c r="N506" s="204"/>
      <c r="O506" s="204"/>
      <c r="P506" s="204"/>
      <c r="Q506" s="204"/>
      <c r="R506" s="204"/>
      <c r="S506" s="204"/>
      <c r="T506" s="204"/>
      <c r="U506" s="204"/>
      <c r="V506" s="204"/>
      <c r="W506" s="204"/>
      <c r="X506" s="204"/>
      <c r="Y506" s="204"/>
      <c r="Z506" s="204"/>
    </row>
    <row r="507" spans="1:26" ht="12.75" customHeight="1">
      <c r="A507" s="204"/>
      <c r="B507" s="204"/>
      <c r="C507" s="205"/>
      <c r="D507" s="205"/>
      <c r="E507" s="205"/>
      <c r="F507" s="206"/>
      <c r="G507" s="204"/>
      <c r="H507" s="204"/>
      <c r="I507" s="204"/>
      <c r="J507" s="204"/>
      <c r="K507" s="204"/>
      <c r="L507" s="204"/>
      <c r="M507" s="204"/>
      <c r="N507" s="204"/>
      <c r="O507" s="204"/>
      <c r="P507" s="204"/>
      <c r="Q507" s="204"/>
      <c r="R507" s="204"/>
      <c r="S507" s="204"/>
      <c r="T507" s="204"/>
      <c r="U507" s="204"/>
      <c r="V507" s="204"/>
      <c r="W507" s="204"/>
      <c r="X507" s="204"/>
      <c r="Y507" s="204"/>
      <c r="Z507" s="204"/>
    </row>
    <row r="508" spans="1:26" ht="12.75" customHeight="1">
      <c r="A508" s="204"/>
      <c r="B508" s="204"/>
      <c r="C508" s="205"/>
      <c r="D508" s="205"/>
      <c r="E508" s="205"/>
      <c r="F508" s="206"/>
      <c r="G508" s="204"/>
      <c r="H508" s="204"/>
      <c r="I508" s="204"/>
      <c r="J508" s="204"/>
      <c r="K508" s="204"/>
      <c r="L508" s="204"/>
      <c r="M508" s="204"/>
      <c r="N508" s="204"/>
      <c r="O508" s="204"/>
      <c r="P508" s="204"/>
      <c r="Q508" s="204"/>
      <c r="R508" s="204"/>
      <c r="S508" s="204"/>
      <c r="T508" s="204"/>
      <c r="U508" s="204"/>
      <c r="V508" s="204"/>
      <c r="W508" s="204"/>
      <c r="X508" s="204"/>
      <c r="Y508" s="204"/>
      <c r="Z508" s="204"/>
    </row>
    <row r="509" spans="1:26" ht="12.75" customHeight="1">
      <c r="A509" s="204"/>
      <c r="B509" s="204"/>
      <c r="C509" s="205"/>
      <c r="D509" s="205"/>
      <c r="E509" s="205"/>
      <c r="F509" s="206"/>
      <c r="G509" s="204"/>
      <c r="H509" s="204"/>
      <c r="I509" s="204"/>
      <c r="J509" s="204"/>
      <c r="K509" s="204"/>
      <c r="L509" s="204"/>
      <c r="M509" s="204"/>
      <c r="N509" s="204"/>
      <c r="O509" s="204"/>
      <c r="P509" s="204"/>
      <c r="Q509" s="204"/>
      <c r="R509" s="204"/>
      <c r="S509" s="204"/>
      <c r="T509" s="204"/>
      <c r="U509" s="204"/>
      <c r="V509" s="204"/>
      <c r="W509" s="204"/>
      <c r="X509" s="204"/>
      <c r="Y509" s="204"/>
      <c r="Z509" s="204"/>
    </row>
    <row r="510" spans="1:26" ht="12.75" customHeight="1">
      <c r="A510" s="204"/>
      <c r="B510" s="204"/>
      <c r="C510" s="205"/>
      <c r="D510" s="205"/>
      <c r="E510" s="205"/>
      <c r="F510" s="206"/>
      <c r="G510" s="204"/>
      <c r="H510" s="204"/>
      <c r="I510" s="204"/>
      <c r="J510" s="204"/>
      <c r="K510" s="204"/>
      <c r="L510" s="204"/>
      <c r="M510" s="204"/>
      <c r="N510" s="204"/>
      <c r="O510" s="204"/>
      <c r="P510" s="204"/>
      <c r="Q510" s="204"/>
      <c r="R510" s="204"/>
      <c r="S510" s="204"/>
      <c r="T510" s="204"/>
      <c r="U510" s="204"/>
      <c r="V510" s="204"/>
      <c r="W510" s="204"/>
      <c r="X510" s="204"/>
      <c r="Y510" s="204"/>
      <c r="Z510" s="204"/>
    </row>
    <row r="511" spans="1:26" ht="12.75" customHeight="1">
      <c r="A511" s="204"/>
      <c r="B511" s="204"/>
      <c r="C511" s="205"/>
      <c r="D511" s="205"/>
      <c r="E511" s="205"/>
      <c r="F511" s="206"/>
      <c r="G511" s="204"/>
      <c r="H511" s="204"/>
      <c r="I511" s="204"/>
      <c r="J511" s="204"/>
      <c r="K511" s="204"/>
      <c r="L511" s="204"/>
      <c r="M511" s="204"/>
      <c r="N511" s="204"/>
      <c r="O511" s="204"/>
      <c r="P511" s="204"/>
      <c r="Q511" s="204"/>
      <c r="R511" s="204"/>
      <c r="S511" s="204"/>
      <c r="T511" s="204"/>
      <c r="U511" s="204"/>
      <c r="V511" s="204"/>
      <c r="W511" s="204"/>
      <c r="X511" s="204"/>
      <c r="Y511" s="204"/>
      <c r="Z511" s="204"/>
    </row>
    <row r="512" spans="1:26" ht="12.75" customHeight="1">
      <c r="A512" s="204"/>
      <c r="B512" s="204"/>
      <c r="C512" s="205"/>
      <c r="D512" s="205"/>
      <c r="E512" s="205"/>
      <c r="F512" s="206"/>
      <c r="G512" s="204"/>
      <c r="H512" s="204"/>
      <c r="I512" s="204"/>
      <c r="J512" s="204"/>
      <c r="K512" s="204"/>
      <c r="L512" s="204"/>
      <c r="M512" s="204"/>
      <c r="N512" s="204"/>
      <c r="O512" s="204"/>
      <c r="P512" s="204"/>
      <c r="Q512" s="204"/>
      <c r="R512" s="204"/>
      <c r="S512" s="204"/>
      <c r="T512" s="204"/>
      <c r="U512" s="204"/>
      <c r="V512" s="204"/>
      <c r="W512" s="204"/>
      <c r="X512" s="204"/>
      <c r="Y512" s="204"/>
      <c r="Z512" s="204"/>
    </row>
    <row r="513" spans="1:26" ht="12.75" customHeight="1">
      <c r="A513" s="204"/>
      <c r="B513" s="204"/>
      <c r="C513" s="205"/>
      <c r="D513" s="205"/>
      <c r="E513" s="205"/>
      <c r="F513" s="206"/>
      <c r="G513" s="204"/>
      <c r="H513" s="204"/>
      <c r="I513" s="204"/>
      <c r="J513" s="204"/>
      <c r="K513" s="204"/>
      <c r="L513" s="204"/>
      <c r="M513" s="204"/>
      <c r="N513" s="204"/>
      <c r="O513" s="204"/>
      <c r="P513" s="204"/>
      <c r="Q513" s="204"/>
      <c r="R513" s="204"/>
      <c r="S513" s="204"/>
      <c r="T513" s="204"/>
      <c r="U513" s="204"/>
      <c r="V513" s="204"/>
      <c r="W513" s="204"/>
      <c r="X513" s="204"/>
      <c r="Y513" s="204"/>
      <c r="Z513" s="204"/>
    </row>
    <row r="514" spans="1:26" ht="12.75" customHeight="1">
      <c r="A514" s="204"/>
      <c r="B514" s="204"/>
      <c r="C514" s="205"/>
      <c r="D514" s="205"/>
      <c r="E514" s="205"/>
      <c r="F514" s="206"/>
      <c r="G514" s="204"/>
      <c r="H514" s="204"/>
      <c r="I514" s="204"/>
      <c r="J514" s="204"/>
      <c r="K514" s="204"/>
      <c r="L514" s="204"/>
      <c r="M514" s="204"/>
      <c r="N514" s="204"/>
      <c r="O514" s="204"/>
      <c r="P514" s="204"/>
      <c r="Q514" s="204"/>
      <c r="R514" s="204"/>
      <c r="S514" s="204"/>
      <c r="T514" s="204"/>
      <c r="U514" s="204"/>
      <c r="V514" s="204"/>
      <c r="W514" s="204"/>
      <c r="X514" s="204"/>
      <c r="Y514" s="204"/>
      <c r="Z514" s="204"/>
    </row>
    <row r="515" spans="1:26" ht="12.75" customHeight="1">
      <c r="A515" s="204"/>
      <c r="B515" s="204"/>
      <c r="C515" s="205"/>
      <c r="D515" s="205"/>
      <c r="E515" s="205"/>
      <c r="F515" s="206"/>
      <c r="G515" s="204"/>
      <c r="H515" s="204"/>
      <c r="I515" s="204"/>
      <c r="J515" s="204"/>
      <c r="K515" s="204"/>
      <c r="L515" s="204"/>
      <c r="M515" s="204"/>
      <c r="N515" s="204"/>
      <c r="O515" s="204"/>
      <c r="P515" s="204"/>
      <c r="Q515" s="204"/>
      <c r="R515" s="204"/>
      <c r="S515" s="204"/>
      <c r="T515" s="204"/>
      <c r="U515" s="204"/>
      <c r="V515" s="204"/>
      <c r="W515" s="204"/>
      <c r="X515" s="204"/>
      <c r="Y515" s="204"/>
      <c r="Z515" s="204"/>
    </row>
    <row r="516" spans="1:26" ht="12.75" customHeight="1">
      <c r="A516" s="204"/>
      <c r="B516" s="204"/>
      <c r="C516" s="205"/>
      <c r="D516" s="205"/>
      <c r="E516" s="205"/>
      <c r="F516" s="206"/>
      <c r="G516" s="204"/>
      <c r="H516" s="204"/>
      <c r="I516" s="204"/>
      <c r="J516" s="204"/>
      <c r="K516" s="204"/>
      <c r="L516" s="204"/>
      <c r="M516" s="204"/>
      <c r="N516" s="204"/>
      <c r="O516" s="204"/>
      <c r="P516" s="204"/>
      <c r="Q516" s="204"/>
      <c r="R516" s="204"/>
      <c r="S516" s="204"/>
      <c r="T516" s="204"/>
      <c r="U516" s="204"/>
      <c r="V516" s="204"/>
      <c r="W516" s="204"/>
      <c r="X516" s="204"/>
      <c r="Y516" s="204"/>
      <c r="Z516" s="204"/>
    </row>
    <row r="517" spans="1:26" ht="12.75" customHeight="1">
      <c r="A517" s="204"/>
      <c r="B517" s="204"/>
      <c r="C517" s="205"/>
      <c r="D517" s="205"/>
      <c r="E517" s="205"/>
      <c r="F517" s="206"/>
      <c r="G517" s="204"/>
      <c r="H517" s="204"/>
      <c r="I517" s="204"/>
      <c r="J517" s="204"/>
      <c r="K517" s="204"/>
      <c r="L517" s="204"/>
      <c r="M517" s="204"/>
      <c r="N517" s="204"/>
      <c r="O517" s="204"/>
      <c r="P517" s="204"/>
      <c r="Q517" s="204"/>
      <c r="R517" s="204"/>
      <c r="S517" s="204"/>
      <c r="T517" s="204"/>
      <c r="U517" s="204"/>
      <c r="V517" s="204"/>
      <c r="W517" s="204"/>
      <c r="X517" s="204"/>
      <c r="Y517" s="204"/>
      <c r="Z517" s="204"/>
    </row>
    <row r="518" spans="1:26" ht="12.75" customHeight="1">
      <c r="A518" s="204"/>
      <c r="B518" s="204"/>
      <c r="C518" s="205"/>
      <c r="D518" s="205"/>
      <c r="E518" s="205"/>
      <c r="F518" s="206"/>
      <c r="G518" s="204"/>
      <c r="H518" s="204"/>
      <c r="I518" s="204"/>
      <c r="J518" s="204"/>
      <c r="K518" s="204"/>
      <c r="L518" s="204"/>
      <c r="M518" s="204"/>
      <c r="N518" s="204"/>
      <c r="O518" s="204"/>
      <c r="P518" s="204"/>
      <c r="Q518" s="204"/>
      <c r="R518" s="204"/>
      <c r="S518" s="204"/>
      <c r="T518" s="204"/>
      <c r="U518" s="204"/>
      <c r="V518" s="204"/>
      <c r="W518" s="204"/>
      <c r="X518" s="204"/>
      <c r="Y518" s="204"/>
      <c r="Z518" s="204"/>
    </row>
    <row r="519" spans="1:26" ht="12.75" customHeight="1">
      <c r="A519" s="204"/>
      <c r="B519" s="204"/>
      <c r="C519" s="205"/>
      <c r="D519" s="205"/>
      <c r="E519" s="205"/>
      <c r="F519" s="206"/>
      <c r="G519" s="204"/>
      <c r="H519" s="204"/>
      <c r="I519" s="204"/>
      <c r="J519" s="204"/>
      <c r="K519" s="204"/>
      <c r="L519" s="204"/>
      <c r="M519" s="204"/>
      <c r="N519" s="204"/>
      <c r="O519" s="204"/>
      <c r="P519" s="204"/>
      <c r="Q519" s="204"/>
      <c r="R519" s="204"/>
      <c r="S519" s="204"/>
      <c r="T519" s="204"/>
      <c r="U519" s="204"/>
      <c r="V519" s="204"/>
      <c r="W519" s="204"/>
      <c r="X519" s="204"/>
      <c r="Y519" s="204"/>
      <c r="Z519" s="204"/>
    </row>
    <row r="520" spans="1:26" ht="12.75" customHeight="1">
      <c r="A520" s="204"/>
      <c r="B520" s="204"/>
      <c r="C520" s="205"/>
      <c r="D520" s="205"/>
      <c r="E520" s="205"/>
      <c r="F520" s="206"/>
      <c r="G520" s="204"/>
      <c r="H520" s="204"/>
      <c r="I520" s="204"/>
      <c r="J520" s="204"/>
      <c r="K520" s="204"/>
      <c r="L520" s="204"/>
      <c r="M520" s="204"/>
      <c r="N520" s="204"/>
      <c r="O520" s="204"/>
      <c r="P520" s="204"/>
      <c r="Q520" s="204"/>
      <c r="R520" s="204"/>
      <c r="S520" s="204"/>
      <c r="T520" s="204"/>
      <c r="U520" s="204"/>
      <c r="V520" s="204"/>
      <c r="W520" s="204"/>
      <c r="X520" s="204"/>
      <c r="Y520" s="204"/>
      <c r="Z520" s="204"/>
    </row>
    <row r="521" spans="1:26" ht="12.75" customHeight="1">
      <c r="A521" s="204"/>
      <c r="B521" s="204"/>
      <c r="C521" s="205"/>
      <c r="D521" s="205"/>
      <c r="E521" s="205"/>
      <c r="F521" s="206"/>
      <c r="G521" s="204"/>
      <c r="H521" s="204"/>
      <c r="I521" s="204"/>
      <c r="J521" s="204"/>
      <c r="K521" s="204"/>
      <c r="L521" s="204"/>
      <c r="M521" s="204"/>
      <c r="N521" s="204"/>
      <c r="O521" s="204"/>
      <c r="P521" s="204"/>
      <c r="Q521" s="204"/>
      <c r="R521" s="204"/>
      <c r="S521" s="204"/>
      <c r="T521" s="204"/>
      <c r="U521" s="204"/>
      <c r="V521" s="204"/>
      <c r="W521" s="204"/>
      <c r="X521" s="204"/>
      <c r="Y521" s="204"/>
      <c r="Z521" s="204"/>
    </row>
    <row r="522" spans="1:26" ht="12.75" customHeight="1">
      <c r="A522" s="204"/>
      <c r="B522" s="204"/>
      <c r="C522" s="205"/>
      <c r="D522" s="205"/>
      <c r="E522" s="205"/>
      <c r="F522" s="206"/>
      <c r="G522" s="204"/>
      <c r="H522" s="204"/>
      <c r="I522" s="204"/>
      <c r="J522" s="204"/>
      <c r="K522" s="204"/>
      <c r="L522" s="204"/>
      <c r="M522" s="204"/>
      <c r="N522" s="204"/>
      <c r="O522" s="204"/>
      <c r="P522" s="204"/>
      <c r="Q522" s="204"/>
      <c r="R522" s="204"/>
      <c r="S522" s="204"/>
      <c r="T522" s="204"/>
      <c r="U522" s="204"/>
      <c r="V522" s="204"/>
      <c r="W522" s="204"/>
      <c r="X522" s="204"/>
      <c r="Y522" s="204"/>
      <c r="Z522" s="204"/>
    </row>
    <row r="523" spans="1:26" ht="12.75" customHeight="1">
      <c r="A523" s="204"/>
      <c r="B523" s="204"/>
      <c r="C523" s="205"/>
      <c r="D523" s="205"/>
      <c r="E523" s="205"/>
      <c r="F523" s="206"/>
      <c r="G523" s="204"/>
      <c r="H523" s="204"/>
      <c r="I523" s="204"/>
      <c r="J523" s="204"/>
      <c r="K523" s="204"/>
      <c r="L523" s="204"/>
      <c r="M523" s="204"/>
      <c r="N523" s="204"/>
      <c r="O523" s="204"/>
      <c r="P523" s="204"/>
      <c r="Q523" s="204"/>
      <c r="R523" s="204"/>
      <c r="S523" s="204"/>
      <c r="T523" s="204"/>
      <c r="U523" s="204"/>
      <c r="V523" s="204"/>
      <c r="W523" s="204"/>
      <c r="X523" s="204"/>
      <c r="Y523" s="204"/>
      <c r="Z523" s="204"/>
    </row>
    <row r="524" spans="1:26" ht="12.75" customHeight="1">
      <c r="A524" s="204"/>
      <c r="B524" s="204"/>
      <c r="C524" s="205"/>
      <c r="D524" s="205"/>
      <c r="E524" s="205"/>
      <c r="F524" s="206"/>
      <c r="G524" s="204"/>
      <c r="H524" s="204"/>
      <c r="I524" s="204"/>
      <c r="J524" s="204"/>
      <c r="K524" s="204"/>
      <c r="L524" s="204"/>
      <c r="M524" s="204"/>
      <c r="N524" s="204"/>
      <c r="O524" s="204"/>
      <c r="P524" s="204"/>
      <c r="Q524" s="204"/>
      <c r="R524" s="204"/>
      <c r="S524" s="204"/>
      <c r="T524" s="204"/>
      <c r="U524" s="204"/>
      <c r="V524" s="204"/>
      <c r="W524" s="204"/>
      <c r="X524" s="204"/>
      <c r="Y524" s="204"/>
      <c r="Z524" s="204"/>
    </row>
    <row r="525" spans="1:26" ht="12.75" customHeight="1">
      <c r="A525" s="204"/>
      <c r="B525" s="204"/>
      <c r="C525" s="205"/>
      <c r="D525" s="205"/>
      <c r="E525" s="205"/>
      <c r="F525" s="206"/>
      <c r="G525" s="204"/>
      <c r="H525" s="204"/>
      <c r="I525" s="204"/>
      <c r="J525" s="204"/>
      <c r="K525" s="204"/>
      <c r="L525" s="204"/>
      <c r="M525" s="204"/>
      <c r="N525" s="204"/>
      <c r="O525" s="204"/>
      <c r="P525" s="204"/>
      <c r="Q525" s="204"/>
      <c r="R525" s="204"/>
      <c r="S525" s="204"/>
      <c r="T525" s="204"/>
      <c r="U525" s="204"/>
      <c r="V525" s="204"/>
      <c r="W525" s="204"/>
      <c r="X525" s="204"/>
      <c r="Y525" s="204"/>
      <c r="Z525" s="204"/>
    </row>
    <row r="526" spans="1:26" ht="12.75" customHeight="1">
      <c r="A526" s="204"/>
      <c r="B526" s="204"/>
      <c r="C526" s="205"/>
      <c r="D526" s="205"/>
      <c r="E526" s="205"/>
      <c r="F526" s="206"/>
      <c r="G526" s="204"/>
      <c r="H526" s="204"/>
      <c r="I526" s="204"/>
      <c r="J526" s="204"/>
      <c r="K526" s="204"/>
      <c r="L526" s="204"/>
      <c r="M526" s="204"/>
      <c r="N526" s="204"/>
      <c r="O526" s="204"/>
      <c r="P526" s="204"/>
      <c r="Q526" s="204"/>
      <c r="R526" s="204"/>
      <c r="S526" s="204"/>
      <c r="T526" s="204"/>
      <c r="U526" s="204"/>
      <c r="V526" s="204"/>
      <c r="W526" s="204"/>
      <c r="X526" s="204"/>
      <c r="Y526" s="204"/>
      <c r="Z526" s="204"/>
    </row>
    <row r="527" spans="1:26" ht="12.75" customHeight="1">
      <c r="A527" s="204"/>
      <c r="B527" s="204"/>
      <c r="C527" s="205"/>
      <c r="D527" s="205"/>
      <c r="E527" s="205"/>
      <c r="F527" s="206"/>
      <c r="G527" s="204"/>
      <c r="H527" s="204"/>
      <c r="I527" s="204"/>
      <c r="J527" s="204"/>
      <c r="K527" s="204"/>
      <c r="L527" s="204"/>
      <c r="M527" s="204"/>
      <c r="N527" s="204"/>
      <c r="O527" s="204"/>
      <c r="P527" s="204"/>
      <c r="Q527" s="204"/>
      <c r="R527" s="204"/>
      <c r="S527" s="204"/>
      <c r="T527" s="204"/>
      <c r="U527" s="204"/>
      <c r="V527" s="204"/>
      <c r="W527" s="204"/>
      <c r="X527" s="204"/>
      <c r="Y527" s="204"/>
      <c r="Z527" s="204"/>
    </row>
    <row r="528" spans="1:26" ht="12.75" customHeight="1">
      <c r="A528" s="204"/>
      <c r="B528" s="204"/>
      <c r="C528" s="205"/>
      <c r="D528" s="205"/>
      <c r="E528" s="205"/>
      <c r="F528" s="206"/>
      <c r="G528" s="204"/>
      <c r="H528" s="204"/>
      <c r="I528" s="204"/>
      <c r="J528" s="204"/>
      <c r="K528" s="204"/>
      <c r="L528" s="204"/>
      <c r="M528" s="204"/>
      <c r="N528" s="204"/>
      <c r="O528" s="204"/>
      <c r="P528" s="204"/>
      <c r="Q528" s="204"/>
      <c r="R528" s="204"/>
      <c r="S528" s="204"/>
      <c r="T528" s="204"/>
      <c r="U528" s="204"/>
      <c r="V528" s="204"/>
      <c r="W528" s="204"/>
      <c r="X528" s="204"/>
      <c r="Y528" s="204"/>
      <c r="Z528" s="204"/>
    </row>
    <row r="529" spans="1:26" ht="12.75" customHeight="1">
      <c r="A529" s="204"/>
      <c r="B529" s="204"/>
      <c r="C529" s="205"/>
      <c r="D529" s="205"/>
      <c r="E529" s="205"/>
      <c r="F529" s="206"/>
      <c r="G529" s="204"/>
      <c r="H529" s="204"/>
      <c r="I529" s="204"/>
      <c r="J529" s="204"/>
      <c r="K529" s="204"/>
      <c r="L529" s="204"/>
      <c r="M529" s="204"/>
      <c r="N529" s="204"/>
      <c r="O529" s="204"/>
      <c r="P529" s="204"/>
      <c r="Q529" s="204"/>
      <c r="R529" s="204"/>
      <c r="S529" s="204"/>
      <c r="T529" s="204"/>
      <c r="U529" s="204"/>
      <c r="V529" s="204"/>
      <c r="W529" s="204"/>
      <c r="X529" s="204"/>
      <c r="Y529" s="204"/>
      <c r="Z529" s="204"/>
    </row>
    <row r="530" spans="1:26" ht="12.75" customHeight="1">
      <c r="A530" s="204"/>
      <c r="B530" s="204"/>
      <c r="C530" s="205"/>
      <c r="D530" s="205"/>
      <c r="E530" s="205"/>
      <c r="F530" s="206"/>
      <c r="G530" s="204"/>
      <c r="H530" s="204"/>
      <c r="I530" s="204"/>
      <c r="J530" s="204"/>
      <c r="K530" s="204"/>
      <c r="L530" s="204"/>
      <c r="M530" s="204"/>
      <c r="N530" s="204"/>
      <c r="O530" s="204"/>
      <c r="P530" s="204"/>
      <c r="Q530" s="204"/>
      <c r="R530" s="204"/>
      <c r="S530" s="204"/>
      <c r="T530" s="204"/>
      <c r="U530" s="204"/>
      <c r="V530" s="204"/>
      <c r="W530" s="204"/>
      <c r="X530" s="204"/>
      <c r="Y530" s="204"/>
      <c r="Z530" s="204"/>
    </row>
    <row r="531" spans="1:26" ht="12.75" customHeight="1">
      <c r="A531" s="204"/>
      <c r="B531" s="204"/>
      <c r="C531" s="205"/>
      <c r="D531" s="205"/>
      <c r="E531" s="205"/>
      <c r="F531" s="206"/>
      <c r="G531" s="204"/>
      <c r="H531" s="204"/>
      <c r="I531" s="204"/>
      <c r="J531" s="204"/>
      <c r="K531" s="204"/>
      <c r="L531" s="204"/>
      <c r="M531" s="204"/>
      <c r="N531" s="204"/>
      <c r="O531" s="204"/>
      <c r="P531" s="204"/>
      <c r="Q531" s="204"/>
      <c r="R531" s="204"/>
      <c r="S531" s="204"/>
      <c r="T531" s="204"/>
      <c r="U531" s="204"/>
      <c r="V531" s="204"/>
      <c r="W531" s="204"/>
      <c r="X531" s="204"/>
      <c r="Y531" s="204"/>
      <c r="Z531" s="204"/>
    </row>
    <row r="532" spans="1:26" ht="12.75" customHeight="1">
      <c r="A532" s="204"/>
      <c r="B532" s="204"/>
      <c r="C532" s="205"/>
      <c r="D532" s="205"/>
      <c r="E532" s="205"/>
      <c r="F532" s="206"/>
      <c r="G532" s="204"/>
      <c r="H532" s="204"/>
      <c r="I532" s="204"/>
      <c r="J532" s="204"/>
      <c r="K532" s="204"/>
      <c r="L532" s="204"/>
      <c r="M532" s="204"/>
      <c r="N532" s="204"/>
      <c r="O532" s="204"/>
      <c r="P532" s="204"/>
      <c r="Q532" s="204"/>
      <c r="R532" s="204"/>
      <c r="S532" s="204"/>
      <c r="T532" s="204"/>
      <c r="U532" s="204"/>
      <c r="V532" s="204"/>
      <c r="W532" s="204"/>
      <c r="X532" s="204"/>
      <c r="Y532" s="204"/>
      <c r="Z532" s="204"/>
    </row>
    <row r="533" spans="1:26" ht="12.75" customHeight="1">
      <c r="A533" s="204"/>
      <c r="B533" s="204"/>
      <c r="C533" s="205"/>
      <c r="D533" s="205"/>
      <c r="E533" s="205"/>
      <c r="F533" s="206"/>
      <c r="G533" s="204"/>
      <c r="H533" s="204"/>
      <c r="I533" s="204"/>
      <c r="J533" s="204"/>
      <c r="K533" s="204"/>
      <c r="L533" s="204"/>
      <c r="M533" s="204"/>
      <c r="N533" s="204"/>
      <c r="O533" s="204"/>
      <c r="P533" s="204"/>
      <c r="Q533" s="204"/>
      <c r="R533" s="204"/>
      <c r="S533" s="204"/>
      <c r="T533" s="204"/>
      <c r="U533" s="204"/>
      <c r="V533" s="204"/>
      <c r="W533" s="204"/>
      <c r="X533" s="204"/>
      <c r="Y533" s="204"/>
      <c r="Z533" s="204"/>
    </row>
    <row r="534" spans="1:26" ht="12.75" customHeight="1">
      <c r="A534" s="204"/>
      <c r="B534" s="204"/>
      <c r="C534" s="205"/>
      <c r="D534" s="205"/>
      <c r="E534" s="205"/>
      <c r="F534" s="206"/>
      <c r="G534" s="204"/>
      <c r="H534" s="204"/>
      <c r="I534" s="204"/>
      <c r="J534" s="204"/>
      <c r="K534" s="204"/>
      <c r="L534" s="204"/>
      <c r="M534" s="204"/>
      <c r="N534" s="204"/>
      <c r="O534" s="204"/>
      <c r="P534" s="204"/>
      <c r="Q534" s="204"/>
      <c r="R534" s="204"/>
      <c r="S534" s="204"/>
      <c r="T534" s="204"/>
      <c r="U534" s="204"/>
      <c r="V534" s="204"/>
      <c r="W534" s="204"/>
      <c r="X534" s="204"/>
      <c r="Y534" s="204"/>
      <c r="Z534" s="204"/>
    </row>
    <row r="535" spans="1:26" ht="12.75" customHeight="1">
      <c r="A535" s="204"/>
      <c r="B535" s="204"/>
      <c r="C535" s="205"/>
      <c r="D535" s="205"/>
      <c r="E535" s="205"/>
      <c r="F535" s="206"/>
      <c r="G535" s="204"/>
      <c r="H535" s="204"/>
      <c r="I535" s="204"/>
      <c r="J535" s="204"/>
      <c r="K535" s="204"/>
      <c r="L535" s="204"/>
      <c r="M535" s="204"/>
      <c r="N535" s="204"/>
      <c r="O535" s="204"/>
      <c r="P535" s="204"/>
      <c r="Q535" s="204"/>
      <c r="R535" s="204"/>
      <c r="S535" s="204"/>
      <c r="T535" s="204"/>
      <c r="U535" s="204"/>
      <c r="V535" s="204"/>
      <c r="W535" s="204"/>
      <c r="X535" s="204"/>
      <c r="Y535" s="204"/>
      <c r="Z535" s="204"/>
    </row>
    <row r="536" spans="1:26" ht="12.75" customHeight="1">
      <c r="A536" s="204"/>
      <c r="B536" s="204"/>
      <c r="C536" s="205"/>
      <c r="D536" s="205"/>
      <c r="E536" s="205"/>
      <c r="F536" s="206"/>
      <c r="G536" s="204"/>
      <c r="H536" s="204"/>
      <c r="I536" s="204"/>
      <c r="J536" s="204"/>
      <c r="K536" s="204"/>
      <c r="L536" s="204"/>
      <c r="M536" s="204"/>
      <c r="N536" s="204"/>
      <c r="O536" s="204"/>
      <c r="P536" s="204"/>
      <c r="Q536" s="204"/>
      <c r="R536" s="204"/>
      <c r="S536" s="204"/>
      <c r="T536" s="204"/>
      <c r="U536" s="204"/>
      <c r="V536" s="204"/>
      <c r="W536" s="204"/>
      <c r="X536" s="204"/>
      <c r="Y536" s="204"/>
      <c r="Z536" s="204"/>
    </row>
    <row r="537" spans="1:26" ht="12.75" customHeight="1">
      <c r="A537" s="204"/>
      <c r="B537" s="204"/>
      <c r="C537" s="205"/>
      <c r="D537" s="205"/>
      <c r="E537" s="205"/>
      <c r="F537" s="206"/>
      <c r="G537" s="204"/>
      <c r="H537" s="204"/>
      <c r="I537" s="204"/>
      <c r="J537" s="204"/>
      <c r="K537" s="204"/>
      <c r="L537" s="204"/>
      <c r="M537" s="204"/>
      <c r="N537" s="204"/>
      <c r="O537" s="204"/>
      <c r="P537" s="204"/>
      <c r="Q537" s="204"/>
      <c r="R537" s="204"/>
      <c r="S537" s="204"/>
      <c r="T537" s="204"/>
      <c r="U537" s="204"/>
      <c r="V537" s="204"/>
      <c r="W537" s="204"/>
      <c r="X537" s="204"/>
      <c r="Y537" s="204"/>
      <c r="Z537" s="204"/>
    </row>
    <row r="538" spans="1:26" ht="12.75" customHeight="1">
      <c r="A538" s="204"/>
      <c r="B538" s="204"/>
      <c r="C538" s="205"/>
      <c r="D538" s="205"/>
      <c r="E538" s="205"/>
      <c r="F538" s="206"/>
      <c r="G538" s="204"/>
      <c r="H538" s="204"/>
      <c r="I538" s="204"/>
      <c r="J538" s="204"/>
      <c r="K538" s="204"/>
      <c r="L538" s="204"/>
      <c r="M538" s="204"/>
      <c r="N538" s="204"/>
      <c r="O538" s="204"/>
      <c r="P538" s="204"/>
      <c r="Q538" s="204"/>
      <c r="R538" s="204"/>
      <c r="S538" s="204"/>
      <c r="T538" s="204"/>
      <c r="U538" s="204"/>
      <c r="V538" s="204"/>
      <c r="W538" s="204"/>
      <c r="X538" s="204"/>
      <c r="Y538" s="204"/>
      <c r="Z538" s="204"/>
    </row>
    <row r="539" spans="1:26" ht="12.75" customHeight="1">
      <c r="A539" s="204"/>
      <c r="B539" s="204"/>
      <c r="C539" s="205"/>
      <c r="D539" s="205"/>
      <c r="E539" s="205"/>
      <c r="F539" s="206"/>
      <c r="G539" s="204"/>
      <c r="H539" s="204"/>
      <c r="I539" s="204"/>
      <c r="J539" s="204"/>
      <c r="K539" s="204"/>
      <c r="L539" s="204"/>
      <c r="M539" s="204"/>
      <c r="N539" s="204"/>
      <c r="O539" s="204"/>
      <c r="P539" s="204"/>
      <c r="Q539" s="204"/>
      <c r="R539" s="204"/>
      <c r="S539" s="204"/>
      <c r="T539" s="204"/>
      <c r="U539" s="204"/>
      <c r="V539" s="204"/>
      <c r="W539" s="204"/>
      <c r="X539" s="204"/>
      <c r="Y539" s="204"/>
      <c r="Z539" s="204"/>
    </row>
    <row r="540" spans="1:26" ht="12.75" customHeight="1">
      <c r="A540" s="204"/>
      <c r="B540" s="204"/>
      <c r="C540" s="205"/>
      <c r="D540" s="205"/>
      <c r="E540" s="205"/>
      <c r="F540" s="206"/>
      <c r="G540" s="204"/>
      <c r="H540" s="204"/>
      <c r="I540" s="204"/>
      <c r="J540" s="204"/>
      <c r="K540" s="204"/>
      <c r="L540" s="204"/>
      <c r="M540" s="204"/>
      <c r="N540" s="204"/>
      <c r="O540" s="204"/>
      <c r="P540" s="204"/>
      <c r="Q540" s="204"/>
      <c r="R540" s="204"/>
      <c r="S540" s="204"/>
      <c r="T540" s="204"/>
      <c r="U540" s="204"/>
      <c r="V540" s="204"/>
      <c r="W540" s="204"/>
      <c r="X540" s="204"/>
      <c r="Y540" s="204"/>
      <c r="Z540" s="204"/>
    </row>
    <row r="541" spans="1:26" ht="12.75" customHeight="1">
      <c r="A541" s="204"/>
      <c r="B541" s="204"/>
      <c r="C541" s="205"/>
      <c r="D541" s="205"/>
      <c r="E541" s="205"/>
      <c r="F541" s="206"/>
      <c r="G541" s="204"/>
      <c r="H541" s="204"/>
      <c r="I541" s="204"/>
      <c r="J541" s="204"/>
      <c r="K541" s="204"/>
      <c r="L541" s="204"/>
      <c r="M541" s="204"/>
      <c r="N541" s="204"/>
      <c r="O541" s="204"/>
      <c r="P541" s="204"/>
      <c r="Q541" s="204"/>
      <c r="R541" s="204"/>
      <c r="S541" s="204"/>
      <c r="T541" s="204"/>
      <c r="U541" s="204"/>
      <c r="V541" s="204"/>
      <c r="W541" s="204"/>
      <c r="X541" s="204"/>
      <c r="Y541" s="204"/>
      <c r="Z541" s="204"/>
    </row>
    <row r="542" spans="1:26" ht="12.75" customHeight="1">
      <c r="A542" s="204"/>
      <c r="B542" s="204"/>
      <c r="C542" s="205"/>
      <c r="D542" s="205"/>
      <c r="E542" s="205"/>
      <c r="F542" s="206"/>
      <c r="G542" s="204"/>
      <c r="H542" s="204"/>
      <c r="I542" s="204"/>
      <c r="J542" s="204"/>
      <c r="K542" s="204"/>
      <c r="L542" s="204"/>
      <c r="M542" s="204"/>
      <c r="N542" s="204"/>
      <c r="O542" s="204"/>
      <c r="P542" s="204"/>
      <c r="Q542" s="204"/>
      <c r="R542" s="204"/>
      <c r="S542" s="204"/>
      <c r="T542" s="204"/>
      <c r="U542" s="204"/>
      <c r="V542" s="204"/>
      <c r="W542" s="204"/>
      <c r="X542" s="204"/>
      <c r="Y542" s="204"/>
      <c r="Z542" s="204"/>
    </row>
    <row r="543" spans="1:26" ht="12.75" customHeight="1">
      <c r="A543" s="204"/>
      <c r="B543" s="204"/>
      <c r="C543" s="205"/>
      <c r="D543" s="205"/>
      <c r="E543" s="205"/>
      <c r="F543" s="206"/>
      <c r="G543" s="204"/>
      <c r="H543" s="204"/>
      <c r="I543" s="204"/>
      <c r="J543" s="204"/>
      <c r="K543" s="204"/>
      <c r="L543" s="204"/>
      <c r="M543" s="204"/>
      <c r="N543" s="204"/>
      <c r="O543" s="204"/>
      <c r="P543" s="204"/>
      <c r="Q543" s="204"/>
      <c r="R543" s="204"/>
      <c r="S543" s="204"/>
      <c r="T543" s="204"/>
      <c r="U543" s="204"/>
      <c r="V543" s="204"/>
      <c r="W543" s="204"/>
      <c r="X543" s="204"/>
      <c r="Y543" s="204"/>
      <c r="Z543" s="204"/>
    </row>
    <row r="544" spans="1:26" ht="12.75" customHeight="1">
      <c r="A544" s="204"/>
      <c r="B544" s="204"/>
      <c r="C544" s="205"/>
      <c r="D544" s="205"/>
      <c r="E544" s="205"/>
      <c r="F544" s="206"/>
      <c r="G544" s="204"/>
      <c r="H544" s="204"/>
      <c r="I544" s="204"/>
      <c r="J544" s="204"/>
      <c r="K544" s="204"/>
      <c r="L544" s="204"/>
      <c r="M544" s="204"/>
      <c r="N544" s="204"/>
      <c r="O544" s="204"/>
      <c r="P544" s="204"/>
      <c r="Q544" s="204"/>
      <c r="R544" s="204"/>
      <c r="S544" s="204"/>
      <c r="T544" s="204"/>
      <c r="U544" s="204"/>
      <c r="V544" s="204"/>
      <c r="W544" s="204"/>
      <c r="X544" s="204"/>
      <c r="Y544" s="204"/>
      <c r="Z544" s="204"/>
    </row>
    <row r="545" spans="1:26" ht="12.75" customHeight="1">
      <c r="A545" s="204"/>
      <c r="B545" s="204"/>
      <c r="C545" s="205"/>
      <c r="D545" s="205"/>
      <c r="E545" s="205"/>
      <c r="F545" s="206"/>
      <c r="G545" s="204"/>
      <c r="H545" s="204"/>
      <c r="I545" s="204"/>
      <c r="J545" s="204"/>
      <c r="K545" s="204"/>
      <c r="L545" s="204"/>
      <c r="M545" s="204"/>
      <c r="N545" s="204"/>
      <c r="O545" s="204"/>
      <c r="P545" s="204"/>
      <c r="Q545" s="204"/>
      <c r="R545" s="204"/>
      <c r="S545" s="204"/>
      <c r="T545" s="204"/>
      <c r="U545" s="204"/>
      <c r="V545" s="204"/>
      <c r="W545" s="204"/>
      <c r="X545" s="204"/>
      <c r="Y545" s="204"/>
      <c r="Z545" s="204"/>
    </row>
    <row r="546" spans="1:26" ht="12.75" customHeight="1">
      <c r="A546" s="204"/>
      <c r="B546" s="204"/>
      <c r="C546" s="205"/>
      <c r="D546" s="205"/>
      <c r="E546" s="205"/>
      <c r="F546" s="206"/>
      <c r="G546" s="204"/>
      <c r="H546" s="204"/>
      <c r="I546" s="204"/>
      <c r="J546" s="204"/>
      <c r="K546" s="204"/>
      <c r="L546" s="204"/>
      <c r="M546" s="204"/>
      <c r="N546" s="204"/>
      <c r="O546" s="204"/>
      <c r="P546" s="204"/>
      <c r="Q546" s="204"/>
      <c r="R546" s="204"/>
      <c r="S546" s="204"/>
      <c r="T546" s="204"/>
      <c r="U546" s="204"/>
      <c r="V546" s="204"/>
      <c r="W546" s="204"/>
      <c r="X546" s="204"/>
      <c r="Y546" s="204"/>
      <c r="Z546" s="204"/>
    </row>
    <row r="547" spans="1:26" ht="12.75" customHeight="1">
      <c r="A547" s="204"/>
      <c r="B547" s="204"/>
      <c r="C547" s="205"/>
      <c r="D547" s="205"/>
      <c r="E547" s="205"/>
      <c r="F547" s="206"/>
      <c r="G547" s="204"/>
      <c r="H547" s="204"/>
      <c r="I547" s="204"/>
      <c r="J547" s="204"/>
      <c r="K547" s="204"/>
      <c r="L547" s="204"/>
      <c r="M547" s="204"/>
      <c r="N547" s="204"/>
      <c r="O547" s="204"/>
      <c r="P547" s="204"/>
      <c r="Q547" s="204"/>
      <c r="R547" s="204"/>
      <c r="S547" s="204"/>
      <c r="T547" s="204"/>
      <c r="U547" s="204"/>
      <c r="V547" s="204"/>
      <c r="W547" s="204"/>
      <c r="X547" s="204"/>
      <c r="Y547" s="204"/>
      <c r="Z547" s="204"/>
    </row>
    <row r="548" spans="1:26" ht="12.75" customHeight="1">
      <c r="A548" s="204"/>
      <c r="B548" s="204"/>
      <c r="C548" s="205"/>
      <c r="D548" s="205"/>
      <c r="E548" s="205"/>
      <c r="F548" s="206"/>
      <c r="G548" s="204"/>
      <c r="H548" s="204"/>
      <c r="I548" s="204"/>
      <c r="J548" s="204"/>
      <c r="K548" s="204"/>
      <c r="L548" s="204"/>
      <c r="M548" s="204"/>
      <c r="N548" s="204"/>
      <c r="O548" s="204"/>
      <c r="P548" s="204"/>
      <c r="Q548" s="204"/>
      <c r="R548" s="204"/>
      <c r="S548" s="204"/>
      <c r="T548" s="204"/>
      <c r="U548" s="204"/>
      <c r="V548" s="204"/>
      <c r="W548" s="204"/>
      <c r="X548" s="204"/>
      <c r="Y548" s="204"/>
      <c r="Z548" s="204"/>
    </row>
    <row r="549" spans="1:26" ht="12.75" customHeight="1">
      <c r="A549" s="204"/>
      <c r="B549" s="204"/>
      <c r="C549" s="205"/>
      <c r="D549" s="205"/>
      <c r="E549" s="205"/>
      <c r="F549" s="206"/>
      <c r="G549" s="204"/>
      <c r="H549" s="204"/>
      <c r="I549" s="204"/>
      <c r="J549" s="204"/>
      <c r="K549" s="204"/>
      <c r="L549" s="204"/>
      <c r="M549" s="204"/>
      <c r="N549" s="204"/>
      <c r="O549" s="204"/>
      <c r="P549" s="204"/>
      <c r="Q549" s="204"/>
      <c r="R549" s="204"/>
      <c r="S549" s="204"/>
      <c r="T549" s="204"/>
      <c r="U549" s="204"/>
      <c r="V549" s="204"/>
      <c r="W549" s="204"/>
      <c r="X549" s="204"/>
      <c r="Y549" s="204"/>
      <c r="Z549" s="204"/>
    </row>
    <row r="550" spans="1:26" ht="12.75" customHeight="1">
      <c r="A550" s="204"/>
      <c r="B550" s="204"/>
      <c r="C550" s="205"/>
      <c r="D550" s="205"/>
      <c r="E550" s="205"/>
      <c r="F550" s="206"/>
      <c r="G550" s="204"/>
      <c r="H550" s="204"/>
      <c r="I550" s="204"/>
      <c r="J550" s="204"/>
      <c r="K550" s="204"/>
      <c r="L550" s="204"/>
      <c r="M550" s="204"/>
      <c r="N550" s="204"/>
      <c r="O550" s="204"/>
      <c r="P550" s="204"/>
      <c r="Q550" s="204"/>
      <c r="R550" s="204"/>
      <c r="S550" s="204"/>
      <c r="T550" s="204"/>
      <c r="U550" s="204"/>
      <c r="V550" s="204"/>
      <c r="W550" s="204"/>
      <c r="X550" s="204"/>
      <c r="Y550" s="204"/>
      <c r="Z550" s="204"/>
    </row>
    <row r="551" spans="1:26" ht="12.75" customHeight="1">
      <c r="A551" s="204"/>
      <c r="B551" s="204"/>
      <c r="C551" s="205"/>
      <c r="D551" s="205"/>
      <c r="E551" s="205"/>
      <c r="F551" s="206"/>
      <c r="G551" s="204"/>
      <c r="H551" s="204"/>
      <c r="I551" s="204"/>
      <c r="J551" s="204"/>
      <c r="K551" s="204"/>
      <c r="L551" s="204"/>
      <c r="M551" s="204"/>
      <c r="N551" s="204"/>
      <c r="O551" s="204"/>
      <c r="P551" s="204"/>
      <c r="Q551" s="204"/>
      <c r="R551" s="204"/>
      <c r="S551" s="204"/>
      <c r="T551" s="204"/>
      <c r="U551" s="204"/>
      <c r="V551" s="204"/>
      <c r="W551" s="204"/>
      <c r="X551" s="204"/>
      <c r="Y551" s="204"/>
      <c r="Z551" s="204"/>
    </row>
    <row r="552" spans="1:26" ht="12.75" customHeight="1">
      <c r="A552" s="204"/>
      <c r="B552" s="204"/>
      <c r="C552" s="205"/>
      <c r="D552" s="205"/>
      <c r="E552" s="205"/>
      <c r="F552" s="206"/>
      <c r="G552" s="204"/>
      <c r="H552" s="204"/>
      <c r="I552" s="204"/>
      <c r="J552" s="204"/>
      <c r="K552" s="204"/>
      <c r="L552" s="204"/>
      <c r="M552" s="204"/>
      <c r="N552" s="204"/>
      <c r="O552" s="204"/>
      <c r="P552" s="204"/>
      <c r="Q552" s="204"/>
      <c r="R552" s="204"/>
      <c r="S552" s="204"/>
      <c r="T552" s="204"/>
      <c r="U552" s="204"/>
      <c r="V552" s="204"/>
      <c r="W552" s="204"/>
      <c r="X552" s="204"/>
      <c r="Y552" s="204"/>
      <c r="Z552" s="204"/>
    </row>
    <row r="553" spans="1:26" ht="12.75" customHeight="1">
      <c r="A553" s="204"/>
      <c r="B553" s="204"/>
      <c r="C553" s="205"/>
      <c r="D553" s="205"/>
      <c r="E553" s="205"/>
      <c r="F553" s="206"/>
      <c r="G553" s="204"/>
      <c r="H553" s="204"/>
      <c r="I553" s="204"/>
      <c r="J553" s="204"/>
      <c r="K553" s="204"/>
      <c r="L553" s="204"/>
      <c r="M553" s="204"/>
      <c r="N553" s="204"/>
      <c r="O553" s="204"/>
      <c r="P553" s="204"/>
      <c r="Q553" s="204"/>
      <c r="R553" s="204"/>
      <c r="S553" s="204"/>
      <c r="T553" s="204"/>
      <c r="U553" s="204"/>
      <c r="V553" s="204"/>
      <c r="W553" s="204"/>
      <c r="X553" s="204"/>
      <c r="Y553" s="204"/>
      <c r="Z553" s="204"/>
    </row>
    <row r="554" spans="1:26" ht="12.75" customHeight="1">
      <c r="A554" s="204"/>
      <c r="B554" s="204"/>
      <c r="C554" s="205"/>
      <c r="D554" s="205"/>
      <c r="E554" s="205"/>
      <c r="F554" s="206"/>
      <c r="G554" s="204"/>
      <c r="H554" s="204"/>
      <c r="I554" s="204"/>
      <c r="J554" s="204"/>
      <c r="K554" s="204"/>
      <c r="L554" s="204"/>
      <c r="M554" s="204"/>
      <c r="N554" s="204"/>
      <c r="O554" s="204"/>
      <c r="P554" s="204"/>
      <c r="Q554" s="204"/>
      <c r="R554" s="204"/>
      <c r="S554" s="204"/>
      <c r="T554" s="204"/>
      <c r="U554" s="204"/>
      <c r="V554" s="204"/>
      <c r="W554" s="204"/>
      <c r="X554" s="204"/>
      <c r="Y554" s="204"/>
      <c r="Z554" s="204"/>
    </row>
    <row r="555" spans="1:26" ht="12.75" customHeight="1">
      <c r="A555" s="204"/>
      <c r="B555" s="204"/>
      <c r="C555" s="205"/>
      <c r="D555" s="205"/>
      <c r="E555" s="205"/>
      <c r="F555" s="206"/>
      <c r="G555" s="204"/>
      <c r="H555" s="204"/>
      <c r="I555" s="204"/>
      <c r="J555" s="204"/>
      <c r="K555" s="204"/>
      <c r="L555" s="204"/>
      <c r="M555" s="204"/>
      <c r="N555" s="204"/>
      <c r="O555" s="204"/>
      <c r="P555" s="204"/>
      <c r="Q555" s="204"/>
      <c r="R555" s="204"/>
      <c r="S555" s="204"/>
      <c r="T555" s="204"/>
      <c r="U555" s="204"/>
      <c r="V555" s="204"/>
      <c r="W555" s="204"/>
      <c r="X555" s="204"/>
      <c r="Y555" s="204"/>
      <c r="Z555" s="204"/>
    </row>
    <row r="556" spans="1:26" ht="12.75" customHeight="1">
      <c r="A556" s="204"/>
      <c r="B556" s="204"/>
      <c r="C556" s="205"/>
      <c r="D556" s="205"/>
      <c r="E556" s="205"/>
      <c r="F556" s="206"/>
      <c r="G556" s="204"/>
      <c r="H556" s="204"/>
      <c r="I556" s="204"/>
      <c r="J556" s="204"/>
      <c r="K556" s="204"/>
      <c r="L556" s="204"/>
      <c r="M556" s="204"/>
      <c r="N556" s="204"/>
      <c r="O556" s="204"/>
      <c r="P556" s="204"/>
      <c r="Q556" s="204"/>
      <c r="R556" s="204"/>
      <c r="S556" s="204"/>
      <c r="T556" s="204"/>
      <c r="U556" s="204"/>
      <c r="V556" s="204"/>
      <c r="W556" s="204"/>
      <c r="X556" s="204"/>
      <c r="Y556" s="204"/>
      <c r="Z556" s="204"/>
    </row>
    <row r="557" spans="1:26" ht="12.75" customHeight="1">
      <c r="A557" s="204"/>
      <c r="B557" s="204"/>
      <c r="C557" s="205"/>
      <c r="D557" s="205"/>
      <c r="E557" s="205"/>
      <c r="F557" s="206"/>
      <c r="G557" s="204"/>
      <c r="H557" s="204"/>
      <c r="I557" s="204"/>
      <c r="J557" s="204"/>
      <c r="K557" s="204"/>
      <c r="L557" s="204"/>
      <c r="M557" s="204"/>
      <c r="N557" s="204"/>
      <c r="O557" s="204"/>
      <c r="P557" s="204"/>
      <c r="Q557" s="204"/>
      <c r="R557" s="204"/>
      <c r="S557" s="204"/>
      <c r="T557" s="204"/>
      <c r="U557" s="204"/>
      <c r="V557" s="204"/>
      <c r="W557" s="204"/>
      <c r="X557" s="204"/>
      <c r="Y557" s="204"/>
      <c r="Z557" s="204"/>
    </row>
    <row r="558" spans="1:26" ht="12.75" customHeight="1">
      <c r="A558" s="204"/>
      <c r="B558" s="204"/>
      <c r="C558" s="205"/>
      <c r="D558" s="205"/>
      <c r="E558" s="205"/>
      <c r="F558" s="206"/>
      <c r="G558" s="204"/>
      <c r="H558" s="204"/>
      <c r="I558" s="204"/>
      <c r="J558" s="204"/>
      <c r="K558" s="204"/>
      <c r="L558" s="204"/>
      <c r="M558" s="204"/>
      <c r="N558" s="204"/>
      <c r="O558" s="204"/>
      <c r="P558" s="204"/>
      <c r="Q558" s="204"/>
      <c r="R558" s="204"/>
      <c r="S558" s="204"/>
      <c r="T558" s="204"/>
      <c r="U558" s="204"/>
      <c r="V558" s="204"/>
      <c r="W558" s="204"/>
      <c r="X558" s="204"/>
      <c r="Y558" s="204"/>
      <c r="Z558" s="204"/>
    </row>
    <row r="559" spans="1:26" ht="12.75" customHeight="1">
      <c r="A559" s="204"/>
      <c r="B559" s="204"/>
      <c r="C559" s="205"/>
      <c r="D559" s="205"/>
      <c r="E559" s="205"/>
      <c r="F559" s="206"/>
      <c r="G559" s="204"/>
      <c r="H559" s="204"/>
      <c r="I559" s="204"/>
      <c r="J559" s="204"/>
      <c r="K559" s="204"/>
      <c r="L559" s="204"/>
      <c r="M559" s="204"/>
      <c r="N559" s="204"/>
      <c r="O559" s="204"/>
      <c r="P559" s="204"/>
      <c r="Q559" s="204"/>
      <c r="R559" s="204"/>
      <c r="S559" s="204"/>
      <c r="T559" s="204"/>
      <c r="U559" s="204"/>
      <c r="V559" s="204"/>
      <c r="W559" s="204"/>
      <c r="X559" s="204"/>
      <c r="Y559" s="204"/>
      <c r="Z559" s="204"/>
    </row>
    <row r="560" spans="1:26" ht="12.75" customHeight="1">
      <c r="A560" s="204"/>
      <c r="B560" s="204"/>
      <c r="C560" s="205"/>
      <c r="D560" s="205"/>
      <c r="E560" s="205"/>
      <c r="F560" s="206"/>
      <c r="G560" s="204"/>
      <c r="H560" s="204"/>
      <c r="I560" s="204"/>
      <c r="J560" s="204"/>
      <c r="K560" s="204"/>
      <c r="L560" s="204"/>
      <c r="M560" s="204"/>
      <c r="N560" s="204"/>
      <c r="O560" s="204"/>
      <c r="P560" s="204"/>
      <c r="Q560" s="204"/>
      <c r="R560" s="204"/>
      <c r="S560" s="204"/>
      <c r="T560" s="204"/>
      <c r="U560" s="204"/>
      <c r="V560" s="204"/>
      <c r="W560" s="204"/>
      <c r="X560" s="204"/>
      <c r="Y560" s="204"/>
      <c r="Z560" s="204"/>
    </row>
    <row r="561" spans="1:26" ht="12.75" customHeight="1">
      <c r="A561" s="204"/>
      <c r="B561" s="204"/>
      <c r="C561" s="205"/>
      <c r="D561" s="205"/>
      <c r="E561" s="205"/>
      <c r="F561" s="206"/>
      <c r="G561" s="204"/>
      <c r="H561" s="204"/>
      <c r="I561" s="204"/>
      <c r="J561" s="204"/>
      <c r="K561" s="204"/>
      <c r="L561" s="204"/>
      <c r="M561" s="204"/>
      <c r="N561" s="204"/>
      <c r="O561" s="204"/>
      <c r="P561" s="204"/>
      <c r="Q561" s="204"/>
      <c r="R561" s="204"/>
      <c r="S561" s="204"/>
      <c r="T561" s="204"/>
      <c r="U561" s="204"/>
      <c r="V561" s="204"/>
      <c r="W561" s="204"/>
      <c r="X561" s="204"/>
      <c r="Y561" s="204"/>
      <c r="Z561" s="204"/>
    </row>
    <row r="562" spans="1:26" ht="12.75" customHeight="1">
      <c r="A562" s="204"/>
      <c r="B562" s="204"/>
      <c r="C562" s="205"/>
      <c r="D562" s="205"/>
      <c r="E562" s="205"/>
      <c r="F562" s="206"/>
      <c r="G562" s="204"/>
      <c r="H562" s="204"/>
      <c r="I562" s="204"/>
      <c r="J562" s="204"/>
      <c r="K562" s="204"/>
      <c r="L562" s="204"/>
      <c r="M562" s="204"/>
      <c r="N562" s="204"/>
      <c r="O562" s="204"/>
      <c r="P562" s="204"/>
      <c r="Q562" s="204"/>
      <c r="R562" s="204"/>
      <c r="S562" s="204"/>
      <c r="T562" s="204"/>
      <c r="U562" s="204"/>
      <c r="V562" s="204"/>
      <c r="W562" s="204"/>
      <c r="X562" s="204"/>
      <c r="Y562" s="204"/>
      <c r="Z562" s="204"/>
    </row>
    <row r="563" spans="1:26" ht="12.75" customHeight="1">
      <c r="A563" s="204"/>
      <c r="B563" s="204"/>
      <c r="C563" s="205"/>
      <c r="D563" s="205"/>
      <c r="E563" s="205"/>
      <c r="F563" s="206"/>
      <c r="G563" s="204"/>
      <c r="H563" s="204"/>
      <c r="I563" s="204"/>
      <c r="J563" s="204"/>
      <c r="K563" s="204"/>
      <c r="L563" s="204"/>
      <c r="M563" s="204"/>
      <c r="N563" s="204"/>
      <c r="O563" s="204"/>
      <c r="P563" s="204"/>
      <c r="Q563" s="204"/>
      <c r="R563" s="204"/>
      <c r="S563" s="204"/>
      <c r="T563" s="204"/>
      <c r="U563" s="204"/>
      <c r="V563" s="204"/>
      <c r="W563" s="204"/>
      <c r="X563" s="204"/>
      <c r="Y563" s="204"/>
      <c r="Z563" s="204"/>
    </row>
    <row r="564" spans="1:26" ht="12.75" customHeight="1">
      <c r="A564" s="204"/>
      <c r="B564" s="204"/>
      <c r="C564" s="205"/>
      <c r="D564" s="205"/>
      <c r="E564" s="205"/>
      <c r="F564" s="206"/>
      <c r="G564" s="204"/>
      <c r="H564" s="204"/>
      <c r="I564" s="204"/>
      <c r="J564" s="204"/>
      <c r="K564" s="204"/>
      <c r="L564" s="204"/>
      <c r="M564" s="204"/>
      <c r="N564" s="204"/>
      <c r="O564" s="204"/>
      <c r="P564" s="204"/>
      <c r="Q564" s="204"/>
      <c r="R564" s="204"/>
      <c r="S564" s="204"/>
      <c r="T564" s="204"/>
      <c r="U564" s="204"/>
      <c r="V564" s="204"/>
      <c r="W564" s="204"/>
      <c r="X564" s="204"/>
      <c r="Y564" s="204"/>
      <c r="Z564" s="204"/>
    </row>
    <row r="565" spans="1:26" ht="12.75" customHeight="1">
      <c r="A565" s="204"/>
      <c r="B565" s="204"/>
      <c r="C565" s="205"/>
      <c r="D565" s="205"/>
      <c r="E565" s="205"/>
      <c r="F565" s="206"/>
      <c r="G565" s="204"/>
      <c r="H565" s="204"/>
      <c r="I565" s="204"/>
      <c r="J565" s="204"/>
      <c r="K565" s="204"/>
      <c r="L565" s="204"/>
      <c r="M565" s="204"/>
      <c r="N565" s="204"/>
      <c r="O565" s="204"/>
      <c r="P565" s="204"/>
      <c r="Q565" s="204"/>
      <c r="R565" s="204"/>
      <c r="S565" s="204"/>
      <c r="T565" s="204"/>
      <c r="U565" s="204"/>
      <c r="V565" s="204"/>
      <c r="W565" s="204"/>
      <c r="X565" s="204"/>
      <c r="Y565" s="204"/>
      <c r="Z565" s="204"/>
    </row>
    <row r="566" spans="1:26" ht="12.75" customHeight="1">
      <c r="A566" s="204"/>
      <c r="B566" s="204"/>
      <c r="C566" s="205"/>
      <c r="D566" s="205"/>
      <c r="E566" s="205"/>
      <c r="F566" s="206"/>
      <c r="G566" s="204"/>
      <c r="H566" s="204"/>
      <c r="I566" s="204"/>
      <c r="J566" s="204"/>
      <c r="K566" s="204"/>
      <c r="L566" s="204"/>
      <c r="M566" s="204"/>
      <c r="N566" s="204"/>
      <c r="O566" s="204"/>
      <c r="P566" s="204"/>
      <c r="Q566" s="204"/>
      <c r="R566" s="204"/>
      <c r="S566" s="204"/>
      <c r="T566" s="204"/>
      <c r="U566" s="204"/>
      <c r="V566" s="204"/>
      <c r="W566" s="204"/>
      <c r="X566" s="204"/>
      <c r="Y566" s="204"/>
      <c r="Z566" s="204"/>
    </row>
    <row r="567" spans="1:26" ht="12.75" customHeight="1">
      <c r="A567" s="204"/>
      <c r="B567" s="204"/>
      <c r="C567" s="205"/>
      <c r="D567" s="205"/>
      <c r="E567" s="205"/>
      <c r="F567" s="206"/>
      <c r="G567" s="204"/>
      <c r="H567" s="204"/>
      <c r="I567" s="204"/>
      <c r="J567" s="204"/>
      <c r="K567" s="204"/>
      <c r="L567" s="204"/>
      <c r="M567" s="204"/>
      <c r="N567" s="204"/>
      <c r="O567" s="204"/>
      <c r="P567" s="204"/>
      <c r="Q567" s="204"/>
      <c r="R567" s="204"/>
      <c r="S567" s="204"/>
      <c r="T567" s="204"/>
      <c r="U567" s="204"/>
      <c r="V567" s="204"/>
      <c r="W567" s="204"/>
      <c r="X567" s="204"/>
      <c r="Y567" s="204"/>
      <c r="Z567" s="204"/>
    </row>
    <row r="568" spans="1:26" ht="12.75" customHeight="1">
      <c r="A568" s="204"/>
      <c r="B568" s="204"/>
      <c r="C568" s="205"/>
      <c r="D568" s="205"/>
      <c r="E568" s="205"/>
      <c r="F568" s="206"/>
      <c r="G568" s="204"/>
      <c r="H568" s="204"/>
      <c r="I568" s="204"/>
      <c r="J568" s="204"/>
      <c r="K568" s="204"/>
      <c r="L568" s="204"/>
      <c r="M568" s="204"/>
      <c r="N568" s="204"/>
      <c r="O568" s="204"/>
      <c r="P568" s="204"/>
      <c r="Q568" s="204"/>
      <c r="R568" s="204"/>
      <c r="S568" s="204"/>
      <c r="T568" s="204"/>
      <c r="U568" s="204"/>
      <c r="V568" s="204"/>
      <c r="W568" s="204"/>
      <c r="X568" s="204"/>
      <c r="Y568" s="204"/>
      <c r="Z568" s="204"/>
    </row>
    <row r="569" spans="1:26" ht="12.75" customHeight="1">
      <c r="A569" s="204"/>
      <c r="B569" s="204"/>
      <c r="C569" s="205"/>
      <c r="D569" s="205"/>
      <c r="E569" s="205"/>
      <c r="F569" s="206"/>
      <c r="G569" s="204"/>
      <c r="H569" s="204"/>
      <c r="I569" s="204"/>
      <c r="J569" s="204"/>
      <c r="K569" s="204"/>
      <c r="L569" s="204"/>
      <c r="M569" s="204"/>
      <c r="N569" s="204"/>
      <c r="O569" s="204"/>
      <c r="P569" s="204"/>
      <c r="Q569" s="204"/>
      <c r="R569" s="204"/>
      <c r="S569" s="204"/>
      <c r="T569" s="204"/>
      <c r="U569" s="204"/>
      <c r="V569" s="204"/>
      <c r="W569" s="204"/>
      <c r="X569" s="204"/>
      <c r="Y569" s="204"/>
      <c r="Z569" s="204"/>
    </row>
    <row r="570" spans="1:26" ht="12.75" customHeight="1">
      <c r="A570" s="204"/>
      <c r="B570" s="204"/>
      <c r="C570" s="205"/>
      <c r="D570" s="205"/>
      <c r="E570" s="205"/>
      <c r="F570" s="206"/>
      <c r="G570" s="204"/>
      <c r="H570" s="204"/>
      <c r="I570" s="204"/>
      <c r="J570" s="204"/>
      <c r="K570" s="204"/>
      <c r="L570" s="204"/>
      <c r="M570" s="204"/>
      <c r="N570" s="204"/>
      <c r="O570" s="204"/>
      <c r="P570" s="204"/>
      <c r="Q570" s="204"/>
      <c r="R570" s="204"/>
      <c r="S570" s="204"/>
      <c r="T570" s="204"/>
      <c r="U570" s="204"/>
      <c r="V570" s="204"/>
      <c r="W570" s="204"/>
      <c r="X570" s="204"/>
      <c r="Y570" s="204"/>
      <c r="Z570" s="204"/>
    </row>
    <row r="571" spans="1:26" ht="12.75" customHeight="1">
      <c r="A571" s="204"/>
      <c r="B571" s="204"/>
      <c r="C571" s="205"/>
      <c r="D571" s="205"/>
      <c r="E571" s="205"/>
      <c r="F571" s="206"/>
      <c r="G571" s="204"/>
      <c r="H571" s="204"/>
      <c r="I571" s="204"/>
      <c r="J571" s="204"/>
      <c r="K571" s="204"/>
      <c r="L571" s="204"/>
      <c r="M571" s="204"/>
      <c r="N571" s="204"/>
      <c r="O571" s="204"/>
      <c r="P571" s="204"/>
      <c r="Q571" s="204"/>
      <c r="R571" s="204"/>
      <c r="S571" s="204"/>
      <c r="T571" s="204"/>
      <c r="U571" s="204"/>
      <c r="V571" s="204"/>
      <c r="W571" s="204"/>
      <c r="X571" s="204"/>
      <c r="Y571" s="204"/>
      <c r="Z571" s="204"/>
    </row>
    <row r="572" spans="1:26" ht="12.75" customHeight="1">
      <c r="A572" s="204"/>
      <c r="B572" s="204"/>
      <c r="C572" s="205"/>
      <c r="D572" s="205"/>
      <c r="E572" s="205"/>
      <c r="F572" s="206"/>
      <c r="G572" s="204"/>
      <c r="H572" s="204"/>
      <c r="I572" s="204"/>
      <c r="J572" s="204"/>
      <c r="K572" s="204"/>
      <c r="L572" s="204"/>
      <c r="M572" s="204"/>
      <c r="N572" s="204"/>
      <c r="O572" s="204"/>
      <c r="P572" s="204"/>
      <c r="Q572" s="204"/>
      <c r="R572" s="204"/>
      <c r="S572" s="204"/>
      <c r="T572" s="204"/>
      <c r="U572" s="204"/>
      <c r="V572" s="204"/>
      <c r="W572" s="204"/>
      <c r="X572" s="204"/>
      <c r="Y572" s="204"/>
      <c r="Z572" s="204"/>
    </row>
    <row r="573" spans="1:26" ht="12.75" customHeight="1">
      <c r="A573" s="204"/>
      <c r="B573" s="204"/>
      <c r="C573" s="205"/>
      <c r="D573" s="205"/>
      <c r="E573" s="205"/>
      <c r="F573" s="206"/>
      <c r="G573" s="204"/>
      <c r="H573" s="204"/>
      <c r="I573" s="204"/>
      <c r="J573" s="204"/>
      <c r="K573" s="204"/>
      <c r="L573" s="204"/>
      <c r="M573" s="204"/>
      <c r="N573" s="204"/>
      <c r="O573" s="204"/>
      <c r="P573" s="204"/>
      <c r="Q573" s="204"/>
      <c r="R573" s="204"/>
      <c r="S573" s="204"/>
      <c r="T573" s="204"/>
      <c r="U573" s="204"/>
      <c r="V573" s="204"/>
      <c r="W573" s="204"/>
      <c r="X573" s="204"/>
      <c r="Y573" s="204"/>
      <c r="Z573" s="204"/>
    </row>
    <row r="574" spans="1:26" ht="12.75" customHeight="1">
      <c r="A574" s="204"/>
      <c r="B574" s="204"/>
      <c r="C574" s="205"/>
      <c r="D574" s="205"/>
      <c r="E574" s="205"/>
      <c r="F574" s="206"/>
      <c r="G574" s="204"/>
      <c r="H574" s="204"/>
      <c r="I574" s="204"/>
      <c r="J574" s="204"/>
      <c r="K574" s="204"/>
      <c r="L574" s="204"/>
      <c r="M574" s="204"/>
      <c r="N574" s="204"/>
      <c r="O574" s="204"/>
      <c r="P574" s="204"/>
      <c r="Q574" s="204"/>
      <c r="R574" s="204"/>
      <c r="S574" s="204"/>
      <c r="T574" s="204"/>
      <c r="U574" s="204"/>
      <c r="V574" s="204"/>
      <c r="W574" s="204"/>
      <c r="X574" s="204"/>
      <c r="Y574" s="204"/>
      <c r="Z574" s="204"/>
    </row>
    <row r="575" spans="1:26" ht="12.75" customHeight="1">
      <c r="A575" s="204"/>
      <c r="B575" s="204"/>
      <c r="C575" s="205"/>
      <c r="D575" s="205"/>
      <c r="E575" s="205"/>
      <c r="F575" s="206"/>
      <c r="G575" s="204"/>
      <c r="H575" s="204"/>
      <c r="I575" s="204"/>
      <c r="J575" s="204"/>
      <c r="K575" s="204"/>
      <c r="L575" s="204"/>
      <c r="M575" s="204"/>
      <c r="N575" s="204"/>
      <c r="O575" s="204"/>
      <c r="P575" s="204"/>
      <c r="Q575" s="204"/>
      <c r="R575" s="204"/>
      <c r="S575" s="204"/>
      <c r="T575" s="204"/>
      <c r="U575" s="204"/>
      <c r="V575" s="204"/>
      <c r="W575" s="204"/>
      <c r="X575" s="204"/>
      <c r="Y575" s="204"/>
      <c r="Z575" s="204"/>
    </row>
    <row r="576" spans="1:26" ht="12.75" customHeight="1">
      <c r="A576" s="204"/>
      <c r="B576" s="204"/>
      <c r="C576" s="205"/>
      <c r="D576" s="205"/>
      <c r="E576" s="205"/>
      <c r="F576" s="206"/>
      <c r="G576" s="204"/>
      <c r="H576" s="204"/>
      <c r="I576" s="204"/>
      <c r="J576" s="204"/>
      <c r="K576" s="204"/>
      <c r="L576" s="204"/>
      <c r="M576" s="204"/>
      <c r="N576" s="204"/>
      <c r="O576" s="204"/>
      <c r="P576" s="204"/>
      <c r="Q576" s="204"/>
      <c r="R576" s="204"/>
      <c r="S576" s="204"/>
      <c r="T576" s="204"/>
      <c r="U576" s="204"/>
      <c r="V576" s="204"/>
      <c r="W576" s="204"/>
      <c r="X576" s="204"/>
      <c r="Y576" s="204"/>
      <c r="Z576" s="204"/>
    </row>
    <row r="577" spans="1:26" ht="12.75" customHeight="1">
      <c r="A577" s="204"/>
      <c r="B577" s="204"/>
      <c r="C577" s="205"/>
      <c r="D577" s="205"/>
      <c r="E577" s="205"/>
      <c r="F577" s="206"/>
      <c r="G577" s="204"/>
      <c r="H577" s="204"/>
      <c r="I577" s="204"/>
      <c r="J577" s="204"/>
      <c r="K577" s="204"/>
      <c r="L577" s="204"/>
      <c r="M577" s="204"/>
      <c r="N577" s="204"/>
      <c r="O577" s="204"/>
      <c r="P577" s="204"/>
      <c r="Q577" s="204"/>
      <c r="R577" s="204"/>
      <c r="S577" s="204"/>
      <c r="T577" s="204"/>
      <c r="U577" s="204"/>
      <c r="V577" s="204"/>
      <c r="W577" s="204"/>
      <c r="X577" s="204"/>
      <c r="Y577" s="204"/>
      <c r="Z577" s="204"/>
    </row>
    <row r="578" spans="1:26" ht="12.75" customHeight="1">
      <c r="A578" s="204"/>
      <c r="B578" s="204"/>
      <c r="C578" s="205"/>
      <c r="D578" s="205"/>
      <c r="E578" s="205"/>
      <c r="F578" s="206"/>
      <c r="G578" s="204"/>
      <c r="H578" s="204"/>
      <c r="I578" s="204"/>
      <c r="J578" s="204"/>
      <c r="K578" s="204"/>
      <c r="L578" s="204"/>
      <c r="M578" s="204"/>
      <c r="N578" s="204"/>
      <c r="O578" s="204"/>
      <c r="P578" s="204"/>
      <c r="Q578" s="204"/>
      <c r="R578" s="204"/>
      <c r="S578" s="204"/>
      <c r="T578" s="204"/>
      <c r="U578" s="204"/>
      <c r="V578" s="204"/>
      <c r="W578" s="204"/>
      <c r="X578" s="204"/>
      <c r="Y578" s="204"/>
      <c r="Z578" s="204"/>
    </row>
    <row r="579" spans="1:26" ht="12.75" customHeight="1">
      <c r="A579" s="204"/>
      <c r="B579" s="204"/>
      <c r="C579" s="205"/>
      <c r="D579" s="205"/>
      <c r="E579" s="205"/>
      <c r="F579" s="206"/>
      <c r="G579" s="204"/>
      <c r="H579" s="204"/>
      <c r="I579" s="204"/>
      <c r="J579" s="204"/>
      <c r="K579" s="204"/>
      <c r="L579" s="204"/>
      <c r="M579" s="204"/>
      <c r="N579" s="204"/>
      <c r="O579" s="204"/>
      <c r="P579" s="204"/>
      <c r="Q579" s="204"/>
      <c r="R579" s="204"/>
      <c r="S579" s="204"/>
      <c r="T579" s="204"/>
      <c r="U579" s="204"/>
      <c r="V579" s="204"/>
      <c r="W579" s="204"/>
      <c r="X579" s="204"/>
      <c r="Y579" s="204"/>
      <c r="Z579" s="204"/>
    </row>
    <row r="580" spans="1:26" ht="12.75" customHeight="1">
      <c r="A580" s="204"/>
      <c r="B580" s="204"/>
      <c r="C580" s="205"/>
      <c r="D580" s="205"/>
      <c r="E580" s="205"/>
      <c r="F580" s="206"/>
      <c r="G580" s="204"/>
      <c r="H580" s="204"/>
      <c r="I580" s="204"/>
      <c r="J580" s="204"/>
      <c r="K580" s="204"/>
      <c r="L580" s="204"/>
      <c r="M580" s="204"/>
      <c r="N580" s="204"/>
      <c r="O580" s="204"/>
      <c r="P580" s="204"/>
      <c r="Q580" s="204"/>
      <c r="R580" s="204"/>
      <c r="S580" s="204"/>
      <c r="T580" s="204"/>
      <c r="U580" s="204"/>
      <c r="V580" s="204"/>
      <c r="W580" s="204"/>
      <c r="X580" s="204"/>
      <c r="Y580" s="204"/>
      <c r="Z580" s="204"/>
    </row>
    <row r="581" spans="1:26" ht="12.75" customHeight="1">
      <c r="A581" s="204"/>
      <c r="B581" s="204"/>
      <c r="C581" s="205"/>
      <c r="D581" s="205"/>
      <c r="E581" s="205"/>
      <c r="F581" s="206"/>
      <c r="G581" s="204"/>
      <c r="H581" s="204"/>
      <c r="I581" s="204"/>
      <c r="J581" s="204"/>
      <c r="K581" s="204"/>
      <c r="L581" s="204"/>
      <c r="M581" s="204"/>
      <c r="N581" s="204"/>
      <c r="O581" s="204"/>
      <c r="P581" s="204"/>
      <c r="Q581" s="204"/>
      <c r="R581" s="204"/>
      <c r="S581" s="204"/>
      <c r="T581" s="204"/>
      <c r="U581" s="204"/>
      <c r="V581" s="204"/>
      <c r="W581" s="204"/>
      <c r="X581" s="204"/>
      <c r="Y581" s="204"/>
      <c r="Z581" s="204"/>
    </row>
    <row r="582" spans="1:26" ht="12.75" customHeight="1">
      <c r="A582" s="204"/>
      <c r="B582" s="204"/>
      <c r="C582" s="205"/>
      <c r="D582" s="205"/>
      <c r="E582" s="205"/>
      <c r="F582" s="206"/>
      <c r="G582" s="204"/>
      <c r="H582" s="204"/>
      <c r="I582" s="204"/>
      <c r="J582" s="204"/>
      <c r="K582" s="204"/>
      <c r="L582" s="204"/>
      <c r="M582" s="204"/>
      <c r="N582" s="204"/>
      <c r="O582" s="204"/>
      <c r="P582" s="204"/>
      <c r="Q582" s="204"/>
      <c r="R582" s="204"/>
      <c r="S582" s="204"/>
      <c r="T582" s="204"/>
      <c r="U582" s="204"/>
      <c r="V582" s="204"/>
      <c r="W582" s="204"/>
      <c r="X582" s="204"/>
      <c r="Y582" s="204"/>
      <c r="Z582" s="204"/>
    </row>
    <row r="583" spans="1:26" ht="12.75" customHeight="1">
      <c r="A583" s="204"/>
      <c r="B583" s="204"/>
      <c r="C583" s="205"/>
      <c r="D583" s="205"/>
      <c r="E583" s="205"/>
      <c r="F583" s="206"/>
      <c r="G583" s="204"/>
      <c r="H583" s="204"/>
      <c r="I583" s="204"/>
      <c r="J583" s="204"/>
      <c r="K583" s="204"/>
      <c r="L583" s="204"/>
      <c r="M583" s="204"/>
      <c r="N583" s="204"/>
      <c r="O583" s="204"/>
      <c r="P583" s="204"/>
      <c r="Q583" s="204"/>
      <c r="R583" s="204"/>
      <c r="S583" s="204"/>
      <c r="T583" s="204"/>
      <c r="U583" s="204"/>
      <c r="V583" s="204"/>
      <c r="W583" s="204"/>
      <c r="X583" s="204"/>
      <c r="Y583" s="204"/>
      <c r="Z583" s="204"/>
    </row>
    <row r="584" spans="1:26" ht="12.75" customHeight="1">
      <c r="A584" s="204"/>
      <c r="B584" s="204"/>
      <c r="C584" s="205"/>
      <c r="D584" s="205"/>
      <c r="E584" s="205"/>
      <c r="F584" s="206"/>
      <c r="G584" s="204"/>
      <c r="H584" s="204"/>
      <c r="I584" s="204"/>
      <c r="J584" s="204"/>
      <c r="K584" s="204"/>
      <c r="L584" s="204"/>
      <c r="M584" s="204"/>
      <c r="N584" s="204"/>
      <c r="O584" s="204"/>
      <c r="P584" s="204"/>
      <c r="Q584" s="204"/>
      <c r="R584" s="204"/>
      <c r="S584" s="204"/>
      <c r="T584" s="204"/>
      <c r="U584" s="204"/>
      <c r="V584" s="204"/>
      <c r="W584" s="204"/>
      <c r="X584" s="204"/>
      <c r="Y584" s="204"/>
      <c r="Z584" s="204"/>
    </row>
    <row r="585" spans="1:26" ht="12.75" customHeight="1">
      <c r="A585" s="204"/>
      <c r="B585" s="204"/>
      <c r="C585" s="205"/>
      <c r="D585" s="205"/>
      <c r="E585" s="205"/>
      <c r="F585" s="206"/>
      <c r="G585" s="204"/>
      <c r="H585" s="204"/>
      <c r="I585" s="204"/>
      <c r="J585" s="204"/>
      <c r="K585" s="204"/>
      <c r="L585" s="204"/>
      <c r="M585" s="204"/>
      <c r="N585" s="204"/>
      <c r="O585" s="204"/>
      <c r="P585" s="204"/>
      <c r="Q585" s="204"/>
      <c r="R585" s="204"/>
      <c r="S585" s="204"/>
      <c r="T585" s="204"/>
      <c r="U585" s="204"/>
      <c r="V585" s="204"/>
      <c r="W585" s="204"/>
      <c r="X585" s="204"/>
      <c r="Y585" s="204"/>
      <c r="Z585" s="204"/>
    </row>
    <row r="586" spans="1:26" ht="12.75" customHeight="1">
      <c r="A586" s="204"/>
      <c r="B586" s="204"/>
      <c r="C586" s="205"/>
      <c r="D586" s="205"/>
      <c r="E586" s="205"/>
      <c r="F586" s="206"/>
      <c r="G586" s="204"/>
      <c r="H586" s="204"/>
      <c r="I586" s="204"/>
      <c r="J586" s="204"/>
      <c r="K586" s="204"/>
      <c r="L586" s="204"/>
      <c r="M586" s="204"/>
      <c r="N586" s="204"/>
      <c r="O586" s="204"/>
      <c r="P586" s="204"/>
      <c r="Q586" s="204"/>
      <c r="R586" s="204"/>
      <c r="S586" s="204"/>
      <c r="T586" s="204"/>
      <c r="U586" s="204"/>
      <c r="V586" s="204"/>
      <c r="W586" s="204"/>
      <c r="X586" s="204"/>
      <c r="Y586" s="204"/>
      <c r="Z586" s="204"/>
    </row>
    <row r="587" spans="1:26" ht="12.75" customHeight="1">
      <c r="A587" s="204"/>
      <c r="B587" s="204"/>
      <c r="C587" s="205"/>
      <c r="D587" s="205"/>
      <c r="E587" s="205"/>
      <c r="F587" s="206"/>
      <c r="G587" s="204"/>
      <c r="H587" s="204"/>
      <c r="I587" s="204"/>
      <c r="J587" s="204"/>
      <c r="K587" s="204"/>
      <c r="L587" s="204"/>
      <c r="M587" s="204"/>
      <c r="N587" s="204"/>
      <c r="O587" s="204"/>
      <c r="P587" s="204"/>
      <c r="Q587" s="204"/>
      <c r="R587" s="204"/>
      <c r="S587" s="204"/>
      <c r="T587" s="204"/>
      <c r="U587" s="204"/>
      <c r="V587" s="204"/>
      <c r="W587" s="204"/>
      <c r="X587" s="204"/>
      <c r="Y587" s="204"/>
      <c r="Z587" s="204"/>
    </row>
    <row r="588" spans="1:26" ht="12.75" customHeight="1">
      <c r="A588" s="204"/>
      <c r="B588" s="204"/>
      <c r="C588" s="205"/>
      <c r="D588" s="205"/>
      <c r="E588" s="205"/>
      <c r="F588" s="206"/>
      <c r="G588" s="204"/>
      <c r="H588" s="204"/>
      <c r="I588" s="204"/>
      <c r="J588" s="204"/>
      <c r="K588" s="204"/>
      <c r="L588" s="204"/>
      <c r="M588" s="204"/>
      <c r="N588" s="204"/>
      <c r="O588" s="204"/>
      <c r="P588" s="204"/>
      <c r="Q588" s="204"/>
      <c r="R588" s="204"/>
      <c r="S588" s="204"/>
      <c r="T588" s="204"/>
      <c r="U588" s="204"/>
      <c r="V588" s="204"/>
      <c r="W588" s="204"/>
      <c r="X588" s="204"/>
      <c r="Y588" s="204"/>
      <c r="Z588" s="204"/>
    </row>
    <row r="589" spans="1:26" ht="12.75" customHeight="1">
      <c r="A589" s="204"/>
      <c r="B589" s="204"/>
      <c r="C589" s="205"/>
      <c r="D589" s="205"/>
      <c r="E589" s="205"/>
      <c r="F589" s="206"/>
      <c r="G589" s="204"/>
      <c r="H589" s="204"/>
      <c r="I589" s="204"/>
      <c r="J589" s="204"/>
      <c r="K589" s="204"/>
      <c r="L589" s="204"/>
      <c r="M589" s="204"/>
      <c r="N589" s="204"/>
      <c r="O589" s="204"/>
      <c r="P589" s="204"/>
      <c r="Q589" s="204"/>
      <c r="R589" s="204"/>
      <c r="S589" s="204"/>
      <c r="T589" s="204"/>
      <c r="U589" s="204"/>
      <c r="V589" s="204"/>
      <c r="W589" s="204"/>
      <c r="X589" s="204"/>
      <c r="Y589" s="204"/>
      <c r="Z589" s="204"/>
    </row>
    <row r="590" spans="1:26" ht="12.75" customHeight="1">
      <c r="A590" s="204"/>
      <c r="B590" s="204"/>
      <c r="C590" s="205"/>
      <c r="D590" s="205"/>
      <c r="E590" s="205"/>
      <c r="F590" s="206"/>
      <c r="G590" s="204"/>
      <c r="H590" s="204"/>
      <c r="I590" s="204"/>
      <c r="J590" s="204"/>
      <c r="K590" s="204"/>
      <c r="L590" s="204"/>
      <c r="M590" s="204"/>
      <c r="N590" s="204"/>
      <c r="O590" s="204"/>
      <c r="P590" s="204"/>
      <c r="Q590" s="204"/>
      <c r="R590" s="204"/>
      <c r="S590" s="204"/>
      <c r="T590" s="204"/>
      <c r="U590" s="204"/>
      <c r="V590" s="204"/>
      <c r="W590" s="204"/>
      <c r="X590" s="204"/>
      <c r="Y590" s="204"/>
      <c r="Z590" s="204"/>
    </row>
    <row r="591" spans="1:26" ht="12.75" customHeight="1">
      <c r="A591" s="204"/>
      <c r="B591" s="204"/>
      <c r="C591" s="205"/>
      <c r="D591" s="205"/>
      <c r="E591" s="205"/>
      <c r="F591" s="206"/>
      <c r="G591" s="204"/>
      <c r="H591" s="204"/>
      <c r="I591" s="204"/>
      <c r="J591" s="204"/>
      <c r="K591" s="204"/>
      <c r="L591" s="204"/>
      <c r="M591" s="204"/>
      <c r="N591" s="204"/>
      <c r="O591" s="204"/>
      <c r="P591" s="204"/>
      <c r="Q591" s="204"/>
      <c r="R591" s="204"/>
      <c r="S591" s="204"/>
      <c r="T591" s="204"/>
      <c r="U591" s="204"/>
      <c r="V591" s="204"/>
      <c r="W591" s="204"/>
      <c r="X591" s="204"/>
      <c r="Y591" s="204"/>
      <c r="Z591" s="204"/>
    </row>
    <row r="592" spans="1:26" ht="12.75" customHeight="1">
      <c r="A592" s="204"/>
      <c r="B592" s="204"/>
      <c r="C592" s="205"/>
      <c r="D592" s="205"/>
      <c r="E592" s="205"/>
      <c r="F592" s="206"/>
      <c r="G592" s="204"/>
      <c r="H592" s="204"/>
      <c r="I592" s="204"/>
      <c r="J592" s="204"/>
      <c r="K592" s="204"/>
      <c r="L592" s="204"/>
      <c r="M592" s="204"/>
      <c r="N592" s="204"/>
      <c r="O592" s="204"/>
      <c r="P592" s="204"/>
      <c r="Q592" s="204"/>
      <c r="R592" s="204"/>
      <c r="S592" s="204"/>
      <c r="T592" s="204"/>
      <c r="U592" s="204"/>
      <c r="V592" s="204"/>
      <c r="W592" s="204"/>
      <c r="X592" s="204"/>
      <c r="Y592" s="204"/>
      <c r="Z592" s="204"/>
    </row>
    <row r="593" spans="1:26" ht="12.75" customHeight="1">
      <c r="A593" s="204"/>
      <c r="B593" s="204"/>
      <c r="C593" s="205"/>
      <c r="D593" s="205"/>
      <c r="E593" s="205"/>
      <c r="F593" s="206"/>
      <c r="G593" s="204"/>
      <c r="H593" s="204"/>
      <c r="I593" s="204"/>
      <c r="J593" s="204"/>
      <c r="K593" s="204"/>
      <c r="L593" s="204"/>
      <c r="M593" s="204"/>
      <c r="N593" s="204"/>
      <c r="O593" s="204"/>
      <c r="P593" s="204"/>
      <c r="Q593" s="204"/>
      <c r="R593" s="204"/>
      <c r="S593" s="204"/>
      <c r="T593" s="204"/>
      <c r="U593" s="204"/>
      <c r="V593" s="204"/>
      <c r="W593" s="204"/>
      <c r="X593" s="204"/>
      <c r="Y593" s="204"/>
      <c r="Z593" s="204"/>
    </row>
    <row r="594" spans="1:26" ht="12.75" customHeight="1">
      <c r="A594" s="204"/>
      <c r="B594" s="204"/>
      <c r="C594" s="205"/>
      <c r="D594" s="205"/>
      <c r="E594" s="205"/>
      <c r="F594" s="206"/>
      <c r="G594" s="204"/>
      <c r="H594" s="204"/>
      <c r="I594" s="204"/>
      <c r="J594" s="204"/>
      <c r="K594" s="204"/>
      <c r="L594" s="204"/>
      <c r="M594" s="204"/>
      <c r="N594" s="204"/>
      <c r="O594" s="204"/>
      <c r="P594" s="204"/>
      <c r="Q594" s="204"/>
      <c r="R594" s="204"/>
      <c r="S594" s="204"/>
      <c r="T594" s="204"/>
      <c r="U594" s="204"/>
      <c r="V594" s="204"/>
      <c r="W594" s="204"/>
      <c r="X594" s="204"/>
      <c r="Y594" s="204"/>
      <c r="Z594" s="204"/>
    </row>
    <row r="595" spans="1:26" ht="12.75" customHeight="1">
      <c r="A595" s="204"/>
      <c r="B595" s="204"/>
      <c r="C595" s="205"/>
      <c r="D595" s="205"/>
      <c r="E595" s="205"/>
      <c r="F595" s="206"/>
      <c r="G595" s="204"/>
      <c r="H595" s="204"/>
      <c r="I595" s="204"/>
      <c r="J595" s="204"/>
      <c r="K595" s="204"/>
      <c r="L595" s="204"/>
      <c r="M595" s="204"/>
      <c r="N595" s="204"/>
      <c r="O595" s="204"/>
      <c r="P595" s="204"/>
      <c r="Q595" s="204"/>
      <c r="R595" s="204"/>
      <c r="S595" s="204"/>
      <c r="T595" s="204"/>
      <c r="U595" s="204"/>
      <c r="V595" s="204"/>
      <c r="W595" s="204"/>
      <c r="X595" s="204"/>
      <c r="Y595" s="204"/>
      <c r="Z595" s="204"/>
    </row>
    <row r="596" spans="1:26" ht="12.75" customHeight="1">
      <c r="A596" s="204"/>
      <c r="B596" s="204"/>
      <c r="C596" s="205"/>
      <c r="D596" s="205"/>
      <c r="E596" s="205"/>
      <c r="F596" s="206"/>
      <c r="G596" s="204"/>
      <c r="H596" s="204"/>
      <c r="I596" s="204"/>
      <c r="J596" s="204"/>
      <c r="K596" s="204"/>
      <c r="L596" s="204"/>
      <c r="M596" s="204"/>
      <c r="N596" s="204"/>
      <c r="O596" s="204"/>
      <c r="P596" s="204"/>
      <c r="Q596" s="204"/>
      <c r="R596" s="204"/>
      <c r="S596" s="204"/>
      <c r="T596" s="204"/>
      <c r="U596" s="204"/>
      <c r="V596" s="204"/>
      <c r="W596" s="204"/>
      <c r="X596" s="204"/>
      <c r="Y596" s="204"/>
      <c r="Z596" s="204"/>
    </row>
    <row r="597" spans="1:26" ht="12.75" customHeight="1">
      <c r="A597" s="204"/>
      <c r="B597" s="204"/>
      <c r="C597" s="205"/>
      <c r="D597" s="205"/>
      <c r="E597" s="205"/>
      <c r="F597" s="206"/>
      <c r="G597" s="204"/>
      <c r="H597" s="204"/>
      <c r="I597" s="204"/>
      <c r="J597" s="204"/>
      <c r="K597" s="204"/>
      <c r="L597" s="204"/>
      <c r="M597" s="204"/>
      <c r="N597" s="204"/>
      <c r="O597" s="204"/>
      <c r="P597" s="204"/>
      <c r="Q597" s="204"/>
      <c r="R597" s="204"/>
      <c r="S597" s="204"/>
      <c r="T597" s="204"/>
      <c r="U597" s="204"/>
      <c r="V597" s="204"/>
      <c r="W597" s="204"/>
      <c r="X597" s="204"/>
      <c r="Y597" s="204"/>
      <c r="Z597" s="204"/>
    </row>
    <row r="598" spans="1:26" ht="12.75" customHeight="1">
      <c r="A598" s="204"/>
      <c r="B598" s="204"/>
      <c r="C598" s="205"/>
      <c r="D598" s="205"/>
      <c r="E598" s="205"/>
      <c r="F598" s="206"/>
      <c r="G598" s="204"/>
      <c r="H598" s="204"/>
      <c r="I598" s="204"/>
      <c r="J598" s="204"/>
      <c r="K598" s="204"/>
      <c r="L598" s="204"/>
      <c r="M598" s="204"/>
      <c r="N598" s="204"/>
      <c r="O598" s="204"/>
      <c r="P598" s="204"/>
      <c r="Q598" s="204"/>
      <c r="R598" s="204"/>
      <c r="S598" s="204"/>
      <c r="T598" s="204"/>
      <c r="U598" s="204"/>
      <c r="V598" s="204"/>
      <c r="W598" s="204"/>
      <c r="X598" s="204"/>
      <c r="Y598" s="204"/>
      <c r="Z598" s="204"/>
    </row>
    <row r="599" spans="1:26" ht="12.75" customHeight="1">
      <c r="A599" s="204"/>
      <c r="B599" s="204"/>
      <c r="C599" s="205"/>
      <c r="D599" s="205"/>
      <c r="E599" s="205"/>
      <c r="F599" s="206"/>
      <c r="G599" s="204"/>
      <c r="H599" s="204"/>
      <c r="I599" s="204"/>
      <c r="J599" s="204"/>
      <c r="K599" s="204"/>
      <c r="L599" s="204"/>
      <c r="M599" s="204"/>
      <c r="N599" s="204"/>
      <c r="O599" s="204"/>
      <c r="P599" s="204"/>
      <c r="Q599" s="204"/>
      <c r="R599" s="204"/>
      <c r="S599" s="204"/>
      <c r="T599" s="204"/>
      <c r="U599" s="204"/>
      <c r="V599" s="204"/>
      <c r="W599" s="204"/>
      <c r="X599" s="204"/>
      <c r="Y599" s="204"/>
      <c r="Z599" s="204"/>
    </row>
    <row r="600" spans="1:26" ht="12.75" customHeight="1">
      <c r="A600" s="204"/>
      <c r="B600" s="204"/>
      <c r="C600" s="205"/>
      <c r="D600" s="205"/>
      <c r="E600" s="205"/>
      <c r="F600" s="206"/>
      <c r="G600" s="204"/>
      <c r="H600" s="204"/>
      <c r="I600" s="204"/>
      <c r="J600" s="204"/>
      <c r="K600" s="204"/>
      <c r="L600" s="204"/>
      <c r="M600" s="204"/>
      <c r="N600" s="204"/>
      <c r="O600" s="204"/>
      <c r="P600" s="204"/>
      <c r="Q600" s="204"/>
      <c r="R600" s="204"/>
      <c r="S600" s="204"/>
      <c r="T600" s="204"/>
      <c r="U600" s="204"/>
      <c r="V600" s="204"/>
      <c r="W600" s="204"/>
      <c r="X600" s="204"/>
      <c r="Y600" s="204"/>
      <c r="Z600" s="204"/>
    </row>
    <row r="601" spans="1:26" ht="12.75" customHeight="1">
      <c r="A601" s="204"/>
      <c r="B601" s="204"/>
      <c r="C601" s="205"/>
      <c r="D601" s="205"/>
      <c r="E601" s="205"/>
      <c r="F601" s="206"/>
      <c r="G601" s="204"/>
      <c r="H601" s="204"/>
      <c r="I601" s="204"/>
      <c r="J601" s="204"/>
      <c r="K601" s="204"/>
      <c r="L601" s="204"/>
      <c r="M601" s="204"/>
      <c r="N601" s="204"/>
      <c r="O601" s="204"/>
      <c r="P601" s="204"/>
      <c r="Q601" s="204"/>
      <c r="R601" s="204"/>
      <c r="S601" s="204"/>
      <c r="T601" s="204"/>
      <c r="U601" s="204"/>
      <c r="V601" s="204"/>
      <c r="W601" s="204"/>
      <c r="X601" s="204"/>
      <c r="Y601" s="204"/>
      <c r="Z601" s="204"/>
    </row>
    <row r="602" spans="1:26" ht="12.75" customHeight="1">
      <c r="A602" s="204"/>
      <c r="B602" s="204"/>
      <c r="C602" s="205"/>
      <c r="D602" s="205"/>
      <c r="E602" s="205"/>
      <c r="F602" s="206"/>
      <c r="G602" s="204"/>
      <c r="H602" s="204"/>
      <c r="I602" s="204"/>
      <c r="J602" s="204"/>
      <c r="K602" s="204"/>
      <c r="L602" s="204"/>
      <c r="M602" s="204"/>
      <c r="N602" s="204"/>
      <c r="O602" s="204"/>
      <c r="P602" s="204"/>
      <c r="Q602" s="204"/>
      <c r="R602" s="204"/>
      <c r="S602" s="204"/>
      <c r="T602" s="204"/>
      <c r="U602" s="204"/>
      <c r="V602" s="204"/>
      <c r="W602" s="204"/>
      <c r="X602" s="204"/>
      <c r="Y602" s="204"/>
      <c r="Z602" s="204"/>
    </row>
    <row r="603" spans="1:26" ht="12.75" customHeight="1">
      <c r="A603" s="204"/>
      <c r="B603" s="204"/>
      <c r="C603" s="205"/>
      <c r="D603" s="205"/>
      <c r="E603" s="205"/>
      <c r="F603" s="206"/>
      <c r="G603" s="204"/>
      <c r="H603" s="204"/>
      <c r="I603" s="204"/>
      <c r="J603" s="204"/>
      <c r="K603" s="204"/>
      <c r="L603" s="204"/>
      <c r="M603" s="204"/>
      <c r="N603" s="204"/>
      <c r="O603" s="204"/>
      <c r="P603" s="204"/>
      <c r="Q603" s="204"/>
      <c r="R603" s="204"/>
      <c r="S603" s="204"/>
      <c r="T603" s="204"/>
      <c r="U603" s="204"/>
      <c r="V603" s="204"/>
      <c r="W603" s="204"/>
      <c r="X603" s="204"/>
      <c r="Y603" s="204"/>
      <c r="Z603" s="204"/>
    </row>
    <row r="604" spans="1:26" ht="12.75" customHeight="1">
      <c r="A604" s="204"/>
      <c r="B604" s="204"/>
      <c r="C604" s="205"/>
      <c r="D604" s="205"/>
      <c r="E604" s="205"/>
      <c r="F604" s="206"/>
      <c r="G604" s="204"/>
      <c r="H604" s="204"/>
      <c r="I604" s="204"/>
      <c r="J604" s="204"/>
      <c r="K604" s="204"/>
      <c r="L604" s="204"/>
      <c r="M604" s="204"/>
      <c r="N604" s="204"/>
      <c r="O604" s="204"/>
      <c r="P604" s="204"/>
      <c r="Q604" s="204"/>
      <c r="R604" s="204"/>
      <c r="S604" s="204"/>
      <c r="T604" s="204"/>
      <c r="U604" s="204"/>
      <c r="V604" s="204"/>
      <c r="W604" s="204"/>
      <c r="X604" s="204"/>
      <c r="Y604" s="204"/>
      <c r="Z604" s="204"/>
    </row>
    <row r="605" spans="1:26" ht="12.75" customHeight="1">
      <c r="A605" s="204"/>
      <c r="B605" s="204"/>
      <c r="C605" s="205"/>
      <c r="D605" s="205"/>
      <c r="E605" s="205"/>
      <c r="F605" s="206"/>
      <c r="G605" s="204"/>
      <c r="H605" s="204"/>
      <c r="I605" s="204"/>
      <c r="J605" s="204"/>
      <c r="K605" s="204"/>
      <c r="L605" s="204"/>
      <c r="M605" s="204"/>
      <c r="N605" s="204"/>
      <c r="O605" s="204"/>
      <c r="P605" s="204"/>
      <c r="Q605" s="204"/>
      <c r="R605" s="204"/>
      <c r="S605" s="204"/>
      <c r="T605" s="204"/>
      <c r="U605" s="204"/>
      <c r="V605" s="204"/>
      <c r="W605" s="204"/>
      <c r="X605" s="204"/>
      <c r="Y605" s="204"/>
      <c r="Z605" s="204"/>
    </row>
    <row r="606" spans="1:26" ht="12.75" customHeight="1">
      <c r="A606" s="204"/>
      <c r="B606" s="204"/>
      <c r="C606" s="205"/>
      <c r="D606" s="205"/>
      <c r="E606" s="205"/>
      <c r="F606" s="206"/>
      <c r="G606" s="204"/>
      <c r="H606" s="204"/>
      <c r="I606" s="204"/>
      <c r="J606" s="204"/>
      <c r="K606" s="204"/>
      <c r="L606" s="204"/>
      <c r="M606" s="204"/>
      <c r="N606" s="204"/>
      <c r="O606" s="204"/>
      <c r="P606" s="204"/>
      <c r="Q606" s="204"/>
      <c r="R606" s="204"/>
      <c r="S606" s="204"/>
      <c r="T606" s="204"/>
      <c r="U606" s="204"/>
      <c r="V606" s="204"/>
      <c r="W606" s="204"/>
      <c r="X606" s="204"/>
      <c r="Y606" s="204"/>
      <c r="Z606" s="204"/>
    </row>
    <row r="607" spans="1:26" ht="12.75" customHeight="1">
      <c r="A607" s="204"/>
      <c r="B607" s="204"/>
      <c r="C607" s="205"/>
      <c r="D607" s="205"/>
      <c r="E607" s="205"/>
      <c r="F607" s="206"/>
      <c r="G607" s="204"/>
      <c r="H607" s="204"/>
      <c r="I607" s="204"/>
      <c r="J607" s="204"/>
      <c r="K607" s="204"/>
      <c r="L607" s="204"/>
      <c r="M607" s="204"/>
      <c r="N607" s="204"/>
      <c r="O607" s="204"/>
      <c r="P607" s="204"/>
      <c r="Q607" s="204"/>
      <c r="R607" s="204"/>
      <c r="S607" s="204"/>
      <c r="T607" s="204"/>
      <c r="U607" s="204"/>
      <c r="V607" s="204"/>
      <c r="W607" s="204"/>
      <c r="X607" s="204"/>
      <c r="Y607" s="204"/>
      <c r="Z607" s="204"/>
    </row>
    <row r="608" spans="1:26" ht="12.75" customHeight="1">
      <c r="A608" s="204"/>
      <c r="B608" s="204"/>
      <c r="C608" s="205"/>
      <c r="D608" s="205"/>
      <c r="E608" s="205"/>
      <c r="F608" s="206"/>
      <c r="G608" s="204"/>
      <c r="H608" s="204"/>
      <c r="I608" s="204"/>
      <c r="J608" s="204"/>
      <c r="K608" s="204"/>
      <c r="L608" s="204"/>
      <c r="M608" s="204"/>
      <c r="N608" s="204"/>
      <c r="O608" s="204"/>
      <c r="P608" s="204"/>
      <c r="Q608" s="204"/>
      <c r="R608" s="204"/>
      <c r="S608" s="204"/>
      <c r="T608" s="204"/>
      <c r="U608" s="204"/>
      <c r="V608" s="204"/>
      <c r="W608" s="204"/>
      <c r="X608" s="204"/>
      <c r="Y608" s="204"/>
      <c r="Z608" s="204"/>
    </row>
    <row r="609" spans="1:26" ht="12.75" customHeight="1">
      <c r="A609" s="204"/>
      <c r="B609" s="204"/>
      <c r="C609" s="205"/>
      <c r="D609" s="205"/>
      <c r="E609" s="205"/>
      <c r="F609" s="206"/>
      <c r="G609" s="204"/>
      <c r="H609" s="204"/>
      <c r="I609" s="204"/>
      <c r="J609" s="204"/>
      <c r="K609" s="204"/>
      <c r="L609" s="204"/>
      <c r="M609" s="204"/>
      <c r="N609" s="204"/>
      <c r="O609" s="204"/>
      <c r="P609" s="204"/>
      <c r="Q609" s="204"/>
      <c r="R609" s="204"/>
      <c r="S609" s="204"/>
      <c r="T609" s="204"/>
      <c r="U609" s="204"/>
      <c r="V609" s="204"/>
      <c r="W609" s="204"/>
      <c r="X609" s="204"/>
      <c r="Y609" s="204"/>
      <c r="Z609" s="204"/>
    </row>
    <row r="610" spans="1:26" ht="12.75" customHeight="1">
      <c r="A610" s="204"/>
      <c r="B610" s="204"/>
      <c r="C610" s="205"/>
      <c r="D610" s="205"/>
      <c r="E610" s="205"/>
      <c r="F610" s="206"/>
      <c r="G610" s="204"/>
      <c r="H610" s="204"/>
      <c r="I610" s="204"/>
      <c r="J610" s="204"/>
      <c r="K610" s="204"/>
      <c r="L610" s="204"/>
      <c r="M610" s="204"/>
      <c r="N610" s="204"/>
      <c r="O610" s="204"/>
      <c r="P610" s="204"/>
      <c r="Q610" s="204"/>
      <c r="R610" s="204"/>
      <c r="S610" s="204"/>
      <c r="T610" s="204"/>
      <c r="U610" s="204"/>
      <c r="V610" s="204"/>
      <c r="W610" s="204"/>
      <c r="X610" s="204"/>
      <c r="Y610" s="204"/>
      <c r="Z610" s="204"/>
    </row>
    <row r="611" spans="1:26" ht="12.75" customHeight="1">
      <c r="A611" s="204"/>
      <c r="B611" s="204"/>
      <c r="C611" s="205"/>
      <c r="D611" s="205"/>
      <c r="E611" s="205"/>
      <c r="F611" s="206"/>
      <c r="G611" s="204"/>
      <c r="H611" s="204"/>
      <c r="I611" s="204"/>
      <c r="J611" s="204"/>
      <c r="K611" s="204"/>
      <c r="L611" s="204"/>
      <c r="M611" s="204"/>
      <c r="N611" s="204"/>
      <c r="O611" s="204"/>
      <c r="P611" s="204"/>
      <c r="Q611" s="204"/>
      <c r="R611" s="204"/>
      <c r="S611" s="204"/>
      <c r="T611" s="204"/>
      <c r="U611" s="204"/>
      <c r="V611" s="204"/>
      <c r="W611" s="204"/>
      <c r="X611" s="204"/>
      <c r="Y611" s="204"/>
      <c r="Z611" s="204"/>
    </row>
    <row r="612" spans="1:26" ht="12.75" customHeight="1">
      <c r="A612" s="204"/>
      <c r="B612" s="204"/>
      <c r="C612" s="205"/>
      <c r="D612" s="205"/>
      <c r="E612" s="205"/>
      <c r="F612" s="206"/>
      <c r="G612" s="204"/>
      <c r="H612" s="204"/>
      <c r="I612" s="204"/>
      <c r="J612" s="204"/>
      <c r="K612" s="204"/>
      <c r="L612" s="204"/>
      <c r="M612" s="204"/>
      <c r="N612" s="204"/>
      <c r="O612" s="204"/>
      <c r="P612" s="204"/>
      <c r="Q612" s="204"/>
      <c r="R612" s="204"/>
      <c r="S612" s="204"/>
      <c r="T612" s="204"/>
      <c r="U612" s="204"/>
      <c r="V612" s="204"/>
      <c r="W612" s="204"/>
      <c r="X612" s="204"/>
      <c r="Y612" s="204"/>
      <c r="Z612" s="204"/>
    </row>
    <row r="613" spans="1:26" ht="12.75" customHeight="1">
      <c r="A613" s="204"/>
      <c r="B613" s="204"/>
      <c r="C613" s="205"/>
      <c r="D613" s="205"/>
      <c r="E613" s="205"/>
      <c r="F613" s="206"/>
      <c r="G613" s="204"/>
      <c r="H613" s="204"/>
      <c r="I613" s="204"/>
      <c r="J613" s="204"/>
      <c r="K613" s="204"/>
      <c r="L613" s="204"/>
      <c r="M613" s="204"/>
      <c r="N613" s="204"/>
      <c r="O613" s="204"/>
      <c r="P613" s="204"/>
      <c r="Q613" s="204"/>
      <c r="R613" s="204"/>
      <c r="S613" s="204"/>
      <c r="T613" s="204"/>
      <c r="U613" s="204"/>
      <c r="V613" s="204"/>
      <c r="W613" s="204"/>
      <c r="X613" s="204"/>
      <c r="Y613" s="204"/>
      <c r="Z613" s="204"/>
    </row>
    <row r="614" spans="1:26" ht="12.75" customHeight="1">
      <c r="A614" s="204"/>
      <c r="B614" s="204"/>
      <c r="C614" s="205"/>
      <c r="D614" s="205"/>
      <c r="E614" s="205"/>
      <c r="F614" s="206"/>
      <c r="G614" s="204"/>
      <c r="H614" s="204"/>
      <c r="I614" s="204"/>
      <c r="J614" s="204"/>
      <c r="K614" s="204"/>
      <c r="L614" s="204"/>
      <c r="M614" s="204"/>
      <c r="N614" s="204"/>
      <c r="O614" s="204"/>
      <c r="P614" s="204"/>
      <c r="Q614" s="204"/>
      <c r="R614" s="204"/>
      <c r="S614" s="204"/>
      <c r="T614" s="204"/>
      <c r="U614" s="204"/>
      <c r="V614" s="204"/>
      <c r="W614" s="204"/>
      <c r="X614" s="204"/>
      <c r="Y614" s="204"/>
      <c r="Z614" s="204"/>
    </row>
    <row r="615" spans="1:26" ht="12.75" customHeight="1">
      <c r="A615" s="204"/>
      <c r="B615" s="204"/>
      <c r="C615" s="205"/>
      <c r="D615" s="205"/>
      <c r="E615" s="205"/>
      <c r="F615" s="206"/>
      <c r="G615" s="204"/>
      <c r="H615" s="204"/>
      <c r="I615" s="204"/>
      <c r="J615" s="204"/>
      <c r="K615" s="204"/>
      <c r="L615" s="204"/>
      <c r="M615" s="204"/>
      <c r="N615" s="204"/>
      <c r="O615" s="204"/>
      <c r="P615" s="204"/>
      <c r="Q615" s="204"/>
      <c r="R615" s="204"/>
      <c r="S615" s="204"/>
      <c r="T615" s="204"/>
      <c r="U615" s="204"/>
      <c r="V615" s="204"/>
      <c r="W615" s="204"/>
      <c r="X615" s="204"/>
      <c r="Y615" s="204"/>
      <c r="Z615" s="204"/>
    </row>
    <row r="616" spans="1:26" ht="12.75" customHeight="1">
      <c r="A616" s="204"/>
      <c r="B616" s="204"/>
      <c r="C616" s="205"/>
      <c r="D616" s="205"/>
      <c r="E616" s="205"/>
      <c r="F616" s="206"/>
      <c r="G616" s="204"/>
      <c r="H616" s="204"/>
      <c r="I616" s="204"/>
      <c r="J616" s="204"/>
      <c r="K616" s="204"/>
      <c r="L616" s="204"/>
      <c r="M616" s="204"/>
      <c r="N616" s="204"/>
      <c r="O616" s="204"/>
      <c r="P616" s="204"/>
      <c r="Q616" s="204"/>
      <c r="R616" s="204"/>
      <c r="S616" s="204"/>
      <c r="T616" s="204"/>
      <c r="U616" s="204"/>
      <c r="V616" s="204"/>
      <c r="W616" s="204"/>
      <c r="X616" s="204"/>
      <c r="Y616" s="204"/>
      <c r="Z616" s="204"/>
    </row>
    <row r="617" spans="1:26" ht="12.75" customHeight="1">
      <c r="A617" s="204"/>
      <c r="B617" s="204"/>
      <c r="C617" s="205"/>
      <c r="D617" s="205"/>
      <c r="E617" s="205"/>
      <c r="F617" s="206"/>
      <c r="G617" s="204"/>
      <c r="H617" s="204"/>
      <c r="I617" s="204"/>
      <c r="J617" s="204"/>
      <c r="K617" s="204"/>
      <c r="L617" s="204"/>
      <c r="M617" s="204"/>
      <c r="N617" s="204"/>
      <c r="O617" s="204"/>
      <c r="P617" s="204"/>
      <c r="Q617" s="204"/>
      <c r="R617" s="204"/>
      <c r="S617" s="204"/>
      <c r="T617" s="204"/>
      <c r="U617" s="204"/>
      <c r="V617" s="204"/>
      <c r="W617" s="204"/>
      <c r="X617" s="204"/>
      <c r="Y617" s="204"/>
      <c r="Z617" s="204"/>
    </row>
    <row r="618" spans="1:26" ht="12.75" customHeight="1">
      <c r="A618" s="204"/>
      <c r="B618" s="204"/>
      <c r="C618" s="205"/>
      <c r="D618" s="205"/>
      <c r="E618" s="205"/>
      <c r="F618" s="206"/>
      <c r="G618" s="204"/>
      <c r="H618" s="204"/>
      <c r="I618" s="204"/>
      <c r="J618" s="204"/>
      <c r="K618" s="204"/>
      <c r="L618" s="204"/>
      <c r="M618" s="204"/>
      <c r="N618" s="204"/>
      <c r="O618" s="204"/>
      <c r="P618" s="204"/>
      <c r="Q618" s="204"/>
      <c r="R618" s="204"/>
      <c r="S618" s="204"/>
      <c r="T618" s="204"/>
      <c r="U618" s="204"/>
      <c r="V618" s="204"/>
      <c r="W618" s="204"/>
      <c r="X618" s="204"/>
      <c r="Y618" s="204"/>
      <c r="Z618" s="204"/>
    </row>
    <row r="619" spans="1:26" ht="12.75" customHeight="1">
      <c r="A619" s="204"/>
      <c r="B619" s="204"/>
      <c r="C619" s="205"/>
      <c r="D619" s="205"/>
      <c r="E619" s="205"/>
      <c r="F619" s="206"/>
      <c r="G619" s="204"/>
      <c r="H619" s="204"/>
      <c r="I619" s="204"/>
      <c r="J619" s="204"/>
      <c r="K619" s="204"/>
      <c r="L619" s="204"/>
      <c r="M619" s="204"/>
      <c r="N619" s="204"/>
      <c r="O619" s="204"/>
      <c r="P619" s="204"/>
      <c r="Q619" s="204"/>
      <c r="R619" s="204"/>
      <c r="S619" s="204"/>
      <c r="T619" s="204"/>
      <c r="U619" s="204"/>
      <c r="V619" s="204"/>
      <c r="W619" s="204"/>
      <c r="X619" s="204"/>
      <c r="Y619" s="204"/>
      <c r="Z619" s="204"/>
    </row>
    <row r="620" spans="1:26" ht="12.75" customHeight="1">
      <c r="A620" s="204"/>
      <c r="B620" s="204"/>
      <c r="C620" s="205"/>
      <c r="D620" s="205"/>
      <c r="E620" s="205"/>
      <c r="F620" s="206"/>
      <c r="G620" s="204"/>
      <c r="H620" s="204"/>
      <c r="I620" s="204"/>
      <c r="J620" s="204"/>
      <c r="K620" s="204"/>
      <c r="L620" s="204"/>
      <c r="M620" s="204"/>
      <c r="N620" s="204"/>
      <c r="O620" s="204"/>
      <c r="P620" s="204"/>
      <c r="Q620" s="204"/>
      <c r="R620" s="204"/>
      <c r="S620" s="204"/>
      <c r="T620" s="204"/>
      <c r="U620" s="204"/>
      <c r="V620" s="204"/>
      <c r="W620" s="204"/>
      <c r="X620" s="204"/>
      <c r="Y620" s="204"/>
      <c r="Z620" s="204"/>
    </row>
    <row r="621" spans="1:26" ht="12.75" customHeight="1">
      <c r="A621" s="204"/>
      <c r="B621" s="204"/>
      <c r="C621" s="205"/>
      <c r="D621" s="205"/>
      <c r="E621" s="205"/>
      <c r="F621" s="206"/>
      <c r="G621" s="204"/>
      <c r="H621" s="204"/>
      <c r="I621" s="204"/>
      <c r="J621" s="204"/>
      <c r="K621" s="204"/>
      <c r="L621" s="204"/>
      <c r="M621" s="204"/>
      <c r="N621" s="204"/>
      <c r="O621" s="204"/>
      <c r="P621" s="204"/>
      <c r="Q621" s="204"/>
      <c r="R621" s="204"/>
      <c r="S621" s="204"/>
      <c r="T621" s="204"/>
      <c r="U621" s="204"/>
      <c r="V621" s="204"/>
      <c r="W621" s="204"/>
      <c r="X621" s="204"/>
      <c r="Y621" s="204"/>
      <c r="Z621" s="204"/>
    </row>
    <row r="622" spans="1:26" ht="12.75" customHeight="1">
      <c r="A622" s="204"/>
      <c r="B622" s="204"/>
      <c r="C622" s="205"/>
      <c r="D622" s="205"/>
      <c r="E622" s="205"/>
      <c r="F622" s="206"/>
      <c r="G622" s="204"/>
      <c r="H622" s="204"/>
      <c r="I622" s="204"/>
      <c r="J622" s="204"/>
      <c r="K622" s="204"/>
      <c r="L622" s="204"/>
      <c r="M622" s="204"/>
      <c r="N622" s="204"/>
      <c r="O622" s="204"/>
      <c r="P622" s="204"/>
      <c r="Q622" s="204"/>
      <c r="R622" s="204"/>
      <c r="S622" s="204"/>
      <c r="T622" s="204"/>
      <c r="U622" s="204"/>
      <c r="V622" s="204"/>
      <c r="W622" s="204"/>
      <c r="X622" s="204"/>
      <c r="Y622" s="204"/>
      <c r="Z622" s="204"/>
    </row>
    <row r="623" spans="1:26" ht="12.75" customHeight="1">
      <c r="A623" s="204"/>
      <c r="B623" s="204"/>
      <c r="C623" s="205"/>
      <c r="D623" s="205"/>
      <c r="E623" s="205"/>
      <c r="F623" s="206"/>
      <c r="G623" s="204"/>
      <c r="H623" s="204"/>
      <c r="I623" s="204"/>
      <c r="J623" s="204"/>
      <c r="K623" s="204"/>
      <c r="L623" s="204"/>
      <c r="M623" s="204"/>
      <c r="N623" s="204"/>
      <c r="O623" s="204"/>
      <c r="P623" s="204"/>
      <c r="Q623" s="204"/>
      <c r="R623" s="204"/>
      <c r="S623" s="204"/>
      <c r="T623" s="204"/>
      <c r="U623" s="204"/>
      <c r="V623" s="204"/>
      <c r="W623" s="204"/>
      <c r="X623" s="204"/>
      <c r="Y623" s="204"/>
      <c r="Z623" s="204"/>
    </row>
    <row r="624" spans="1:26" ht="12.75" customHeight="1">
      <c r="A624" s="204"/>
      <c r="B624" s="204"/>
      <c r="C624" s="205"/>
      <c r="D624" s="205"/>
      <c r="E624" s="205"/>
      <c r="F624" s="206"/>
      <c r="G624" s="204"/>
      <c r="H624" s="204"/>
      <c r="I624" s="204"/>
      <c r="J624" s="204"/>
      <c r="K624" s="204"/>
      <c r="L624" s="204"/>
      <c r="M624" s="204"/>
      <c r="N624" s="204"/>
      <c r="O624" s="204"/>
      <c r="P624" s="204"/>
      <c r="Q624" s="204"/>
      <c r="R624" s="204"/>
      <c r="S624" s="204"/>
      <c r="T624" s="204"/>
      <c r="U624" s="204"/>
      <c r="V624" s="204"/>
      <c r="W624" s="204"/>
      <c r="X624" s="204"/>
      <c r="Y624" s="204"/>
      <c r="Z624" s="204"/>
    </row>
    <row r="625" spans="1:26" ht="12.75" customHeight="1">
      <c r="A625" s="204"/>
      <c r="B625" s="204"/>
      <c r="C625" s="205"/>
      <c r="D625" s="205"/>
      <c r="E625" s="205"/>
      <c r="F625" s="206"/>
      <c r="G625" s="204"/>
      <c r="H625" s="204"/>
      <c r="I625" s="204"/>
      <c r="J625" s="204"/>
      <c r="K625" s="204"/>
      <c r="L625" s="204"/>
      <c r="M625" s="204"/>
      <c r="N625" s="204"/>
      <c r="O625" s="204"/>
      <c r="P625" s="204"/>
      <c r="Q625" s="204"/>
      <c r="R625" s="204"/>
      <c r="S625" s="204"/>
      <c r="T625" s="204"/>
      <c r="U625" s="204"/>
      <c r="V625" s="204"/>
      <c r="W625" s="204"/>
      <c r="X625" s="204"/>
      <c r="Y625" s="204"/>
      <c r="Z625" s="204"/>
    </row>
    <row r="626" spans="1:26" ht="12.75" customHeight="1">
      <c r="A626" s="204"/>
      <c r="B626" s="204"/>
      <c r="C626" s="205"/>
      <c r="D626" s="205"/>
      <c r="E626" s="205"/>
      <c r="F626" s="206"/>
      <c r="G626" s="204"/>
      <c r="H626" s="204"/>
      <c r="I626" s="204"/>
      <c r="J626" s="204"/>
      <c r="K626" s="204"/>
      <c r="L626" s="204"/>
      <c r="M626" s="204"/>
      <c r="N626" s="204"/>
      <c r="O626" s="204"/>
      <c r="P626" s="204"/>
      <c r="Q626" s="204"/>
      <c r="R626" s="204"/>
      <c r="S626" s="204"/>
      <c r="T626" s="204"/>
      <c r="U626" s="204"/>
      <c r="V626" s="204"/>
      <c r="W626" s="204"/>
      <c r="X626" s="204"/>
      <c r="Y626" s="204"/>
      <c r="Z626" s="204"/>
    </row>
    <row r="627" spans="1:26" ht="12.75" customHeight="1">
      <c r="A627" s="204"/>
      <c r="B627" s="204"/>
      <c r="C627" s="205"/>
      <c r="D627" s="205"/>
      <c r="E627" s="205"/>
      <c r="F627" s="206"/>
      <c r="G627" s="204"/>
      <c r="H627" s="204"/>
      <c r="I627" s="204"/>
      <c r="J627" s="204"/>
      <c r="K627" s="204"/>
      <c r="L627" s="204"/>
      <c r="M627" s="204"/>
      <c r="N627" s="204"/>
      <c r="O627" s="204"/>
      <c r="P627" s="204"/>
      <c r="Q627" s="204"/>
      <c r="R627" s="204"/>
      <c r="S627" s="204"/>
      <c r="T627" s="204"/>
      <c r="U627" s="204"/>
      <c r="V627" s="204"/>
      <c r="W627" s="204"/>
      <c r="X627" s="204"/>
      <c r="Y627" s="204"/>
      <c r="Z627" s="204"/>
    </row>
    <row r="628" spans="1:26" ht="12.75" customHeight="1">
      <c r="A628" s="204"/>
      <c r="B628" s="204"/>
      <c r="C628" s="205"/>
      <c r="D628" s="205"/>
      <c r="E628" s="205"/>
      <c r="F628" s="206"/>
      <c r="G628" s="204"/>
      <c r="H628" s="204"/>
      <c r="I628" s="204"/>
      <c r="J628" s="204"/>
      <c r="K628" s="204"/>
      <c r="L628" s="204"/>
      <c r="M628" s="204"/>
      <c r="N628" s="204"/>
      <c r="O628" s="204"/>
      <c r="P628" s="204"/>
      <c r="Q628" s="204"/>
      <c r="R628" s="204"/>
      <c r="S628" s="204"/>
      <c r="T628" s="204"/>
      <c r="U628" s="204"/>
      <c r="V628" s="204"/>
      <c r="W628" s="204"/>
      <c r="X628" s="204"/>
      <c r="Y628" s="204"/>
      <c r="Z628" s="204"/>
    </row>
    <row r="629" spans="1:26" ht="12.75" customHeight="1">
      <c r="A629" s="204"/>
      <c r="B629" s="204"/>
      <c r="C629" s="205"/>
      <c r="D629" s="205"/>
      <c r="E629" s="205"/>
      <c r="F629" s="206"/>
      <c r="G629" s="204"/>
      <c r="H629" s="204"/>
      <c r="I629" s="204"/>
      <c r="J629" s="204"/>
      <c r="K629" s="204"/>
      <c r="L629" s="204"/>
      <c r="M629" s="204"/>
      <c r="N629" s="204"/>
      <c r="O629" s="204"/>
      <c r="P629" s="204"/>
      <c r="Q629" s="204"/>
      <c r="R629" s="204"/>
      <c r="S629" s="204"/>
      <c r="T629" s="204"/>
      <c r="U629" s="204"/>
      <c r="V629" s="204"/>
      <c r="W629" s="204"/>
      <c r="X629" s="204"/>
      <c r="Y629" s="204"/>
      <c r="Z629" s="204"/>
    </row>
    <row r="630" spans="1:26" ht="12.75" customHeight="1">
      <c r="A630" s="204"/>
      <c r="B630" s="204"/>
      <c r="C630" s="205"/>
      <c r="D630" s="205"/>
      <c r="E630" s="205"/>
      <c r="F630" s="206"/>
      <c r="G630" s="204"/>
      <c r="H630" s="204"/>
      <c r="I630" s="204"/>
      <c r="J630" s="204"/>
      <c r="K630" s="204"/>
      <c r="L630" s="204"/>
      <c r="M630" s="204"/>
      <c r="N630" s="204"/>
      <c r="O630" s="204"/>
      <c r="P630" s="204"/>
      <c r="Q630" s="204"/>
      <c r="R630" s="204"/>
      <c r="S630" s="204"/>
      <c r="T630" s="204"/>
      <c r="U630" s="204"/>
      <c r="V630" s="204"/>
      <c r="W630" s="204"/>
      <c r="X630" s="204"/>
      <c r="Y630" s="204"/>
      <c r="Z630" s="204"/>
    </row>
    <row r="631" spans="1:26" ht="12.75" customHeight="1">
      <c r="A631" s="204"/>
      <c r="B631" s="204"/>
      <c r="C631" s="205"/>
      <c r="D631" s="205"/>
      <c r="E631" s="205"/>
      <c r="F631" s="206"/>
      <c r="G631" s="204"/>
      <c r="H631" s="204"/>
      <c r="I631" s="204"/>
      <c r="J631" s="204"/>
      <c r="K631" s="204"/>
      <c r="L631" s="204"/>
      <c r="M631" s="204"/>
      <c r="N631" s="204"/>
      <c r="O631" s="204"/>
      <c r="P631" s="204"/>
      <c r="Q631" s="204"/>
      <c r="R631" s="204"/>
      <c r="S631" s="204"/>
      <c r="T631" s="204"/>
      <c r="U631" s="204"/>
      <c r="V631" s="204"/>
      <c r="W631" s="204"/>
      <c r="X631" s="204"/>
      <c r="Y631" s="204"/>
      <c r="Z631" s="204"/>
    </row>
    <row r="632" spans="1:26" ht="12.75" customHeight="1">
      <c r="A632" s="204"/>
      <c r="B632" s="204"/>
      <c r="C632" s="205"/>
      <c r="D632" s="205"/>
      <c r="E632" s="205"/>
      <c r="F632" s="206"/>
      <c r="G632" s="204"/>
      <c r="H632" s="204"/>
      <c r="I632" s="204"/>
      <c r="J632" s="204"/>
      <c r="K632" s="204"/>
      <c r="L632" s="204"/>
      <c r="M632" s="204"/>
      <c r="N632" s="204"/>
      <c r="O632" s="204"/>
      <c r="P632" s="204"/>
      <c r="Q632" s="204"/>
      <c r="R632" s="204"/>
      <c r="S632" s="204"/>
      <c r="T632" s="204"/>
      <c r="U632" s="204"/>
      <c r="V632" s="204"/>
      <c r="W632" s="204"/>
      <c r="X632" s="204"/>
      <c r="Y632" s="204"/>
      <c r="Z632" s="204"/>
    </row>
    <row r="633" spans="1:26" ht="12.75" customHeight="1">
      <c r="A633" s="204"/>
      <c r="B633" s="204"/>
      <c r="C633" s="205"/>
      <c r="D633" s="205"/>
      <c r="E633" s="205"/>
      <c r="F633" s="206"/>
      <c r="G633" s="204"/>
      <c r="H633" s="204"/>
      <c r="I633" s="204"/>
      <c r="J633" s="204"/>
      <c r="K633" s="204"/>
      <c r="L633" s="204"/>
      <c r="M633" s="204"/>
      <c r="N633" s="204"/>
      <c r="O633" s="204"/>
      <c r="P633" s="204"/>
      <c r="Q633" s="204"/>
      <c r="R633" s="204"/>
      <c r="S633" s="204"/>
      <c r="T633" s="204"/>
      <c r="U633" s="204"/>
      <c r="V633" s="204"/>
      <c r="W633" s="204"/>
      <c r="X633" s="204"/>
      <c r="Y633" s="204"/>
      <c r="Z633" s="204"/>
    </row>
    <row r="634" spans="1:26" ht="12.75" customHeight="1">
      <c r="A634" s="204"/>
      <c r="B634" s="204"/>
      <c r="C634" s="205"/>
      <c r="D634" s="205"/>
      <c r="E634" s="205"/>
      <c r="F634" s="206"/>
      <c r="G634" s="204"/>
      <c r="H634" s="204"/>
      <c r="I634" s="204"/>
      <c r="J634" s="204"/>
      <c r="K634" s="204"/>
      <c r="L634" s="204"/>
      <c r="M634" s="204"/>
      <c r="N634" s="204"/>
      <c r="O634" s="204"/>
      <c r="P634" s="204"/>
      <c r="Q634" s="204"/>
      <c r="R634" s="204"/>
      <c r="S634" s="204"/>
      <c r="T634" s="204"/>
      <c r="U634" s="204"/>
      <c r="V634" s="204"/>
      <c r="W634" s="204"/>
      <c r="X634" s="204"/>
      <c r="Y634" s="204"/>
      <c r="Z634" s="204"/>
    </row>
    <row r="635" spans="1:26" ht="12.75" customHeight="1">
      <c r="A635" s="204"/>
      <c r="B635" s="204"/>
      <c r="C635" s="205"/>
      <c r="D635" s="205"/>
      <c r="E635" s="205"/>
      <c r="F635" s="206"/>
      <c r="G635" s="204"/>
      <c r="H635" s="204"/>
      <c r="I635" s="204"/>
      <c r="J635" s="204"/>
      <c r="K635" s="204"/>
      <c r="L635" s="204"/>
      <c r="M635" s="204"/>
      <c r="N635" s="204"/>
      <c r="O635" s="204"/>
      <c r="P635" s="204"/>
      <c r="Q635" s="204"/>
      <c r="R635" s="204"/>
      <c r="S635" s="204"/>
      <c r="T635" s="204"/>
      <c r="U635" s="204"/>
      <c r="V635" s="204"/>
      <c r="W635" s="204"/>
      <c r="X635" s="204"/>
      <c r="Y635" s="204"/>
      <c r="Z635" s="204"/>
    </row>
    <row r="636" spans="1:26" ht="12.75" customHeight="1">
      <c r="A636" s="204"/>
      <c r="B636" s="204"/>
      <c r="C636" s="205"/>
      <c r="D636" s="205"/>
      <c r="E636" s="205"/>
      <c r="F636" s="206"/>
      <c r="G636" s="204"/>
      <c r="H636" s="204"/>
      <c r="I636" s="204"/>
      <c r="J636" s="204"/>
      <c r="K636" s="204"/>
      <c r="L636" s="204"/>
      <c r="M636" s="204"/>
      <c r="N636" s="204"/>
      <c r="O636" s="204"/>
      <c r="P636" s="204"/>
      <c r="Q636" s="204"/>
      <c r="R636" s="204"/>
      <c r="S636" s="204"/>
      <c r="T636" s="204"/>
      <c r="U636" s="204"/>
      <c r="V636" s="204"/>
      <c r="W636" s="204"/>
      <c r="X636" s="204"/>
      <c r="Y636" s="204"/>
      <c r="Z636" s="204"/>
    </row>
    <row r="637" spans="1:26" ht="12.75" customHeight="1">
      <c r="A637" s="204"/>
      <c r="B637" s="204"/>
      <c r="C637" s="205"/>
      <c r="D637" s="205"/>
      <c r="E637" s="205"/>
      <c r="F637" s="206"/>
      <c r="G637" s="204"/>
      <c r="H637" s="204"/>
      <c r="I637" s="204"/>
      <c r="J637" s="204"/>
      <c r="K637" s="204"/>
      <c r="L637" s="204"/>
      <c r="M637" s="204"/>
      <c r="N637" s="204"/>
      <c r="O637" s="204"/>
      <c r="P637" s="204"/>
      <c r="Q637" s="204"/>
      <c r="R637" s="204"/>
      <c r="S637" s="204"/>
      <c r="T637" s="204"/>
      <c r="U637" s="204"/>
      <c r="V637" s="204"/>
      <c r="W637" s="204"/>
      <c r="X637" s="204"/>
      <c r="Y637" s="204"/>
      <c r="Z637" s="204"/>
    </row>
    <row r="638" spans="1:26" ht="12.75" customHeight="1">
      <c r="A638" s="204"/>
      <c r="B638" s="204"/>
      <c r="C638" s="205"/>
      <c r="D638" s="205"/>
      <c r="E638" s="205"/>
      <c r="F638" s="206"/>
      <c r="G638" s="204"/>
      <c r="H638" s="204"/>
      <c r="I638" s="204"/>
      <c r="J638" s="204"/>
      <c r="K638" s="204"/>
      <c r="L638" s="204"/>
      <c r="M638" s="204"/>
      <c r="N638" s="204"/>
      <c r="O638" s="204"/>
      <c r="P638" s="204"/>
      <c r="Q638" s="204"/>
      <c r="R638" s="204"/>
      <c r="S638" s="204"/>
      <c r="T638" s="204"/>
      <c r="U638" s="204"/>
      <c r="V638" s="204"/>
      <c r="W638" s="204"/>
      <c r="X638" s="204"/>
      <c r="Y638" s="204"/>
      <c r="Z638" s="204"/>
    </row>
    <row r="639" spans="1:26" ht="12.75" customHeight="1">
      <c r="A639" s="204"/>
      <c r="B639" s="204"/>
      <c r="C639" s="205"/>
      <c r="D639" s="205"/>
      <c r="E639" s="205"/>
      <c r="F639" s="206"/>
      <c r="G639" s="204"/>
      <c r="H639" s="204"/>
      <c r="I639" s="204"/>
      <c r="J639" s="204"/>
      <c r="K639" s="204"/>
      <c r="L639" s="204"/>
      <c r="M639" s="204"/>
      <c r="N639" s="204"/>
      <c r="O639" s="204"/>
      <c r="P639" s="204"/>
      <c r="Q639" s="204"/>
      <c r="R639" s="204"/>
      <c r="S639" s="204"/>
      <c r="T639" s="204"/>
      <c r="U639" s="204"/>
      <c r="V639" s="204"/>
      <c r="W639" s="204"/>
      <c r="X639" s="204"/>
      <c r="Y639" s="204"/>
      <c r="Z639" s="204"/>
    </row>
    <row r="640" spans="1:26" ht="12.75" customHeight="1">
      <c r="A640" s="204"/>
      <c r="B640" s="204"/>
      <c r="C640" s="205"/>
      <c r="D640" s="205"/>
      <c r="E640" s="205"/>
      <c r="F640" s="206"/>
      <c r="G640" s="204"/>
      <c r="H640" s="204"/>
      <c r="I640" s="204"/>
      <c r="J640" s="204"/>
      <c r="K640" s="204"/>
      <c r="L640" s="204"/>
      <c r="M640" s="204"/>
      <c r="N640" s="204"/>
      <c r="O640" s="204"/>
      <c r="P640" s="204"/>
      <c r="Q640" s="204"/>
      <c r="R640" s="204"/>
      <c r="S640" s="204"/>
      <c r="T640" s="204"/>
      <c r="U640" s="204"/>
      <c r="V640" s="204"/>
      <c r="W640" s="204"/>
      <c r="X640" s="204"/>
      <c r="Y640" s="204"/>
      <c r="Z640" s="204"/>
    </row>
    <row r="641" spans="1:26" ht="12.75" customHeight="1">
      <c r="A641" s="204"/>
      <c r="B641" s="204"/>
      <c r="C641" s="205"/>
      <c r="D641" s="205"/>
      <c r="E641" s="205"/>
      <c r="F641" s="206"/>
      <c r="G641" s="204"/>
      <c r="H641" s="204"/>
      <c r="I641" s="204"/>
      <c r="J641" s="204"/>
      <c r="K641" s="204"/>
      <c r="L641" s="204"/>
      <c r="M641" s="204"/>
      <c r="N641" s="204"/>
      <c r="O641" s="204"/>
      <c r="P641" s="204"/>
      <c r="Q641" s="204"/>
      <c r="R641" s="204"/>
      <c r="S641" s="204"/>
      <c r="T641" s="204"/>
      <c r="U641" s="204"/>
      <c r="V641" s="204"/>
      <c r="W641" s="204"/>
      <c r="X641" s="204"/>
      <c r="Y641" s="204"/>
      <c r="Z641" s="204"/>
    </row>
    <row r="642" spans="1:26" ht="12.75" customHeight="1">
      <c r="A642" s="204"/>
      <c r="B642" s="204"/>
      <c r="C642" s="205"/>
      <c r="D642" s="205"/>
      <c r="E642" s="205"/>
      <c r="F642" s="206"/>
      <c r="G642" s="204"/>
      <c r="H642" s="204"/>
      <c r="I642" s="204"/>
      <c r="J642" s="204"/>
      <c r="K642" s="204"/>
      <c r="L642" s="204"/>
      <c r="M642" s="204"/>
      <c r="N642" s="204"/>
      <c r="O642" s="204"/>
      <c r="P642" s="204"/>
      <c r="Q642" s="204"/>
      <c r="R642" s="204"/>
      <c r="S642" s="204"/>
      <c r="T642" s="204"/>
      <c r="U642" s="204"/>
      <c r="V642" s="204"/>
      <c r="W642" s="204"/>
      <c r="X642" s="204"/>
      <c r="Y642" s="204"/>
      <c r="Z642" s="204"/>
    </row>
    <row r="643" spans="1:26" ht="12.75" customHeight="1">
      <c r="A643" s="204"/>
      <c r="B643" s="204"/>
      <c r="C643" s="205"/>
      <c r="D643" s="205"/>
      <c r="E643" s="205"/>
      <c r="F643" s="206"/>
      <c r="G643" s="204"/>
      <c r="H643" s="204"/>
      <c r="I643" s="204"/>
      <c r="J643" s="204"/>
      <c r="K643" s="204"/>
      <c r="L643" s="204"/>
      <c r="M643" s="204"/>
      <c r="N643" s="204"/>
      <c r="O643" s="204"/>
      <c r="P643" s="204"/>
      <c r="Q643" s="204"/>
      <c r="R643" s="204"/>
      <c r="S643" s="204"/>
      <c r="T643" s="204"/>
      <c r="U643" s="204"/>
      <c r="V643" s="204"/>
      <c r="W643" s="204"/>
      <c r="X643" s="204"/>
      <c r="Y643" s="204"/>
      <c r="Z643" s="204"/>
    </row>
    <row r="644" spans="1:26" ht="12.75" customHeight="1">
      <c r="A644" s="204"/>
      <c r="B644" s="204"/>
      <c r="C644" s="205"/>
      <c r="D644" s="205"/>
      <c r="E644" s="205"/>
      <c r="F644" s="206"/>
      <c r="G644" s="204"/>
      <c r="H644" s="204"/>
      <c r="I644" s="204"/>
      <c r="J644" s="204"/>
      <c r="K644" s="204"/>
      <c r="L644" s="204"/>
      <c r="M644" s="204"/>
      <c r="N644" s="204"/>
      <c r="O644" s="204"/>
      <c r="P644" s="204"/>
      <c r="Q644" s="204"/>
      <c r="R644" s="204"/>
      <c r="S644" s="204"/>
      <c r="T644" s="204"/>
      <c r="U644" s="204"/>
      <c r="V644" s="204"/>
      <c r="W644" s="204"/>
      <c r="X644" s="204"/>
      <c r="Y644" s="204"/>
      <c r="Z644" s="204"/>
    </row>
    <row r="645" spans="1:26" ht="12.75" customHeight="1">
      <c r="A645" s="204"/>
      <c r="B645" s="204"/>
      <c r="C645" s="205"/>
      <c r="D645" s="205"/>
      <c r="E645" s="205"/>
      <c r="F645" s="206"/>
      <c r="G645" s="204"/>
      <c r="H645" s="204"/>
      <c r="I645" s="204"/>
      <c r="J645" s="204"/>
      <c r="K645" s="204"/>
      <c r="L645" s="204"/>
      <c r="M645" s="204"/>
      <c r="N645" s="204"/>
      <c r="O645" s="204"/>
      <c r="P645" s="204"/>
      <c r="Q645" s="204"/>
      <c r="R645" s="204"/>
      <c r="S645" s="204"/>
      <c r="T645" s="204"/>
      <c r="U645" s="204"/>
      <c r="V645" s="204"/>
      <c r="W645" s="204"/>
      <c r="X645" s="204"/>
      <c r="Y645" s="204"/>
      <c r="Z645" s="204"/>
    </row>
    <row r="646" spans="1:26" ht="12.75" customHeight="1">
      <c r="A646" s="204"/>
      <c r="B646" s="204"/>
      <c r="C646" s="205"/>
      <c r="D646" s="205"/>
      <c r="E646" s="205"/>
      <c r="F646" s="206"/>
      <c r="G646" s="204"/>
      <c r="H646" s="204"/>
      <c r="I646" s="204"/>
      <c r="J646" s="204"/>
      <c r="K646" s="204"/>
      <c r="L646" s="204"/>
      <c r="M646" s="204"/>
      <c r="N646" s="204"/>
      <c r="O646" s="204"/>
      <c r="P646" s="204"/>
      <c r="Q646" s="204"/>
      <c r="R646" s="204"/>
      <c r="S646" s="204"/>
      <c r="T646" s="204"/>
      <c r="U646" s="204"/>
      <c r="V646" s="204"/>
      <c r="W646" s="204"/>
      <c r="X646" s="204"/>
      <c r="Y646" s="204"/>
      <c r="Z646" s="204"/>
    </row>
    <row r="647" spans="1:26" ht="12.75" customHeight="1">
      <c r="A647" s="204"/>
      <c r="B647" s="204"/>
      <c r="C647" s="205"/>
      <c r="D647" s="205"/>
      <c r="E647" s="205"/>
      <c r="F647" s="206"/>
      <c r="G647" s="204"/>
      <c r="H647" s="204"/>
      <c r="I647" s="204"/>
      <c r="J647" s="204"/>
      <c r="K647" s="204"/>
      <c r="L647" s="204"/>
      <c r="M647" s="204"/>
      <c r="N647" s="204"/>
      <c r="O647" s="204"/>
      <c r="P647" s="204"/>
      <c r="Q647" s="204"/>
      <c r="R647" s="204"/>
      <c r="S647" s="204"/>
      <c r="T647" s="204"/>
      <c r="U647" s="204"/>
      <c r="V647" s="204"/>
      <c r="W647" s="204"/>
      <c r="X647" s="204"/>
      <c r="Y647" s="204"/>
      <c r="Z647" s="204"/>
    </row>
    <row r="648" spans="1:26" ht="12.75" customHeight="1">
      <c r="A648" s="204"/>
      <c r="B648" s="204"/>
      <c r="C648" s="205"/>
      <c r="D648" s="205"/>
      <c r="E648" s="205"/>
      <c r="F648" s="206"/>
      <c r="G648" s="204"/>
      <c r="H648" s="204"/>
      <c r="I648" s="204"/>
      <c r="J648" s="204"/>
      <c r="K648" s="204"/>
      <c r="L648" s="204"/>
      <c r="M648" s="204"/>
      <c r="N648" s="204"/>
      <c r="O648" s="204"/>
      <c r="P648" s="204"/>
      <c r="Q648" s="204"/>
      <c r="R648" s="204"/>
      <c r="S648" s="204"/>
      <c r="T648" s="204"/>
      <c r="U648" s="204"/>
      <c r="V648" s="204"/>
      <c r="W648" s="204"/>
      <c r="X648" s="204"/>
      <c r="Y648" s="204"/>
      <c r="Z648" s="204"/>
    </row>
    <row r="649" spans="1:26" ht="12.75" customHeight="1">
      <c r="A649" s="204"/>
      <c r="B649" s="204"/>
      <c r="C649" s="205"/>
      <c r="D649" s="205"/>
      <c r="E649" s="205"/>
      <c r="F649" s="206"/>
      <c r="G649" s="204"/>
      <c r="H649" s="204"/>
      <c r="I649" s="204"/>
      <c r="J649" s="204"/>
      <c r="K649" s="204"/>
      <c r="L649" s="204"/>
      <c r="M649" s="204"/>
      <c r="N649" s="204"/>
      <c r="O649" s="204"/>
      <c r="P649" s="204"/>
      <c r="Q649" s="204"/>
      <c r="R649" s="204"/>
      <c r="S649" s="204"/>
      <c r="T649" s="204"/>
      <c r="U649" s="204"/>
      <c r="V649" s="204"/>
      <c r="W649" s="204"/>
      <c r="X649" s="204"/>
      <c r="Y649" s="204"/>
      <c r="Z649" s="204"/>
    </row>
    <row r="650" spans="1:26" ht="12.75" customHeight="1">
      <c r="A650" s="204"/>
      <c r="B650" s="204"/>
      <c r="C650" s="205"/>
      <c r="D650" s="205"/>
      <c r="E650" s="205"/>
      <c r="F650" s="206"/>
      <c r="G650" s="204"/>
      <c r="H650" s="204"/>
      <c r="I650" s="204"/>
      <c r="J650" s="204"/>
      <c r="K650" s="204"/>
      <c r="L650" s="204"/>
      <c r="M650" s="204"/>
      <c r="N650" s="204"/>
      <c r="O650" s="204"/>
      <c r="P650" s="204"/>
      <c r="Q650" s="204"/>
      <c r="R650" s="204"/>
      <c r="S650" s="204"/>
      <c r="T650" s="204"/>
      <c r="U650" s="204"/>
      <c r="V650" s="204"/>
      <c r="W650" s="204"/>
      <c r="X650" s="204"/>
      <c r="Y650" s="204"/>
      <c r="Z650" s="204"/>
    </row>
    <row r="651" spans="1:26" ht="12.75" customHeight="1">
      <c r="A651" s="204"/>
      <c r="B651" s="204"/>
      <c r="C651" s="205"/>
      <c r="D651" s="205"/>
      <c r="E651" s="205"/>
      <c r="F651" s="206"/>
      <c r="G651" s="204"/>
      <c r="H651" s="204"/>
      <c r="I651" s="204"/>
      <c r="J651" s="204"/>
      <c r="K651" s="204"/>
      <c r="L651" s="204"/>
      <c r="M651" s="204"/>
      <c r="N651" s="204"/>
      <c r="O651" s="204"/>
      <c r="P651" s="204"/>
      <c r="Q651" s="204"/>
      <c r="R651" s="204"/>
      <c r="S651" s="204"/>
      <c r="T651" s="204"/>
      <c r="U651" s="204"/>
      <c r="V651" s="204"/>
      <c r="W651" s="204"/>
      <c r="X651" s="204"/>
      <c r="Y651" s="204"/>
      <c r="Z651" s="204"/>
    </row>
    <row r="652" spans="1:26" ht="12.75" customHeight="1">
      <c r="A652" s="204"/>
      <c r="B652" s="204"/>
      <c r="C652" s="205"/>
      <c r="D652" s="205"/>
      <c r="E652" s="205"/>
      <c r="F652" s="206"/>
      <c r="G652" s="204"/>
      <c r="H652" s="204"/>
      <c r="I652" s="204"/>
      <c r="J652" s="204"/>
      <c r="K652" s="204"/>
      <c r="L652" s="204"/>
      <c r="M652" s="204"/>
      <c r="N652" s="204"/>
      <c r="O652" s="204"/>
      <c r="P652" s="204"/>
      <c r="Q652" s="204"/>
      <c r="R652" s="204"/>
      <c r="S652" s="204"/>
      <c r="T652" s="204"/>
      <c r="U652" s="204"/>
      <c r="V652" s="204"/>
      <c r="W652" s="204"/>
      <c r="X652" s="204"/>
      <c r="Y652" s="204"/>
      <c r="Z652" s="204"/>
    </row>
    <row r="653" spans="1:26" ht="12.75" customHeight="1">
      <c r="A653" s="204"/>
      <c r="B653" s="204"/>
      <c r="C653" s="205"/>
      <c r="D653" s="205"/>
      <c r="E653" s="205"/>
      <c r="F653" s="206"/>
      <c r="G653" s="204"/>
      <c r="H653" s="204"/>
      <c r="I653" s="204"/>
      <c r="J653" s="204"/>
      <c r="K653" s="204"/>
      <c r="L653" s="204"/>
      <c r="M653" s="204"/>
      <c r="N653" s="204"/>
      <c r="O653" s="204"/>
      <c r="P653" s="204"/>
      <c r="Q653" s="204"/>
      <c r="R653" s="204"/>
      <c r="S653" s="204"/>
      <c r="T653" s="204"/>
      <c r="U653" s="204"/>
      <c r="V653" s="204"/>
      <c r="W653" s="204"/>
      <c r="X653" s="204"/>
      <c r="Y653" s="204"/>
      <c r="Z653" s="204"/>
    </row>
    <row r="654" spans="1:26" ht="12.75" customHeight="1">
      <c r="A654" s="204"/>
      <c r="B654" s="204"/>
      <c r="C654" s="205"/>
      <c r="D654" s="205"/>
      <c r="E654" s="205"/>
      <c r="F654" s="206"/>
      <c r="G654" s="204"/>
      <c r="H654" s="204"/>
      <c r="I654" s="204"/>
      <c r="J654" s="204"/>
      <c r="K654" s="204"/>
      <c r="L654" s="204"/>
      <c r="M654" s="204"/>
      <c r="N654" s="204"/>
      <c r="O654" s="204"/>
      <c r="P654" s="204"/>
      <c r="Q654" s="204"/>
      <c r="R654" s="204"/>
      <c r="S654" s="204"/>
      <c r="T654" s="204"/>
      <c r="U654" s="204"/>
      <c r="V654" s="204"/>
      <c r="W654" s="204"/>
      <c r="X654" s="204"/>
      <c r="Y654" s="204"/>
      <c r="Z654" s="204"/>
    </row>
    <row r="655" spans="1:26" ht="12.75" customHeight="1">
      <c r="A655" s="204"/>
      <c r="B655" s="204"/>
      <c r="C655" s="205"/>
      <c r="D655" s="205"/>
      <c r="E655" s="205"/>
      <c r="F655" s="206"/>
      <c r="G655" s="204"/>
      <c r="H655" s="204"/>
      <c r="I655" s="204"/>
      <c r="J655" s="204"/>
      <c r="K655" s="204"/>
      <c r="L655" s="204"/>
      <c r="M655" s="204"/>
      <c r="N655" s="204"/>
      <c r="O655" s="204"/>
      <c r="P655" s="204"/>
      <c r="Q655" s="204"/>
      <c r="R655" s="204"/>
      <c r="S655" s="204"/>
      <c r="T655" s="204"/>
      <c r="U655" s="204"/>
      <c r="V655" s="204"/>
      <c r="W655" s="204"/>
      <c r="X655" s="204"/>
      <c r="Y655" s="204"/>
      <c r="Z655" s="204"/>
    </row>
    <row r="656" spans="1:26" ht="12.75" customHeight="1">
      <c r="A656" s="204"/>
      <c r="B656" s="204"/>
      <c r="C656" s="205"/>
      <c r="D656" s="205"/>
      <c r="E656" s="205"/>
      <c r="F656" s="206"/>
      <c r="G656" s="204"/>
      <c r="H656" s="204"/>
      <c r="I656" s="204"/>
      <c r="J656" s="204"/>
      <c r="K656" s="204"/>
      <c r="L656" s="204"/>
      <c r="M656" s="204"/>
      <c r="N656" s="204"/>
      <c r="O656" s="204"/>
      <c r="P656" s="204"/>
      <c r="Q656" s="204"/>
      <c r="R656" s="204"/>
      <c r="S656" s="204"/>
      <c r="T656" s="204"/>
      <c r="U656" s="204"/>
      <c r="V656" s="204"/>
      <c r="W656" s="204"/>
      <c r="X656" s="204"/>
      <c r="Y656" s="204"/>
      <c r="Z656" s="204"/>
    </row>
    <row r="657" spans="1:26" ht="12.75" customHeight="1">
      <c r="A657" s="204"/>
      <c r="B657" s="204"/>
      <c r="C657" s="205"/>
      <c r="D657" s="205"/>
      <c r="E657" s="205"/>
      <c r="F657" s="206"/>
      <c r="G657" s="204"/>
      <c r="H657" s="204"/>
      <c r="I657" s="204"/>
      <c r="J657" s="204"/>
      <c r="K657" s="204"/>
      <c r="L657" s="204"/>
      <c r="M657" s="204"/>
      <c r="N657" s="204"/>
      <c r="O657" s="204"/>
      <c r="P657" s="204"/>
      <c r="Q657" s="204"/>
      <c r="R657" s="204"/>
      <c r="S657" s="204"/>
      <c r="T657" s="204"/>
      <c r="U657" s="204"/>
      <c r="V657" s="204"/>
      <c r="W657" s="204"/>
      <c r="X657" s="204"/>
      <c r="Y657" s="204"/>
      <c r="Z657" s="204"/>
    </row>
    <row r="658" spans="1:26" ht="12.75" customHeight="1">
      <c r="A658" s="204"/>
      <c r="B658" s="204"/>
      <c r="C658" s="205"/>
      <c r="D658" s="205"/>
      <c r="E658" s="205"/>
      <c r="F658" s="206"/>
      <c r="G658" s="204"/>
      <c r="H658" s="204"/>
      <c r="I658" s="204"/>
      <c r="J658" s="204"/>
      <c r="K658" s="204"/>
      <c r="L658" s="204"/>
      <c r="M658" s="204"/>
      <c r="N658" s="204"/>
      <c r="O658" s="204"/>
      <c r="P658" s="204"/>
      <c r="Q658" s="204"/>
      <c r="R658" s="204"/>
      <c r="S658" s="204"/>
      <c r="T658" s="204"/>
      <c r="U658" s="204"/>
      <c r="V658" s="204"/>
      <c r="W658" s="204"/>
      <c r="X658" s="204"/>
      <c r="Y658" s="204"/>
      <c r="Z658" s="204"/>
    </row>
    <row r="659" spans="1:26" ht="12.75" customHeight="1">
      <c r="A659" s="204"/>
      <c r="B659" s="204"/>
      <c r="C659" s="205"/>
      <c r="D659" s="205"/>
      <c r="E659" s="205"/>
      <c r="F659" s="206"/>
      <c r="G659" s="204"/>
      <c r="H659" s="204"/>
      <c r="I659" s="204"/>
      <c r="J659" s="204"/>
      <c r="K659" s="204"/>
      <c r="L659" s="204"/>
      <c r="M659" s="204"/>
      <c r="N659" s="204"/>
      <c r="O659" s="204"/>
      <c r="P659" s="204"/>
      <c r="Q659" s="204"/>
      <c r="R659" s="204"/>
      <c r="S659" s="204"/>
      <c r="T659" s="204"/>
      <c r="U659" s="204"/>
      <c r="V659" s="204"/>
      <c r="W659" s="204"/>
      <c r="X659" s="204"/>
      <c r="Y659" s="204"/>
      <c r="Z659" s="204"/>
    </row>
    <row r="660" spans="1:26" ht="12.75" customHeight="1">
      <c r="A660" s="204"/>
      <c r="B660" s="204"/>
      <c r="C660" s="205"/>
      <c r="D660" s="205"/>
      <c r="E660" s="205"/>
      <c r="F660" s="206"/>
      <c r="G660" s="204"/>
      <c r="H660" s="204"/>
      <c r="I660" s="204"/>
      <c r="J660" s="204"/>
      <c r="K660" s="204"/>
      <c r="L660" s="204"/>
      <c r="M660" s="204"/>
      <c r="N660" s="204"/>
      <c r="O660" s="204"/>
      <c r="P660" s="204"/>
      <c r="Q660" s="204"/>
      <c r="R660" s="204"/>
      <c r="S660" s="204"/>
      <c r="T660" s="204"/>
      <c r="U660" s="204"/>
      <c r="V660" s="204"/>
      <c r="W660" s="204"/>
      <c r="X660" s="204"/>
      <c r="Y660" s="204"/>
      <c r="Z660" s="204"/>
    </row>
    <row r="661" spans="1:26" ht="12.75" customHeight="1">
      <c r="A661" s="204"/>
      <c r="B661" s="204"/>
      <c r="C661" s="205"/>
      <c r="D661" s="205"/>
      <c r="E661" s="205"/>
      <c r="F661" s="206"/>
      <c r="G661" s="204"/>
      <c r="H661" s="204"/>
      <c r="I661" s="204"/>
      <c r="J661" s="204"/>
      <c r="K661" s="204"/>
      <c r="L661" s="204"/>
      <c r="M661" s="204"/>
      <c r="N661" s="204"/>
      <c r="O661" s="204"/>
      <c r="P661" s="204"/>
      <c r="Q661" s="204"/>
      <c r="R661" s="204"/>
      <c r="S661" s="204"/>
      <c r="T661" s="204"/>
      <c r="U661" s="204"/>
      <c r="V661" s="204"/>
      <c r="W661" s="204"/>
      <c r="X661" s="204"/>
      <c r="Y661" s="204"/>
      <c r="Z661" s="204"/>
    </row>
    <row r="662" spans="1:26" ht="12.75" customHeight="1">
      <c r="A662" s="204"/>
      <c r="B662" s="204"/>
      <c r="C662" s="205"/>
      <c r="D662" s="205"/>
      <c r="E662" s="205"/>
      <c r="F662" s="206"/>
      <c r="G662" s="204"/>
      <c r="H662" s="204"/>
      <c r="I662" s="204"/>
      <c r="J662" s="204"/>
      <c r="K662" s="204"/>
      <c r="L662" s="204"/>
      <c r="M662" s="204"/>
      <c r="N662" s="204"/>
      <c r="O662" s="204"/>
      <c r="P662" s="204"/>
      <c r="Q662" s="204"/>
      <c r="R662" s="204"/>
      <c r="S662" s="204"/>
      <c r="T662" s="204"/>
      <c r="U662" s="204"/>
      <c r="V662" s="204"/>
      <c r="W662" s="204"/>
      <c r="X662" s="204"/>
      <c r="Y662" s="204"/>
      <c r="Z662" s="204"/>
    </row>
    <row r="663" spans="1:26" ht="12.75" customHeight="1">
      <c r="A663" s="204"/>
      <c r="B663" s="204"/>
      <c r="C663" s="205"/>
      <c r="D663" s="205"/>
      <c r="E663" s="205"/>
      <c r="F663" s="206"/>
      <c r="G663" s="204"/>
      <c r="H663" s="204"/>
      <c r="I663" s="204"/>
      <c r="J663" s="204"/>
      <c r="K663" s="204"/>
      <c r="L663" s="204"/>
      <c r="M663" s="204"/>
      <c r="N663" s="204"/>
      <c r="O663" s="204"/>
      <c r="P663" s="204"/>
      <c r="Q663" s="204"/>
      <c r="R663" s="204"/>
      <c r="S663" s="204"/>
      <c r="T663" s="204"/>
      <c r="U663" s="204"/>
      <c r="V663" s="204"/>
      <c r="W663" s="204"/>
      <c r="X663" s="204"/>
      <c r="Y663" s="204"/>
      <c r="Z663" s="204"/>
    </row>
    <row r="664" spans="1:26" ht="12.75" customHeight="1">
      <c r="A664" s="204"/>
      <c r="B664" s="204"/>
      <c r="C664" s="205"/>
      <c r="D664" s="205"/>
      <c r="E664" s="205"/>
      <c r="F664" s="206"/>
      <c r="G664" s="204"/>
      <c r="H664" s="204"/>
      <c r="I664" s="204"/>
      <c r="J664" s="204"/>
      <c r="K664" s="204"/>
      <c r="L664" s="204"/>
      <c r="M664" s="204"/>
      <c r="N664" s="204"/>
      <c r="O664" s="204"/>
      <c r="P664" s="204"/>
      <c r="Q664" s="204"/>
      <c r="R664" s="204"/>
      <c r="S664" s="204"/>
      <c r="T664" s="204"/>
      <c r="U664" s="204"/>
      <c r="V664" s="204"/>
      <c r="W664" s="204"/>
      <c r="X664" s="204"/>
      <c r="Y664" s="204"/>
      <c r="Z664" s="204"/>
    </row>
    <row r="665" spans="1:26" ht="12.75" customHeight="1">
      <c r="A665" s="204"/>
      <c r="B665" s="204"/>
      <c r="C665" s="205"/>
      <c r="D665" s="205"/>
      <c r="E665" s="205"/>
      <c r="F665" s="206"/>
      <c r="G665" s="204"/>
      <c r="H665" s="204"/>
      <c r="I665" s="204"/>
      <c r="J665" s="204"/>
      <c r="K665" s="204"/>
      <c r="L665" s="204"/>
      <c r="M665" s="204"/>
      <c r="N665" s="204"/>
      <c r="O665" s="204"/>
      <c r="P665" s="204"/>
      <c r="Q665" s="204"/>
      <c r="R665" s="204"/>
      <c r="S665" s="204"/>
      <c r="T665" s="204"/>
      <c r="U665" s="204"/>
      <c r="V665" s="204"/>
      <c r="W665" s="204"/>
      <c r="X665" s="204"/>
      <c r="Y665" s="204"/>
      <c r="Z665" s="204"/>
    </row>
    <row r="666" spans="1:26" ht="12.75" customHeight="1">
      <c r="A666" s="204"/>
      <c r="B666" s="204"/>
      <c r="C666" s="205"/>
      <c r="D666" s="205"/>
      <c r="E666" s="205"/>
      <c r="F666" s="206"/>
      <c r="G666" s="204"/>
      <c r="H666" s="204"/>
      <c r="I666" s="204"/>
      <c r="J666" s="204"/>
      <c r="K666" s="204"/>
      <c r="L666" s="204"/>
      <c r="M666" s="204"/>
      <c r="N666" s="204"/>
      <c r="O666" s="204"/>
      <c r="P666" s="204"/>
      <c r="Q666" s="204"/>
      <c r="R666" s="204"/>
      <c r="S666" s="204"/>
      <c r="T666" s="204"/>
      <c r="U666" s="204"/>
      <c r="V666" s="204"/>
      <c r="W666" s="204"/>
      <c r="X666" s="204"/>
      <c r="Y666" s="204"/>
      <c r="Z666" s="204"/>
    </row>
    <row r="667" spans="1:26" ht="12.75" customHeight="1">
      <c r="A667" s="204"/>
      <c r="B667" s="204"/>
      <c r="C667" s="205"/>
      <c r="D667" s="205"/>
      <c r="E667" s="205"/>
      <c r="F667" s="206"/>
      <c r="G667" s="204"/>
      <c r="H667" s="204"/>
      <c r="I667" s="204"/>
      <c r="J667" s="204"/>
      <c r="K667" s="204"/>
      <c r="L667" s="204"/>
      <c r="M667" s="204"/>
      <c r="N667" s="204"/>
      <c r="O667" s="204"/>
      <c r="P667" s="204"/>
      <c r="Q667" s="204"/>
      <c r="R667" s="204"/>
      <c r="S667" s="204"/>
      <c r="T667" s="204"/>
      <c r="U667" s="204"/>
      <c r="V667" s="204"/>
      <c r="W667" s="204"/>
      <c r="X667" s="204"/>
      <c r="Y667" s="204"/>
      <c r="Z667" s="204"/>
    </row>
    <row r="668" spans="1:26" ht="12.75" customHeight="1">
      <c r="A668" s="204"/>
      <c r="B668" s="204"/>
      <c r="C668" s="205"/>
      <c r="D668" s="205"/>
      <c r="E668" s="205"/>
      <c r="F668" s="206"/>
      <c r="G668" s="204"/>
      <c r="H668" s="204"/>
      <c r="I668" s="204"/>
      <c r="J668" s="204"/>
      <c r="K668" s="204"/>
      <c r="L668" s="204"/>
      <c r="M668" s="204"/>
      <c r="N668" s="204"/>
      <c r="O668" s="204"/>
      <c r="P668" s="204"/>
      <c r="Q668" s="204"/>
      <c r="R668" s="204"/>
      <c r="S668" s="204"/>
      <c r="T668" s="204"/>
      <c r="U668" s="204"/>
      <c r="V668" s="204"/>
      <c r="W668" s="204"/>
      <c r="X668" s="204"/>
      <c r="Y668" s="204"/>
      <c r="Z668" s="204"/>
    </row>
    <row r="669" spans="1:26" ht="12.75" customHeight="1">
      <c r="A669" s="204"/>
      <c r="B669" s="204"/>
      <c r="C669" s="205"/>
      <c r="D669" s="205"/>
      <c r="E669" s="205"/>
      <c r="F669" s="206"/>
      <c r="G669" s="204"/>
      <c r="H669" s="204"/>
      <c r="I669" s="204"/>
      <c r="J669" s="204"/>
      <c r="K669" s="204"/>
      <c r="L669" s="204"/>
      <c r="M669" s="204"/>
      <c r="N669" s="204"/>
      <c r="O669" s="204"/>
      <c r="P669" s="204"/>
      <c r="Q669" s="204"/>
      <c r="R669" s="204"/>
      <c r="S669" s="204"/>
      <c r="T669" s="204"/>
      <c r="U669" s="204"/>
      <c r="V669" s="204"/>
      <c r="W669" s="204"/>
      <c r="X669" s="204"/>
      <c r="Y669" s="204"/>
      <c r="Z669" s="204"/>
    </row>
    <row r="670" spans="1:26" ht="12.75" customHeight="1">
      <c r="A670" s="204"/>
      <c r="B670" s="204"/>
      <c r="C670" s="205"/>
      <c r="D670" s="205"/>
      <c r="E670" s="205"/>
      <c r="F670" s="206"/>
      <c r="G670" s="204"/>
      <c r="H670" s="204"/>
      <c r="I670" s="204"/>
      <c r="J670" s="204"/>
      <c r="K670" s="204"/>
      <c r="L670" s="204"/>
      <c r="M670" s="204"/>
      <c r="N670" s="204"/>
      <c r="O670" s="204"/>
      <c r="P670" s="204"/>
      <c r="Q670" s="204"/>
      <c r="R670" s="204"/>
      <c r="S670" s="204"/>
      <c r="T670" s="204"/>
      <c r="U670" s="204"/>
      <c r="V670" s="204"/>
      <c r="W670" s="204"/>
      <c r="X670" s="204"/>
      <c r="Y670" s="204"/>
      <c r="Z670" s="204"/>
    </row>
    <row r="671" spans="1:26" ht="12.75" customHeight="1">
      <c r="A671" s="204"/>
      <c r="B671" s="204"/>
      <c r="C671" s="205"/>
      <c r="D671" s="205"/>
      <c r="E671" s="205"/>
      <c r="F671" s="206"/>
      <c r="G671" s="204"/>
      <c r="H671" s="204"/>
      <c r="I671" s="204"/>
      <c r="J671" s="204"/>
      <c r="K671" s="204"/>
      <c r="L671" s="204"/>
      <c r="M671" s="204"/>
      <c r="N671" s="204"/>
      <c r="O671" s="204"/>
      <c r="P671" s="204"/>
      <c r="Q671" s="204"/>
      <c r="R671" s="204"/>
      <c r="S671" s="204"/>
      <c r="T671" s="204"/>
      <c r="U671" s="204"/>
      <c r="V671" s="204"/>
      <c r="W671" s="204"/>
      <c r="X671" s="204"/>
      <c r="Y671" s="204"/>
      <c r="Z671" s="204"/>
    </row>
    <row r="672" spans="1:26" ht="12.75" customHeight="1">
      <c r="A672" s="204"/>
      <c r="B672" s="204"/>
      <c r="C672" s="205"/>
      <c r="D672" s="205"/>
      <c r="E672" s="205"/>
      <c r="F672" s="206"/>
      <c r="G672" s="204"/>
      <c r="H672" s="204"/>
      <c r="I672" s="204"/>
      <c r="J672" s="204"/>
      <c r="K672" s="204"/>
      <c r="L672" s="204"/>
      <c r="M672" s="204"/>
      <c r="N672" s="204"/>
      <c r="O672" s="204"/>
      <c r="P672" s="204"/>
      <c r="Q672" s="204"/>
      <c r="R672" s="204"/>
      <c r="S672" s="204"/>
      <c r="T672" s="204"/>
      <c r="U672" s="204"/>
      <c r="V672" s="204"/>
      <c r="W672" s="204"/>
      <c r="X672" s="204"/>
      <c r="Y672" s="204"/>
      <c r="Z672" s="204"/>
    </row>
    <row r="673" spans="1:26" ht="12.75" customHeight="1">
      <c r="A673" s="204"/>
      <c r="B673" s="204"/>
      <c r="C673" s="205"/>
      <c r="D673" s="205"/>
      <c r="E673" s="205"/>
      <c r="F673" s="206"/>
      <c r="G673" s="204"/>
      <c r="H673" s="204"/>
      <c r="I673" s="204"/>
      <c r="J673" s="204"/>
      <c r="K673" s="204"/>
      <c r="L673" s="204"/>
      <c r="M673" s="204"/>
      <c r="N673" s="204"/>
      <c r="O673" s="204"/>
      <c r="P673" s="204"/>
      <c r="Q673" s="204"/>
      <c r="R673" s="204"/>
      <c r="S673" s="204"/>
      <c r="T673" s="204"/>
      <c r="U673" s="204"/>
      <c r="V673" s="204"/>
      <c r="W673" s="204"/>
      <c r="X673" s="204"/>
      <c r="Y673" s="204"/>
      <c r="Z673" s="204"/>
    </row>
    <row r="674" spans="1:26" ht="12.75" customHeight="1">
      <c r="A674" s="204"/>
      <c r="B674" s="204"/>
      <c r="C674" s="205"/>
      <c r="D674" s="205"/>
      <c r="E674" s="205"/>
      <c r="F674" s="206"/>
      <c r="G674" s="204"/>
      <c r="H674" s="204"/>
      <c r="I674" s="204"/>
      <c r="J674" s="204"/>
      <c r="K674" s="204"/>
      <c r="L674" s="204"/>
      <c r="M674" s="204"/>
      <c r="N674" s="204"/>
      <c r="O674" s="204"/>
      <c r="P674" s="204"/>
      <c r="Q674" s="204"/>
      <c r="R674" s="204"/>
      <c r="S674" s="204"/>
      <c r="T674" s="204"/>
      <c r="U674" s="204"/>
      <c r="V674" s="204"/>
      <c r="W674" s="204"/>
      <c r="X674" s="204"/>
      <c r="Y674" s="204"/>
      <c r="Z674" s="204"/>
    </row>
    <row r="675" spans="1:26" ht="12.75" customHeight="1">
      <c r="A675" s="204"/>
      <c r="B675" s="204"/>
      <c r="C675" s="205"/>
      <c r="D675" s="205"/>
      <c r="E675" s="205"/>
      <c r="F675" s="206"/>
      <c r="G675" s="204"/>
      <c r="H675" s="204"/>
      <c r="I675" s="204"/>
      <c r="J675" s="204"/>
      <c r="K675" s="204"/>
      <c r="L675" s="204"/>
      <c r="M675" s="204"/>
      <c r="N675" s="204"/>
      <c r="O675" s="204"/>
      <c r="P675" s="204"/>
      <c r="Q675" s="204"/>
      <c r="R675" s="204"/>
      <c r="S675" s="204"/>
      <c r="T675" s="204"/>
      <c r="U675" s="204"/>
      <c r="V675" s="204"/>
      <c r="W675" s="204"/>
      <c r="X675" s="204"/>
      <c r="Y675" s="204"/>
      <c r="Z675" s="204"/>
    </row>
    <row r="676" spans="1:26" ht="12.75" customHeight="1">
      <c r="A676" s="204"/>
      <c r="B676" s="204"/>
      <c r="C676" s="205"/>
      <c r="D676" s="205"/>
      <c r="E676" s="205"/>
      <c r="F676" s="206"/>
      <c r="G676" s="204"/>
      <c r="H676" s="204"/>
      <c r="I676" s="204"/>
      <c r="J676" s="204"/>
      <c r="K676" s="204"/>
      <c r="L676" s="204"/>
      <c r="M676" s="204"/>
      <c r="N676" s="204"/>
      <c r="O676" s="204"/>
      <c r="P676" s="204"/>
      <c r="Q676" s="204"/>
      <c r="R676" s="204"/>
      <c r="S676" s="204"/>
      <c r="T676" s="204"/>
      <c r="U676" s="204"/>
      <c r="V676" s="204"/>
      <c r="W676" s="204"/>
      <c r="X676" s="204"/>
      <c r="Y676" s="204"/>
      <c r="Z676" s="204"/>
    </row>
    <row r="677" spans="1:26" ht="12.75" customHeight="1">
      <c r="A677" s="204"/>
      <c r="B677" s="204"/>
      <c r="C677" s="205"/>
      <c r="D677" s="205"/>
      <c r="E677" s="205"/>
      <c r="F677" s="206"/>
      <c r="G677" s="204"/>
      <c r="H677" s="204"/>
      <c r="I677" s="204"/>
      <c r="J677" s="204"/>
      <c r="K677" s="204"/>
      <c r="L677" s="204"/>
      <c r="M677" s="204"/>
      <c r="N677" s="204"/>
      <c r="O677" s="204"/>
      <c r="P677" s="204"/>
      <c r="Q677" s="204"/>
      <c r="R677" s="204"/>
      <c r="S677" s="204"/>
      <c r="T677" s="204"/>
      <c r="U677" s="204"/>
      <c r="V677" s="204"/>
      <c r="W677" s="204"/>
      <c r="X677" s="204"/>
      <c r="Y677" s="204"/>
      <c r="Z677" s="204"/>
    </row>
    <row r="678" spans="1:26" ht="12.75" customHeight="1">
      <c r="A678" s="204"/>
      <c r="B678" s="204"/>
      <c r="C678" s="205"/>
      <c r="D678" s="205"/>
      <c r="E678" s="205"/>
      <c r="F678" s="206"/>
      <c r="G678" s="204"/>
      <c r="H678" s="204"/>
      <c r="I678" s="204"/>
      <c r="J678" s="204"/>
      <c r="K678" s="204"/>
      <c r="L678" s="204"/>
      <c r="M678" s="204"/>
      <c r="N678" s="204"/>
      <c r="O678" s="204"/>
      <c r="P678" s="204"/>
      <c r="Q678" s="204"/>
      <c r="R678" s="204"/>
      <c r="S678" s="204"/>
      <c r="T678" s="204"/>
      <c r="U678" s="204"/>
      <c r="V678" s="204"/>
      <c r="W678" s="204"/>
      <c r="X678" s="204"/>
      <c r="Y678" s="204"/>
      <c r="Z678" s="204"/>
    </row>
    <row r="679" spans="1:26" ht="12.75" customHeight="1">
      <c r="A679" s="204"/>
      <c r="B679" s="204"/>
      <c r="C679" s="205"/>
      <c r="D679" s="205"/>
      <c r="E679" s="205"/>
      <c r="F679" s="206"/>
      <c r="G679" s="204"/>
      <c r="H679" s="204"/>
      <c r="I679" s="204"/>
      <c r="J679" s="204"/>
      <c r="K679" s="204"/>
      <c r="L679" s="204"/>
      <c r="M679" s="204"/>
      <c r="N679" s="204"/>
      <c r="O679" s="204"/>
      <c r="P679" s="204"/>
      <c r="Q679" s="204"/>
      <c r="R679" s="204"/>
      <c r="S679" s="204"/>
      <c r="T679" s="204"/>
      <c r="U679" s="204"/>
      <c r="V679" s="204"/>
      <c r="W679" s="204"/>
      <c r="X679" s="204"/>
      <c r="Y679" s="204"/>
      <c r="Z679" s="204"/>
    </row>
    <row r="680" spans="1:26" ht="12.75" customHeight="1">
      <c r="A680" s="204"/>
      <c r="B680" s="204"/>
      <c r="C680" s="205"/>
      <c r="D680" s="205"/>
      <c r="E680" s="205"/>
      <c r="F680" s="206"/>
      <c r="G680" s="204"/>
      <c r="H680" s="204"/>
      <c r="I680" s="204"/>
      <c r="J680" s="204"/>
      <c r="K680" s="204"/>
      <c r="L680" s="204"/>
      <c r="M680" s="204"/>
      <c r="N680" s="204"/>
      <c r="O680" s="204"/>
      <c r="P680" s="204"/>
      <c r="Q680" s="204"/>
      <c r="R680" s="204"/>
      <c r="S680" s="204"/>
      <c r="T680" s="204"/>
      <c r="U680" s="204"/>
      <c r="V680" s="204"/>
      <c r="W680" s="204"/>
      <c r="X680" s="204"/>
      <c r="Y680" s="204"/>
      <c r="Z680" s="204"/>
    </row>
    <row r="681" spans="1:26" ht="12.75" customHeight="1">
      <c r="A681" s="204"/>
      <c r="B681" s="204"/>
      <c r="C681" s="205"/>
      <c r="D681" s="205"/>
      <c r="E681" s="205"/>
      <c r="F681" s="206"/>
      <c r="G681" s="204"/>
      <c r="H681" s="204"/>
      <c r="I681" s="204"/>
      <c r="J681" s="204"/>
      <c r="K681" s="204"/>
      <c r="L681" s="204"/>
      <c r="M681" s="204"/>
      <c r="N681" s="204"/>
      <c r="O681" s="204"/>
      <c r="P681" s="204"/>
      <c r="Q681" s="204"/>
      <c r="R681" s="204"/>
      <c r="S681" s="204"/>
      <c r="T681" s="204"/>
      <c r="U681" s="204"/>
      <c r="V681" s="204"/>
      <c r="W681" s="204"/>
      <c r="X681" s="204"/>
      <c r="Y681" s="204"/>
      <c r="Z681" s="204"/>
    </row>
    <row r="682" spans="1:26" ht="12.75" customHeight="1">
      <c r="A682" s="204"/>
      <c r="B682" s="204"/>
      <c r="C682" s="205"/>
      <c r="D682" s="205"/>
      <c r="E682" s="205"/>
      <c r="F682" s="206"/>
      <c r="G682" s="204"/>
      <c r="H682" s="204"/>
      <c r="I682" s="204"/>
      <c r="J682" s="204"/>
      <c r="K682" s="204"/>
      <c r="L682" s="204"/>
      <c r="M682" s="204"/>
      <c r="N682" s="204"/>
      <c r="O682" s="204"/>
      <c r="P682" s="204"/>
      <c r="Q682" s="204"/>
      <c r="R682" s="204"/>
      <c r="S682" s="204"/>
      <c r="T682" s="204"/>
      <c r="U682" s="204"/>
      <c r="V682" s="204"/>
      <c r="W682" s="204"/>
      <c r="X682" s="204"/>
      <c r="Y682" s="204"/>
      <c r="Z682" s="204"/>
    </row>
    <row r="683" spans="1:26" ht="12.75" customHeight="1">
      <c r="A683" s="204"/>
      <c r="B683" s="204"/>
      <c r="C683" s="205"/>
      <c r="D683" s="205"/>
      <c r="E683" s="205"/>
      <c r="F683" s="206"/>
      <c r="G683" s="204"/>
      <c r="H683" s="204"/>
      <c r="I683" s="204"/>
      <c r="J683" s="204"/>
      <c r="K683" s="204"/>
      <c r="L683" s="204"/>
      <c r="M683" s="204"/>
      <c r="N683" s="204"/>
      <c r="O683" s="204"/>
      <c r="P683" s="204"/>
      <c r="Q683" s="204"/>
      <c r="R683" s="204"/>
      <c r="S683" s="204"/>
      <c r="T683" s="204"/>
      <c r="U683" s="204"/>
      <c r="V683" s="204"/>
      <c r="W683" s="204"/>
      <c r="X683" s="204"/>
      <c r="Y683" s="204"/>
      <c r="Z683" s="204"/>
    </row>
    <row r="684" spans="1:26" ht="12.75" customHeight="1">
      <c r="A684" s="204"/>
      <c r="B684" s="204"/>
      <c r="C684" s="205"/>
      <c r="D684" s="205"/>
      <c r="E684" s="205"/>
      <c r="F684" s="206"/>
      <c r="G684" s="204"/>
      <c r="H684" s="204"/>
      <c r="I684" s="204"/>
      <c r="J684" s="204"/>
      <c r="K684" s="204"/>
      <c r="L684" s="204"/>
      <c r="M684" s="204"/>
      <c r="N684" s="204"/>
      <c r="O684" s="204"/>
      <c r="P684" s="204"/>
      <c r="Q684" s="204"/>
      <c r="R684" s="204"/>
      <c r="S684" s="204"/>
      <c r="T684" s="204"/>
      <c r="U684" s="204"/>
      <c r="V684" s="204"/>
      <c r="W684" s="204"/>
      <c r="X684" s="204"/>
      <c r="Y684" s="204"/>
      <c r="Z684" s="204"/>
    </row>
    <row r="685" spans="1:26" ht="12.75" customHeight="1">
      <c r="A685" s="204"/>
      <c r="B685" s="204"/>
      <c r="C685" s="205"/>
      <c r="D685" s="205"/>
      <c r="E685" s="205"/>
      <c r="F685" s="206"/>
      <c r="G685" s="204"/>
      <c r="H685" s="204"/>
      <c r="I685" s="204"/>
      <c r="J685" s="204"/>
      <c r="K685" s="204"/>
      <c r="L685" s="204"/>
      <c r="M685" s="204"/>
      <c r="N685" s="204"/>
      <c r="O685" s="204"/>
      <c r="P685" s="204"/>
      <c r="Q685" s="204"/>
      <c r="R685" s="204"/>
      <c r="S685" s="204"/>
      <c r="T685" s="204"/>
      <c r="U685" s="204"/>
      <c r="V685" s="204"/>
      <c r="W685" s="204"/>
      <c r="X685" s="204"/>
      <c r="Y685" s="204"/>
      <c r="Z685" s="204"/>
    </row>
    <row r="686" spans="1:26" ht="12.75" customHeight="1">
      <c r="A686" s="204"/>
      <c r="B686" s="204"/>
      <c r="C686" s="205"/>
      <c r="D686" s="205"/>
      <c r="E686" s="205"/>
      <c r="F686" s="206"/>
      <c r="G686" s="204"/>
      <c r="H686" s="204"/>
      <c r="I686" s="204"/>
      <c r="J686" s="204"/>
      <c r="K686" s="204"/>
      <c r="L686" s="204"/>
      <c r="M686" s="204"/>
      <c r="N686" s="204"/>
      <c r="O686" s="204"/>
      <c r="P686" s="204"/>
      <c r="Q686" s="204"/>
      <c r="R686" s="204"/>
      <c r="S686" s="204"/>
      <c r="T686" s="204"/>
      <c r="U686" s="204"/>
      <c r="V686" s="204"/>
      <c r="W686" s="204"/>
      <c r="X686" s="204"/>
      <c r="Y686" s="204"/>
      <c r="Z686" s="204"/>
    </row>
    <row r="687" spans="1:26" ht="12.75" customHeight="1">
      <c r="A687" s="204"/>
      <c r="B687" s="204"/>
      <c r="C687" s="205"/>
      <c r="D687" s="205"/>
      <c r="E687" s="205"/>
      <c r="F687" s="206"/>
      <c r="G687" s="204"/>
      <c r="H687" s="204"/>
      <c r="I687" s="204"/>
      <c r="J687" s="204"/>
      <c r="K687" s="204"/>
      <c r="L687" s="204"/>
      <c r="M687" s="204"/>
      <c r="N687" s="204"/>
      <c r="O687" s="204"/>
      <c r="P687" s="204"/>
      <c r="Q687" s="204"/>
      <c r="R687" s="204"/>
      <c r="S687" s="204"/>
      <c r="T687" s="204"/>
      <c r="U687" s="204"/>
      <c r="V687" s="204"/>
      <c r="W687" s="204"/>
      <c r="X687" s="204"/>
      <c r="Y687" s="204"/>
      <c r="Z687" s="204"/>
    </row>
    <row r="688" spans="1:26" ht="12.75" customHeight="1">
      <c r="A688" s="204"/>
      <c r="B688" s="204"/>
      <c r="C688" s="205"/>
      <c r="D688" s="205"/>
      <c r="E688" s="205"/>
      <c r="F688" s="206"/>
      <c r="G688" s="204"/>
      <c r="H688" s="204"/>
      <c r="I688" s="204"/>
      <c r="J688" s="204"/>
      <c r="K688" s="204"/>
      <c r="L688" s="204"/>
      <c r="M688" s="204"/>
      <c r="N688" s="204"/>
      <c r="O688" s="204"/>
      <c r="P688" s="204"/>
      <c r="Q688" s="204"/>
      <c r="R688" s="204"/>
      <c r="S688" s="204"/>
      <c r="T688" s="204"/>
      <c r="U688" s="204"/>
      <c r="V688" s="204"/>
      <c r="W688" s="204"/>
      <c r="X688" s="204"/>
      <c r="Y688" s="204"/>
      <c r="Z688" s="204"/>
    </row>
    <row r="689" spans="1:26" ht="12.75" customHeight="1">
      <c r="A689" s="204"/>
      <c r="B689" s="204"/>
      <c r="C689" s="205"/>
      <c r="D689" s="205"/>
      <c r="E689" s="205"/>
      <c r="F689" s="206"/>
      <c r="G689" s="204"/>
      <c r="H689" s="204"/>
      <c r="I689" s="204"/>
      <c r="J689" s="204"/>
      <c r="K689" s="204"/>
      <c r="L689" s="204"/>
      <c r="M689" s="204"/>
      <c r="N689" s="204"/>
      <c r="O689" s="204"/>
      <c r="P689" s="204"/>
      <c r="Q689" s="204"/>
      <c r="R689" s="204"/>
      <c r="S689" s="204"/>
      <c r="T689" s="204"/>
      <c r="U689" s="204"/>
      <c r="V689" s="204"/>
      <c r="W689" s="204"/>
      <c r="X689" s="204"/>
      <c r="Y689" s="204"/>
      <c r="Z689" s="204"/>
    </row>
    <row r="690" spans="1:26" ht="12.75" customHeight="1">
      <c r="A690" s="204"/>
      <c r="B690" s="204"/>
      <c r="C690" s="205"/>
      <c r="D690" s="205"/>
      <c r="E690" s="205"/>
      <c r="F690" s="206"/>
      <c r="G690" s="204"/>
      <c r="H690" s="204"/>
      <c r="I690" s="204"/>
      <c r="J690" s="204"/>
      <c r="K690" s="204"/>
      <c r="L690" s="204"/>
      <c r="M690" s="204"/>
      <c r="N690" s="204"/>
      <c r="O690" s="204"/>
      <c r="P690" s="204"/>
      <c r="Q690" s="204"/>
      <c r="R690" s="204"/>
      <c r="S690" s="204"/>
      <c r="T690" s="204"/>
      <c r="U690" s="204"/>
      <c r="V690" s="204"/>
      <c r="W690" s="204"/>
      <c r="X690" s="204"/>
      <c r="Y690" s="204"/>
      <c r="Z690" s="204"/>
    </row>
    <row r="691" spans="1:26" ht="12.75" customHeight="1">
      <c r="A691" s="204"/>
      <c r="B691" s="204"/>
      <c r="C691" s="205"/>
      <c r="D691" s="205"/>
      <c r="E691" s="205"/>
      <c r="F691" s="206"/>
      <c r="G691" s="204"/>
      <c r="H691" s="204"/>
      <c r="I691" s="204"/>
      <c r="J691" s="204"/>
      <c r="K691" s="204"/>
      <c r="L691" s="204"/>
      <c r="M691" s="204"/>
      <c r="N691" s="204"/>
      <c r="O691" s="204"/>
      <c r="P691" s="204"/>
      <c r="Q691" s="204"/>
      <c r="R691" s="204"/>
      <c r="S691" s="204"/>
      <c r="T691" s="204"/>
      <c r="U691" s="204"/>
      <c r="V691" s="204"/>
      <c r="W691" s="204"/>
      <c r="X691" s="204"/>
      <c r="Y691" s="204"/>
      <c r="Z691" s="204"/>
    </row>
    <row r="692" spans="1:26" ht="12.75" customHeight="1">
      <c r="A692" s="204"/>
      <c r="B692" s="204"/>
      <c r="C692" s="205"/>
      <c r="D692" s="205"/>
      <c r="E692" s="205"/>
      <c r="F692" s="206"/>
      <c r="G692" s="204"/>
      <c r="H692" s="204"/>
      <c r="I692" s="204"/>
      <c r="J692" s="204"/>
      <c r="K692" s="204"/>
      <c r="L692" s="204"/>
      <c r="M692" s="204"/>
      <c r="N692" s="204"/>
      <c r="O692" s="204"/>
      <c r="P692" s="204"/>
      <c r="Q692" s="204"/>
      <c r="R692" s="204"/>
      <c r="S692" s="204"/>
      <c r="T692" s="204"/>
      <c r="U692" s="204"/>
      <c r="V692" s="204"/>
      <c r="W692" s="204"/>
      <c r="X692" s="204"/>
      <c r="Y692" s="204"/>
      <c r="Z692" s="204"/>
    </row>
    <row r="693" spans="1:26" ht="12.75" customHeight="1">
      <c r="A693" s="204"/>
      <c r="B693" s="204"/>
      <c r="C693" s="205"/>
      <c r="D693" s="205"/>
      <c r="E693" s="205"/>
      <c r="F693" s="206"/>
      <c r="G693" s="204"/>
      <c r="H693" s="204"/>
      <c r="I693" s="204"/>
      <c r="J693" s="204"/>
      <c r="K693" s="204"/>
      <c r="L693" s="204"/>
      <c r="M693" s="204"/>
      <c r="N693" s="204"/>
      <c r="O693" s="204"/>
      <c r="P693" s="204"/>
      <c r="Q693" s="204"/>
      <c r="R693" s="204"/>
      <c r="S693" s="204"/>
      <c r="T693" s="204"/>
      <c r="U693" s="204"/>
      <c r="V693" s="204"/>
      <c r="W693" s="204"/>
      <c r="X693" s="204"/>
      <c r="Y693" s="204"/>
      <c r="Z693" s="204"/>
    </row>
    <row r="694" spans="1:26" ht="12.75" customHeight="1">
      <c r="A694" s="204"/>
      <c r="B694" s="204"/>
      <c r="C694" s="205"/>
      <c r="D694" s="205"/>
      <c r="E694" s="205"/>
      <c r="F694" s="206"/>
      <c r="G694" s="204"/>
      <c r="H694" s="204"/>
      <c r="I694" s="204"/>
      <c r="J694" s="204"/>
      <c r="K694" s="204"/>
      <c r="L694" s="204"/>
      <c r="M694" s="204"/>
      <c r="N694" s="204"/>
      <c r="O694" s="204"/>
      <c r="P694" s="204"/>
      <c r="Q694" s="204"/>
      <c r="R694" s="204"/>
      <c r="S694" s="204"/>
      <c r="T694" s="204"/>
      <c r="U694" s="204"/>
      <c r="V694" s="204"/>
      <c r="W694" s="204"/>
      <c r="X694" s="204"/>
      <c r="Y694" s="204"/>
      <c r="Z694" s="204"/>
    </row>
    <row r="695" spans="1:26" ht="12.75" customHeight="1">
      <c r="A695" s="204"/>
      <c r="B695" s="204"/>
      <c r="C695" s="205"/>
      <c r="D695" s="205"/>
      <c r="E695" s="205"/>
      <c r="F695" s="206"/>
      <c r="G695" s="204"/>
      <c r="H695" s="204"/>
      <c r="I695" s="204"/>
      <c r="J695" s="204"/>
      <c r="K695" s="204"/>
      <c r="L695" s="204"/>
      <c r="M695" s="204"/>
      <c r="N695" s="204"/>
      <c r="O695" s="204"/>
      <c r="P695" s="204"/>
      <c r="Q695" s="204"/>
      <c r="R695" s="204"/>
      <c r="S695" s="204"/>
      <c r="T695" s="204"/>
      <c r="U695" s="204"/>
      <c r="V695" s="204"/>
      <c r="W695" s="204"/>
      <c r="X695" s="204"/>
      <c r="Y695" s="204"/>
      <c r="Z695" s="204"/>
    </row>
    <row r="696" spans="1:26" ht="12.75" customHeight="1">
      <c r="A696" s="204"/>
      <c r="B696" s="204"/>
      <c r="C696" s="205"/>
      <c r="D696" s="205"/>
      <c r="E696" s="205"/>
      <c r="F696" s="206"/>
      <c r="G696" s="204"/>
      <c r="H696" s="204"/>
      <c r="I696" s="204"/>
      <c r="J696" s="204"/>
      <c r="K696" s="204"/>
      <c r="L696" s="204"/>
      <c r="M696" s="204"/>
      <c r="N696" s="204"/>
      <c r="O696" s="204"/>
      <c r="P696" s="204"/>
      <c r="Q696" s="204"/>
      <c r="R696" s="204"/>
      <c r="S696" s="204"/>
      <c r="T696" s="204"/>
      <c r="U696" s="204"/>
      <c r="V696" s="204"/>
      <c r="W696" s="204"/>
      <c r="X696" s="204"/>
      <c r="Y696" s="204"/>
      <c r="Z696" s="204"/>
    </row>
    <row r="697" spans="1:26" ht="12.75" customHeight="1">
      <c r="A697" s="204"/>
      <c r="B697" s="204"/>
      <c r="C697" s="205"/>
      <c r="D697" s="205"/>
      <c r="E697" s="205"/>
      <c r="F697" s="206"/>
      <c r="G697" s="204"/>
      <c r="H697" s="204"/>
      <c r="I697" s="204"/>
      <c r="J697" s="204"/>
      <c r="K697" s="204"/>
      <c r="L697" s="204"/>
      <c r="M697" s="204"/>
      <c r="N697" s="204"/>
      <c r="O697" s="204"/>
      <c r="P697" s="204"/>
      <c r="Q697" s="204"/>
      <c r="R697" s="204"/>
      <c r="S697" s="204"/>
      <c r="T697" s="204"/>
      <c r="U697" s="204"/>
      <c r="V697" s="204"/>
      <c r="W697" s="204"/>
      <c r="X697" s="204"/>
      <c r="Y697" s="204"/>
      <c r="Z697" s="204"/>
    </row>
    <row r="698" spans="1:26" ht="12.75" customHeight="1">
      <c r="A698" s="204"/>
      <c r="B698" s="204"/>
      <c r="C698" s="205"/>
      <c r="D698" s="205"/>
      <c r="E698" s="205"/>
      <c r="F698" s="206"/>
      <c r="G698" s="204"/>
      <c r="H698" s="204"/>
      <c r="I698" s="204"/>
      <c r="J698" s="204"/>
      <c r="K698" s="204"/>
      <c r="L698" s="204"/>
      <c r="M698" s="204"/>
      <c r="N698" s="204"/>
      <c r="O698" s="204"/>
      <c r="P698" s="204"/>
      <c r="Q698" s="204"/>
      <c r="R698" s="204"/>
      <c r="S698" s="204"/>
      <c r="T698" s="204"/>
      <c r="U698" s="204"/>
      <c r="V698" s="204"/>
      <c r="W698" s="204"/>
      <c r="X698" s="204"/>
      <c r="Y698" s="204"/>
      <c r="Z698" s="204"/>
    </row>
    <row r="699" spans="1:26" ht="12.75" customHeight="1">
      <c r="A699" s="204"/>
      <c r="B699" s="204"/>
      <c r="C699" s="205"/>
      <c r="D699" s="205"/>
      <c r="E699" s="205"/>
      <c r="F699" s="206"/>
      <c r="G699" s="204"/>
      <c r="H699" s="204"/>
      <c r="I699" s="204"/>
      <c r="J699" s="204"/>
      <c r="K699" s="204"/>
      <c r="L699" s="204"/>
      <c r="M699" s="204"/>
      <c r="N699" s="204"/>
      <c r="O699" s="204"/>
      <c r="P699" s="204"/>
      <c r="Q699" s="204"/>
      <c r="R699" s="204"/>
      <c r="S699" s="204"/>
      <c r="T699" s="204"/>
      <c r="U699" s="204"/>
      <c r="V699" s="204"/>
      <c r="W699" s="204"/>
      <c r="X699" s="204"/>
      <c r="Y699" s="204"/>
      <c r="Z699" s="204"/>
    </row>
    <row r="700" spans="1:26" ht="12.75" customHeight="1">
      <c r="A700" s="204"/>
      <c r="B700" s="204"/>
      <c r="C700" s="205"/>
      <c r="D700" s="205"/>
      <c r="E700" s="205"/>
      <c r="F700" s="206"/>
      <c r="G700" s="204"/>
      <c r="H700" s="204"/>
      <c r="I700" s="204"/>
      <c r="J700" s="204"/>
      <c r="K700" s="204"/>
      <c r="L700" s="204"/>
      <c r="M700" s="204"/>
      <c r="N700" s="204"/>
      <c r="O700" s="204"/>
      <c r="P700" s="204"/>
      <c r="Q700" s="204"/>
      <c r="R700" s="204"/>
      <c r="S700" s="204"/>
      <c r="T700" s="204"/>
      <c r="U700" s="204"/>
      <c r="V700" s="204"/>
      <c r="W700" s="204"/>
      <c r="X700" s="204"/>
      <c r="Y700" s="204"/>
      <c r="Z700" s="204"/>
    </row>
    <row r="701" spans="1:26" ht="12.75" customHeight="1">
      <c r="A701" s="204"/>
      <c r="B701" s="204"/>
      <c r="C701" s="205"/>
      <c r="D701" s="205"/>
      <c r="E701" s="205"/>
      <c r="F701" s="206"/>
      <c r="G701" s="204"/>
      <c r="H701" s="204"/>
      <c r="I701" s="204"/>
      <c r="J701" s="204"/>
      <c r="K701" s="204"/>
      <c r="L701" s="204"/>
      <c r="M701" s="204"/>
      <c r="N701" s="204"/>
      <c r="O701" s="204"/>
      <c r="P701" s="204"/>
      <c r="Q701" s="204"/>
      <c r="R701" s="204"/>
      <c r="S701" s="204"/>
      <c r="T701" s="204"/>
      <c r="U701" s="204"/>
      <c r="V701" s="204"/>
      <c r="W701" s="204"/>
      <c r="X701" s="204"/>
      <c r="Y701" s="204"/>
      <c r="Z701" s="204"/>
    </row>
    <row r="702" spans="1:26" ht="12.75" customHeight="1">
      <c r="A702" s="204"/>
      <c r="B702" s="204"/>
      <c r="C702" s="205"/>
      <c r="D702" s="205"/>
      <c r="E702" s="205"/>
      <c r="F702" s="206"/>
      <c r="G702" s="204"/>
      <c r="H702" s="204"/>
      <c r="I702" s="204"/>
      <c r="J702" s="204"/>
      <c r="K702" s="204"/>
      <c r="L702" s="204"/>
      <c r="M702" s="204"/>
      <c r="N702" s="204"/>
      <c r="O702" s="204"/>
      <c r="P702" s="204"/>
      <c r="Q702" s="204"/>
      <c r="R702" s="204"/>
      <c r="S702" s="204"/>
      <c r="T702" s="204"/>
      <c r="U702" s="204"/>
      <c r="V702" s="204"/>
      <c r="W702" s="204"/>
      <c r="X702" s="204"/>
      <c r="Y702" s="204"/>
      <c r="Z702" s="204"/>
    </row>
    <row r="703" spans="1:26" ht="12.75" customHeight="1">
      <c r="A703" s="204"/>
      <c r="B703" s="204"/>
      <c r="C703" s="205"/>
      <c r="D703" s="205"/>
      <c r="E703" s="205"/>
      <c r="F703" s="206"/>
      <c r="G703" s="204"/>
      <c r="H703" s="204"/>
      <c r="I703" s="204"/>
      <c r="J703" s="204"/>
      <c r="K703" s="204"/>
      <c r="L703" s="204"/>
      <c r="M703" s="204"/>
      <c r="N703" s="204"/>
      <c r="O703" s="204"/>
      <c r="P703" s="204"/>
      <c r="Q703" s="204"/>
      <c r="R703" s="204"/>
      <c r="S703" s="204"/>
      <c r="T703" s="204"/>
      <c r="U703" s="204"/>
      <c r="V703" s="204"/>
      <c r="W703" s="204"/>
      <c r="X703" s="204"/>
      <c r="Y703" s="204"/>
      <c r="Z703" s="204"/>
    </row>
    <row r="704" spans="1:26" ht="12.75" customHeight="1">
      <c r="A704" s="204"/>
      <c r="B704" s="204"/>
      <c r="C704" s="205"/>
      <c r="D704" s="205"/>
      <c r="E704" s="205"/>
      <c r="F704" s="206"/>
      <c r="G704" s="204"/>
      <c r="H704" s="204"/>
      <c r="I704" s="204"/>
      <c r="J704" s="204"/>
      <c r="K704" s="204"/>
      <c r="L704" s="204"/>
      <c r="M704" s="204"/>
      <c r="N704" s="204"/>
      <c r="O704" s="204"/>
      <c r="P704" s="204"/>
      <c r="Q704" s="204"/>
      <c r="R704" s="204"/>
      <c r="S704" s="204"/>
      <c r="T704" s="204"/>
      <c r="U704" s="204"/>
      <c r="V704" s="204"/>
      <c r="W704" s="204"/>
      <c r="X704" s="204"/>
      <c r="Y704" s="204"/>
      <c r="Z704" s="204"/>
    </row>
    <row r="705" spans="1:26" ht="12.75" customHeight="1">
      <c r="A705" s="204"/>
      <c r="B705" s="204"/>
      <c r="C705" s="205"/>
      <c r="D705" s="205"/>
      <c r="E705" s="205"/>
      <c r="F705" s="206"/>
      <c r="G705" s="204"/>
      <c r="H705" s="204"/>
      <c r="I705" s="204"/>
      <c r="J705" s="204"/>
      <c r="K705" s="204"/>
      <c r="L705" s="204"/>
      <c r="M705" s="204"/>
      <c r="N705" s="204"/>
      <c r="O705" s="204"/>
      <c r="P705" s="204"/>
      <c r="Q705" s="204"/>
      <c r="R705" s="204"/>
      <c r="S705" s="204"/>
      <c r="T705" s="204"/>
      <c r="U705" s="204"/>
      <c r="V705" s="204"/>
      <c r="W705" s="204"/>
      <c r="X705" s="204"/>
      <c r="Y705" s="204"/>
      <c r="Z705" s="204"/>
    </row>
    <row r="706" spans="1:26" ht="12.75" customHeight="1">
      <c r="A706" s="204"/>
      <c r="B706" s="204"/>
      <c r="C706" s="205"/>
      <c r="D706" s="205"/>
      <c r="E706" s="205"/>
      <c r="F706" s="206"/>
      <c r="G706" s="204"/>
      <c r="H706" s="204"/>
      <c r="I706" s="204"/>
      <c r="J706" s="204"/>
      <c r="K706" s="204"/>
      <c r="L706" s="204"/>
      <c r="M706" s="204"/>
      <c r="N706" s="204"/>
      <c r="O706" s="204"/>
      <c r="P706" s="204"/>
      <c r="Q706" s="204"/>
      <c r="R706" s="204"/>
      <c r="S706" s="204"/>
      <c r="T706" s="204"/>
      <c r="U706" s="204"/>
      <c r="V706" s="204"/>
      <c r="W706" s="204"/>
      <c r="X706" s="204"/>
      <c r="Y706" s="204"/>
      <c r="Z706" s="204"/>
    </row>
    <row r="707" spans="1:26" ht="12.75" customHeight="1">
      <c r="A707" s="204"/>
      <c r="B707" s="204"/>
      <c r="C707" s="205"/>
      <c r="D707" s="205"/>
      <c r="E707" s="205"/>
      <c r="F707" s="206"/>
      <c r="G707" s="204"/>
      <c r="H707" s="204"/>
      <c r="I707" s="204"/>
      <c r="J707" s="204"/>
      <c r="K707" s="204"/>
      <c r="L707" s="204"/>
      <c r="M707" s="204"/>
      <c r="N707" s="204"/>
      <c r="O707" s="204"/>
      <c r="P707" s="204"/>
      <c r="Q707" s="204"/>
      <c r="R707" s="204"/>
      <c r="S707" s="204"/>
      <c r="T707" s="204"/>
      <c r="U707" s="204"/>
      <c r="V707" s="204"/>
      <c r="W707" s="204"/>
      <c r="X707" s="204"/>
      <c r="Y707" s="204"/>
      <c r="Z707" s="204"/>
    </row>
    <row r="708" spans="1:26" ht="12.75" customHeight="1">
      <c r="A708" s="204"/>
      <c r="B708" s="204"/>
      <c r="C708" s="205"/>
      <c r="D708" s="205"/>
      <c r="E708" s="205"/>
      <c r="F708" s="206"/>
      <c r="G708" s="204"/>
      <c r="H708" s="204"/>
      <c r="I708" s="204"/>
      <c r="J708" s="204"/>
      <c r="K708" s="204"/>
      <c r="L708" s="204"/>
      <c r="M708" s="204"/>
      <c r="N708" s="204"/>
      <c r="O708" s="204"/>
      <c r="P708" s="204"/>
      <c r="Q708" s="204"/>
      <c r="R708" s="204"/>
      <c r="S708" s="204"/>
      <c r="T708" s="204"/>
      <c r="U708" s="204"/>
      <c r="V708" s="204"/>
      <c r="W708" s="204"/>
      <c r="X708" s="204"/>
      <c r="Y708" s="204"/>
      <c r="Z708" s="204"/>
    </row>
    <row r="709" spans="1:26" ht="12.75" customHeight="1">
      <c r="A709" s="204"/>
      <c r="B709" s="204"/>
      <c r="C709" s="205"/>
      <c r="D709" s="205"/>
      <c r="E709" s="205"/>
      <c r="F709" s="206"/>
      <c r="G709" s="204"/>
      <c r="H709" s="204"/>
      <c r="I709" s="204"/>
      <c r="J709" s="204"/>
      <c r="K709" s="204"/>
      <c r="L709" s="204"/>
      <c r="M709" s="204"/>
      <c r="N709" s="204"/>
      <c r="O709" s="204"/>
      <c r="P709" s="204"/>
      <c r="Q709" s="204"/>
      <c r="R709" s="204"/>
      <c r="S709" s="204"/>
      <c r="T709" s="204"/>
      <c r="U709" s="204"/>
      <c r="V709" s="204"/>
      <c r="W709" s="204"/>
      <c r="X709" s="204"/>
      <c r="Y709" s="204"/>
      <c r="Z709" s="204"/>
    </row>
    <row r="710" spans="1:26" ht="12.75" customHeight="1">
      <c r="A710" s="204"/>
      <c r="B710" s="204"/>
      <c r="C710" s="205"/>
      <c r="D710" s="205"/>
      <c r="E710" s="205"/>
      <c r="F710" s="206"/>
      <c r="G710" s="204"/>
      <c r="H710" s="204"/>
      <c r="I710" s="204"/>
      <c r="J710" s="204"/>
      <c r="K710" s="204"/>
      <c r="L710" s="204"/>
      <c r="M710" s="204"/>
      <c r="N710" s="204"/>
      <c r="O710" s="204"/>
      <c r="P710" s="204"/>
      <c r="Q710" s="204"/>
      <c r="R710" s="204"/>
      <c r="S710" s="204"/>
      <c r="T710" s="204"/>
      <c r="U710" s="204"/>
      <c r="V710" s="204"/>
      <c r="W710" s="204"/>
      <c r="X710" s="204"/>
      <c r="Y710" s="204"/>
      <c r="Z710" s="204"/>
    </row>
    <row r="711" spans="1:26" ht="12.75" customHeight="1">
      <c r="A711" s="204"/>
      <c r="B711" s="204"/>
      <c r="C711" s="205"/>
      <c r="D711" s="205"/>
      <c r="E711" s="205"/>
      <c r="F711" s="206"/>
      <c r="G711" s="204"/>
      <c r="H711" s="204"/>
      <c r="I711" s="204"/>
      <c r="J711" s="204"/>
      <c r="K711" s="204"/>
      <c r="L711" s="204"/>
      <c r="M711" s="204"/>
      <c r="N711" s="204"/>
      <c r="O711" s="204"/>
      <c r="P711" s="204"/>
      <c r="Q711" s="204"/>
      <c r="R711" s="204"/>
      <c r="S711" s="204"/>
      <c r="T711" s="204"/>
      <c r="U711" s="204"/>
      <c r="V711" s="204"/>
      <c r="W711" s="204"/>
      <c r="X711" s="204"/>
      <c r="Y711" s="204"/>
      <c r="Z711" s="204"/>
    </row>
    <row r="712" spans="1:26" ht="12.75" customHeight="1">
      <c r="A712" s="204"/>
      <c r="B712" s="204"/>
      <c r="C712" s="205"/>
      <c r="D712" s="205"/>
      <c r="E712" s="205"/>
      <c r="F712" s="206"/>
      <c r="G712" s="204"/>
      <c r="H712" s="204"/>
      <c r="I712" s="204"/>
      <c r="J712" s="204"/>
      <c r="K712" s="204"/>
      <c r="L712" s="204"/>
      <c r="M712" s="204"/>
      <c r="N712" s="204"/>
      <c r="O712" s="204"/>
      <c r="P712" s="204"/>
      <c r="Q712" s="204"/>
      <c r="R712" s="204"/>
      <c r="S712" s="204"/>
      <c r="T712" s="204"/>
      <c r="U712" s="204"/>
      <c r="V712" s="204"/>
      <c r="W712" s="204"/>
      <c r="X712" s="204"/>
      <c r="Y712" s="204"/>
      <c r="Z712" s="204"/>
    </row>
    <row r="713" spans="1:26" ht="12.75" customHeight="1">
      <c r="A713" s="204"/>
      <c r="B713" s="204"/>
      <c r="C713" s="205"/>
      <c r="D713" s="205"/>
      <c r="E713" s="205"/>
      <c r="F713" s="206"/>
      <c r="G713" s="204"/>
      <c r="H713" s="204"/>
      <c r="I713" s="204"/>
      <c r="J713" s="204"/>
      <c r="K713" s="204"/>
      <c r="L713" s="204"/>
      <c r="M713" s="204"/>
      <c r="N713" s="204"/>
      <c r="O713" s="204"/>
      <c r="P713" s="204"/>
      <c r="Q713" s="204"/>
      <c r="R713" s="204"/>
      <c r="S713" s="204"/>
      <c r="T713" s="204"/>
      <c r="U713" s="204"/>
      <c r="V713" s="204"/>
      <c r="W713" s="204"/>
      <c r="X713" s="204"/>
      <c r="Y713" s="204"/>
      <c r="Z713" s="204"/>
    </row>
    <row r="714" spans="1:26" ht="12.75" customHeight="1">
      <c r="A714" s="204"/>
      <c r="B714" s="204"/>
      <c r="C714" s="205"/>
      <c r="D714" s="205"/>
      <c r="E714" s="205"/>
      <c r="F714" s="206"/>
      <c r="G714" s="204"/>
      <c r="H714" s="204"/>
      <c r="I714" s="204"/>
      <c r="J714" s="204"/>
      <c r="K714" s="204"/>
      <c r="L714" s="204"/>
      <c r="M714" s="204"/>
      <c r="N714" s="204"/>
      <c r="O714" s="204"/>
      <c r="P714" s="204"/>
      <c r="Q714" s="204"/>
      <c r="R714" s="204"/>
      <c r="S714" s="204"/>
      <c r="T714" s="204"/>
      <c r="U714" s="204"/>
      <c r="V714" s="204"/>
      <c r="W714" s="204"/>
      <c r="X714" s="204"/>
      <c r="Y714" s="204"/>
      <c r="Z714" s="204"/>
    </row>
    <row r="715" spans="1:26" ht="12.75" customHeight="1">
      <c r="A715" s="204"/>
      <c r="B715" s="204"/>
      <c r="C715" s="205"/>
      <c r="D715" s="205"/>
      <c r="E715" s="205"/>
      <c r="F715" s="206"/>
      <c r="G715" s="204"/>
      <c r="H715" s="204"/>
      <c r="I715" s="204"/>
      <c r="J715" s="204"/>
      <c r="K715" s="204"/>
      <c r="L715" s="204"/>
      <c r="M715" s="204"/>
      <c r="N715" s="204"/>
      <c r="O715" s="204"/>
      <c r="P715" s="204"/>
      <c r="Q715" s="204"/>
      <c r="R715" s="204"/>
      <c r="S715" s="204"/>
      <c r="T715" s="204"/>
      <c r="U715" s="204"/>
      <c r="V715" s="204"/>
      <c r="W715" s="204"/>
      <c r="X715" s="204"/>
      <c r="Y715" s="204"/>
      <c r="Z715" s="204"/>
    </row>
    <row r="716" spans="1:26" ht="12.75" customHeight="1">
      <c r="A716" s="204"/>
      <c r="B716" s="204"/>
      <c r="C716" s="205"/>
      <c r="D716" s="205"/>
      <c r="E716" s="205"/>
      <c r="F716" s="206"/>
      <c r="G716" s="204"/>
      <c r="H716" s="204"/>
      <c r="I716" s="204"/>
      <c r="J716" s="204"/>
      <c r="K716" s="204"/>
      <c r="L716" s="204"/>
      <c r="M716" s="204"/>
      <c r="N716" s="204"/>
      <c r="O716" s="204"/>
      <c r="P716" s="204"/>
      <c r="Q716" s="204"/>
      <c r="R716" s="204"/>
      <c r="S716" s="204"/>
      <c r="T716" s="204"/>
      <c r="U716" s="204"/>
      <c r="V716" s="204"/>
      <c r="W716" s="204"/>
      <c r="X716" s="204"/>
      <c r="Y716" s="204"/>
      <c r="Z716" s="204"/>
    </row>
    <row r="717" spans="1:26" ht="12.75" customHeight="1">
      <c r="A717" s="204"/>
      <c r="B717" s="204"/>
      <c r="C717" s="205"/>
      <c r="D717" s="205"/>
      <c r="E717" s="205"/>
      <c r="F717" s="206"/>
      <c r="G717" s="204"/>
      <c r="H717" s="204"/>
      <c r="I717" s="204"/>
      <c r="J717" s="204"/>
      <c r="K717" s="204"/>
      <c r="L717" s="204"/>
      <c r="M717" s="204"/>
      <c r="N717" s="204"/>
      <c r="O717" s="204"/>
      <c r="P717" s="204"/>
      <c r="Q717" s="204"/>
      <c r="R717" s="204"/>
      <c r="S717" s="204"/>
      <c r="T717" s="204"/>
      <c r="U717" s="204"/>
      <c r="V717" s="204"/>
      <c r="W717" s="204"/>
      <c r="X717" s="204"/>
      <c r="Y717" s="204"/>
      <c r="Z717" s="204"/>
    </row>
    <row r="718" spans="1:26" ht="12.75" customHeight="1">
      <c r="A718" s="204"/>
      <c r="B718" s="204"/>
      <c r="C718" s="205"/>
      <c r="D718" s="205"/>
      <c r="E718" s="205"/>
      <c r="F718" s="206"/>
      <c r="G718" s="204"/>
      <c r="H718" s="204"/>
      <c r="I718" s="204"/>
      <c r="J718" s="204"/>
      <c r="K718" s="204"/>
      <c r="L718" s="204"/>
      <c r="M718" s="204"/>
      <c r="N718" s="204"/>
      <c r="O718" s="204"/>
      <c r="P718" s="204"/>
      <c r="Q718" s="204"/>
      <c r="R718" s="204"/>
      <c r="S718" s="204"/>
      <c r="T718" s="204"/>
      <c r="U718" s="204"/>
      <c r="V718" s="204"/>
      <c r="W718" s="204"/>
      <c r="X718" s="204"/>
      <c r="Y718" s="204"/>
      <c r="Z718" s="204"/>
    </row>
    <row r="719" spans="1:26" ht="12.75" customHeight="1">
      <c r="A719" s="204"/>
      <c r="B719" s="204"/>
      <c r="C719" s="205"/>
      <c r="D719" s="205"/>
      <c r="E719" s="205"/>
      <c r="F719" s="206"/>
      <c r="G719" s="204"/>
      <c r="H719" s="204"/>
      <c r="I719" s="204"/>
      <c r="J719" s="204"/>
      <c r="K719" s="204"/>
      <c r="L719" s="204"/>
      <c r="M719" s="204"/>
      <c r="N719" s="204"/>
      <c r="O719" s="204"/>
      <c r="P719" s="204"/>
      <c r="Q719" s="204"/>
      <c r="R719" s="204"/>
      <c r="S719" s="204"/>
      <c r="T719" s="204"/>
      <c r="U719" s="204"/>
      <c r="V719" s="204"/>
      <c r="W719" s="204"/>
      <c r="X719" s="204"/>
      <c r="Y719" s="204"/>
      <c r="Z719" s="204"/>
    </row>
    <row r="720" spans="1:26" ht="12.75" customHeight="1">
      <c r="A720" s="204"/>
      <c r="B720" s="204"/>
      <c r="C720" s="205"/>
      <c r="D720" s="205"/>
      <c r="E720" s="205"/>
      <c r="F720" s="206"/>
      <c r="G720" s="204"/>
      <c r="H720" s="204"/>
      <c r="I720" s="204"/>
      <c r="J720" s="204"/>
      <c r="K720" s="204"/>
      <c r="L720" s="204"/>
      <c r="M720" s="204"/>
      <c r="N720" s="204"/>
      <c r="O720" s="204"/>
      <c r="P720" s="204"/>
      <c r="Q720" s="204"/>
      <c r="R720" s="204"/>
      <c r="S720" s="204"/>
      <c r="T720" s="204"/>
      <c r="U720" s="204"/>
      <c r="V720" s="204"/>
      <c r="W720" s="204"/>
      <c r="X720" s="204"/>
      <c r="Y720" s="204"/>
      <c r="Z720" s="204"/>
    </row>
    <row r="721" spans="1:26" ht="12.75" customHeight="1">
      <c r="A721" s="204"/>
      <c r="B721" s="204"/>
      <c r="C721" s="205"/>
      <c r="D721" s="205"/>
      <c r="E721" s="205"/>
      <c r="F721" s="206"/>
      <c r="G721" s="204"/>
      <c r="H721" s="204"/>
      <c r="I721" s="204"/>
      <c r="J721" s="204"/>
      <c r="K721" s="204"/>
      <c r="L721" s="204"/>
      <c r="M721" s="204"/>
      <c r="N721" s="204"/>
      <c r="O721" s="204"/>
      <c r="P721" s="204"/>
      <c r="Q721" s="204"/>
      <c r="R721" s="204"/>
      <c r="S721" s="204"/>
      <c r="T721" s="204"/>
      <c r="U721" s="204"/>
      <c r="V721" s="204"/>
      <c r="W721" s="204"/>
      <c r="X721" s="204"/>
      <c r="Y721" s="204"/>
      <c r="Z721" s="204"/>
    </row>
    <row r="722" spans="1:26" ht="12.75" customHeight="1">
      <c r="A722" s="204"/>
      <c r="B722" s="204"/>
      <c r="C722" s="205"/>
      <c r="D722" s="205"/>
      <c r="E722" s="205"/>
      <c r="F722" s="206"/>
      <c r="G722" s="204"/>
      <c r="H722" s="204"/>
      <c r="I722" s="204"/>
      <c r="J722" s="204"/>
      <c r="K722" s="204"/>
      <c r="L722" s="204"/>
      <c r="M722" s="204"/>
      <c r="N722" s="204"/>
      <c r="O722" s="204"/>
      <c r="P722" s="204"/>
      <c r="Q722" s="204"/>
      <c r="R722" s="204"/>
      <c r="S722" s="204"/>
      <c r="T722" s="204"/>
      <c r="U722" s="204"/>
      <c r="V722" s="204"/>
      <c r="W722" s="204"/>
      <c r="X722" s="204"/>
      <c r="Y722" s="204"/>
      <c r="Z722" s="204"/>
    </row>
    <row r="723" spans="1:26" ht="12.75" customHeight="1">
      <c r="A723" s="204"/>
      <c r="B723" s="204"/>
      <c r="C723" s="205"/>
      <c r="D723" s="205"/>
      <c r="E723" s="205"/>
      <c r="F723" s="206"/>
      <c r="G723" s="204"/>
      <c r="H723" s="204"/>
      <c r="I723" s="204"/>
      <c r="J723" s="204"/>
      <c r="K723" s="204"/>
      <c r="L723" s="204"/>
      <c r="M723" s="204"/>
      <c r="N723" s="204"/>
      <c r="O723" s="204"/>
      <c r="P723" s="204"/>
      <c r="Q723" s="204"/>
      <c r="R723" s="204"/>
      <c r="S723" s="204"/>
      <c r="T723" s="204"/>
      <c r="U723" s="204"/>
      <c r="V723" s="204"/>
      <c r="W723" s="204"/>
      <c r="X723" s="204"/>
      <c r="Y723" s="204"/>
      <c r="Z723" s="204"/>
    </row>
    <row r="724" spans="1:26" ht="12.75" customHeight="1">
      <c r="A724" s="204"/>
      <c r="B724" s="204"/>
      <c r="C724" s="205"/>
      <c r="D724" s="205"/>
      <c r="E724" s="205"/>
      <c r="F724" s="206"/>
      <c r="G724" s="204"/>
      <c r="H724" s="204"/>
      <c r="I724" s="204"/>
      <c r="J724" s="204"/>
      <c r="K724" s="204"/>
      <c r="L724" s="204"/>
      <c r="M724" s="204"/>
      <c r="N724" s="204"/>
      <c r="O724" s="204"/>
      <c r="P724" s="204"/>
      <c r="Q724" s="204"/>
      <c r="R724" s="204"/>
      <c r="S724" s="204"/>
      <c r="T724" s="204"/>
      <c r="U724" s="204"/>
      <c r="V724" s="204"/>
      <c r="W724" s="204"/>
      <c r="X724" s="204"/>
      <c r="Y724" s="204"/>
      <c r="Z724" s="204"/>
    </row>
    <row r="725" spans="1:26" ht="12.75" customHeight="1">
      <c r="A725" s="204"/>
      <c r="B725" s="204"/>
      <c r="C725" s="205"/>
      <c r="D725" s="205"/>
      <c r="E725" s="205"/>
      <c r="F725" s="206"/>
      <c r="G725" s="204"/>
      <c r="H725" s="204"/>
      <c r="I725" s="204"/>
      <c r="J725" s="204"/>
      <c r="K725" s="204"/>
      <c r="L725" s="204"/>
      <c r="M725" s="204"/>
      <c r="N725" s="204"/>
      <c r="O725" s="204"/>
      <c r="P725" s="204"/>
      <c r="Q725" s="204"/>
      <c r="R725" s="204"/>
      <c r="S725" s="204"/>
      <c r="T725" s="204"/>
      <c r="U725" s="204"/>
      <c r="V725" s="204"/>
      <c r="W725" s="204"/>
      <c r="X725" s="204"/>
      <c r="Y725" s="204"/>
      <c r="Z725" s="204"/>
    </row>
    <row r="726" spans="1:26" ht="12.75" customHeight="1">
      <c r="A726" s="204"/>
      <c r="B726" s="204"/>
      <c r="C726" s="205"/>
      <c r="D726" s="205"/>
      <c r="E726" s="205"/>
      <c r="F726" s="206"/>
      <c r="G726" s="204"/>
      <c r="H726" s="204"/>
      <c r="I726" s="204"/>
      <c r="J726" s="204"/>
      <c r="K726" s="204"/>
      <c r="L726" s="204"/>
      <c r="M726" s="204"/>
      <c r="N726" s="204"/>
      <c r="O726" s="204"/>
      <c r="P726" s="204"/>
      <c r="Q726" s="204"/>
      <c r="R726" s="204"/>
      <c r="S726" s="204"/>
      <c r="T726" s="204"/>
      <c r="U726" s="204"/>
      <c r="V726" s="204"/>
      <c r="W726" s="204"/>
      <c r="X726" s="204"/>
      <c r="Y726" s="204"/>
      <c r="Z726" s="204"/>
    </row>
    <row r="727" spans="1:26" ht="12.75" customHeight="1">
      <c r="A727" s="204"/>
      <c r="B727" s="204"/>
      <c r="C727" s="205"/>
      <c r="D727" s="205"/>
      <c r="E727" s="205"/>
      <c r="F727" s="206"/>
      <c r="G727" s="204"/>
      <c r="H727" s="204"/>
      <c r="I727" s="204"/>
      <c r="J727" s="204"/>
      <c r="K727" s="204"/>
      <c r="L727" s="204"/>
      <c r="M727" s="204"/>
      <c r="N727" s="204"/>
      <c r="O727" s="204"/>
      <c r="P727" s="204"/>
      <c r="Q727" s="204"/>
      <c r="R727" s="204"/>
      <c r="S727" s="204"/>
      <c r="T727" s="204"/>
      <c r="U727" s="204"/>
      <c r="V727" s="204"/>
      <c r="W727" s="204"/>
      <c r="X727" s="204"/>
      <c r="Y727" s="204"/>
      <c r="Z727" s="204"/>
    </row>
    <row r="728" spans="1:26" ht="12.75" customHeight="1">
      <c r="A728" s="204"/>
      <c r="B728" s="204"/>
      <c r="C728" s="205"/>
      <c r="D728" s="205"/>
      <c r="E728" s="205"/>
      <c r="F728" s="206"/>
      <c r="G728" s="204"/>
      <c r="H728" s="204"/>
      <c r="I728" s="204"/>
      <c r="J728" s="204"/>
      <c r="K728" s="204"/>
      <c r="L728" s="204"/>
      <c r="M728" s="204"/>
      <c r="N728" s="204"/>
      <c r="O728" s="204"/>
      <c r="P728" s="204"/>
      <c r="Q728" s="204"/>
      <c r="R728" s="204"/>
      <c r="S728" s="204"/>
      <c r="T728" s="204"/>
      <c r="U728" s="204"/>
      <c r="V728" s="204"/>
      <c r="W728" s="204"/>
      <c r="X728" s="204"/>
      <c r="Y728" s="204"/>
      <c r="Z728" s="204"/>
    </row>
    <row r="729" spans="1:26" ht="12.75" customHeight="1">
      <c r="A729" s="204"/>
      <c r="B729" s="204"/>
      <c r="C729" s="205"/>
      <c r="D729" s="205"/>
      <c r="E729" s="205"/>
      <c r="F729" s="206"/>
      <c r="G729" s="204"/>
      <c r="H729" s="204"/>
      <c r="I729" s="204"/>
      <c r="J729" s="204"/>
      <c r="K729" s="204"/>
      <c r="L729" s="204"/>
      <c r="M729" s="204"/>
      <c r="N729" s="204"/>
      <c r="O729" s="204"/>
      <c r="P729" s="204"/>
      <c r="Q729" s="204"/>
      <c r="R729" s="204"/>
      <c r="S729" s="204"/>
      <c r="T729" s="204"/>
      <c r="U729" s="204"/>
      <c r="V729" s="204"/>
      <c r="W729" s="204"/>
      <c r="X729" s="204"/>
      <c r="Y729" s="204"/>
      <c r="Z729" s="204"/>
    </row>
    <row r="730" spans="1:26" ht="12.75" customHeight="1">
      <c r="A730" s="204"/>
      <c r="B730" s="204"/>
      <c r="C730" s="205"/>
      <c r="D730" s="205"/>
      <c r="E730" s="205"/>
      <c r="F730" s="206"/>
      <c r="G730" s="204"/>
      <c r="H730" s="204"/>
      <c r="I730" s="204"/>
      <c r="J730" s="204"/>
      <c r="K730" s="204"/>
      <c r="L730" s="204"/>
      <c r="M730" s="204"/>
      <c r="N730" s="204"/>
      <c r="O730" s="204"/>
      <c r="P730" s="204"/>
      <c r="Q730" s="204"/>
      <c r="R730" s="204"/>
      <c r="S730" s="204"/>
      <c r="T730" s="204"/>
      <c r="U730" s="204"/>
      <c r="V730" s="204"/>
      <c r="W730" s="204"/>
      <c r="X730" s="204"/>
      <c r="Y730" s="204"/>
      <c r="Z730" s="204"/>
    </row>
    <row r="731" spans="1:26" ht="12.75" customHeight="1">
      <c r="A731" s="204"/>
      <c r="B731" s="204"/>
      <c r="C731" s="205"/>
      <c r="D731" s="205"/>
      <c r="E731" s="205"/>
      <c r="F731" s="206"/>
      <c r="G731" s="204"/>
      <c r="H731" s="204"/>
      <c r="I731" s="204"/>
      <c r="J731" s="204"/>
      <c r="K731" s="204"/>
      <c r="L731" s="204"/>
      <c r="M731" s="204"/>
      <c r="N731" s="204"/>
      <c r="O731" s="204"/>
      <c r="P731" s="204"/>
      <c r="Q731" s="204"/>
      <c r="R731" s="204"/>
      <c r="S731" s="204"/>
      <c r="T731" s="204"/>
      <c r="U731" s="204"/>
      <c r="V731" s="204"/>
      <c r="W731" s="204"/>
      <c r="X731" s="204"/>
      <c r="Y731" s="204"/>
      <c r="Z731" s="204"/>
    </row>
    <row r="732" spans="1:26" ht="12.75" customHeight="1">
      <c r="A732" s="204"/>
      <c r="B732" s="204"/>
      <c r="C732" s="205"/>
      <c r="D732" s="205"/>
      <c r="E732" s="205"/>
      <c r="F732" s="206"/>
      <c r="G732" s="204"/>
      <c r="H732" s="204"/>
      <c r="I732" s="204"/>
      <c r="J732" s="204"/>
      <c r="K732" s="204"/>
      <c r="L732" s="204"/>
      <c r="M732" s="204"/>
      <c r="N732" s="204"/>
      <c r="O732" s="204"/>
      <c r="P732" s="204"/>
      <c r="Q732" s="204"/>
      <c r="R732" s="204"/>
      <c r="S732" s="204"/>
      <c r="T732" s="204"/>
      <c r="U732" s="204"/>
      <c r="V732" s="204"/>
      <c r="W732" s="204"/>
      <c r="X732" s="204"/>
      <c r="Y732" s="204"/>
      <c r="Z732" s="204"/>
    </row>
    <row r="733" spans="1:26" ht="12.75" customHeight="1">
      <c r="A733" s="204"/>
      <c r="B733" s="204"/>
      <c r="C733" s="205"/>
      <c r="D733" s="205"/>
      <c r="E733" s="205"/>
      <c r="F733" s="206"/>
      <c r="G733" s="204"/>
      <c r="H733" s="204"/>
      <c r="I733" s="204"/>
      <c r="J733" s="204"/>
      <c r="K733" s="204"/>
      <c r="L733" s="204"/>
      <c r="M733" s="204"/>
      <c r="N733" s="204"/>
      <c r="O733" s="204"/>
      <c r="P733" s="204"/>
      <c r="Q733" s="204"/>
      <c r="R733" s="204"/>
      <c r="S733" s="204"/>
      <c r="T733" s="204"/>
      <c r="U733" s="204"/>
      <c r="V733" s="204"/>
      <c r="W733" s="204"/>
      <c r="X733" s="204"/>
      <c r="Y733" s="204"/>
      <c r="Z733" s="204"/>
    </row>
    <row r="734" spans="1:26" ht="12.75" customHeight="1">
      <c r="A734" s="204"/>
      <c r="B734" s="204"/>
      <c r="C734" s="205"/>
      <c r="D734" s="205"/>
      <c r="E734" s="205"/>
      <c r="F734" s="206"/>
      <c r="G734" s="204"/>
      <c r="H734" s="204"/>
      <c r="I734" s="204"/>
      <c r="J734" s="204"/>
      <c r="K734" s="204"/>
      <c r="L734" s="204"/>
      <c r="M734" s="204"/>
      <c r="N734" s="204"/>
      <c r="O734" s="204"/>
      <c r="P734" s="204"/>
      <c r="Q734" s="204"/>
      <c r="R734" s="204"/>
      <c r="S734" s="204"/>
      <c r="T734" s="204"/>
      <c r="U734" s="204"/>
      <c r="V734" s="204"/>
      <c r="W734" s="204"/>
      <c r="X734" s="204"/>
      <c r="Y734" s="204"/>
      <c r="Z734" s="204"/>
    </row>
    <row r="735" spans="1:26" ht="12.75" customHeight="1">
      <c r="A735" s="204"/>
      <c r="B735" s="204"/>
      <c r="C735" s="205"/>
      <c r="D735" s="205"/>
      <c r="E735" s="205"/>
      <c r="F735" s="206"/>
      <c r="G735" s="204"/>
      <c r="H735" s="204"/>
      <c r="I735" s="204"/>
      <c r="J735" s="204"/>
      <c r="K735" s="204"/>
      <c r="L735" s="204"/>
      <c r="M735" s="204"/>
      <c r="N735" s="204"/>
      <c r="O735" s="204"/>
      <c r="P735" s="204"/>
      <c r="Q735" s="204"/>
      <c r="R735" s="204"/>
      <c r="S735" s="204"/>
      <c r="T735" s="204"/>
      <c r="U735" s="204"/>
      <c r="V735" s="204"/>
      <c r="W735" s="204"/>
      <c r="X735" s="204"/>
      <c r="Y735" s="204"/>
      <c r="Z735" s="204"/>
    </row>
    <row r="736" spans="1:26" ht="12.75" customHeight="1">
      <c r="A736" s="204"/>
      <c r="B736" s="204"/>
      <c r="C736" s="205"/>
      <c r="D736" s="205"/>
      <c r="E736" s="205"/>
      <c r="F736" s="206"/>
      <c r="G736" s="204"/>
      <c r="H736" s="204"/>
      <c r="I736" s="204"/>
      <c r="J736" s="204"/>
      <c r="K736" s="204"/>
      <c r="L736" s="204"/>
      <c r="M736" s="204"/>
      <c r="N736" s="204"/>
      <c r="O736" s="204"/>
      <c r="P736" s="204"/>
      <c r="Q736" s="204"/>
      <c r="R736" s="204"/>
      <c r="S736" s="204"/>
      <c r="T736" s="204"/>
      <c r="U736" s="204"/>
      <c r="V736" s="204"/>
      <c r="W736" s="204"/>
      <c r="X736" s="204"/>
      <c r="Y736" s="204"/>
      <c r="Z736" s="204"/>
    </row>
    <row r="737" spans="1:26" ht="12.75" customHeight="1">
      <c r="A737" s="204"/>
      <c r="B737" s="204"/>
      <c r="C737" s="205"/>
      <c r="D737" s="205"/>
      <c r="E737" s="205"/>
      <c r="F737" s="206"/>
      <c r="G737" s="204"/>
      <c r="H737" s="204"/>
      <c r="I737" s="204"/>
      <c r="J737" s="204"/>
      <c r="K737" s="204"/>
      <c r="L737" s="204"/>
      <c r="M737" s="204"/>
      <c r="N737" s="204"/>
      <c r="O737" s="204"/>
      <c r="P737" s="204"/>
      <c r="Q737" s="204"/>
      <c r="R737" s="204"/>
      <c r="S737" s="204"/>
      <c r="T737" s="204"/>
      <c r="U737" s="204"/>
      <c r="V737" s="204"/>
      <c r="W737" s="204"/>
      <c r="X737" s="204"/>
      <c r="Y737" s="204"/>
      <c r="Z737" s="204"/>
    </row>
    <row r="738" spans="1:26" ht="12.75" customHeight="1">
      <c r="A738" s="204"/>
      <c r="B738" s="204"/>
      <c r="C738" s="205"/>
      <c r="D738" s="205"/>
      <c r="E738" s="205"/>
      <c r="F738" s="206"/>
      <c r="G738" s="204"/>
      <c r="H738" s="204"/>
      <c r="I738" s="204"/>
      <c r="J738" s="204"/>
      <c r="K738" s="204"/>
      <c r="L738" s="204"/>
      <c r="M738" s="204"/>
      <c r="N738" s="204"/>
      <c r="O738" s="204"/>
      <c r="P738" s="204"/>
      <c r="Q738" s="204"/>
      <c r="R738" s="204"/>
      <c r="S738" s="204"/>
      <c r="T738" s="204"/>
      <c r="U738" s="204"/>
      <c r="V738" s="204"/>
      <c r="W738" s="204"/>
      <c r="X738" s="204"/>
      <c r="Y738" s="204"/>
      <c r="Z738" s="204"/>
    </row>
    <row r="739" spans="1:26" ht="12.75" customHeight="1">
      <c r="A739" s="204"/>
      <c r="B739" s="204"/>
      <c r="C739" s="205"/>
      <c r="D739" s="205"/>
      <c r="E739" s="205"/>
      <c r="F739" s="206"/>
      <c r="G739" s="204"/>
      <c r="H739" s="204"/>
      <c r="I739" s="204"/>
      <c r="J739" s="204"/>
      <c r="K739" s="204"/>
      <c r="L739" s="204"/>
      <c r="M739" s="204"/>
      <c r="N739" s="204"/>
      <c r="O739" s="204"/>
      <c r="P739" s="204"/>
      <c r="Q739" s="204"/>
      <c r="R739" s="204"/>
      <c r="S739" s="204"/>
      <c r="T739" s="204"/>
      <c r="U739" s="204"/>
      <c r="V739" s="204"/>
      <c r="W739" s="204"/>
      <c r="X739" s="204"/>
      <c r="Y739" s="204"/>
      <c r="Z739" s="204"/>
    </row>
    <row r="740" spans="1:26" ht="12.75" customHeight="1">
      <c r="A740" s="204"/>
      <c r="B740" s="204"/>
      <c r="C740" s="205"/>
      <c r="D740" s="205"/>
      <c r="E740" s="205"/>
      <c r="F740" s="206"/>
      <c r="G740" s="204"/>
      <c r="H740" s="204"/>
      <c r="I740" s="204"/>
      <c r="J740" s="204"/>
      <c r="K740" s="204"/>
      <c r="L740" s="204"/>
      <c r="M740" s="204"/>
      <c r="N740" s="204"/>
      <c r="O740" s="204"/>
      <c r="P740" s="204"/>
      <c r="Q740" s="204"/>
      <c r="R740" s="204"/>
      <c r="S740" s="204"/>
      <c r="T740" s="204"/>
      <c r="U740" s="204"/>
      <c r="V740" s="204"/>
      <c r="W740" s="204"/>
      <c r="X740" s="204"/>
      <c r="Y740" s="204"/>
      <c r="Z740" s="204"/>
    </row>
    <row r="741" spans="1:26" ht="12.75" customHeight="1">
      <c r="A741" s="204"/>
      <c r="B741" s="204"/>
      <c r="C741" s="205"/>
      <c r="D741" s="205"/>
      <c r="E741" s="205"/>
      <c r="F741" s="206"/>
      <c r="G741" s="204"/>
      <c r="H741" s="204"/>
      <c r="I741" s="204"/>
      <c r="J741" s="204"/>
      <c r="K741" s="204"/>
      <c r="L741" s="204"/>
      <c r="M741" s="204"/>
      <c r="N741" s="204"/>
      <c r="O741" s="204"/>
      <c r="P741" s="204"/>
      <c r="Q741" s="204"/>
      <c r="R741" s="204"/>
      <c r="S741" s="204"/>
      <c r="T741" s="204"/>
      <c r="U741" s="204"/>
      <c r="V741" s="204"/>
      <c r="W741" s="204"/>
      <c r="X741" s="204"/>
      <c r="Y741" s="204"/>
      <c r="Z741" s="204"/>
    </row>
    <row r="742" spans="1:26" ht="12.75" customHeight="1">
      <c r="A742" s="204"/>
      <c r="B742" s="204"/>
      <c r="C742" s="205"/>
      <c r="D742" s="205"/>
      <c r="E742" s="205"/>
      <c r="F742" s="206"/>
      <c r="G742" s="204"/>
      <c r="H742" s="204"/>
      <c r="I742" s="204"/>
      <c r="J742" s="204"/>
      <c r="K742" s="204"/>
      <c r="L742" s="204"/>
      <c r="M742" s="204"/>
      <c r="N742" s="204"/>
      <c r="O742" s="204"/>
      <c r="P742" s="204"/>
      <c r="Q742" s="204"/>
      <c r="R742" s="204"/>
      <c r="S742" s="204"/>
      <c r="T742" s="204"/>
      <c r="U742" s="204"/>
      <c r="V742" s="204"/>
      <c r="W742" s="204"/>
      <c r="X742" s="204"/>
      <c r="Y742" s="204"/>
      <c r="Z742" s="204"/>
    </row>
    <row r="743" spans="1:26" ht="12.75" customHeight="1">
      <c r="A743" s="204"/>
      <c r="B743" s="204"/>
      <c r="C743" s="205"/>
      <c r="D743" s="205"/>
      <c r="E743" s="205"/>
      <c r="F743" s="206"/>
      <c r="G743" s="204"/>
      <c r="H743" s="204"/>
      <c r="I743" s="204"/>
      <c r="J743" s="204"/>
      <c r="K743" s="204"/>
      <c r="L743" s="204"/>
      <c r="M743" s="204"/>
      <c r="N743" s="204"/>
      <c r="O743" s="204"/>
      <c r="P743" s="204"/>
      <c r="Q743" s="204"/>
      <c r="R743" s="204"/>
      <c r="S743" s="204"/>
      <c r="T743" s="204"/>
      <c r="U743" s="204"/>
      <c r="V743" s="204"/>
      <c r="W743" s="204"/>
      <c r="X743" s="204"/>
      <c r="Y743" s="204"/>
      <c r="Z743" s="204"/>
    </row>
    <row r="744" spans="1:26" ht="12.75" customHeight="1">
      <c r="A744" s="204"/>
      <c r="B744" s="204"/>
      <c r="C744" s="205"/>
      <c r="D744" s="205"/>
      <c r="E744" s="205"/>
      <c r="F744" s="206"/>
      <c r="G744" s="204"/>
      <c r="H744" s="204"/>
      <c r="I744" s="204"/>
      <c r="J744" s="204"/>
      <c r="K744" s="204"/>
      <c r="L744" s="204"/>
      <c r="M744" s="204"/>
      <c r="N744" s="204"/>
      <c r="O744" s="204"/>
      <c r="P744" s="204"/>
      <c r="Q744" s="204"/>
      <c r="R744" s="204"/>
      <c r="S744" s="204"/>
      <c r="T744" s="204"/>
      <c r="U744" s="204"/>
      <c r="V744" s="204"/>
      <c r="W744" s="204"/>
      <c r="X744" s="204"/>
      <c r="Y744" s="204"/>
      <c r="Z744" s="204"/>
    </row>
    <row r="745" spans="1:26" ht="12.75" customHeight="1">
      <c r="A745" s="204"/>
      <c r="B745" s="204"/>
      <c r="C745" s="205"/>
      <c r="D745" s="205"/>
      <c r="E745" s="205"/>
      <c r="F745" s="206"/>
      <c r="G745" s="204"/>
      <c r="H745" s="204"/>
      <c r="I745" s="204"/>
      <c r="J745" s="204"/>
      <c r="K745" s="204"/>
      <c r="L745" s="204"/>
      <c r="M745" s="204"/>
      <c r="N745" s="204"/>
      <c r="O745" s="204"/>
      <c r="P745" s="204"/>
      <c r="Q745" s="204"/>
      <c r="R745" s="204"/>
      <c r="S745" s="204"/>
      <c r="T745" s="204"/>
      <c r="U745" s="204"/>
      <c r="V745" s="204"/>
      <c r="W745" s="204"/>
      <c r="X745" s="204"/>
      <c r="Y745" s="204"/>
      <c r="Z745" s="204"/>
    </row>
    <row r="746" spans="1:26" ht="12.75" customHeight="1">
      <c r="A746" s="204"/>
      <c r="B746" s="204"/>
      <c r="C746" s="205"/>
      <c r="D746" s="205"/>
      <c r="E746" s="205"/>
      <c r="F746" s="206"/>
      <c r="G746" s="204"/>
      <c r="H746" s="204"/>
      <c r="I746" s="204"/>
      <c r="J746" s="204"/>
      <c r="K746" s="204"/>
      <c r="L746" s="204"/>
      <c r="M746" s="204"/>
      <c r="N746" s="204"/>
      <c r="O746" s="204"/>
      <c r="P746" s="204"/>
      <c r="Q746" s="204"/>
      <c r="R746" s="204"/>
      <c r="S746" s="204"/>
      <c r="T746" s="204"/>
      <c r="U746" s="204"/>
      <c r="V746" s="204"/>
      <c r="W746" s="204"/>
      <c r="X746" s="204"/>
      <c r="Y746" s="204"/>
      <c r="Z746" s="204"/>
    </row>
    <row r="747" spans="1:26" ht="12.75" customHeight="1">
      <c r="A747" s="204"/>
      <c r="B747" s="204"/>
      <c r="C747" s="205"/>
      <c r="D747" s="205"/>
      <c r="E747" s="205"/>
      <c r="F747" s="206"/>
      <c r="G747" s="204"/>
      <c r="H747" s="204"/>
      <c r="I747" s="204"/>
      <c r="J747" s="204"/>
      <c r="K747" s="204"/>
      <c r="L747" s="204"/>
      <c r="M747" s="204"/>
      <c r="N747" s="204"/>
      <c r="O747" s="204"/>
      <c r="P747" s="204"/>
      <c r="Q747" s="204"/>
      <c r="R747" s="204"/>
      <c r="S747" s="204"/>
      <c r="T747" s="204"/>
      <c r="U747" s="204"/>
      <c r="V747" s="204"/>
      <c r="W747" s="204"/>
      <c r="X747" s="204"/>
      <c r="Y747" s="204"/>
      <c r="Z747" s="204"/>
    </row>
    <row r="748" spans="1:26" ht="12.75" customHeight="1">
      <c r="A748" s="204"/>
      <c r="B748" s="204"/>
      <c r="C748" s="205"/>
      <c r="D748" s="205"/>
      <c r="E748" s="205"/>
      <c r="F748" s="206"/>
      <c r="G748" s="204"/>
      <c r="H748" s="204"/>
      <c r="I748" s="204"/>
      <c r="J748" s="204"/>
      <c r="K748" s="204"/>
      <c r="L748" s="204"/>
      <c r="M748" s="204"/>
      <c r="N748" s="204"/>
      <c r="O748" s="204"/>
      <c r="P748" s="204"/>
      <c r="Q748" s="204"/>
      <c r="R748" s="204"/>
      <c r="S748" s="204"/>
      <c r="T748" s="204"/>
      <c r="U748" s="204"/>
      <c r="V748" s="204"/>
      <c r="W748" s="204"/>
      <c r="X748" s="204"/>
      <c r="Y748" s="204"/>
      <c r="Z748" s="204"/>
    </row>
    <row r="749" spans="1:26" ht="12.75" customHeight="1">
      <c r="A749" s="204"/>
      <c r="B749" s="204"/>
      <c r="C749" s="205"/>
      <c r="D749" s="205"/>
      <c r="E749" s="205"/>
      <c r="F749" s="206"/>
      <c r="G749" s="204"/>
      <c r="H749" s="204"/>
      <c r="I749" s="204"/>
      <c r="J749" s="204"/>
      <c r="K749" s="204"/>
      <c r="L749" s="204"/>
      <c r="M749" s="204"/>
      <c r="N749" s="204"/>
      <c r="O749" s="204"/>
      <c r="P749" s="204"/>
      <c r="Q749" s="204"/>
      <c r="R749" s="204"/>
      <c r="S749" s="204"/>
      <c r="T749" s="204"/>
      <c r="U749" s="204"/>
      <c r="V749" s="204"/>
      <c r="W749" s="204"/>
      <c r="X749" s="204"/>
      <c r="Y749" s="204"/>
      <c r="Z749" s="204"/>
    </row>
    <row r="750" spans="1:26" ht="12.75" customHeight="1">
      <c r="A750" s="204"/>
      <c r="B750" s="204"/>
      <c r="C750" s="205"/>
      <c r="D750" s="205"/>
      <c r="E750" s="205"/>
      <c r="F750" s="206"/>
      <c r="G750" s="204"/>
      <c r="H750" s="204"/>
      <c r="I750" s="204"/>
      <c r="J750" s="204"/>
      <c r="K750" s="204"/>
      <c r="L750" s="204"/>
      <c r="M750" s="204"/>
      <c r="N750" s="204"/>
      <c r="O750" s="204"/>
      <c r="P750" s="204"/>
      <c r="Q750" s="204"/>
      <c r="R750" s="204"/>
      <c r="S750" s="204"/>
      <c r="T750" s="204"/>
      <c r="U750" s="204"/>
      <c r="V750" s="204"/>
      <c r="W750" s="204"/>
      <c r="X750" s="204"/>
      <c r="Y750" s="204"/>
      <c r="Z750" s="204"/>
    </row>
    <row r="751" spans="1:26" ht="12.75" customHeight="1">
      <c r="A751" s="204"/>
      <c r="B751" s="204"/>
      <c r="C751" s="205"/>
      <c r="D751" s="205"/>
      <c r="E751" s="205"/>
      <c r="F751" s="206"/>
      <c r="G751" s="204"/>
      <c r="H751" s="204"/>
      <c r="I751" s="204"/>
      <c r="J751" s="204"/>
      <c r="K751" s="204"/>
      <c r="L751" s="204"/>
      <c r="M751" s="204"/>
      <c r="N751" s="204"/>
      <c r="O751" s="204"/>
      <c r="P751" s="204"/>
      <c r="Q751" s="204"/>
      <c r="R751" s="204"/>
      <c r="S751" s="204"/>
      <c r="T751" s="204"/>
      <c r="U751" s="204"/>
      <c r="V751" s="204"/>
      <c r="W751" s="204"/>
      <c r="X751" s="204"/>
      <c r="Y751" s="204"/>
      <c r="Z751" s="204"/>
    </row>
    <row r="752" spans="1:26" ht="12.75" customHeight="1">
      <c r="A752" s="204"/>
      <c r="B752" s="204"/>
      <c r="C752" s="205"/>
      <c r="D752" s="205"/>
      <c r="E752" s="205"/>
      <c r="F752" s="206"/>
      <c r="G752" s="204"/>
      <c r="H752" s="204"/>
      <c r="I752" s="204"/>
      <c r="J752" s="204"/>
      <c r="K752" s="204"/>
      <c r="L752" s="204"/>
      <c r="M752" s="204"/>
      <c r="N752" s="204"/>
      <c r="O752" s="204"/>
      <c r="P752" s="204"/>
      <c r="Q752" s="204"/>
      <c r="R752" s="204"/>
      <c r="S752" s="204"/>
      <c r="T752" s="204"/>
      <c r="U752" s="204"/>
      <c r="V752" s="204"/>
      <c r="W752" s="204"/>
      <c r="X752" s="204"/>
      <c r="Y752" s="204"/>
      <c r="Z752" s="204"/>
    </row>
    <row r="753" spans="1:26" ht="12.75" customHeight="1">
      <c r="A753" s="204"/>
      <c r="B753" s="204"/>
      <c r="C753" s="205"/>
      <c r="D753" s="205"/>
      <c r="E753" s="205"/>
      <c r="F753" s="206"/>
      <c r="G753" s="204"/>
      <c r="H753" s="204"/>
      <c r="I753" s="204"/>
      <c r="J753" s="204"/>
      <c r="K753" s="204"/>
      <c r="L753" s="204"/>
      <c r="M753" s="204"/>
      <c r="N753" s="204"/>
      <c r="O753" s="204"/>
      <c r="P753" s="204"/>
      <c r="Q753" s="204"/>
      <c r="R753" s="204"/>
      <c r="S753" s="204"/>
      <c r="T753" s="204"/>
      <c r="U753" s="204"/>
      <c r="V753" s="204"/>
      <c r="W753" s="204"/>
      <c r="X753" s="204"/>
      <c r="Y753" s="204"/>
      <c r="Z753" s="204"/>
    </row>
    <row r="754" spans="1:26" ht="12.75" customHeight="1">
      <c r="A754" s="204"/>
      <c r="B754" s="204"/>
      <c r="C754" s="205"/>
      <c r="D754" s="205"/>
      <c r="E754" s="205"/>
      <c r="F754" s="206"/>
      <c r="G754" s="204"/>
      <c r="H754" s="204"/>
      <c r="I754" s="204"/>
      <c r="J754" s="204"/>
      <c r="K754" s="204"/>
      <c r="L754" s="204"/>
      <c r="M754" s="204"/>
      <c r="N754" s="204"/>
      <c r="O754" s="204"/>
      <c r="P754" s="204"/>
      <c r="Q754" s="204"/>
      <c r="R754" s="204"/>
      <c r="S754" s="204"/>
      <c r="T754" s="204"/>
      <c r="U754" s="204"/>
      <c r="V754" s="204"/>
      <c r="W754" s="204"/>
      <c r="X754" s="204"/>
      <c r="Y754" s="204"/>
      <c r="Z754" s="204"/>
    </row>
    <row r="755" spans="1:26" ht="12.75" customHeight="1">
      <c r="A755" s="204"/>
      <c r="B755" s="204"/>
      <c r="C755" s="205"/>
      <c r="D755" s="205"/>
      <c r="E755" s="205"/>
      <c r="F755" s="206"/>
      <c r="G755" s="204"/>
      <c r="H755" s="204"/>
      <c r="I755" s="204"/>
      <c r="J755" s="204"/>
      <c r="K755" s="204"/>
      <c r="L755" s="204"/>
      <c r="M755" s="204"/>
      <c r="N755" s="204"/>
      <c r="O755" s="204"/>
      <c r="P755" s="204"/>
      <c r="Q755" s="204"/>
      <c r="R755" s="204"/>
      <c r="S755" s="204"/>
      <c r="T755" s="204"/>
      <c r="U755" s="204"/>
      <c r="V755" s="204"/>
      <c r="W755" s="204"/>
      <c r="X755" s="204"/>
      <c r="Y755" s="204"/>
      <c r="Z755" s="204"/>
    </row>
    <row r="756" spans="1:26" ht="12.75" customHeight="1">
      <c r="A756" s="204"/>
      <c r="B756" s="204"/>
      <c r="C756" s="205"/>
      <c r="D756" s="205"/>
      <c r="E756" s="205"/>
      <c r="F756" s="206"/>
      <c r="G756" s="204"/>
      <c r="H756" s="204"/>
      <c r="I756" s="204"/>
      <c r="J756" s="204"/>
      <c r="K756" s="204"/>
      <c r="L756" s="204"/>
      <c r="M756" s="204"/>
      <c r="N756" s="204"/>
      <c r="O756" s="204"/>
      <c r="P756" s="204"/>
      <c r="Q756" s="204"/>
      <c r="R756" s="204"/>
      <c r="S756" s="204"/>
      <c r="T756" s="204"/>
      <c r="U756" s="204"/>
      <c r="V756" s="204"/>
      <c r="W756" s="204"/>
      <c r="X756" s="204"/>
      <c r="Y756" s="204"/>
      <c r="Z756" s="204"/>
    </row>
    <row r="757" spans="1:26" ht="12.75" customHeight="1">
      <c r="A757" s="204"/>
      <c r="B757" s="204"/>
      <c r="C757" s="205"/>
      <c r="D757" s="205"/>
      <c r="E757" s="205"/>
      <c r="F757" s="206"/>
      <c r="G757" s="204"/>
      <c r="H757" s="204"/>
      <c r="I757" s="204"/>
      <c r="J757" s="204"/>
      <c r="K757" s="204"/>
      <c r="L757" s="204"/>
      <c r="M757" s="204"/>
      <c r="N757" s="204"/>
      <c r="O757" s="204"/>
      <c r="P757" s="204"/>
      <c r="Q757" s="204"/>
      <c r="R757" s="204"/>
      <c r="S757" s="204"/>
      <c r="T757" s="204"/>
      <c r="U757" s="204"/>
      <c r="V757" s="204"/>
      <c r="W757" s="204"/>
      <c r="X757" s="204"/>
      <c r="Y757" s="204"/>
      <c r="Z757" s="204"/>
    </row>
    <row r="758" spans="1:26" ht="12.75" customHeight="1">
      <c r="A758" s="204"/>
      <c r="B758" s="204"/>
      <c r="C758" s="205"/>
      <c r="D758" s="205"/>
      <c r="E758" s="205"/>
      <c r="F758" s="206"/>
      <c r="G758" s="204"/>
      <c r="H758" s="204"/>
      <c r="I758" s="204"/>
      <c r="J758" s="204"/>
      <c r="K758" s="204"/>
      <c r="L758" s="204"/>
      <c r="M758" s="204"/>
      <c r="N758" s="204"/>
      <c r="O758" s="204"/>
      <c r="P758" s="204"/>
      <c r="Q758" s="204"/>
      <c r="R758" s="204"/>
      <c r="S758" s="204"/>
      <c r="T758" s="204"/>
      <c r="U758" s="204"/>
      <c r="V758" s="204"/>
      <c r="W758" s="204"/>
      <c r="X758" s="204"/>
      <c r="Y758" s="204"/>
      <c r="Z758" s="204"/>
    </row>
    <row r="759" spans="1:26" ht="12.75" customHeight="1">
      <c r="A759" s="204"/>
      <c r="B759" s="204"/>
      <c r="C759" s="205"/>
      <c r="D759" s="205"/>
      <c r="E759" s="205"/>
      <c r="F759" s="206"/>
      <c r="G759" s="204"/>
      <c r="H759" s="204"/>
      <c r="I759" s="204"/>
      <c r="J759" s="204"/>
      <c r="K759" s="204"/>
      <c r="L759" s="204"/>
      <c r="M759" s="204"/>
      <c r="N759" s="204"/>
      <c r="O759" s="204"/>
      <c r="P759" s="204"/>
      <c r="Q759" s="204"/>
      <c r="R759" s="204"/>
      <c r="S759" s="204"/>
      <c r="T759" s="204"/>
      <c r="U759" s="204"/>
      <c r="V759" s="204"/>
      <c r="W759" s="204"/>
      <c r="X759" s="204"/>
      <c r="Y759" s="204"/>
      <c r="Z759" s="204"/>
    </row>
    <row r="760" spans="1:26" ht="12.75" customHeight="1">
      <c r="A760" s="204"/>
      <c r="B760" s="204"/>
      <c r="C760" s="205"/>
      <c r="D760" s="205"/>
      <c r="E760" s="205"/>
      <c r="F760" s="206"/>
      <c r="G760" s="204"/>
      <c r="H760" s="204"/>
      <c r="I760" s="204"/>
      <c r="J760" s="204"/>
      <c r="K760" s="204"/>
      <c r="L760" s="204"/>
      <c r="M760" s="204"/>
      <c r="N760" s="204"/>
      <c r="O760" s="204"/>
      <c r="P760" s="204"/>
      <c r="Q760" s="204"/>
      <c r="R760" s="204"/>
      <c r="S760" s="204"/>
      <c r="T760" s="204"/>
      <c r="U760" s="204"/>
      <c r="V760" s="204"/>
      <c r="W760" s="204"/>
      <c r="X760" s="204"/>
      <c r="Y760" s="204"/>
      <c r="Z760" s="204"/>
    </row>
    <row r="761" spans="1:26" ht="12.75" customHeight="1">
      <c r="A761" s="204"/>
      <c r="B761" s="204"/>
      <c r="C761" s="205"/>
      <c r="D761" s="205"/>
      <c r="E761" s="205"/>
      <c r="F761" s="206"/>
      <c r="G761" s="204"/>
      <c r="H761" s="204"/>
      <c r="I761" s="204"/>
      <c r="J761" s="204"/>
      <c r="K761" s="204"/>
      <c r="L761" s="204"/>
      <c r="M761" s="204"/>
      <c r="N761" s="204"/>
      <c r="O761" s="204"/>
      <c r="P761" s="204"/>
      <c r="Q761" s="204"/>
      <c r="R761" s="204"/>
      <c r="S761" s="204"/>
      <c r="T761" s="204"/>
      <c r="U761" s="204"/>
      <c r="V761" s="204"/>
      <c r="W761" s="204"/>
      <c r="X761" s="204"/>
      <c r="Y761" s="204"/>
      <c r="Z761" s="204"/>
    </row>
    <row r="762" spans="1:26" ht="12.75" customHeight="1">
      <c r="A762" s="204"/>
      <c r="B762" s="204"/>
      <c r="C762" s="205"/>
      <c r="D762" s="205"/>
      <c r="E762" s="205"/>
      <c r="F762" s="206"/>
      <c r="G762" s="204"/>
      <c r="H762" s="204"/>
      <c r="I762" s="204"/>
      <c r="J762" s="204"/>
      <c r="K762" s="204"/>
      <c r="L762" s="204"/>
      <c r="M762" s="204"/>
      <c r="N762" s="204"/>
      <c r="O762" s="204"/>
      <c r="P762" s="204"/>
      <c r="Q762" s="204"/>
      <c r="R762" s="204"/>
      <c r="S762" s="204"/>
      <c r="T762" s="204"/>
      <c r="U762" s="204"/>
      <c r="V762" s="204"/>
      <c r="W762" s="204"/>
      <c r="X762" s="204"/>
      <c r="Y762" s="204"/>
      <c r="Z762" s="204"/>
    </row>
    <row r="763" spans="1:26" ht="12.75" customHeight="1">
      <c r="A763" s="204"/>
      <c r="B763" s="204"/>
      <c r="C763" s="205"/>
      <c r="D763" s="205"/>
      <c r="E763" s="205"/>
      <c r="F763" s="206"/>
      <c r="G763" s="204"/>
      <c r="H763" s="204"/>
      <c r="I763" s="204"/>
      <c r="J763" s="204"/>
      <c r="K763" s="204"/>
      <c r="L763" s="204"/>
      <c r="M763" s="204"/>
      <c r="N763" s="204"/>
      <c r="O763" s="204"/>
      <c r="P763" s="204"/>
      <c r="Q763" s="204"/>
      <c r="R763" s="204"/>
      <c r="S763" s="204"/>
      <c r="T763" s="204"/>
      <c r="U763" s="204"/>
      <c r="V763" s="204"/>
      <c r="W763" s="204"/>
      <c r="X763" s="204"/>
      <c r="Y763" s="204"/>
      <c r="Z763" s="204"/>
    </row>
    <row r="764" spans="1:26" ht="12.75" customHeight="1">
      <c r="A764" s="204"/>
      <c r="B764" s="204"/>
      <c r="C764" s="205"/>
      <c r="D764" s="205"/>
      <c r="E764" s="205"/>
      <c r="F764" s="206"/>
      <c r="G764" s="204"/>
      <c r="H764" s="204"/>
      <c r="I764" s="204"/>
      <c r="J764" s="204"/>
      <c r="K764" s="204"/>
      <c r="L764" s="204"/>
      <c r="M764" s="204"/>
      <c r="N764" s="204"/>
      <c r="O764" s="204"/>
      <c r="P764" s="204"/>
      <c r="Q764" s="204"/>
      <c r="R764" s="204"/>
      <c r="S764" s="204"/>
      <c r="T764" s="204"/>
      <c r="U764" s="204"/>
      <c r="V764" s="204"/>
      <c r="W764" s="204"/>
      <c r="X764" s="204"/>
      <c r="Y764" s="204"/>
      <c r="Z764" s="204"/>
    </row>
    <row r="765" spans="1:26" ht="12.75" customHeight="1">
      <c r="A765" s="204"/>
      <c r="B765" s="204"/>
      <c r="C765" s="205"/>
      <c r="D765" s="205"/>
      <c r="E765" s="205"/>
      <c r="F765" s="206"/>
      <c r="G765" s="204"/>
      <c r="H765" s="204"/>
      <c r="I765" s="204"/>
      <c r="J765" s="204"/>
      <c r="K765" s="204"/>
      <c r="L765" s="204"/>
      <c r="M765" s="204"/>
      <c r="N765" s="204"/>
      <c r="O765" s="204"/>
      <c r="P765" s="204"/>
      <c r="Q765" s="204"/>
      <c r="R765" s="204"/>
      <c r="S765" s="204"/>
      <c r="T765" s="204"/>
      <c r="U765" s="204"/>
      <c r="V765" s="204"/>
      <c r="W765" s="204"/>
      <c r="X765" s="204"/>
      <c r="Y765" s="204"/>
      <c r="Z765" s="204"/>
    </row>
    <row r="766" spans="1:26" ht="12.75" customHeight="1">
      <c r="A766" s="204"/>
      <c r="B766" s="204"/>
      <c r="C766" s="205"/>
      <c r="D766" s="205"/>
      <c r="E766" s="205"/>
      <c r="F766" s="206"/>
      <c r="G766" s="204"/>
      <c r="H766" s="204"/>
      <c r="I766" s="204"/>
      <c r="J766" s="204"/>
      <c r="K766" s="204"/>
      <c r="L766" s="204"/>
      <c r="M766" s="204"/>
      <c r="N766" s="204"/>
      <c r="O766" s="204"/>
      <c r="P766" s="204"/>
      <c r="Q766" s="204"/>
      <c r="R766" s="204"/>
      <c r="S766" s="204"/>
      <c r="T766" s="204"/>
      <c r="U766" s="204"/>
      <c r="V766" s="204"/>
      <c r="W766" s="204"/>
      <c r="X766" s="204"/>
      <c r="Y766" s="204"/>
      <c r="Z766" s="204"/>
    </row>
    <row r="767" spans="1:26" ht="12.75" customHeight="1">
      <c r="A767" s="204"/>
      <c r="B767" s="204"/>
      <c r="C767" s="205"/>
      <c r="D767" s="205"/>
      <c r="E767" s="205"/>
      <c r="F767" s="206"/>
      <c r="G767" s="204"/>
      <c r="H767" s="204"/>
      <c r="I767" s="204"/>
      <c r="J767" s="204"/>
      <c r="K767" s="204"/>
      <c r="L767" s="204"/>
      <c r="M767" s="204"/>
      <c r="N767" s="204"/>
      <c r="O767" s="204"/>
      <c r="P767" s="204"/>
      <c r="Q767" s="204"/>
      <c r="R767" s="204"/>
      <c r="S767" s="204"/>
      <c r="T767" s="204"/>
      <c r="U767" s="204"/>
      <c r="V767" s="204"/>
      <c r="W767" s="204"/>
      <c r="X767" s="204"/>
      <c r="Y767" s="204"/>
      <c r="Z767" s="204"/>
    </row>
    <row r="768" spans="1:26" ht="12.75" customHeight="1">
      <c r="A768" s="204"/>
      <c r="B768" s="204"/>
      <c r="C768" s="205"/>
      <c r="D768" s="205"/>
      <c r="E768" s="205"/>
      <c r="F768" s="206"/>
      <c r="G768" s="204"/>
      <c r="H768" s="204"/>
      <c r="I768" s="204"/>
      <c r="J768" s="204"/>
      <c r="K768" s="204"/>
      <c r="L768" s="204"/>
      <c r="M768" s="204"/>
      <c r="N768" s="204"/>
      <c r="O768" s="204"/>
      <c r="P768" s="204"/>
      <c r="Q768" s="204"/>
      <c r="R768" s="204"/>
      <c r="S768" s="204"/>
      <c r="T768" s="204"/>
      <c r="U768" s="204"/>
      <c r="V768" s="204"/>
      <c r="W768" s="204"/>
      <c r="X768" s="204"/>
      <c r="Y768" s="204"/>
      <c r="Z768" s="204"/>
    </row>
    <row r="769" spans="1:26" ht="12.75" customHeight="1">
      <c r="A769" s="204"/>
      <c r="B769" s="204"/>
      <c r="C769" s="205"/>
      <c r="D769" s="205"/>
      <c r="E769" s="205"/>
      <c r="F769" s="206"/>
      <c r="G769" s="204"/>
      <c r="H769" s="204"/>
      <c r="I769" s="204"/>
      <c r="J769" s="204"/>
      <c r="K769" s="204"/>
      <c r="L769" s="204"/>
      <c r="M769" s="204"/>
      <c r="N769" s="204"/>
      <c r="O769" s="204"/>
      <c r="P769" s="204"/>
      <c r="Q769" s="204"/>
      <c r="R769" s="204"/>
      <c r="S769" s="204"/>
      <c r="T769" s="204"/>
      <c r="U769" s="204"/>
      <c r="V769" s="204"/>
      <c r="W769" s="204"/>
      <c r="X769" s="204"/>
      <c r="Y769" s="204"/>
      <c r="Z769" s="204"/>
    </row>
    <row r="770" spans="1:26" ht="12.75" customHeight="1">
      <c r="A770" s="204"/>
      <c r="B770" s="204"/>
      <c r="C770" s="205"/>
      <c r="D770" s="205"/>
      <c r="E770" s="205"/>
      <c r="F770" s="206"/>
      <c r="G770" s="204"/>
      <c r="H770" s="204"/>
      <c r="I770" s="204"/>
      <c r="J770" s="204"/>
      <c r="K770" s="204"/>
      <c r="L770" s="204"/>
      <c r="M770" s="204"/>
      <c r="N770" s="204"/>
      <c r="O770" s="204"/>
      <c r="P770" s="204"/>
      <c r="Q770" s="204"/>
      <c r="R770" s="204"/>
      <c r="S770" s="204"/>
      <c r="T770" s="204"/>
      <c r="U770" s="204"/>
      <c r="V770" s="204"/>
      <c r="W770" s="204"/>
      <c r="X770" s="204"/>
      <c r="Y770" s="204"/>
      <c r="Z770" s="204"/>
    </row>
    <row r="771" spans="1:26" ht="12.75" customHeight="1">
      <c r="A771" s="204"/>
      <c r="B771" s="204"/>
      <c r="C771" s="205"/>
      <c r="D771" s="205"/>
      <c r="E771" s="205"/>
      <c r="F771" s="206"/>
      <c r="G771" s="204"/>
      <c r="H771" s="204"/>
      <c r="I771" s="204"/>
      <c r="J771" s="204"/>
      <c r="K771" s="204"/>
      <c r="L771" s="204"/>
      <c r="M771" s="204"/>
      <c r="N771" s="204"/>
      <c r="O771" s="204"/>
      <c r="P771" s="204"/>
      <c r="Q771" s="204"/>
      <c r="R771" s="204"/>
      <c r="S771" s="204"/>
      <c r="T771" s="204"/>
      <c r="U771" s="204"/>
      <c r="V771" s="204"/>
      <c r="W771" s="204"/>
      <c r="X771" s="204"/>
      <c r="Y771" s="204"/>
      <c r="Z771" s="204"/>
    </row>
    <row r="772" spans="1:26" ht="12.75" customHeight="1">
      <c r="A772" s="204"/>
      <c r="B772" s="204"/>
      <c r="C772" s="205"/>
      <c r="D772" s="205"/>
      <c r="E772" s="205"/>
      <c r="F772" s="206"/>
      <c r="G772" s="204"/>
      <c r="H772" s="204"/>
      <c r="I772" s="204"/>
      <c r="J772" s="204"/>
      <c r="K772" s="204"/>
      <c r="L772" s="204"/>
      <c r="M772" s="204"/>
      <c r="N772" s="204"/>
      <c r="O772" s="204"/>
      <c r="P772" s="204"/>
      <c r="Q772" s="204"/>
      <c r="R772" s="204"/>
      <c r="S772" s="204"/>
      <c r="T772" s="204"/>
      <c r="U772" s="204"/>
      <c r="V772" s="204"/>
      <c r="W772" s="204"/>
      <c r="X772" s="204"/>
      <c r="Y772" s="204"/>
      <c r="Z772" s="204"/>
    </row>
    <row r="773" spans="1:26" ht="12.75" customHeight="1">
      <c r="A773" s="204"/>
      <c r="B773" s="204"/>
      <c r="C773" s="205"/>
      <c r="D773" s="205"/>
      <c r="E773" s="205"/>
      <c r="F773" s="206"/>
      <c r="G773" s="204"/>
      <c r="H773" s="204"/>
      <c r="I773" s="204"/>
      <c r="J773" s="204"/>
      <c r="K773" s="204"/>
      <c r="L773" s="204"/>
      <c r="M773" s="204"/>
      <c r="N773" s="204"/>
      <c r="O773" s="204"/>
      <c r="P773" s="204"/>
      <c r="Q773" s="204"/>
      <c r="R773" s="204"/>
      <c r="S773" s="204"/>
      <c r="T773" s="204"/>
      <c r="U773" s="204"/>
      <c r="V773" s="204"/>
      <c r="W773" s="204"/>
      <c r="X773" s="204"/>
      <c r="Y773" s="204"/>
      <c r="Z773" s="204"/>
    </row>
    <row r="774" spans="1:26" ht="12.75" customHeight="1">
      <c r="A774" s="204"/>
      <c r="B774" s="204"/>
      <c r="C774" s="205"/>
      <c r="D774" s="205"/>
      <c r="E774" s="205"/>
      <c r="F774" s="206"/>
      <c r="G774" s="204"/>
      <c r="H774" s="204"/>
      <c r="I774" s="204"/>
      <c r="J774" s="204"/>
      <c r="K774" s="204"/>
      <c r="L774" s="204"/>
      <c r="M774" s="204"/>
      <c r="N774" s="204"/>
      <c r="O774" s="204"/>
      <c r="P774" s="204"/>
      <c r="Q774" s="204"/>
      <c r="R774" s="204"/>
      <c r="S774" s="204"/>
      <c r="T774" s="204"/>
      <c r="U774" s="204"/>
      <c r="V774" s="204"/>
      <c r="W774" s="204"/>
      <c r="X774" s="204"/>
      <c r="Y774" s="204"/>
      <c r="Z774" s="204"/>
    </row>
    <row r="775" spans="1:26" ht="12.75" customHeight="1">
      <c r="A775" s="204"/>
      <c r="B775" s="204"/>
      <c r="C775" s="205"/>
      <c r="D775" s="205"/>
      <c r="E775" s="205"/>
      <c r="F775" s="206"/>
      <c r="G775" s="204"/>
      <c r="H775" s="204"/>
      <c r="I775" s="204"/>
      <c r="J775" s="204"/>
      <c r="K775" s="204"/>
      <c r="L775" s="204"/>
      <c r="M775" s="204"/>
      <c r="N775" s="204"/>
      <c r="O775" s="204"/>
      <c r="P775" s="204"/>
      <c r="Q775" s="204"/>
      <c r="R775" s="204"/>
      <c r="S775" s="204"/>
      <c r="T775" s="204"/>
      <c r="U775" s="204"/>
      <c r="V775" s="204"/>
      <c r="W775" s="204"/>
      <c r="X775" s="204"/>
      <c r="Y775" s="204"/>
      <c r="Z775" s="204"/>
    </row>
    <row r="776" spans="1:26" ht="12.75" customHeight="1">
      <c r="A776" s="204"/>
      <c r="B776" s="204"/>
      <c r="C776" s="205"/>
      <c r="D776" s="205"/>
      <c r="E776" s="205"/>
      <c r="F776" s="206"/>
      <c r="G776" s="204"/>
      <c r="H776" s="204"/>
      <c r="I776" s="204"/>
      <c r="J776" s="204"/>
      <c r="K776" s="204"/>
      <c r="L776" s="204"/>
      <c r="M776" s="204"/>
      <c r="N776" s="204"/>
      <c r="O776" s="204"/>
      <c r="P776" s="204"/>
      <c r="Q776" s="204"/>
      <c r="R776" s="204"/>
      <c r="S776" s="204"/>
      <c r="T776" s="204"/>
      <c r="U776" s="204"/>
      <c r="V776" s="204"/>
      <c r="W776" s="204"/>
      <c r="X776" s="204"/>
      <c r="Y776" s="204"/>
      <c r="Z776" s="204"/>
    </row>
    <row r="777" spans="1:26" ht="12.75" customHeight="1">
      <c r="A777" s="204"/>
      <c r="B777" s="204"/>
      <c r="C777" s="205"/>
      <c r="D777" s="205"/>
      <c r="E777" s="205"/>
      <c r="F777" s="206"/>
      <c r="G777" s="204"/>
      <c r="H777" s="204"/>
      <c r="I777" s="204"/>
      <c r="J777" s="204"/>
      <c r="K777" s="204"/>
      <c r="L777" s="204"/>
      <c r="M777" s="204"/>
      <c r="N777" s="204"/>
      <c r="O777" s="204"/>
      <c r="P777" s="204"/>
      <c r="Q777" s="204"/>
      <c r="R777" s="204"/>
      <c r="S777" s="204"/>
      <c r="T777" s="204"/>
      <c r="U777" s="204"/>
      <c r="V777" s="204"/>
      <c r="W777" s="204"/>
      <c r="X777" s="204"/>
      <c r="Y777" s="204"/>
      <c r="Z777" s="204"/>
    </row>
    <row r="778" spans="1:26" ht="12.75" customHeight="1">
      <c r="A778" s="204"/>
      <c r="B778" s="204"/>
      <c r="C778" s="205"/>
      <c r="D778" s="205"/>
      <c r="E778" s="205"/>
      <c r="F778" s="206"/>
      <c r="G778" s="204"/>
      <c r="H778" s="204"/>
      <c r="I778" s="204"/>
      <c r="J778" s="204"/>
      <c r="K778" s="204"/>
      <c r="L778" s="204"/>
      <c r="M778" s="204"/>
      <c r="N778" s="204"/>
      <c r="O778" s="204"/>
      <c r="P778" s="204"/>
      <c r="Q778" s="204"/>
      <c r="R778" s="204"/>
      <c r="S778" s="204"/>
      <c r="T778" s="204"/>
      <c r="U778" s="204"/>
      <c r="V778" s="204"/>
      <c r="W778" s="204"/>
      <c r="X778" s="204"/>
      <c r="Y778" s="204"/>
      <c r="Z778" s="204"/>
    </row>
    <row r="779" spans="1:26" ht="12.75" customHeight="1">
      <c r="A779" s="204"/>
      <c r="B779" s="204"/>
      <c r="C779" s="205"/>
      <c r="D779" s="205"/>
      <c r="E779" s="205"/>
      <c r="F779" s="206"/>
      <c r="G779" s="204"/>
      <c r="H779" s="204"/>
      <c r="I779" s="204"/>
      <c r="J779" s="204"/>
      <c r="K779" s="204"/>
      <c r="L779" s="204"/>
      <c r="M779" s="204"/>
      <c r="N779" s="204"/>
      <c r="O779" s="204"/>
      <c r="P779" s="204"/>
      <c r="Q779" s="204"/>
      <c r="R779" s="204"/>
      <c r="S779" s="204"/>
      <c r="T779" s="204"/>
      <c r="U779" s="204"/>
      <c r="V779" s="204"/>
      <c r="W779" s="204"/>
      <c r="X779" s="204"/>
      <c r="Y779" s="204"/>
      <c r="Z779" s="204"/>
    </row>
    <row r="780" spans="1:26" ht="12.75" customHeight="1">
      <c r="A780" s="204"/>
      <c r="B780" s="204"/>
      <c r="C780" s="205"/>
      <c r="D780" s="205"/>
      <c r="E780" s="205"/>
      <c r="F780" s="206"/>
      <c r="G780" s="204"/>
      <c r="H780" s="204"/>
      <c r="I780" s="204"/>
      <c r="J780" s="204"/>
      <c r="K780" s="204"/>
      <c r="L780" s="204"/>
      <c r="M780" s="204"/>
      <c r="N780" s="204"/>
      <c r="O780" s="204"/>
      <c r="P780" s="204"/>
      <c r="Q780" s="204"/>
      <c r="R780" s="204"/>
      <c r="S780" s="204"/>
      <c r="T780" s="204"/>
      <c r="U780" s="204"/>
      <c r="V780" s="204"/>
      <c r="W780" s="204"/>
      <c r="X780" s="204"/>
      <c r="Y780" s="204"/>
      <c r="Z780" s="204"/>
    </row>
    <row r="781" spans="1:26" ht="12.75" customHeight="1">
      <c r="A781" s="204"/>
      <c r="B781" s="204"/>
      <c r="C781" s="205"/>
      <c r="D781" s="205"/>
      <c r="E781" s="205"/>
      <c r="F781" s="206"/>
      <c r="G781" s="204"/>
      <c r="H781" s="204"/>
      <c r="I781" s="204"/>
      <c r="J781" s="204"/>
      <c r="K781" s="204"/>
      <c r="L781" s="204"/>
      <c r="M781" s="204"/>
      <c r="N781" s="204"/>
      <c r="O781" s="204"/>
      <c r="P781" s="204"/>
      <c r="Q781" s="204"/>
      <c r="R781" s="204"/>
      <c r="S781" s="204"/>
      <c r="T781" s="204"/>
      <c r="U781" s="204"/>
      <c r="V781" s="204"/>
      <c r="W781" s="204"/>
      <c r="X781" s="204"/>
      <c r="Y781" s="204"/>
      <c r="Z781" s="204"/>
    </row>
    <row r="782" spans="1:26" ht="12.75" customHeight="1">
      <c r="A782" s="204"/>
      <c r="B782" s="204"/>
      <c r="C782" s="205"/>
      <c r="D782" s="205"/>
      <c r="E782" s="205"/>
      <c r="F782" s="206"/>
      <c r="G782" s="204"/>
      <c r="H782" s="204"/>
      <c r="I782" s="204"/>
      <c r="J782" s="204"/>
      <c r="K782" s="204"/>
      <c r="L782" s="204"/>
      <c r="M782" s="204"/>
      <c r="N782" s="204"/>
      <c r="O782" s="204"/>
      <c r="P782" s="204"/>
      <c r="Q782" s="204"/>
      <c r="R782" s="204"/>
      <c r="S782" s="204"/>
      <c r="T782" s="204"/>
      <c r="U782" s="204"/>
      <c r="V782" s="204"/>
      <c r="W782" s="204"/>
      <c r="X782" s="204"/>
      <c r="Y782" s="204"/>
      <c r="Z782" s="204"/>
    </row>
    <row r="783" spans="1:26" ht="12.75" customHeight="1">
      <c r="A783" s="204"/>
      <c r="B783" s="204"/>
      <c r="C783" s="205"/>
      <c r="D783" s="205"/>
      <c r="E783" s="205"/>
      <c r="F783" s="206"/>
      <c r="G783" s="204"/>
      <c r="H783" s="204"/>
      <c r="I783" s="204"/>
      <c r="J783" s="204"/>
      <c r="K783" s="204"/>
      <c r="L783" s="204"/>
      <c r="M783" s="204"/>
      <c r="N783" s="204"/>
      <c r="O783" s="204"/>
      <c r="P783" s="204"/>
      <c r="Q783" s="204"/>
      <c r="R783" s="204"/>
      <c r="S783" s="204"/>
      <c r="T783" s="204"/>
      <c r="U783" s="204"/>
      <c r="V783" s="204"/>
      <c r="W783" s="204"/>
      <c r="X783" s="204"/>
      <c r="Y783" s="204"/>
      <c r="Z783" s="204"/>
    </row>
    <row r="784" spans="1:26" ht="12.75" customHeight="1">
      <c r="A784" s="204"/>
      <c r="B784" s="204"/>
      <c r="C784" s="205"/>
      <c r="D784" s="205"/>
      <c r="E784" s="205"/>
      <c r="F784" s="206"/>
      <c r="G784" s="204"/>
      <c r="H784" s="204"/>
      <c r="I784" s="204"/>
      <c r="J784" s="204"/>
      <c r="K784" s="204"/>
      <c r="L784" s="204"/>
      <c r="M784" s="204"/>
      <c r="N784" s="204"/>
      <c r="O784" s="204"/>
      <c r="P784" s="204"/>
      <c r="Q784" s="204"/>
      <c r="R784" s="204"/>
      <c r="S784" s="204"/>
      <c r="T784" s="204"/>
      <c r="U784" s="204"/>
      <c r="V784" s="204"/>
      <c r="W784" s="204"/>
      <c r="X784" s="204"/>
      <c r="Y784" s="204"/>
      <c r="Z784" s="204"/>
    </row>
    <row r="785" spans="1:26" ht="12.75" customHeight="1">
      <c r="A785" s="204"/>
      <c r="B785" s="204"/>
      <c r="C785" s="205"/>
      <c r="D785" s="205"/>
      <c r="E785" s="205"/>
      <c r="F785" s="206"/>
      <c r="G785" s="204"/>
      <c r="H785" s="204"/>
      <c r="I785" s="204"/>
      <c r="J785" s="204"/>
      <c r="K785" s="204"/>
      <c r="L785" s="204"/>
      <c r="M785" s="204"/>
      <c r="N785" s="204"/>
      <c r="O785" s="204"/>
      <c r="P785" s="204"/>
      <c r="Q785" s="204"/>
      <c r="R785" s="204"/>
      <c r="S785" s="204"/>
      <c r="T785" s="204"/>
      <c r="U785" s="204"/>
      <c r="V785" s="204"/>
      <c r="W785" s="204"/>
      <c r="X785" s="204"/>
      <c r="Y785" s="204"/>
      <c r="Z785" s="204"/>
    </row>
    <row r="786" spans="1:26" ht="12.75" customHeight="1">
      <c r="A786" s="204"/>
      <c r="B786" s="204"/>
      <c r="C786" s="205"/>
      <c r="D786" s="205"/>
      <c r="E786" s="205"/>
      <c r="F786" s="206"/>
      <c r="G786" s="204"/>
      <c r="H786" s="204"/>
      <c r="I786" s="204"/>
      <c r="J786" s="204"/>
      <c r="K786" s="204"/>
      <c r="L786" s="204"/>
      <c r="M786" s="204"/>
      <c r="N786" s="204"/>
      <c r="O786" s="204"/>
      <c r="P786" s="204"/>
      <c r="Q786" s="204"/>
      <c r="R786" s="204"/>
      <c r="S786" s="204"/>
      <c r="T786" s="204"/>
      <c r="U786" s="204"/>
      <c r="V786" s="204"/>
      <c r="W786" s="204"/>
      <c r="X786" s="204"/>
      <c r="Y786" s="204"/>
      <c r="Z786" s="204"/>
    </row>
    <row r="787" spans="1:26" ht="12.75" customHeight="1">
      <c r="A787" s="204"/>
      <c r="B787" s="204"/>
      <c r="C787" s="205"/>
      <c r="D787" s="205"/>
      <c r="E787" s="205"/>
      <c r="F787" s="206"/>
      <c r="G787" s="204"/>
      <c r="H787" s="204"/>
      <c r="I787" s="204"/>
      <c r="J787" s="204"/>
      <c r="K787" s="204"/>
      <c r="L787" s="204"/>
      <c r="M787" s="204"/>
      <c r="N787" s="204"/>
      <c r="O787" s="204"/>
      <c r="P787" s="204"/>
      <c r="Q787" s="204"/>
      <c r="R787" s="204"/>
      <c r="S787" s="204"/>
      <c r="T787" s="204"/>
      <c r="U787" s="204"/>
      <c r="V787" s="204"/>
      <c r="W787" s="204"/>
      <c r="X787" s="204"/>
      <c r="Y787" s="204"/>
      <c r="Z787" s="204"/>
    </row>
    <row r="788" spans="1:26" ht="12.75" customHeight="1">
      <c r="A788" s="204"/>
      <c r="B788" s="204"/>
      <c r="C788" s="205"/>
      <c r="D788" s="205"/>
      <c r="E788" s="205"/>
      <c r="F788" s="206"/>
      <c r="G788" s="204"/>
      <c r="H788" s="204"/>
      <c r="I788" s="204"/>
      <c r="J788" s="204"/>
      <c r="K788" s="204"/>
      <c r="L788" s="204"/>
      <c r="M788" s="204"/>
      <c r="N788" s="204"/>
      <c r="O788" s="204"/>
      <c r="P788" s="204"/>
      <c r="Q788" s="204"/>
      <c r="R788" s="204"/>
      <c r="S788" s="204"/>
      <c r="T788" s="204"/>
      <c r="U788" s="204"/>
      <c r="V788" s="204"/>
      <c r="W788" s="204"/>
      <c r="X788" s="204"/>
      <c r="Y788" s="204"/>
      <c r="Z788" s="204"/>
    </row>
    <row r="789" spans="1:26" ht="12.75" customHeight="1">
      <c r="A789" s="204"/>
      <c r="B789" s="204"/>
      <c r="C789" s="205"/>
      <c r="D789" s="205"/>
      <c r="E789" s="205"/>
      <c r="F789" s="206"/>
      <c r="G789" s="204"/>
      <c r="H789" s="204"/>
      <c r="I789" s="204"/>
      <c r="J789" s="204"/>
      <c r="K789" s="204"/>
      <c r="L789" s="204"/>
      <c r="M789" s="204"/>
      <c r="N789" s="204"/>
      <c r="O789" s="204"/>
      <c r="P789" s="204"/>
      <c r="Q789" s="204"/>
      <c r="R789" s="204"/>
      <c r="S789" s="204"/>
      <c r="T789" s="204"/>
      <c r="U789" s="204"/>
      <c r="V789" s="204"/>
      <c r="W789" s="204"/>
      <c r="X789" s="204"/>
      <c r="Y789" s="204"/>
      <c r="Z789" s="204"/>
    </row>
    <row r="790" spans="1:26" ht="12.75" customHeight="1">
      <c r="A790" s="204"/>
      <c r="B790" s="204"/>
      <c r="C790" s="205"/>
      <c r="D790" s="205"/>
      <c r="E790" s="205"/>
      <c r="F790" s="206"/>
      <c r="G790" s="204"/>
      <c r="H790" s="204"/>
      <c r="I790" s="204"/>
      <c r="J790" s="204"/>
      <c r="K790" s="204"/>
      <c r="L790" s="204"/>
      <c r="M790" s="204"/>
      <c r="N790" s="204"/>
      <c r="O790" s="204"/>
      <c r="P790" s="204"/>
      <c r="Q790" s="204"/>
      <c r="R790" s="204"/>
      <c r="S790" s="204"/>
      <c r="T790" s="204"/>
      <c r="U790" s="204"/>
      <c r="V790" s="204"/>
      <c r="W790" s="204"/>
      <c r="X790" s="204"/>
      <c r="Y790" s="204"/>
      <c r="Z790" s="204"/>
    </row>
    <row r="791" spans="1:26" ht="12.75" customHeight="1">
      <c r="A791" s="204"/>
      <c r="B791" s="204"/>
      <c r="C791" s="205"/>
      <c r="D791" s="205"/>
      <c r="E791" s="205"/>
      <c r="F791" s="206"/>
      <c r="G791" s="204"/>
      <c r="H791" s="204"/>
      <c r="I791" s="204"/>
      <c r="J791" s="204"/>
      <c r="K791" s="204"/>
      <c r="L791" s="204"/>
      <c r="M791" s="204"/>
      <c r="N791" s="204"/>
      <c r="O791" s="204"/>
      <c r="P791" s="204"/>
      <c r="Q791" s="204"/>
      <c r="R791" s="204"/>
      <c r="S791" s="204"/>
      <c r="T791" s="204"/>
      <c r="U791" s="204"/>
      <c r="V791" s="204"/>
      <c r="W791" s="204"/>
      <c r="X791" s="204"/>
      <c r="Y791" s="204"/>
      <c r="Z791" s="204"/>
    </row>
    <row r="792" spans="1:26" ht="12.75" customHeight="1">
      <c r="A792" s="204"/>
      <c r="B792" s="204"/>
      <c r="C792" s="205"/>
      <c r="D792" s="205"/>
      <c r="E792" s="205"/>
      <c r="F792" s="206"/>
      <c r="G792" s="204"/>
      <c r="H792" s="204"/>
      <c r="I792" s="204"/>
      <c r="J792" s="204"/>
      <c r="K792" s="204"/>
      <c r="L792" s="204"/>
      <c r="M792" s="204"/>
      <c r="N792" s="204"/>
      <c r="O792" s="204"/>
      <c r="P792" s="204"/>
      <c r="Q792" s="204"/>
      <c r="R792" s="204"/>
      <c r="S792" s="204"/>
      <c r="T792" s="204"/>
      <c r="U792" s="204"/>
      <c r="V792" s="204"/>
      <c r="W792" s="204"/>
      <c r="X792" s="204"/>
      <c r="Y792" s="204"/>
      <c r="Z792" s="204"/>
    </row>
    <row r="793" spans="1:26" ht="12.75" customHeight="1">
      <c r="A793" s="204"/>
      <c r="B793" s="204"/>
      <c r="C793" s="205"/>
      <c r="D793" s="205"/>
      <c r="E793" s="205"/>
      <c r="F793" s="206"/>
      <c r="G793" s="204"/>
      <c r="H793" s="204"/>
      <c r="I793" s="204"/>
      <c r="J793" s="204"/>
      <c r="K793" s="204"/>
      <c r="L793" s="204"/>
      <c r="M793" s="204"/>
      <c r="N793" s="204"/>
      <c r="O793" s="204"/>
      <c r="P793" s="204"/>
      <c r="Q793" s="204"/>
      <c r="R793" s="204"/>
      <c r="S793" s="204"/>
      <c r="T793" s="204"/>
      <c r="U793" s="204"/>
      <c r="V793" s="204"/>
      <c r="W793" s="204"/>
      <c r="X793" s="204"/>
      <c r="Y793" s="204"/>
      <c r="Z793" s="204"/>
    </row>
    <row r="794" spans="1:26" ht="12.75" customHeight="1">
      <c r="A794" s="204"/>
      <c r="B794" s="204"/>
      <c r="C794" s="205"/>
      <c r="D794" s="205"/>
      <c r="E794" s="205"/>
      <c r="F794" s="206"/>
      <c r="G794" s="204"/>
      <c r="H794" s="204"/>
      <c r="I794" s="204"/>
      <c r="J794" s="204"/>
      <c r="K794" s="204"/>
      <c r="L794" s="204"/>
      <c r="M794" s="204"/>
      <c r="N794" s="204"/>
      <c r="O794" s="204"/>
      <c r="P794" s="204"/>
      <c r="Q794" s="204"/>
      <c r="R794" s="204"/>
      <c r="S794" s="204"/>
      <c r="T794" s="204"/>
      <c r="U794" s="204"/>
      <c r="V794" s="204"/>
      <c r="W794" s="204"/>
      <c r="X794" s="204"/>
      <c r="Y794" s="204"/>
      <c r="Z794" s="204"/>
    </row>
    <row r="795" spans="1:26" ht="12.75" customHeight="1">
      <c r="A795" s="204"/>
      <c r="B795" s="204"/>
      <c r="C795" s="205"/>
      <c r="D795" s="205"/>
      <c r="E795" s="205"/>
      <c r="F795" s="206"/>
      <c r="G795" s="204"/>
      <c r="H795" s="204"/>
      <c r="I795" s="204"/>
      <c r="J795" s="204"/>
      <c r="K795" s="204"/>
      <c r="L795" s="204"/>
      <c r="M795" s="204"/>
      <c r="N795" s="204"/>
      <c r="O795" s="204"/>
      <c r="P795" s="204"/>
      <c r="Q795" s="204"/>
      <c r="R795" s="204"/>
      <c r="S795" s="204"/>
      <c r="T795" s="204"/>
      <c r="U795" s="204"/>
      <c r="V795" s="204"/>
      <c r="W795" s="204"/>
      <c r="X795" s="204"/>
      <c r="Y795" s="204"/>
      <c r="Z795" s="204"/>
    </row>
    <row r="796" spans="1:26" ht="12.75" customHeight="1">
      <c r="A796" s="204"/>
      <c r="B796" s="204"/>
      <c r="C796" s="205"/>
      <c r="D796" s="205"/>
      <c r="E796" s="205"/>
      <c r="F796" s="206"/>
      <c r="G796" s="204"/>
      <c r="H796" s="204"/>
      <c r="I796" s="204"/>
      <c r="J796" s="204"/>
      <c r="K796" s="204"/>
      <c r="L796" s="204"/>
      <c r="M796" s="204"/>
      <c r="N796" s="204"/>
      <c r="O796" s="204"/>
      <c r="P796" s="204"/>
      <c r="Q796" s="204"/>
      <c r="R796" s="204"/>
      <c r="S796" s="204"/>
      <c r="T796" s="204"/>
      <c r="U796" s="204"/>
      <c r="V796" s="204"/>
      <c r="W796" s="204"/>
      <c r="X796" s="204"/>
      <c r="Y796" s="204"/>
      <c r="Z796" s="204"/>
    </row>
    <row r="797" spans="1:26" ht="12.75" customHeight="1">
      <c r="A797" s="204"/>
      <c r="B797" s="204"/>
      <c r="C797" s="205"/>
      <c r="D797" s="205"/>
      <c r="E797" s="205"/>
      <c r="F797" s="206"/>
      <c r="G797" s="204"/>
      <c r="H797" s="204"/>
      <c r="I797" s="204"/>
      <c r="J797" s="204"/>
      <c r="K797" s="204"/>
      <c r="L797" s="204"/>
      <c r="M797" s="204"/>
      <c r="N797" s="204"/>
      <c r="O797" s="204"/>
      <c r="P797" s="204"/>
      <c r="Q797" s="204"/>
      <c r="R797" s="204"/>
      <c r="S797" s="204"/>
      <c r="T797" s="204"/>
      <c r="U797" s="204"/>
      <c r="V797" s="204"/>
      <c r="W797" s="204"/>
      <c r="X797" s="204"/>
      <c r="Y797" s="204"/>
      <c r="Z797" s="204"/>
    </row>
    <row r="798" spans="1:26" ht="12.75" customHeight="1">
      <c r="A798" s="204"/>
      <c r="B798" s="204"/>
      <c r="C798" s="205"/>
      <c r="D798" s="205"/>
      <c r="E798" s="205"/>
      <c r="F798" s="206"/>
      <c r="G798" s="204"/>
      <c r="H798" s="204"/>
      <c r="I798" s="204"/>
      <c r="J798" s="204"/>
      <c r="K798" s="204"/>
      <c r="L798" s="204"/>
      <c r="M798" s="204"/>
      <c r="N798" s="204"/>
      <c r="O798" s="204"/>
      <c r="P798" s="204"/>
      <c r="Q798" s="204"/>
      <c r="R798" s="204"/>
      <c r="S798" s="204"/>
      <c r="T798" s="204"/>
      <c r="U798" s="204"/>
      <c r="V798" s="204"/>
      <c r="W798" s="204"/>
      <c r="X798" s="204"/>
      <c r="Y798" s="204"/>
      <c r="Z798" s="204"/>
    </row>
    <row r="799" spans="1:26" ht="12.75" customHeight="1">
      <c r="A799" s="204"/>
      <c r="B799" s="204"/>
      <c r="C799" s="205"/>
      <c r="D799" s="205"/>
      <c r="E799" s="205"/>
      <c r="F799" s="206"/>
      <c r="G799" s="204"/>
      <c r="H799" s="204"/>
      <c r="I799" s="204"/>
      <c r="J799" s="204"/>
      <c r="K799" s="204"/>
      <c r="L799" s="204"/>
      <c r="M799" s="204"/>
      <c r="N799" s="204"/>
      <c r="O799" s="204"/>
      <c r="P799" s="204"/>
      <c r="Q799" s="204"/>
      <c r="R799" s="204"/>
      <c r="S799" s="204"/>
      <c r="T799" s="204"/>
      <c r="U799" s="204"/>
      <c r="V799" s="204"/>
      <c r="W799" s="204"/>
      <c r="X799" s="204"/>
      <c r="Y799" s="204"/>
      <c r="Z799" s="204"/>
    </row>
    <row r="800" spans="1:26" ht="12.75" customHeight="1">
      <c r="A800" s="204"/>
      <c r="B800" s="204"/>
      <c r="C800" s="205"/>
      <c r="D800" s="205"/>
      <c r="E800" s="205"/>
      <c r="F800" s="206"/>
      <c r="G800" s="204"/>
      <c r="H800" s="204"/>
      <c r="I800" s="204"/>
      <c r="J800" s="204"/>
      <c r="K800" s="204"/>
      <c r="L800" s="204"/>
      <c r="M800" s="204"/>
      <c r="N800" s="204"/>
      <c r="O800" s="204"/>
      <c r="P800" s="204"/>
      <c r="Q800" s="204"/>
      <c r="R800" s="204"/>
      <c r="S800" s="204"/>
      <c r="T800" s="204"/>
      <c r="U800" s="204"/>
      <c r="V800" s="204"/>
      <c r="W800" s="204"/>
      <c r="X800" s="204"/>
      <c r="Y800" s="204"/>
      <c r="Z800" s="204"/>
    </row>
    <row r="801" spans="1:26" ht="12.75" customHeight="1">
      <c r="A801" s="204"/>
      <c r="B801" s="204"/>
      <c r="C801" s="205"/>
      <c r="D801" s="205"/>
      <c r="E801" s="205"/>
      <c r="F801" s="206"/>
      <c r="G801" s="204"/>
      <c r="H801" s="204"/>
      <c r="I801" s="204"/>
      <c r="J801" s="204"/>
      <c r="K801" s="204"/>
      <c r="L801" s="204"/>
      <c r="M801" s="204"/>
      <c r="N801" s="204"/>
      <c r="O801" s="204"/>
      <c r="P801" s="204"/>
      <c r="Q801" s="204"/>
      <c r="R801" s="204"/>
      <c r="S801" s="204"/>
      <c r="T801" s="204"/>
      <c r="U801" s="204"/>
      <c r="V801" s="204"/>
      <c r="W801" s="204"/>
      <c r="X801" s="204"/>
      <c r="Y801" s="204"/>
      <c r="Z801" s="204"/>
    </row>
    <row r="802" spans="1:26" ht="12.75" customHeight="1">
      <c r="A802" s="204"/>
      <c r="B802" s="204"/>
      <c r="C802" s="205"/>
      <c r="D802" s="205"/>
      <c r="E802" s="205"/>
      <c r="F802" s="206"/>
      <c r="G802" s="204"/>
      <c r="H802" s="204"/>
      <c r="I802" s="204"/>
      <c r="J802" s="204"/>
      <c r="K802" s="204"/>
      <c r="L802" s="204"/>
      <c r="M802" s="204"/>
      <c r="N802" s="204"/>
      <c r="O802" s="204"/>
      <c r="P802" s="204"/>
      <c r="Q802" s="204"/>
      <c r="R802" s="204"/>
      <c r="S802" s="204"/>
      <c r="T802" s="204"/>
      <c r="U802" s="204"/>
      <c r="V802" s="204"/>
      <c r="W802" s="204"/>
      <c r="X802" s="204"/>
      <c r="Y802" s="204"/>
      <c r="Z802" s="204"/>
    </row>
    <row r="803" spans="1:26" ht="12.75" customHeight="1">
      <c r="A803" s="204"/>
      <c r="B803" s="204"/>
      <c r="C803" s="205"/>
      <c r="D803" s="205"/>
      <c r="E803" s="205"/>
      <c r="F803" s="206"/>
      <c r="G803" s="204"/>
      <c r="H803" s="204"/>
      <c r="I803" s="204"/>
      <c r="J803" s="204"/>
      <c r="K803" s="204"/>
      <c r="L803" s="204"/>
      <c r="M803" s="204"/>
      <c r="N803" s="204"/>
      <c r="O803" s="204"/>
      <c r="P803" s="204"/>
      <c r="Q803" s="204"/>
      <c r="R803" s="204"/>
      <c r="S803" s="204"/>
      <c r="T803" s="204"/>
      <c r="U803" s="204"/>
      <c r="V803" s="204"/>
      <c r="W803" s="204"/>
      <c r="X803" s="204"/>
      <c r="Y803" s="204"/>
      <c r="Z803" s="204"/>
    </row>
    <row r="804" spans="1:26" ht="12.75" customHeight="1">
      <c r="A804" s="204"/>
      <c r="B804" s="204"/>
      <c r="C804" s="205"/>
      <c r="D804" s="205"/>
      <c r="E804" s="205"/>
      <c r="F804" s="206"/>
      <c r="G804" s="204"/>
      <c r="H804" s="204"/>
      <c r="I804" s="204"/>
      <c r="J804" s="204"/>
      <c r="K804" s="204"/>
      <c r="L804" s="204"/>
      <c r="M804" s="204"/>
      <c r="N804" s="204"/>
      <c r="O804" s="204"/>
      <c r="P804" s="204"/>
      <c r="Q804" s="204"/>
      <c r="R804" s="204"/>
      <c r="S804" s="204"/>
      <c r="T804" s="204"/>
      <c r="U804" s="204"/>
      <c r="V804" s="204"/>
      <c r="W804" s="204"/>
      <c r="X804" s="204"/>
      <c r="Y804" s="204"/>
      <c r="Z804" s="204"/>
    </row>
    <row r="805" spans="1:26" ht="12.75" customHeight="1">
      <c r="A805" s="204"/>
      <c r="B805" s="204"/>
      <c r="C805" s="205"/>
      <c r="D805" s="205"/>
      <c r="E805" s="205"/>
      <c r="F805" s="206"/>
      <c r="G805" s="204"/>
      <c r="H805" s="204"/>
      <c r="I805" s="204"/>
      <c r="J805" s="204"/>
      <c r="K805" s="204"/>
      <c r="L805" s="204"/>
      <c r="M805" s="204"/>
      <c r="N805" s="204"/>
      <c r="O805" s="204"/>
      <c r="P805" s="204"/>
      <c r="Q805" s="204"/>
      <c r="R805" s="204"/>
      <c r="S805" s="204"/>
      <c r="T805" s="204"/>
      <c r="U805" s="204"/>
      <c r="V805" s="204"/>
      <c r="W805" s="204"/>
      <c r="X805" s="204"/>
      <c r="Y805" s="204"/>
      <c r="Z805" s="204"/>
    </row>
    <row r="806" spans="1:26" ht="12.75" customHeight="1">
      <c r="A806" s="204"/>
      <c r="B806" s="204"/>
      <c r="C806" s="205"/>
      <c r="D806" s="205"/>
      <c r="E806" s="205"/>
      <c r="F806" s="206"/>
      <c r="G806" s="204"/>
      <c r="H806" s="204"/>
      <c r="I806" s="204"/>
      <c r="J806" s="204"/>
      <c r="K806" s="204"/>
      <c r="L806" s="204"/>
      <c r="M806" s="204"/>
      <c r="N806" s="204"/>
      <c r="O806" s="204"/>
      <c r="P806" s="204"/>
      <c r="Q806" s="204"/>
      <c r="R806" s="204"/>
      <c r="S806" s="204"/>
      <c r="T806" s="204"/>
      <c r="U806" s="204"/>
      <c r="V806" s="204"/>
      <c r="W806" s="204"/>
      <c r="X806" s="204"/>
      <c r="Y806" s="204"/>
      <c r="Z806" s="204"/>
    </row>
    <row r="807" spans="1:26" ht="12.75" customHeight="1">
      <c r="A807" s="204"/>
      <c r="B807" s="204"/>
      <c r="C807" s="205"/>
      <c r="D807" s="205"/>
      <c r="E807" s="205"/>
      <c r="F807" s="206"/>
      <c r="G807" s="204"/>
      <c r="H807" s="204"/>
      <c r="I807" s="204"/>
      <c r="J807" s="204"/>
      <c r="K807" s="204"/>
      <c r="L807" s="204"/>
      <c r="M807" s="204"/>
      <c r="N807" s="204"/>
      <c r="O807" s="204"/>
      <c r="P807" s="204"/>
      <c r="Q807" s="204"/>
      <c r="R807" s="204"/>
      <c r="S807" s="204"/>
      <c r="T807" s="204"/>
      <c r="U807" s="204"/>
      <c r="V807" s="204"/>
      <c r="W807" s="204"/>
      <c r="X807" s="204"/>
      <c r="Y807" s="204"/>
      <c r="Z807" s="204"/>
    </row>
    <row r="808" spans="1:26" ht="12.75" customHeight="1">
      <c r="A808" s="204"/>
      <c r="B808" s="204"/>
      <c r="C808" s="205"/>
      <c r="D808" s="205"/>
      <c r="E808" s="205"/>
      <c r="F808" s="206"/>
      <c r="G808" s="204"/>
      <c r="H808" s="204"/>
      <c r="I808" s="204"/>
      <c r="J808" s="204"/>
      <c r="K808" s="204"/>
      <c r="L808" s="204"/>
      <c r="M808" s="204"/>
      <c r="N808" s="204"/>
      <c r="O808" s="204"/>
      <c r="P808" s="204"/>
      <c r="Q808" s="204"/>
      <c r="R808" s="204"/>
      <c r="S808" s="204"/>
      <c r="T808" s="204"/>
      <c r="U808" s="204"/>
      <c r="V808" s="204"/>
      <c r="W808" s="204"/>
      <c r="X808" s="204"/>
      <c r="Y808" s="204"/>
      <c r="Z808" s="204"/>
    </row>
    <row r="809" spans="1:26" ht="12.75" customHeight="1">
      <c r="A809" s="204"/>
      <c r="B809" s="204"/>
      <c r="C809" s="205"/>
      <c r="D809" s="205"/>
      <c r="E809" s="205"/>
      <c r="F809" s="206"/>
      <c r="G809" s="204"/>
      <c r="H809" s="204"/>
      <c r="I809" s="204"/>
      <c r="J809" s="204"/>
      <c r="K809" s="204"/>
      <c r="L809" s="204"/>
      <c r="M809" s="204"/>
      <c r="N809" s="204"/>
      <c r="O809" s="204"/>
      <c r="P809" s="204"/>
      <c r="Q809" s="204"/>
      <c r="R809" s="204"/>
      <c r="S809" s="204"/>
      <c r="T809" s="204"/>
      <c r="U809" s="204"/>
      <c r="V809" s="204"/>
      <c r="W809" s="204"/>
      <c r="X809" s="204"/>
      <c r="Y809" s="204"/>
      <c r="Z809" s="204"/>
    </row>
    <row r="810" spans="1:26" ht="12.75" customHeight="1">
      <c r="A810" s="204"/>
      <c r="B810" s="204"/>
      <c r="C810" s="205"/>
      <c r="D810" s="205"/>
      <c r="E810" s="205"/>
      <c r="F810" s="206"/>
      <c r="G810" s="204"/>
      <c r="H810" s="204"/>
      <c r="I810" s="204"/>
      <c r="J810" s="204"/>
      <c r="K810" s="204"/>
      <c r="L810" s="204"/>
      <c r="M810" s="204"/>
      <c r="N810" s="204"/>
      <c r="O810" s="204"/>
      <c r="P810" s="204"/>
      <c r="Q810" s="204"/>
      <c r="R810" s="204"/>
      <c r="S810" s="204"/>
      <c r="T810" s="204"/>
      <c r="U810" s="204"/>
      <c r="V810" s="204"/>
      <c r="W810" s="204"/>
      <c r="X810" s="204"/>
      <c r="Y810" s="204"/>
      <c r="Z810" s="204"/>
    </row>
    <row r="811" spans="1:26" ht="12.75" customHeight="1">
      <c r="A811" s="204"/>
      <c r="B811" s="204"/>
      <c r="C811" s="205"/>
      <c r="D811" s="205"/>
      <c r="E811" s="205"/>
      <c r="F811" s="206"/>
      <c r="G811" s="204"/>
      <c r="H811" s="204"/>
      <c r="I811" s="204"/>
      <c r="J811" s="204"/>
      <c r="K811" s="204"/>
      <c r="L811" s="204"/>
      <c r="M811" s="204"/>
      <c r="N811" s="204"/>
      <c r="O811" s="204"/>
      <c r="P811" s="204"/>
      <c r="Q811" s="204"/>
      <c r="R811" s="204"/>
      <c r="S811" s="204"/>
      <c r="T811" s="204"/>
      <c r="U811" s="204"/>
      <c r="V811" s="204"/>
      <c r="W811" s="204"/>
      <c r="X811" s="204"/>
      <c r="Y811" s="204"/>
      <c r="Z811" s="204"/>
    </row>
    <row r="812" spans="1:26" ht="12.75" customHeight="1">
      <c r="A812" s="204"/>
      <c r="B812" s="204"/>
      <c r="C812" s="205"/>
      <c r="D812" s="205"/>
      <c r="E812" s="205"/>
      <c r="F812" s="206"/>
      <c r="G812" s="204"/>
      <c r="H812" s="204"/>
      <c r="I812" s="204"/>
      <c r="J812" s="204"/>
      <c r="K812" s="204"/>
      <c r="L812" s="204"/>
      <c r="M812" s="204"/>
      <c r="N812" s="204"/>
      <c r="O812" s="204"/>
      <c r="P812" s="204"/>
      <c r="Q812" s="204"/>
      <c r="R812" s="204"/>
      <c r="S812" s="204"/>
      <c r="T812" s="204"/>
      <c r="U812" s="204"/>
      <c r="V812" s="204"/>
      <c r="W812" s="204"/>
      <c r="X812" s="204"/>
      <c r="Y812" s="204"/>
      <c r="Z812" s="204"/>
    </row>
    <row r="813" spans="1:26" ht="12.75" customHeight="1">
      <c r="A813" s="204"/>
      <c r="B813" s="204"/>
      <c r="C813" s="205"/>
      <c r="D813" s="205"/>
      <c r="E813" s="205"/>
      <c r="F813" s="206"/>
      <c r="G813" s="204"/>
      <c r="H813" s="204"/>
      <c r="I813" s="204"/>
      <c r="J813" s="204"/>
      <c r="K813" s="204"/>
      <c r="L813" s="204"/>
      <c r="M813" s="204"/>
      <c r="N813" s="204"/>
      <c r="O813" s="204"/>
      <c r="P813" s="204"/>
      <c r="Q813" s="204"/>
      <c r="R813" s="204"/>
      <c r="S813" s="204"/>
      <c r="T813" s="204"/>
      <c r="U813" s="204"/>
      <c r="V813" s="204"/>
      <c r="W813" s="204"/>
      <c r="X813" s="204"/>
      <c r="Y813" s="204"/>
      <c r="Z813" s="204"/>
    </row>
    <row r="814" spans="1:26" ht="12.75" customHeight="1">
      <c r="A814" s="204"/>
      <c r="B814" s="204"/>
      <c r="C814" s="205"/>
      <c r="D814" s="205"/>
      <c r="E814" s="205"/>
      <c r="F814" s="206"/>
      <c r="G814" s="204"/>
      <c r="H814" s="204"/>
      <c r="I814" s="204"/>
      <c r="J814" s="204"/>
      <c r="K814" s="204"/>
      <c r="L814" s="204"/>
      <c r="M814" s="204"/>
      <c r="N814" s="204"/>
      <c r="O814" s="204"/>
      <c r="P814" s="204"/>
      <c r="Q814" s="204"/>
      <c r="R814" s="204"/>
      <c r="S814" s="204"/>
      <c r="T814" s="204"/>
      <c r="U814" s="204"/>
      <c r="V814" s="204"/>
      <c r="W814" s="204"/>
      <c r="X814" s="204"/>
      <c r="Y814" s="204"/>
      <c r="Z814" s="204"/>
    </row>
    <row r="815" spans="1:26" ht="12.75" customHeight="1">
      <c r="A815" s="204"/>
      <c r="B815" s="204"/>
      <c r="C815" s="205"/>
      <c r="D815" s="205"/>
      <c r="E815" s="205"/>
      <c r="F815" s="206"/>
      <c r="G815" s="204"/>
      <c r="H815" s="204"/>
      <c r="I815" s="204"/>
      <c r="J815" s="204"/>
      <c r="K815" s="204"/>
      <c r="L815" s="204"/>
      <c r="M815" s="204"/>
      <c r="N815" s="204"/>
      <c r="O815" s="204"/>
      <c r="P815" s="204"/>
      <c r="Q815" s="204"/>
      <c r="R815" s="204"/>
      <c r="S815" s="204"/>
      <c r="T815" s="204"/>
      <c r="U815" s="204"/>
      <c r="V815" s="204"/>
      <c r="W815" s="204"/>
      <c r="X815" s="204"/>
      <c r="Y815" s="204"/>
      <c r="Z815" s="204"/>
    </row>
    <row r="816" spans="1:26" ht="12.75" customHeight="1">
      <c r="A816" s="204"/>
      <c r="B816" s="204"/>
      <c r="C816" s="205"/>
      <c r="D816" s="205"/>
      <c r="E816" s="205"/>
      <c r="F816" s="206"/>
      <c r="G816" s="204"/>
      <c r="H816" s="204"/>
      <c r="I816" s="204"/>
      <c r="J816" s="204"/>
      <c r="K816" s="204"/>
      <c r="L816" s="204"/>
      <c r="M816" s="204"/>
      <c r="N816" s="204"/>
      <c r="O816" s="204"/>
      <c r="P816" s="204"/>
      <c r="Q816" s="204"/>
      <c r="R816" s="204"/>
      <c r="S816" s="204"/>
      <c r="T816" s="204"/>
      <c r="U816" s="204"/>
      <c r="V816" s="204"/>
      <c r="W816" s="204"/>
      <c r="X816" s="204"/>
      <c r="Y816" s="204"/>
      <c r="Z816" s="204"/>
    </row>
    <row r="817" spans="1:26" ht="12.75" customHeight="1">
      <c r="A817" s="204"/>
      <c r="B817" s="204"/>
      <c r="C817" s="205"/>
      <c r="D817" s="205"/>
      <c r="E817" s="205"/>
      <c r="F817" s="206"/>
      <c r="G817" s="204"/>
      <c r="H817" s="204"/>
      <c r="I817" s="204"/>
      <c r="J817" s="204"/>
      <c r="K817" s="204"/>
      <c r="L817" s="204"/>
      <c r="M817" s="204"/>
      <c r="N817" s="204"/>
      <c r="O817" s="204"/>
      <c r="P817" s="204"/>
      <c r="Q817" s="204"/>
      <c r="R817" s="204"/>
      <c r="S817" s="204"/>
      <c r="T817" s="204"/>
      <c r="U817" s="204"/>
      <c r="V817" s="204"/>
      <c r="W817" s="204"/>
      <c r="X817" s="204"/>
      <c r="Y817" s="204"/>
      <c r="Z817" s="204"/>
    </row>
    <row r="818" spans="1:26" ht="12.75" customHeight="1">
      <c r="A818" s="204"/>
      <c r="B818" s="204"/>
      <c r="C818" s="205"/>
      <c r="D818" s="205"/>
      <c r="E818" s="205"/>
      <c r="F818" s="206"/>
      <c r="G818" s="204"/>
      <c r="H818" s="204"/>
      <c r="I818" s="204"/>
      <c r="J818" s="204"/>
      <c r="K818" s="204"/>
      <c r="L818" s="204"/>
      <c r="M818" s="204"/>
      <c r="N818" s="204"/>
      <c r="O818" s="204"/>
      <c r="P818" s="204"/>
      <c r="Q818" s="204"/>
      <c r="R818" s="204"/>
      <c r="S818" s="204"/>
      <c r="T818" s="204"/>
      <c r="U818" s="204"/>
      <c r="V818" s="204"/>
      <c r="W818" s="204"/>
      <c r="X818" s="204"/>
      <c r="Y818" s="204"/>
      <c r="Z818" s="204"/>
    </row>
    <row r="819" spans="1:26" ht="12.75" customHeight="1">
      <c r="A819" s="204"/>
      <c r="B819" s="204"/>
      <c r="C819" s="205"/>
      <c r="D819" s="205"/>
      <c r="E819" s="205"/>
      <c r="F819" s="206"/>
      <c r="G819" s="204"/>
      <c r="H819" s="204"/>
      <c r="I819" s="204"/>
      <c r="J819" s="204"/>
      <c r="K819" s="204"/>
      <c r="L819" s="204"/>
      <c r="M819" s="204"/>
      <c r="N819" s="204"/>
      <c r="O819" s="204"/>
      <c r="P819" s="204"/>
      <c r="Q819" s="204"/>
      <c r="R819" s="204"/>
      <c r="S819" s="204"/>
      <c r="T819" s="204"/>
      <c r="U819" s="204"/>
      <c r="V819" s="204"/>
      <c r="W819" s="204"/>
      <c r="X819" s="204"/>
      <c r="Y819" s="204"/>
      <c r="Z819" s="204"/>
    </row>
    <row r="820" spans="1:26" ht="12.75" customHeight="1">
      <c r="A820" s="204"/>
      <c r="B820" s="204"/>
      <c r="C820" s="205"/>
      <c r="D820" s="205"/>
      <c r="E820" s="205"/>
      <c r="F820" s="206"/>
      <c r="G820" s="204"/>
      <c r="H820" s="204"/>
      <c r="I820" s="204"/>
      <c r="J820" s="204"/>
      <c r="K820" s="204"/>
      <c r="L820" s="204"/>
      <c r="M820" s="204"/>
      <c r="N820" s="204"/>
      <c r="O820" s="204"/>
      <c r="P820" s="204"/>
      <c r="Q820" s="204"/>
      <c r="R820" s="204"/>
      <c r="S820" s="204"/>
      <c r="T820" s="204"/>
      <c r="U820" s="204"/>
      <c r="V820" s="204"/>
      <c r="W820" s="204"/>
      <c r="X820" s="204"/>
      <c r="Y820" s="204"/>
      <c r="Z820" s="204"/>
    </row>
    <row r="821" spans="1:26" ht="12.75" customHeight="1">
      <c r="A821" s="204"/>
      <c r="B821" s="204"/>
      <c r="C821" s="205"/>
      <c r="D821" s="205"/>
      <c r="E821" s="205"/>
      <c r="F821" s="206"/>
      <c r="G821" s="204"/>
      <c r="H821" s="204"/>
      <c r="I821" s="204"/>
      <c r="J821" s="204"/>
      <c r="K821" s="204"/>
      <c r="L821" s="204"/>
      <c r="M821" s="204"/>
      <c r="N821" s="204"/>
      <c r="O821" s="204"/>
      <c r="P821" s="204"/>
      <c r="Q821" s="204"/>
      <c r="R821" s="204"/>
      <c r="S821" s="204"/>
      <c r="T821" s="204"/>
      <c r="U821" s="204"/>
      <c r="V821" s="204"/>
      <c r="W821" s="204"/>
      <c r="X821" s="204"/>
      <c r="Y821" s="204"/>
      <c r="Z821" s="204"/>
    </row>
    <row r="822" spans="1:26" ht="12.75" customHeight="1">
      <c r="A822" s="204"/>
      <c r="B822" s="204"/>
      <c r="C822" s="205"/>
      <c r="D822" s="205"/>
      <c r="E822" s="205"/>
      <c r="F822" s="206"/>
      <c r="G822" s="204"/>
      <c r="H822" s="204"/>
      <c r="I822" s="204"/>
      <c r="J822" s="204"/>
      <c r="K822" s="204"/>
      <c r="L822" s="204"/>
      <c r="M822" s="204"/>
      <c r="N822" s="204"/>
      <c r="O822" s="204"/>
      <c r="P822" s="204"/>
      <c r="Q822" s="204"/>
      <c r="R822" s="204"/>
      <c r="S822" s="204"/>
      <c r="T822" s="204"/>
      <c r="U822" s="204"/>
      <c r="V822" s="204"/>
      <c r="W822" s="204"/>
      <c r="X822" s="204"/>
      <c r="Y822" s="204"/>
      <c r="Z822" s="204"/>
    </row>
    <row r="823" spans="1:26" ht="12.75" customHeight="1">
      <c r="A823" s="204"/>
      <c r="B823" s="204"/>
      <c r="C823" s="205"/>
      <c r="D823" s="205"/>
      <c r="E823" s="205"/>
      <c r="F823" s="206"/>
      <c r="G823" s="204"/>
      <c r="H823" s="204"/>
      <c r="I823" s="204"/>
      <c r="J823" s="204"/>
      <c r="K823" s="204"/>
      <c r="L823" s="204"/>
      <c r="M823" s="204"/>
      <c r="N823" s="204"/>
      <c r="O823" s="204"/>
      <c r="P823" s="204"/>
      <c r="Q823" s="204"/>
      <c r="R823" s="204"/>
      <c r="S823" s="204"/>
      <c r="T823" s="204"/>
      <c r="U823" s="204"/>
      <c r="V823" s="204"/>
      <c r="W823" s="204"/>
      <c r="X823" s="204"/>
      <c r="Y823" s="204"/>
      <c r="Z823" s="204"/>
    </row>
    <row r="824" spans="1:26" ht="12.75" customHeight="1">
      <c r="A824" s="204"/>
      <c r="B824" s="204"/>
      <c r="C824" s="205"/>
      <c r="D824" s="205"/>
      <c r="E824" s="205"/>
      <c r="F824" s="206"/>
      <c r="G824" s="204"/>
      <c r="H824" s="204"/>
      <c r="I824" s="204"/>
      <c r="J824" s="204"/>
      <c r="K824" s="204"/>
      <c r="L824" s="204"/>
      <c r="M824" s="204"/>
      <c r="N824" s="204"/>
      <c r="O824" s="204"/>
      <c r="P824" s="204"/>
      <c r="Q824" s="204"/>
      <c r="R824" s="204"/>
      <c r="S824" s="204"/>
      <c r="T824" s="204"/>
      <c r="U824" s="204"/>
      <c r="V824" s="204"/>
      <c r="W824" s="204"/>
      <c r="X824" s="204"/>
      <c r="Y824" s="204"/>
      <c r="Z824" s="204"/>
    </row>
    <row r="825" spans="1:26" ht="12.75" customHeight="1">
      <c r="A825" s="204"/>
      <c r="B825" s="204"/>
      <c r="C825" s="205"/>
      <c r="D825" s="205"/>
      <c r="E825" s="205"/>
      <c r="F825" s="206"/>
      <c r="G825" s="204"/>
      <c r="H825" s="204"/>
      <c r="I825" s="204"/>
      <c r="J825" s="204"/>
      <c r="K825" s="204"/>
      <c r="L825" s="204"/>
      <c r="M825" s="204"/>
      <c r="N825" s="204"/>
      <c r="O825" s="204"/>
      <c r="P825" s="204"/>
      <c r="Q825" s="204"/>
      <c r="R825" s="204"/>
      <c r="S825" s="204"/>
      <c r="T825" s="204"/>
      <c r="U825" s="204"/>
      <c r="V825" s="204"/>
      <c r="W825" s="204"/>
      <c r="X825" s="204"/>
      <c r="Y825" s="204"/>
      <c r="Z825" s="204"/>
    </row>
    <row r="826" spans="1:26" ht="12.75" customHeight="1">
      <c r="A826" s="204"/>
      <c r="B826" s="204"/>
      <c r="C826" s="205"/>
      <c r="D826" s="205"/>
      <c r="E826" s="205"/>
      <c r="F826" s="206"/>
      <c r="G826" s="204"/>
      <c r="H826" s="204"/>
      <c r="I826" s="204"/>
      <c r="J826" s="204"/>
      <c r="K826" s="204"/>
      <c r="L826" s="204"/>
      <c r="M826" s="204"/>
      <c r="N826" s="204"/>
      <c r="O826" s="204"/>
      <c r="P826" s="204"/>
      <c r="Q826" s="204"/>
      <c r="R826" s="204"/>
      <c r="S826" s="204"/>
      <c r="T826" s="204"/>
      <c r="U826" s="204"/>
      <c r="V826" s="204"/>
      <c r="W826" s="204"/>
      <c r="X826" s="204"/>
      <c r="Y826" s="204"/>
      <c r="Z826" s="204"/>
    </row>
    <row r="827" spans="1:26" ht="12.75" customHeight="1">
      <c r="A827" s="204"/>
      <c r="B827" s="204"/>
      <c r="C827" s="205"/>
      <c r="D827" s="205"/>
      <c r="E827" s="205"/>
      <c r="F827" s="206"/>
      <c r="G827" s="204"/>
      <c r="H827" s="204"/>
      <c r="I827" s="204"/>
      <c r="J827" s="204"/>
      <c r="K827" s="204"/>
      <c r="L827" s="204"/>
      <c r="M827" s="204"/>
      <c r="N827" s="204"/>
      <c r="O827" s="204"/>
      <c r="P827" s="204"/>
      <c r="Q827" s="204"/>
      <c r="R827" s="204"/>
      <c r="S827" s="204"/>
      <c r="T827" s="204"/>
      <c r="U827" s="204"/>
      <c r="V827" s="204"/>
      <c r="W827" s="204"/>
      <c r="X827" s="204"/>
      <c r="Y827" s="204"/>
      <c r="Z827" s="204"/>
    </row>
    <row r="828" spans="1:26" ht="12.75" customHeight="1">
      <c r="A828" s="204"/>
      <c r="B828" s="204"/>
      <c r="C828" s="205"/>
      <c r="D828" s="205"/>
      <c r="E828" s="205"/>
      <c r="F828" s="206"/>
      <c r="G828" s="204"/>
      <c r="H828" s="204"/>
      <c r="I828" s="204"/>
      <c r="J828" s="204"/>
      <c r="K828" s="204"/>
      <c r="L828" s="204"/>
      <c r="M828" s="204"/>
      <c r="N828" s="204"/>
      <c r="O828" s="204"/>
      <c r="P828" s="204"/>
      <c r="Q828" s="204"/>
      <c r="R828" s="204"/>
      <c r="S828" s="204"/>
      <c r="T828" s="204"/>
      <c r="U828" s="204"/>
      <c r="V828" s="204"/>
      <c r="W828" s="204"/>
      <c r="X828" s="204"/>
      <c r="Y828" s="204"/>
      <c r="Z828" s="204"/>
    </row>
    <row r="829" spans="1:26" ht="12.75" customHeight="1">
      <c r="A829" s="204"/>
      <c r="B829" s="204"/>
      <c r="C829" s="205"/>
      <c r="D829" s="205"/>
      <c r="E829" s="205"/>
      <c r="F829" s="206"/>
      <c r="G829" s="204"/>
      <c r="H829" s="204"/>
      <c r="I829" s="204"/>
      <c r="J829" s="204"/>
      <c r="K829" s="204"/>
      <c r="L829" s="204"/>
      <c r="M829" s="204"/>
      <c r="N829" s="204"/>
      <c r="O829" s="204"/>
      <c r="P829" s="204"/>
      <c r="Q829" s="204"/>
      <c r="R829" s="204"/>
      <c r="S829" s="204"/>
      <c r="T829" s="204"/>
      <c r="U829" s="204"/>
      <c r="V829" s="204"/>
      <c r="W829" s="204"/>
      <c r="X829" s="204"/>
      <c r="Y829" s="204"/>
      <c r="Z829" s="204"/>
    </row>
    <row r="830" spans="1:26" ht="12.75" customHeight="1">
      <c r="A830" s="204"/>
      <c r="B830" s="204"/>
      <c r="C830" s="205"/>
      <c r="D830" s="205"/>
      <c r="E830" s="205"/>
      <c r="F830" s="206"/>
      <c r="G830" s="204"/>
      <c r="H830" s="204"/>
      <c r="I830" s="204"/>
      <c r="J830" s="204"/>
      <c r="K830" s="204"/>
      <c r="L830" s="204"/>
      <c r="M830" s="204"/>
      <c r="N830" s="204"/>
      <c r="O830" s="204"/>
      <c r="P830" s="204"/>
      <c r="Q830" s="204"/>
      <c r="R830" s="204"/>
      <c r="S830" s="204"/>
      <c r="T830" s="204"/>
      <c r="U830" s="204"/>
      <c r="V830" s="204"/>
      <c r="W830" s="204"/>
      <c r="X830" s="204"/>
      <c r="Y830" s="204"/>
      <c r="Z830" s="204"/>
    </row>
    <row r="831" spans="1:26" ht="12.75" customHeight="1">
      <c r="A831" s="204"/>
      <c r="B831" s="204"/>
      <c r="C831" s="205"/>
      <c r="D831" s="205"/>
      <c r="E831" s="205"/>
      <c r="F831" s="206"/>
      <c r="G831" s="204"/>
      <c r="H831" s="204"/>
      <c r="I831" s="204"/>
      <c r="J831" s="204"/>
      <c r="K831" s="204"/>
      <c r="L831" s="204"/>
      <c r="M831" s="204"/>
      <c r="N831" s="204"/>
      <c r="O831" s="204"/>
      <c r="P831" s="204"/>
      <c r="Q831" s="204"/>
      <c r="R831" s="204"/>
      <c r="S831" s="204"/>
      <c r="T831" s="204"/>
      <c r="U831" s="204"/>
      <c r="V831" s="204"/>
      <c r="W831" s="204"/>
      <c r="X831" s="204"/>
      <c r="Y831" s="204"/>
      <c r="Z831" s="204"/>
    </row>
    <row r="832" spans="1:26" ht="12.75" customHeight="1">
      <c r="A832" s="204"/>
      <c r="B832" s="204"/>
      <c r="C832" s="205"/>
      <c r="D832" s="205"/>
      <c r="E832" s="205"/>
      <c r="F832" s="206"/>
      <c r="G832" s="204"/>
      <c r="H832" s="204"/>
      <c r="I832" s="204"/>
      <c r="J832" s="204"/>
      <c r="K832" s="204"/>
      <c r="L832" s="204"/>
      <c r="M832" s="204"/>
      <c r="N832" s="204"/>
      <c r="O832" s="204"/>
      <c r="P832" s="204"/>
      <c r="Q832" s="204"/>
      <c r="R832" s="204"/>
      <c r="S832" s="204"/>
      <c r="T832" s="204"/>
      <c r="U832" s="204"/>
      <c r="V832" s="204"/>
      <c r="W832" s="204"/>
      <c r="X832" s="204"/>
      <c r="Y832" s="204"/>
      <c r="Z832" s="204"/>
    </row>
    <row r="833" spans="1:26" ht="12.75" customHeight="1">
      <c r="A833" s="204"/>
      <c r="B833" s="204"/>
      <c r="C833" s="205"/>
      <c r="D833" s="205"/>
      <c r="E833" s="205"/>
      <c r="F833" s="206"/>
      <c r="G833" s="204"/>
      <c r="H833" s="204"/>
      <c r="I833" s="204"/>
      <c r="J833" s="204"/>
      <c r="K833" s="204"/>
      <c r="L833" s="204"/>
      <c r="M833" s="204"/>
      <c r="N833" s="204"/>
      <c r="O833" s="204"/>
      <c r="P833" s="204"/>
      <c r="Q833" s="204"/>
      <c r="R833" s="204"/>
      <c r="S833" s="204"/>
      <c r="T833" s="204"/>
      <c r="U833" s="204"/>
      <c r="V833" s="204"/>
      <c r="W833" s="204"/>
      <c r="X833" s="204"/>
      <c r="Y833" s="204"/>
      <c r="Z833" s="204"/>
    </row>
    <row r="834" spans="1:26" ht="12.75" customHeight="1">
      <c r="A834" s="204"/>
      <c r="B834" s="204"/>
      <c r="C834" s="205"/>
      <c r="D834" s="205"/>
      <c r="E834" s="205"/>
      <c r="F834" s="206"/>
      <c r="G834" s="204"/>
      <c r="H834" s="204"/>
      <c r="I834" s="204"/>
      <c r="J834" s="204"/>
      <c r="K834" s="204"/>
      <c r="L834" s="204"/>
      <c r="M834" s="204"/>
      <c r="N834" s="204"/>
      <c r="O834" s="204"/>
      <c r="P834" s="204"/>
      <c r="Q834" s="204"/>
      <c r="R834" s="204"/>
      <c r="S834" s="204"/>
      <c r="T834" s="204"/>
      <c r="U834" s="204"/>
      <c r="V834" s="204"/>
      <c r="W834" s="204"/>
      <c r="X834" s="204"/>
      <c r="Y834" s="204"/>
      <c r="Z834" s="204"/>
    </row>
    <row r="835" spans="1:26" ht="12.75" customHeight="1">
      <c r="A835" s="204"/>
      <c r="B835" s="204"/>
      <c r="C835" s="205"/>
      <c r="D835" s="205"/>
      <c r="E835" s="205"/>
      <c r="F835" s="206"/>
      <c r="G835" s="204"/>
      <c r="H835" s="204"/>
      <c r="I835" s="204"/>
      <c r="J835" s="204"/>
      <c r="K835" s="204"/>
      <c r="L835" s="204"/>
      <c r="M835" s="204"/>
      <c r="N835" s="204"/>
      <c r="O835" s="204"/>
      <c r="P835" s="204"/>
      <c r="Q835" s="204"/>
      <c r="R835" s="204"/>
      <c r="S835" s="204"/>
      <c r="T835" s="204"/>
      <c r="U835" s="204"/>
      <c r="V835" s="204"/>
      <c r="W835" s="204"/>
      <c r="X835" s="204"/>
      <c r="Y835" s="204"/>
      <c r="Z835" s="204"/>
    </row>
    <row r="836" spans="1:26" ht="12.75" customHeight="1">
      <c r="A836" s="204"/>
      <c r="B836" s="204"/>
      <c r="C836" s="205"/>
      <c r="D836" s="205"/>
      <c r="E836" s="205"/>
      <c r="F836" s="206"/>
      <c r="G836" s="204"/>
      <c r="H836" s="204"/>
      <c r="I836" s="204"/>
      <c r="J836" s="204"/>
      <c r="K836" s="204"/>
      <c r="L836" s="204"/>
      <c r="M836" s="204"/>
      <c r="N836" s="204"/>
      <c r="O836" s="204"/>
      <c r="P836" s="204"/>
      <c r="Q836" s="204"/>
      <c r="R836" s="204"/>
      <c r="S836" s="204"/>
      <c r="T836" s="204"/>
      <c r="U836" s="204"/>
      <c r="V836" s="204"/>
      <c r="W836" s="204"/>
      <c r="X836" s="204"/>
      <c r="Y836" s="204"/>
      <c r="Z836" s="204"/>
    </row>
    <row r="837" spans="1:26" ht="12.75" customHeight="1">
      <c r="A837" s="204"/>
      <c r="B837" s="204"/>
      <c r="C837" s="205"/>
      <c r="D837" s="205"/>
      <c r="E837" s="205"/>
      <c r="F837" s="206"/>
      <c r="G837" s="204"/>
      <c r="H837" s="204"/>
      <c r="I837" s="204"/>
      <c r="J837" s="204"/>
      <c r="K837" s="204"/>
      <c r="L837" s="204"/>
      <c r="M837" s="204"/>
      <c r="N837" s="204"/>
      <c r="O837" s="204"/>
      <c r="P837" s="204"/>
      <c r="Q837" s="204"/>
      <c r="R837" s="204"/>
      <c r="S837" s="204"/>
      <c r="T837" s="204"/>
      <c r="U837" s="204"/>
      <c r="V837" s="204"/>
      <c r="W837" s="204"/>
      <c r="X837" s="204"/>
      <c r="Y837" s="204"/>
      <c r="Z837" s="204"/>
    </row>
    <row r="838" spans="1:26" ht="12.75" customHeight="1">
      <c r="A838" s="204"/>
      <c r="B838" s="204"/>
      <c r="C838" s="205"/>
      <c r="D838" s="205"/>
      <c r="E838" s="205"/>
      <c r="F838" s="206"/>
      <c r="G838" s="204"/>
      <c r="H838" s="204"/>
      <c r="I838" s="204"/>
      <c r="J838" s="204"/>
      <c r="K838" s="204"/>
      <c r="L838" s="204"/>
      <c r="M838" s="204"/>
      <c r="N838" s="204"/>
      <c r="O838" s="204"/>
      <c r="P838" s="204"/>
      <c r="Q838" s="204"/>
      <c r="R838" s="204"/>
      <c r="S838" s="204"/>
      <c r="T838" s="204"/>
      <c r="U838" s="204"/>
      <c r="V838" s="204"/>
      <c r="W838" s="204"/>
      <c r="X838" s="204"/>
      <c r="Y838" s="204"/>
      <c r="Z838" s="204"/>
    </row>
    <row r="839" spans="1:26" ht="12.75" customHeight="1">
      <c r="A839" s="204"/>
      <c r="B839" s="204"/>
      <c r="C839" s="205"/>
      <c r="D839" s="205"/>
      <c r="E839" s="205"/>
      <c r="F839" s="206"/>
      <c r="G839" s="204"/>
      <c r="H839" s="204"/>
      <c r="I839" s="204"/>
      <c r="J839" s="204"/>
      <c r="K839" s="204"/>
      <c r="L839" s="204"/>
      <c r="M839" s="204"/>
      <c r="N839" s="204"/>
      <c r="O839" s="204"/>
      <c r="P839" s="204"/>
      <c r="Q839" s="204"/>
      <c r="R839" s="204"/>
      <c r="S839" s="204"/>
      <c r="T839" s="204"/>
      <c r="U839" s="204"/>
      <c r="V839" s="204"/>
      <c r="W839" s="204"/>
      <c r="X839" s="204"/>
      <c r="Y839" s="204"/>
      <c r="Z839" s="204"/>
    </row>
    <row r="840" spans="1:26" ht="12.75" customHeight="1">
      <c r="A840" s="204"/>
      <c r="B840" s="204"/>
      <c r="C840" s="205"/>
      <c r="D840" s="205"/>
      <c r="E840" s="205"/>
      <c r="F840" s="206"/>
      <c r="G840" s="204"/>
      <c r="H840" s="204"/>
      <c r="I840" s="204"/>
      <c r="J840" s="204"/>
      <c r="K840" s="204"/>
      <c r="L840" s="204"/>
      <c r="M840" s="204"/>
      <c r="N840" s="204"/>
      <c r="O840" s="204"/>
      <c r="P840" s="204"/>
      <c r="Q840" s="204"/>
      <c r="R840" s="204"/>
      <c r="S840" s="204"/>
      <c r="T840" s="204"/>
      <c r="U840" s="204"/>
      <c r="V840" s="204"/>
      <c r="W840" s="204"/>
      <c r="X840" s="204"/>
      <c r="Y840" s="204"/>
      <c r="Z840" s="204"/>
    </row>
    <row r="841" spans="1:26" ht="12.75" customHeight="1">
      <c r="A841" s="204"/>
      <c r="B841" s="204"/>
      <c r="C841" s="205"/>
      <c r="D841" s="205"/>
      <c r="E841" s="205"/>
      <c r="F841" s="206"/>
      <c r="G841" s="204"/>
      <c r="H841" s="204"/>
      <c r="I841" s="204"/>
      <c r="J841" s="204"/>
      <c r="K841" s="204"/>
      <c r="L841" s="204"/>
      <c r="M841" s="204"/>
      <c r="N841" s="204"/>
      <c r="O841" s="204"/>
      <c r="P841" s="204"/>
      <c r="Q841" s="204"/>
      <c r="R841" s="204"/>
      <c r="S841" s="204"/>
      <c r="T841" s="204"/>
      <c r="U841" s="204"/>
      <c r="V841" s="204"/>
      <c r="W841" s="204"/>
      <c r="X841" s="204"/>
      <c r="Y841" s="204"/>
      <c r="Z841" s="204"/>
    </row>
    <row r="842" spans="1:26" ht="12.75" customHeight="1">
      <c r="A842" s="204"/>
      <c r="B842" s="204"/>
      <c r="C842" s="205"/>
      <c r="D842" s="205"/>
      <c r="E842" s="205"/>
      <c r="F842" s="206"/>
      <c r="G842" s="204"/>
      <c r="H842" s="204"/>
      <c r="I842" s="204"/>
      <c r="J842" s="204"/>
      <c r="K842" s="204"/>
      <c r="L842" s="204"/>
      <c r="M842" s="204"/>
      <c r="N842" s="204"/>
      <c r="O842" s="204"/>
      <c r="P842" s="204"/>
      <c r="Q842" s="204"/>
      <c r="R842" s="204"/>
      <c r="S842" s="204"/>
      <c r="T842" s="204"/>
      <c r="U842" s="204"/>
      <c r="V842" s="204"/>
      <c r="W842" s="204"/>
      <c r="X842" s="204"/>
      <c r="Y842" s="204"/>
      <c r="Z842" s="204"/>
    </row>
    <row r="843" spans="1:26" ht="12.75" customHeight="1">
      <c r="A843" s="204"/>
      <c r="B843" s="204"/>
      <c r="C843" s="205"/>
      <c r="D843" s="205"/>
      <c r="E843" s="205"/>
      <c r="F843" s="206"/>
      <c r="G843" s="204"/>
      <c r="H843" s="204"/>
      <c r="I843" s="204"/>
      <c r="J843" s="204"/>
      <c r="K843" s="204"/>
      <c r="L843" s="204"/>
      <c r="M843" s="204"/>
      <c r="N843" s="204"/>
      <c r="O843" s="204"/>
      <c r="P843" s="204"/>
      <c r="Q843" s="204"/>
      <c r="R843" s="204"/>
      <c r="S843" s="204"/>
      <c r="T843" s="204"/>
      <c r="U843" s="204"/>
      <c r="V843" s="204"/>
      <c r="W843" s="204"/>
      <c r="X843" s="204"/>
      <c r="Y843" s="204"/>
      <c r="Z843" s="204"/>
    </row>
    <row r="844" spans="1:26" ht="12.75" customHeight="1">
      <c r="A844" s="204"/>
      <c r="B844" s="204"/>
      <c r="C844" s="205"/>
      <c r="D844" s="205"/>
      <c r="E844" s="205"/>
      <c r="F844" s="206"/>
      <c r="G844" s="204"/>
      <c r="H844" s="204"/>
      <c r="I844" s="204"/>
      <c r="J844" s="204"/>
      <c r="K844" s="204"/>
      <c r="L844" s="204"/>
      <c r="M844" s="204"/>
      <c r="N844" s="204"/>
      <c r="O844" s="204"/>
      <c r="P844" s="204"/>
      <c r="Q844" s="204"/>
      <c r="R844" s="204"/>
      <c r="S844" s="204"/>
      <c r="T844" s="204"/>
      <c r="U844" s="204"/>
      <c r="V844" s="204"/>
      <c r="W844" s="204"/>
      <c r="X844" s="204"/>
      <c r="Y844" s="204"/>
      <c r="Z844" s="204"/>
    </row>
    <row r="845" spans="1:26" ht="12.75" customHeight="1">
      <c r="A845" s="204"/>
      <c r="B845" s="204"/>
      <c r="C845" s="205"/>
      <c r="D845" s="205"/>
      <c r="E845" s="205"/>
      <c r="F845" s="206"/>
      <c r="G845" s="204"/>
      <c r="H845" s="204"/>
      <c r="I845" s="204"/>
      <c r="J845" s="204"/>
      <c r="K845" s="204"/>
      <c r="L845" s="204"/>
      <c r="M845" s="204"/>
      <c r="N845" s="204"/>
      <c r="O845" s="204"/>
      <c r="P845" s="204"/>
      <c r="Q845" s="204"/>
      <c r="R845" s="204"/>
      <c r="S845" s="204"/>
      <c r="T845" s="204"/>
      <c r="U845" s="204"/>
      <c r="V845" s="204"/>
      <c r="W845" s="204"/>
      <c r="X845" s="204"/>
      <c r="Y845" s="204"/>
      <c r="Z845" s="204"/>
    </row>
    <row r="846" spans="1:26" ht="12.75" customHeight="1">
      <c r="A846" s="204"/>
      <c r="B846" s="204"/>
      <c r="C846" s="205"/>
      <c r="D846" s="205"/>
      <c r="E846" s="205"/>
      <c r="F846" s="206"/>
      <c r="G846" s="204"/>
      <c r="H846" s="204"/>
      <c r="I846" s="204"/>
      <c r="J846" s="204"/>
      <c r="K846" s="204"/>
      <c r="L846" s="204"/>
      <c r="M846" s="204"/>
      <c r="N846" s="204"/>
      <c r="O846" s="204"/>
      <c r="P846" s="204"/>
      <c r="Q846" s="204"/>
      <c r="R846" s="204"/>
      <c r="S846" s="204"/>
      <c r="T846" s="204"/>
      <c r="U846" s="204"/>
      <c r="V846" s="204"/>
      <c r="W846" s="204"/>
      <c r="X846" s="204"/>
      <c r="Y846" s="204"/>
      <c r="Z846" s="204"/>
    </row>
    <row r="847" spans="1:26" ht="12.75" customHeight="1">
      <c r="A847" s="204"/>
      <c r="B847" s="204"/>
      <c r="C847" s="205"/>
      <c r="D847" s="205"/>
      <c r="E847" s="205"/>
      <c r="F847" s="206"/>
      <c r="G847" s="204"/>
      <c r="H847" s="204"/>
      <c r="I847" s="204"/>
      <c r="J847" s="204"/>
      <c r="K847" s="204"/>
      <c r="L847" s="204"/>
      <c r="M847" s="204"/>
      <c r="N847" s="204"/>
      <c r="O847" s="204"/>
      <c r="P847" s="204"/>
      <c r="Q847" s="204"/>
      <c r="R847" s="204"/>
      <c r="S847" s="204"/>
      <c r="T847" s="204"/>
      <c r="U847" s="204"/>
      <c r="V847" s="204"/>
      <c r="W847" s="204"/>
      <c r="X847" s="204"/>
      <c r="Y847" s="204"/>
      <c r="Z847" s="204"/>
    </row>
    <row r="848" spans="1:26" ht="12.75" customHeight="1">
      <c r="A848" s="204"/>
      <c r="B848" s="204"/>
      <c r="C848" s="205"/>
      <c r="D848" s="205"/>
      <c r="E848" s="205"/>
      <c r="F848" s="206"/>
      <c r="G848" s="204"/>
      <c r="H848" s="204"/>
      <c r="I848" s="204"/>
      <c r="J848" s="204"/>
      <c r="K848" s="204"/>
      <c r="L848" s="204"/>
      <c r="M848" s="204"/>
      <c r="N848" s="204"/>
      <c r="O848" s="204"/>
      <c r="P848" s="204"/>
      <c r="Q848" s="204"/>
      <c r="R848" s="204"/>
      <c r="S848" s="204"/>
      <c r="T848" s="204"/>
      <c r="U848" s="204"/>
      <c r="V848" s="204"/>
      <c r="W848" s="204"/>
      <c r="X848" s="204"/>
      <c r="Y848" s="204"/>
      <c r="Z848" s="204"/>
    </row>
    <row r="849" spans="1:26" ht="12.75" customHeight="1">
      <c r="A849" s="204"/>
      <c r="B849" s="204"/>
      <c r="C849" s="205"/>
      <c r="D849" s="205"/>
      <c r="E849" s="205"/>
      <c r="F849" s="206"/>
      <c r="G849" s="204"/>
      <c r="H849" s="204"/>
      <c r="I849" s="204"/>
      <c r="J849" s="204"/>
      <c r="K849" s="204"/>
      <c r="L849" s="204"/>
      <c r="M849" s="204"/>
      <c r="N849" s="204"/>
      <c r="O849" s="204"/>
      <c r="P849" s="204"/>
      <c r="Q849" s="204"/>
      <c r="R849" s="204"/>
      <c r="S849" s="204"/>
      <c r="T849" s="204"/>
      <c r="U849" s="204"/>
      <c r="V849" s="204"/>
      <c r="W849" s="204"/>
      <c r="X849" s="204"/>
      <c r="Y849" s="204"/>
      <c r="Z849" s="204"/>
    </row>
    <row r="850" spans="1:26" ht="12.75" customHeight="1">
      <c r="A850" s="204"/>
      <c r="B850" s="204"/>
      <c r="C850" s="205"/>
      <c r="D850" s="205"/>
      <c r="E850" s="205"/>
      <c r="F850" s="206"/>
      <c r="G850" s="204"/>
      <c r="H850" s="204"/>
      <c r="I850" s="204"/>
      <c r="J850" s="204"/>
      <c r="K850" s="204"/>
      <c r="L850" s="204"/>
      <c r="M850" s="204"/>
      <c r="N850" s="204"/>
      <c r="O850" s="204"/>
      <c r="P850" s="204"/>
      <c r="Q850" s="204"/>
      <c r="R850" s="204"/>
      <c r="S850" s="204"/>
      <c r="T850" s="204"/>
      <c r="U850" s="204"/>
      <c r="V850" s="204"/>
      <c r="W850" s="204"/>
      <c r="X850" s="204"/>
      <c r="Y850" s="204"/>
      <c r="Z850" s="204"/>
    </row>
    <row r="851" spans="1:26" ht="12.75" customHeight="1">
      <c r="A851" s="204"/>
      <c r="B851" s="204"/>
      <c r="C851" s="205"/>
      <c r="D851" s="205"/>
      <c r="E851" s="205"/>
      <c r="F851" s="206"/>
      <c r="G851" s="204"/>
      <c r="H851" s="204"/>
      <c r="I851" s="204"/>
      <c r="J851" s="204"/>
      <c r="K851" s="204"/>
      <c r="L851" s="204"/>
      <c r="M851" s="204"/>
      <c r="N851" s="204"/>
      <c r="O851" s="204"/>
      <c r="P851" s="204"/>
      <c r="Q851" s="204"/>
      <c r="R851" s="204"/>
      <c r="S851" s="204"/>
      <c r="T851" s="204"/>
      <c r="U851" s="204"/>
      <c r="V851" s="204"/>
      <c r="W851" s="204"/>
      <c r="X851" s="204"/>
      <c r="Y851" s="204"/>
      <c r="Z851" s="204"/>
    </row>
    <row r="852" spans="1:26" ht="12.75" customHeight="1">
      <c r="A852" s="204"/>
      <c r="B852" s="204"/>
      <c r="C852" s="205"/>
      <c r="D852" s="205"/>
      <c r="E852" s="205"/>
      <c r="F852" s="206"/>
      <c r="G852" s="204"/>
      <c r="H852" s="204"/>
      <c r="I852" s="204"/>
      <c r="J852" s="204"/>
      <c r="K852" s="204"/>
      <c r="L852" s="204"/>
      <c r="M852" s="204"/>
      <c r="N852" s="204"/>
      <c r="O852" s="204"/>
      <c r="P852" s="204"/>
      <c r="Q852" s="204"/>
      <c r="R852" s="204"/>
      <c r="S852" s="204"/>
      <c r="T852" s="204"/>
      <c r="U852" s="204"/>
      <c r="V852" s="204"/>
      <c r="W852" s="204"/>
      <c r="X852" s="204"/>
      <c r="Y852" s="204"/>
      <c r="Z852" s="204"/>
    </row>
    <row r="853" spans="1:26" ht="12.75" customHeight="1">
      <c r="A853" s="204"/>
      <c r="B853" s="204"/>
      <c r="C853" s="205"/>
      <c r="D853" s="205"/>
      <c r="E853" s="205"/>
      <c r="F853" s="206"/>
      <c r="G853" s="204"/>
      <c r="H853" s="204"/>
      <c r="I853" s="204"/>
      <c r="J853" s="204"/>
      <c r="K853" s="204"/>
      <c r="L853" s="204"/>
      <c r="M853" s="204"/>
      <c r="N853" s="204"/>
      <c r="O853" s="204"/>
      <c r="P853" s="204"/>
      <c r="Q853" s="204"/>
      <c r="R853" s="204"/>
      <c r="S853" s="204"/>
      <c r="T853" s="204"/>
      <c r="U853" s="204"/>
      <c r="V853" s="204"/>
      <c r="W853" s="204"/>
      <c r="X853" s="204"/>
      <c r="Y853" s="204"/>
      <c r="Z853" s="204"/>
    </row>
    <row r="854" spans="1:26" ht="12.75" customHeight="1">
      <c r="A854" s="204"/>
      <c r="B854" s="204"/>
      <c r="C854" s="205"/>
      <c r="D854" s="205"/>
      <c r="E854" s="205"/>
      <c r="F854" s="206"/>
      <c r="G854" s="204"/>
      <c r="H854" s="204"/>
      <c r="I854" s="204"/>
      <c r="J854" s="204"/>
      <c r="K854" s="204"/>
      <c r="L854" s="204"/>
      <c r="M854" s="204"/>
      <c r="N854" s="204"/>
      <c r="O854" s="204"/>
      <c r="P854" s="204"/>
      <c r="Q854" s="204"/>
      <c r="R854" s="204"/>
      <c r="S854" s="204"/>
      <c r="T854" s="204"/>
      <c r="U854" s="204"/>
      <c r="V854" s="204"/>
      <c r="W854" s="204"/>
      <c r="X854" s="204"/>
      <c r="Y854" s="204"/>
      <c r="Z854" s="204"/>
    </row>
    <row r="855" spans="1:26" ht="12.75" customHeight="1">
      <c r="A855" s="204"/>
      <c r="B855" s="204"/>
      <c r="C855" s="205"/>
      <c r="D855" s="205"/>
      <c r="E855" s="205"/>
      <c r="F855" s="206"/>
      <c r="G855" s="204"/>
      <c r="H855" s="204"/>
      <c r="I855" s="204"/>
      <c r="J855" s="204"/>
      <c r="K855" s="204"/>
      <c r="L855" s="204"/>
      <c r="M855" s="204"/>
      <c r="N855" s="204"/>
      <c r="O855" s="204"/>
      <c r="P855" s="204"/>
      <c r="Q855" s="204"/>
      <c r="R855" s="204"/>
      <c r="S855" s="204"/>
      <c r="T855" s="204"/>
      <c r="U855" s="204"/>
      <c r="V855" s="204"/>
      <c r="W855" s="204"/>
      <c r="X855" s="204"/>
      <c r="Y855" s="204"/>
      <c r="Z855" s="204"/>
    </row>
    <row r="856" spans="1:26" ht="12.75" customHeight="1">
      <c r="A856" s="204"/>
      <c r="B856" s="204"/>
      <c r="C856" s="205"/>
      <c r="D856" s="205"/>
      <c r="E856" s="205"/>
      <c r="F856" s="206"/>
      <c r="G856" s="204"/>
      <c r="H856" s="204"/>
      <c r="I856" s="204"/>
      <c r="J856" s="204"/>
      <c r="K856" s="204"/>
      <c r="L856" s="204"/>
      <c r="M856" s="204"/>
      <c r="N856" s="204"/>
      <c r="O856" s="204"/>
      <c r="P856" s="204"/>
      <c r="Q856" s="204"/>
      <c r="R856" s="204"/>
      <c r="S856" s="204"/>
      <c r="T856" s="204"/>
      <c r="U856" s="204"/>
      <c r="V856" s="204"/>
      <c r="W856" s="204"/>
      <c r="X856" s="204"/>
      <c r="Y856" s="204"/>
      <c r="Z856" s="204"/>
    </row>
    <row r="857" spans="1:26" ht="12.75" customHeight="1">
      <c r="A857" s="204"/>
      <c r="B857" s="204"/>
      <c r="C857" s="205"/>
      <c r="D857" s="205"/>
      <c r="E857" s="205"/>
      <c r="F857" s="206"/>
      <c r="G857" s="204"/>
      <c r="H857" s="204"/>
      <c r="I857" s="204"/>
      <c r="J857" s="204"/>
      <c r="K857" s="204"/>
      <c r="L857" s="204"/>
      <c r="M857" s="204"/>
      <c r="N857" s="204"/>
      <c r="O857" s="204"/>
      <c r="P857" s="204"/>
      <c r="Q857" s="204"/>
      <c r="R857" s="204"/>
      <c r="S857" s="204"/>
      <c r="T857" s="204"/>
      <c r="U857" s="204"/>
      <c r="V857" s="204"/>
      <c r="W857" s="204"/>
      <c r="X857" s="204"/>
      <c r="Y857" s="204"/>
      <c r="Z857" s="204"/>
    </row>
    <row r="858" spans="1:26" ht="12.75" customHeight="1">
      <c r="A858" s="204"/>
      <c r="B858" s="204"/>
      <c r="C858" s="205"/>
      <c r="D858" s="205"/>
      <c r="E858" s="205"/>
      <c r="F858" s="206"/>
      <c r="G858" s="204"/>
      <c r="H858" s="204"/>
      <c r="I858" s="204"/>
      <c r="J858" s="204"/>
      <c r="K858" s="204"/>
      <c r="L858" s="204"/>
      <c r="M858" s="204"/>
      <c r="N858" s="204"/>
      <c r="O858" s="204"/>
      <c r="P858" s="204"/>
      <c r="Q858" s="204"/>
      <c r="R858" s="204"/>
      <c r="S858" s="204"/>
      <c r="T858" s="204"/>
      <c r="U858" s="204"/>
      <c r="V858" s="204"/>
      <c r="W858" s="204"/>
      <c r="X858" s="204"/>
      <c r="Y858" s="204"/>
      <c r="Z858" s="204"/>
    </row>
    <row r="859" spans="1:26" ht="12.75" customHeight="1">
      <c r="A859" s="204"/>
      <c r="B859" s="204"/>
      <c r="C859" s="205"/>
      <c r="D859" s="205"/>
      <c r="E859" s="205"/>
      <c r="F859" s="206"/>
      <c r="G859" s="204"/>
      <c r="H859" s="204"/>
      <c r="I859" s="204"/>
      <c r="J859" s="204"/>
      <c r="K859" s="204"/>
      <c r="L859" s="204"/>
      <c r="M859" s="204"/>
      <c r="N859" s="204"/>
      <c r="O859" s="204"/>
      <c r="P859" s="204"/>
      <c r="Q859" s="204"/>
      <c r="R859" s="204"/>
      <c r="S859" s="204"/>
      <c r="T859" s="204"/>
      <c r="U859" s="204"/>
      <c r="V859" s="204"/>
      <c r="W859" s="204"/>
      <c r="X859" s="204"/>
      <c r="Y859" s="204"/>
      <c r="Z859" s="204"/>
    </row>
    <row r="860" spans="1:26" ht="12.75" customHeight="1">
      <c r="A860" s="204"/>
      <c r="B860" s="204"/>
      <c r="C860" s="205"/>
      <c r="D860" s="205"/>
      <c r="E860" s="205"/>
      <c r="F860" s="206"/>
      <c r="G860" s="204"/>
      <c r="H860" s="204"/>
      <c r="I860" s="204"/>
      <c r="J860" s="204"/>
      <c r="K860" s="204"/>
      <c r="L860" s="204"/>
      <c r="M860" s="204"/>
      <c r="N860" s="204"/>
      <c r="O860" s="204"/>
      <c r="P860" s="204"/>
      <c r="Q860" s="204"/>
      <c r="R860" s="204"/>
      <c r="S860" s="204"/>
      <c r="T860" s="204"/>
      <c r="U860" s="204"/>
      <c r="V860" s="204"/>
      <c r="W860" s="204"/>
      <c r="X860" s="204"/>
      <c r="Y860" s="204"/>
      <c r="Z860" s="204"/>
    </row>
    <row r="861" spans="1:26" ht="12.75" customHeight="1">
      <c r="A861" s="204"/>
      <c r="B861" s="204"/>
      <c r="C861" s="205"/>
      <c r="D861" s="205"/>
      <c r="E861" s="205"/>
      <c r="F861" s="206"/>
      <c r="G861" s="204"/>
      <c r="H861" s="204"/>
      <c r="I861" s="204"/>
      <c r="J861" s="204"/>
      <c r="K861" s="204"/>
      <c r="L861" s="204"/>
      <c r="M861" s="204"/>
      <c r="N861" s="204"/>
      <c r="O861" s="204"/>
      <c r="P861" s="204"/>
      <c r="Q861" s="204"/>
      <c r="R861" s="204"/>
      <c r="S861" s="204"/>
      <c r="T861" s="204"/>
      <c r="U861" s="204"/>
      <c r="V861" s="204"/>
      <c r="W861" s="204"/>
      <c r="X861" s="204"/>
      <c r="Y861" s="204"/>
      <c r="Z861" s="204"/>
    </row>
    <row r="862" spans="1:26" ht="12.75" customHeight="1">
      <c r="A862" s="204"/>
      <c r="B862" s="204"/>
      <c r="C862" s="205"/>
      <c r="D862" s="205"/>
      <c r="E862" s="205"/>
      <c r="F862" s="206"/>
      <c r="G862" s="204"/>
      <c r="H862" s="204"/>
      <c r="I862" s="204"/>
      <c r="J862" s="204"/>
      <c r="K862" s="204"/>
      <c r="L862" s="204"/>
      <c r="M862" s="204"/>
      <c r="N862" s="204"/>
      <c r="O862" s="204"/>
      <c r="P862" s="204"/>
      <c r="Q862" s="204"/>
      <c r="R862" s="204"/>
      <c r="S862" s="204"/>
      <c r="T862" s="204"/>
      <c r="U862" s="204"/>
      <c r="V862" s="204"/>
      <c r="W862" s="204"/>
      <c r="X862" s="204"/>
      <c r="Y862" s="204"/>
      <c r="Z862" s="204"/>
    </row>
    <row r="863" spans="1:26" ht="12.75" customHeight="1">
      <c r="A863" s="204"/>
      <c r="B863" s="204"/>
      <c r="C863" s="205"/>
      <c r="D863" s="205"/>
      <c r="E863" s="205"/>
      <c r="F863" s="206"/>
      <c r="G863" s="204"/>
      <c r="H863" s="204"/>
      <c r="I863" s="204"/>
      <c r="J863" s="204"/>
      <c r="K863" s="204"/>
      <c r="L863" s="204"/>
      <c r="M863" s="204"/>
      <c r="N863" s="204"/>
      <c r="O863" s="204"/>
      <c r="P863" s="204"/>
      <c r="Q863" s="204"/>
      <c r="R863" s="204"/>
      <c r="S863" s="204"/>
      <c r="T863" s="204"/>
      <c r="U863" s="204"/>
      <c r="V863" s="204"/>
      <c r="W863" s="204"/>
      <c r="X863" s="204"/>
      <c r="Y863" s="204"/>
      <c r="Z863" s="204"/>
    </row>
    <row r="864" spans="1:26" ht="12.75" customHeight="1">
      <c r="A864" s="204"/>
      <c r="B864" s="204"/>
      <c r="C864" s="205"/>
      <c r="D864" s="205"/>
      <c r="E864" s="205"/>
      <c r="F864" s="206"/>
      <c r="G864" s="204"/>
      <c r="H864" s="204"/>
      <c r="I864" s="204"/>
      <c r="J864" s="204"/>
      <c r="K864" s="204"/>
      <c r="L864" s="204"/>
      <c r="M864" s="204"/>
      <c r="N864" s="204"/>
      <c r="O864" s="204"/>
      <c r="P864" s="204"/>
      <c r="Q864" s="204"/>
      <c r="R864" s="204"/>
      <c r="S864" s="204"/>
      <c r="T864" s="204"/>
      <c r="U864" s="204"/>
      <c r="V864" s="204"/>
      <c r="W864" s="204"/>
      <c r="X864" s="204"/>
      <c r="Y864" s="204"/>
      <c r="Z864" s="204"/>
    </row>
    <row r="865" spans="1:26" ht="12.75" customHeight="1">
      <c r="A865" s="204"/>
      <c r="B865" s="204"/>
      <c r="C865" s="205"/>
      <c r="D865" s="205"/>
      <c r="E865" s="205"/>
      <c r="F865" s="206"/>
      <c r="G865" s="204"/>
      <c r="H865" s="204"/>
      <c r="I865" s="204"/>
      <c r="J865" s="204"/>
      <c r="K865" s="204"/>
      <c r="L865" s="204"/>
      <c r="M865" s="204"/>
      <c r="N865" s="204"/>
      <c r="O865" s="204"/>
      <c r="P865" s="204"/>
      <c r="Q865" s="204"/>
      <c r="R865" s="204"/>
      <c r="S865" s="204"/>
      <c r="T865" s="204"/>
      <c r="U865" s="204"/>
      <c r="V865" s="204"/>
      <c r="W865" s="204"/>
      <c r="X865" s="204"/>
      <c r="Y865" s="204"/>
      <c r="Z865" s="204"/>
    </row>
    <row r="866" spans="1:26" ht="12.75" customHeight="1">
      <c r="A866" s="204"/>
      <c r="B866" s="204"/>
      <c r="C866" s="205"/>
      <c r="D866" s="205"/>
      <c r="E866" s="205"/>
      <c r="F866" s="206"/>
      <c r="G866" s="204"/>
      <c r="H866" s="204"/>
      <c r="I866" s="204"/>
      <c r="J866" s="204"/>
      <c r="K866" s="204"/>
      <c r="L866" s="204"/>
      <c r="M866" s="204"/>
      <c r="N866" s="204"/>
      <c r="O866" s="204"/>
      <c r="P866" s="204"/>
      <c r="Q866" s="204"/>
      <c r="R866" s="204"/>
      <c r="S866" s="204"/>
      <c r="T866" s="204"/>
      <c r="U866" s="204"/>
      <c r="V866" s="204"/>
      <c r="W866" s="204"/>
      <c r="X866" s="204"/>
      <c r="Y866" s="204"/>
      <c r="Z866" s="204"/>
    </row>
    <row r="867" spans="1:26" ht="12.75" customHeight="1">
      <c r="A867" s="204"/>
      <c r="B867" s="204"/>
      <c r="C867" s="205"/>
      <c r="D867" s="205"/>
      <c r="E867" s="205"/>
      <c r="F867" s="206"/>
      <c r="G867" s="204"/>
      <c r="H867" s="204"/>
      <c r="I867" s="204"/>
      <c r="J867" s="204"/>
      <c r="K867" s="204"/>
      <c r="L867" s="204"/>
      <c r="M867" s="204"/>
      <c r="N867" s="204"/>
      <c r="O867" s="204"/>
      <c r="P867" s="204"/>
      <c r="Q867" s="204"/>
      <c r="R867" s="204"/>
      <c r="S867" s="204"/>
      <c r="T867" s="204"/>
      <c r="U867" s="204"/>
      <c r="V867" s="204"/>
      <c r="W867" s="204"/>
      <c r="X867" s="204"/>
      <c r="Y867" s="204"/>
      <c r="Z867" s="204"/>
    </row>
    <row r="868" spans="1:26" ht="12.75" customHeight="1">
      <c r="A868" s="204"/>
      <c r="B868" s="204"/>
      <c r="C868" s="205"/>
      <c r="D868" s="205"/>
      <c r="E868" s="205"/>
      <c r="F868" s="206"/>
      <c r="G868" s="204"/>
      <c r="H868" s="204"/>
      <c r="I868" s="204"/>
      <c r="J868" s="204"/>
      <c r="K868" s="204"/>
      <c r="L868" s="204"/>
      <c r="M868" s="204"/>
      <c r="N868" s="204"/>
      <c r="O868" s="204"/>
      <c r="P868" s="204"/>
      <c r="Q868" s="204"/>
      <c r="R868" s="204"/>
      <c r="S868" s="204"/>
      <c r="T868" s="204"/>
      <c r="U868" s="204"/>
      <c r="V868" s="204"/>
      <c r="W868" s="204"/>
      <c r="X868" s="204"/>
      <c r="Y868" s="204"/>
      <c r="Z868" s="204"/>
    </row>
    <row r="869" spans="1:26" ht="12.75" customHeight="1">
      <c r="A869" s="204"/>
      <c r="B869" s="204"/>
      <c r="C869" s="205"/>
      <c r="D869" s="205"/>
      <c r="E869" s="205"/>
      <c r="F869" s="206"/>
      <c r="G869" s="204"/>
      <c r="H869" s="204"/>
      <c r="I869" s="204"/>
      <c r="J869" s="204"/>
      <c r="K869" s="204"/>
      <c r="L869" s="204"/>
      <c r="M869" s="204"/>
      <c r="N869" s="204"/>
      <c r="O869" s="204"/>
      <c r="P869" s="204"/>
      <c r="Q869" s="204"/>
      <c r="R869" s="204"/>
      <c r="S869" s="204"/>
      <c r="T869" s="204"/>
      <c r="U869" s="204"/>
      <c r="V869" s="204"/>
      <c r="W869" s="204"/>
      <c r="X869" s="204"/>
      <c r="Y869" s="204"/>
      <c r="Z869" s="204"/>
    </row>
    <row r="870" spans="1:26" ht="12.75" customHeight="1">
      <c r="A870" s="204"/>
      <c r="B870" s="204"/>
      <c r="C870" s="205"/>
      <c r="D870" s="205"/>
      <c r="E870" s="205"/>
      <c r="F870" s="206"/>
      <c r="G870" s="204"/>
      <c r="H870" s="204"/>
      <c r="I870" s="204"/>
      <c r="J870" s="204"/>
      <c r="K870" s="204"/>
      <c r="L870" s="204"/>
      <c r="M870" s="204"/>
      <c r="N870" s="204"/>
      <c r="O870" s="204"/>
      <c r="P870" s="204"/>
      <c r="Q870" s="204"/>
      <c r="R870" s="204"/>
      <c r="S870" s="204"/>
      <c r="T870" s="204"/>
      <c r="U870" s="204"/>
      <c r="V870" s="204"/>
      <c r="W870" s="204"/>
      <c r="X870" s="204"/>
      <c r="Y870" s="204"/>
      <c r="Z870" s="204"/>
    </row>
    <row r="871" spans="1:26" ht="12.75" customHeight="1">
      <c r="A871" s="204"/>
      <c r="B871" s="204"/>
      <c r="C871" s="205"/>
      <c r="D871" s="205"/>
      <c r="E871" s="205"/>
      <c r="F871" s="206"/>
      <c r="G871" s="204"/>
      <c r="H871" s="204"/>
      <c r="I871" s="204"/>
      <c r="J871" s="204"/>
      <c r="K871" s="204"/>
      <c r="L871" s="204"/>
      <c r="M871" s="204"/>
      <c r="N871" s="204"/>
      <c r="O871" s="204"/>
      <c r="P871" s="204"/>
      <c r="Q871" s="204"/>
      <c r="R871" s="204"/>
      <c r="S871" s="204"/>
      <c r="T871" s="204"/>
      <c r="U871" s="204"/>
      <c r="V871" s="204"/>
      <c r="W871" s="204"/>
      <c r="X871" s="204"/>
      <c r="Y871" s="204"/>
      <c r="Z871" s="204"/>
    </row>
    <row r="872" spans="1:26" ht="12.75" customHeight="1">
      <c r="A872" s="204"/>
      <c r="B872" s="204"/>
      <c r="C872" s="205"/>
      <c r="D872" s="205"/>
      <c r="E872" s="205"/>
      <c r="F872" s="206"/>
      <c r="G872" s="204"/>
      <c r="H872" s="204"/>
      <c r="I872" s="204"/>
      <c r="J872" s="204"/>
      <c r="K872" s="204"/>
      <c r="L872" s="204"/>
      <c r="M872" s="204"/>
      <c r="N872" s="204"/>
      <c r="O872" s="204"/>
      <c r="P872" s="204"/>
      <c r="Q872" s="204"/>
      <c r="R872" s="204"/>
      <c r="S872" s="204"/>
      <c r="T872" s="204"/>
      <c r="U872" s="204"/>
      <c r="V872" s="204"/>
      <c r="W872" s="204"/>
      <c r="X872" s="204"/>
      <c r="Y872" s="204"/>
      <c r="Z872" s="204"/>
    </row>
    <row r="873" spans="1:26" ht="12.75" customHeight="1">
      <c r="A873" s="204"/>
      <c r="B873" s="204"/>
      <c r="C873" s="205"/>
      <c r="D873" s="205"/>
      <c r="E873" s="205"/>
      <c r="F873" s="206"/>
      <c r="G873" s="204"/>
      <c r="H873" s="204"/>
      <c r="I873" s="204"/>
      <c r="J873" s="204"/>
      <c r="K873" s="204"/>
      <c r="L873" s="204"/>
      <c r="M873" s="204"/>
      <c r="N873" s="204"/>
      <c r="O873" s="204"/>
      <c r="P873" s="204"/>
      <c r="Q873" s="204"/>
      <c r="R873" s="204"/>
      <c r="S873" s="204"/>
      <c r="T873" s="204"/>
      <c r="U873" s="204"/>
      <c r="V873" s="204"/>
      <c r="W873" s="204"/>
      <c r="X873" s="204"/>
      <c r="Y873" s="204"/>
      <c r="Z873" s="204"/>
    </row>
    <row r="874" spans="1:26" ht="12.75" customHeight="1">
      <c r="A874" s="204"/>
      <c r="B874" s="204"/>
      <c r="C874" s="205"/>
      <c r="D874" s="205"/>
      <c r="E874" s="205"/>
      <c r="F874" s="206"/>
      <c r="G874" s="204"/>
      <c r="H874" s="204"/>
      <c r="I874" s="204"/>
      <c r="J874" s="204"/>
      <c r="K874" s="204"/>
      <c r="L874" s="204"/>
      <c r="M874" s="204"/>
      <c r="N874" s="204"/>
      <c r="O874" s="204"/>
      <c r="P874" s="204"/>
      <c r="Q874" s="204"/>
      <c r="R874" s="204"/>
      <c r="S874" s="204"/>
      <c r="T874" s="204"/>
      <c r="U874" s="204"/>
      <c r="V874" s="204"/>
      <c r="W874" s="204"/>
      <c r="X874" s="204"/>
      <c r="Y874" s="204"/>
      <c r="Z874" s="204"/>
    </row>
    <row r="875" spans="1:26" ht="12.75" customHeight="1">
      <c r="A875" s="204"/>
      <c r="B875" s="204"/>
      <c r="C875" s="205"/>
      <c r="D875" s="205"/>
      <c r="E875" s="205"/>
      <c r="F875" s="206"/>
      <c r="G875" s="204"/>
      <c r="H875" s="204"/>
      <c r="I875" s="204"/>
      <c r="J875" s="204"/>
      <c r="K875" s="204"/>
      <c r="L875" s="204"/>
      <c r="M875" s="204"/>
      <c r="N875" s="204"/>
      <c r="O875" s="204"/>
      <c r="P875" s="204"/>
      <c r="Q875" s="204"/>
      <c r="R875" s="204"/>
      <c r="S875" s="204"/>
      <c r="T875" s="204"/>
      <c r="U875" s="204"/>
      <c r="V875" s="204"/>
      <c r="W875" s="204"/>
      <c r="X875" s="204"/>
      <c r="Y875" s="204"/>
      <c r="Z875" s="204"/>
    </row>
    <row r="876" spans="1:26" ht="12.75" customHeight="1">
      <c r="A876" s="204"/>
      <c r="B876" s="204"/>
      <c r="C876" s="205"/>
      <c r="D876" s="205"/>
      <c r="E876" s="205"/>
      <c r="F876" s="206"/>
      <c r="G876" s="204"/>
      <c r="H876" s="204"/>
      <c r="I876" s="204"/>
      <c r="J876" s="204"/>
      <c r="K876" s="204"/>
      <c r="L876" s="204"/>
      <c r="M876" s="204"/>
      <c r="N876" s="204"/>
      <c r="O876" s="204"/>
      <c r="P876" s="204"/>
      <c r="Q876" s="204"/>
      <c r="R876" s="204"/>
      <c r="S876" s="204"/>
      <c r="T876" s="204"/>
      <c r="U876" s="204"/>
      <c r="V876" s="204"/>
      <c r="W876" s="204"/>
      <c r="X876" s="204"/>
      <c r="Y876" s="204"/>
      <c r="Z876" s="204"/>
    </row>
    <row r="877" spans="1:26" ht="12.75" customHeight="1">
      <c r="A877" s="204"/>
      <c r="B877" s="204"/>
      <c r="C877" s="205"/>
      <c r="D877" s="205"/>
      <c r="E877" s="205"/>
      <c r="F877" s="206"/>
      <c r="G877" s="204"/>
      <c r="H877" s="204"/>
      <c r="I877" s="204"/>
      <c r="J877" s="204"/>
      <c r="K877" s="204"/>
      <c r="L877" s="204"/>
      <c r="M877" s="204"/>
      <c r="N877" s="204"/>
      <c r="O877" s="204"/>
      <c r="P877" s="204"/>
      <c r="Q877" s="204"/>
      <c r="R877" s="204"/>
      <c r="S877" s="204"/>
      <c r="T877" s="204"/>
      <c r="U877" s="204"/>
      <c r="V877" s="204"/>
      <c r="W877" s="204"/>
      <c r="X877" s="204"/>
      <c r="Y877" s="204"/>
      <c r="Z877" s="204"/>
    </row>
    <row r="878" spans="1:26" ht="12.75" customHeight="1">
      <c r="A878" s="204"/>
      <c r="B878" s="204"/>
      <c r="C878" s="205"/>
      <c r="D878" s="205"/>
      <c r="E878" s="205"/>
      <c r="F878" s="206"/>
      <c r="G878" s="204"/>
      <c r="H878" s="204"/>
      <c r="I878" s="204"/>
      <c r="J878" s="204"/>
      <c r="K878" s="204"/>
      <c r="L878" s="204"/>
      <c r="M878" s="204"/>
      <c r="N878" s="204"/>
      <c r="O878" s="204"/>
      <c r="P878" s="204"/>
      <c r="Q878" s="204"/>
      <c r="R878" s="204"/>
      <c r="S878" s="204"/>
      <c r="T878" s="204"/>
      <c r="U878" s="204"/>
      <c r="V878" s="204"/>
      <c r="W878" s="204"/>
      <c r="X878" s="204"/>
      <c r="Y878" s="204"/>
      <c r="Z878" s="204"/>
    </row>
    <row r="879" spans="1:26" ht="12.75" customHeight="1">
      <c r="A879" s="204"/>
      <c r="B879" s="204"/>
      <c r="C879" s="205"/>
      <c r="D879" s="205"/>
      <c r="E879" s="205"/>
      <c r="F879" s="206"/>
      <c r="G879" s="204"/>
      <c r="H879" s="204"/>
      <c r="I879" s="204"/>
      <c r="J879" s="204"/>
      <c r="K879" s="204"/>
      <c r="L879" s="204"/>
      <c r="M879" s="204"/>
      <c r="N879" s="204"/>
      <c r="O879" s="204"/>
      <c r="P879" s="204"/>
      <c r="Q879" s="204"/>
      <c r="R879" s="204"/>
      <c r="S879" s="204"/>
      <c r="T879" s="204"/>
      <c r="U879" s="204"/>
      <c r="V879" s="204"/>
      <c r="W879" s="204"/>
      <c r="X879" s="204"/>
      <c r="Y879" s="204"/>
      <c r="Z879" s="204"/>
    </row>
    <row r="880" spans="1:26" ht="12.75" customHeight="1">
      <c r="A880" s="204"/>
      <c r="B880" s="204"/>
      <c r="C880" s="205"/>
      <c r="D880" s="205"/>
      <c r="E880" s="205"/>
      <c r="F880" s="206"/>
      <c r="G880" s="204"/>
      <c r="H880" s="204"/>
      <c r="I880" s="204"/>
      <c r="J880" s="204"/>
      <c r="K880" s="204"/>
      <c r="L880" s="204"/>
      <c r="M880" s="204"/>
      <c r="N880" s="204"/>
      <c r="O880" s="204"/>
      <c r="P880" s="204"/>
      <c r="Q880" s="204"/>
      <c r="R880" s="204"/>
      <c r="S880" s="204"/>
      <c r="T880" s="204"/>
      <c r="U880" s="204"/>
      <c r="V880" s="204"/>
      <c r="W880" s="204"/>
      <c r="X880" s="204"/>
      <c r="Y880" s="204"/>
      <c r="Z880" s="204"/>
    </row>
    <row r="881" spans="1:26" ht="12.75" customHeight="1">
      <c r="A881" s="204"/>
      <c r="B881" s="204"/>
      <c r="C881" s="205"/>
      <c r="D881" s="205"/>
      <c r="E881" s="205"/>
      <c r="F881" s="206"/>
      <c r="G881" s="204"/>
      <c r="H881" s="204"/>
      <c r="I881" s="204"/>
      <c r="J881" s="204"/>
      <c r="K881" s="204"/>
      <c r="L881" s="204"/>
      <c r="M881" s="204"/>
      <c r="N881" s="204"/>
      <c r="O881" s="204"/>
      <c r="P881" s="204"/>
      <c r="Q881" s="204"/>
      <c r="R881" s="204"/>
      <c r="S881" s="204"/>
      <c r="T881" s="204"/>
      <c r="U881" s="204"/>
      <c r="V881" s="204"/>
      <c r="W881" s="204"/>
      <c r="X881" s="204"/>
      <c r="Y881" s="204"/>
      <c r="Z881" s="204"/>
    </row>
    <row r="882" spans="1:26" ht="12.75" customHeight="1">
      <c r="A882" s="204"/>
      <c r="B882" s="204"/>
      <c r="C882" s="205"/>
      <c r="D882" s="205"/>
      <c r="E882" s="205"/>
      <c r="F882" s="206"/>
      <c r="G882" s="204"/>
      <c r="H882" s="204"/>
      <c r="I882" s="204"/>
      <c r="J882" s="204"/>
      <c r="K882" s="204"/>
      <c r="L882" s="204"/>
      <c r="M882" s="204"/>
      <c r="N882" s="204"/>
      <c r="O882" s="204"/>
      <c r="P882" s="204"/>
      <c r="Q882" s="204"/>
      <c r="R882" s="204"/>
      <c r="S882" s="204"/>
      <c r="T882" s="204"/>
      <c r="U882" s="204"/>
      <c r="V882" s="204"/>
      <c r="W882" s="204"/>
      <c r="X882" s="204"/>
      <c r="Y882" s="204"/>
      <c r="Z882" s="204"/>
    </row>
    <row r="883" spans="1:26" ht="12.75" customHeight="1">
      <c r="A883" s="204"/>
      <c r="B883" s="204"/>
      <c r="C883" s="205"/>
      <c r="D883" s="205"/>
      <c r="E883" s="205"/>
      <c r="F883" s="206"/>
      <c r="G883" s="204"/>
      <c r="H883" s="204"/>
      <c r="I883" s="204"/>
      <c r="J883" s="204"/>
      <c r="K883" s="204"/>
      <c r="L883" s="204"/>
      <c r="M883" s="204"/>
      <c r="N883" s="204"/>
      <c r="O883" s="204"/>
      <c r="P883" s="204"/>
      <c r="Q883" s="204"/>
      <c r="R883" s="204"/>
      <c r="S883" s="204"/>
      <c r="T883" s="204"/>
      <c r="U883" s="204"/>
      <c r="V883" s="204"/>
      <c r="W883" s="204"/>
      <c r="X883" s="204"/>
      <c r="Y883" s="204"/>
      <c r="Z883" s="204"/>
    </row>
    <row r="884" spans="1:26" ht="12.75" customHeight="1">
      <c r="A884" s="204"/>
      <c r="B884" s="204"/>
      <c r="C884" s="205"/>
      <c r="D884" s="205"/>
      <c r="E884" s="205"/>
      <c r="F884" s="206"/>
      <c r="G884" s="204"/>
      <c r="H884" s="204"/>
      <c r="I884" s="204"/>
      <c r="J884" s="204"/>
      <c r="K884" s="204"/>
      <c r="L884" s="204"/>
      <c r="M884" s="204"/>
      <c r="N884" s="204"/>
      <c r="O884" s="204"/>
      <c r="P884" s="204"/>
      <c r="Q884" s="204"/>
      <c r="R884" s="204"/>
      <c r="S884" s="204"/>
      <c r="T884" s="204"/>
      <c r="U884" s="204"/>
      <c r="V884" s="204"/>
      <c r="W884" s="204"/>
      <c r="X884" s="204"/>
      <c r="Y884" s="204"/>
      <c r="Z884" s="204"/>
    </row>
    <row r="885" spans="1:26" ht="12.75" customHeight="1">
      <c r="A885" s="204"/>
      <c r="B885" s="204"/>
      <c r="C885" s="205"/>
      <c r="D885" s="205"/>
      <c r="E885" s="205"/>
      <c r="F885" s="206"/>
      <c r="G885" s="204"/>
      <c r="H885" s="204"/>
      <c r="I885" s="204"/>
      <c r="J885" s="204"/>
      <c r="K885" s="204"/>
      <c r="L885" s="204"/>
      <c r="M885" s="204"/>
      <c r="N885" s="204"/>
      <c r="O885" s="204"/>
      <c r="P885" s="204"/>
      <c r="Q885" s="204"/>
      <c r="R885" s="204"/>
      <c r="S885" s="204"/>
      <c r="T885" s="204"/>
      <c r="U885" s="204"/>
      <c r="V885" s="204"/>
      <c r="W885" s="204"/>
      <c r="X885" s="204"/>
      <c r="Y885" s="204"/>
      <c r="Z885" s="204"/>
    </row>
    <row r="886" spans="1:26" ht="12.75" customHeight="1">
      <c r="A886" s="204"/>
      <c r="B886" s="204"/>
      <c r="C886" s="205"/>
      <c r="D886" s="205"/>
      <c r="E886" s="205"/>
      <c r="F886" s="206"/>
      <c r="G886" s="204"/>
      <c r="H886" s="204"/>
      <c r="I886" s="204"/>
      <c r="J886" s="204"/>
      <c r="K886" s="204"/>
      <c r="L886" s="204"/>
      <c r="M886" s="204"/>
      <c r="N886" s="204"/>
      <c r="O886" s="204"/>
      <c r="P886" s="204"/>
      <c r="Q886" s="204"/>
      <c r="R886" s="204"/>
      <c r="S886" s="204"/>
      <c r="T886" s="204"/>
      <c r="U886" s="204"/>
      <c r="V886" s="204"/>
      <c r="W886" s="204"/>
      <c r="X886" s="204"/>
      <c r="Y886" s="204"/>
      <c r="Z886" s="204"/>
    </row>
    <row r="887" spans="1:26" ht="12.75" customHeight="1">
      <c r="A887" s="204"/>
      <c r="B887" s="204"/>
      <c r="C887" s="205"/>
      <c r="D887" s="205"/>
      <c r="E887" s="205"/>
      <c r="F887" s="206"/>
      <c r="G887" s="204"/>
      <c r="H887" s="204"/>
      <c r="I887" s="204"/>
      <c r="J887" s="204"/>
      <c r="K887" s="204"/>
      <c r="L887" s="204"/>
      <c r="M887" s="204"/>
      <c r="N887" s="204"/>
      <c r="O887" s="204"/>
      <c r="P887" s="204"/>
      <c r="Q887" s="204"/>
      <c r="R887" s="204"/>
      <c r="S887" s="204"/>
      <c r="T887" s="204"/>
      <c r="U887" s="204"/>
      <c r="V887" s="204"/>
      <c r="W887" s="204"/>
      <c r="X887" s="204"/>
      <c r="Y887" s="204"/>
      <c r="Z887" s="204"/>
    </row>
    <row r="888" spans="1:26" ht="12.75" customHeight="1">
      <c r="A888" s="204"/>
      <c r="B888" s="204"/>
      <c r="C888" s="205"/>
      <c r="D888" s="205"/>
      <c r="E888" s="205"/>
      <c r="F888" s="206"/>
      <c r="G888" s="204"/>
      <c r="H888" s="204"/>
      <c r="I888" s="204"/>
      <c r="J888" s="204"/>
      <c r="K888" s="204"/>
      <c r="L888" s="204"/>
      <c r="M888" s="204"/>
      <c r="N888" s="204"/>
      <c r="O888" s="204"/>
      <c r="P888" s="204"/>
      <c r="Q888" s="204"/>
      <c r="R888" s="204"/>
      <c r="S888" s="204"/>
      <c r="T888" s="204"/>
      <c r="U888" s="204"/>
      <c r="V888" s="204"/>
      <c r="W888" s="204"/>
      <c r="X888" s="204"/>
      <c r="Y888" s="204"/>
      <c r="Z888" s="204"/>
    </row>
    <row r="889" spans="1:26" ht="12.75" customHeight="1">
      <c r="A889" s="204"/>
      <c r="B889" s="204"/>
      <c r="C889" s="205"/>
      <c r="D889" s="205"/>
      <c r="E889" s="205"/>
      <c r="F889" s="206"/>
      <c r="G889" s="204"/>
      <c r="H889" s="204"/>
      <c r="I889" s="204"/>
      <c r="J889" s="204"/>
      <c r="K889" s="204"/>
      <c r="L889" s="204"/>
      <c r="M889" s="204"/>
      <c r="N889" s="204"/>
      <c r="O889" s="204"/>
      <c r="P889" s="204"/>
      <c r="Q889" s="204"/>
      <c r="R889" s="204"/>
      <c r="S889" s="204"/>
      <c r="T889" s="204"/>
      <c r="U889" s="204"/>
      <c r="V889" s="204"/>
      <c r="W889" s="204"/>
      <c r="X889" s="204"/>
      <c r="Y889" s="204"/>
      <c r="Z889" s="204"/>
    </row>
    <row r="890" spans="1:26" ht="12.75" customHeight="1">
      <c r="A890" s="204"/>
      <c r="B890" s="204"/>
      <c r="C890" s="205"/>
      <c r="D890" s="205"/>
      <c r="E890" s="205"/>
      <c r="F890" s="206"/>
      <c r="G890" s="204"/>
      <c r="H890" s="204"/>
      <c r="I890" s="204"/>
      <c r="J890" s="204"/>
      <c r="K890" s="204"/>
      <c r="L890" s="204"/>
      <c r="M890" s="204"/>
      <c r="N890" s="204"/>
      <c r="O890" s="204"/>
      <c r="P890" s="204"/>
      <c r="Q890" s="204"/>
      <c r="R890" s="204"/>
      <c r="S890" s="204"/>
      <c r="T890" s="204"/>
      <c r="U890" s="204"/>
      <c r="V890" s="204"/>
      <c r="W890" s="204"/>
      <c r="X890" s="204"/>
      <c r="Y890" s="204"/>
      <c r="Z890" s="204"/>
    </row>
    <row r="891" spans="1:26" ht="12.75" customHeight="1">
      <c r="A891" s="204"/>
      <c r="B891" s="204"/>
      <c r="C891" s="205"/>
      <c r="D891" s="205"/>
      <c r="E891" s="205"/>
      <c r="F891" s="206"/>
      <c r="G891" s="204"/>
      <c r="H891" s="204"/>
      <c r="I891" s="204"/>
      <c r="J891" s="204"/>
      <c r="K891" s="204"/>
      <c r="L891" s="204"/>
      <c r="M891" s="204"/>
      <c r="N891" s="204"/>
      <c r="O891" s="204"/>
      <c r="P891" s="204"/>
      <c r="Q891" s="204"/>
      <c r="R891" s="204"/>
      <c r="S891" s="204"/>
      <c r="T891" s="204"/>
      <c r="U891" s="204"/>
      <c r="V891" s="204"/>
      <c r="W891" s="204"/>
      <c r="X891" s="204"/>
      <c r="Y891" s="204"/>
      <c r="Z891" s="204"/>
    </row>
    <row r="892" spans="1:26" ht="12.75" customHeight="1">
      <c r="A892" s="204"/>
      <c r="B892" s="204"/>
      <c r="C892" s="205"/>
      <c r="D892" s="205"/>
      <c r="E892" s="205"/>
      <c r="F892" s="206"/>
      <c r="G892" s="204"/>
      <c r="H892" s="204"/>
      <c r="I892" s="204"/>
      <c r="J892" s="204"/>
      <c r="K892" s="204"/>
      <c r="L892" s="204"/>
      <c r="M892" s="204"/>
      <c r="N892" s="204"/>
      <c r="O892" s="204"/>
      <c r="P892" s="204"/>
      <c r="Q892" s="204"/>
      <c r="R892" s="204"/>
      <c r="S892" s="204"/>
      <c r="T892" s="204"/>
      <c r="U892" s="204"/>
      <c r="V892" s="204"/>
      <c r="W892" s="204"/>
      <c r="X892" s="204"/>
      <c r="Y892" s="204"/>
      <c r="Z892" s="204"/>
    </row>
    <row r="893" spans="1:26" ht="12.75" customHeight="1">
      <c r="A893" s="204"/>
      <c r="B893" s="204"/>
      <c r="C893" s="205"/>
      <c r="D893" s="205"/>
      <c r="E893" s="205"/>
      <c r="F893" s="206"/>
      <c r="G893" s="204"/>
      <c r="H893" s="204"/>
      <c r="I893" s="204"/>
      <c r="J893" s="204"/>
      <c r="K893" s="204"/>
      <c r="L893" s="204"/>
      <c r="M893" s="204"/>
      <c r="N893" s="204"/>
      <c r="O893" s="204"/>
      <c r="P893" s="204"/>
      <c r="Q893" s="204"/>
      <c r="R893" s="204"/>
      <c r="S893" s="204"/>
      <c r="T893" s="204"/>
      <c r="U893" s="204"/>
      <c r="V893" s="204"/>
      <c r="W893" s="204"/>
      <c r="X893" s="204"/>
      <c r="Y893" s="204"/>
      <c r="Z893" s="204"/>
    </row>
    <row r="894" spans="1:26" ht="12.75" customHeight="1">
      <c r="A894" s="204"/>
      <c r="B894" s="204"/>
      <c r="C894" s="205"/>
      <c r="D894" s="205"/>
      <c r="E894" s="205"/>
      <c r="F894" s="206"/>
      <c r="G894" s="204"/>
      <c r="H894" s="204"/>
      <c r="I894" s="204"/>
      <c r="J894" s="204"/>
      <c r="K894" s="204"/>
      <c r="L894" s="204"/>
      <c r="M894" s="204"/>
      <c r="N894" s="204"/>
      <c r="O894" s="204"/>
      <c r="P894" s="204"/>
      <c r="Q894" s="204"/>
      <c r="R894" s="204"/>
      <c r="S894" s="204"/>
      <c r="T894" s="204"/>
      <c r="U894" s="204"/>
      <c r="V894" s="204"/>
      <c r="W894" s="204"/>
      <c r="X894" s="204"/>
      <c r="Y894" s="204"/>
      <c r="Z894" s="204"/>
    </row>
    <row r="895" spans="1:26" ht="12.75" customHeight="1">
      <c r="A895" s="204"/>
      <c r="B895" s="204"/>
      <c r="C895" s="205"/>
      <c r="D895" s="205"/>
      <c r="E895" s="205"/>
      <c r="F895" s="206"/>
      <c r="G895" s="204"/>
      <c r="H895" s="204"/>
      <c r="I895" s="204"/>
      <c r="J895" s="204"/>
      <c r="K895" s="204"/>
      <c r="L895" s="204"/>
      <c r="M895" s="204"/>
      <c r="N895" s="204"/>
      <c r="O895" s="204"/>
      <c r="P895" s="204"/>
      <c r="Q895" s="204"/>
      <c r="R895" s="204"/>
      <c r="S895" s="204"/>
      <c r="T895" s="204"/>
      <c r="U895" s="204"/>
      <c r="V895" s="204"/>
      <c r="W895" s="204"/>
      <c r="X895" s="204"/>
      <c r="Y895" s="204"/>
      <c r="Z895" s="204"/>
    </row>
    <row r="896" spans="1:26" ht="12.75" customHeight="1">
      <c r="A896" s="204"/>
      <c r="B896" s="204"/>
      <c r="C896" s="205"/>
      <c r="D896" s="205"/>
      <c r="E896" s="205"/>
      <c r="F896" s="206"/>
      <c r="G896" s="204"/>
      <c r="H896" s="204"/>
      <c r="I896" s="204"/>
      <c r="J896" s="204"/>
      <c r="K896" s="204"/>
      <c r="L896" s="204"/>
      <c r="M896" s="204"/>
      <c r="N896" s="204"/>
      <c r="O896" s="204"/>
      <c r="P896" s="204"/>
      <c r="Q896" s="204"/>
      <c r="R896" s="204"/>
      <c r="S896" s="204"/>
      <c r="T896" s="204"/>
      <c r="U896" s="204"/>
      <c r="V896" s="204"/>
      <c r="W896" s="204"/>
      <c r="X896" s="204"/>
      <c r="Y896" s="204"/>
      <c r="Z896" s="204"/>
    </row>
    <row r="897" spans="1:26" ht="12.75" customHeight="1">
      <c r="A897" s="204"/>
      <c r="B897" s="204"/>
      <c r="C897" s="205"/>
      <c r="D897" s="205"/>
      <c r="E897" s="205"/>
      <c r="F897" s="206"/>
      <c r="G897" s="204"/>
      <c r="H897" s="204"/>
      <c r="I897" s="204"/>
      <c r="J897" s="204"/>
      <c r="K897" s="204"/>
      <c r="L897" s="204"/>
      <c r="M897" s="204"/>
      <c r="N897" s="204"/>
      <c r="O897" s="204"/>
      <c r="P897" s="204"/>
      <c r="Q897" s="204"/>
      <c r="R897" s="204"/>
      <c r="S897" s="204"/>
      <c r="T897" s="204"/>
      <c r="U897" s="204"/>
      <c r="V897" s="204"/>
      <c r="W897" s="204"/>
      <c r="X897" s="204"/>
      <c r="Y897" s="204"/>
      <c r="Z897" s="204"/>
    </row>
    <row r="898" spans="1:26" ht="12.75" customHeight="1">
      <c r="A898" s="204"/>
      <c r="B898" s="204"/>
      <c r="C898" s="205"/>
      <c r="D898" s="205"/>
      <c r="E898" s="205"/>
      <c r="F898" s="206"/>
      <c r="G898" s="204"/>
      <c r="H898" s="204"/>
      <c r="I898" s="204"/>
      <c r="J898" s="204"/>
      <c r="K898" s="204"/>
      <c r="L898" s="204"/>
      <c r="M898" s="204"/>
      <c r="N898" s="204"/>
      <c r="O898" s="204"/>
      <c r="P898" s="204"/>
      <c r="Q898" s="204"/>
      <c r="R898" s="204"/>
      <c r="S898" s="204"/>
      <c r="T898" s="204"/>
      <c r="U898" s="204"/>
      <c r="V898" s="204"/>
      <c r="W898" s="204"/>
      <c r="X898" s="204"/>
      <c r="Y898" s="204"/>
      <c r="Z898" s="204"/>
    </row>
    <row r="899" spans="1:26" ht="12.75" customHeight="1">
      <c r="A899" s="204"/>
      <c r="B899" s="204"/>
      <c r="C899" s="205"/>
      <c r="D899" s="205"/>
      <c r="E899" s="205"/>
      <c r="F899" s="206"/>
      <c r="G899" s="204"/>
      <c r="H899" s="204"/>
      <c r="I899" s="204"/>
      <c r="J899" s="204"/>
      <c r="K899" s="204"/>
      <c r="L899" s="204"/>
      <c r="M899" s="204"/>
      <c r="N899" s="204"/>
      <c r="O899" s="204"/>
      <c r="P899" s="204"/>
      <c r="Q899" s="204"/>
      <c r="R899" s="204"/>
      <c r="S899" s="204"/>
      <c r="T899" s="204"/>
      <c r="U899" s="204"/>
      <c r="V899" s="204"/>
      <c r="W899" s="204"/>
      <c r="X899" s="204"/>
      <c r="Y899" s="204"/>
      <c r="Z899" s="204"/>
    </row>
    <row r="900" spans="1:26" ht="12.75" customHeight="1">
      <c r="A900" s="204"/>
      <c r="B900" s="204"/>
      <c r="C900" s="205"/>
      <c r="D900" s="205"/>
      <c r="E900" s="205"/>
      <c r="F900" s="206"/>
      <c r="G900" s="204"/>
      <c r="H900" s="204"/>
      <c r="I900" s="204"/>
      <c r="J900" s="204"/>
      <c r="K900" s="204"/>
      <c r="L900" s="204"/>
      <c r="M900" s="204"/>
      <c r="N900" s="204"/>
      <c r="O900" s="204"/>
      <c r="P900" s="204"/>
      <c r="Q900" s="204"/>
      <c r="R900" s="204"/>
      <c r="S900" s="204"/>
      <c r="T900" s="204"/>
      <c r="U900" s="204"/>
      <c r="V900" s="204"/>
      <c r="W900" s="204"/>
      <c r="X900" s="204"/>
      <c r="Y900" s="204"/>
      <c r="Z900" s="204"/>
    </row>
    <row r="901" spans="1:26" ht="12.75" customHeight="1">
      <c r="A901" s="204"/>
      <c r="B901" s="204"/>
      <c r="C901" s="205"/>
      <c r="D901" s="205"/>
      <c r="E901" s="205"/>
      <c r="F901" s="206"/>
      <c r="G901" s="204"/>
      <c r="H901" s="204"/>
      <c r="I901" s="204"/>
      <c r="J901" s="204"/>
      <c r="K901" s="204"/>
      <c r="L901" s="204"/>
      <c r="M901" s="204"/>
      <c r="N901" s="204"/>
      <c r="O901" s="204"/>
      <c r="P901" s="204"/>
      <c r="Q901" s="204"/>
      <c r="R901" s="204"/>
      <c r="S901" s="204"/>
      <c r="T901" s="204"/>
      <c r="U901" s="204"/>
      <c r="V901" s="204"/>
      <c r="W901" s="204"/>
      <c r="X901" s="204"/>
      <c r="Y901" s="204"/>
      <c r="Z901" s="204"/>
    </row>
    <row r="902" spans="1:26" ht="12.75" customHeight="1">
      <c r="A902" s="204"/>
      <c r="B902" s="204"/>
      <c r="C902" s="205"/>
      <c r="D902" s="205"/>
      <c r="E902" s="205"/>
      <c r="F902" s="206"/>
      <c r="G902" s="204"/>
      <c r="H902" s="204"/>
      <c r="I902" s="204"/>
      <c r="J902" s="204"/>
      <c r="K902" s="204"/>
      <c r="L902" s="204"/>
      <c r="M902" s="204"/>
      <c r="N902" s="204"/>
      <c r="O902" s="204"/>
      <c r="P902" s="204"/>
      <c r="Q902" s="204"/>
      <c r="R902" s="204"/>
      <c r="S902" s="204"/>
      <c r="T902" s="204"/>
      <c r="U902" s="204"/>
      <c r="V902" s="204"/>
      <c r="W902" s="204"/>
      <c r="X902" s="204"/>
      <c r="Y902" s="204"/>
      <c r="Z902" s="204"/>
    </row>
    <row r="903" spans="1:26" ht="12.75" customHeight="1">
      <c r="A903" s="204"/>
      <c r="B903" s="204"/>
      <c r="C903" s="205"/>
      <c r="D903" s="205"/>
      <c r="E903" s="205"/>
      <c r="F903" s="206"/>
      <c r="G903" s="204"/>
      <c r="H903" s="204"/>
      <c r="I903" s="204"/>
      <c r="J903" s="204"/>
      <c r="K903" s="204"/>
      <c r="L903" s="204"/>
      <c r="M903" s="204"/>
      <c r="N903" s="204"/>
      <c r="O903" s="204"/>
      <c r="P903" s="204"/>
      <c r="Q903" s="204"/>
      <c r="R903" s="204"/>
      <c r="S903" s="204"/>
      <c r="T903" s="204"/>
      <c r="U903" s="204"/>
      <c r="V903" s="204"/>
      <c r="W903" s="204"/>
      <c r="X903" s="204"/>
      <c r="Y903" s="204"/>
      <c r="Z903" s="204"/>
    </row>
    <row r="904" spans="1:26" ht="12.75" customHeight="1">
      <c r="A904" s="204"/>
      <c r="B904" s="204"/>
      <c r="C904" s="205"/>
      <c r="D904" s="205"/>
      <c r="E904" s="205"/>
      <c r="F904" s="206"/>
      <c r="G904" s="204"/>
      <c r="H904" s="204"/>
      <c r="I904" s="204"/>
      <c r="J904" s="204"/>
      <c r="K904" s="204"/>
      <c r="L904" s="204"/>
      <c r="M904" s="204"/>
      <c r="N904" s="204"/>
      <c r="O904" s="204"/>
      <c r="P904" s="204"/>
      <c r="Q904" s="204"/>
      <c r="R904" s="204"/>
      <c r="S904" s="204"/>
      <c r="T904" s="204"/>
      <c r="U904" s="204"/>
      <c r="V904" s="204"/>
      <c r="W904" s="204"/>
      <c r="X904" s="204"/>
      <c r="Y904" s="204"/>
      <c r="Z904" s="204"/>
    </row>
    <row r="905" spans="1:26" ht="12.75" customHeight="1">
      <c r="A905" s="204"/>
      <c r="B905" s="204"/>
      <c r="C905" s="205"/>
      <c r="D905" s="205"/>
      <c r="E905" s="205"/>
      <c r="F905" s="206"/>
      <c r="G905" s="204"/>
      <c r="H905" s="204"/>
      <c r="I905" s="204"/>
      <c r="J905" s="204"/>
      <c r="K905" s="204"/>
      <c r="L905" s="204"/>
      <c r="M905" s="204"/>
      <c r="N905" s="204"/>
      <c r="O905" s="204"/>
      <c r="P905" s="204"/>
      <c r="Q905" s="204"/>
      <c r="R905" s="204"/>
      <c r="S905" s="204"/>
      <c r="T905" s="204"/>
      <c r="U905" s="204"/>
      <c r="V905" s="204"/>
      <c r="W905" s="204"/>
      <c r="X905" s="204"/>
      <c r="Y905" s="204"/>
      <c r="Z905" s="204"/>
    </row>
    <row r="906" spans="1:26" ht="12.75" customHeight="1">
      <c r="A906" s="204"/>
      <c r="B906" s="204"/>
      <c r="C906" s="205"/>
      <c r="D906" s="205"/>
      <c r="E906" s="205"/>
      <c r="F906" s="206"/>
      <c r="G906" s="204"/>
      <c r="H906" s="204"/>
      <c r="I906" s="204"/>
      <c r="J906" s="204"/>
      <c r="K906" s="204"/>
      <c r="L906" s="204"/>
      <c r="M906" s="204"/>
      <c r="N906" s="204"/>
      <c r="O906" s="204"/>
      <c r="P906" s="204"/>
      <c r="Q906" s="204"/>
      <c r="R906" s="204"/>
      <c r="S906" s="204"/>
      <c r="T906" s="204"/>
      <c r="U906" s="204"/>
      <c r="V906" s="204"/>
      <c r="W906" s="204"/>
      <c r="X906" s="204"/>
      <c r="Y906" s="204"/>
      <c r="Z906" s="204"/>
    </row>
    <row r="907" spans="1:26" ht="12.75" customHeight="1">
      <c r="A907" s="204"/>
      <c r="B907" s="204"/>
      <c r="C907" s="205"/>
      <c r="D907" s="205"/>
      <c r="E907" s="205"/>
      <c r="F907" s="206"/>
      <c r="G907" s="204"/>
      <c r="H907" s="204"/>
      <c r="I907" s="204"/>
      <c r="J907" s="204"/>
      <c r="K907" s="204"/>
      <c r="L907" s="204"/>
      <c r="M907" s="204"/>
      <c r="N907" s="204"/>
      <c r="O907" s="204"/>
      <c r="P907" s="204"/>
      <c r="Q907" s="204"/>
      <c r="R907" s="204"/>
      <c r="S907" s="204"/>
      <c r="T907" s="204"/>
      <c r="U907" s="204"/>
      <c r="V907" s="204"/>
      <c r="W907" s="204"/>
      <c r="X907" s="204"/>
      <c r="Y907" s="204"/>
      <c r="Z907" s="204"/>
    </row>
    <row r="908" spans="1:26" ht="12.75" customHeight="1">
      <c r="A908" s="204"/>
      <c r="B908" s="204"/>
      <c r="C908" s="205"/>
      <c r="D908" s="205"/>
      <c r="E908" s="205"/>
      <c r="F908" s="206"/>
      <c r="G908" s="204"/>
      <c r="H908" s="204"/>
      <c r="I908" s="204"/>
      <c r="J908" s="204"/>
      <c r="K908" s="204"/>
      <c r="L908" s="204"/>
      <c r="M908" s="204"/>
      <c r="N908" s="204"/>
      <c r="O908" s="204"/>
      <c r="P908" s="204"/>
      <c r="Q908" s="204"/>
      <c r="R908" s="204"/>
      <c r="S908" s="204"/>
      <c r="T908" s="204"/>
      <c r="U908" s="204"/>
      <c r="V908" s="204"/>
      <c r="W908" s="204"/>
      <c r="X908" s="204"/>
      <c r="Y908" s="204"/>
      <c r="Z908" s="204"/>
    </row>
    <row r="909" spans="1:26" ht="12.75" customHeight="1">
      <c r="A909" s="204"/>
      <c r="B909" s="204"/>
      <c r="C909" s="205"/>
      <c r="D909" s="205"/>
      <c r="E909" s="205"/>
      <c r="F909" s="206"/>
      <c r="G909" s="204"/>
      <c r="H909" s="204"/>
      <c r="I909" s="204"/>
      <c r="J909" s="204"/>
      <c r="K909" s="204"/>
      <c r="L909" s="204"/>
      <c r="M909" s="204"/>
      <c r="N909" s="204"/>
      <c r="O909" s="204"/>
      <c r="P909" s="204"/>
      <c r="Q909" s="204"/>
      <c r="R909" s="204"/>
      <c r="S909" s="204"/>
      <c r="T909" s="204"/>
      <c r="U909" s="204"/>
      <c r="V909" s="204"/>
      <c r="W909" s="204"/>
      <c r="X909" s="204"/>
      <c r="Y909" s="204"/>
      <c r="Z909" s="204"/>
    </row>
    <row r="910" spans="1:26" ht="12.75" customHeight="1">
      <c r="A910" s="204"/>
      <c r="B910" s="204"/>
      <c r="C910" s="205"/>
      <c r="D910" s="205"/>
      <c r="E910" s="205"/>
      <c r="F910" s="206"/>
      <c r="G910" s="204"/>
      <c r="H910" s="204"/>
      <c r="I910" s="204"/>
      <c r="J910" s="204"/>
      <c r="K910" s="204"/>
      <c r="L910" s="204"/>
      <c r="M910" s="204"/>
      <c r="N910" s="204"/>
      <c r="O910" s="204"/>
      <c r="P910" s="204"/>
      <c r="Q910" s="204"/>
      <c r="R910" s="204"/>
      <c r="S910" s="204"/>
      <c r="T910" s="204"/>
      <c r="U910" s="204"/>
      <c r="V910" s="204"/>
      <c r="W910" s="204"/>
      <c r="X910" s="204"/>
      <c r="Y910" s="204"/>
      <c r="Z910" s="204"/>
    </row>
    <row r="911" spans="1:26" ht="12.75" customHeight="1">
      <c r="A911" s="204"/>
      <c r="B911" s="204"/>
      <c r="C911" s="205"/>
      <c r="D911" s="205"/>
      <c r="E911" s="205"/>
      <c r="F911" s="206"/>
      <c r="G911" s="204"/>
      <c r="H911" s="204"/>
      <c r="I911" s="204"/>
      <c r="J911" s="204"/>
      <c r="K911" s="204"/>
      <c r="L911" s="204"/>
      <c r="M911" s="204"/>
      <c r="N911" s="204"/>
      <c r="O911" s="204"/>
      <c r="P911" s="204"/>
      <c r="Q911" s="204"/>
      <c r="R911" s="204"/>
      <c r="S911" s="204"/>
      <c r="T911" s="204"/>
      <c r="U911" s="204"/>
      <c r="V911" s="204"/>
      <c r="W911" s="204"/>
      <c r="X911" s="204"/>
      <c r="Y911" s="204"/>
      <c r="Z911" s="204"/>
    </row>
    <row r="912" spans="1:26" ht="12.75" customHeight="1">
      <c r="A912" s="204"/>
      <c r="B912" s="204"/>
      <c r="C912" s="205"/>
      <c r="D912" s="205"/>
      <c r="E912" s="205"/>
      <c r="F912" s="206"/>
      <c r="G912" s="204"/>
      <c r="H912" s="204"/>
      <c r="I912" s="204"/>
      <c r="J912" s="204"/>
      <c r="K912" s="204"/>
      <c r="L912" s="204"/>
      <c r="M912" s="204"/>
      <c r="N912" s="204"/>
      <c r="O912" s="204"/>
      <c r="P912" s="204"/>
      <c r="Q912" s="204"/>
      <c r="R912" s="204"/>
      <c r="S912" s="204"/>
      <c r="T912" s="204"/>
      <c r="U912" s="204"/>
      <c r="V912" s="204"/>
      <c r="W912" s="204"/>
      <c r="X912" s="204"/>
      <c r="Y912" s="204"/>
      <c r="Z912" s="204"/>
    </row>
    <row r="913" spans="1:26" ht="12.75" customHeight="1">
      <c r="A913" s="204"/>
      <c r="B913" s="204"/>
      <c r="C913" s="205"/>
      <c r="D913" s="205"/>
      <c r="E913" s="205"/>
      <c r="F913" s="206"/>
      <c r="G913" s="204"/>
      <c r="H913" s="204"/>
      <c r="I913" s="204"/>
      <c r="J913" s="204"/>
      <c r="K913" s="204"/>
      <c r="L913" s="204"/>
      <c r="M913" s="204"/>
      <c r="N913" s="204"/>
      <c r="O913" s="204"/>
      <c r="P913" s="204"/>
      <c r="Q913" s="204"/>
      <c r="R913" s="204"/>
      <c r="S913" s="204"/>
      <c r="T913" s="204"/>
      <c r="U913" s="204"/>
      <c r="V913" s="204"/>
      <c r="W913" s="204"/>
      <c r="X913" s="204"/>
      <c r="Y913" s="204"/>
      <c r="Z913" s="204"/>
    </row>
    <row r="914" spans="1:26" ht="12.75" customHeight="1">
      <c r="A914" s="204"/>
      <c r="B914" s="204"/>
      <c r="C914" s="205"/>
      <c r="D914" s="205"/>
      <c r="E914" s="205"/>
      <c r="F914" s="206"/>
      <c r="G914" s="204"/>
      <c r="H914" s="204"/>
      <c r="I914" s="204"/>
      <c r="J914" s="204"/>
      <c r="K914" s="204"/>
      <c r="L914" s="204"/>
      <c r="M914" s="204"/>
      <c r="N914" s="204"/>
      <c r="O914" s="204"/>
      <c r="P914" s="204"/>
      <c r="Q914" s="204"/>
      <c r="R914" s="204"/>
      <c r="S914" s="204"/>
      <c r="T914" s="204"/>
      <c r="U914" s="204"/>
      <c r="V914" s="204"/>
      <c r="W914" s="204"/>
      <c r="X914" s="204"/>
      <c r="Y914" s="204"/>
      <c r="Z914" s="204"/>
    </row>
    <row r="915" spans="1:26" ht="12.75" customHeight="1">
      <c r="A915" s="204"/>
      <c r="B915" s="204"/>
      <c r="C915" s="205"/>
      <c r="D915" s="205"/>
      <c r="E915" s="205"/>
      <c r="F915" s="206"/>
      <c r="G915" s="204"/>
      <c r="H915" s="204"/>
      <c r="I915" s="204"/>
      <c r="J915" s="204"/>
      <c r="K915" s="204"/>
      <c r="L915" s="204"/>
      <c r="M915" s="204"/>
      <c r="N915" s="204"/>
      <c r="O915" s="204"/>
      <c r="P915" s="204"/>
      <c r="Q915" s="204"/>
      <c r="R915" s="204"/>
      <c r="S915" s="204"/>
      <c r="T915" s="204"/>
      <c r="U915" s="204"/>
      <c r="V915" s="204"/>
      <c r="W915" s="204"/>
      <c r="X915" s="204"/>
      <c r="Y915" s="204"/>
      <c r="Z915" s="204"/>
    </row>
    <row r="916" spans="1:26" ht="12.75" customHeight="1">
      <c r="A916" s="204"/>
      <c r="B916" s="204"/>
      <c r="C916" s="205"/>
      <c r="D916" s="205"/>
      <c r="E916" s="205"/>
      <c r="F916" s="206"/>
      <c r="G916" s="204"/>
      <c r="H916" s="204"/>
      <c r="I916" s="204"/>
      <c r="J916" s="204"/>
      <c r="K916" s="204"/>
      <c r="L916" s="204"/>
      <c r="M916" s="204"/>
      <c r="N916" s="204"/>
      <c r="O916" s="204"/>
      <c r="P916" s="204"/>
      <c r="Q916" s="204"/>
      <c r="R916" s="204"/>
      <c r="S916" s="204"/>
      <c r="T916" s="204"/>
      <c r="U916" s="204"/>
      <c r="V916" s="204"/>
      <c r="W916" s="204"/>
      <c r="X916" s="204"/>
      <c r="Y916" s="204"/>
      <c r="Z916" s="204"/>
    </row>
    <row r="917" spans="1:26" ht="12.75" customHeight="1">
      <c r="A917" s="204"/>
      <c r="B917" s="204"/>
      <c r="C917" s="205"/>
      <c r="D917" s="205"/>
      <c r="E917" s="205"/>
      <c r="F917" s="206"/>
      <c r="G917" s="204"/>
      <c r="H917" s="204"/>
      <c r="I917" s="204"/>
      <c r="J917" s="204"/>
      <c r="K917" s="204"/>
      <c r="L917" s="204"/>
      <c r="M917" s="204"/>
      <c r="N917" s="204"/>
      <c r="O917" s="204"/>
      <c r="P917" s="204"/>
      <c r="Q917" s="204"/>
      <c r="R917" s="204"/>
      <c r="S917" s="204"/>
      <c r="T917" s="204"/>
      <c r="U917" s="204"/>
      <c r="V917" s="204"/>
      <c r="W917" s="204"/>
      <c r="X917" s="204"/>
      <c r="Y917" s="204"/>
      <c r="Z917" s="204"/>
    </row>
    <row r="918" spans="1:26" ht="12.75" customHeight="1">
      <c r="A918" s="204"/>
      <c r="B918" s="204"/>
      <c r="C918" s="205"/>
      <c r="D918" s="205"/>
      <c r="E918" s="205"/>
      <c r="F918" s="206"/>
      <c r="G918" s="204"/>
      <c r="H918" s="204"/>
      <c r="I918" s="204"/>
      <c r="J918" s="204"/>
      <c r="K918" s="204"/>
      <c r="L918" s="204"/>
      <c r="M918" s="204"/>
      <c r="N918" s="204"/>
      <c r="O918" s="204"/>
      <c r="P918" s="204"/>
      <c r="Q918" s="204"/>
      <c r="R918" s="204"/>
      <c r="S918" s="204"/>
      <c r="T918" s="204"/>
      <c r="U918" s="204"/>
      <c r="V918" s="204"/>
      <c r="W918" s="204"/>
      <c r="X918" s="204"/>
      <c r="Y918" s="204"/>
      <c r="Z918" s="204"/>
    </row>
    <row r="919" spans="1:26" ht="12.75" customHeight="1">
      <c r="A919" s="204"/>
      <c r="B919" s="204"/>
      <c r="C919" s="205"/>
      <c r="D919" s="205"/>
      <c r="E919" s="205"/>
      <c r="F919" s="206"/>
      <c r="G919" s="204"/>
      <c r="H919" s="204"/>
      <c r="I919" s="204"/>
      <c r="J919" s="204"/>
      <c r="K919" s="204"/>
      <c r="L919" s="204"/>
      <c r="M919" s="204"/>
      <c r="N919" s="204"/>
      <c r="O919" s="204"/>
      <c r="P919" s="204"/>
      <c r="Q919" s="204"/>
      <c r="R919" s="204"/>
      <c r="S919" s="204"/>
      <c r="T919" s="204"/>
      <c r="U919" s="204"/>
      <c r="V919" s="204"/>
      <c r="W919" s="204"/>
      <c r="X919" s="204"/>
      <c r="Y919" s="204"/>
      <c r="Z919" s="204"/>
    </row>
    <row r="920" spans="1:26" ht="12.75" customHeight="1">
      <c r="A920" s="204"/>
      <c r="B920" s="204"/>
      <c r="C920" s="205"/>
      <c r="D920" s="205"/>
      <c r="E920" s="205"/>
      <c r="F920" s="206"/>
      <c r="G920" s="204"/>
      <c r="H920" s="204"/>
      <c r="I920" s="204"/>
      <c r="J920" s="204"/>
      <c r="K920" s="204"/>
      <c r="L920" s="204"/>
      <c r="M920" s="204"/>
      <c r="N920" s="204"/>
      <c r="O920" s="204"/>
      <c r="P920" s="204"/>
      <c r="Q920" s="204"/>
      <c r="R920" s="204"/>
      <c r="S920" s="204"/>
      <c r="T920" s="204"/>
      <c r="U920" s="204"/>
      <c r="V920" s="204"/>
      <c r="W920" s="204"/>
      <c r="X920" s="204"/>
      <c r="Y920" s="204"/>
      <c r="Z920" s="204"/>
    </row>
    <row r="921" spans="1:26" ht="12.75" customHeight="1">
      <c r="A921" s="204"/>
      <c r="B921" s="204"/>
      <c r="C921" s="205"/>
      <c r="D921" s="205"/>
      <c r="E921" s="205"/>
      <c r="F921" s="206"/>
      <c r="G921" s="204"/>
      <c r="H921" s="204"/>
      <c r="I921" s="204"/>
      <c r="J921" s="204"/>
      <c r="K921" s="204"/>
      <c r="L921" s="204"/>
      <c r="M921" s="204"/>
      <c r="N921" s="204"/>
      <c r="O921" s="204"/>
      <c r="P921" s="204"/>
      <c r="Q921" s="204"/>
      <c r="R921" s="204"/>
      <c r="S921" s="204"/>
      <c r="T921" s="204"/>
      <c r="U921" s="204"/>
      <c r="V921" s="204"/>
      <c r="W921" s="204"/>
      <c r="X921" s="204"/>
      <c r="Y921" s="204"/>
      <c r="Z921" s="204"/>
    </row>
    <row r="922" spans="1:26" ht="12.75" customHeight="1">
      <c r="A922" s="204"/>
      <c r="B922" s="204"/>
      <c r="C922" s="205"/>
      <c r="D922" s="205"/>
      <c r="E922" s="205"/>
      <c r="F922" s="206"/>
      <c r="G922" s="204"/>
      <c r="H922" s="204"/>
      <c r="I922" s="204"/>
      <c r="J922" s="204"/>
      <c r="K922" s="204"/>
      <c r="L922" s="204"/>
      <c r="M922" s="204"/>
      <c r="N922" s="204"/>
      <c r="O922" s="204"/>
      <c r="P922" s="204"/>
      <c r="Q922" s="204"/>
      <c r="R922" s="204"/>
      <c r="S922" s="204"/>
      <c r="T922" s="204"/>
      <c r="U922" s="204"/>
      <c r="V922" s="204"/>
      <c r="W922" s="204"/>
      <c r="X922" s="204"/>
      <c r="Y922" s="204"/>
      <c r="Z922" s="204"/>
    </row>
    <row r="923" spans="1:26" ht="12.75" customHeight="1">
      <c r="A923" s="204"/>
      <c r="B923" s="204"/>
      <c r="C923" s="205"/>
      <c r="D923" s="205"/>
      <c r="E923" s="205"/>
      <c r="F923" s="206"/>
      <c r="G923" s="204"/>
      <c r="H923" s="204"/>
      <c r="I923" s="204"/>
      <c r="J923" s="204"/>
      <c r="K923" s="204"/>
      <c r="L923" s="204"/>
      <c r="M923" s="204"/>
      <c r="N923" s="204"/>
      <c r="O923" s="204"/>
      <c r="P923" s="204"/>
      <c r="Q923" s="204"/>
      <c r="R923" s="204"/>
      <c r="S923" s="204"/>
      <c r="T923" s="204"/>
      <c r="U923" s="204"/>
      <c r="V923" s="204"/>
      <c r="W923" s="204"/>
      <c r="X923" s="204"/>
      <c r="Y923" s="204"/>
      <c r="Z923" s="204"/>
    </row>
    <row r="924" spans="1:26" ht="12.75" customHeight="1">
      <c r="A924" s="204"/>
      <c r="B924" s="204"/>
      <c r="C924" s="205"/>
      <c r="D924" s="205"/>
      <c r="E924" s="205"/>
      <c r="F924" s="206"/>
      <c r="G924" s="204"/>
      <c r="H924" s="204"/>
      <c r="I924" s="204"/>
      <c r="J924" s="204"/>
      <c r="K924" s="204"/>
      <c r="L924" s="204"/>
      <c r="M924" s="204"/>
      <c r="N924" s="204"/>
      <c r="O924" s="204"/>
      <c r="P924" s="204"/>
      <c r="Q924" s="204"/>
      <c r="R924" s="204"/>
      <c r="S924" s="204"/>
      <c r="T924" s="204"/>
      <c r="U924" s="204"/>
      <c r="V924" s="204"/>
      <c r="W924" s="204"/>
      <c r="X924" s="204"/>
      <c r="Y924" s="204"/>
      <c r="Z924" s="204"/>
    </row>
    <row r="925" spans="1:26" ht="12.75" customHeight="1">
      <c r="A925" s="204"/>
      <c r="B925" s="204"/>
      <c r="C925" s="205"/>
      <c r="D925" s="205"/>
      <c r="E925" s="205"/>
      <c r="F925" s="206"/>
      <c r="G925" s="204"/>
      <c r="H925" s="204"/>
      <c r="I925" s="204"/>
      <c r="J925" s="204"/>
      <c r="K925" s="204"/>
      <c r="L925" s="204"/>
      <c r="M925" s="204"/>
      <c r="N925" s="204"/>
      <c r="O925" s="204"/>
      <c r="P925" s="204"/>
      <c r="Q925" s="204"/>
      <c r="R925" s="204"/>
      <c r="S925" s="204"/>
      <c r="T925" s="204"/>
      <c r="U925" s="204"/>
      <c r="V925" s="204"/>
      <c r="W925" s="204"/>
      <c r="X925" s="204"/>
      <c r="Y925" s="204"/>
      <c r="Z925" s="204"/>
    </row>
    <row r="926" spans="1:26" ht="12.75" customHeight="1">
      <c r="A926" s="204"/>
      <c r="B926" s="204"/>
      <c r="C926" s="205"/>
      <c r="D926" s="205"/>
      <c r="E926" s="205"/>
      <c r="F926" s="206"/>
      <c r="G926" s="204"/>
      <c r="H926" s="204"/>
      <c r="I926" s="204"/>
      <c r="J926" s="204"/>
      <c r="K926" s="204"/>
      <c r="L926" s="204"/>
      <c r="M926" s="204"/>
      <c r="N926" s="204"/>
      <c r="O926" s="204"/>
      <c r="P926" s="204"/>
      <c r="Q926" s="204"/>
      <c r="R926" s="204"/>
      <c r="S926" s="204"/>
      <c r="T926" s="204"/>
      <c r="U926" s="204"/>
      <c r="V926" s="204"/>
      <c r="W926" s="204"/>
      <c r="X926" s="204"/>
      <c r="Y926" s="204"/>
      <c r="Z926" s="204"/>
    </row>
    <row r="927" spans="1:26" ht="12.75" customHeight="1">
      <c r="A927" s="204"/>
      <c r="B927" s="204"/>
      <c r="C927" s="205"/>
      <c r="D927" s="205"/>
      <c r="E927" s="205"/>
      <c r="F927" s="206"/>
      <c r="G927" s="204"/>
      <c r="H927" s="204"/>
      <c r="I927" s="204"/>
      <c r="J927" s="204"/>
      <c r="K927" s="204"/>
      <c r="L927" s="204"/>
      <c r="M927" s="204"/>
      <c r="N927" s="204"/>
      <c r="O927" s="204"/>
      <c r="P927" s="204"/>
      <c r="Q927" s="204"/>
      <c r="R927" s="204"/>
      <c r="S927" s="204"/>
      <c r="T927" s="204"/>
      <c r="U927" s="204"/>
      <c r="V927" s="204"/>
      <c r="W927" s="204"/>
      <c r="X927" s="204"/>
      <c r="Y927" s="204"/>
      <c r="Z927" s="204"/>
    </row>
    <row r="928" spans="1:26" ht="12.75" customHeight="1">
      <c r="A928" s="204"/>
      <c r="B928" s="204"/>
      <c r="C928" s="205"/>
      <c r="D928" s="205"/>
      <c r="E928" s="205"/>
      <c r="F928" s="206"/>
      <c r="G928" s="204"/>
      <c r="H928" s="204"/>
      <c r="I928" s="204"/>
      <c r="J928" s="204"/>
      <c r="K928" s="204"/>
      <c r="L928" s="204"/>
      <c r="M928" s="204"/>
      <c r="N928" s="204"/>
      <c r="O928" s="204"/>
      <c r="P928" s="204"/>
      <c r="Q928" s="204"/>
      <c r="R928" s="204"/>
      <c r="S928" s="204"/>
      <c r="T928" s="204"/>
      <c r="U928" s="204"/>
      <c r="V928" s="204"/>
      <c r="W928" s="204"/>
      <c r="X928" s="204"/>
      <c r="Y928" s="204"/>
      <c r="Z928" s="204"/>
    </row>
    <row r="929" spans="1:26" ht="12.75" customHeight="1">
      <c r="A929" s="204"/>
      <c r="B929" s="204"/>
      <c r="C929" s="205"/>
      <c r="D929" s="205"/>
      <c r="E929" s="205"/>
      <c r="F929" s="206"/>
      <c r="G929" s="204"/>
      <c r="H929" s="204"/>
      <c r="I929" s="204"/>
      <c r="J929" s="204"/>
      <c r="K929" s="204"/>
      <c r="L929" s="204"/>
      <c r="M929" s="204"/>
      <c r="N929" s="204"/>
      <c r="O929" s="204"/>
      <c r="P929" s="204"/>
      <c r="Q929" s="204"/>
      <c r="R929" s="204"/>
      <c r="S929" s="204"/>
      <c r="T929" s="204"/>
      <c r="U929" s="204"/>
      <c r="V929" s="204"/>
      <c r="W929" s="204"/>
      <c r="X929" s="204"/>
      <c r="Y929" s="204"/>
      <c r="Z929" s="204"/>
    </row>
    <row r="930" spans="1:26" ht="12.75" customHeight="1">
      <c r="A930" s="204"/>
      <c r="B930" s="204"/>
      <c r="C930" s="205"/>
      <c r="D930" s="205"/>
      <c r="E930" s="205"/>
      <c r="F930" s="206"/>
      <c r="G930" s="204"/>
      <c r="H930" s="204"/>
      <c r="I930" s="204"/>
      <c r="J930" s="204"/>
      <c r="K930" s="204"/>
      <c r="L930" s="204"/>
      <c r="M930" s="204"/>
      <c r="N930" s="204"/>
      <c r="O930" s="204"/>
      <c r="P930" s="204"/>
      <c r="Q930" s="204"/>
      <c r="R930" s="204"/>
      <c r="S930" s="204"/>
      <c r="T930" s="204"/>
      <c r="U930" s="204"/>
      <c r="V930" s="204"/>
      <c r="W930" s="204"/>
      <c r="X930" s="204"/>
      <c r="Y930" s="204"/>
      <c r="Z930" s="204"/>
    </row>
    <row r="931" spans="1:26" ht="12.75" customHeight="1">
      <c r="A931" s="204"/>
      <c r="B931" s="204"/>
      <c r="C931" s="205"/>
      <c r="D931" s="205"/>
      <c r="E931" s="205"/>
      <c r="F931" s="206"/>
      <c r="G931" s="204"/>
      <c r="H931" s="204"/>
      <c r="I931" s="204"/>
      <c r="J931" s="204"/>
      <c r="K931" s="204"/>
      <c r="L931" s="204"/>
      <c r="M931" s="204"/>
      <c r="N931" s="204"/>
      <c r="O931" s="204"/>
      <c r="P931" s="204"/>
      <c r="Q931" s="204"/>
      <c r="R931" s="204"/>
      <c r="S931" s="204"/>
      <c r="T931" s="204"/>
      <c r="U931" s="204"/>
      <c r="V931" s="204"/>
      <c r="W931" s="204"/>
      <c r="X931" s="204"/>
      <c r="Y931" s="204"/>
      <c r="Z931" s="204"/>
    </row>
    <row r="932" spans="1:26" ht="12.75" customHeight="1">
      <c r="A932" s="204"/>
      <c r="B932" s="204"/>
      <c r="C932" s="205"/>
      <c r="D932" s="205"/>
      <c r="E932" s="205"/>
      <c r="F932" s="206"/>
      <c r="G932" s="204"/>
      <c r="H932" s="204"/>
      <c r="I932" s="204"/>
      <c r="J932" s="204"/>
      <c r="K932" s="204"/>
      <c r="L932" s="204"/>
      <c r="M932" s="204"/>
      <c r="N932" s="204"/>
      <c r="O932" s="204"/>
      <c r="P932" s="204"/>
      <c r="Q932" s="204"/>
      <c r="R932" s="204"/>
      <c r="S932" s="204"/>
      <c r="T932" s="204"/>
      <c r="U932" s="204"/>
      <c r="V932" s="204"/>
      <c r="W932" s="204"/>
      <c r="X932" s="204"/>
      <c r="Y932" s="204"/>
      <c r="Z932" s="204"/>
    </row>
    <row r="933" spans="1:26" ht="12.75" customHeight="1">
      <c r="A933" s="204"/>
      <c r="B933" s="204"/>
      <c r="C933" s="205"/>
      <c r="D933" s="205"/>
      <c r="E933" s="205"/>
      <c r="F933" s="206"/>
      <c r="G933" s="204"/>
      <c r="H933" s="204"/>
      <c r="I933" s="204"/>
      <c r="J933" s="204"/>
      <c r="K933" s="204"/>
      <c r="L933" s="204"/>
      <c r="M933" s="204"/>
      <c r="N933" s="204"/>
      <c r="O933" s="204"/>
      <c r="P933" s="204"/>
      <c r="Q933" s="204"/>
      <c r="R933" s="204"/>
      <c r="S933" s="204"/>
      <c r="T933" s="204"/>
      <c r="U933" s="204"/>
      <c r="V933" s="204"/>
      <c r="W933" s="204"/>
      <c r="X933" s="204"/>
      <c r="Y933" s="204"/>
      <c r="Z933" s="204"/>
    </row>
    <row r="934" spans="1:26" ht="12.75" customHeight="1">
      <c r="A934" s="204"/>
      <c r="B934" s="204"/>
      <c r="C934" s="205"/>
      <c r="D934" s="205"/>
      <c r="E934" s="205"/>
      <c r="F934" s="206"/>
      <c r="G934" s="204"/>
      <c r="H934" s="204"/>
      <c r="I934" s="204"/>
      <c r="J934" s="204"/>
      <c r="K934" s="204"/>
      <c r="L934" s="204"/>
      <c r="M934" s="204"/>
      <c r="N934" s="204"/>
      <c r="O934" s="204"/>
      <c r="P934" s="204"/>
      <c r="Q934" s="204"/>
      <c r="R934" s="204"/>
      <c r="S934" s="204"/>
      <c r="T934" s="204"/>
      <c r="U934" s="204"/>
      <c r="V934" s="204"/>
      <c r="W934" s="204"/>
      <c r="X934" s="204"/>
      <c r="Y934" s="204"/>
      <c r="Z934" s="204"/>
    </row>
    <row r="935" spans="1:26" ht="12.75" customHeight="1">
      <c r="A935" s="204"/>
      <c r="B935" s="204"/>
      <c r="C935" s="205"/>
      <c r="D935" s="205"/>
      <c r="E935" s="205"/>
      <c r="F935" s="206"/>
      <c r="G935" s="204"/>
      <c r="H935" s="204"/>
      <c r="I935" s="204"/>
      <c r="J935" s="204"/>
      <c r="K935" s="204"/>
      <c r="L935" s="204"/>
      <c r="M935" s="204"/>
      <c r="N935" s="204"/>
      <c r="O935" s="204"/>
      <c r="P935" s="204"/>
      <c r="Q935" s="204"/>
      <c r="R935" s="204"/>
      <c r="S935" s="204"/>
      <c r="T935" s="204"/>
      <c r="U935" s="204"/>
      <c r="V935" s="204"/>
      <c r="W935" s="204"/>
      <c r="X935" s="204"/>
      <c r="Y935" s="204"/>
      <c r="Z935" s="204"/>
    </row>
    <row r="936" spans="1:26" ht="12.75" customHeight="1">
      <c r="A936" s="204"/>
      <c r="B936" s="204"/>
      <c r="C936" s="205"/>
      <c r="D936" s="205"/>
      <c r="E936" s="205"/>
      <c r="F936" s="206"/>
      <c r="G936" s="204"/>
      <c r="H936" s="204"/>
      <c r="I936" s="204"/>
      <c r="J936" s="204"/>
      <c r="K936" s="204"/>
      <c r="L936" s="204"/>
      <c r="M936" s="204"/>
      <c r="N936" s="204"/>
      <c r="O936" s="204"/>
      <c r="P936" s="204"/>
      <c r="Q936" s="204"/>
      <c r="R936" s="204"/>
      <c r="S936" s="204"/>
      <c r="T936" s="204"/>
      <c r="U936" s="204"/>
      <c r="V936" s="204"/>
      <c r="W936" s="204"/>
      <c r="X936" s="204"/>
      <c r="Y936" s="204"/>
      <c r="Z936" s="204"/>
    </row>
    <row r="937" spans="1:26" ht="12.75" customHeight="1">
      <c r="A937" s="204"/>
      <c r="B937" s="204"/>
      <c r="C937" s="205"/>
      <c r="D937" s="205"/>
      <c r="E937" s="205"/>
      <c r="F937" s="206"/>
      <c r="G937" s="204"/>
      <c r="H937" s="204"/>
      <c r="I937" s="204"/>
      <c r="J937" s="204"/>
      <c r="K937" s="204"/>
      <c r="L937" s="204"/>
      <c r="M937" s="204"/>
      <c r="N937" s="204"/>
      <c r="O937" s="204"/>
      <c r="P937" s="204"/>
      <c r="Q937" s="204"/>
      <c r="R937" s="204"/>
      <c r="S937" s="204"/>
      <c r="T937" s="204"/>
      <c r="U937" s="204"/>
      <c r="V937" s="204"/>
      <c r="W937" s="204"/>
      <c r="X937" s="204"/>
      <c r="Y937" s="204"/>
      <c r="Z937" s="204"/>
    </row>
    <row r="938" spans="1:26" ht="12.75" customHeight="1">
      <c r="A938" s="204"/>
      <c r="B938" s="204"/>
      <c r="C938" s="205"/>
      <c r="D938" s="205"/>
      <c r="E938" s="205"/>
      <c r="F938" s="206"/>
      <c r="G938" s="204"/>
      <c r="H938" s="204"/>
      <c r="I938" s="204"/>
      <c r="J938" s="204"/>
      <c r="K938" s="204"/>
      <c r="L938" s="204"/>
      <c r="M938" s="204"/>
      <c r="N938" s="204"/>
      <c r="O938" s="204"/>
      <c r="P938" s="204"/>
      <c r="Q938" s="204"/>
      <c r="R938" s="204"/>
      <c r="S938" s="204"/>
      <c r="T938" s="204"/>
      <c r="U938" s="204"/>
      <c r="V938" s="204"/>
      <c r="W938" s="204"/>
      <c r="X938" s="204"/>
      <c r="Y938" s="204"/>
      <c r="Z938" s="204"/>
    </row>
    <row r="939" spans="1:26" ht="12.75" customHeight="1">
      <c r="A939" s="204"/>
      <c r="B939" s="204"/>
      <c r="C939" s="205"/>
      <c r="D939" s="205"/>
      <c r="E939" s="205"/>
      <c r="F939" s="206"/>
      <c r="G939" s="204"/>
      <c r="H939" s="204"/>
      <c r="I939" s="204"/>
      <c r="J939" s="204"/>
      <c r="K939" s="204"/>
      <c r="L939" s="204"/>
      <c r="M939" s="204"/>
      <c r="N939" s="204"/>
      <c r="O939" s="204"/>
      <c r="P939" s="204"/>
      <c r="Q939" s="204"/>
      <c r="R939" s="204"/>
      <c r="S939" s="204"/>
      <c r="T939" s="204"/>
      <c r="U939" s="204"/>
      <c r="V939" s="204"/>
      <c r="W939" s="204"/>
      <c r="X939" s="204"/>
      <c r="Y939" s="204"/>
      <c r="Z939" s="204"/>
    </row>
    <row r="940" spans="1:26" ht="12.75" customHeight="1">
      <c r="A940" s="204"/>
      <c r="B940" s="204"/>
      <c r="C940" s="205"/>
      <c r="D940" s="205"/>
      <c r="E940" s="205"/>
      <c r="F940" s="206"/>
      <c r="G940" s="204"/>
      <c r="H940" s="204"/>
      <c r="I940" s="204"/>
      <c r="J940" s="204"/>
      <c r="K940" s="204"/>
      <c r="L940" s="204"/>
      <c r="M940" s="204"/>
      <c r="N940" s="204"/>
      <c r="O940" s="204"/>
      <c r="P940" s="204"/>
      <c r="Q940" s="204"/>
      <c r="R940" s="204"/>
      <c r="S940" s="204"/>
      <c r="T940" s="204"/>
      <c r="U940" s="204"/>
      <c r="V940" s="204"/>
      <c r="W940" s="204"/>
      <c r="X940" s="204"/>
      <c r="Y940" s="204"/>
      <c r="Z940" s="204"/>
    </row>
    <row r="941" spans="1:26" ht="12.75" customHeight="1">
      <c r="A941" s="204"/>
      <c r="B941" s="204"/>
      <c r="C941" s="205"/>
      <c r="D941" s="205"/>
      <c r="E941" s="205"/>
      <c r="F941" s="206"/>
      <c r="G941" s="204"/>
      <c r="H941" s="204"/>
      <c r="I941" s="204"/>
      <c r="J941" s="204"/>
      <c r="K941" s="204"/>
      <c r="L941" s="204"/>
      <c r="M941" s="204"/>
      <c r="N941" s="204"/>
      <c r="O941" s="204"/>
      <c r="P941" s="204"/>
      <c r="Q941" s="204"/>
      <c r="R941" s="204"/>
      <c r="S941" s="204"/>
      <c r="T941" s="204"/>
      <c r="U941" s="204"/>
      <c r="V941" s="204"/>
      <c r="W941" s="204"/>
      <c r="X941" s="204"/>
      <c r="Y941" s="204"/>
      <c r="Z941" s="204"/>
    </row>
    <row r="942" spans="1:26" ht="12.75" customHeight="1">
      <c r="A942" s="204"/>
      <c r="B942" s="204"/>
      <c r="C942" s="205"/>
      <c r="D942" s="205"/>
      <c r="E942" s="205"/>
      <c r="F942" s="206"/>
      <c r="G942" s="204"/>
      <c r="H942" s="204"/>
      <c r="I942" s="204"/>
      <c r="J942" s="204"/>
      <c r="K942" s="204"/>
      <c r="L942" s="204"/>
      <c r="M942" s="204"/>
      <c r="N942" s="204"/>
      <c r="O942" s="204"/>
      <c r="P942" s="204"/>
      <c r="Q942" s="204"/>
      <c r="R942" s="204"/>
      <c r="S942" s="204"/>
      <c r="T942" s="204"/>
      <c r="U942" s="204"/>
      <c r="V942" s="204"/>
      <c r="W942" s="204"/>
      <c r="X942" s="204"/>
      <c r="Y942" s="204"/>
      <c r="Z942" s="204"/>
    </row>
    <row r="943" spans="1:26" ht="12.75" customHeight="1">
      <c r="A943" s="204"/>
      <c r="B943" s="204"/>
      <c r="C943" s="205"/>
      <c r="D943" s="205"/>
      <c r="E943" s="205"/>
      <c r="F943" s="206"/>
      <c r="G943" s="204"/>
      <c r="H943" s="204"/>
      <c r="I943" s="204"/>
      <c r="J943" s="204"/>
      <c r="K943" s="204"/>
      <c r="L943" s="204"/>
      <c r="M943" s="204"/>
      <c r="N943" s="204"/>
      <c r="O943" s="204"/>
      <c r="P943" s="204"/>
      <c r="Q943" s="204"/>
      <c r="R943" s="204"/>
      <c r="S943" s="204"/>
      <c r="T943" s="204"/>
      <c r="U943" s="204"/>
      <c r="V943" s="204"/>
      <c r="W943" s="204"/>
      <c r="X943" s="204"/>
      <c r="Y943" s="204"/>
      <c r="Z943" s="204"/>
    </row>
    <row r="944" spans="1:26" ht="12.75" customHeight="1">
      <c r="A944" s="204"/>
      <c r="B944" s="204"/>
      <c r="C944" s="205"/>
      <c r="D944" s="205"/>
      <c r="E944" s="205"/>
      <c r="F944" s="206"/>
      <c r="G944" s="204"/>
      <c r="H944" s="204"/>
      <c r="I944" s="204"/>
      <c r="J944" s="204"/>
      <c r="K944" s="204"/>
      <c r="L944" s="204"/>
      <c r="M944" s="204"/>
      <c r="N944" s="204"/>
      <c r="O944" s="204"/>
      <c r="P944" s="204"/>
      <c r="Q944" s="204"/>
      <c r="R944" s="204"/>
      <c r="S944" s="204"/>
      <c r="T944" s="204"/>
      <c r="U944" s="204"/>
      <c r="V944" s="204"/>
      <c r="W944" s="204"/>
      <c r="X944" s="204"/>
      <c r="Y944" s="204"/>
      <c r="Z944" s="204"/>
    </row>
    <row r="945" spans="1:26" ht="12.75" customHeight="1">
      <c r="A945" s="204"/>
      <c r="B945" s="204"/>
      <c r="C945" s="205"/>
      <c r="D945" s="205"/>
      <c r="E945" s="205"/>
      <c r="F945" s="206"/>
      <c r="G945" s="204"/>
      <c r="H945" s="204"/>
      <c r="I945" s="204"/>
      <c r="J945" s="204"/>
      <c r="K945" s="204"/>
      <c r="L945" s="204"/>
      <c r="M945" s="204"/>
      <c r="N945" s="204"/>
      <c r="O945" s="204"/>
      <c r="P945" s="204"/>
      <c r="Q945" s="204"/>
      <c r="R945" s="204"/>
      <c r="S945" s="204"/>
      <c r="T945" s="204"/>
      <c r="U945" s="204"/>
      <c r="V945" s="204"/>
      <c r="W945" s="204"/>
      <c r="X945" s="204"/>
      <c r="Y945" s="204"/>
      <c r="Z945" s="204"/>
    </row>
    <row r="946" spans="1:26" ht="12.75" customHeight="1">
      <c r="A946" s="204"/>
      <c r="B946" s="204"/>
      <c r="C946" s="205"/>
      <c r="D946" s="205"/>
      <c r="E946" s="205"/>
      <c r="F946" s="206"/>
      <c r="G946" s="204"/>
      <c r="H946" s="204"/>
      <c r="I946" s="204"/>
      <c r="J946" s="204"/>
      <c r="K946" s="204"/>
      <c r="L946" s="204"/>
      <c r="M946" s="204"/>
      <c r="N946" s="204"/>
      <c r="O946" s="204"/>
      <c r="P946" s="204"/>
      <c r="Q946" s="204"/>
      <c r="R946" s="204"/>
      <c r="S946" s="204"/>
      <c r="T946" s="204"/>
      <c r="U946" s="204"/>
      <c r="V946" s="204"/>
      <c r="W946" s="204"/>
      <c r="X946" s="204"/>
      <c r="Y946" s="204"/>
      <c r="Z946" s="204"/>
    </row>
    <row r="947" spans="1:26" ht="12.75" customHeight="1">
      <c r="A947" s="204"/>
      <c r="B947" s="204"/>
      <c r="C947" s="205"/>
      <c r="D947" s="205"/>
      <c r="E947" s="205"/>
      <c r="F947" s="206"/>
      <c r="G947" s="204"/>
      <c r="H947" s="204"/>
      <c r="I947" s="204"/>
      <c r="J947" s="204"/>
      <c r="K947" s="204"/>
      <c r="L947" s="204"/>
      <c r="M947" s="204"/>
      <c r="N947" s="204"/>
      <c r="O947" s="204"/>
      <c r="P947" s="204"/>
      <c r="Q947" s="204"/>
      <c r="R947" s="204"/>
      <c r="S947" s="204"/>
      <c r="T947" s="204"/>
      <c r="U947" s="204"/>
      <c r="V947" s="204"/>
      <c r="W947" s="204"/>
      <c r="X947" s="204"/>
      <c r="Y947" s="204"/>
      <c r="Z947" s="204"/>
    </row>
    <row r="948" spans="1:26" ht="12.75" customHeight="1">
      <c r="A948" s="204"/>
      <c r="B948" s="204"/>
      <c r="C948" s="205"/>
      <c r="D948" s="205"/>
      <c r="E948" s="205"/>
      <c r="F948" s="206"/>
      <c r="G948" s="204"/>
      <c r="H948" s="204"/>
      <c r="I948" s="204"/>
      <c r="J948" s="204"/>
      <c r="K948" s="204"/>
      <c r="L948" s="204"/>
      <c r="M948" s="204"/>
      <c r="N948" s="204"/>
      <c r="O948" s="204"/>
      <c r="P948" s="204"/>
      <c r="Q948" s="204"/>
      <c r="R948" s="204"/>
      <c r="S948" s="204"/>
      <c r="T948" s="204"/>
      <c r="U948" s="204"/>
      <c r="V948" s="204"/>
      <c r="W948" s="204"/>
      <c r="X948" s="204"/>
      <c r="Y948" s="204"/>
      <c r="Z948" s="204"/>
    </row>
    <row r="949" spans="1:26" ht="12.75" customHeight="1">
      <c r="A949" s="204"/>
      <c r="B949" s="204"/>
      <c r="C949" s="205"/>
      <c r="D949" s="205"/>
      <c r="E949" s="205"/>
      <c r="F949" s="206"/>
      <c r="G949" s="204"/>
      <c r="H949" s="204"/>
      <c r="I949" s="204"/>
      <c r="J949" s="204"/>
      <c r="K949" s="204"/>
      <c r="L949" s="204"/>
      <c r="M949" s="204"/>
      <c r="N949" s="204"/>
      <c r="O949" s="204"/>
      <c r="P949" s="204"/>
      <c r="Q949" s="204"/>
      <c r="R949" s="204"/>
      <c r="S949" s="204"/>
      <c r="T949" s="204"/>
      <c r="U949" s="204"/>
      <c r="V949" s="204"/>
      <c r="W949" s="204"/>
      <c r="X949" s="204"/>
      <c r="Y949" s="204"/>
      <c r="Z949" s="204"/>
    </row>
    <row r="950" spans="1:26" ht="12.75" customHeight="1">
      <c r="A950" s="204"/>
      <c r="B950" s="204"/>
      <c r="C950" s="205"/>
      <c r="D950" s="205"/>
      <c r="E950" s="205"/>
      <c r="F950" s="206"/>
      <c r="G950" s="204"/>
      <c r="H950" s="204"/>
      <c r="I950" s="204"/>
      <c r="J950" s="204"/>
      <c r="K950" s="204"/>
      <c r="L950" s="204"/>
      <c r="M950" s="204"/>
      <c r="N950" s="204"/>
      <c r="O950" s="204"/>
      <c r="P950" s="204"/>
      <c r="Q950" s="204"/>
      <c r="R950" s="204"/>
      <c r="S950" s="204"/>
      <c r="T950" s="204"/>
      <c r="U950" s="204"/>
      <c r="V950" s="204"/>
      <c r="W950" s="204"/>
      <c r="X950" s="204"/>
      <c r="Y950" s="204"/>
      <c r="Z950" s="204"/>
    </row>
    <row r="951" spans="1:26" ht="12.75" customHeight="1">
      <c r="A951" s="204"/>
      <c r="B951" s="204"/>
      <c r="C951" s="205"/>
      <c r="D951" s="205"/>
      <c r="E951" s="205"/>
      <c r="F951" s="206"/>
      <c r="G951" s="204"/>
      <c r="H951" s="204"/>
      <c r="I951" s="204"/>
      <c r="J951" s="204"/>
      <c r="K951" s="204"/>
      <c r="L951" s="204"/>
      <c r="M951" s="204"/>
      <c r="N951" s="204"/>
      <c r="O951" s="204"/>
      <c r="P951" s="204"/>
      <c r="Q951" s="204"/>
      <c r="R951" s="204"/>
      <c r="S951" s="204"/>
      <c r="T951" s="204"/>
      <c r="U951" s="204"/>
      <c r="V951" s="204"/>
      <c r="W951" s="204"/>
      <c r="X951" s="204"/>
      <c r="Y951" s="204"/>
      <c r="Z951" s="204"/>
    </row>
    <row r="952" spans="1:26" ht="12.75" customHeight="1">
      <c r="A952" s="204"/>
      <c r="B952" s="204"/>
      <c r="C952" s="205"/>
      <c r="D952" s="205"/>
      <c r="E952" s="205"/>
      <c r="F952" s="206"/>
      <c r="G952" s="204"/>
      <c r="H952" s="204"/>
      <c r="I952" s="204"/>
      <c r="J952" s="204"/>
      <c r="K952" s="204"/>
      <c r="L952" s="204"/>
      <c r="M952" s="204"/>
      <c r="N952" s="204"/>
      <c r="O952" s="204"/>
      <c r="P952" s="204"/>
      <c r="Q952" s="204"/>
      <c r="R952" s="204"/>
      <c r="S952" s="204"/>
      <c r="T952" s="204"/>
      <c r="U952" s="204"/>
      <c r="V952" s="204"/>
      <c r="W952" s="204"/>
      <c r="X952" s="204"/>
      <c r="Y952" s="204"/>
      <c r="Z952" s="204"/>
    </row>
    <row r="953" spans="1:26" ht="12.75" customHeight="1">
      <c r="A953" s="204"/>
      <c r="B953" s="204"/>
      <c r="C953" s="205"/>
      <c r="D953" s="205"/>
      <c r="E953" s="205"/>
      <c r="F953" s="206"/>
      <c r="G953" s="204"/>
      <c r="H953" s="204"/>
      <c r="I953" s="204"/>
      <c r="J953" s="204"/>
      <c r="K953" s="204"/>
      <c r="L953" s="204"/>
      <c r="M953" s="204"/>
      <c r="N953" s="204"/>
      <c r="O953" s="204"/>
      <c r="P953" s="204"/>
      <c r="Q953" s="204"/>
      <c r="R953" s="204"/>
      <c r="S953" s="204"/>
      <c r="T953" s="204"/>
      <c r="U953" s="204"/>
      <c r="V953" s="204"/>
      <c r="W953" s="204"/>
      <c r="X953" s="204"/>
      <c r="Y953" s="204"/>
      <c r="Z953" s="204"/>
    </row>
    <row r="954" spans="1:26" ht="12.75" customHeight="1">
      <c r="A954" s="204"/>
      <c r="B954" s="204"/>
      <c r="C954" s="205"/>
      <c r="D954" s="205"/>
      <c r="E954" s="205"/>
      <c r="F954" s="206"/>
      <c r="G954" s="204"/>
      <c r="H954" s="204"/>
      <c r="I954" s="204"/>
      <c r="J954" s="204"/>
      <c r="K954" s="204"/>
      <c r="L954" s="204"/>
      <c r="M954" s="204"/>
      <c r="N954" s="204"/>
      <c r="O954" s="204"/>
      <c r="P954" s="204"/>
      <c r="Q954" s="204"/>
      <c r="R954" s="204"/>
      <c r="S954" s="204"/>
      <c r="T954" s="204"/>
      <c r="U954" s="204"/>
      <c r="V954" s="204"/>
      <c r="W954" s="204"/>
      <c r="X954" s="204"/>
      <c r="Y954" s="204"/>
      <c r="Z954" s="204"/>
    </row>
    <row r="955" spans="1:26" ht="12.75" customHeight="1">
      <c r="A955" s="204"/>
      <c r="B955" s="204"/>
      <c r="C955" s="205"/>
      <c r="D955" s="205"/>
      <c r="E955" s="205"/>
      <c r="F955" s="206"/>
      <c r="G955" s="204"/>
      <c r="H955" s="204"/>
      <c r="I955" s="204"/>
      <c r="J955" s="204"/>
      <c r="K955" s="204"/>
      <c r="L955" s="204"/>
      <c r="M955" s="204"/>
      <c r="N955" s="204"/>
      <c r="O955" s="204"/>
      <c r="P955" s="204"/>
      <c r="Q955" s="204"/>
      <c r="R955" s="204"/>
      <c r="S955" s="204"/>
      <c r="T955" s="204"/>
      <c r="U955" s="204"/>
      <c r="V955" s="204"/>
      <c r="W955" s="204"/>
      <c r="X955" s="204"/>
      <c r="Y955" s="204"/>
      <c r="Z955" s="204"/>
    </row>
    <row r="956" spans="1:26" ht="12.75" customHeight="1">
      <c r="A956" s="204"/>
      <c r="B956" s="204"/>
      <c r="C956" s="205"/>
      <c r="D956" s="205"/>
      <c r="E956" s="205"/>
      <c r="F956" s="206"/>
      <c r="G956" s="204"/>
      <c r="H956" s="204"/>
      <c r="I956" s="204"/>
      <c r="J956" s="204"/>
      <c r="K956" s="204"/>
      <c r="L956" s="204"/>
      <c r="M956" s="204"/>
      <c r="N956" s="204"/>
      <c r="O956" s="204"/>
      <c r="P956" s="204"/>
      <c r="Q956" s="204"/>
      <c r="R956" s="204"/>
      <c r="S956" s="204"/>
      <c r="T956" s="204"/>
      <c r="U956" s="204"/>
      <c r="V956" s="204"/>
      <c r="W956" s="204"/>
      <c r="X956" s="204"/>
      <c r="Y956" s="204"/>
      <c r="Z956" s="204"/>
    </row>
    <row r="957" spans="1:26" ht="12.75" customHeight="1">
      <c r="A957" s="204"/>
      <c r="B957" s="204"/>
      <c r="C957" s="205"/>
      <c r="D957" s="205"/>
      <c r="E957" s="205"/>
      <c r="F957" s="206"/>
      <c r="G957" s="204"/>
      <c r="H957" s="204"/>
      <c r="I957" s="204"/>
      <c r="J957" s="204"/>
      <c r="K957" s="204"/>
      <c r="L957" s="204"/>
      <c r="M957" s="204"/>
      <c r="N957" s="204"/>
      <c r="O957" s="204"/>
      <c r="P957" s="204"/>
      <c r="Q957" s="204"/>
      <c r="R957" s="204"/>
      <c r="S957" s="204"/>
      <c r="T957" s="204"/>
      <c r="U957" s="204"/>
      <c r="V957" s="204"/>
      <c r="W957" s="204"/>
      <c r="X957" s="204"/>
      <c r="Y957" s="204"/>
      <c r="Z957" s="204"/>
    </row>
    <row r="958" spans="1:26" ht="12.75" customHeight="1">
      <c r="A958" s="204"/>
      <c r="B958" s="204"/>
      <c r="C958" s="205"/>
      <c r="D958" s="205"/>
      <c r="E958" s="205"/>
      <c r="F958" s="206"/>
      <c r="G958" s="204"/>
      <c r="H958" s="204"/>
      <c r="I958" s="204"/>
      <c r="J958" s="204"/>
      <c r="K958" s="204"/>
      <c r="L958" s="204"/>
      <c r="M958" s="204"/>
      <c r="N958" s="204"/>
      <c r="O958" s="204"/>
      <c r="P958" s="204"/>
      <c r="Q958" s="204"/>
      <c r="R958" s="204"/>
      <c r="S958" s="204"/>
      <c r="T958" s="204"/>
      <c r="U958" s="204"/>
      <c r="V958" s="204"/>
      <c r="W958" s="204"/>
      <c r="X958" s="204"/>
      <c r="Y958" s="204"/>
      <c r="Z958" s="204"/>
    </row>
    <row r="959" spans="1:26" ht="12.75" customHeight="1">
      <c r="A959" s="204"/>
      <c r="B959" s="204"/>
      <c r="C959" s="205"/>
      <c r="D959" s="205"/>
      <c r="E959" s="205"/>
      <c r="F959" s="206"/>
      <c r="G959" s="204"/>
      <c r="H959" s="204"/>
      <c r="I959" s="204"/>
      <c r="J959" s="204"/>
      <c r="K959" s="204"/>
      <c r="L959" s="204"/>
      <c r="M959" s="204"/>
      <c r="N959" s="204"/>
      <c r="O959" s="204"/>
      <c r="P959" s="204"/>
      <c r="Q959" s="204"/>
      <c r="R959" s="204"/>
      <c r="S959" s="204"/>
      <c r="T959" s="204"/>
      <c r="U959" s="204"/>
      <c r="V959" s="204"/>
      <c r="W959" s="204"/>
      <c r="X959" s="204"/>
      <c r="Y959" s="204"/>
      <c r="Z959" s="204"/>
    </row>
    <row r="960" spans="1:26" ht="12.75" customHeight="1">
      <c r="A960" s="204"/>
      <c r="B960" s="204"/>
      <c r="C960" s="205"/>
      <c r="D960" s="205"/>
      <c r="E960" s="205"/>
      <c r="F960" s="206"/>
      <c r="G960" s="204"/>
      <c r="H960" s="204"/>
      <c r="I960" s="204"/>
      <c r="J960" s="204"/>
      <c r="K960" s="204"/>
      <c r="L960" s="204"/>
      <c r="M960" s="204"/>
      <c r="N960" s="204"/>
      <c r="O960" s="204"/>
      <c r="P960" s="204"/>
      <c r="Q960" s="204"/>
      <c r="R960" s="204"/>
      <c r="S960" s="204"/>
      <c r="T960" s="204"/>
      <c r="U960" s="204"/>
      <c r="V960" s="204"/>
      <c r="W960" s="204"/>
      <c r="X960" s="204"/>
      <c r="Y960" s="204"/>
      <c r="Z960" s="204"/>
    </row>
    <row r="961" spans="1:26" ht="12.75" customHeight="1">
      <c r="A961" s="204"/>
      <c r="B961" s="204"/>
      <c r="C961" s="205"/>
      <c r="D961" s="205"/>
      <c r="E961" s="205"/>
      <c r="F961" s="206"/>
      <c r="G961" s="204"/>
      <c r="H961" s="204"/>
      <c r="I961" s="204"/>
      <c r="J961" s="204"/>
      <c r="K961" s="204"/>
      <c r="L961" s="204"/>
      <c r="M961" s="204"/>
      <c r="N961" s="204"/>
      <c r="O961" s="204"/>
      <c r="P961" s="204"/>
      <c r="Q961" s="204"/>
      <c r="R961" s="204"/>
      <c r="S961" s="204"/>
      <c r="T961" s="204"/>
      <c r="U961" s="204"/>
      <c r="V961" s="204"/>
      <c r="W961" s="204"/>
      <c r="X961" s="204"/>
      <c r="Y961" s="204"/>
      <c r="Z961" s="204"/>
    </row>
    <row r="962" spans="1:26" ht="12.75" customHeight="1">
      <c r="A962" s="204"/>
      <c r="B962" s="204"/>
      <c r="C962" s="205"/>
      <c r="D962" s="205"/>
      <c r="E962" s="205"/>
      <c r="F962" s="206"/>
      <c r="G962" s="204"/>
      <c r="H962" s="204"/>
      <c r="I962" s="204"/>
      <c r="J962" s="204"/>
      <c r="K962" s="204"/>
      <c r="L962" s="204"/>
      <c r="M962" s="204"/>
      <c r="N962" s="204"/>
      <c r="O962" s="204"/>
      <c r="P962" s="204"/>
      <c r="Q962" s="204"/>
      <c r="R962" s="204"/>
      <c r="S962" s="204"/>
      <c r="T962" s="204"/>
      <c r="U962" s="204"/>
      <c r="V962" s="204"/>
      <c r="W962" s="204"/>
      <c r="X962" s="204"/>
      <c r="Y962" s="204"/>
      <c r="Z962" s="204"/>
    </row>
    <row r="963" spans="1:26" ht="12.75" customHeight="1">
      <c r="A963" s="204"/>
      <c r="B963" s="204"/>
      <c r="C963" s="205"/>
      <c r="D963" s="205"/>
      <c r="E963" s="205"/>
      <c r="F963" s="206"/>
      <c r="G963" s="204"/>
      <c r="H963" s="204"/>
      <c r="I963" s="204"/>
      <c r="J963" s="204"/>
      <c r="K963" s="204"/>
      <c r="L963" s="204"/>
      <c r="M963" s="204"/>
      <c r="N963" s="204"/>
      <c r="O963" s="204"/>
      <c r="P963" s="204"/>
      <c r="Q963" s="204"/>
      <c r="R963" s="204"/>
      <c r="S963" s="204"/>
      <c r="T963" s="204"/>
      <c r="U963" s="204"/>
      <c r="V963" s="204"/>
      <c r="W963" s="204"/>
      <c r="X963" s="204"/>
      <c r="Y963" s="204"/>
      <c r="Z963" s="204"/>
    </row>
    <row r="964" spans="1:26" ht="12.75" customHeight="1">
      <c r="A964" s="204"/>
      <c r="B964" s="204"/>
      <c r="C964" s="205"/>
      <c r="D964" s="205"/>
      <c r="E964" s="205"/>
      <c r="F964" s="206"/>
      <c r="G964" s="204"/>
      <c r="H964" s="204"/>
      <c r="I964" s="204"/>
      <c r="J964" s="204"/>
      <c r="K964" s="204"/>
      <c r="L964" s="204"/>
      <c r="M964" s="204"/>
      <c r="N964" s="204"/>
      <c r="O964" s="204"/>
      <c r="P964" s="204"/>
      <c r="Q964" s="204"/>
      <c r="R964" s="204"/>
      <c r="S964" s="204"/>
      <c r="T964" s="204"/>
      <c r="U964" s="204"/>
      <c r="V964" s="204"/>
      <c r="W964" s="204"/>
      <c r="X964" s="204"/>
      <c r="Y964" s="204"/>
      <c r="Z964" s="204"/>
    </row>
    <row r="965" spans="1:26" ht="12.75" customHeight="1">
      <c r="A965" s="204"/>
      <c r="B965" s="204"/>
      <c r="C965" s="205"/>
      <c r="D965" s="205"/>
      <c r="E965" s="205"/>
      <c r="F965" s="206"/>
      <c r="G965" s="204"/>
      <c r="H965" s="204"/>
      <c r="I965" s="204"/>
      <c r="J965" s="204"/>
      <c r="K965" s="204"/>
      <c r="L965" s="204"/>
      <c r="M965" s="204"/>
      <c r="N965" s="204"/>
      <c r="O965" s="204"/>
      <c r="P965" s="204"/>
      <c r="Q965" s="204"/>
      <c r="R965" s="204"/>
      <c r="S965" s="204"/>
      <c r="T965" s="204"/>
      <c r="U965" s="204"/>
      <c r="V965" s="204"/>
      <c r="W965" s="204"/>
      <c r="X965" s="204"/>
      <c r="Y965" s="204"/>
      <c r="Z965" s="204"/>
    </row>
    <row r="966" spans="1:26" ht="12.75" customHeight="1">
      <c r="A966" s="204"/>
      <c r="B966" s="204"/>
      <c r="C966" s="205"/>
      <c r="D966" s="205"/>
      <c r="E966" s="205"/>
      <c r="F966" s="206"/>
      <c r="G966" s="204"/>
      <c r="H966" s="204"/>
      <c r="I966" s="204"/>
      <c r="J966" s="204"/>
      <c r="K966" s="204"/>
      <c r="L966" s="204"/>
      <c r="M966" s="204"/>
      <c r="N966" s="204"/>
      <c r="O966" s="204"/>
      <c r="P966" s="204"/>
      <c r="Q966" s="204"/>
      <c r="R966" s="204"/>
      <c r="S966" s="204"/>
      <c r="T966" s="204"/>
      <c r="U966" s="204"/>
      <c r="V966" s="204"/>
      <c r="W966" s="204"/>
      <c r="X966" s="204"/>
      <c r="Y966" s="204"/>
      <c r="Z966" s="204"/>
    </row>
    <row r="967" spans="1:26" ht="12.75" customHeight="1">
      <c r="A967" s="204"/>
      <c r="B967" s="204"/>
      <c r="C967" s="205"/>
      <c r="D967" s="205"/>
      <c r="E967" s="205"/>
      <c r="F967" s="206"/>
      <c r="G967" s="204"/>
      <c r="H967" s="204"/>
      <c r="I967" s="204"/>
      <c r="J967" s="204"/>
      <c r="K967" s="204"/>
      <c r="L967" s="204"/>
      <c r="M967" s="204"/>
      <c r="N967" s="204"/>
      <c r="O967" s="204"/>
      <c r="P967" s="204"/>
      <c r="Q967" s="204"/>
      <c r="R967" s="204"/>
      <c r="S967" s="204"/>
      <c r="T967" s="204"/>
      <c r="U967" s="204"/>
      <c r="V967" s="204"/>
      <c r="W967" s="204"/>
      <c r="X967" s="204"/>
      <c r="Y967" s="204"/>
      <c r="Z967" s="204"/>
    </row>
    <row r="968" spans="1:26" ht="12.75" customHeight="1">
      <c r="A968" s="204"/>
      <c r="B968" s="204"/>
      <c r="C968" s="205"/>
      <c r="D968" s="205"/>
      <c r="E968" s="205"/>
      <c r="F968" s="206"/>
      <c r="G968" s="204"/>
      <c r="H968" s="204"/>
      <c r="I968" s="204"/>
      <c r="J968" s="204"/>
      <c r="K968" s="204"/>
      <c r="L968" s="204"/>
      <c r="M968" s="204"/>
      <c r="N968" s="204"/>
      <c r="O968" s="204"/>
      <c r="P968" s="204"/>
      <c r="Q968" s="204"/>
      <c r="R968" s="204"/>
      <c r="S968" s="204"/>
      <c r="T968" s="204"/>
      <c r="U968" s="204"/>
      <c r="V968" s="204"/>
      <c r="W968" s="204"/>
      <c r="X968" s="204"/>
      <c r="Y968" s="204"/>
      <c r="Z968" s="204"/>
    </row>
    <row r="969" spans="1:26" ht="12.75" customHeight="1">
      <c r="A969" s="204"/>
      <c r="B969" s="204"/>
      <c r="C969" s="205"/>
      <c r="D969" s="205"/>
      <c r="E969" s="205"/>
      <c r="F969" s="206"/>
      <c r="G969" s="204"/>
      <c r="H969" s="204"/>
      <c r="I969" s="204"/>
      <c r="J969" s="204"/>
      <c r="K969" s="204"/>
      <c r="L969" s="204"/>
      <c r="M969" s="204"/>
      <c r="N969" s="204"/>
      <c r="O969" s="204"/>
      <c r="P969" s="204"/>
      <c r="Q969" s="204"/>
      <c r="R969" s="204"/>
      <c r="S969" s="204"/>
      <c r="T969" s="204"/>
      <c r="U969" s="204"/>
      <c r="V969" s="204"/>
      <c r="W969" s="204"/>
      <c r="X969" s="204"/>
      <c r="Y969" s="204"/>
      <c r="Z969" s="204"/>
    </row>
    <row r="970" spans="1:26" ht="12.75" customHeight="1">
      <c r="A970" s="204"/>
      <c r="B970" s="204"/>
      <c r="C970" s="205"/>
      <c r="D970" s="205"/>
      <c r="E970" s="205"/>
      <c r="F970" s="206"/>
      <c r="G970" s="204"/>
      <c r="H970" s="204"/>
      <c r="I970" s="204"/>
      <c r="J970" s="204"/>
      <c r="K970" s="204"/>
      <c r="L970" s="204"/>
      <c r="M970" s="204"/>
      <c r="N970" s="204"/>
      <c r="O970" s="204"/>
      <c r="P970" s="204"/>
      <c r="Q970" s="204"/>
      <c r="R970" s="204"/>
      <c r="S970" s="204"/>
      <c r="T970" s="204"/>
      <c r="U970" s="204"/>
      <c r="V970" s="204"/>
      <c r="W970" s="204"/>
      <c r="X970" s="204"/>
      <c r="Y970" s="204"/>
      <c r="Z970" s="204"/>
    </row>
    <row r="971" spans="1:26" ht="12.75" customHeight="1">
      <c r="A971" s="204"/>
      <c r="B971" s="204"/>
      <c r="C971" s="205"/>
      <c r="D971" s="205"/>
      <c r="E971" s="205"/>
      <c r="F971" s="206"/>
      <c r="G971" s="204"/>
      <c r="H971" s="204"/>
      <c r="I971" s="204"/>
      <c r="J971" s="204"/>
      <c r="K971" s="204"/>
      <c r="L971" s="204"/>
      <c r="M971" s="204"/>
      <c r="N971" s="204"/>
      <c r="O971" s="204"/>
      <c r="P971" s="204"/>
      <c r="Q971" s="204"/>
      <c r="R971" s="204"/>
      <c r="S971" s="204"/>
      <c r="T971" s="204"/>
      <c r="U971" s="204"/>
      <c r="V971" s="204"/>
      <c r="W971" s="204"/>
      <c r="X971" s="204"/>
      <c r="Y971" s="204"/>
      <c r="Z971" s="204"/>
    </row>
    <row r="972" spans="1:26" ht="12.75" customHeight="1">
      <c r="A972" s="204"/>
      <c r="B972" s="204"/>
      <c r="C972" s="205"/>
      <c r="D972" s="205"/>
      <c r="E972" s="205"/>
      <c r="F972" s="206"/>
      <c r="G972" s="204"/>
      <c r="H972" s="204"/>
      <c r="I972" s="204"/>
      <c r="J972" s="204"/>
      <c r="K972" s="204"/>
      <c r="L972" s="204"/>
      <c r="M972" s="204"/>
      <c r="N972" s="204"/>
      <c r="O972" s="204"/>
      <c r="P972" s="204"/>
      <c r="Q972" s="204"/>
      <c r="R972" s="204"/>
      <c r="S972" s="204"/>
      <c r="T972" s="204"/>
      <c r="U972" s="204"/>
      <c r="V972" s="204"/>
      <c r="W972" s="204"/>
      <c r="X972" s="204"/>
      <c r="Y972" s="204"/>
      <c r="Z972" s="204"/>
    </row>
    <row r="973" spans="1:26" ht="12.75" customHeight="1">
      <c r="A973" s="204"/>
      <c r="B973" s="204"/>
      <c r="C973" s="205"/>
      <c r="D973" s="205"/>
      <c r="E973" s="205"/>
      <c r="F973" s="206"/>
      <c r="G973" s="204"/>
      <c r="H973" s="204"/>
      <c r="I973" s="204"/>
      <c r="J973" s="204"/>
      <c r="K973" s="204"/>
      <c r="L973" s="204"/>
      <c r="M973" s="204"/>
      <c r="N973" s="204"/>
      <c r="O973" s="204"/>
      <c r="P973" s="204"/>
      <c r="Q973" s="204"/>
      <c r="R973" s="204"/>
      <c r="S973" s="204"/>
      <c r="T973" s="204"/>
      <c r="U973" s="204"/>
      <c r="V973" s="204"/>
      <c r="W973" s="204"/>
      <c r="X973" s="204"/>
      <c r="Y973" s="204"/>
      <c r="Z973" s="204"/>
    </row>
    <row r="974" spans="1:26" ht="12.75" customHeight="1">
      <c r="A974" s="204"/>
      <c r="B974" s="204"/>
      <c r="C974" s="205"/>
      <c r="D974" s="205"/>
      <c r="E974" s="205"/>
      <c r="F974" s="206"/>
      <c r="G974" s="204"/>
      <c r="H974" s="204"/>
      <c r="I974" s="204"/>
      <c r="J974" s="204"/>
      <c r="K974" s="204"/>
      <c r="L974" s="204"/>
      <c r="M974" s="204"/>
      <c r="N974" s="204"/>
      <c r="O974" s="204"/>
      <c r="P974" s="204"/>
      <c r="Q974" s="204"/>
      <c r="R974" s="204"/>
      <c r="S974" s="204"/>
      <c r="T974" s="204"/>
      <c r="U974" s="204"/>
      <c r="V974" s="204"/>
      <c r="W974" s="204"/>
      <c r="X974" s="204"/>
      <c r="Y974" s="204"/>
      <c r="Z974" s="204"/>
    </row>
    <row r="975" spans="1:26" ht="12.75" customHeight="1">
      <c r="A975" s="204"/>
      <c r="B975" s="204"/>
      <c r="C975" s="205"/>
      <c r="D975" s="205"/>
      <c r="E975" s="205"/>
      <c r="F975" s="206"/>
      <c r="G975" s="204"/>
      <c r="H975" s="204"/>
      <c r="I975" s="204"/>
      <c r="J975" s="204"/>
      <c r="K975" s="204"/>
      <c r="L975" s="204"/>
      <c r="M975" s="204"/>
      <c r="N975" s="204"/>
      <c r="O975" s="204"/>
      <c r="P975" s="204"/>
      <c r="Q975" s="204"/>
      <c r="R975" s="204"/>
      <c r="S975" s="204"/>
      <c r="T975" s="204"/>
      <c r="U975" s="204"/>
      <c r="V975" s="204"/>
      <c r="W975" s="204"/>
      <c r="X975" s="204"/>
      <c r="Y975" s="204"/>
      <c r="Z975" s="204"/>
    </row>
    <row r="976" spans="1:26" ht="12.75" customHeight="1">
      <c r="A976" s="204"/>
      <c r="B976" s="204"/>
      <c r="C976" s="205"/>
      <c r="D976" s="205"/>
      <c r="E976" s="205"/>
      <c r="F976" s="206"/>
      <c r="G976" s="204"/>
      <c r="H976" s="204"/>
      <c r="I976" s="204"/>
      <c r="J976" s="204"/>
      <c r="K976" s="204"/>
      <c r="L976" s="204"/>
      <c r="M976" s="204"/>
      <c r="N976" s="204"/>
      <c r="O976" s="204"/>
      <c r="P976" s="204"/>
      <c r="Q976" s="204"/>
      <c r="R976" s="204"/>
      <c r="S976" s="204"/>
      <c r="T976" s="204"/>
      <c r="U976" s="204"/>
      <c r="V976" s="204"/>
      <c r="W976" s="204"/>
      <c r="X976" s="204"/>
      <c r="Y976" s="204"/>
      <c r="Z976" s="204"/>
    </row>
    <row r="977" spans="1:26" ht="12.75" customHeight="1">
      <c r="A977" s="204"/>
      <c r="B977" s="204"/>
      <c r="C977" s="205"/>
      <c r="D977" s="205"/>
      <c r="E977" s="205"/>
      <c r="F977" s="206"/>
      <c r="G977" s="204"/>
      <c r="H977" s="204"/>
      <c r="I977" s="204"/>
      <c r="J977" s="204"/>
      <c r="K977" s="204"/>
      <c r="L977" s="204"/>
      <c r="M977" s="204"/>
      <c r="N977" s="204"/>
      <c r="O977" s="204"/>
      <c r="P977" s="204"/>
      <c r="Q977" s="204"/>
      <c r="R977" s="204"/>
      <c r="S977" s="204"/>
      <c r="T977" s="204"/>
      <c r="U977" s="204"/>
      <c r="V977" s="204"/>
      <c r="W977" s="204"/>
      <c r="X977" s="204"/>
      <c r="Y977" s="204"/>
      <c r="Z977" s="204"/>
    </row>
    <row r="978" spans="1:26" ht="12.75" customHeight="1">
      <c r="A978" s="204"/>
      <c r="B978" s="204"/>
      <c r="C978" s="205"/>
      <c r="D978" s="205"/>
      <c r="E978" s="205"/>
      <c r="F978" s="206"/>
      <c r="G978" s="204"/>
      <c r="H978" s="204"/>
      <c r="I978" s="204"/>
      <c r="J978" s="204"/>
      <c r="K978" s="204"/>
      <c r="L978" s="204"/>
      <c r="M978" s="204"/>
      <c r="N978" s="204"/>
      <c r="O978" s="204"/>
      <c r="P978" s="204"/>
      <c r="Q978" s="204"/>
      <c r="R978" s="204"/>
      <c r="S978" s="204"/>
      <c r="T978" s="204"/>
      <c r="U978" s="204"/>
      <c r="V978" s="204"/>
      <c r="W978" s="204"/>
      <c r="X978" s="204"/>
      <c r="Y978" s="204"/>
      <c r="Z978" s="204"/>
    </row>
    <row r="979" spans="1:26" ht="12.75" customHeight="1">
      <c r="A979" s="204"/>
      <c r="B979" s="204"/>
      <c r="C979" s="205"/>
      <c r="D979" s="205"/>
      <c r="E979" s="205"/>
      <c r="F979" s="206"/>
      <c r="G979" s="204"/>
      <c r="H979" s="204"/>
      <c r="I979" s="204"/>
      <c r="J979" s="204"/>
      <c r="K979" s="204"/>
      <c r="L979" s="204"/>
      <c r="M979" s="204"/>
      <c r="N979" s="204"/>
      <c r="O979" s="204"/>
      <c r="P979" s="204"/>
      <c r="Q979" s="204"/>
      <c r="R979" s="204"/>
      <c r="S979" s="204"/>
      <c r="T979" s="204"/>
      <c r="U979" s="204"/>
      <c r="V979" s="204"/>
      <c r="W979" s="204"/>
      <c r="X979" s="204"/>
      <c r="Y979" s="204"/>
      <c r="Z979" s="204"/>
    </row>
    <row r="980" spans="1:26" ht="12.75" customHeight="1">
      <c r="A980" s="204"/>
      <c r="B980" s="204"/>
      <c r="C980" s="205"/>
      <c r="D980" s="205"/>
      <c r="E980" s="205"/>
      <c r="F980" s="206"/>
      <c r="G980" s="204"/>
      <c r="H980" s="204"/>
      <c r="I980" s="204"/>
      <c r="J980" s="204"/>
      <c r="K980" s="204"/>
      <c r="L980" s="204"/>
      <c r="M980" s="204"/>
      <c r="N980" s="204"/>
      <c r="O980" s="204"/>
      <c r="P980" s="204"/>
      <c r="Q980" s="204"/>
      <c r="R980" s="204"/>
      <c r="S980" s="204"/>
      <c r="T980" s="204"/>
      <c r="U980" s="204"/>
      <c r="V980" s="204"/>
      <c r="W980" s="204"/>
      <c r="X980" s="204"/>
      <c r="Y980" s="204"/>
      <c r="Z980" s="204"/>
    </row>
    <row r="981" spans="1:26" ht="12.75" customHeight="1">
      <c r="A981" s="204"/>
      <c r="B981" s="204"/>
      <c r="C981" s="205"/>
      <c r="D981" s="205"/>
      <c r="E981" s="205"/>
      <c r="F981" s="206"/>
      <c r="G981" s="204"/>
      <c r="H981" s="204"/>
      <c r="I981" s="204"/>
      <c r="J981" s="204"/>
      <c r="K981" s="204"/>
      <c r="L981" s="204"/>
      <c r="M981" s="204"/>
      <c r="N981" s="204"/>
      <c r="O981" s="204"/>
      <c r="P981" s="204"/>
      <c r="Q981" s="204"/>
      <c r="R981" s="204"/>
      <c r="S981" s="204"/>
      <c r="T981" s="204"/>
      <c r="U981" s="204"/>
      <c r="V981" s="204"/>
      <c r="W981" s="204"/>
      <c r="X981" s="204"/>
      <c r="Y981" s="204"/>
      <c r="Z981" s="204"/>
    </row>
    <row r="982" spans="1:26" ht="12.75" customHeight="1">
      <c r="A982" s="204"/>
      <c r="B982" s="204"/>
      <c r="C982" s="205"/>
      <c r="D982" s="205"/>
      <c r="E982" s="205"/>
      <c r="F982" s="206"/>
      <c r="G982" s="204"/>
      <c r="H982" s="204"/>
      <c r="I982" s="204"/>
      <c r="J982" s="204"/>
      <c r="K982" s="204"/>
      <c r="L982" s="204"/>
      <c r="M982" s="204"/>
      <c r="N982" s="204"/>
      <c r="O982" s="204"/>
      <c r="P982" s="204"/>
      <c r="Q982" s="204"/>
      <c r="R982" s="204"/>
      <c r="S982" s="204"/>
      <c r="T982" s="204"/>
      <c r="U982" s="204"/>
      <c r="V982" s="204"/>
      <c r="W982" s="204"/>
      <c r="X982" s="204"/>
      <c r="Y982" s="204"/>
      <c r="Z982" s="204"/>
    </row>
    <row r="983" spans="1:26" ht="12.75" customHeight="1">
      <c r="A983" s="204"/>
      <c r="B983" s="204"/>
      <c r="C983" s="205"/>
      <c r="D983" s="205"/>
      <c r="E983" s="205"/>
      <c r="F983" s="206"/>
      <c r="G983" s="204"/>
      <c r="H983" s="204"/>
      <c r="I983" s="204"/>
      <c r="J983" s="204"/>
      <c r="K983" s="204"/>
      <c r="L983" s="204"/>
      <c r="M983" s="204"/>
      <c r="N983" s="204"/>
      <c r="O983" s="204"/>
      <c r="P983" s="204"/>
      <c r="Q983" s="204"/>
      <c r="R983" s="204"/>
      <c r="S983" s="204"/>
      <c r="T983" s="204"/>
      <c r="U983" s="204"/>
      <c r="V983" s="204"/>
      <c r="W983" s="204"/>
      <c r="X983" s="204"/>
      <c r="Y983" s="204"/>
      <c r="Z983" s="204"/>
    </row>
    <row r="984" spans="1:26" ht="12.75" customHeight="1">
      <c r="A984" s="204"/>
      <c r="B984" s="204"/>
      <c r="C984" s="205"/>
      <c r="D984" s="205"/>
      <c r="E984" s="205"/>
      <c r="F984" s="206"/>
      <c r="G984" s="204"/>
      <c r="H984" s="204"/>
      <c r="I984" s="204"/>
      <c r="J984" s="204"/>
      <c r="K984" s="204"/>
      <c r="L984" s="204"/>
      <c r="M984" s="204"/>
      <c r="N984" s="204"/>
      <c r="O984" s="204"/>
      <c r="P984" s="204"/>
      <c r="Q984" s="204"/>
      <c r="R984" s="204"/>
      <c r="S984" s="204"/>
      <c r="T984" s="204"/>
      <c r="U984" s="204"/>
      <c r="V984" s="204"/>
      <c r="W984" s="204"/>
      <c r="X984" s="204"/>
      <c r="Y984" s="204"/>
      <c r="Z984" s="204"/>
    </row>
    <row r="985" spans="1:26" ht="12.75" customHeight="1">
      <c r="A985" s="204"/>
      <c r="B985" s="204"/>
      <c r="C985" s="205"/>
      <c r="D985" s="205"/>
      <c r="E985" s="205"/>
      <c r="F985" s="206"/>
      <c r="G985" s="204"/>
      <c r="H985" s="204"/>
      <c r="I985" s="204"/>
      <c r="J985" s="204"/>
      <c r="K985" s="204"/>
      <c r="L985" s="204"/>
      <c r="M985" s="204"/>
      <c r="N985" s="204"/>
      <c r="O985" s="204"/>
      <c r="P985" s="204"/>
      <c r="Q985" s="204"/>
      <c r="R985" s="204"/>
      <c r="S985" s="204"/>
      <c r="T985" s="204"/>
      <c r="U985" s="204"/>
      <c r="V985" s="204"/>
      <c r="W985" s="204"/>
      <c r="X985" s="204"/>
      <c r="Y985" s="204"/>
      <c r="Z985" s="204"/>
    </row>
    <row r="986" spans="1:26" ht="12.75" customHeight="1">
      <c r="A986" s="204"/>
      <c r="B986" s="204"/>
      <c r="C986" s="205"/>
      <c r="D986" s="205"/>
      <c r="E986" s="205"/>
      <c r="F986" s="206"/>
      <c r="G986" s="204"/>
      <c r="H986" s="204"/>
      <c r="I986" s="204"/>
      <c r="J986" s="204"/>
      <c r="K986" s="204"/>
      <c r="L986" s="204"/>
      <c r="M986" s="204"/>
      <c r="N986" s="204"/>
      <c r="O986" s="204"/>
      <c r="P986" s="204"/>
      <c r="Q986" s="204"/>
      <c r="R986" s="204"/>
      <c r="S986" s="204"/>
      <c r="T986" s="204"/>
      <c r="U986" s="204"/>
      <c r="V986" s="204"/>
      <c r="W986" s="204"/>
      <c r="X986" s="204"/>
      <c r="Y986" s="204"/>
      <c r="Z986" s="204"/>
    </row>
    <row r="987" spans="1:26" ht="12.75" customHeight="1">
      <c r="A987" s="204"/>
      <c r="B987" s="204"/>
      <c r="C987" s="205"/>
      <c r="D987" s="205"/>
      <c r="E987" s="205"/>
      <c r="F987" s="206"/>
      <c r="G987" s="204"/>
      <c r="H987" s="204"/>
      <c r="I987" s="204"/>
      <c r="J987" s="204"/>
      <c r="K987" s="204"/>
      <c r="L987" s="204"/>
      <c r="M987" s="204"/>
      <c r="N987" s="204"/>
      <c r="O987" s="204"/>
      <c r="P987" s="204"/>
      <c r="Q987" s="204"/>
      <c r="R987" s="204"/>
      <c r="S987" s="204"/>
      <c r="T987" s="204"/>
      <c r="U987" s="204"/>
      <c r="V987" s="204"/>
      <c r="W987" s="204"/>
      <c r="X987" s="204"/>
      <c r="Y987" s="204"/>
      <c r="Z987" s="204"/>
    </row>
    <row r="988" spans="1:26" ht="12.75" customHeight="1">
      <c r="A988" s="204"/>
      <c r="B988" s="204"/>
      <c r="C988" s="205"/>
      <c r="D988" s="205"/>
      <c r="E988" s="205"/>
      <c r="F988" s="206"/>
      <c r="G988" s="204"/>
      <c r="H988" s="204"/>
      <c r="I988" s="204"/>
      <c r="J988" s="204"/>
      <c r="K988" s="204"/>
      <c r="L988" s="204"/>
      <c r="M988" s="204"/>
      <c r="N988" s="204"/>
      <c r="O988" s="204"/>
      <c r="P988" s="204"/>
      <c r="Q988" s="204"/>
      <c r="R988" s="204"/>
      <c r="S988" s="204"/>
      <c r="T988" s="204"/>
      <c r="U988" s="204"/>
      <c r="V988" s="204"/>
      <c r="W988" s="204"/>
      <c r="X988" s="204"/>
      <c r="Y988" s="204"/>
      <c r="Z988" s="204"/>
    </row>
    <row r="989" spans="1:26" ht="12.75" customHeight="1">
      <c r="A989" s="204"/>
      <c r="B989" s="204"/>
      <c r="C989" s="205"/>
      <c r="D989" s="205"/>
      <c r="E989" s="205"/>
      <c r="F989" s="206"/>
      <c r="G989" s="204"/>
      <c r="H989" s="204"/>
      <c r="I989" s="204"/>
      <c r="J989" s="204"/>
      <c r="K989" s="204"/>
      <c r="L989" s="204"/>
      <c r="M989" s="204"/>
      <c r="N989" s="204"/>
      <c r="O989" s="204"/>
      <c r="P989" s="204"/>
      <c r="Q989" s="204"/>
      <c r="R989" s="204"/>
      <c r="S989" s="204"/>
      <c r="T989" s="204"/>
      <c r="U989" s="204"/>
      <c r="V989" s="204"/>
      <c r="W989" s="204"/>
      <c r="X989" s="204"/>
      <c r="Y989" s="204"/>
      <c r="Z989" s="204"/>
    </row>
    <row r="990" spans="1:26" ht="12.75" customHeight="1">
      <c r="A990" s="204"/>
      <c r="B990" s="204"/>
      <c r="C990" s="205"/>
      <c r="D990" s="205"/>
      <c r="E990" s="205"/>
      <c r="F990" s="206"/>
      <c r="G990" s="204"/>
      <c r="H990" s="204"/>
      <c r="I990" s="204"/>
      <c r="J990" s="204"/>
      <c r="K990" s="204"/>
      <c r="L990" s="204"/>
      <c r="M990" s="204"/>
      <c r="N990" s="204"/>
      <c r="O990" s="204"/>
      <c r="P990" s="204"/>
      <c r="Q990" s="204"/>
      <c r="R990" s="204"/>
      <c r="S990" s="204"/>
      <c r="T990" s="204"/>
      <c r="U990" s="204"/>
      <c r="V990" s="204"/>
      <c r="W990" s="204"/>
      <c r="X990" s="204"/>
      <c r="Y990" s="204"/>
      <c r="Z990" s="204"/>
    </row>
    <row r="991" spans="1:26" ht="12.75" customHeight="1">
      <c r="A991" s="204"/>
      <c r="B991" s="204"/>
      <c r="C991" s="205"/>
      <c r="D991" s="205"/>
      <c r="E991" s="205"/>
      <c r="F991" s="206"/>
      <c r="G991" s="204"/>
      <c r="H991" s="204"/>
      <c r="I991" s="204"/>
      <c r="J991" s="204"/>
      <c r="K991" s="204"/>
      <c r="L991" s="204"/>
      <c r="M991" s="204"/>
      <c r="N991" s="204"/>
      <c r="O991" s="204"/>
      <c r="P991" s="204"/>
      <c r="Q991" s="204"/>
      <c r="R991" s="204"/>
      <c r="S991" s="204"/>
      <c r="T991" s="204"/>
      <c r="U991" s="204"/>
      <c r="V991" s="204"/>
      <c r="W991" s="204"/>
      <c r="X991" s="204"/>
      <c r="Y991" s="204"/>
      <c r="Z991" s="204"/>
    </row>
    <row r="992" spans="1:26" ht="12.75" customHeight="1">
      <c r="A992" s="204"/>
      <c r="B992" s="204"/>
      <c r="C992" s="205"/>
      <c r="D992" s="205"/>
      <c r="E992" s="205"/>
      <c r="F992" s="206"/>
      <c r="G992" s="204"/>
      <c r="H992" s="204"/>
      <c r="I992" s="204"/>
      <c r="J992" s="204"/>
      <c r="K992" s="204"/>
      <c r="L992" s="204"/>
      <c r="M992" s="204"/>
      <c r="N992" s="204"/>
      <c r="O992" s="204"/>
      <c r="P992" s="204"/>
      <c r="Q992" s="204"/>
      <c r="R992" s="204"/>
      <c r="S992" s="204"/>
      <c r="T992" s="204"/>
      <c r="U992" s="204"/>
      <c r="V992" s="204"/>
      <c r="W992" s="204"/>
      <c r="X992" s="204"/>
      <c r="Y992" s="204"/>
      <c r="Z992" s="204"/>
    </row>
    <row r="993" spans="1:26" ht="12.75" customHeight="1">
      <c r="A993" s="204"/>
      <c r="B993" s="204"/>
      <c r="C993" s="205"/>
      <c r="D993" s="205"/>
      <c r="E993" s="205"/>
      <c r="F993" s="206"/>
      <c r="G993" s="204"/>
      <c r="H993" s="204"/>
      <c r="I993" s="204"/>
      <c r="J993" s="204"/>
      <c r="K993" s="204"/>
      <c r="L993" s="204"/>
      <c r="M993" s="204"/>
      <c r="N993" s="204"/>
      <c r="O993" s="204"/>
      <c r="P993" s="204"/>
      <c r="Q993" s="204"/>
      <c r="R993" s="204"/>
      <c r="S993" s="204"/>
      <c r="T993" s="204"/>
      <c r="U993" s="204"/>
      <c r="V993" s="204"/>
      <c r="W993" s="204"/>
      <c r="X993" s="204"/>
      <c r="Y993" s="204"/>
      <c r="Z993" s="204"/>
    </row>
    <row r="994" spans="1:26" ht="12.75" customHeight="1">
      <c r="A994" s="204"/>
      <c r="B994" s="204"/>
      <c r="C994" s="205"/>
      <c r="D994" s="205"/>
      <c r="E994" s="205"/>
      <c r="F994" s="206"/>
      <c r="G994" s="204"/>
      <c r="H994" s="204"/>
      <c r="I994" s="204"/>
      <c r="J994" s="204"/>
      <c r="K994" s="204"/>
      <c r="L994" s="204"/>
      <c r="M994" s="204"/>
      <c r="N994" s="204"/>
      <c r="O994" s="204"/>
      <c r="P994" s="204"/>
      <c r="Q994" s="204"/>
      <c r="R994" s="204"/>
      <c r="S994" s="204"/>
      <c r="T994" s="204"/>
      <c r="U994" s="204"/>
      <c r="V994" s="204"/>
      <c r="W994" s="204"/>
      <c r="X994" s="204"/>
      <c r="Y994" s="204"/>
      <c r="Z994" s="204"/>
    </row>
    <row r="995" spans="1:26" ht="12.75" customHeight="1">
      <c r="A995" s="204"/>
      <c r="B995" s="204"/>
      <c r="C995" s="205"/>
      <c r="D995" s="205"/>
      <c r="E995" s="205"/>
      <c r="F995" s="206"/>
      <c r="G995" s="204"/>
      <c r="H995" s="204"/>
      <c r="I995" s="204"/>
      <c r="J995" s="204"/>
      <c r="K995" s="204"/>
      <c r="L995" s="204"/>
      <c r="M995" s="204"/>
      <c r="N995" s="204"/>
      <c r="O995" s="204"/>
      <c r="P995" s="204"/>
      <c r="Q995" s="204"/>
      <c r="R995" s="204"/>
      <c r="S995" s="204"/>
      <c r="T995" s="204"/>
      <c r="U995" s="204"/>
      <c r="V995" s="204"/>
      <c r="W995" s="204"/>
      <c r="X995" s="204"/>
      <c r="Y995" s="204"/>
      <c r="Z995" s="204"/>
    </row>
    <row r="996" spans="1:26" ht="12.75" customHeight="1">
      <c r="A996" s="204"/>
      <c r="B996" s="204"/>
      <c r="C996" s="205"/>
      <c r="D996" s="205"/>
      <c r="E996" s="205"/>
      <c r="F996" s="206"/>
      <c r="G996" s="204"/>
      <c r="H996" s="204"/>
      <c r="I996" s="204"/>
      <c r="J996" s="204"/>
      <c r="K996" s="204"/>
      <c r="L996" s="204"/>
      <c r="M996" s="204"/>
      <c r="N996" s="204"/>
      <c r="O996" s="204"/>
      <c r="P996" s="204"/>
      <c r="Q996" s="204"/>
      <c r="R996" s="204"/>
      <c r="S996" s="204"/>
      <c r="T996" s="204"/>
      <c r="U996" s="204"/>
      <c r="V996" s="204"/>
      <c r="W996" s="204"/>
      <c r="X996" s="204"/>
      <c r="Y996" s="204"/>
      <c r="Z996" s="204"/>
    </row>
    <row r="997" spans="1:26" ht="12.75" customHeight="1">
      <c r="A997" s="204"/>
      <c r="B997" s="204"/>
      <c r="C997" s="205"/>
      <c r="D997" s="205"/>
      <c r="E997" s="205"/>
      <c r="F997" s="206"/>
      <c r="G997" s="204"/>
      <c r="H997" s="204"/>
      <c r="I997" s="204"/>
      <c r="J997" s="204"/>
      <c r="K997" s="204"/>
      <c r="L997" s="204"/>
      <c r="M997" s="204"/>
      <c r="N997" s="204"/>
      <c r="O997" s="204"/>
      <c r="P997" s="204"/>
      <c r="Q997" s="204"/>
      <c r="R997" s="204"/>
      <c r="S997" s="204"/>
      <c r="T997" s="204"/>
      <c r="U997" s="204"/>
      <c r="V997" s="204"/>
      <c r="W997" s="204"/>
      <c r="X997" s="204"/>
      <c r="Y997" s="204"/>
      <c r="Z997" s="204"/>
    </row>
    <row r="998" spans="1:26" ht="12.75" customHeight="1">
      <c r="A998" s="204"/>
      <c r="B998" s="204"/>
      <c r="C998" s="205"/>
      <c r="D998" s="205"/>
      <c r="E998" s="205"/>
      <c r="F998" s="206"/>
      <c r="G998" s="204"/>
      <c r="H998" s="204"/>
      <c r="I998" s="204"/>
      <c r="J998" s="204"/>
      <c r="K998" s="204"/>
      <c r="L998" s="204"/>
      <c r="M998" s="204"/>
      <c r="N998" s="204"/>
      <c r="O998" s="204"/>
      <c r="P998" s="204"/>
      <c r="Q998" s="204"/>
      <c r="R998" s="204"/>
      <c r="S998" s="204"/>
      <c r="T998" s="204"/>
      <c r="U998" s="204"/>
      <c r="V998" s="204"/>
      <c r="W998" s="204"/>
      <c r="X998" s="204"/>
      <c r="Y998" s="204"/>
      <c r="Z998" s="204"/>
    </row>
    <row r="999" spans="1:26" ht="12.75" customHeight="1">
      <c r="A999" s="204"/>
      <c r="B999" s="204"/>
      <c r="C999" s="205"/>
      <c r="D999" s="205"/>
      <c r="E999" s="205"/>
      <c r="F999" s="206"/>
      <c r="G999" s="204"/>
      <c r="H999" s="204"/>
      <c r="I999" s="204"/>
      <c r="J999" s="204"/>
      <c r="K999" s="204"/>
      <c r="L999" s="204"/>
      <c r="M999" s="204"/>
      <c r="N999" s="204"/>
      <c r="O999" s="204"/>
      <c r="P999" s="204"/>
      <c r="Q999" s="204"/>
      <c r="R999" s="204"/>
      <c r="S999" s="204"/>
      <c r="T999" s="204"/>
      <c r="U999" s="204"/>
      <c r="V999" s="204"/>
      <c r="W999" s="204"/>
      <c r="X999" s="204"/>
      <c r="Y999" s="204"/>
      <c r="Z999" s="204"/>
    </row>
    <row r="1000" spans="1:26" ht="12.75" customHeight="1">
      <c r="A1000" s="204"/>
      <c r="B1000" s="204"/>
      <c r="C1000" s="205"/>
      <c r="D1000" s="205"/>
      <c r="E1000" s="205"/>
      <c r="F1000" s="206"/>
      <c r="G1000" s="204"/>
      <c r="H1000" s="204"/>
      <c r="I1000" s="204"/>
      <c r="J1000" s="204"/>
      <c r="K1000" s="204"/>
      <c r="L1000" s="204"/>
      <c r="M1000" s="204"/>
      <c r="N1000" s="204"/>
      <c r="O1000" s="204"/>
      <c r="P1000" s="204"/>
      <c r="Q1000" s="204"/>
      <c r="R1000" s="204"/>
      <c r="S1000" s="204"/>
      <c r="T1000" s="204"/>
      <c r="U1000" s="204"/>
      <c r="V1000" s="204"/>
      <c r="W1000" s="204"/>
      <c r="X1000" s="204"/>
      <c r="Y1000" s="204"/>
      <c r="Z1000" s="204"/>
    </row>
  </sheetData>
  <sheetProtection algorithmName="SHA-512" hashValue="esF3xWmXoZPBa4paV2iVR9i2ZnQzf4aPaHE8j5htbJM0DT9gyl0DY4rpLpWri759EyUkT8x6MHM2ElSVAp81KQ==" saltValue="GaeqS3ojGL8Fc1cNJvymNA==" spinCount="100000" sheet="1" objects="1" scenarios="1"/>
  <conditionalFormatting sqref="I5:I19">
    <cfRule type="cellIs" dxfId="5" priority="3" operator="equal">
      <formula>"NH"</formula>
    </cfRule>
  </conditionalFormatting>
  <conditionalFormatting sqref="I5:I19">
    <cfRule type="cellIs" dxfId="4" priority="4" operator="equal">
      <formula>"H"</formula>
    </cfRule>
  </conditionalFormatting>
  <conditionalFormatting sqref="H5:H12">
    <cfRule type="cellIs" dxfId="3" priority="1" operator="equal">
      <formula>"NH"</formula>
    </cfRule>
  </conditionalFormatting>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1000"/>
  <sheetViews>
    <sheetView zoomScale="116" zoomScaleNormal="100" workbookViewId="0">
      <selection activeCell="AC77" sqref="AC77"/>
    </sheetView>
  </sheetViews>
  <sheetFormatPr baseColWidth="10" defaultColWidth="14.5" defaultRowHeight="15" customHeight="1"/>
  <cols>
    <col min="1" max="1" width="5.1640625" customWidth="1"/>
    <col min="2" max="2" width="6" customWidth="1"/>
    <col min="3" max="3" width="13.1640625" bestFit="1" customWidth="1"/>
    <col min="4" max="4" width="14.1640625" bestFit="1" customWidth="1"/>
    <col min="5" max="5" width="6.1640625" bestFit="1" customWidth="1"/>
    <col min="6" max="6" width="14.1640625" hidden="1" customWidth="1"/>
    <col min="7" max="7" width="6.1640625" hidden="1" customWidth="1"/>
    <col min="8" max="8" width="18.5" hidden="1" customWidth="1"/>
    <col min="9" max="9" width="6.6640625" hidden="1" customWidth="1"/>
    <col min="10" max="10" width="18.5" hidden="1" customWidth="1"/>
    <col min="11" max="11" width="6.6640625" hidden="1" customWidth="1"/>
    <col min="12" max="12" width="13.83203125" hidden="1" customWidth="1"/>
    <col min="13" max="13" width="6.6640625" hidden="1" customWidth="1"/>
    <col min="14" max="14" width="15.33203125" hidden="1" customWidth="1"/>
    <col min="15" max="15" width="6.6640625" hidden="1" customWidth="1"/>
    <col min="16" max="16" width="15.5" hidden="1" customWidth="1"/>
    <col min="17" max="17" width="6.6640625" hidden="1" customWidth="1"/>
    <col min="18" max="18" width="16.83203125" hidden="1" customWidth="1"/>
    <col min="19" max="19" width="6.6640625" hidden="1" customWidth="1"/>
    <col min="20" max="20" width="16.5" hidden="1" customWidth="1"/>
    <col min="21" max="21" width="6.6640625" hidden="1" customWidth="1"/>
    <col min="22" max="22" width="16" hidden="1" customWidth="1"/>
    <col min="23" max="23" width="6.6640625" hidden="1" customWidth="1"/>
    <col min="24" max="24" width="16.5" hidden="1" customWidth="1"/>
    <col min="25" max="25" width="6.6640625" hidden="1" customWidth="1"/>
    <col min="26" max="27" width="11.5" customWidth="1"/>
    <col min="28" max="28" width="20.1640625" bestFit="1" customWidth="1"/>
  </cols>
  <sheetData>
    <row r="1" spans="1:27" ht="12.75" customHeight="1">
      <c r="A1" s="218"/>
      <c r="B1" s="782" t="s">
        <v>175</v>
      </c>
      <c r="C1" s="605"/>
      <c r="D1" s="605"/>
      <c r="E1" s="605"/>
      <c r="F1" s="605"/>
      <c r="G1" s="605"/>
      <c r="H1" s="605"/>
      <c r="I1" s="605"/>
      <c r="J1" s="605"/>
      <c r="K1" s="605"/>
      <c r="L1" s="605"/>
      <c r="M1" s="605"/>
      <c r="N1" s="605"/>
      <c r="O1" s="605"/>
      <c r="P1" s="605"/>
      <c r="Q1" s="605"/>
      <c r="R1" s="605"/>
      <c r="S1" s="605"/>
      <c r="T1" s="605"/>
      <c r="U1" s="605"/>
      <c r="V1" s="605"/>
      <c r="W1" s="605"/>
      <c r="X1" s="605"/>
      <c r="Y1" s="783"/>
      <c r="Z1" s="219"/>
      <c r="AA1" s="219"/>
    </row>
    <row r="2" spans="1:27" ht="12.75" customHeight="1">
      <c r="A2" s="218"/>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row>
    <row r="3" spans="1:27" ht="12.75" customHeight="1">
      <c r="A3" s="218"/>
      <c r="B3" s="784" t="s">
        <v>176</v>
      </c>
      <c r="C3" s="693"/>
      <c r="D3" s="204"/>
      <c r="E3" s="204"/>
      <c r="F3" s="785" t="s">
        <v>177</v>
      </c>
      <c r="G3" s="702"/>
      <c r="H3" s="702"/>
      <c r="I3" s="702"/>
      <c r="J3" s="204"/>
      <c r="K3" s="204"/>
      <c r="L3" s="786" t="s">
        <v>178</v>
      </c>
      <c r="M3" s="595"/>
      <c r="N3" s="595"/>
      <c r="O3" s="204"/>
      <c r="P3" s="204"/>
      <c r="Q3" s="204"/>
      <c r="R3" s="204"/>
      <c r="S3" s="204"/>
      <c r="T3" s="204"/>
      <c r="U3" s="204"/>
      <c r="V3" s="204"/>
      <c r="W3" s="204"/>
      <c r="X3" s="204"/>
      <c r="Y3" s="204"/>
      <c r="Z3" s="204"/>
      <c r="AA3" s="204"/>
    </row>
    <row r="4" spans="1:27" ht="31.5" customHeight="1">
      <c r="A4" s="218"/>
      <c r="B4" s="220" t="s">
        <v>179</v>
      </c>
      <c r="C4" s="221">
        <v>6</v>
      </c>
      <c r="D4" s="198"/>
      <c r="E4" s="198"/>
      <c r="F4" s="784" t="s">
        <v>222</v>
      </c>
      <c r="G4" s="693"/>
      <c r="H4" s="784" t="s">
        <v>221</v>
      </c>
      <c r="I4" s="693"/>
      <c r="J4" s="198"/>
      <c r="K4" s="198"/>
      <c r="L4" s="787" t="str">
        <f>+'10. EVALUACIÓN'!I7</f>
        <v>Desviación estándar</v>
      </c>
      <c r="M4" s="699"/>
      <c r="N4" s="700"/>
      <c r="O4" s="198"/>
      <c r="P4" s="371"/>
      <c r="Q4" s="198"/>
      <c r="R4" s="371"/>
      <c r="S4" s="198"/>
      <c r="T4" s="198"/>
      <c r="U4" s="198"/>
      <c r="V4" s="198"/>
      <c r="W4" s="198"/>
      <c r="X4" s="198"/>
      <c r="Y4" s="198"/>
      <c r="Z4" s="198"/>
      <c r="AA4" s="198"/>
    </row>
    <row r="5" spans="1:27" ht="12.75" customHeight="1">
      <c r="A5" s="218"/>
      <c r="B5" s="15" t="s">
        <v>180</v>
      </c>
      <c r="C5" s="221">
        <v>6</v>
      </c>
      <c r="D5" s="204"/>
      <c r="E5" s="204"/>
      <c r="F5" s="780">
        <v>120</v>
      </c>
      <c r="G5" s="693"/>
      <c r="H5" s="780">
        <v>80</v>
      </c>
      <c r="I5" s="693"/>
      <c r="J5" s="204"/>
      <c r="K5" s="204"/>
      <c r="L5" s="701"/>
      <c r="M5" s="702"/>
      <c r="N5" s="703"/>
      <c r="O5" s="204"/>
      <c r="P5" s="204"/>
      <c r="Q5" s="204"/>
      <c r="R5" s="371"/>
      <c r="S5" s="204"/>
      <c r="T5" s="204"/>
      <c r="U5" s="204"/>
      <c r="V5" s="204"/>
      <c r="W5" s="204"/>
      <c r="X5" s="204"/>
      <c r="Y5" s="204"/>
      <c r="Z5" s="204"/>
      <c r="AA5" s="204"/>
    </row>
    <row r="6" spans="1:27" ht="12.75" customHeight="1">
      <c r="A6" s="218"/>
      <c r="B6" s="204"/>
      <c r="C6" s="204"/>
      <c r="D6" s="204"/>
      <c r="E6" s="222"/>
      <c r="F6" s="204"/>
      <c r="G6" s="204"/>
      <c r="H6" s="204"/>
      <c r="I6" s="204"/>
      <c r="J6" s="204"/>
      <c r="K6" s="204"/>
      <c r="L6" s="204"/>
      <c r="M6" s="204"/>
      <c r="N6" s="204"/>
      <c r="O6" s="204"/>
      <c r="P6" s="204"/>
      <c r="Q6" s="204"/>
      <c r="R6" s="204"/>
      <c r="S6" s="204"/>
      <c r="T6" s="204"/>
      <c r="U6" s="204"/>
      <c r="V6" s="204"/>
      <c r="W6" s="204"/>
      <c r="X6" s="204"/>
      <c r="Y6" s="204"/>
      <c r="Z6" s="204"/>
      <c r="AA6" s="204"/>
    </row>
    <row r="7" spans="1:27" ht="12.75" customHeight="1">
      <c r="A7" s="218"/>
      <c r="B7" s="781" t="s">
        <v>181</v>
      </c>
      <c r="C7" s="220" t="s">
        <v>182</v>
      </c>
      <c r="D7" s="778">
        <f>IF('1_ENTREGA'!A8="","",'1_ENTREGA'!A8)</f>
        <v>1</v>
      </c>
      <c r="E7" s="693"/>
      <c r="F7" s="778">
        <f>IF('1_ENTREGA'!A9="","",'1_ENTREGA'!A9)</f>
        <v>2</v>
      </c>
      <c r="G7" s="779"/>
      <c r="H7" s="778">
        <v>3</v>
      </c>
      <c r="I7" s="693"/>
      <c r="J7" s="778">
        <v>4</v>
      </c>
      <c r="K7" s="779"/>
      <c r="L7" s="778">
        <v>5</v>
      </c>
      <c r="M7" s="693"/>
      <c r="N7" s="778">
        <v>6</v>
      </c>
      <c r="O7" s="779"/>
      <c r="P7" s="778">
        <v>7</v>
      </c>
      <c r="Q7" s="779"/>
      <c r="R7" s="778">
        <v>8</v>
      </c>
      <c r="S7" s="779"/>
      <c r="T7" s="778">
        <v>9</v>
      </c>
      <c r="U7" s="779"/>
      <c r="V7" s="778">
        <v>10</v>
      </c>
      <c r="W7" s="779"/>
      <c r="X7" s="778">
        <v>11</v>
      </c>
      <c r="Y7" s="779"/>
      <c r="Z7" s="9"/>
      <c r="AA7" s="9"/>
    </row>
    <row r="8" spans="1:27" ht="12.75" customHeight="1">
      <c r="A8" s="218"/>
      <c r="B8" s="617"/>
      <c r="C8" s="223" t="s">
        <v>183</v>
      </c>
      <c r="D8" s="776" t="str">
        <f>IF(D7="","",IF('10. EVALUACIÓN'!F14="H","Habilitado","No habilitado"))</f>
        <v>Habilitado</v>
      </c>
      <c r="E8" s="693"/>
      <c r="F8" s="776" t="str">
        <f ca="1">IF(F7="","",IF('10. EVALUACIÓN'!F15="H","Habilitado","No habilitado"))</f>
        <v>No habilitado</v>
      </c>
      <c r="G8" s="693"/>
      <c r="H8" s="776" t="str">
        <f ca="1">IF(H7="","",IF('10. EVALUACIÓN'!F16="H","Habilitado","No habilitado"))</f>
        <v>No habilitado</v>
      </c>
      <c r="I8" s="693"/>
      <c r="J8" s="776" t="str">
        <f ca="1">IF(J7="","",IF('10. EVALUACIÓN'!$F17="H","Habilitado","No habilitado"))</f>
        <v>No habilitado</v>
      </c>
      <c r="K8" s="693"/>
      <c r="L8" s="776" t="str">
        <f ca="1">IF(L7="","",IF('10. EVALUACIÓN'!$F18="H","Habilitado","No habilitado"))</f>
        <v>No habilitado</v>
      </c>
      <c r="M8" s="693"/>
      <c r="N8" s="776" t="str">
        <f ca="1">IF(N7="","",IF('10. EVALUACIÓN'!$F19="H","Habilitado","No habilitado"))</f>
        <v>No habilitado</v>
      </c>
      <c r="O8" s="693"/>
      <c r="P8" s="776" t="str">
        <f ca="1">IF(P7="","",IF('10. EVALUACIÓN'!$F20="H","Habilitado","No habilitado"))</f>
        <v>No habilitado</v>
      </c>
      <c r="Q8" s="693"/>
      <c r="R8" s="776" t="str">
        <f ca="1">IF(R7="","",IF('10. EVALUACIÓN'!$F21="H","Habilitado","No habilitado"))</f>
        <v>No habilitado</v>
      </c>
      <c r="S8" s="693"/>
      <c r="T8" s="776" t="str">
        <f ca="1">IF(T7="","",IF('10. EVALUACIÓN'!$F22="H","Habilitado","No habilitado"))</f>
        <v>No habilitado</v>
      </c>
      <c r="U8" s="693"/>
      <c r="V8" s="776" t="str">
        <f ca="1">IF(V7="","",IF('10. EVALUACIÓN'!$F23="H","Habilitado","No habilitado"))</f>
        <v>No habilitado</v>
      </c>
      <c r="W8" s="693"/>
      <c r="X8" s="776" t="str">
        <f ca="1">IF(X7="","",IF('10. EVALUACIÓN'!$F24="H","Habilitado","No habilitado"))</f>
        <v>No habilitado</v>
      </c>
      <c r="Y8" s="693"/>
      <c r="Z8" s="198"/>
      <c r="AA8" s="198"/>
    </row>
    <row r="9" spans="1:27" ht="12.75" customHeight="1">
      <c r="A9" s="218"/>
      <c r="B9" s="777" t="s">
        <v>184</v>
      </c>
      <c r="C9" s="693"/>
      <c r="D9" s="775">
        <f>IF(D14="","",SUM(E14:E20))</f>
        <v>120</v>
      </c>
      <c r="E9" s="693"/>
      <c r="F9" s="775" t="str">
        <f ca="1">IF(F14="","",SUM(G14:G20))</f>
        <v/>
      </c>
      <c r="G9" s="693"/>
      <c r="H9" s="775" t="str">
        <f ca="1">IF(H14="","",SUM(I14:I20))</f>
        <v/>
      </c>
      <c r="I9" s="693"/>
      <c r="J9" s="775" t="str">
        <f ca="1">IF(J14="","",SUM(K14:K20))</f>
        <v/>
      </c>
      <c r="K9" s="693"/>
      <c r="L9" s="775" t="str">
        <f t="shared" ref="L9" ca="1" si="0">IF(L14="","",SUM(M14:M25))</f>
        <v/>
      </c>
      <c r="M9" s="693"/>
      <c r="N9" s="775" t="str">
        <f ca="1">IF(N14="","",SUM(O14:O70))</f>
        <v/>
      </c>
      <c r="O9" s="693"/>
      <c r="P9" s="775" t="str">
        <f ca="1">IF(P14="","",SUM(Q14:Q70))</f>
        <v/>
      </c>
      <c r="Q9" s="693"/>
      <c r="R9" s="775" t="str">
        <f ca="1">IF(R14="","",SUM(S14:S70))</f>
        <v/>
      </c>
      <c r="S9" s="693"/>
      <c r="T9" s="775" t="str">
        <f ca="1">IF(T14="","",SUM(U14:U70))</f>
        <v/>
      </c>
      <c r="U9" s="693"/>
      <c r="V9" s="775" t="str">
        <f ca="1">IF(V14="","",SUM(W14:W70))</f>
        <v/>
      </c>
      <c r="W9" s="693"/>
      <c r="X9" s="775" t="str">
        <f ca="1">IF(X14="","",SUM(Y14:Y70))</f>
        <v/>
      </c>
      <c r="Y9" s="693"/>
      <c r="Z9" s="198"/>
      <c r="AA9" s="198"/>
    </row>
    <row r="10" spans="1:27" ht="12.75" customHeight="1">
      <c r="A10" s="218"/>
      <c r="B10" s="777" t="s">
        <v>185</v>
      </c>
      <c r="C10" s="693"/>
      <c r="D10" s="775">
        <f>IF(D73="","",SUM(E73:E87))</f>
        <v>80</v>
      </c>
      <c r="E10" s="693"/>
      <c r="F10" s="775" t="str">
        <f ca="1">IF(F73="","",SUM(G73:G87))</f>
        <v/>
      </c>
      <c r="G10" s="693"/>
      <c r="H10" s="775" t="str">
        <f ca="1">IF(H73="","",SUM(I73:I87))</f>
        <v/>
      </c>
      <c r="I10" s="693"/>
      <c r="J10" s="775" t="str">
        <f ca="1">IF(J73="","",SUM(K73:K87))</f>
        <v/>
      </c>
      <c r="K10" s="693"/>
      <c r="L10" s="775" t="str">
        <f t="shared" ref="L10" ca="1" si="1">IF(L73="","",SUM(M73:M84))</f>
        <v/>
      </c>
      <c r="M10" s="693"/>
      <c r="N10" s="775" t="str">
        <f ca="1">IF(N73="","",SUM(O73:O162))</f>
        <v/>
      </c>
      <c r="O10" s="693"/>
      <c r="P10" s="775" t="str">
        <f ca="1">IF(P73="","",SUM(Q73:Q162))</f>
        <v/>
      </c>
      <c r="Q10" s="693"/>
      <c r="R10" s="775" t="str">
        <f ca="1">IF(R73="","",SUM(S73:S162))</f>
        <v/>
      </c>
      <c r="S10" s="693"/>
      <c r="T10" s="775" t="str">
        <f ca="1">IF(T73="","",SUM(U73:U162))</f>
        <v/>
      </c>
      <c r="U10" s="693"/>
      <c r="V10" s="775" t="str">
        <f ca="1">IF(V73="","",SUM(W73:W162))</f>
        <v/>
      </c>
      <c r="W10" s="693"/>
      <c r="X10" s="775" t="str">
        <f ca="1">IF(X73="","",SUM(Y73:Y162))</f>
        <v/>
      </c>
      <c r="Y10" s="693"/>
      <c r="Z10" s="198"/>
      <c r="AA10" s="198"/>
    </row>
    <row r="11" spans="1:27" ht="12.75" customHeight="1">
      <c r="A11" s="218"/>
      <c r="B11" s="777" t="s">
        <v>186</v>
      </c>
      <c r="C11" s="693"/>
      <c r="D11" s="775">
        <f>IF(D7="","",IF(D8="No habilitado","",D9+D10))</f>
        <v>200</v>
      </c>
      <c r="E11" s="693"/>
      <c r="F11" s="775" t="str">
        <f ca="1">IF(F7="","",IF(F8="No habilitado","",F9+F10))</f>
        <v/>
      </c>
      <c r="G11" s="693"/>
      <c r="H11" s="775" t="str">
        <f ca="1">IF(H7="","",IF(H8="No habilitado","",H9+H10))</f>
        <v/>
      </c>
      <c r="I11" s="693"/>
      <c r="J11" s="775" t="str">
        <f ca="1">IF(J7="","",IF(J8="No habilitado","",J9+J10))</f>
        <v/>
      </c>
      <c r="K11" s="693"/>
      <c r="L11" s="775" t="str">
        <f ca="1">IF(L7="","",IF(L8="No habilitado","",L9+L10))</f>
        <v/>
      </c>
      <c r="M11" s="693"/>
      <c r="N11" s="775" t="str">
        <f ca="1">IF(N7="","",IF(N8="No habilitado","",N9+N10))</f>
        <v/>
      </c>
      <c r="O11" s="693"/>
      <c r="P11" s="775" t="str">
        <f ca="1">IF(P7="","",IF(P8="No habilitado","",P9+P10))</f>
        <v/>
      </c>
      <c r="Q11" s="693"/>
      <c r="R11" s="775" t="str">
        <f ca="1">IF(R7="","",IF(R8="No habilitado","",R9+R10))</f>
        <v/>
      </c>
      <c r="S11" s="693"/>
      <c r="T11" s="775" t="str">
        <f ca="1">IF(T7="","",IF(T8="No habilitado","",T9+T10))</f>
        <v/>
      </c>
      <c r="U11" s="693"/>
      <c r="V11" s="775" t="str">
        <f ca="1">IF(V7="","",IF(V8="No habilitado","",V9+V10))</f>
        <v/>
      </c>
      <c r="W11" s="693"/>
      <c r="X11" s="775" t="str">
        <f ca="1">IF(X7="","",IF(X8="No habilitado","",X9+X10))</f>
        <v/>
      </c>
      <c r="Y11" s="693"/>
      <c r="Z11" s="198"/>
      <c r="AA11" s="198"/>
    </row>
    <row r="12" spans="1:27" ht="12.75" customHeight="1">
      <c r="A12" s="218"/>
      <c r="B12" s="204"/>
      <c r="C12" s="204"/>
      <c r="D12" s="204"/>
      <c r="E12" s="204"/>
      <c r="F12" s="204"/>
      <c r="G12" s="204"/>
      <c r="H12" s="204"/>
      <c r="I12" s="204"/>
      <c r="J12" s="204"/>
      <c r="K12" s="204"/>
      <c r="L12" s="204"/>
      <c r="M12" s="204"/>
      <c r="N12" s="204"/>
      <c r="O12" s="204"/>
      <c r="P12" s="204"/>
      <c r="Q12" s="204"/>
      <c r="R12" s="204"/>
      <c r="S12" s="204"/>
      <c r="T12" s="204"/>
      <c r="U12" s="204"/>
      <c r="V12" s="204"/>
      <c r="W12" s="204"/>
      <c r="X12" s="204"/>
      <c r="Y12" s="204"/>
      <c r="Z12" s="204"/>
      <c r="AA12" s="204"/>
    </row>
    <row r="13" spans="1:27" ht="12.75" customHeight="1">
      <c r="A13" s="218"/>
      <c r="B13" s="788" t="s">
        <v>187</v>
      </c>
      <c r="C13" s="695"/>
      <c r="D13" s="695"/>
      <c r="E13" s="695"/>
      <c r="F13" s="695"/>
      <c r="G13" s="779"/>
      <c r="H13" s="224"/>
      <c r="I13" s="224"/>
      <c r="J13" s="224"/>
      <c r="K13" s="224"/>
      <c r="L13" s="224"/>
      <c r="M13" s="224"/>
      <c r="N13" s="224"/>
      <c r="O13" s="224"/>
      <c r="P13" s="224"/>
      <c r="Q13" s="224"/>
      <c r="R13" s="224"/>
      <c r="S13" s="224"/>
      <c r="T13" s="224"/>
      <c r="U13" s="224"/>
      <c r="V13" s="224"/>
      <c r="W13" s="224"/>
      <c r="X13" s="224"/>
      <c r="Y13" s="224"/>
      <c r="Z13" s="204"/>
      <c r="AA13" s="204"/>
    </row>
    <row r="14" spans="1:27" ht="12.75" customHeight="1">
      <c r="A14" s="218">
        <v>1</v>
      </c>
      <c r="B14" s="225" t="s">
        <v>230</v>
      </c>
      <c r="C14" s="226">
        <f ca="1">IF(B14="","",IF($L$4="Media aritmética",ROUND(AVERAGE(D14,F14,H14,J14),2),ROUND(_xlfn.STDEV.P(D14,F14,H14,J14),2)))</f>
        <v>0</v>
      </c>
      <c r="D14" s="227">
        <f t="shared" ref="D14:D19" si="2">IF($D$8="Habilitado",IF($B14="","",ROUND(VLOOKUP($B14,OFERTA_UNICA,6,FALSE),2)),"")</f>
        <v>8106484.3200000003</v>
      </c>
      <c r="E14" s="228">
        <f>F$5/C$4</f>
        <v>20</v>
      </c>
      <c r="F14" s="229" t="str">
        <f t="shared" ref="F14:F30" ca="1" si="3">IF($F$8="Habilitado",IF($B14="","",ROUND(VLOOKUP($B14,OFERENTE_2,6,FALSE),2)),"")</f>
        <v/>
      </c>
      <c r="G14" s="228" t="str">
        <f t="shared" ref="G14:G70" ca="1" si="4">IF($B14="","",IF(F14="","",IF($L$4="Media aritmética",(F14&lt;=$C14)*($F$5/$C$4)+(F14&gt;$C14)*0,IF(AND(ROUND(AVERAGE($D14,$F14,$H14,$J14,$L14,$N14,$P14,$R14,$T14,$V14,$X14),2)-$C14/2&lt;=F14,(ROUND(AVERAGE($D14,$F14,$H14,$J14,$L14,$N14,$P14,$R14,$T14,$V14,$X14),2)+$C14/2&gt;F14)),($F$5/$C$4),0))))</f>
        <v/>
      </c>
      <c r="H14" s="229" t="str">
        <f t="shared" ref="H14:H30" ca="1" si="5">IF($H$8="Habilitado",IF($B14="","",ROUND(VLOOKUP($B14,OFERENTE_3,6,FALSE),2)),"")</f>
        <v/>
      </c>
      <c r="I14" s="228" t="str">
        <f t="shared" ref="I14:I70" ca="1" si="6">IF($B14="","",IF(H14="","",IF($L$4="Media aritmética",(H14&lt;=$C14)*($F$5/$C$4)+(H14&gt;$C14)*0,IF(AND(ROUND(AVERAGE($D14,$F14,$H14,$J14,$L14,$N14,$P14,$R14,$T14,$V14,$X14),2)-$C14/2&lt;=H14,(ROUND(AVERAGE($D14,$F14,$H14,$J14,$L14,$N14,$P14,$R14,$T14,$V14,$X14),2)+$C14/2&gt;H14)),($F$5/$C$4),0))))</f>
        <v/>
      </c>
      <c r="J14" s="229" t="str">
        <f t="shared" ref="J14:J30" ca="1" si="7">IF($J$8="Habilitado",IF($B14="","",ROUND(VLOOKUP($B14,OFERENTE_4,6,FALSE),2)),"")</f>
        <v/>
      </c>
      <c r="K14" s="228" t="str">
        <f t="shared" ref="K14:K70" ca="1" si="8">IF($B14="","",IF(J14="","",IF($L$4="Media aritmética",(J14&lt;=$C14)*($F$5/$C$4)+(J14&gt;$C14)*0,IF(AND(ROUND(AVERAGE($D14,$F14,$H14,$J14,$L14,$N14,$P14,$R14,$T14,$V14,$X14),2)-$C14/2&lt;=J14,(ROUND(AVERAGE($D14,$F14,$H14,$J14,$L14,$N14,$P14,$R14,$T14,$V14,$X14),2)+$C14/2&gt;J14)),($F$5/$C$4),0))))</f>
        <v/>
      </c>
      <c r="L14" s="229" t="str">
        <f t="shared" ref="L14:L30" ca="1" si="9">IF($L$8="Habilitado",IF($B14="","",ROUND(VLOOKUP($B14,OFERENTE_5,5,FALSE),2)),"")</f>
        <v/>
      </c>
      <c r="M14" s="228" t="str">
        <f t="shared" ref="M14:S70" ca="1" si="10">IF($B14="","",IF(L14="","",IF($L$4="Media aritmética",(L14&lt;=$C14)*($F$5/$C$4)+(L14&gt;$C14)*0,IF(AND(ROUND(AVERAGE($D14,$F14,$H14,$J14,$L14,$N14,$P14,$R14,$T14,$V14,$X14),2)-$C14/2&lt;=L14,(ROUND(AVERAGE($D14,$F14,$H14,$J14,$L14,$N14,$P14,$R14,$T14,$V14,$X14),2)+$C14/2&gt;L14)),($F$5/$C$4),0))))</f>
        <v/>
      </c>
      <c r="N14" s="229" t="str">
        <f t="shared" ref="N14:N30" ca="1" si="11">IF($N$8="Habilitado",IF($B14="","",ROUND(VLOOKUP($B14,OFERENTE_6,6,FALSE),2)),"")</f>
        <v/>
      </c>
      <c r="O14" s="228" t="str">
        <f t="shared" ca="1" si="10"/>
        <v/>
      </c>
      <c r="P14" s="229" t="str">
        <f t="shared" ref="P14:P45" ca="1" si="12">IF($P$8="Habilitado",IF($B14="","",ROUND(VLOOKUP($B14,OFERENTE_7,5,FALSE),2)),"")</f>
        <v/>
      </c>
      <c r="Q14" s="228" t="str">
        <f t="shared" ca="1" si="10"/>
        <v/>
      </c>
      <c r="R14" s="229" t="str">
        <f t="shared" ref="R14:R30" ca="1" si="13">IF($R$8="Habilitado",IF($B14="","",ROUND(VLOOKUP($B14,OFERENTE_8,6,FALSE),2)),"")</f>
        <v/>
      </c>
      <c r="S14" s="228" t="str">
        <f t="shared" ca="1" si="10"/>
        <v/>
      </c>
      <c r="T14" s="229" t="str">
        <f t="shared" ref="T14:T45" ca="1" si="14">IF($T$8="Habilitado",IF($B14="","",ROUND(VLOOKUP($B14,UNITARIO_9,5,FALSE),2)),"")</f>
        <v/>
      </c>
      <c r="U14" s="228" t="str">
        <f t="shared" ref="U14:U24" ca="1" si="15">IF($B14="","",IF(T14="","",IF($L$4="Media aritmética",(T14&lt;=$C14)*($F$5/$C$4)+(T14&gt;$C14)*0,IF(AND(ROUND(AVERAGE($D14,$F14,$H14,$J14,$L14,$N14,$P14,$R14,$T14,$V14,$X14),2)-$C14/2&lt;=T14,(ROUND(AVERAGE($D14,$F14,$H14,$J14,$L14,$N14,$P14,$R14,$T14,$V14,$X14),2)+$C14/2&gt;T14)),($F$5/$C$4),0))))</f>
        <v/>
      </c>
      <c r="V14" s="229" t="str">
        <f t="shared" ref="V14:V45" ca="1" si="16">IF($V$8="Habilitado",IF($B14="","",ROUND(VLOOKUP($B14,UNITARIO_10,5,FALSE),2)),"")</f>
        <v/>
      </c>
      <c r="W14" s="228" t="str">
        <f t="shared" ref="W14:W24" ca="1" si="17">IF($B14="","",IF(V14="","",IF($L$4="Media aritmética",(V14&lt;=$C14)*($F$5/$C$4)+(V14&gt;$C14)*0,IF(AND(ROUND(AVERAGE($D14,$F14,$H14,$J14,$L14,$N14,$P14,$R14,$T14,$V14,$X14),2)-$C14/2&lt;=V14,(ROUND(AVERAGE($D14,$F14,$H14,$J14,$L14,$N14,$P14,$R14,$T14,$V14,$X14),2)+$C14/2&gt;V14)),($F$5/$C$4),0))))</f>
        <v/>
      </c>
      <c r="X14" s="229" t="str">
        <f t="shared" ref="X14:X45" ca="1" si="18">IF($X$8="Habilitado",IF($B14="","",ROUND(VLOOKUP($B14,UNITARIO_11,5,FALSE),2)),"")</f>
        <v/>
      </c>
      <c r="Y14" s="228" t="str">
        <f t="shared" ref="Y14:Y24" ca="1" si="19">IF($B14="","",IF(X14="","",IF($L$4="Media aritmética",(X14&lt;=$C14)*($F$5/$C$4)+(X14&gt;$C14)*0,IF(AND(ROUND(AVERAGE($D14,$F14,$H14,$J14,$L14,$N14,$P14,$R14,$T14,$V14,$X14),2)-$C14/2&lt;=X14,(ROUND(AVERAGE($D14,$F14,$H14,$J14,$L14,$N14,$P14,$R14,$T14,$V14,$X14),2)+$C14/2&gt;X14)),($F$5/$C$4),0))))</f>
        <v/>
      </c>
      <c r="Z14" s="230"/>
      <c r="AA14" s="230"/>
    </row>
    <row r="15" spans="1:27" ht="12.75" customHeight="1">
      <c r="A15" s="218">
        <v>2</v>
      </c>
      <c r="B15" s="225" t="s">
        <v>232</v>
      </c>
      <c r="C15" s="226">
        <f t="shared" ref="C15:C20" ca="1" si="20">IF(B15="","",IF($L$4="Media aritmética",ROUND(AVERAGE(D15,F15,H15,J15),2),ROUND(_xlfn.STDEV.P(D15,F15,H15,J15),2)))</f>
        <v>0</v>
      </c>
      <c r="D15" s="227">
        <f t="shared" si="2"/>
        <v>3474207.96</v>
      </c>
      <c r="E15" s="228">
        <f t="shared" ref="E15:E19" si="21">F$5/C$4</f>
        <v>20</v>
      </c>
      <c r="F15" s="229" t="str">
        <f t="shared" ca="1" si="3"/>
        <v/>
      </c>
      <c r="G15" s="228" t="str">
        <f t="shared" ca="1" si="4"/>
        <v/>
      </c>
      <c r="H15" s="229" t="str">
        <f t="shared" ca="1" si="5"/>
        <v/>
      </c>
      <c r="I15" s="228" t="str">
        <f t="shared" ca="1" si="6"/>
        <v/>
      </c>
      <c r="J15" s="229" t="str">
        <f t="shared" ca="1" si="7"/>
        <v/>
      </c>
      <c r="K15" s="228" t="str">
        <f t="shared" ca="1" si="8"/>
        <v/>
      </c>
      <c r="L15" s="229" t="str">
        <f t="shared" ca="1" si="9"/>
        <v/>
      </c>
      <c r="M15" s="228" t="str">
        <f t="shared" ca="1" si="10"/>
        <v/>
      </c>
      <c r="N15" s="229" t="str">
        <f t="shared" ca="1" si="11"/>
        <v/>
      </c>
      <c r="O15" s="228" t="str">
        <f t="shared" ca="1" si="10"/>
        <v/>
      </c>
      <c r="P15" s="229" t="str">
        <f t="shared" ca="1" si="12"/>
        <v/>
      </c>
      <c r="Q15" s="228" t="str">
        <f t="shared" ca="1" si="10"/>
        <v/>
      </c>
      <c r="R15" s="229" t="str">
        <f t="shared" ca="1" si="13"/>
        <v/>
      </c>
      <c r="S15" s="228" t="str">
        <f t="shared" ca="1" si="10"/>
        <v/>
      </c>
      <c r="T15" s="229" t="str">
        <f t="shared" ca="1" si="14"/>
        <v/>
      </c>
      <c r="U15" s="228" t="str">
        <f t="shared" ca="1" si="15"/>
        <v/>
      </c>
      <c r="V15" s="229" t="str">
        <f t="shared" ca="1" si="16"/>
        <v/>
      </c>
      <c r="W15" s="228" t="str">
        <f t="shared" ca="1" si="17"/>
        <v/>
      </c>
      <c r="X15" s="229" t="str">
        <f t="shared" ca="1" si="18"/>
        <v/>
      </c>
      <c r="Y15" s="228" t="str">
        <f t="shared" ca="1" si="19"/>
        <v/>
      </c>
      <c r="Z15" s="230"/>
      <c r="AA15" s="230"/>
    </row>
    <row r="16" spans="1:27" ht="12.75" customHeight="1">
      <c r="A16" s="218">
        <v>3</v>
      </c>
      <c r="B16" s="225" t="s">
        <v>234</v>
      </c>
      <c r="C16" s="226">
        <f t="shared" ca="1" si="20"/>
        <v>0</v>
      </c>
      <c r="D16" s="227">
        <f t="shared" si="2"/>
        <v>69000</v>
      </c>
      <c r="E16" s="228">
        <f t="shared" si="21"/>
        <v>20</v>
      </c>
      <c r="F16" s="229" t="str">
        <f t="shared" ca="1" si="3"/>
        <v/>
      </c>
      <c r="G16" s="228" t="str">
        <f t="shared" ca="1" si="4"/>
        <v/>
      </c>
      <c r="H16" s="229" t="str">
        <f t="shared" ca="1" si="5"/>
        <v/>
      </c>
      <c r="I16" s="228" t="str">
        <f t="shared" ca="1" si="6"/>
        <v/>
      </c>
      <c r="J16" s="229" t="str">
        <f t="shared" ca="1" si="7"/>
        <v/>
      </c>
      <c r="K16" s="228" t="str">
        <f t="shared" ca="1" si="8"/>
        <v/>
      </c>
      <c r="L16" s="229" t="str">
        <f t="shared" ca="1" si="9"/>
        <v/>
      </c>
      <c r="M16" s="228" t="str">
        <f t="shared" ca="1" si="10"/>
        <v/>
      </c>
      <c r="N16" s="229" t="str">
        <f t="shared" ca="1" si="11"/>
        <v/>
      </c>
      <c r="O16" s="228" t="str">
        <f t="shared" ca="1" si="10"/>
        <v/>
      </c>
      <c r="P16" s="229" t="str">
        <f t="shared" ca="1" si="12"/>
        <v/>
      </c>
      <c r="Q16" s="228" t="str">
        <f t="shared" ca="1" si="10"/>
        <v/>
      </c>
      <c r="R16" s="229" t="str">
        <f t="shared" ca="1" si="13"/>
        <v/>
      </c>
      <c r="S16" s="228" t="str">
        <f t="shared" ca="1" si="10"/>
        <v/>
      </c>
      <c r="T16" s="229" t="str">
        <f t="shared" ca="1" si="14"/>
        <v/>
      </c>
      <c r="U16" s="228" t="str">
        <f t="shared" ca="1" si="15"/>
        <v/>
      </c>
      <c r="V16" s="229" t="str">
        <f t="shared" ca="1" si="16"/>
        <v/>
      </c>
      <c r="W16" s="228" t="str">
        <f t="shared" ca="1" si="17"/>
        <v/>
      </c>
      <c r="X16" s="229" t="str">
        <f t="shared" ca="1" si="18"/>
        <v/>
      </c>
      <c r="Y16" s="228" t="str">
        <f t="shared" ca="1" si="19"/>
        <v/>
      </c>
      <c r="Z16" s="230"/>
      <c r="AA16" s="230"/>
    </row>
    <row r="17" spans="1:27" ht="12.75" customHeight="1">
      <c r="A17" s="218">
        <v>4</v>
      </c>
      <c r="B17" s="225" t="s">
        <v>235</v>
      </c>
      <c r="C17" s="226">
        <f t="shared" ca="1" si="20"/>
        <v>0</v>
      </c>
      <c r="D17" s="227">
        <f t="shared" si="2"/>
        <v>276000</v>
      </c>
      <c r="E17" s="228">
        <f t="shared" si="21"/>
        <v>20</v>
      </c>
      <c r="F17" s="229" t="str">
        <f t="shared" ca="1" si="3"/>
        <v/>
      </c>
      <c r="G17" s="228" t="str">
        <f t="shared" ca="1" si="4"/>
        <v/>
      </c>
      <c r="H17" s="229" t="str">
        <f t="shared" ca="1" si="5"/>
        <v/>
      </c>
      <c r="I17" s="228" t="str">
        <f t="shared" ca="1" si="6"/>
        <v/>
      </c>
      <c r="J17" s="229" t="str">
        <f t="shared" ca="1" si="7"/>
        <v/>
      </c>
      <c r="K17" s="228" t="str">
        <f t="shared" ca="1" si="8"/>
        <v/>
      </c>
      <c r="L17" s="229" t="str">
        <f t="shared" ca="1" si="9"/>
        <v/>
      </c>
      <c r="M17" s="228" t="str">
        <f t="shared" ca="1" si="10"/>
        <v/>
      </c>
      <c r="N17" s="229" t="str">
        <f t="shared" ca="1" si="11"/>
        <v/>
      </c>
      <c r="O17" s="228" t="str">
        <f t="shared" ca="1" si="10"/>
        <v/>
      </c>
      <c r="P17" s="229" t="str">
        <f t="shared" ca="1" si="12"/>
        <v/>
      </c>
      <c r="Q17" s="228" t="str">
        <f t="shared" ca="1" si="10"/>
        <v/>
      </c>
      <c r="R17" s="229" t="str">
        <f t="shared" ca="1" si="13"/>
        <v/>
      </c>
      <c r="S17" s="228" t="str">
        <f t="shared" ca="1" si="10"/>
        <v/>
      </c>
      <c r="T17" s="229" t="str">
        <f t="shared" ca="1" si="14"/>
        <v/>
      </c>
      <c r="U17" s="228" t="str">
        <f t="shared" ca="1" si="15"/>
        <v/>
      </c>
      <c r="V17" s="229" t="str">
        <f t="shared" ca="1" si="16"/>
        <v/>
      </c>
      <c r="W17" s="228" t="str">
        <f t="shared" ca="1" si="17"/>
        <v/>
      </c>
      <c r="X17" s="229" t="str">
        <f t="shared" ca="1" si="18"/>
        <v/>
      </c>
      <c r="Y17" s="228" t="str">
        <f t="shared" ca="1" si="19"/>
        <v/>
      </c>
      <c r="Z17" s="230"/>
      <c r="AA17" s="230"/>
    </row>
    <row r="18" spans="1:27" ht="12.75" customHeight="1">
      <c r="A18" s="218">
        <v>5</v>
      </c>
      <c r="B18" s="225" t="s">
        <v>284</v>
      </c>
      <c r="C18" s="226">
        <f t="shared" ca="1" si="20"/>
        <v>0</v>
      </c>
      <c r="D18" s="227">
        <f t="shared" si="2"/>
        <v>331200</v>
      </c>
      <c r="E18" s="228">
        <f t="shared" si="21"/>
        <v>20</v>
      </c>
      <c r="F18" s="229" t="str">
        <f t="shared" ca="1" si="3"/>
        <v/>
      </c>
      <c r="G18" s="228" t="str">
        <f t="shared" ca="1" si="4"/>
        <v/>
      </c>
      <c r="H18" s="229" t="str">
        <f t="shared" ca="1" si="5"/>
        <v/>
      </c>
      <c r="I18" s="228" t="str">
        <f t="shared" ca="1" si="6"/>
        <v/>
      </c>
      <c r="J18" s="229" t="str">
        <f t="shared" ca="1" si="7"/>
        <v/>
      </c>
      <c r="K18" s="228" t="str">
        <f t="shared" ca="1" si="8"/>
        <v/>
      </c>
      <c r="L18" s="229" t="str">
        <f t="shared" ca="1" si="9"/>
        <v/>
      </c>
      <c r="M18" s="228" t="str">
        <f t="shared" ca="1" si="10"/>
        <v/>
      </c>
      <c r="N18" s="229" t="str">
        <f t="shared" ca="1" si="11"/>
        <v/>
      </c>
      <c r="O18" s="228" t="str">
        <f t="shared" ca="1" si="10"/>
        <v/>
      </c>
      <c r="P18" s="229" t="str">
        <f t="shared" ca="1" si="12"/>
        <v/>
      </c>
      <c r="Q18" s="228" t="str">
        <f t="shared" ca="1" si="10"/>
        <v/>
      </c>
      <c r="R18" s="229" t="str">
        <f t="shared" ca="1" si="13"/>
        <v/>
      </c>
      <c r="S18" s="228" t="str">
        <f t="shared" ca="1" si="10"/>
        <v/>
      </c>
      <c r="T18" s="229" t="str">
        <f t="shared" ca="1" si="14"/>
        <v/>
      </c>
      <c r="U18" s="228" t="str">
        <f t="shared" ca="1" si="15"/>
        <v/>
      </c>
      <c r="V18" s="229" t="str">
        <f t="shared" ca="1" si="16"/>
        <v/>
      </c>
      <c r="W18" s="228" t="str">
        <f t="shared" ca="1" si="17"/>
        <v/>
      </c>
      <c r="X18" s="229" t="str">
        <f t="shared" ca="1" si="18"/>
        <v/>
      </c>
      <c r="Y18" s="228" t="str">
        <f t="shared" ca="1" si="19"/>
        <v/>
      </c>
      <c r="Z18" s="230"/>
      <c r="AA18" s="230"/>
    </row>
    <row r="19" spans="1:27" ht="12.75" customHeight="1">
      <c r="A19" s="218">
        <v>6</v>
      </c>
      <c r="B19" s="225" t="s">
        <v>287</v>
      </c>
      <c r="C19" s="226">
        <f t="shared" ca="1" si="20"/>
        <v>0</v>
      </c>
      <c r="D19" s="227">
        <f t="shared" si="2"/>
        <v>506736</v>
      </c>
      <c r="E19" s="228">
        <f t="shared" si="21"/>
        <v>20</v>
      </c>
      <c r="F19" s="229" t="str">
        <f t="shared" ca="1" si="3"/>
        <v/>
      </c>
      <c r="G19" s="228" t="str">
        <f t="shared" ca="1" si="4"/>
        <v/>
      </c>
      <c r="H19" s="229" t="str">
        <f t="shared" ca="1" si="5"/>
        <v/>
      </c>
      <c r="I19" s="228" t="str">
        <f t="shared" ca="1" si="6"/>
        <v/>
      </c>
      <c r="J19" s="229" t="str">
        <f t="shared" ca="1" si="7"/>
        <v/>
      </c>
      <c r="K19" s="228" t="str">
        <f t="shared" ca="1" si="8"/>
        <v/>
      </c>
      <c r="L19" s="229" t="str">
        <f t="shared" ca="1" si="9"/>
        <v/>
      </c>
      <c r="M19" s="228" t="str">
        <f t="shared" ca="1" si="10"/>
        <v/>
      </c>
      <c r="N19" s="229" t="str">
        <f t="shared" ca="1" si="11"/>
        <v/>
      </c>
      <c r="O19" s="228" t="str">
        <f t="shared" ca="1" si="10"/>
        <v/>
      </c>
      <c r="P19" s="229" t="str">
        <f t="shared" ca="1" si="12"/>
        <v/>
      </c>
      <c r="Q19" s="228" t="str">
        <f t="shared" ca="1" si="10"/>
        <v/>
      </c>
      <c r="R19" s="229" t="str">
        <f t="shared" ca="1" si="13"/>
        <v/>
      </c>
      <c r="S19" s="228" t="str">
        <f t="shared" ca="1" si="10"/>
        <v/>
      </c>
      <c r="T19" s="229" t="str">
        <f t="shared" ca="1" si="14"/>
        <v/>
      </c>
      <c r="U19" s="228" t="str">
        <f t="shared" ca="1" si="15"/>
        <v/>
      </c>
      <c r="V19" s="229" t="str">
        <f t="shared" ca="1" si="16"/>
        <v/>
      </c>
      <c r="W19" s="228" t="str">
        <f t="shared" ca="1" si="17"/>
        <v/>
      </c>
      <c r="X19" s="229" t="str">
        <f t="shared" ca="1" si="18"/>
        <v/>
      </c>
      <c r="Y19" s="228" t="str">
        <f t="shared" ca="1" si="19"/>
        <v/>
      </c>
      <c r="Z19" s="230"/>
      <c r="AA19" s="230"/>
    </row>
    <row r="20" spans="1:27" ht="12.75" hidden="1" customHeight="1">
      <c r="A20" s="218">
        <v>7</v>
      </c>
      <c r="B20" s="225"/>
      <c r="C20" s="226" t="str">
        <f t="shared" si="20"/>
        <v/>
      </c>
      <c r="D20" s="227" t="str">
        <f t="shared" ref="D20" si="22">IF($D$8="Habilitado",IF($B20="","",ROUND(VLOOKUP($B20,OFERENTE_1,6,FALSE),2)),"")</f>
        <v/>
      </c>
      <c r="E20" s="228" t="str">
        <f t="shared" ref="E20:E70" si="23">IF($B20="","",IF(D20="","",IF($L$4="Media aritmética",(D20&lt;=$C20)*($F$5/$C$4)+(D20&gt;$C20)*0,IF(AND(ROUND(AVERAGE($D20,$F20,$H20,$J20,$L20,$N20,$P20,$R20,$T20,$V20,$X20),2)-$C20/2&lt;=D20,(ROUND(AVERAGE($D20,$F20,$H20,$J20,$L20,$N20,$P20,$R20,$T20,$V20,$X20),2)+$C20/2&gt;D20)),($F$5/$C$4),0))))</f>
        <v/>
      </c>
      <c r="F20" s="229" t="str">
        <f t="shared" ca="1" si="3"/>
        <v/>
      </c>
      <c r="G20" s="228" t="str">
        <f t="shared" si="4"/>
        <v/>
      </c>
      <c r="H20" s="229" t="str">
        <f t="shared" ca="1" si="5"/>
        <v/>
      </c>
      <c r="I20" s="228" t="str">
        <f t="shared" si="6"/>
        <v/>
      </c>
      <c r="J20" s="229" t="str">
        <f t="shared" ca="1" si="7"/>
        <v/>
      </c>
      <c r="K20" s="228" t="str">
        <f t="shared" si="8"/>
        <v/>
      </c>
      <c r="L20" s="229" t="str">
        <f t="shared" ca="1" si="9"/>
        <v/>
      </c>
      <c r="M20" s="228" t="str">
        <f t="shared" si="10"/>
        <v/>
      </c>
      <c r="N20" s="229" t="str">
        <f t="shared" ca="1" si="11"/>
        <v/>
      </c>
      <c r="O20" s="228" t="str">
        <f t="shared" si="10"/>
        <v/>
      </c>
      <c r="P20" s="229" t="str">
        <f t="shared" ca="1" si="12"/>
        <v/>
      </c>
      <c r="Q20" s="228" t="str">
        <f t="shared" si="10"/>
        <v/>
      </c>
      <c r="R20" s="229" t="str">
        <f t="shared" ca="1" si="13"/>
        <v/>
      </c>
      <c r="S20" s="228" t="str">
        <f t="shared" si="10"/>
        <v/>
      </c>
      <c r="T20" s="229" t="str">
        <f t="shared" ca="1" si="14"/>
        <v/>
      </c>
      <c r="U20" s="228" t="str">
        <f t="shared" si="15"/>
        <v/>
      </c>
      <c r="V20" s="229" t="str">
        <f t="shared" ca="1" si="16"/>
        <v/>
      </c>
      <c r="W20" s="228" t="str">
        <f t="shared" si="17"/>
        <v/>
      </c>
      <c r="X20" s="229" t="str">
        <f t="shared" ca="1" si="18"/>
        <v/>
      </c>
      <c r="Y20" s="228" t="str">
        <f t="shared" si="19"/>
        <v/>
      </c>
      <c r="Z20" s="230"/>
      <c r="AA20" s="230"/>
    </row>
    <row r="21" spans="1:27" ht="12.75" hidden="1" customHeight="1">
      <c r="A21" s="218">
        <v>8</v>
      </c>
      <c r="B21" s="225"/>
      <c r="C21" s="226" t="str">
        <f t="shared" ref="C21:C70" si="24">IF(B21="","",IF($L$4="Media aritmética",ROUND(AVERAGE(D21,F21,H21,J21),2),ROUND(_xlfn.STDEV.P(D21,F21,H21,J21),2)))</f>
        <v/>
      </c>
      <c r="D21" s="227" t="str">
        <f t="shared" ref="D21:D25" si="25">IF($D$8="Habilitado",IF($B21="","",ROUND(VLOOKUP($B21,OFERENTE_1,5,FALSE),2)),"")</f>
        <v/>
      </c>
      <c r="E21" s="228" t="str">
        <f t="shared" si="23"/>
        <v/>
      </c>
      <c r="F21" s="229" t="str">
        <f t="shared" ca="1" si="3"/>
        <v/>
      </c>
      <c r="G21" s="228" t="str">
        <f t="shared" si="4"/>
        <v/>
      </c>
      <c r="H21" s="229" t="str">
        <f t="shared" ca="1" si="5"/>
        <v/>
      </c>
      <c r="I21" s="228" t="str">
        <f t="shared" si="6"/>
        <v/>
      </c>
      <c r="J21" s="229" t="str">
        <f t="shared" ca="1" si="7"/>
        <v/>
      </c>
      <c r="K21" s="228" t="str">
        <f t="shared" si="8"/>
        <v/>
      </c>
      <c r="L21" s="229" t="str">
        <f t="shared" ca="1" si="9"/>
        <v/>
      </c>
      <c r="M21" s="228" t="str">
        <f t="shared" si="10"/>
        <v/>
      </c>
      <c r="N21" s="229" t="str">
        <f t="shared" ca="1" si="11"/>
        <v/>
      </c>
      <c r="O21" s="228" t="str">
        <f t="shared" si="10"/>
        <v/>
      </c>
      <c r="P21" s="229" t="str">
        <f t="shared" ca="1" si="12"/>
        <v/>
      </c>
      <c r="Q21" s="228" t="str">
        <f t="shared" si="10"/>
        <v/>
      </c>
      <c r="R21" s="229" t="str">
        <f t="shared" ca="1" si="13"/>
        <v/>
      </c>
      <c r="S21" s="228" t="str">
        <f t="shared" si="10"/>
        <v/>
      </c>
      <c r="T21" s="229" t="str">
        <f t="shared" ca="1" si="14"/>
        <v/>
      </c>
      <c r="U21" s="228" t="str">
        <f t="shared" si="15"/>
        <v/>
      </c>
      <c r="V21" s="229" t="str">
        <f t="shared" ca="1" si="16"/>
        <v/>
      </c>
      <c r="W21" s="228" t="str">
        <f t="shared" si="17"/>
        <v/>
      </c>
      <c r="X21" s="229" t="str">
        <f t="shared" ca="1" si="18"/>
        <v/>
      </c>
      <c r="Y21" s="228" t="str">
        <f t="shared" si="19"/>
        <v/>
      </c>
      <c r="Z21" s="230"/>
      <c r="AA21" s="230"/>
    </row>
    <row r="22" spans="1:27" ht="12.75" hidden="1" customHeight="1">
      <c r="A22" s="218">
        <v>9</v>
      </c>
      <c r="B22" s="225"/>
      <c r="C22" s="226" t="str">
        <f t="shared" si="24"/>
        <v/>
      </c>
      <c r="D22" s="227" t="str">
        <f t="shared" si="25"/>
        <v/>
      </c>
      <c r="E22" s="228" t="str">
        <f t="shared" si="23"/>
        <v/>
      </c>
      <c r="F22" s="229" t="str">
        <f t="shared" ca="1" si="3"/>
        <v/>
      </c>
      <c r="G22" s="228" t="str">
        <f t="shared" si="4"/>
        <v/>
      </c>
      <c r="H22" s="229" t="str">
        <f t="shared" ca="1" si="5"/>
        <v/>
      </c>
      <c r="I22" s="228" t="str">
        <f t="shared" si="6"/>
        <v/>
      </c>
      <c r="J22" s="229" t="str">
        <f t="shared" ca="1" si="7"/>
        <v/>
      </c>
      <c r="K22" s="228" t="str">
        <f t="shared" si="8"/>
        <v/>
      </c>
      <c r="L22" s="229" t="str">
        <f t="shared" ca="1" si="9"/>
        <v/>
      </c>
      <c r="M22" s="228" t="str">
        <f t="shared" si="10"/>
        <v/>
      </c>
      <c r="N22" s="229" t="str">
        <f t="shared" ca="1" si="11"/>
        <v/>
      </c>
      <c r="O22" s="228" t="str">
        <f t="shared" si="10"/>
        <v/>
      </c>
      <c r="P22" s="229" t="str">
        <f t="shared" ca="1" si="12"/>
        <v/>
      </c>
      <c r="Q22" s="228" t="str">
        <f t="shared" si="10"/>
        <v/>
      </c>
      <c r="R22" s="229" t="str">
        <f t="shared" ca="1" si="13"/>
        <v/>
      </c>
      <c r="S22" s="228" t="str">
        <f t="shared" si="10"/>
        <v/>
      </c>
      <c r="T22" s="229" t="str">
        <f t="shared" ca="1" si="14"/>
        <v/>
      </c>
      <c r="U22" s="228" t="str">
        <f t="shared" si="15"/>
        <v/>
      </c>
      <c r="V22" s="229" t="str">
        <f t="shared" ca="1" si="16"/>
        <v/>
      </c>
      <c r="W22" s="228" t="str">
        <f t="shared" si="17"/>
        <v/>
      </c>
      <c r="X22" s="229" t="str">
        <f t="shared" ca="1" si="18"/>
        <v/>
      </c>
      <c r="Y22" s="228" t="str">
        <f t="shared" si="19"/>
        <v/>
      </c>
      <c r="Z22" s="230"/>
      <c r="AA22" s="230"/>
    </row>
    <row r="23" spans="1:27" ht="12.75" hidden="1" customHeight="1">
      <c r="A23" s="218">
        <v>10</v>
      </c>
      <c r="B23" s="225"/>
      <c r="C23" s="226" t="str">
        <f t="shared" si="24"/>
        <v/>
      </c>
      <c r="D23" s="227" t="str">
        <f t="shared" si="25"/>
        <v/>
      </c>
      <c r="E23" s="228" t="str">
        <f t="shared" si="23"/>
        <v/>
      </c>
      <c r="F23" s="229" t="str">
        <f t="shared" ca="1" si="3"/>
        <v/>
      </c>
      <c r="G23" s="228" t="str">
        <f t="shared" si="4"/>
        <v/>
      </c>
      <c r="H23" s="229" t="str">
        <f t="shared" ca="1" si="5"/>
        <v/>
      </c>
      <c r="I23" s="228" t="str">
        <f t="shared" si="6"/>
        <v/>
      </c>
      <c r="J23" s="229" t="str">
        <f t="shared" ca="1" si="7"/>
        <v/>
      </c>
      <c r="K23" s="228" t="str">
        <f t="shared" si="8"/>
        <v/>
      </c>
      <c r="L23" s="229" t="str">
        <f t="shared" ca="1" si="9"/>
        <v/>
      </c>
      <c r="M23" s="228" t="str">
        <f t="shared" si="10"/>
        <v/>
      </c>
      <c r="N23" s="229" t="str">
        <f t="shared" ca="1" si="11"/>
        <v/>
      </c>
      <c r="O23" s="228" t="str">
        <f t="shared" si="10"/>
        <v/>
      </c>
      <c r="P23" s="229" t="str">
        <f t="shared" ca="1" si="12"/>
        <v/>
      </c>
      <c r="Q23" s="228" t="str">
        <f t="shared" si="10"/>
        <v/>
      </c>
      <c r="R23" s="229" t="str">
        <f t="shared" ca="1" si="13"/>
        <v/>
      </c>
      <c r="S23" s="228" t="str">
        <f t="shared" si="10"/>
        <v/>
      </c>
      <c r="T23" s="229" t="str">
        <f t="shared" ca="1" si="14"/>
        <v/>
      </c>
      <c r="U23" s="228" t="str">
        <f t="shared" si="15"/>
        <v/>
      </c>
      <c r="V23" s="229" t="str">
        <f t="shared" ca="1" si="16"/>
        <v/>
      </c>
      <c r="W23" s="228" t="str">
        <f t="shared" si="17"/>
        <v/>
      </c>
      <c r="X23" s="229" t="str">
        <f t="shared" ca="1" si="18"/>
        <v/>
      </c>
      <c r="Y23" s="228" t="str">
        <f t="shared" si="19"/>
        <v/>
      </c>
      <c r="Z23" s="230"/>
      <c r="AA23" s="230"/>
    </row>
    <row r="24" spans="1:27" ht="12.75" hidden="1" customHeight="1">
      <c r="A24" s="218">
        <v>11</v>
      </c>
      <c r="B24" s="225"/>
      <c r="C24" s="226" t="str">
        <f t="shared" si="24"/>
        <v/>
      </c>
      <c r="D24" s="227" t="str">
        <f t="shared" si="25"/>
        <v/>
      </c>
      <c r="E24" s="228" t="str">
        <f t="shared" si="23"/>
        <v/>
      </c>
      <c r="F24" s="229" t="str">
        <f t="shared" ca="1" si="3"/>
        <v/>
      </c>
      <c r="G24" s="228" t="str">
        <f t="shared" si="4"/>
        <v/>
      </c>
      <c r="H24" s="229" t="str">
        <f t="shared" ca="1" si="5"/>
        <v/>
      </c>
      <c r="I24" s="228" t="str">
        <f t="shared" si="6"/>
        <v/>
      </c>
      <c r="J24" s="229" t="str">
        <f t="shared" ca="1" si="7"/>
        <v/>
      </c>
      <c r="K24" s="228" t="str">
        <f t="shared" si="8"/>
        <v/>
      </c>
      <c r="L24" s="229" t="str">
        <f t="shared" ca="1" si="9"/>
        <v/>
      </c>
      <c r="M24" s="228" t="str">
        <f t="shared" si="10"/>
        <v/>
      </c>
      <c r="N24" s="229" t="str">
        <f t="shared" ca="1" si="11"/>
        <v/>
      </c>
      <c r="O24" s="228" t="str">
        <f t="shared" si="10"/>
        <v/>
      </c>
      <c r="P24" s="229" t="str">
        <f t="shared" ca="1" si="12"/>
        <v/>
      </c>
      <c r="Q24" s="228" t="str">
        <f t="shared" si="10"/>
        <v/>
      </c>
      <c r="R24" s="229" t="str">
        <f t="shared" ca="1" si="13"/>
        <v/>
      </c>
      <c r="S24" s="228" t="str">
        <f t="shared" si="10"/>
        <v/>
      </c>
      <c r="T24" s="229" t="str">
        <f t="shared" ca="1" si="14"/>
        <v/>
      </c>
      <c r="U24" s="228" t="str">
        <f t="shared" si="15"/>
        <v/>
      </c>
      <c r="V24" s="229" t="str">
        <f t="shared" ca="1" si="16"/>
        <v/>
      </c>
      <c r="W24" s="228" t="str">
        <f t="shared" si="17"/>
        <v/>
      </c>
      <c r="X24" s="229" t="str">
        <f t="shared" ca="1" si="18"/>
        <v/>
      </c>
      <c r="Y24" s="228" t="str">
        <f t="shared" si="19"/>
        <v/>
      </c>
      <c r="Z24" s="230"/>
      <c r="AA24" s="230"/>
    </row>
    <row r="25" spans="1:27" ht="12.75" hidden="1" customHeight="1">
      <c r="A25" s="218">
        <v>12</v>
      </c>
      <c r="B25" s="225"/>
      <c r="C25" s="226" t="str">
        <f t="shared" si="24"/>
        <v/>
      </c>
      <c r="D25" s="227" t="str">
        <f t="shared" si="25"/>
        <v/>
      </c>
      <c r="E25" s="228" t="str">
        <f t="shared" si="23"/>
        <v/>
      </c>
      <c r="F25" s="229" t="str">
        <f t="shared" ca="1" si="3"/>
        <v/>
      </c>
      <c r="G25" s="228" t="str">
        <f t="shared" si="4"/>
        <v/>
      </c>
      <c r="H25" s="229" t="str">
        <f t="shared" ca="1" si="5"/>
        <v/>
      </c>
      <c r="I25" s="228" t="str">
        <f t="shared" si="6"/>
        <v/>
      </c>
      <c r="J25" s="229" t="str">
        <f t="shared" ca="1" si="7"/>
        <v/>
      </c>
      <c r="K25" s="228" t="str">
        <f t="shared" si="8"/>
        <v/>
      </c>
      <c r="L25" s="229" t="str">
        <f t="shared" ca="1" si="9"/>
        <v/>
      </c>
      <c r="M25" s="228" t="str">
        <f t="shared" si="10"/>
        <v/>
      </c>
      <c r="N25" s="229" t="str">
        <f t="shared" ca="1" si="11"/>
        <v/>
      </c>
      <c r="O25" s="228" t="str">
        <f t="shared" si="10"/>
        <v/>
      </c>
      <c r="P25" s="229" t="str">
        <f t="shared" ca="1" si="12"/>
        <v/>
      </c>
      <c r="Q25" s="228" t="str">
        <f t="shared" si="10"/>
        <v/>
      </c>
      <c r="R25" s="229" t="str">
        <f t="shared" ca="1" si="13"/>
        <v/>
      </c>
      <c r="S25" s="228" t="str">
        <f t="shared" si="10"/>
        <v/>
      </c>
      <c r="T25" s="229" t="str">
        <f t="shared" ca="1" si="14"/>
        <v/>
      </c>
      <c r="U25" s="228" t="str">
        <f t="shared" ref="U25:U70" si="26">IF($B25="","",IF(T25="","",IF($L$4="Media aritmética",(T25&lt;=$C25)*($F$5/$C$4)+(T25&gt;$C25)*0,IF(AND(ROUND(AVERAGE($D25,$F25,$H25,$J25,$L25,$N25,$P25,$R25,$T25,$V25,$X25,#REF!,#REF!,#REF!,#REF!),2)-$C25/2&lt;=T25,(ROUND(AVERAGE($D25,$F25,$H25,$J25,$L25,$N25,$P25,$R25,$T25,$V25,$X25,#REF!,#REF!,#REF!,#REF!),2)+$C25/2&gt;T25)),($F$5/$C$4),0))))</f>
        <v/>
      </c>
      <c r="V25" s="229" t="str">
        <f t="shared" ca="1" si="16"/>
        <v/>
      </c>
      <c r="W25" s="228" t="str">
        <f t="shared" ref="W25:W70" si="27">IF($B25="","",IF(V25="","",IF($L$4="Media aritmética",(V25&lt;=$C25)*($F$5/$C$4)+(V25&gt;$C25)*0,IF(AND(ROUND(AVERAGE($D25,$F25,$H25,$J25,$L25,$N25,$P25,$R25,$T25,$V25,$X25,#REF!,#REF!,#REF!,#REF!),2)-$C25/2&lt;=V25,(ROUND(AVERAGE($D25,$F25,$H25,$J25,$L25,$N25,$P25,$R25,$T25,$V25,$X25,#REF!,#REF!,#REF!,#REF!),2)+$C25/2&gt;V25)),($F$5/$C$4),0))))</f>
        <v/>
      </c>
      <c r="X25" s="229" t="str">
        <f t="shared" ca="1" si="18"/>
        <v/>
      </c>
      <c r="Y25" s="228" t="str">
        <f t="shared" ref="Y25:Y70" si="28">IF($B25="","",IF(X25="","",IF($L$4="Media aritmética",(X25&lt;=$C25)*($F$5/$C$4)+(X25&gt;$C25)*0,IF(AND(ROUND(AVERAGE($D25,$F25,$H25,$J25,$L25,$N25,$P25,$R25,$T25,$V25,$X25,#REF!,#REF!,#REF!,#REF!),2)-$C25/2&lt;=X25,(ROUND(AVERAGE($D25,$F25,$H25,$J25,$L25,$N25,$P25,$R25,$T25,$V25,$X25,#REF!,#REF!,#REF!,#REF!),2)+$C25/2&gt;X25)),($F$5/$C$4),0))))</f>
        <v/>
      </c>
      <c r="Z25" s="230"/>
      <c r="AA25" s="230"/>
    </row>
    <row r="26" spans="1:27" ht="12.75" hidden="1" customHeight="1">
      <c r="A26" s="218">
        <v>13</v>
      </c>
      <c r="B26" s="225"/>
      <c r="C26" s="226" t="str">
        <f t="shared" si="24"/>
        <v/>
      </c>
      <c r="D26" s="227" t="str">
        <f t="shared" ref="D26:D45" si="29">IF($D$8="Habilitado",IF($B26="","",ROUND(VLOOKUP($B26,UNITARIO_1,5,FALSE),2)),"")</f>
        <v/>
      </c>
      <c r="E26" s="228" t="str">
        <f t="shared" si="23"/>
        <v/>
      </c>
      <c r="F26" s="229" t="str">
        <f t="shared" ca="1" si="3"/>
        <v/>
      </c>
      <c r="G26" s="228" t="str">
        <f t="shared" si="4"/>
        <v/>
      </c>
      <c r="H26" s="229" t="str">
        <f t="shared" ca="1" si="5"/>
        <v/>
      </c>
      <c r="I26" s="228" t="str">
        <f t="shared" si="6"/>
        <v/>
      </c>
      <c r="J26" s="229" t="str">
        <f t="shared" ca="1" si="7"/>
        <v/>
      </c>
      <c r="K26" s="228" t="str">
        <f t="shared" si="8"/>
        <v/>
      </c>
      <c r="L26" s="229" t="str">
        <f t="shared" ca="1" si="9"/>
        <v/>
      </c>
      <c r="M26" s="228" t="str">
        <f t="shared" si="10"/>
        <v/>
      </c>
      <c r="N26" s="229" t="str">
        <f t="shared" ca="1" si="11"/>
        <v/>
      </c>
      <c r="O26" s="228" t="str">
        <f t="shared" si="10"/>
        <v/>
      </c>
      <c r="P26" s="229" t="str">
        <f t="shared" ca="1" si="12"/>
        <v/>
      </c>
      <c r="Q26" s="228" t="str">
        <f t="shared" si="10"/>
        <v/>
      </c>
      <c r="R26" s="229" t="str">
        <f t="shared" ca="1" si="13"/>
        <v/>
      </c>
      <c r="S26" s="228" t="str">
        <f t="shared" si="10"/>
        <v/>
      </c>
      <c r="T26" s="229" t="str">
        <f t="shared" ca="1" si="14"/>
        <v/>
      </c>
      <c r="U26" s="228" t="str">
        <f t="shared" si="26"/>
        <v/>
      </c>
      <c r="V26" s="229" t="str">
        <f t="shared" ca="1" si="16"/>
        <v/>
      </c>
      <c r="W26" s="228" t="str">
        <f t="shared" si="27"/>
        <v/>
      </c>
      <c r="X26" s="229" t="str">
        <f t="shared" ca="1" si="18"/>
        <v/>
      </c>
      <c r="Y26" s="228" t="str">
        <f t="shared" si="28"/>
        <v/>
      </c>
      <c r="Z26" s="230"/>
      <c r="AA26" s="230"/>
    </row>
    <row r="27" spans="1:27" ht="12.75" hidden="1" customHeight="1">
      <c r="A27" s="218">
        <v>14</v>
      </c>
      <c r="B27" s="225"/>
      <c r="C27" s="226" t="str">
        <f t="shared" si="24"/>
        <v/>
      </c>
      <c r="D27" s="227" t="str">
        <f t="shared" si="29"/>
        <v/>
      </c>
      <c r="E27" s="228" t="str">
        <f t="shared" si="23"/>
        <v/>
      </c>
      <c r="F27" s="229" t="str">
        <f t="shared" ca="1" si="3"/>
        <v/>
      </c>
      <c r="G27" s="228" t="str">
        <f t="shared" si="4"/>
        <v/>
      </c>
      <c r="H27" s="229" t="str">
        <f t="shared" ca="1" si="5"/>
        <v/>
      </c>
      <c r="I27" s="228" t="str">
        <f t="shared" si="6"/>
        <v/>
      </c>
      <c r="J27" s="229" t="str">
        <f t="shared" ca="1" si="7"/>
        <v/>
      </c>
      <c r="K27" s="228" t="str">
        <f t="shared" si="8"/>
        <v/>
      </c>
      <c r="L27" s="229" t="str">
        <f t="shared" ca="1" si="9"/>
        <v/>
      </c>
      <c r="M27" s="228" t="str">
        <f t="shared" si="10"/>
        <v/>
      </c>
      <c r="N27" s="229" t="str">
        <f t="shared" ca="1" si="11"/>
        <v/>
      </c>
      <c r="O27" s="228" t="str">
        <f t="shared" si="10"/>
        <v/>
      </c>
      <c r="P27" s="229" t="str">
        <f t="shared" ca="1" si="12"/>
        <v/>
      </c>
      <c r="Q27" s="228" t="str">
        <f t="shared" si="10"/>
        <v/>
      </c>
      <c r="R27" s="229" t="str">
        <f t="shared" ca="1" si="13"/>
        <v/>
      </c>
      <c r="S27" s="228" t="str">
        <f t="shared" si="10"/>
        <v/>
      </c>
      <c r="T27" s="229" t="str">
        <f t="shared" ca="1" si="14"/>
        <v/>
      </c>
      <c r="U27" s="228" t="str">
        <f t="shared" si="26"/>
        <v/>
      </c>
      <c r="V27" s="229" t="str">
        <f t="shared" ca="1" si="16"/>
        <v/>
      </c>
      <c r="W27" s="228" t="str">
        <f t="shared" si="27"/>
        <v/>
      </c>
      <c r="X27" s="229" t="str">
        <f t="shared" ca="1" si="18"/>
        <v/>
      </c>
      <c r="Y27" s="228" t="str">
        <f t="shared" si="28"/>
        <v/>
      </c>
      <c r="Z27" s="230"/>
      <c r="AA27" s="230"/>
    </row>
    <row r="28" spans="1:27" ht="12.75" hidden="1" customHeight="1">
      <c r="A28" s="218">
        <v>15</v>
      </c>
      <c r="B28" s="225"/>
      <c r="C28" s="226" t="str">
        <f t="shared" si="24"/>
        <v/>
      </c>
      <c r="D28" s="227" t="str">
        <f t="shared" si="29"/>
        <v/>
      </c>
      <c r="E28" s="228" t="str">
        <f t="shared" si="23"/>
        <v/>
      </c>
      <c r="F28" s="229" t="str">
        <f t="shared" ca="1" si="3"/>
        <v/>
      </c>
      <c r="G28" s="228" t="str">
        <f t="shared" si="4"/>
        <v/>
      </c>
      <c r="H28" s="229" t="str">
        <f t="shared" ca="1" si="5"/>
        <v/>
      </c>
      <c r="I28" s="228" t="str">
        <f t="shared" si="6"/>
        <v/>
      </c>
      <c r="J28" s="229" t="str">
        <f t="shared" ca="1" si="7"/>
        <v/>
      </c>
      <c r="K28" s="228" t="str">
        <f t="shared" si="8"/>
        <v/>
      </c>
      <c r="L28" s="229" t="str">
        <f t="shared" ca="1" si="9"/>
        <v/>
      </c>
      <c r="M28" s="228" t="str">
        <f t="shared" si="10"/>
        <v/>
      </c>
      <c r="N28" s="229" t="str">
        <f t="shared" ca="1" si="11"/>
        <v/>
      </c>
      <c r="O28" s="228" t="str">
        <f t="shared" si="10"/>
        <v/>
      </c>
      <c r="P28" s="229" t="str">
        <f t="shared" ca="1" si="12"/>
        <v/>
      </c>
      <c r="Q28" s="228" t="str">
        <f t="shared" si="10"/>
        <v/>
      </c>
      <c r="R28" s="229" t="str">
        <f t="shared" ca="1" si="13"/>
        <v/>
      </c>
      <c r="S28" s="228" t="str">
        <f t="shared" si="10"/>
        <v/>
      </c>
      <c r="T28" s="229" t="str">
        <f t="shared" ca="1" si="14"/>
        <v/>
      </c>
      <c r="U28" s="228" t="str">
        <f t="shared" si="26"/>
        <v/>
      </c>
      <c r="V28" s="229" t="str">
        <f t="shared" ca="1" si="16"/>
        <v/>
      </c>
      <c r="W28" s="228" t="str">
        <f t="shared" si="27"/>
        <v/>
      </c>
      <c r="X28" s="229" t="str">
        <f t="shared" ca="1" si="18"/>
        <v/>
      </c>
      <c r="Y28" s="228" t="str">
        <f t="shared" si="28"/>
        <v/>
      </c>
      <c r="Z28" s="230"/>
      <c r="AA28" s="230"/>
    </row>
    <row r="29" spans="1:27" ht="12.75" hidden="1" customHeight="1">
      <c r="A29" s="218">
        <v>16</v>
      </c>
      <c r="B29" s="225"/>
      <c r="C29" s="226" t="str">
        <f t="shared" si="24"/>
        <v/>
      </c>
      <c r="D29" s="227" t="str">
        <f t="shared" si="29"/>
        <v/>
      </c>
      <c r="E29" s="228" t="str">
        <f t="shared" si="23"/>
        <v/>
      </c>
      <c r="F29" s="229" t="str">
        <f t="shared" ca="1" si="3"/>
        <v/>
      </c>
      <c r="G29" s="228" t="str">
        <f t="shared" si="4"/>
        <v/>
      </c>
      <c r="H29" s="229" t="str">
        <f t="shared" ca="1" si="5"/>
        <v/>
      </c>
      <c r="I29" s="228" t="str">
        <f t="shared" si="6"/>
        <v/>
      </c>
      <c r="J29" s="229" t="str">
        <f t="shared" ca="1" si="7"/>
        <v/>
      </c>
      <c r="K29" s="228" t="str">
        <f t="shared" si="8"/>
        <v/>
      </c>
      <c r="L29" s="229" t="str">
        <f t="shared" ca="1" si="9"/>
        <v/>
      </c>
      <c r="M29" s="228" t="str">
        <f t="shared" si="10"/>
        <v/>
      </c>
      <c r="N29" s="229" t="str">
        <f t="shared" ca="1" si="11"/>
        <v/>
      </c>
      <c r="O29" s="228" t="str">
        <f t="shared" si="10"/>
        <v/>
      </c>
      <c r="P29" s="229" t="str">
        <f t="shared" ca="1" si="12"/>
        <v/>
      </c>
      <c r="Q29" s="228" t="str">
        <f t="shared" si="10"/>
        <v/>
      </c>
      <c r="R29" s="229" t="str">
        <f t="shared" ca="1" si="13"/>
        <v/>
      </c>
      <c r="S29" s="228" t="str">
        <f t="shared" si="10"/>
        <v/>
      </c>
      <c r="T29" s="229" t="str">
        <f t="shared" ca="1" si="14"/>
        <v/>
      </c>
      <c r="U29" s="228" t="str">
        <f t="shared" si="26"/>
        <v/>
      </c>
      <c r="V29" s="229" t="str">
        <f t="shared" ca="1" si="16"/>
        <v/>
      </c>
      <c r="W29" s="228" t="str">
        <f t="shared" si="27"/>
        <v/>
      </c>
      <c r="X29" s="229" t="str">
        <f t="shared" ca="1" si="18"/>
        <v/>
      </c>
      <c r="Y29" s="228" t="str">
        <f t="shared" si="28"/>
        <v/>
      </c>
      <c r="Z29" s="230"/>
      <c r="AA29" s="230"/>
    </row>
    <row r="30" spans="1:27" ht="12.75" hidden="1" customHeight="1">
      <c r="A30" s="218">
        <v>17</v>
      </c>
      <c r="B30" s="225"/>
      <c r="C30" s="226" t="str">
        <f t="shared" si="24"/>
        <v/>
      </c>
      <c r="D30" s="227" t="str">
        <f t="shared" si="29"/>
        <v/>
      </c>
      <c r="E30" s="228" t="str">
        <f t="shared" si="23"/>
        <v/>
      </c>
      <c r="F30" s="229" t="str">
        <f t="shared" ca="1" si="3"/>
        <v/>
      </c>
      <c r="G30" s="228" t="str">
        <f t="shared" si="4"/>
        <v/>
      </c>
      <c r="H30" s="229" t="str">
        <f t="shared" ca="1" si="5"/>
        <v/>
      </c>
      <c r="I30" s="228" t="str">
        <f t="shared" si="6"/>
        <v/>
      </c>
      <c r="J30" s="229" t="str">
        <f t="shared" ca="1" si="7"/>
        <v/>
      </c>
      <c r="K30" s="228" t="str">
        <f t="shared" si="8"/>
        <v/>
      </c>
      <c r="L30" s="229" t="str">
        <f t="shared" ca="1" si="9"/>
        <v/>
      </c>
      <c r="M30" s="228" t="str">
        <f t="shared" si="10"/>
        <v/>
      </c>
      <c r="N30" s="229" t="str">
        <f t="shared" ca="1" si="11"/>
        <v/>
      </c>
      <c r="O30" s="228" t="str">
        <f t="shared" si="10"/>
        <v/>
      </c>
      <c r="P30" s="229" t="str">
        <f t="shared" ca="1" si="12"/>
        <v/>
      </c>
      <c r="Q30" s="228" t="str">
        <f t="shared" si="10"/>
        <v/>
      </c>
      <c r="R30" s="229" t="str">
        <f t="shared" ca="1" si="13"/>
        <v/>
      </c>
      <c r="S30" s="228" t="str">
        <f t="shared" si="10"/>
        <v/>
      </c>
      <c r="T30" s="229" t="str">
        <f t="shared" ca="1" si="14"/>
        <v/>
      </c>
      <c r="U30" s="228" t="str">
        <f t="shared" si="26"/>
        <v/>
      </c>
      <c r="V30" s="229" t="str">
        <f t="shared" ca="1" si="16"/>
        <v/>
      </c>
      <c r="W30" s="228" t="str">
        <f t="shared" si="27"/>
        <v/>
      </c>
      <c r="X30" s="229" t="str">
        <f t="shared" ca="1" si="18"/>
        <v/>
      </c>
      <c r="Y30" s="228" t="str">
        <f t="shared" si="28"/>
        <v/>
      </c>
      <c r="Z30" s="230"/>
      <c r="AA30" s="230"/>
    </row>
    <row r="31" spans="1:27" ht="12.75" hidden="1" customHeight="1">
      <c r="A31" s="218">
        <v>18</v>
      </c>
      <c r="B31" s="225"/>
      <c r="C31" s="226" t="str">
        <f t="shared" si="24"/>
        <v/>
      </c>
      <c r="D31" s="227" t="str">
        <f t="shared" si="29"/>
        <v/>
      </c>
      <c r="E31" s="228" t="str">
        <f t="shared" si="23"/>
        <v/>
      </c>
      <c r="F31" s="229" t="str">
        <f t="shared" ref="F31:F45" ca="1" si="30">IF($F$8="Habilitado",IF($B31="","",ROUND(VLOOKUP($B31,UNITARIO_2,5,FALSE),2)),"")</f>
        <v/>
      </c>
      <c r="G31" s="228" t="str">
        <f t="shared" si="4"/>
        <v/>
      </c>
      <c r="H31" s="229" t="str">
        <f t="shared" ref="H31:H45" ca="1" si="31">IF($H$8="Habilitado",IF($B31="","",ROUND(VLOOKUP($B31,UNITARIO_3,5,FALSE),2)),"")</f>
        <v/>
      </c>
      <c r="I31" s="228" t="str">
        <f t="shared" si="6"/>
        <v/>
      </c>
      <c r="J31" s="229" t="str">
        <f t="shared" ref="J31:J70" ca="1" si="32">IF($J$8="Habilitado",IF($B31="","",ROUND(VLOOKUP($B31,OFERENTE_4,5,FALSE),2)),"")</f>
        <v/>
      </c>
      <c r="K31" s="228" t="str">
        <f t="shared" si="8"/>
        <v/>
      </c>
      <c r="L31" s="229" t="str">
        <f t="shared" ref="L31:L45" ca="1" si="33">IF($L$8="Habilitado",IF($B31="","",ROUND(VLOOKUP($B31,UNITARIO_5,5,FALSE),2)),"")</f>
        <v/>
      </c>
      <c r="M31" s="228" t="str">
        <f t="shared" ref="M31:M70" si="34">IF($B31="","",IF(L31="","",IF($L$4="Media aritmética",(L31&lt;=$C31)*($F$5/$C$4)+(L31&gt;$C31)*0,IF(AND(ROUND(AVERAGE($D31,$F31,$H31,$J31,$L31,$N31,$P31,$R31,$T31,$V31,$X31,#REF!,#REF!,#REF!,#REF!),2)-$C31/2&lt;=L31,(ROUND(AVERAGE($D31,$F31,$H31,$J31,$L31,$N31,$P31,$R31,$T31,$V31,$X31,#REF!,#REF!,#REF!,#REF!),2)+$C31/2&gt;L31)),($F$5/$C$4),0))))</f>
        <v/>
      </c>
      <c r="N31" s="229" t="str">
        <f t="shared" ref="N31:N45" ca="1" si="35">IF($N$8="Habilitado",IF($B31="","",ROUND(VLOOKUP($B31,UNITARIO_6,5,FALSE),2)),"")</f>
        <v/>
      </c>
      <c r="O31" s="228" t="str">
        <f t="shared" ref="O31:O70" si="36">IF($B31="","",IF(N31="","",IF($L$4="Media aritmética",(N31&lt;=$C31)*($F$5/$C$4)+(N31&gt;$C31)*0,IF(AND(ROUND(AVERAGE($D31,$F31,$H31,$J31,$L31,$N31,$P31,$R31,$T31,$V31,$X31,#REF!,#REF!,#REF!,#REF!),2)-$C31/2&lt;=N31,(ROUND(AVERAGE($D31,$F31,$H31,$J31,$L31,$N31,$P31,$R31,$T31,$V31,$X31,#REF!,#REF!,#REF!,#REF!),2)+$C31/2&gt;N31)),($F$5/$C$4),0))))</f>
        <v/>
      </c>
      <c r="P31" s="229" t="str">
        <f t="shared" ca="1" si="12"/>
        <v/>
      </c>
      <c r="Q31" s="228" t="str">
        <f t="shared" ref="Q31:Q70" si="37">IF($B31="","",IF(P31="","",IF($L$4="Media aritmética",(P31&lt;=$C31)*($F$5/$C$4)+(P31&gt;$C31)*0,IF(AND(ROUND(AVERAGE($D31,$F31,$H31,$J31,$L31,$N31,$P31,$R31,$T31,$V31,$X31,#REF!,#REF!,#REF!,#REF!),2)-$C31/2&lt;=P31,(ROUND(AVERAGE($D31,$F31,$H31,$J31,$L31,$N31,$P31,$R31,$T31,$V31,$X31,#REF!,#REF!,#REF!,#REF!),2)+$C31/2&gt;P31)),($F$5/$C$4),0))))</f>
        <v/>
      </c>
      <c r="R31" s="229" t="str">
        <f t="shared" ref="R31:R45" ca="1" si="38">IF($R$8="Habilitado",IF($B31="","",ROUND(VLOOKUP($B31,OFERENTE_8,5,FALSE),2)),"")</f>
        <v/>
      </c>
      <c r="S31" s="228" t="str">
        <f t="shared" si="10"/>
        <v/>
      </c>
      <c r="T31" s="229" t="str">
        <f t="shared" ca="1" si="14"/>
        <v/>
      </c>
      <c r="U31" s="228" t="str">
        <f t="shared" si="26"/>
        <v/>
      </c>
      <c r="V31" s="229" t="str">
        <f t="shared" ca="1" si="16"/>
        <v/>
      </c>
      <c r="W31" s="228" t="str">
        <f t="shared" si="27"/>
        <v/>
      </c>
      <c r="X31" s="229" t="str">
        <f t="shared" ca="1" si="18"/>
        <v/>
      </c>
      <c r="Y31" s="228" t="str">
        <f t="shared" si="28"/>
        <v/>
      </c>
      <c r="Z31" s="230"/>
      <c r="AA31" s="230"/>
    </row>
    <row r="32" spans="1:27" ht="12.75" hidden="1" customHeight="1">
      <c r="A32" s="218">
        <v>19</v>
      </c>
      <c r="B32" s="225"/>
      <c r="C32" s="226" t="str">
        <f t="shared" si="24"/>
        <v/>
      </c>
      <c r="D32" s="227" t="str">
        <f t="shared" si="29"/>
        <v/>
      </c>
      <c r="E32" s="228" t="str">
        <f t="shared" si="23"/>
        <v/>
      </c>
      <c r="F32" s="229" t="str">
        <f t="shared" ca="1" si="30"/>
        <v/>
      </c>
      <c r="G32" s="228" t="str">
        <f t="shared" si="4"/>
        <v/>
      </c>
      <c r="H32" s="229" t="str">
        <f t="shared" ca="1" si="31"/>
        <v/>
      </c>
      <c r="I32" s="228" t="str">
        <f t="shared" si="6"/>
        <v/>
      </c>
      <c r="J32" s="229" t="str">
        <f t="shared" ca="1" si="32"/>
        <v/>
      </c>
      <c r="K32" s="228" t="str">
        <f t="shared" si="8"/>
        <v/>
      </c>
      <c r="L32" s="229" t="str">
        <f t="shared" ca="1" si="33"/>
        <v/>
      </c>
      <c r="M32" s="228" t="str">
        <f t="shared" si="34"/>
        <v/>
      </c>
      <c r="N32" s="229" t="str">
        <f t="shared" ca="1" si="35"/>
        <v/>
      </c>
      <c r="O32" s="228" t="str">
        <f t="shared" si="36"/>
        <v/>
      </c>
      <c r="P32" s="229" t="str">
        <f t="shared" ca="1" si="12"/>
        <v/>
      </c>
      <c r="Q32" s="228" t="str">
        <f t="shared" si="37"/>
        <v/>
      </c>
      <c r="R32" s="229" t="str">
        <f t="shared" ca="1" si="38"/>
        <v/>
      </c>
      <c r="S32" s="228" t="str">
        <f t="shared" si="10"/>
        <v/>
      </c>
      <c r="T32" s="229" t="str">
        <f t="shared" ca="1" si="14"/>
        <v/>
      </c>
      <c r="U32" s="228" t="str">
        <f t="shared" si="26"/>
        <v/>
      </c>
      <c r="V32" s="229" t="str">
        <f t="shared" ca="1" si="16"/>
        <v/>
      </c>
      <c r="W32" s="228" t="str">
        <f t="shared" si="27"/>
        <v/>
      </c>
      <c r="X32" s="229" t="str">
        <f t="shared" ca="1" si="18"/>
        <v/>
      </c>
      <c r="Y32" s="228" t="str">
        <f t="shared" si="28"/>
        <v/>
      </c>
      <c r="Z32" s="230"/>
      <c r="AA32" s="230"/>
    </row>
    <row r="33" spans="1:27" ht="12.75" hidden="1" customHeight="1">
      <c r="A33" s="218">
        <v>20</v>
      </c>
      <c r="B33" s="225"/>
      <c r="C33" s="226" t="str">
        <f t="shared" si="24"/>
        <v/>
      </c>
      <c r="D33" s="227" t="str">
        <f t="shared" si="29"/>
        <v/>
      </c>
      <c r="E33" s="228" t="str">
        <f t="shared" si="23"/>
        <v/>
      </c>
      <c r="F33" s="229" t="str">
        <f t="shared" ca="1" si="30"/>
        <v/>
      </c>
      <c r="G33" s="228" t="str">
        <f t="shared" si="4"/>
        <v/>
      </c>
      <c r="H33" s="229" t="str">
        <f t="shared" ca="1" si="31"/>
        <v/>
      </c>
      <c r="I33" s="228" t="str">
        <f t="shared" si="6"/>
        <v/>
      </c>
      <c r="J33" s="229" t="str">
        <f t="shared" ca="1" si="32"/>
        <v/>
      </c>
      <c r="K33" s="228" t="str">
        <f t="shared" si="8"/>
        <v/>
      </c>
      <c r="L33" s="229" t="str">
        <f t="shared" ca="1" si="33"/>
        <v/>
      </c>
      <c r="M33" s="228" t="str">
        <f t="shared" si="34"/>
        <v/>
      </c>
      <c r="N33" s="229" t="str">
        <f t="shared" ca="1" si="35"/>
        <v/>
      </c>
      <c r="O33" s="228" t="str">
        <f t="shared" si="36"/>
        <v/>
      </c>
      <c r="P33" s="229" t="str">
        <f t="shared" ca="1" si="12"/>
        <v/>
      </c>
      <c r="Q33" s="228" t="str">
        <f t="shared" si="37"/>
        <v/>
      </c>
      <c r="R33" s="229" t="str">
        <f t="shared" ca="1" si="38"/>
        <v/>
      </c>
      <c r="S33" s="228" t="str">
        <f t="shared" si="10"/>
        <v/>
      </c>
      <c r="T33" s="229" t="str">
        <f t="shared" ca="1" si="14"/>
        <v/>
      </c>
      <c r="U33" s="228" t="str">
        <f t="shared" si="26"/>
        <v/>
      </c>
      <c r="V33" s="229" t="str">
        <f t="shared" ca="1" si="16"/>
        <v/>
      </c>
      <c r="W33" s="228" t="str">
        <f t="shared" si="27"/>
        <v/>
      </c>
      <c r="X33" s="229" t="str">
        <f t="shared" ca="1" si="18"/>
        <v/>
      </c>
      <c r="Y33" s="228" t="str">
        <f t="shared" si="28"/>
        <v/>
      </c>
      <c r="Z33" s="230"/>
      <c r="AA33" s="230"/>
    </row>
    <row r="34" spans="1:27" ht="12.75" hidden="1" customHeight="1">
      <c r="A34" s="218">
        <v>21</v>
      </c>
      <c r="B34" s="225"/>
      <c r="C34" s="226" t="str">
        <f t="shared" si="24"/>
        <v/>
      </c>
      <c r="D34" s="227" t="str">
        <f t="shared" si="29"/>
        <v/>
      </c>
      <c r="E34" s="228" t="str">
        <f t="shared" si="23"/>
        <v/>
      </c>
      <c r="F34" s="229" t="str">
        <f t="shared" ca="1" si="30"/>
        <v/>
      </c>
      <c r="G34" s="228" t="str">
        <f t="shared" si="4"/>
        <v/>
      </c>
      <c r="H34" s="229" t="str">
        <f t="shared" ca="1" si="31"/>
        <v/>
      </c>
      <c r="I34" s="228" t="str">
        <f t="shared" si="6"/>
        <v/>
      </c>
      <c r="J34" s="229" t="str">
        <f t="shared" ca="1" si="32"/>
        <v/>
      </c>
      <c r="K34" s="228" t="str">
        <f t="shared" si="8"/>
        <v/>
      </c>
      <c r="L34" s="229" t="str">
        <f t="shared" ca="1" si="33"/>
        <v/>
      </c>
      <c r="M34" s="228" t="str">
        <f t="shared" si="34"/>
        <v/>
      </c>
      <c r="N34" s="229" t="str">
        <f t="shared" ca="1" si="35"/>
        <v/>
      </c>
      <c r="O34" s="228" t="str">
        <f t="shared" si="36"/>
        <v/>
      </c>
      <c r="P34" s="229" t="str">
        <f t="shared" ca="1" si="12"/>
        <v/>
      </c>
      <c r="Q34" s="228" t="str">
        <f t="shared" si="37"/>
        <v/>
      </c>
      <c r="R34" s="229" t="str">
        <f t="shared" ca="1" si="38"/>
        <v/>
      </c>
      <c r="S34" s="228" t="str">
        <f t="shared" si="10"/>
        <v/>
      </c>
      <c r="T34" s="229" t="str">
        <f t="shared" ca="1" si="14"/>
        <v/>
      </c>
      <c r="U34" s="228" t="str">
        <f t="shared" si="26"/>
        <v/>
      </c>
      <c r="V34" s="229" t="str">
        <f t="shared" ca="1" si="16"/>
        <v/>
      </c>
      <c r="W34" s="228" t="str">
        <f t="shared" si="27"/>
        <v/>
      </c>
      <c r="X34" s="229" t="str">
        <f t="shared" ca="1" si="18"/>
        <v/>
      </c>
      <c r="Y34" s="228" t="str">
        <f t="shared" si="28"/>
        <v/>
      </c>
      <c r="Z34" s="230"/>
      <c r="AA34" s="230"/>
    </row>
    <row r="35" spans="1:27" ht="12.75" hidden="1" customHeight="1">
      <c r="A35" s="218">
        <v>22</v>
      </c>
      <c r="B35" s="225"/>
      <c r="C35" s="226" t="str">
        <f t="shared" si="24"/>
        <v/>
      </c>
      <c r="D35" s="227" t="str">
        <f t="shared" si="29"/>
        <v/>
      </c>
      <c r="E35" s="228" t="str">
        <f t="shared" si="23"/>
        <v/>
      </c>
      <c r="F35" s="229" t="str">
        <f t="shared" ca="1" si="30"/>
        <v/>
      </c>
      <c r="G35" s="228" t="str">
        <f t="shared" si="4"/>
        <v/>
      </c>
      <c r="H35" s="229" t="str">
        <f t="shared" ca="1" si="31"/>
        <v/>
      </c>
      <c r="I35" s="228" t="str">
        <f t="shared" si="6"/>
        <v/>
      </c>
      <c r="J35" s="229" t="str">
        <f t="shared" ca="1" si="32"/>
        <v/>
      </c>
      <c r="K35" s="228" t="str">
        <f t="shared" si="8"/>
        <v/>
      </c>
      <c r="L35" s="229" t="str">
        <f t="shared" ca="1" si="33"/>
        <v/>
      </c>
      <c r="M35" s="228" t="str">
        <f t="shared" si="34"/>
        <v/>
      </c>
      <c r="N35" s="229" t="str">
        <f t="shared" ca="1" si="35"/>
        <v/>
      </c>
      <c r="O35" s="228" t="str">
        <f t="shared" si="36"/>
        <v/>
      </c>
      <c r="P35" s="229" t="str">
        <f t="shared" ca="1" si="12"/>
        <v/>
      </c>
      <c r="Q35" s="228" t="str">
        <f t="shared" si="37"/>
        <v/>
      </c>
      <c r="R35" s="229" t="str">
        <f t="shared" ca="1" si="38"/>
        <v/>
      </c>
      <c r="S35" s="228" t="str">
        <f t="shared" si="10"/>
        <v/>
      </c>
      <c r="T35" s="229" t="str">
        <f t="shared" ca="1" si="14"/>
        <v/>
      </c>
      <c r="U35" s="228" t="str">
        <f t="shared" si="26"/>
        <v/>
      </c>
      <c r="V35" s="229" t="str">
        <f t="shared" ca="1" si="16"/>
        <v/>
      </c>
      <c r="W35" s="228" t="str">
        <f t="shared" si="27"/>
        <v/>
      </c>
      <c r="X35" s="229" t="str">
        <f t="shared" ca="1" si="18"/>
        <v/>
      </c>
      <c r="Y35" s="228" t="str">
        <f t="shared" si="28"/>
        <v/>
      </c>
      <c r="Z35" s="230"/>
      <c r="AA35" s="230"/>
    </row>
    <row r="36" spans="1:27" ht="12.75" hidden="1" customHeight="1">
      <c r="A36" s="218">
        <v>23</v>
      </c>
      <c r="B36" s="225"/>
      <c r="C36" s="226" t="str">
        <f t="shared" si="24"/>
        <v/>
      </c>
      <c r="D36" s="227" t="str">
        <f t="shared" si="29"/>
        <v/>
      </c>
      <c r="E36" s="228" t="str">
        <f t="shared" si="23"/>
        <v/>
      </c>
      <c r="F36" s="229" t="str">
        <f t="shared" ca="1" si="30"/>
        <v/>
      </c>
      <c r="G36" s="228" t="str">
        <f t="shared" si="4"/>
        <v/>
      </c>
      <c r="H36" s="229" t="str">
        <f t="shared" ca="1" si="31"/>
        <v/>
      </c>
      <c r="I36" s="228" t="str">
        <f t="shared" si="6"/>
        <v/>
      </c>
      <c r="J36" s="229" t="str">
        <f t="shared" ca="1" si="32"/>
        <v/>
      </c>
      <c r="K36" s="228" t="str">
        <f t="shared" si="8"/>
        <v/>
      </c>
      <c r="L36" s="229" t="str">
        <f t="shared" ca="1" si="33"/>
        <v/>
      </c>
      <c r="M36" s="228" t="str">
        <f t="shared" si="34"/>
        <v/>
      </c>
      <c r="N36" s="229" t="str">
        <f t="shared" ca="1" si="35"/>
        <v/>
      </c>
      <c r="O36" s="228" t="str">
        <f t="shared" si="36"/>
        <v/>
      </c>
      <c r="P36" s="229" t="str">
        <f t="shared" ca="1" si="12"/>
        <v/>
      </c>
      <c r="Q36" s="228" t="str">
        <f t="shared" si="37"/>
        <v/>
      </c>
      <c r="R36" s="229" t="str">
        <f t="shared" ca="1" si="38"/>
        <v/>
      </c>
      <c r="S36" s="228" t="str">
        <f t="shared" si="10"/>
        <v/>
      </c>
      <c r="T36" s="229" t="str">
        <f t="shared" ca="1" si="14"/>
        <v/>
      </c>
      <c r="U36" s="228" t="str">
        <f t="shared" si="26"/>
        <v/>
      </c>
      <c r="V36" s="229" t="str">
        <f t="shared" ca="1" si="16"/>
        <v/>
      </c>
      <c r="W36" s="228" t="str">
        <f t="shared" si="27"/>
        <v/>
      </c>
      <c r="X36" s="229" t="str">
        <f t="shared" ca="1" si="18"/>
        <v/>
      </c>
      <c r="Y36" s="228" t="str">
        <f t="shared" si="28"/>
        <v/>
      </c>
      <c r="Z36" s="230"/>
      <c r="AA36" s="230"/>
    </row>
    <row r="37" spans="1:27" ht="12.75" hidden="1" customHeight="1">
      <c r="A37" s="218">
        <v>24</v>
      </c>
      <c r="B37" s="225"/>
      <c r="C37" s="226" t="str">
        <f t="shared" si="24"/>
        <v/>
      </c>
      <c r="D37" s="227" t="str">
        <f t="shared" si="29"/>
        <v/>
      </c>
      <c r="E37" s="228" t="str">
        <f t="shared" si="23"/>
        <v/>
      </c>
      <c r="F37" s="229" t="str">
        <f t="shared" ca="1" si="30"/>
        <v/>
      </c>
      <c r="G37" s="228" t="str">
        <f t="shared" si="4"/>
        <v/>
      </c>
      <c r="H37" s="229" t="str">
        <f t="shared" ca="1" si="31"/>
        <v/>
      </c>
      <c r="I37" s="228" t="str">
        <f t="shared" si="6"/>
        <v/>
      </c>
      <c r="J37" s="229" t="str">
        <f t="shared" ca="1" si="32"/>
        <v/>
      </c>
      <c r="K37" s="228" t="str">
        <f t="shared" si="8"/>
        <v/>
      </c>
      <c r="L37" s="229" t="str">
        <f t="shared" ca="1" si="33"/>
        <v/>
      </c>
      <c r="M37" s="228" t="str">
        <f t="shared" si="34"/>
        <v/>
      </c>
      <c r="N37" s="229" t="str">
        <f t="shared" ca="1" si="35"/>
        <v/>
      </c>
      <c r="O37" s="228" t="str">
        <f t="shared" si="36"/>
        <v/>
      </c>
      <c r="P37" s="229" t="str">
        <f t="shared" ca="1" si="12"/>
        <v/>
      </c>
      <c r="Q37" s="228" t="str">
        <f t="shared" si="37"/>
        <v/>
      </c>
      <c r="R37" s="229" t="str">
        <f t="shared" ca="1" si="38"/>
        <v/>
      </c>
      <c r="S37" s="228" t="str">
        <f t="shared" si="10"/>
        <v/>
      </c>
      <c r="T37" s="229" t="str">
        <f t="shared" ca="1" si="14"/>
        <v/>
      </c>
      <c r="U37" s="228" t="str">
        <f t="shared" si="26"/>
        <v/>
      </c>
      <c r="V37" s="229" t="str">
        <f t="shared" ca="1" si="16"/>
        <v/>
      </c>
      <c r="W37" s="228" t="str">
        <f t="shared" si="27"/>
        <v/>
      </c>
      <c r="X37" s="229" t="str">
        <f t="shared" ca="1" si="18"/>
        <v/>
      </c>
      <c r="Y37" s="228" t="str">
        <f t="shared" si="28"/>
        <v/>
      </c>
      <c r="Z37" s="230"/>
      <c r="AA37" s="230"/>
    </row>
    <row r="38" spans="1:27" ht="12.75" hidden="1" customHeight="1">
      <c r="A38" s="218"/>
      <c r="B38" s="225"/>
      <c r="C38" s="226" t="str">
        <f t="shared" si="24"/>
        <v/>
      </c>
      <c r="D38" s="227" t="str">
        <f t="shared" si="29"/>
        <v/>
      </c>
      <c r="E38" s="228" t="str">
        <f t="shared" si="23"/>
        <v/>
      </c>
      <c r="F38" s="229" t="str">
        <f t="shared" ca="1" si="30"/>
        <v/>
      </c>
      <c r="G38" s="228" t="str">
        <f t="shared" si="4"/>
        <v/>
      </c>
      <c r="H38" s="229" t="str">
        <f t="shared" ca="1" si="31"/>
        <v/>
      </c>
      <c r="I38" s="228" t="str">
        <f t="shared" si="6"/>
        <v/>
      </c>
      <c r="J38" s="229" t="str">
        <f t="shared" ca="1" si="32"/>
        <v/>
      </c>
      <c r="K38" s="228" t="str">
        <f t="shared" si="8"/>
        <v/>
      </c>
      <c r="L38" s="229" t="str">
        <f t="shared" ca="1" si="33"/>
        <v/>
      </c>
      <c r="M38" s="228" t="str">
        <f t="shared" si="34"/>
        <v/>
      </c>
      <c r="N38" s="229" t="str">
        <f t="shared" ca="1" si="35"/>
        <v/>
      </c>
      <c r="O38" s="228" t="str">
        <f t="shared" si="36"/>
        <v/>
      </c>
      <c r="P38" s="229" t="str">
        <f t="shared" ca="1" si="12"/>
        <v/>
      </c>
      <c r="Q38" s="228" t="str">
        <f t="shared" si="37"/>
        <v/>
      </c>
      <c r="R38" s="229" t="str">
        <f t="shared" ca="1" si="38"/>
        <v/>
      </c>
      <c r="S38" s="228" t="str">
        <f t="shared" si="10"/>
        <v/>
      </c>
      <c r="T38" s="229" t="str">
        <f t="shared" ca="1" si="14"/>
        <v/>
      </c>
      <c r="U38" s="228" t="str">
        <f t="shared" si="26"/>
        <v/>
      </c>
      <c r="V38" s="229" t="str">
        <f t="shared" ca="1" si="16"/>
        <v/>
      </c>
      <c r="W38" s="228" t="str">
        <f t="shared" si="27"/>
        <v/>
      </c>
      <c r="X38" s="229" t="str">
        <f t="shared" ca="1" si="18"/>
        <v/>
      </c>
      <c r="Y38" s="228" t="str">
        <f t="shared" si="28"/>
        <v/>
      </c>
      <c r="Z38" s="230"/>
      <c r="AA38" s="230"/>
    </row>
    <row r="39" spans="1:27" ht="12.75" hidden="1" customHeight="1">
      <c r="A39" s="218"/>
      <c r="B39" s="225"/>
      <c r="C39" s="226" t="str">
        <f t="shared" si="24"/>
        <v/>
      </c>
      <c r="D39" s="227" t="str">
        <f t="shared" si="29"/>
        <v/>
      </c>
      <c r="E39" s="228" t="str">
        <f t="shared" si="23"/>
        <v/>
      </c>
      <c r="F39" s="229" t="str">
        <f t="shared" ca="1" si="30"/>
        <v/>
      </c>
      <c r="G39" s="228" t="str">
        <f t="shared" si="4"/>
        <v/>
      </c>
      <c r="H39" s="229" t="str">
        <f t="shared" ca="1" si="31"/>
        <v/>
      </c>
      <c r="I39" s="228" t="str">
        <f t="shared" si="6"/>
        <v/>
      </c>
      <c r="J39" s="229" t="str">
        <f t="shared" ca="1" si="32"/>
        <v/>
      </c>
      <c r="K39" s="228" t="str">
        <f t="shared" si="8"/>
        <v/>
      </c>
      <c r="L39" s="229" t="str">
        <f t="shared" ca="1" si="33"/>
        <v/>
      </c>
      <c r="M39" s="228" t="str">
        <f t="shared" si="34"/>
        <v/>
      </c>
      <c r="N39" s="229" t="str">
        <f t="shared" ca="1" si="35"/>
        <v/>
      </c>
      <c r="O39" s="228" t="str">
        <f t="shared" si="36"/>
        <v/>
      </c>
      <c r="P39" s="229" t="str">
        <f t="shared" ca="1" si="12"/>
        <v/>
      </c>
      <c r="Q39" s="228" t="str">
        <f t="shared" si="37"/>
        <v/>
      </c>
      <c r="R39" s="229" t="str">
        <f t="shared" ca="1" si="38"/>
        <v/>
      </c>
      <c r="S39" s="228" t="str">
        <f t="shared" si="10"/>
        <v/>
      </c>
      <c r="T39" s="229" t="str">
        <f t="shared" ca="1" si="14"/>
        <v/>
      </c>
      <c r="U39" s="228" t="str">
        <f t="shared" si="26"/>
        <v/>
      </c>
      <c r="V39" s="229" t="str">
        <f t="shared" ca="1" si="16"/>
        <v/>
      </c>
      <c r="W39" s="228" t="str">
        <f t="shared" si="27"/>
        <v/>
      </c>
      <c r="X39" s="229" t="str">
        <f t="shared" ca="1" si="18"/>
        <v/>
      </c>
      <c r="Y39" s="228" t="str">
        <f t="shared" si="28"/>
        <v/>
      </c>
      <c r="Z39" s="230"/>
      <c r="AA39" s="230"/>
    </row>
    <row r="40" spans="1:27" ht="12.75" hidden="1" customHeight="1">
      <c r="A40" s="218"/>
      <c r="B40" s="225"/>
      <c r="C40" s="226" t="str">
        <f t="shared" si="24"/>
        <v/>
      </c>
      <c r="D40" s="227" t="str">
        <f t="shared" si="29"/>
        <v/>
      </c>
      <c r="E40" s="228" t="str">
        <f t="shared" si="23"/>
        <v/>
      </c>
      <c r="F40" s="229" t="str">
        <f t="shared" ca="1" si="30"/>
        <v/>
      </c>
      <c r="G40" s="228" t="str">
        <f t="shared" si="4"/>
        <v/>
      </c>
      <c r="H40" s="229" t="str">
        <f t="shared" ca="1" si="31"/>
        <v/>
      </c>
      <c r="I40" s="228" t="str">
        <f t="shared" si="6"/>
        <v/>
      </c>
      <c r="J40" s="229" t="str">
        <f t="shared" ca="1" si="32"/>
        <v/>
      </c>
      <c r="K40" s="228" t="str">
        <f t="shared" si="8"/>
        <v/>
      </c>
      <c r="L40" s="229" t="str">
        <f t="shared" ca="1" si="33"/>
        <v/>
      </c>
      <c r="M40" s="228" t="str">
        <f t="shared" si="34"/>
        <v/>
      </c>
      <c r="N40" s="229" t="str">
        <f t="shared" ca="1" si="35"/>
        <v/>
      </c>
      <c r="O40" s="228" t="str">
        <f t="shared" si="36"/>
        <v/>
      </c>
      <c r="P40" s="229" t="str">
        <f t="shared" ca="1" si="12"/>
        <v/>
      </c>
      <c r="Q40" s="228" t="str">
        <f t="shared" si="37"/>
        <v/>
      </c>
      <c r="R40" s="229" t="str">
        <f t="shared" ca="1" si="38"/>
        <v/>
      </c>
      <c r="S40" s="228" t="str">
        <f t="shared" si="10"/>
        <v/>
      </c>
      <c r="T40" s="229" t="str">
        <f t="shared" ca="1" si="14"/>
        <v/>
      </c>
      <c r="U40" s="228" t="str">
        <f t="shared" si="26"/>
        <v/>
      </c>
      <c r="V40" s="229" t="str">
        <f t="shared" ca="1" si="16"/>
        <v/>
      </c>
      <c r="W40" s="228" t="str">
        <f t="shared" si="27"/>
        <v/>
      </c>
      <c r="X40" s="229" t="str">
        <f t="shared" ca="1" si="18"/>
        <v/>
      </c>
      <c r="Y40" s="228" t="str">
        <f t="shared" si="28"/>
        <v/>
      </c>
      <c r="Z40" s="230"/>
      <c r="AA40" s="230"/>
    </row>
    <row r="41" spans="1:27" ht="12.75" hidden="1" customHeight="1">
      <c r="A41" s="218"/>
      <c r="B41" s="225"/>
      <c r="C41" s="226" t="str">
        <f t="shared" si="24"/>
        <v/>
      </c>
      <c r="D41" s="227" t="str">
        <f t="shared" si="29"/>
        <v/>
      </c>
      <c r="E41" s="228" t="str">
        <f t="shared" si="23"/>
        <v/>
      </c>
      <c r="F41" s="229" t="str">
        <f t="shared" ca="1" si="30"/>
        <v/>
      </c>
      <c r="G41" s="228" t="str">
        <f t="shared" si="4"/>
        <v/>
      </c>
      <c r="H41" s="229" t="str">
        <f t="shared" ca="1" si="31"/>
        <v/>
      </c>
      <c r="I41" s="228" t="str">
        <f t="shared" si="6"/>
        <v/>
      </c>
      <c r="J41" s="229" t="str">
        <f t="shared" ca="1" si="32"/>
        <v/>
      </c>
      <c r="K41" s="228" t="str">
        <f t="shared" si="8"/>
        <v/>
      </c>
      <c r="L41" s="229" t="str">
        <f t="shared" ca="1" si="33"/>
        <v/>
      </c>
      <c r="M41" s="228" t="str">
        <f t="shared" si="34"/>
        <v/>
      </c>
      <c r="N41" s="229" t="str">
        <f t="shared" ca="1" si="35"/>
        <v/>
      </c>
      <c r="O41" s="228" t="str">
        <f t="shared" si="36"/>
        <v/>
      </c>
      <c r="P41" s="229" t="str">
        <f t="shared" ca="1" si="12"/>
        <v/>
      </c>
      <c r="Q41" s="228" t="str">
        <f t="shared" si="37"/>
        <v/>
      </c>
      <c r="R41" s="229" t="str">
        <f t="shared" ca="1" si="38"/>
        <v/>
      </c>
      <c r="S41" s="228" t="str">
        <f t="shared" si="10"/>
        <v/>
      </c>
      <c r="T41" s="229" t="str">
        <f t="shared" ca="1" si="14"/>
        <v/>
      </c>
      <c r="U41" s="228" t="str">
        <f t="shared" si="26"/>
        <v/>
      </c>
      <c r="V41" s="229" t="str">
        <f t="shared" ca="1" si="16"/>
        <v/>
      </c>
      <c r="W41" s="228" t="str">
        <f t="shared" si="27"/>
        <v/>
      </c>
      <c r="X41" s="229" t="str">
        <f t="shared" ca="1" si="18"/>
        <v/>
      </c>
      <c r="Y41" s="228" t="str">
        <f t="shared" si="28"/>
        <v/>
      </c>
      <c r="Z41" s="230"/>
      <c r="AA41" s="230"/>
    </row>
    <row r="42" spans="1:27" ht="12.75" hidden="1" customHeight="1">
      <c r="A42" s="218"/>
      <c r="B42" s="225"/>
      <c r="C42" s="226" t="str">
        <f t="shared" si="24"/>
        <v/>
      </c>
      <c r="D42" s="227" t="str">
        <f t="shared" si="29"/>
        <v/>
      </c>
      <c r="E42" s="228" t="str">
        <f t="shared" si="23"/>
        <v/>
      </c>
      <c r="F42" s="229" t="str">
        <f t="shared" ca="1" si="30"/>
        <v/>
      </c>
      <c r="G42" s="228" t="str">
        <f t="shared" si="4"/>
        <v/>
      </c>
      <c r="H42" s="229" t="str">
        <f t="shared" ca="1" si="31"/>
        <v/>
      </c>
      <c r="I42" s="228" t="str">
        <f t="shared" si="6"/>
        <v/>
      </c>
      <c r="J42" s="229" t="str">
        <f t="shared" ca="1" si="32"/>
        <v/>
      </c>
      <c r="K42" s="228" t="str">
        <f t="shared" si="8"/>
        <v/>
      </c>
      <c r="L42" s="229" t="str">
        <f t="shared" ca="1" si="33"/>
        <v/>
      </c>
      <c r="M42" s="228" t="str">
        <f t="shared" si="34"/>
        <v/>
      </c>
      <c r="N42" s="229" t="str">
        <f t="shared" ca="1" si="35"/>
        <v/>
      </c>
      <c r="O42" s="228" t="str">
        <f t="shared" si="36"/>
        <v/>
      </c>
      <c r="P42" s="229" t="str">
        <f t="shared" ca="1" si="12"/>
        <v/>
      </c>
      <c r="Q42" s="228" t="str">
        <f t="shared" si="37"/>
        <v/>
      </c>
      <c r="R42" s="229" t="str">
        <f t="shared" ca="1" si="38"/>
        <v/>
      </c>
      <c r="S42" s="228" t="str">
        <f t="shared" si="10"/>
        <v/>
      </c>
      <c r="T42" s="229" t="str">
        <f t="shared" ca="1" si="14"/>
        <v/>
      </c>
      <c r="U42" s="228" t="str">
        <f t="shared" si="26"/>
        <v/>
      </c>
      <c r="V42" s="229" t="str">
        <f t="shared" ca="1" si="16"/>
        <v/>
      </c>
      <c r="W42" s="228" t="str">
        <f t="shared" si="27"/>
        <v/>
      </c>
      <c r="X42" s="229" t="str">
        <f t="shared" ca="1" si="18"/>
        <v/>
      </c>
      <c r="Y42" s="228" t="str">
        <f t="shared" si="28"/>
        <v/>
      </c>
      <c r="Z42" s="230"/>
      <c r="AA42" s="230"/>
    </row>
    <row r="43" spans="1:27" ht="12.75" hidden="1" customHeight="1">
      <c r="A43" s="218"/>
      <c r="B43" s="225"/>
      <c r="C43" s="226" t="str">
        <f t="shared" si="24"/>
        <v/>
      </c>
      <c r="D43" s="227" t="str">
        <f t="shared" si="29"/>
        <v/>
      </c>
      <c r="E43" s="228" t="str">
        <f t="shared" si="23"/>
        <v/>
      </c>
      <c r="F43" s="229" t="str">
        <f t="shared" ca="1" si="30"/>
        <v/>
      </c>
      <c r="G43" s="228" t="str">
        <f t="shared" si="4"/>
        <v/>
      </c>
      <c r="H43" s="229" t="str">
        <f t="shared" ca="1" si="31"/>
        <v/>
      </c>
      <c r="I43" s="228" t="str">
        <f t="shared" si="6"/>
        <v/>
      </c>
      <c r="J43" s="229" t="str">
        <f t="shared" ca="1" si="32"/>
        <v/>
      </c>
      <c r="K43" s="228" t="str">
        <f t="shared" si="8"/>
        <v/>
      </c>
      <c r="L43" s="229" t="str">
        <f t="shared" ca="1" si="33"/>
        <v/>
      </c>
      <c r="M43" s="228" t="str">
        <f t="shared" si="34"/>
        <v/>
      </c>
      <c r="N43" s="229" t="str">
        <f t="shared" ca="1" si="35"/>
        <v/>
      </c>
      <c r="O43" s="228" t="str">
        <f t="shared" si="36"/>
        <v/>
      </c>
      <c r="P43" s="229" t="str">
        <f t="shared" ca="1" si="12"/>
        <v/>
      </c>
      <c r="Q43" s="228" t="str">
        <f t="shared" si="37"/>
        <v/>
      </c>
      <c r="R43" s="229" t="str">
        <f t="shared" ca="1" si="38"/>
        <v/>
      </c>
      <c r="S43" s="228" t="str">
        <f t="shared" si="10"/>
        <v/>
      </c>
      <c r="T43" s="229" t="str">
        <f t="shared" ca="1" si="14"/>
        <v/>
      </c>
      <c r="U43" s="228" t="str">
        <f t="shared" si="26"/>
        <v/>
      </c>
      <c r="V43" s="229" t="str">
        <f t="shared" ca="1" si="16"/>
        <v/>
      </c>
      <c r="W43" s="228" t="str">
        <f t="shared" si="27"/>
        <v/>
      </c>
      <c r="X43" s="229" t="str">
        <f t="shared" ca="1" si="18"/>
        <v/>
      </c>
      <c r="Y43" s="228" t="str">
        <f t="shared" si="28"/>
        <v/>
      </c>
      <c r="Z43" s="230"/>
      <c r="AA43" s="230"/>
    </row>
    <row r="44" spans="1:27" ht="12.75" hidden="1" customHeight="1">
      <c r="A44" s="218"/>
      <c r="B44" s="225"/>
      <c r="C44" s="226" t="str">
        <f t="shared" si="24"/>
        <v/>
      </c>
      <c r="D44" s="227" t="str">
        <f t="shared" si="29"/>
        <v/>
      </c>
      <c r="E44" s="228" t="str">
        <f t="shared" si="23"/>
        <v/>
      </c>
      <c r="F44" s="229" t="str">
        <f t="shared" ca="1" si="30"/>
        <v/>
      </c>
      <c r="G44" s="228" t="str">
        <f t="shared" si="4"/>
        <v/>
      </c>
      <c r="H44" s="229" t="str">
        <f t="shared" ca="1" si="31"/>
        <v/>
      </c>
      <c r="I44" s="228" t="str">
        <f t="shared" si="6"/>
        <v/>
      </c>
      <c r="J44" s="229" t="str">
        <f t="shared" ca="1" si="32"/>
        <v/>
      </c>
      <c r="K44" s="228" t="str">
        <f t="shared" si="8"/>
        <v/>
      </c>
      <c r="L44" s="229" t="str">
        <f t="shared" ca="1" si="33"/>
        <v/>
      </c>
      <c r="M44" s="228" t="str">
        <f t="shared" si="34"/>
        <v/>
      </c>
      <c r="N44" s="229" t="str">
        <f t="shared" ca="1" si="35"/>
        <v/>
      </c>
      <c r="O44" s="228" t="str">
        <f t="shared" si="36"/>
        <v/>
      </c>
      <c r="P44" s="229" t="str">
        <f t="shared" ca="1" si="12"/>
        <v/>
      </c>
      <c r="Q44" s="228" t="str">
        <f t="shared" si="37"/>
        <v/>
      </c>
      <c r="R44" s="229" t="str">
        <f t="shared" ca="1" si="38"/>
        <v/>
      </c>
      <c r="S44" s="228" t="str">
        <f t="shared" si="10"/>
        <v/>
      </c>
      <c r="T44" s="229" t="str">
        <f t="shared" ca="1" si="14"/>
        <v/>
      </c>
      <c r="U44" s="228" t="str">
        <f t="shared" si="26"/>
        <v/>
      </c>
      <c r="V44" s="229" t="str">
        <f t="shared" ca="1" si="16"/>
        <v/>
      </c>
      <c r="W44" s="228" t="str">
        <f t="shared" si="27"/>
        <v/>
      </c>
      <c r="X44" s="229" t="str">
        <f t="shared" ca="1" si="18"/>
        <v/>
      </c>
      <c r="Y44" s="228" t="str">
        <f t="shared" si="28"/>
        <v/>
      </c>
      <c r="Z44" s="230"/>
      <c r="AA44" s="230"/>
    </row>
    <row r="45" spans="1:27" ht="12.75" hidden="1" customHeight="1">
      <c r="A45" s="218"/>
      <c r="B45" s="225"/>
      <c r="C45" s="226" t="str">
        <f t="shared" si="24"/>
        <v/>
      </c>
      <c r="D45" s="227" t="str">
        <f t="shared" si="29"/>
        <v/>
      </c>
      <c r="E45" s="228" t="str">
        <f t="shared" si="23"/>
        <v/>
      </c>
      <c r="F45" s="229" t="str">
        <f t="shared" ca="1" si="30"/>
        <v/>
      </c>
      <c r="G45" s="228" t="str">
        <f t="shared" si="4"/>
        <v/>
      </c>
      <c r="H45" s="229" t="str">
        <f t="shared" ca="1" si="31"/>
        <v/>
      </c>
      <c r="I45" s="228" t="str">
        <f t="shared" si="6"/>
        <v/>
      </c>
      <c r="J45" s="229" t="str">
        <f t="shared" ca="1" si="32"/>
        <v/>
      </c>
      <c r="K45" s="228" t="str">
        <f t="shared" si="8"/>
        <v/>
      </c>
      <c r="L45" s="229" t="str">
        <f t="shared" ca="1" si="33"/>
        <v/>
      </c>
      <c r="M45" s="228" t="str">
        <f t="shared" si="34"/>
        <v/>
      </c>
      <c r="N45" s="229" t="str">
        <f t="shared" ca="1" si="35"/>
        <v/>
      </c>
      <c r="O45" s="228" t="str">
        <f t="shared" si="36"/>
        <v/>
      </c>
      <c r="P45" s="229" t="str">
        <f t="shared" ca="1" si="12"/>
        <v/>
      </c>
      <c r="Q45" s="228" t="str">
        <f t="shared" si="37"/>
        <v/>
      </c>
      <c r="R45" s="229" t="str">
        <f t="shared" ca="1" si="38"/>
        <v/>
      </c>
      <c r="S45" s="228" t="str">
        <f t="shared" si="10"/>
        <v/>
      </c>
      <c r="T45" s="229" t="str">
        <f t="shared" ca="1" si="14"/>
        <v/>
      </c>
      <c r="U45" s="228" t="str">
        <f t="shared" si="26"/>
        <v/>
      </c>
      <c r="V45" s="229" t="str">
        <f t="shared" ca="1" si="16"/>
        <v/>
      </c>
      <c r="W45" s="228" t="str">
        <f t="shared" si="27"/>
        <v/>
      </c>
      <c r="X45" s="229" t="str">
        <f t="shared" ca="1" si="18"/>
        <v/>
      </c>
      <c r="Y45" s="228" t="str">
        <f t="shared" si="28"/>
        <v/>
      </c>
      <c r="Z45" s="230"/>
      <c r="AA45" s="230"/>
    </row>
    <row r="46" spans="1:27" ht="12.75" hidden="1" customHeight="1">
      <c r="A46" s="218"/>
      <c r="B46" s="225"/>
      <c r="C46" s="226" t="str">
        <f t="shared" si="24"/>
        <v/>
      </c>
      <c r="D46" s="227" t="str">
        <f t="shared" ref="D46:D70" si="39">IF($D$8="Habilitado",IF($B46="","",ROUND(VLOOKUP($B46,UNITARIO_1,5,FALSE),2)),"")</f>
        <v/>
      </c>
      <c r="E46" s="228" t="str">
        <f t="shared" si="23"/>
        <v/>
      </c>
      <c r="F46" s="229" t="str">
        <f t="shared" ref="F46:F70" ca="1" si="40">IF($F$8="Habilitado",IF($B46="","",ROUND(VLOOKUP($B46,UNITARIO_2,5,FALSE),2)),"")</f>
        <v/>
      </c>
      <c r="G46" s="228" t="str">
        <f t="shared" si="4"/>
        <v/>
      </c>
      <c r="H46" s="229" t="str">
        <f t="shared" ref="H46:H70" ca="1" si="41">IF($H$8="Habilitado",IF($B46="","",ROUND(VLOOKUP($B46,UNITARIO_3,5,FALSE),2)),"")</f>
        <v/>
      </c>
      <c r="I46" s="228" t="str">
        <f t="shared" si="6"/>
        <v/>
      </c>
      <c r="J46" s="229" t="str">
        <f t="shared" ca="1" si="32"/>
        <v/>
      </c>
      <c r="K46" s="228" t="str">
        <f t="shared" si="8"/>
        <v/>
      </c>
      <c r="L46" s="229" t="str">
        <f t="shared" ref="L46:L70" ca="1" si="42">IF($L$8="Habilitado",IF($B46="","",ROUND(VLOOKUP($B46,UNITARIO_5,5,FALSE),2)),"")</f>
        <v/>
      </c>
      <c r="M46" s="228" t="str">
        <f t="shared" si="34"/>
        <v/>
      </c>
      <c r="N46" s="229" t="str">
        <f t="shared" ref="N46:N70" ca="1" si="43">IF($N$8="Habilitado",IF($B46="","",ROUND(VLOOKUP($B46,UNITARIO_6,5,FALSE),2)),"")</f>
        <v/>
      </c>
      <c r="O46" s="228" t="str">
        <f t="shared" si="36"/>
        <v/>
      </c>
      <c r="P46" s="229" t="str">
        <f t="shared" ref="P46:P70" ca="1" si="44">IF($P$8="Habilitado",IF($B46="","",ROUND(VLOOKUP($B46,OFERENTE_7,5,FALSE),2)),"")</f>
        <v/>
      </c>
      <c r="Q46" s="228" t="str">
        <f t="shared" si="37"/>
        <v/>
      </c>
      <c r="R46" s="229" t="str">
        <f t="shared" ref="R46:R70" ca="1" si="45">IF($R$8="Habilitado",IF($B46="","",ROUND(VLOOKUP($B46,OFERENTE_8,5,FALSE),2)),"")</f>
        <v/>
      </c>
      <c r="S46" s="228" t="str">
        <f t="shared" si="10"/>
        <v/>
      </c>
      <c r="T46" s="229" t="str">
        <f t="shared" ref="T46:T70" ca="1" si="46">IF($T$8="Habilitado",IF($B46="","",ROUND(VLOOKUP($B46,UNITARIO_9,5,FALSE),2)),"")</f>
        <v/>
      </c>
      <c r="U46" s="228" t="str">
        <f t="shared" si="26"/>
        <v/>
      </c>
      <c r="V46" s="229" t="str">
        <f t="shared" ref="V46:V70" ca="1" si="47">IF($V$8="Habilitado",IF($B46="","",ROUND(VLOOKUP($B46,UNITARIO_10,5,FALSE),2)),"")</f>
        <v/>
      </c>
      <c r="W46" s="228" t="str">
        <f t="shared" si="27"/>
        <v/>
      </c>
      <c r="X46" s="229" t="str">
        <f t="shared" ref="X46:X70" ca="1" si="48">IF($X$8="Habilitado",IF($B46="","",ROUND(VLOOKUP($B46,UNITARIO_11,5,FALSE),2)),"")</f>
        <v/>
      </c>
      <c r="Y46" s="228" t="str">
        <f t="shared" si="28"/>
        <v/>
      </c>
      <c r="Z46" s="230"/>
      <c r="AA46" s="230"/>
    </row>
    <row r="47" spans="1:27" ht="12.75" hidden="1" customHeight="1">
      <c r="A47" s="218"/>
      <c r="B47" s="225"/>
      <c r="C47" s="226" t="str">
        <f t="shared" si="24"/>
        <v/>
      </c>
      <c r="D47" s="227" t="str">
        <f t="shared" si="39"/>
        <v/>
      </c>
      <c r="E47" s="228" t="str">
        <f t="shared" si="23"/>
        <v/>
      </c>
      <c r="F47" s="229" t="str">
        <f t="shared" ca="1" si="40"/>
        <v/>
      </c>
      <c r="G47" s="228" t="str">
        <f t="shared" si="4"/>
        <v/>
      </c>
      <c r="H47" s="229" t="str">
        <f t="shared" ca="1" si="41"/>
        <v/>
      </c>
      <c r="I47" s="228" t="str">
        <f t="shared" si="6"/>
        <v/>
      </c>
      <c r="J47" s="229" t="str">
        <f t="shared" ca="1" si="32"/>
        <v/>
      </c>
      <c r="K47" s="228" t="str">
        <f t="shared" si="8"/>
        <v/>
      </c>
      <c r="L47" s="229" t="str">
        <f t="shared" ca="1" si="42"/>
        <v/>
      </c>
      <c r="M47" s="228" t="str">
        <f t="shared" si="34"/>
        <v/>
      </c>
      <c r="N47" s="229" t="str">
        <f t="shared" ca="1" si="43"/>
        <v/>
      </c>
      <c r="O47" s="228" t="str">
        <f t="shared" si="36"/>
        <v/>
      </c>
      <c r="P47" s="229" t="str">
        <f t="shared" ca="1" si="44"/>
        <v/>
      </c>
      <c r="Q47" s="228" t="str">
        <f t="shared" si="37"/>
        <v/>
      </c>
      <c r="R47" s="229" t="str">
        <f t="shared" ca="1" si="45"/>
        <v/>
      </c>
      <c r="S47" s="228" t="str">
        <f t="shared" si="10"/>
        <v/>
      </c>
      <c r="T47" s="229" t="str">
        <f t="shared" ca="1" si="46"/>
        <v/>
      </c>
      <c r="U47" s="228" t="str">
        <f t="shared" si="26"/>
        <v/>
      </c>
      <c r="V47" s="229" t="str">
        <f t="shared" ca="1" si="47"/>
        <v/>
      </c>
      <c r="W47" s="228" t="str">
        <f t="shared" si="27"/>
        <v/>
      </c>
      <c r="X47" s="229" t="str">
        <f t="shared" ca="1" si="48"/>
        <v/>
      </c>
      <c r="Y47" s="228" t="str">
        <f t="shared" si="28"/>
        <v/>
      </c>
      <c r="Z47" s="230"/>
      <c r="AA47" s="230"/>
    </row>
    <row r="48" spans="1:27" ht="12.75" hidden="1" customHeight="1">
      <c r="A48" s="218"/>
      <c r="B48" s="225"/>
      <c r="C48" s="226" t="str">
        <f t="shared" si="24"/>
        <v/>
      </c>
      <c r="D48" s="227" t="str">
        <f t="shared" si="39"/>
        <v/>
      </c>
      <c r="E48" s="228" t="str">
        <f t="shared" si="23"/>
        <v/>
      </c>
      <c r="F48" s="229" t="str">
        <f t="shared" ca="1" si="40"/>
        <v/>
      </c>
      <c r="G48" s="228" t="str">
        <f t="shared" si="4"/>
        <v/>
      </c>
      <c r="H48" s="229" t="str">
        <f t="shared" ca="1" si="41"/>
        <v/>
      </c>
      <c r="I48" s="228" t="str">
        <f t="shared" si="6"/>
        <v/>
      </c>
      <c r="J48" s="229" t="str">
        <f t="shared" ca="1" si="32"/>
        <v/>
      </c>
      <c r="K48" s="228" t="str">
        <f t="shared" si="8"/>
        <v/>
      </c>
      <c r="L48" s="229" t="str">
        <f t="shared" ca="1" si="42"/>
        <v/>
      </c>
      <c r="M48" s="228" t="str">
        <f t="shared" si="34"/>
        <v/>
      </c>
      <c r="N48" s="229" t="str">
        <f t="shared" ca="1" si="43"/>
        <v/>
      </c>
      <c r="O48" s="228" t="str">
        <f t="shared" si="36"/>
        <v/>
      </c>
      <c r="P48" s="229" t="str">
        <f t="shared" ca="1" si="44"/>
        <v/>
      </c>
      <c r="Q48" s="228" t="str">
        <f t="shared" si="37"/>
        <v/>
      </c>
      <c r="R48" s="229" t="str">
        <f t="shared" ca="1" si="45"/>
        <v/>
      </c>
      <c r="S48" s="228" t="str">
        <f t="shared" si="10"/>
        <v/>
      </c>
      <c r="T48" s="229" t="str">
        <f t="shared" ca="1" si="46"/>
        <v/>
      </c>
      <c r="U48" s="228" t="str">
        <f t="shared" si="26"/>
        <v/>
      </c>
      <c r="V48" s="229" t="str">
        <f t="shared" ca="1" si="47"/>
        <v/>
      </c>
      <c r="W48" s="228" t="str">
        <f t="shared" si="27"/>
        <v/>
      </c>
      <c r="X48" s="229" t="str">
        <f t="shared" ca="1" si="48"/>
        <v/>
      </c>
      <c r="Y48" s="228" t="str">
        <f t="shared" si="28"/>
        <v/>
      </c>
      <c r="Z48" s="230"/>
      <c r="AA48" s="230"/>
    </row>
    <row r="49" spans="1:27" ht="12.75" hidden="1" customHeight="1">
      <c r="A49" s="218"/>
      <c r="B49" s="225"/>
      <c r="C49" s="226" t="str">
        <f t="shared" si="24"/>
        <v/>
      </c>
      <c r="D49" s="227" t="str">
        <f t="shared" si="39"/>
        <v/>
      </c>
      <c r="E49" s="228" t="str">
        <f t="shared" si="23"/>
        <v/>
      </c>
      <c r="F49" s="229" t="str">
        <f t="shared" ca="1" si="40"/>
        <v/>
      </c>
      <c r="G49" s="228" t="str">
        <f t="shared" si="4"/>
        <v/>
      </c>
      <c r="H49" s="229" t="str">
        <f t="shared" ca="1" si="41"/>
        <v/>
      </c>
      <c r="I49" s="228" t="str">
        <f t="shared" si="6"/>
        <v/>
      </c>
      <c r="J49" s="229" t="str">
        <f t="shared" ca="1" si="32"/>
        <v/>
      </c>
      <c r="K49" s="228" t="str">
        <f t="shared" si="8"/>
        <v/>
      </c>
      <c r="L49" s="229" t="str">
        <f t="shared" ca="1" si="42"/>
        <v/>
      </c>
      <c r="M49" s="228" t="str">
        <f t="shared" si="34"/>
        <v/>
      </c>
      <c r="N49" s="229" t="str">
        <f t="shared" ca="1" si="43"/>
        <v/>
      </c>
      <c r="O49" s="228" t="str">
        <f t="shared" si="36"/>
        <v/>
      </c>
      <c r="P49" s="229" t="str">
        <f t="shared" ca="1" si="44"/>
        <v/>
      </c>
      <c r="Q49" s="228" t="str">
        <f t="shared" si="37"/>
        <v/>
      </c>
      <c r="R49" s="229" t="str">
        <f t="shared" ca="1" si="45"/>
        <v/>
      </c>
      <c r="S49" s="228" t="str">
        <f t="shared" si="10"/>
        <v/>
      </c>
      <c r="T49" s="229" t="str">
        <f t="shared" ca="1" si="46"/>
        <v/>
      </c>
      <c r="U49" s="228" t="str">
        <f t="shared" si="26"/>
        <v/>
      </c>
      <c r="V49" s="229" t="str">
        <f t="shared" ca="1" si="47"/>
        <v/>
      </c>
      <c r="W49" s="228" t="str">
        <f t="shared" si="27"/>
        <v/>
      </c>
      <c r="X49" s="229" t="str">
        <f t="shared" ca="1" si="48"/>
        <v/>
      </c>
      <c r="Y49" s="228" t="str">
        <f t="shared" si="28"/>
        <v/>
      </c>
      <c r="Z49" s="230"/>
      <c r="AA49" s="230"/>
    </row>
    <row r="50" spans="1:27" ht="12.75" hidden="1" customHeight="1">
      <c r="A50" s="218"/>
      <c r="B50" s="225"/>
      <c r="C50" s="226" t="str">
        <f t="shared" si="24"/>
        <v/>
      </c>
      <c r="D50" s="227" t="str">
        <f t="shared" si="39"/>
        <v/>
      </c>
      <c r="E50" s="228" t="str">
        <f t="shared" si="23"/>
        <v/>
      </c>
      <c r="F50" s="229" t="str">
        <f t="shared" ca="1" si="40"/>
        <v/>
      </c>
      <c r="G50" s="228" t="str">
        <f t="shared" si="4"/>
        <v/>
      </c>
      <c r="H50" s="229" t="str">
        <f t="shared" ca="1" si="41"/>
        <v/>
      </c>
      <c r="I50" s="228" t="str">
        <f t="shared" si="6"/>
        <v/>
      </c>
      <c r="J50" s="229" t="str">
        <f t="shared" ca="1" si="32"/>
        <v/>
      </c>
      <c r="K50" s="228" t="str">
        <f t="shared" si="8"/>
        <v/>
      </c>
      <c r="L50" s="229" t="str">
        <f t="shared" ca="1" si="42"/>
        <v/>
      </c>
      <c r="M50" s="228" t="str">
        <f t="shared" si="34"/>
        <v/>
      </c>
      <c r="N50" s="229" t="str">
        <f t="shared" ca="1" si="43"/>
        <v/>
      </c>
      <c r="O50" s="228" t="str">
        <f t="shared" si="36"/>
        <v/>
      </c>
      <c r="P50" s="229" t="str">
        <f t="shared" ca="1" si="44"/>
        <v/>
      </c>
      <c r="Q50" s="228" t="str">
        <f t="shared" si="37"/>
        <v/>
      </c>
      <c r="R50" s="229" t="str">
        <f t="shared" ca="1" si="45"/>
        <v/>
      </c>
      <c r="S50" s="228" t="str">
        <f t="shared" si="10"/>
        <v/>
      </c>
      <c r="T50" s="229" t="str">
        <f t="shared" ca="1" si="46"/>
        <v/>
      </c>
      <c r="U50" s="228" t="str">
        <f t="shared" si="26"/>
        <v/>
      </c>
      <c r="V50" s="229" t="str">
        <f t="shared" ca="1" si="47"/>
        <v/>
      </c>
      <c r="W50" s="228" t="str">
        <f t="shared" si="27"/>
        <v/>
      </c>
      <c r="X50" s="229" t="str">
        <f t="shared" ca="1" si="48"/>
        <v/>
      </c>
      <c r="Y50" s="228" t="str">
        <f t="shared" si="28"/>
        <v/>
      </c>
      <c r="Z50" s="230"/>
      <c r="AA50" s="230"/>
    </row>
    <row r="51" spans="1:27" ht="12.75" hidden="1" customHeight="1">
      <c r="A51" s="218"/>
      <c r="B51" s="225"/>
      <c r="C51" s="226" t="str">
        <f t="shared" si="24"/>
        <v/>
      </c>
      <c r="D51" s="227" t="str">
        <f t="shared" si="39"/>
        <v/>
      </c>
      <c r="E51" s="228" t="str">
        <f t="shared" si="23"/>
        <v/>
      </c>
      <c r="F51" s="229" t="str">
        <f t="shared" ca="1" si="40"/>
        <v/>
      </c>
      <c r="G51" s="228" t="str">
        <f t="shared" si="4"/>
        <v/>
      </c>
      <c r="H51" s="229" t="str">
        <f t="shared" ca="1" si="41"/>
        <v/>
      </c>
      <c r="I51" s="228" t="str">
        <f t="shared" si="6"/>
        <v/>
      </c>
      <c r="J51" s="229" t="str">
        <f t="shared" ca="1" si="32"/>
        <v/>
      </c>
      <c r="K51" s="228" t="str">
        <f t="shared" si="8"/>
        <v/>
      </c>
      <c r="L51" s="229" t="str">
        <f t="shared" ca="1" si="42"/>
        <v/>
      </c>
      <c r="M51" s="228" t="str">
        <f t="shared" si="34"/>
        <v/>
      </c>
      <c r="N51" s="229" t="str">
        <f t="shared" ca="1" si="43"/>
        <v/>
      </c>
      <c r="O51" s="228" t="str">
        <f t="shared" si="36"/>
        <v/>
      </c>
      <c r="P51" s="229" t="str">
        <f t="shared" ca="1" si="44"/>
        <v/>
      </c>
      <c r="Q51" s="228" t="str">
        <f t="shared" si="37"/>
        <v/>
      </c>
      <c r="R51" s="229" t="str">
        <f t="shared" ca="1" si="45"/>
        <v/>
      </c>
      <c r="S51" s="228" t="str">
        <f t="shared" si="10"/>
        <v/>
      </c>
      <c r="T51" s="229" t="str">
        <f t="shared" ca="1" si="46"/>
        <v/>
      </c>
      <c r="U51" s="228" t="str">
        <f t="shared" si="26"/>
        <v/>
      </c>
      <c r="V51" s="229" t="str">
        <f t="shared" ca="1" si="47"/>
        <v/>
      </c>
      <c r="W51" s="228" t="str">
        <f t="shared" si="27"/>
        <v/>
      </c>
      <c r="X51" s="229" t="str">
        <f t="shared" ca="1" si="48"/>
        <v/>
      </c>
      <c r="Y51" s="228" t="str">
        <f t="shared" si="28"/>
        <v/>
      </c>
      <c r="Z51" s="230"/>
      <c r="AA51" s="230"/>
    </row>
    <row r="52" spans="1:27" ht="12.75" hidden="1" customHeight="1">
      <c r="A52" s="218"/>
      <c r="B52" s="225"/>
      <c r="C52" s="226" t="str">
        <f t="shared" si="24"/>
        <v/>
      </c>
      <c r="D52" s="227" t="str">
        <f t="shared" si="39"/>
        <v/>
      </c>
      <c r="E52" s="228" t="str">
        <f t="shared" si="23"/>
        <v/>
      </c>
      <c r="F52" s="229" t="str">
        <f t="shared" ca="1" si="40"/>
        <v/>
      </c>
      <c r="G52" s="228" t="str">
        <f t="shared" si="4"/>
        <v/>
      </c>
      <c r="H52" s="229" t="str">
        <f t="shared" ca="1" si="41"/>
        <v/>
      </c>
      <c r="I52" s="228" t="str">
        <f t="shared" si="6"/>
        <v/>
      </c>
      <c r="J52" s="229" t="str">
        <f t="shared" ca="1" si="32"/>
        <v/>
      </c>
      <c r="K52" s="228" t="str">
        <f t="shared" si="8"/>
        <v/>
      </c>
      <c r="L52" s="229" t="str">
        <f t="shared" ca="1" si="42"/>
        <v/>
      </c>
      <c r="M52" s="228" t="str">
        <f t="shared" si="34"/>
        <v/>
      </c>
      <c r="N52" s="229" t="str">
        <f t="shared" ca="1" si="43"/>
        <v/>
      </c>
      <c r="O52" s="228" t="str">
        <f t="shared" si="36"/>
        <v/>
      </c>
      <c r="P52" s="229" t="str">
        <f t="shared" ca="1" si="44"/>
        <v/>
      </c>
      <c r="Q52" s="228" t="str">
        <f t="shared" si="37"/>
        <v/>
      </c>
      <c r="R52" s="229" t="str">
        <f t="shared" ca="1" si="45"/>
        <v/>
      </c>
      <c r="S52" s="228" t="str">
        <f t="shared" si="10"/>
        <v/>
      </c>
      <c r="T52" s="229" t="str">
        <f t="shared" ca="1" si="46"/>
        <v/>
      </c>
      <c r="U52" s="228" t="str">
        <f t="shared" si="26"/>
        <v/>
      </c>
      <c r="V52" s="229" t="str">
        <f t="shared" ca="1" si="47"/>
        <v/>
      </c>
      <c r="W52" s="228" t="str">
        <f t="shared" si="27"/>
        <v/>
      </c>
      <c r="X52" s="229" t="str">
        <f t="shared" ca="1" si="48"/>
        <v/>
      </c>
      <c r="Y52" s="228" t="str">
        <f t="shared" si="28"/>
        <v/>
      </c>
      <c r="Z52" s="230"/>
      <c r="AA52" s="230"/>
    </row>
    <row r="53" spans="1:27" ht="12.75" hidden="1" customHeight="1">
      <c r="A53" s="218"/>
      <c r="B53" s="225"/>
      <c r="C53" s="226" t="str">
        <f t="shared" si="24"/>
        <v/>
      </c>
      <c r="D53" s="227" t="str">
        <f t="shared" si="39"/>
        <v/>
      </c>
      <c r="E53" s="228" t="str">
        <f t="shared" si="23"/>
        <v/>
      </c>
      <c r="F53" s="229" t="str">
        <f t="shared" ca="1" si="40"/>
        <v/>
      </c>
      <c r="G53" s="228" t="str">
        <f t="shared" si="4"/>
        <v/>
      </c>
      <c r="H53" s="229" t="str">
        <f t="shared" ca="1" si="41"/>
        <v/>
      </c>
      <c r="I53" s="228" t="str">
        <f t="shared" si="6"/>
        <v/>
      </c>
      <c r="J53" s="229" t="str">
        <f t="shared" ca="1" si="32"/>
        <v/>
      </c>
      <c r="K53" s="228" t="str">
        <f t="shared" si="8"/>
        <v/>
      </c>
      <c r="L53" s="229" t="str">
        <f t="shared" ca="1" si="42"/>
        <v/>
      </c>
      <c r="M53" s="228" t="str">
        <f t="shared" si="34"/>
        <v/>
      </c>
      <c r="N53" s="229" t="str">
        <f t="shared" ca="1" si="43"/>
        <v/>
      </c>
      <c r="O53" s="228" t="str">
        <f t="shared" si="36"/>
        <v/>
      </c>
      <c r="P53" s="229" t="str">
        <f t="shared" ca="1" si="44"/>
        <v/>
      </c>
      <c r="Q53" s="228" t="str">
        <f t="shared" si="37"/>
        <v/>
      </c>
      <c r="R53" s="229" t="str">
        <f t="shared" ca="1" si="45"/>
        <v/>
      </c>
      <c r="S53" s="228" t="str">
        <f t="shared" si="10"/>
        <v/>
      </c>
      <c r="T53" s="229" t="str">
        <f t="shared" ca="1" si="46"/>
        <v/>
      </c>
      <c r="U53" s="228" t="str">
        <f t="shared" si="26"/>
        <v/>
      </c>
      <c r="V53" s="229" t="str">
        <f t="shared" ca="1" si="47"/>
        <v/>
      </c>
      <c r="W53" s="228" t="str">
        <f t="shared" si="27"/>
        <v/>
      </c>
      <c r="X53" s="229" t="str">
        <f t="shared" ca="1" si="48"/>
        <v/>
      </c>
      <c r="Y53" s="228" t="str">
        <f t="shared" si="28"/>
        <v/>
      </c>
      <c r="Z53" s="230"/>
      <c r="AA53" s="230"/>
    </row>
    <row r="54" spans="1:27" ht="12.75" hidden="1" customHeight="1">
      <c r="A54" s="218"/>
      <c r="B54" s="225"/>
      <c r="C54" s="226" t="str">
        <f t="shared" si="24"/>
        <v/>
      </c>
      <c r="D54" s="227" t="str">
        <f t="shared" si="39"/>
        <v/>
      </c>
      <c r="E54" s="228" t="str">
        <f t="shared" si="23"/>
        <v/>
      </c>
      <c r="F54" s="229" t="str">
        <f t="shared" ca="1" si="40"/>
        <v/>
      </c>
      <c r="G54" s="228" t="str">
        <f t="shared" si="4"/>
        <v/>
      </c>
      <c r="H54" s="229" t="str">
        <f t="shared" ca="1" si="41"/>
        <v/>
      </c>
      <c r="I54" s="228" t="str">
        <f t="shared" si="6"/>
        <v/>
      </c>
      <c r="J54" s="229" t="str">
        <f t="shared" ca="1" si="32"/>
        <v/>
      </c>
      <c r="K54" s="228" t="str">
        <f t="shared" si="8"/>
        <v/>
      </c>
      <c r="L54" s="229" t="str">
        <f t="shared" ca="1" si="42"/>
        <v/>
      </c>
      <c r="M54" s="228" t="str">
        <f t="shared" si="34"/>
        <v/>
      </c>
      <c r="N54" s="229" t="str">
        <f t="shared" ca="1" si="43"/>
        <v/>
      </c>
      <c r="O54" s="228" t="str">
        <f t="shared" si="36"/>
        <v/>
      </c>
      <c r="P54" s="229" t="str">
        <f t="shared" ca="1" si="44"/>
        <v/>
      </c>
      <c r="Q54" s="228" t="str">
        <f t="shared" si="37"/>
        <v/>
      </c>
      <c r="R54" s="229" t="str">
        <f t="shared" ca="1" si="45"/>
        <v/>
      </c>
      <c r="S54" s="228" t="str">
        <f t="shared" si="10"/>
        <v/>
      </c>
      <c r="T54" s="229" t="str">
        <f t="shared" ca="1" si="46"/>
        <v/>
      </c>
      <c r="U54" s="228" t="str">
        <f t="shared" si="26"/>
        <v/>
      </c>
      <c r="V54" s="229" t="str">
        <f t="shared" ca="1" si="47"/>
        <v/>
      </c>
      <c r="W54" s="228" t="str">
        <f t="shared" si="27"/>
        <v/>
      </c>
      <c r="X54" s="229" t="str">
        <f t="shared" ca="1" si="48"/>
        <v/>
      </c>
      <c r="Y54" s="228" t="str">
        <f t="shared" si="28"/>
        <v/>
      </c>
      <c r="Z54" s="230"/>
      <c r="AA54" s="230"/>
    </row>
    <row r="55" spans="1:27" ht="12.75" hidden="1" customHeight="1">
      <c r="A55" s="218"/>
      <c r="B55" s="225"/>
      <c r="C55" s="226" t="str">
        <f t="shared" si="24"/>
        <v/>
      </c>
      <c r="D55" s="227" t="str">
        <f t="shared" si="39"/>
        <v/>
      </c>
      <c r="E55" s="228" t="str">
        <f t="shared" si="23"/>
        <v/>
      </c>
      <c r="F55" s="229" t="str">
        <f t="shared" ca="1" si="40"/>
        <v/>
      </c>
      <c r="G55" s="228" t="str">
        <f t="shared" si="4"/>
        <v/>
      </c>
      <c r="H55" s="229" t="str">
        <f t="shared" ca="1" si="41"/>
        <v/>
      </c>
      <c r="I55" s="228" t="str">
        <f t="shared" si="6"/>
        <v/>
      </c>
      <c r="J55" s="229" t="str">
        <f t="shared" ca="1" si="32"/>
        <v/>
      </c>
      <c r="K55" s="228" t="str">
        <f t="shared" si="8"/>
        <v/>
      </c>
      <c r="L55" s="229" t="str">
        <f t="shared" ca="1" si="42"/>
        <v/>
      </c>
      <c r="M55" s="228" t="str">
        <f t="shared" si="34"/>
        <v/>
      </c>
      <c r="N55" s="229" t="str">
        <f t="shared" ca="1" si="43"/>
        <v/>
      </c>
      <c r="O55" s="228" t="str">
        <f t="shared" si="36"/>
        <v/>
      </c>
      <c r="P55" s="229" t="str">
        <f t="shared" ca="1" si="44"/>
        <v/>
      </c>
      <c r="Q55" s="228" t="str">
        <f t="shared" si="37"/>
        <v/>
      </c>
      <c r="R55" s="229" t="str">
        <f t="shared" ca="1" si="45"/>
        <v/>
      </c>
      <c r="S55" s="228" t="str">
        <f t="shared" si="10"/>
        <v/>
      </c>
      <c r="T55" s="229" t="str">
        <f t="shared" ca="1" si="46"/>
        <v/>
      </c>
      <c r="U55" s="228" t="str">
        <f t="shared" si="26"/>
        <v/>
      </c>
      <c r="V55" s="229" t="str">
        <f t="shared" ca="1" si="47"/>
        <v/>
      </c>
      <c r="W55" s="228" t="str">
        <f t="shared" si="27"/>
        <v/>
      </c>
      <c r="X55" s="229" t="str">
        <f t="shared" ca="1" si="48"/>
        <v/>
      </c>
      <c r="Y55" s="228" t="str">
        <f t="shared" si="28"/>
        <v/>
      </c>
      <c r="Z55" s="230"/>
      <c r="AA55" s="230"/>
    </row>
    <row r="56" spans="1:27" ht="12.75" hidden="1" customHeight="1">
      <c r="A56" s="218"/>
      <c r="B56" s="225"/>
      <c r="C56" s="226" t="str">
        <f t="shared" si="24"/>
        <v/>
      </c>
      <c r="D56" s="227" t="str">
        <f t="shared" si="39"/>
        <v/>
      </c>
      <c r="E56" s="228" t="str">
        <f t="shared" si="23"/>
        <v/>
      </c>
      <c r="F56" s="229" t="str">
        <f t="shared" ca="1" si="40"/>
        <v/>
      </c>
      <c r="G56" s="228" t="str">
        <f t="shared" si="4"/>
        <v/>
      </c>
      <c r="H56" s="229" t="str">
        <f t="shared" ca="1" si="41"/>
        <v/>
      </c>
      <c r="I56" s="228" t="str">
        <f t="shared" si="6"/>
        <v/>
      </c>
      <c r="J56" s="229" t="str">
        <f t="shared" ca="1" si="32"/>
        <v/>
      </c>
      <c r="K56" s="228" t="str">
        <f t="shared" si="8"/>
        <v/>
      </c>
      <c r="L56" s="229" t="str">
        <f t="shared" ca="1" si="42"/>
        <v/>
      </c>
      <c r="M56" s="228" t="str">
        <f t="shared" si="34"/>
        <v/>
      </c>
      <c r="N56" s="229" t="str">
        <f t="shared" ca="1" si="43"/>
        <v/>
      </c>
      <c r="O56" s="228" t="str">
        <f t="shared" si="36"/>
        <v/>
      </c>
      <c r="P56" s="229" t="str">
        <f t="shared" ca="1" si="44"/>
        <v/>
      </c>
      <c r="Q56" s="228" t="str">
        <f t="shared" si="37"/>
        <v/>
      </c>
      <c r="R56" s="229" t="str">
        <f t="shared" ca="1" si="45"/>
        <v/>
      </c>
      <c r="S56" s="228" t="str">
        <f t="shared" si="10"/>
        <v/>
      </c>
      <c r="T56" s="229" t="str">
        <f t="shared" ca="1" si="46"/>
        <v/>
      </c>
      <c r="U56" s="228" t="str">
        <f t="shared" si="26"/>
        <v/>
      </c>
      <c r="V56" s="229" t="str">
        <f t="shared" ca="1" si="47"/>
        <v/>
      </c>
      <c r="W56" s="228" t="str">
        <f t="shared" si="27"/>
        <v/>
      </c>
      <c r="X56" s="229" t="str">
        <f t="shared" ca="1" si="48"/>
        <v/>
      </c>
      <c r="Y56" s="228" t="str">
        <f t="shared" si="28"/>
        <v/>
      </c>
      <c r="Z56" s="230"/>
      <c r="AA56" s="230"/>
    </row>
    <row r="57" spans="1:27" ht="12.75" hidden="1" customHeight="1">
      <c r="A57" s="218"/>
      <c r="B57" s="225"/>
      <c r="C57" s="226" t="str">
        <f t="shared" si="24"/>
        <v/>
      </c>
      <c r="D57" s="227" t="str">
        <f t="shared" si="39"/>
        <v/>
      </c>
      <c r="E57" s="228" t="str">
        <f t="shared" si="23"/>
        <v/>
      </c>
      <c r="F57" s="229" t="str">
        <f t="shared" ca="1" si="40"/>
        <v/>
      </c>
      <c r="G57" s="228" t="str">
        <f t="shared" si="4"/>
        <v/>
      </c>
      <c r="H57" s="229" t="str">
        <f t="shared" ca="1" si="41"/>
        <v/>
      </c>
      <c r="I57" s="228" t="str">
        <f t="shared" si="6"/>
        <v/>
      </c>
      <c r="J57" s="229" t="str">
        <f t="shared" ca="1" si="32"/>
        <v/>
      </c>
      <c r="K57" s="228" t="str">
        <f t="shared" si="8"/>
        <v/>
      </c>
      <c r="L57" s="229" t="str">
        <f t="shared" ca="1" si="42"/>
        <v/>
      </c>
      <c r="M57" s="228" t="str">
        <f t="shared" si="34"/>
        <v/>
      </c>
      <c r="N57" s="229" t="str">
        <f t="shared" ca="1" si="43"/>
        <v/>
      </c>
      <c r="O57" s="228" t="str">
        <f t="shared" si="36"/>
        <v/>
      </c>
      <c r="P57" s="229" t="str">
        <f t="shared" ca="1" si="44"/>
        <v/>
      </c>
      <c r="Q57" s="228" t="str">
        <f t="shared" si="37"/>
        <v/>
      </c>
      <c r="R57" s="229" t="str">
        <f t="shared" ca="1" si="45"/>
        <v/>
      </c>
      <c r="S57" s="228" t="str">
        <f t="shared" si="10"/>
        <v/>
      </c>
      <c r="T57" s="229" t="str">
        <f t="shared" ca="1" si="46"/>
        <v/>
      </c>
      <c r="U57" s="228" t="str">
        <f t="shared" si="26"/>
        <v/>
      </c>
      <c r="V57" s="229" t="str">
        <f t="shared" ca="1" si="47"/>
        <v/>
      </c>
      <c r="W57" s="228" t="str">
        <f t="shared" si="27"/>
        <v/>
      </c>
      <c r="X57" s="229" t="str">
        <f t="shared" ca="1" si="48"/>
        <v/>
      </c>
      <c r="Y57" s="228" t="str">
        <f t="shared" si="28"/>
        <v/>
      </c>
      <c r="Z57" s="230"/>
      <c r="AA57" s="230"/>
    </row>
    <row r="58" spans="1:27" ht="12.75" hidden="1" customHeight="1">
      <c r="A58" s="218"/>
      <c r="B58" s="225"/>
      <c r="C58" s="226" t="str">
        <f t="shared" si="24"/>
        <v/>
      </c>
      <c r="D58" s="227" t="str">
        <f t="shared" si="39"/>
        <v/>
      </c>
      <c r="E58" s="228" t="str">
        <f t="shared" si="23"/>
        <v/>
      </c>
      <c r="F58" s="229" t="str">
        <f t="shared" ca="1" si="40"/>
        <v/>
      </c>
      <c r="G58" s="228" t="str">
        <f t="shared" si="4"/>
        <v/>
      </c>
      <c r="H58" s="229" t="str">
        <f t="shared" ca="1" si="41"/>
        <v/>
      </c>
      <c r="I58" s="228" t="str">
        <f t="shared" si="6"/>
        <v/>
      </c>
      <c r="J58" s="229" t="str">
        <f t="shared" ca="1" si="32"/>
        <v/>
      </c>
      <c r="K58" s="228" t="str">
        <f t="shared" si="8"/>
        <v/>
      </c>
      <c r="L58" s="229" t="str">
        <f t="shared" ca="1" si="42"/>
        <v/>
      </c>
      <c r="M58" s="228" t="str">
        <f t="shared" si="34"/>
        <v/>
      </c>
      <c r="N58" s="229" t="str">
        <f t="shared" ca="1" si="43"/>
        <v/>
      </c>
      <c r="O58" s="228" t="str">
        <f t="shared" si="36"/>
        <v/>
      </c>
      <c r="P58" s="229" t="str">
        <f t="shared" ca="1" si="44"/>
        <v/>
      </c>
      <c r="Q58" s="228" t="str">
        <f t="shared" si="37"/>
        <v/>
      </c>
      <c r="R58" s="229" t="str">
        <f t="shared" ca="1" si="45"/>
        <v/>
      </c>
      <c r="S58" s="228" t="str">
        <f t="shared" si="10"/>
        <v/>
      </c>
      <c r="T58" s="229" t="str">
        <f t="shared" ca="1" si="46"/>
        <v/>
      </c>
      <c r="U58" s="228" t="str">
        <f t="shared" si="26"/>
        <v/>
      </c>
      <c r="V58" s="229" t="str">
        <f t="shared" ca="1" si="47"/>
        <v/>
      </c>
      <c r="W58" s="228" t="str">
        <f t="shared" si="27"/>
        <v/>
      </c>
      <c r="X58" s="229" t="str">
        <f t="shared" ca="1" si="48"/>
        <v/>
      </c>
      <c r="Y58" s="228" t="str">
        <f t="shared" si="28"/>
        <v/>
      </c>
      <c r="Z58" s="230"/>
      <c r="AA58" s="230"/>
    </row>
    <row r="59" spans="1:27" ht="12.75" hidden="1" customHeight="1">
      <c r="A59" s="218"/>
      <c r="B59" s="225"/>
      <c r="C59" s="226" t="str">
        <f t="shared" si="24"/>
        <v/>
      </c>
      <c r="D59" s="227" t="str">
        <f t="shared" si="39"/>
        <v/>
      </c>
      <c r="E59" s="228" t="str">
        <f t="shared" si="23"/>
        <v/>
      </c>
      <c r="F59" s="229" t="str">
        <f t="shared" ca="1" si="40"/>
        <v/>
      </c>
      <c r="G59" s="228" t="str">
        <f t="shared" si="4"/>
        <v/>
      </c>
      <c r="H59" s="229" t="str">
        <f t="shared" ca="1" si="41"/>
        <v/>
      </c>
      <c r="I59" s="228" t="str">
        <f t="shared" si="6"/>
        <v/>
      </c>
      <c r="J59" s="229" t="str">
        <f t="shared" ca="1" si="32"/>
        <v/>
      </c>
      <c r="K59" s="228" t="str">
        <f t="shared" si="8"/>
        <v/>
      </c>
      <c r="L59" s="229" t="str">
        <f t="shared" ca="1" si="42"/>
        <v/>
      </c>
      <c r="M59" s="228" t="str">
        <f t="shared" si="34"/>
        <v/>
      </c>
      <c r="N59" s="229" t="str">
        <f t="shared" ca="1" si="43"/>
        <v/>
      </c>
      <c r="O59" s="228" t="str">
        <f t="shared" si="36"/>
        <v/>
      </c>
      <c r="P59" s="229" t="str">
        <f t="shared" ca="1" si="44"/>
        <v/>
      </c>
      <c r="Q59" s="228" t="str">
        <f t="shared" si="37"/>
        <v/>
      </c>
      <c r="R59" s="229" t="str">
        <f t="shared" ca="1" si="45"/>
        <v/>
      </c>
      <c r="S59" s="228" t="str">
        <f t="shared" si="10"/>
        <v/>
      </c>
      <c r="T59" s="229" t="str">
        <f t="shared" ca="1" si="46"/>
        <v/>
      </c>
      <c r="U59" s="228" t="str">
        <f t="shared" si="26"/>
        <v/>
      </c>
      <c r="V59" s="229" t="str">
        <f t="shared" ca="1" si="47"/>
        <v/>
      </c>
      <c r="W59" s="228" t="str">
        <f t="shared" si="27"/>
        <v/>
      </c>
      <c r="X59" s="229" t="str">
        <f t="shared" ca="1" si="48"/>
        <v/>
      </c>
      <c r="Y59" s="228" t="str">
        <f t="shared" si="28"/>
        <v/>
      </c>
      <c r="Z59" s="230"/>
      <c r="AA59" s="230"/>
    </row>
    <row r="60" spans="1:27" ht="12.75" hidden="1" customHeight="1">
      <c r="A60" s="218"/>
      <c r="B60" s="225"/>
      <c r="C60" s="226" t="str">
        <f t="shared" si="24"/>
        <v/>
      </c>
      <c r="D60" s="227" t="str">
        <f t="shared" si="39"/>
        <v/>
      </c>
      <c r="E60" s="228" t="str">
        <f t="shared" si="23"/>
        <v/>
      </c>
      <c r="F60" s="229" t="str">
        <f t="shared" ca="1" si="40"/>
        <v/>
      </c>
      <c r="G60" s="228" t="str">
        <f t="shared" si="4"/>
        <v/>
      </c>
      <c r="H60" s="229" t="str">
        <f t="shared" ca="1" si="41"/>
        <v/>
      </c>
      <c r="I60" s="228" t="str">
        <f t="shared" si="6"/>
        <v/>
      </c>
      <c r="J60" s="229" t="str">
        <f t="shared" ca="1" si="32"/>
        <v/>
      </c>
      <c r="K60" s="228" t="str">
        <f t="shared" si="8"/>
        <v/>
      </c>
      <c r="L60" s="229" t="str">
        <f t="shared" ca="1" si="42"/>
        <v/>
      </c>
      <c r="M60" s="228" t="str">
        <f t="shared" si="34"/>
        <v/>
      </c>
      <c r="N60" s="229" t="str">
        <f t="shared" ca="1" si="43"/>
        <v/>
      </c>
      <c r="O60" s="228" t="str">
        <f t="shared" si="36"/>
        <v/>
      </c>
      <c r="P60" s="229" t="str">
        <f t="shared" ca="1" si="44"/>
        <v/>
      </c>
      <c r="Q60" s="228" t="str">
        <f t="shared" si="37"/>
        <v/>
      </c>
      <c r="R60" s="229" t="str">
        <f t="shared" ca="1" si="45"/>
        <v/>
      </c>
      <c r="S60" s="228" t="str">
        <f t="shared" si="10"/>
        <v/>
      </c>
      <c r="T60" s="229" t="str">
        <f t="shared" ca="1" si="46"/>
        <v/>
      </c>
      <c r="U60" s="228" t="str">
        <f t="shared" si="26"/>
        <v/>
      </c>
      <c r="V60" s="229" t="str">
        <f t="shared" ca="1" si="47"/>
        <v/>
      </c>
      <c r="W60" s="228" t="str">
        <f t="shared" si="27"/>
        <v/>
      </c>
      <c r="X60" s="229" t="str">
        <f t="shared" ca="1" si="48"/>
        <v/>
      </c>
      <c r="Y60" s="228" t="str">
        <f t="shared" si="28"/>
        <v/>
      </c>
      <c r="Z60" s="230"/>
      <c r="AA60" s="230"/>
    </row>
    <row r="61" spans="1:27" ht="12.75" hidden="1" customHeight="1">
      <c r="A61" s="218"/>
      <c r="B61" s="225"/>
      <c r="C61" s="226" t="str">
        <f t="shared" si="24"/>
        <v/>
      </c>
      <c r="D61" s="227" t="str">
        <f t="shared" si="39"/>
        <v/>
      </c>
      <c r="E61" s="228" t="str">
        <f t="shared" si="23"/>
        <v/>
      </c>
      <c r="F61" s="229" t="str">
        <f t="shared" ca="1" si="40"/>
        <v/>
      </c>
      <c r="G61" s="228" t="str">
        <f t="shared" si="4"/>
        <v/>
      </c>
      <c r="H61" s="229" t="str">
        <f t="shared" ca="1" si="41"/>
        <v/>
      </c>
      <c r="I61" s="228" t="str">
        <f t="shared" si="6"/>
        <v/>
      </c>
      <c r="J61" s="229" t="str">
        <f t="shared" ca="1" si="32"/>
        <v/>
      </c>
      <c r="K61" s="228" t="str">
        <f t="shared" si="8"/>
        <v/>
      </c>
      <c r="L61" s="229" t="str">
        <f t="shared" ca="1" si="42"/>
        <v/>
      </c>
      <c r="M61" s="228" t="str">
        <f t="shared" si="34"/>
        <v/>
      </c>
      <c r="N61" s="229" t="str">
        <f t="shared" ca="1" si="43"/>
        <v/>
      </c>
      <c r="O61" s="228" t="str">
        <f t="shared" si="36"/>
        <v/>
      </c>
      <c r="P61" s="229" t="str">
        <f t="shared" ca="1" si="44"/>
        <v/>
      </c>
      <c r="Q61" s="228" t="str">
        <f t="shared" si="37"/>
        <v/>
      </c>
      <c r="R61" s="229" t="str">
        <f t="shared" ca="1" si="45"/>
        <v/>
      </c>
      <c r="S61" s="228" t="str">
        <f t="shared" si="10"/>
        <v/>
      </c>
      <c r="T61" s="229" t="str">
        <f t="shared" ca="1" si="46"/>
        <v/>
      </c>
      <c r="U61" s="228" t="str">
        <f t="shared" si="26"/>
        <v/>
      </c>
      <c r="V61" s="229" t="str">
        <f t="shared" ca="1" si="47"/>
        <v/>
      </c>
      <c r="W61" s="228" t="str">
        <f t="shared" si="27"/>
        <v/>
      </c>
      <c r="X61" s="229" t="str">
        <f t="shared" ca="1" si="48"/>
        <v/>
      </c>
      <c r="Y61" s="228" t="str">
        <f t="shared" si="28"/>
        <v/>
      </c>
      <c r="Z61" s="230"/>
      <c r="AA61" s="230"/>
    </row>
    <row r="62" spans="1:27" ht="12.75" hidden="1" customHeight="1">
      <c r="A62" s="218"/>
      <c r="B62" s="225"/>
      <c r="C62" s="226" t="str">
        <f t="shared" si="24"/>
        <v/>
      </c>
      <c r="D62" s="227" t="str">
        <f t="shared" si="39"/>
        <v/>
      </c>
      <c r="E62" s="228" t="str">
        <f t="shared" si="23"/>
        <v/>
      </c>
      <c r="F62" s="229" t="str">
        <f t="shared" ca="1" si="40"/>
        <v/>
      </c>
      <c r="G62" s="228" t="str">
        <f t="shared" si="4"/>
        <v/>
      </c>
      <c r="H62" s="229" t="str">
        <f t="shared" ca="1" si="41"/>
        <v/>
      </c>
      <c r="I62" s="228" t="str">
        <f t="shared" si="6"/>
        <v/>
      </c>
      <c r="J62" s="229" t="str">
        <f t="shared" ca="1" si="32"/>
        <v/>
      </c>
      <c r="K62" s="228" t="str">
        <f t="shared" si="8"/>
        <v/>
      </c>
      <c r="L62" s="229" t="str">
        <f t="shared" ca="1" si="42"/>
        <v/>
      </c>
      <c r="M62" s="228" t="str">
        <f t="shared" si="34"/>
        <v/>
      </c>
      <c r="N62" s="229" t="str">
        <f t="shared" ca="1" si="43"/>
        <v/>
      </c>
      <c r="O62" s="228" t="str">
        <f t="shared" si="36"/>
        <v/>
      </c>
      <c r="P62" s="229" t="str">
        <f t="shared" ca="1" si="44"/>
        <v/>
      </c>
      <c r="Q62" s="228" t="str">
        <f t="shared" si="37"/>
        <v/>
      </c>
      <c r="R62" s="229" t="str">
        <f t="shared" ca="1" si="45"/>
        <v/>
      </c>
      <c r="S62" s="228" t="str">
        <f t="shared" si="10"/>
        <v/>
      </c>
      <c r="T62" s="229" t="str">
        <f t="shared" ca="1" si="46"/>
        <v/>
      </c>
      <c r="U62" s="228" t="str">
        <f t="shared" si="26"/>
        <v/>
      </c>
      <c r="V62" s="229" t="str">
        <f t="shared" ca="1" si="47"/>
        <v/>
      </c>
      <c r="W62" s="228" t="str">
        <f t="shared" si="27"/>
        <v/>
      </c>
      <c r="X62" s="229" t="str">
        <f t="shared" ca="1" si="48"/>
        <v/>
      </c>
      <c r="Y62" s="228" t="str">
        <f t="shared" si="28"/>
        <v/>
      </c>
      <c r="Z62" s="230"/>
      <c r="AA62" s="230"/>
    </row>
    <row r="63" spans="1:27" ht="12.75" hidden="1" customHeight="1">
      <c r="A63" s="218"/>
      <c r="B63" s="225"/>
      <c r="C63" s="226" t="str">
        <f t="shared" si="24"/>
        <v/>
      </c>
      <c r="D63" s="227" t="str">
        <f t="shared" si="39"/>
        <v/>
      </c>
      <c r="E63" s="228" t="str">
        <f t="shared" si="23"/>
        <v/>
      </c>
      <c r="F63" s="229" t="str">
        <f t="shared" ca="1" si="40"/>
        <v/>
      </c>
      <c r="G63" s="228" t="str">
        <f t="shared" si="4"/>
        <v/>
      </c>
      <c r="H63" s="229" t="str">
        <f t="shared" ca="1" si="41"/>
        <v/>
      </c>
      <c r="I63" s="228" t="str">
        <f t="shared" si="6"/>
        <v/>
      </c>
      <c r="J63" s="229" t="str">
        <f t="shared" ca="1" si="32"/>
        <v/>
      </c>
      <c r="K63" s="228" t="str">
        <f t="shared" si="8"/>
        <v/>
      </c>
      <c r="L63" s="229" t="str">
        <f t="shared" ca="1" si="42"/>
        <v/>
      </c>
      <c r="M63" s="228" t="str">
        <f t="shared" si="34"/>
        <v/>
      </c>
      <c r="N63" s="229" t="str">
        <f t="shared" ca="1" si="43"/>
        <v/>
      </c>
      <c r="O63" s="228" t="str">
        <f t="shared" si="36"/>
        <v/>
      </c>
      <c r="P63" s="229" t="str">
        <f t="shared" ca="1" si="44"/>
        <v/>
      </c>
      <c r="Q63" s="228" t="str">
        <f t="shared" si="37"/>
        <v/>
      </c>
      <c r="R63" s="229" t="str">
        <f t="shared" ca="1" si="45"/>
        <v/>
      </c>
      <c r="S63" s="228" t="str">
        <f t="shared" si="10"/>
        <v/>
      </c>
      <c r="T63" s="229" t="str">
        <f t="shared" ca="1" si="46"/>
        <v/>
      </c>
      <c r="U63" s="228" t="str">
        <f t="shared" si="26"/>
        <v/>
      </c>
      <c r="V63" s="229" t="str">
        <f t="shared" ca="1" si="47"/>
        <v/>
      </c>
      <c r="W63" s="228" t="str">
        <f t="shared" si="27"/>
        <v/>
      </c>
      <c r="X63" s="229" t="str">
        <f t="shared" ca="1" si="48"/>
        <v/>
      </c>
      <c r="Y63" s="228" t="str">
        <f t="shared" si="28"/>
        <v/>
      </c>
      <c r="Z63" s="230"/>
      <c r="AA63" s="230"/>
    </row>
    <row r="64" spans="1:27" ht="12.75" hidden="1" customHeight="1">
      <c r="A64" s="218"/>
      <c r="B64" s="225"/>
      <c r="C64" s="226" t="str">
        <f t="shared" si="24"/>
        <v/>
      </c>
      <c r="D64" s="227" t="str">
        <f t="shared" si="39"/>
        <v/>
      </c>
      <c r="E64" s="228" t="str">
        <f t="shared" si="23"/>
        <v/>
      </c>
      <c r="F64" s="229" t="str">
        <f t="shared" ca="1" si="40"/>
        <v/>
      </c>
      <c r="G64" s="228" t="str">
        <f t="shared" si="4"/>
        <v/>
      </c>
      <c r="H64" s="229" t="str">
        <f t="shared" ca="1" si="41"/>
        <v/>
      </c>
      <c r="I64" s="228" t="str">
        <f t="shared" si="6"/>
        <v/>
      </c>
      <c r="J64" s="229" t="str">
        <f t="shared" ca="1" si="32"/>
        <v/>
      </c>
      <c r="K64" s="228" t="str">
        <f t="shared" si="8"/>
        <v/>
      </c>
      <c r="L64" s="229" t="str">
        <f t="shared" ca="1" si="42"/>
        <v/>
      </c>
      <c r="M64" s="228" t="str">
        <f t="shared" si="34"/>
        <v/>
      </c>
      <c r="N64" s="229" t="str">
        <f t="shared" ca="1" si="43"/>
        <v/>
      </c>
      <c r="O64" s="228" t="str">
        <f t="shared" si="36"/>
        <v/>
      </c>
      <c r="P64" s="229" t="str">
        <f t="shared" ca="1" si="44"/>
        <v/>
      </c>
      <c r="Q64" s="228" t="str">
        <f t="shared" si="37"/>
        <v/>
      </c>
      <c r="R64" s="229" t="str">
        <f t="shared" ca="1" si="45"/>
        <v/>
      </c>
      <c r="S64" s="228" t="str">
        <f t="shared" si="10"/>
        <v/>
      </c>
      <c r="T64" s="229" t="str">
        <f t="shared" ca="1" si="46"/>
        <v/>
      </c>
      <c r="U64" s="228" t="str">
        <f t="shared" si="26"/>
        <v/>
      </c>
      <c r="V64" s="229" t="str">
        <f t="shared" ca="1" si="47"/>
        <v/>
      </c>
      <c r="W64" s="228" t="str">
        <f t="shared" si="27"/>
        <v/>
      </c>
      <c r="X64" s="229" t="str">
        <f t="shared" ca="1" si="48"/>
        <v/>
      </c>
      <c r="Y64" s="228" t="str">
        <f t="shared" si="28"/>
        <v/>
      </c>
      <c r="Z64" s="230"/>
      <c r="AA64" s="230"/>
    </row>
    <row r="65" spans="1:27" ht="12.75" hidden="1" customHeight="1">
      <c r="A65" s="218"/>
      <c r="B65" s="225"/>
      <c r="C65" s="226" t="str">
        <f t="shared" si="24"/>
        <v/>
      </c>
      <c r="D65" s="227" t="str">
        <f t="shared" si="39"/>
        <v/>
      </c>
      <c r="E65" s="228" t="str">
        <f t="shared" si="23"/>
        <v/>
      </c>
      <c r="F65" s="229" t="str">
        <f t="shared" ca="1" si="40"/>
        <v/>
      </c>
      <c r="G65" s="228" t="str">
        <f t="shared" si="4"/>
        <v/>
      </c>
      <c r="H65" s="229" t="str">
        <f t="shared" ca="1" si="41"/>
        <v/>
      </c>
      <c r="I65" s="228" t="str">
        <f t="shared" si="6"/>
        <v/>
      </c>
      <c r="J65" s="229" t="str">
        <f t="shared" ca="1" si="32"/>
        <v/>
      </c>
      <c r="K65" s="228" t="str">
        <f t="shared" si="8"/>
        <v/>
      </c>
      <c r="L65" s="229" t="str">
        <f t="shared" ca="1" si="42"/>
        <v/>
      </c>
      <c r="M65" s="228" t="str">
        <f t="shared" si="34"/>
        <v/>
      </c>
      <c r="N65" s="229" t="str">
        <f t="shared" ca="1" si="43"/>
        <v/>
      </c>
      <c r="O65" s="228" t="str">
        <f t="shared" si="36"/>
        <v/>
      </c>
      <c r="P65" s="229" t="str">
        <f t="shared" ca="1" si="44"/>
        <v/>
      </c>
      <c r="Q65" s="228" t="str">
        <f t="shared" si="37"/>
        <v/>
      </c>
      <c r="R65" s="229" t="str">
        <f t="shared" ca="1" si="45"/>
        <v/>
      </c>
      <c r="S65" s="228" t="str">
        <f t="shared" si="10"/>
        <v/>
      </c>
      <c r="T65" s="229" t="str">
        <f t="shared" ca="1" si="46"/>
        <v/>
      </c>
      <c r="U65" s="228" t="str">
        <f t="shared" si="26"/>
        <v/>
      </c>
      <c r="V65" s="229" t="str">
        <f t="shared" ca="1" si="47"/>
        <v/>
      </c>
      <c r="W65" s="228" t="str">
        <f t="shared" si="27"/>
        <v/>
      </c>
      <c r="X65" s="229" t="str">
        <f t="shared" ca="1" si="48"/>
        <v/>
      </c>
      <c r="Y65" s="228" t="str">
        <f t="shared" si="28"/>
        <v/>
      </c>
      <c r="Z65" s="230"/>
      <c r="AA65" s="230"/>
    </row>
    <row r="66" spans="1:27" ht="12.75" hidden="1" customHeight="1">
      <c r="A66" s="218"/>
      <c r="B66" s="225"/>
      <c r="C66" s="226" t="str">
        <f t="shared" si="24"/>
        <v/>
      </c>
      <c r="D66" s="227" t="str">
        <f t="shared" si="39"/>
        <v/>
      </c>
      <c r="E66" s="228" t="str">
        <f t="shared" si="23"/>
        <v/>
      </c>
      <c r="F66" s="229" t="str">
        <f t="shared" ca="1" si="40"/>
        <v/>
      </c>
      <c r="G66" s="228" t="str">
        <f t="shared" si="4"/>
        <v/>
      </c>
      <c r="H66" s="229" t="str">
        <f t="shared" ca="1" si="41"/>
        <v/>
      </c>
      <c r="I66" s="228" t="str">
        <f t="shared" si="6"/>
        <v/>
      </c>
      <c r="J66" s="229" t="str">
        <f t="shared" ca="1" si="32"/>
        <v/>
      </c>
      <c r="K66" s="228" t="str">
        <f t="shared" si="8"/>
        <v/>
      </c>
      <c r="L66" s="229" t="str">
        <f t="shared" ca="1" si="42"/>
        <v/>
      </c>
      <c r="M66" s="228" t="str">
        <f t="shared" si="34"/>
        <v/>
      </c>
      <c r="N66" s="229" t="str">
        <f t="shared" ca="1" si="43"/>
        <v/>
      </c>
      <c r="O66" s="228" t="str">
        <f t="shared" si="36"/>
        <v/>
      </c>
      <c r="P66" s="229" t="str">
        <f t="shared" ca="1" si="44"/>
        <v/>
      </c>
      <c r="Q66" s="228" t="str">
        <f t="shared" si="37"/>
        <v/>
      </c>
      <c r="R66" s="229" t="str">
        <f t="shared" ca="1" si="45"/>
        <v/>
      </c>
      <c r="S66" s="228" t="str">
        <f t="shared" si="10"/>
        <v/>
      </c>
      <c r="T66" s="229" t="str">
        <f t="shared" ca="1" si="46"/>
        <v/>
      </c>
      <c r="U66" s="228" t="str">
        <f t="shared" si="26"/>
        <v/>
      </c>
      <c r="V66" s="229" t="str">
        <f t="shared" ca="1" si="47"/>
        <v/>
      </c>
      <c r="W66" s="228" t="str">
        <f t="shared" si="27"/>
        <v/>
      </c>
      <c r="X66" s="229" t="str">
        <f t="shared" ca="1" si="48"/>
        <v/>
      </c>
      <c r="Y66" s="228" t="str">
        <f t="shared" si="28"/>
        <v/>
      </c>
      <c r="Z66" s="230"/>
      <c r="AA66" s="230"/>
    </row>
    <row r="67" spans="1:27" ht="12.75" hidden="1" customHeight="1">
      <c r="A67" s="218"/>
      <c r="B67" s="225"/>
      <c r="C67" s="226" t="str">
        <f t="shared" si="24"/>
        <v/>
      </c>
      <c r="D67" s="227" t="str">
        <f t="shared" si="39"/>
        <v/>
      </c>
      <c r="E67" s="228" t="str">
        <f t="shared" si="23"/>
        <v/>
      </c>
      <c r="F67" s="229" t="str">
        <f t="shared" ca="1" si="40"/>
        <v/>
      </c>
      <c r="G67" s="228" t="str">
        <f t="shared" si="4"/>
        <v/>
      </c>
      <c r="H67" s="229" t="str">
        <f t="shared" ca="1" si="41"/>
        <v/>
      </c>
      <c r="I67" s="228" t="str">
        <f t="shared" si="6"/>
        <v/>
      </c>
      <c r="J67" s="229" t="str">
        <f t="shared" ca="1" si="32"/>
        <v/>
      </c>
      <c r="K67" s="228" t="str">
        <f t="shared" si="8"/>
        <v/>
      </c>
      <c r="L67" s="229" t="str">
        <f t="shared" ca="1" si="42"/>
        <v/>
      </c>
      <c r="M67" s="228" t="str">
        <f t="shared" si="34"/>
        <v/>
      </c>
      <c r="N67" s="229" t="str">
        <f t="shared" ca="1" si="43"/>
        <v/>
      </c>
      <c r="O67" s="228" t="str">
        <f t="shared" si="36"/>
        <v/>
      </c>
      <c r="P67" s="229" t="str">
        <f t="shared" ca="1" si="44"/>
        <v/>
      </c>
      <c r="Q67" s="228" t="str">
        <f t="shared" si="37"/>
        <v/>
      </c>
      <c r="R67" s="229" t="str">
        <f t="shared" ca="1" si="45"/>
        <v/>
      </c>
      <c r="S67" s="228" t="str">
        <f t="shared" si="10"/>
        <v/>
      </c>
      <c r="T67" s="229" t="str">
        <f t="shared" ca="1" si="46"/>
        <v/>
      </c>
      <c r="U67" s="228" t="str">
        <f t="shared" si="26"/>
        <v/>
      </c>
      <c r="V67" s="229" t="str">
        <f t="shared" ca="1" si="47"/>
        <v/>
      </c>
      <c r="W67" s="228" t="str">
        <f t="shared" si="27"/>
        <v/>
      </c>
      <c r="X67" s="229" t="str">
        <f t="shared" ca="1" si="48"/>
        <v/>
      </c>
      <c r="Y67" s="228" t="str">
        <f t="shared" si="28"/>
        <v/>
      </c>
      <c r="Z67" s="230"/>
      <c r="AA67" s="230"/>
    </row>
    <row r="68" spans="1:27" ht="12.75" hidden="1" customHeight="1">
      <c r="A68" s="218"/>
      <c r="B68" s="225"/>
      <c r="C68" s="226" t="str">
        <f t="shared" si="24"/>
        <v/>
      </c>
      <c r="D68" s="227" t="str">
        <f t="shared" si="39"/>
        <v/>
      </c>
      <c r="E68" s="228" t="str">
        <f t="shared" si="23"/>
        <v/>
      </c>
      <c r="F68" s="229" t="str">
        <f t="shared" ca="1" si="40"/>
        <v/>
      </c>
      <c r="G68" s="228" t="str">
        <f t="shared" si="4"/>
        <v/>
      </c>
      <c r="H68" s="229" t="str">
        <f t="shared" ca="1" si="41"/>
        <v/>
      </c>
      <c r="I68" s="228" t="str">
        <f t="shared" si="6"/>
        <v/>
      </c>
      <c r="J68" s="229" t="str">
        <f t="shared" ca="1" si="32"/>
        <v/>
      </c>
      <c r="K68" s="228" t="str">
        <f t="shared" si="8"/>
        <v/>
      </c>
      <c r="L68" s="229" t="str">
        <f t="shared" ca="1" si="42"/>
        <v/>
      </c>
      <c r="M68" s="228" t="str">
        <f t="shared" si="34"/>
        <v/>
      </c>
      <c r="N68" s="229" t="str">
        <f t="shared" ca="1" si="43"/>
        <v/>
      </c>
      <c r="O68" s="228" t="str">
        <f t="shared" si="36"/>
        <v/>
      </c>
      <c r="P68" s="229" t="str">
        <f t="shared" ca="1" si="44"/>
        <v/>
      </c>
      <c r="Q68" s="228" t="str">
        <f t="shared" si="37"/>
        <v/>
      </c>
      <c r="R68" s="229" t="str">
        <f t="shared" ca="1" si="45"/>
        <v/>
      </c>
      <c r="S68" s="228" t="str">
        <f t="shared" si="10"/>
        <v/>
      </c>
      <c r="T68" s="229" t="str">
        <f t="shared" ca="1" si="46"/>
        <v/>
      </c>
      <c r="U68" s="228" t="str">
        <f t="shared" si="26"/>
        <v/>
      </c>
      <c r="V68" s="229" t="str">
        <f t="shared" ca="1" si="47"/>
        <v/>
      </c>
      <c r="W68" s="228" t="str">
        <f t="shared" si="27"/>
        <v/>
      </c>
      <c r="X68" s="229" t="str">
        <f t="shared" ca="1" si="48"/>
        <v/>
      </c>
      <c r="Y68" s="228" t="str">
        <f t="shared" si="28"/>
        <v/>
      </c>
      <c r="Z68" s="230"/>
      <c r="AA68" s="230"/>
    </row>
    <row r="69" spans="1:27" ht="12.75" hidden="1" customHeight="1">
      <c r="A69" s="218"/>
      <c r="B69" s="225"/>
      <c r="C69" s="226" t="str">
        <f t="shared" si="24"/>
        <v/>
      </c>
      <c r="D69" s="227" t="str">
        <f t="shared" si="39"/>
        <v/>
      </c>
      <c r="E69" s="228" t="str">
        <f t="shared" si="23"/>
        <v/>
      </c>
      <c r="F69" s="229" t="str">
        <f t="shared" ca="1" si="40"/>
        <v/>
      </c>
      <c r="G69" s="228" t="str">
        <f t="shared" si="4"/>
        <v/>
      </c>
      <c r="H69" s="229" t="str">
        <f t="shared" ca="1" si="41"/>
        <v/>
      </c>
      <c r="I69" s="228" t="str">
        <f t="shared" si="6"/>
        <v/>
      </c>
      <c r="J69" s="229" t="str">
        <f t="shared" ca="1" si="32"/>
        <v/>
      </c>
      <c r="K69" s="228" t="str">
        <f t="shared" si="8"/>
        <v/>
      </c>
      <c r="L69" s="229" t="str">
        <f t="shared" ca="1" si="42"/>
        <v/>
      </c>
      <c r="M69" s="228" t="str">
        <f t="shared" si="34"/>
        <v/>
      </c>
      <c r="N69" s="229" t="str">
        <f t="shared" ca="1" si="43"/>
        <v/>
      </c>
      <c r="O69" s="228" t="str">
        <f t="shared" si="36"/>
        <v/>
      </c>
      <c r="P69" s="229" t="str">
        <f t="shared" ca="1" si="44"/>
        <v/>
      </c>
      <c r="Q69" s="228" t="str">
        <f t="shared" si="37"/>
        <v/>
      </c>
      <c r="R69" s="229" t="str">
        <f t="shared" ca="1" si="45"/>
        <v/>
      </c>
      <c r="S69" s="228" t="str">
        <f t="shared" si="10"/>
        <v/>
      </c>
      <c r="T69" s="229" t="str">
        <f t="shared" ca="1" si="46"/>
        <v/>
      </c>
      <c r="U69" s="228" t="str">
        <f t="shared" si="26"/>
        <v/>
      </c>
      <c r="V69" s="229" t="str">
        <f t="shared" ca="1" si="47"/>
        <v/>
      </c>
      <c r="W69" s="228" t="str">
        <f t="shared" si="27"/>
        <v/>
      </c>
      <c r="X69" s="229" t="str">
        <f t="shared" ca="1" si="48"/>
        <v/>
      </c>
      <c r="Y69" s="228" t="str">
        <f t="shared" si="28"/>
        <v/>
      </c>
      <c r="Z69" s="230"/>
      <c r="AA69" s="230"/>
    </row>
    <row r="70" spans="1:27" ht="12.75" hidden="1" customHeight="1">
      <c r="A70" s="218"/>
      <c r="B70" s="225"/>
      <c r="C70" s="226" t="str">
        <f t="shared" si="24"/>
        <v/>
      </c>
      <c r="D70" s="227" t="str">
        <f t="shared" si="39"/>
        <v/>
      </c>
      <c r="E70" s="228" t="str">
        <f t="shared" si="23"/>
        <v/>
      </c>
      <c r="F70" s="229" t="str">
        <f t="shared" ca="1" si="40"/>
        <v/>
      </c>
      <c r="G70" s="228" t="str">
        <f t="shared" si="4"/>
        <v/>
      </c>
      <c r="H70" s="229" t="str">
        <f t="shared" ca="1" si="41"/>
        <v/>
      </c>
      <c r="I70" s="228" t="str">
        <f t="shared" si="6"/>
        <v/>
      </c>
      <c r="J70" s="229" t="str">
        <f t="shared" ca="1" si="32"/>
        <v/>
      </c>
      <c r="K70" s="228" t="str">
        <f t="shared" si="8"/>
        <v/>
      </c>
      <c r="L70" s="229" t="str">
        <f t="shared" ca="1" si="42"/>
        <v/>
      </c>
      <c r="M70" s="228" t="str">
        <f t="shared" si="34"/>
        <v/>
      </c>
      <c r="N70" s="229" t="str">
        <f t="shared" ca="1" si="43"/>
        <v/>
      </c>
      <c r="O70" s="228" t="str">
        <f t="shared" si="36"/>
        <v/>
      </c>
      <c r="P70" s="229" t="str">
        <f t="shared" ca="1" si="44"/>
        <v/>
      </c>
      <c r="Q70" s="228" t="str">
        <f t="shared" si="37"/>
        <v/>
      </c>
      <c r="R70" s="229" t="str">
        <f t="shared" ca="1" si="45"/>
        <v/>
      </c>
      <c r="S70" s="228" t="str">
        <f t="shared" si="10"/>
        <v/>
      </c>
      <c r="T70" s="229" t="str">
        <f t="shared" ca="1" si="46"/>
        <v/>
      </c>
      <c r="U70" s="228" t="str">
        <f t="shared" si="26"/>
        <v/>
      </c>
      <c r="V70" s="229" t="str">
        <f t="shared" ca="1" si="47"/>
        <v/>
      </c>
      <c r="W70" s="228" t="str">
        <f t="shared" si="27"/>
        <v/>
      </c>
      <c r="X70" s="229" t="str">
        <f t="shared" ca="1" si="48"/>
        <v/>
      </c>
      <c r="Y70" s="228" t="str">
        <f t="shared" si="28"/>
        <v/>
      </c>
      <c r="Z70" s="230"/>
      <c r="AA70" s="230"/>
    </row>
    <row r="71" spans="1:27" ht="12.75" customHeight="1">
      <c r="A71" s="218"/>
      <c r="B71" s="204"/>
      <c r="C71" s="204"/>
      <c r="D71" s="204"/>
      <c r="E71" s="204"/>
      <c r="F71" s="204"/>
      <c r="G71" s="204"/>
      <c r="H71" s="204"/>
      <c r="I71" s="204"/>
      <c r="J71" s="204"/>
      <c r="K71" s="204"/>
      <c r="L71" s="204"/>
      <c r="M71" s="204"/>
      <c r="N71" s="204"/>
      <c r="O71" s="204"/>
      <c r="P71" s="204"/>
      <c r="Q71" s="204"/>
      <c r="R71" s="204"/>
      <c r="S71" s="204"/>
      <c r="T71" s="204"/>
      <c r="U71" s="204"/>
      <c r="V71" s="204"/>
      <c r="W71" s="204"/>
      <c r="X71" s="204"/>
      <c r="Y71" s="204"/>
      <c r="Z71" s="204"/>
      <c r="AA71" s="204"/>
    </row>
    <row r="72" spans="1:27" ht="12.75" customHeight="1">
      <c r="A72" s="218"/>
      <c r="B72" s="788" t="s">
        <v>188</v>
      </c>
      <c r="C72" s="695"/>
      <c r="D72" s="695"/>
      <c r="E72" s="695"/>
      <c r="F72" s="695"/>
      <c r="G72" s="779"/>
      <c r="H72" s="231"/>
      <c r="I72" s="231"/>
      <c r="J72" s="231"/>
      <c r="K72" s="231"/>
      <c r="L72" s="231"/>
      <c r="M72" s="231"/>
      <c r="N72" s="231"/>
      <c r="O72" s="231"/>
      <c r="P72" s="231"/>
      <c r="Q72" s="231"/>
      <c r="R72" s="231"/>
      <c r="S72" s="231"/>
      <c r="T72" s="231"/>
      <c r="U72" s="231"/>
      <c r="V72" s="231"/>
      <c r="W72" s="231"/>
      <c r="X72" s="231"/>
      <c r="Y72" s="231"/>
      <c r="Z72" s="204"/>
      <c r="AA72" s="204"/>
    </row>
    <row r="73" spans="1:27" ht="12.75" customHeight="1">
      <c r="A73" s="218">
        <v>1</v>
      </c>
      <c r="B73" s="225" t="s">
        <v>233</v>
      </c>
      <c r="C73" s="226">
        <f t="shared" ref="C73:C162" ca="1" si="49">IF(B73="","",IF($L$4="Media aritmética",ROUND(AVERAGE(D73,F73,H73,J73,L73,N73,P73,R73,T73,V73,X73),2),ROUND(_xlfn.STDEV.P(D73,F73,H73,J73,L73,N73,P73,R73,T73,V73,X73),2)))</f>
        <v>0</v>
      </c>
      <c r="D73" s="229">
        <f t="shared" ref="D73:D104" si="50">IF($D$8="Habilitado",IF($B73="","",ROUND(VLOOKUP($B73,OFERTA_UNICA,6,FALSE),2)),"")</f>
        <v>27600</v>
      </c>
      <c r="E73" s="228">
        <f>H$5/C$5</f>
        <v>13.333333333333334</v>
      </c>
      <c r="F73" s="229" t="str">
        <f t="shared" ref="F73:F104" ca="1" si="51">IF($F$8="Habilitado",IF($B73="","",ROUND(VLOOKUP($B73,OFERENTE_2,6,FALSE),2)),"")</f>
        <v/>
      </c>
      <c r="G73" s="228" t="str">
        <f t="shared" ref="G73:M136" ca="1" si="52">IF($B73="","",IF(F73="","",IF($L$4="Media aritmética",(F73&lt;=$C73)*($H$5/$C$5)+(F73&gt;$C73)*0,IF(AND(ROUND(AVERAGE($D73,$F73,$H73,$J73,$L73,$N73,$P73,$R73,$T73,$V73,$X73),2)-$C73/2&lt;=F73,(ROUND(AVERAGE($D73,$F73,$H73,$J73,$L73,$N73,$P73,$R73,$T73,$V73,$X73),2)+$C73/2&gt;F73)),($H$5/$C$5),0))))</f>
        <v/>
      </c>
      <c r="H73" s="229" t="str">
        <f t="shared" ref="H73:H104" ca="1" si="53">IF($H$8="Habilitado",IF($B73="","",ROUND(VLOOKUP($B73,OFERENTE_3,6,FALSE),2)),"")</f>
        <v/>
      </c>
      <c r="I73" s="228" t="str">
        <f t="shared" ca="1" si="52"/>
        <v/>
      </c>
      <c r="J73" s="229" t="str">
        <f t="shared" ref="J73:J104" ca="1" si="54">IF($J$8="Habilitado",IF($B73="","",ROUND(VLOOKUP($B73,OFERENTE_4,6,FALSE),2)),"")</f>
        <v/>
      </c>
      <c r="K73" s="228" t="str">
        <f t="shared" ca="1" si="52"/>
        <v/>
      </c>
      <c r="L73" s="229" t="str">
        <f t="shared" ref="L73:L136" ca="1" si="55">IF($L$8="Habilitado",IF($B73="","",ROUND(VLOOKUP($B73,OFERENTE_5,5,FALSE),2)),"")</f>
        <v/>
      </c>
      <c r="M73" s="228" t="str">
        <f t="shared" ca="1" si="52"/>
        <v/>
      </c>
      <c r="N73" s="229" t="str">
        <f t="shared" ref="N73:N104" ca="1" si="56">IF($N$8="Habilitado",IF($B73="","",ROUND(VLOOKUP($B73,OFERENTE_6,6,FALSE),2)),"")</f>
        <v/>
      </c>
      <c r="O73" s="228" t="str">
        <f t="shared" ref="O73:O136" ca="1" si="57">IF($B73="","",IF(N73="","",IF($L$4="Media aritmética",(N73&lt;=$C73)*($H$5/$C$5)+(N73&gt;$C73)*0,IF(AND(ROUND(AVERAGE($D73,$F73,$H73,$J73,$L73,$N73,$P73,$R73,$T73,$V73,$X73),2)-$C73/2&lt;=N73,(ROUND(AVERAGE($D73,$F73,$H73,$J73,$L73,$N73,$P73,$R73,$T73,$V73,$X73),2)+$C73/2&gt;N73)),($H$5/$C$5),0))))</f>
        <v/>
      </c>
      <c r="P73" s="229" t="str">
        <f t="shared" ref="P73:P104" ca="1" si="58">IF($P$8="Habilitado",IF($B73="","",ROUND(VLOOKUP($B73,OFERENTE_7,5,FALSE),2)),"")</f>
        <v/>
      </c>
      <c r="Q73" s="228" t="str">
        <f t="shared" ref="Q73:Q136" ca="1" si="59">IF($B73="","",IF(P73="","",IF($L$4="Media aritmética",(P73&lt;=$C73)*($H$5/$C$5)+(P73&gt;$C73)*0,IF(AND(ROUND(AVERAGE($D73,$F73,$H73,$J73,$L73,$N73,$P73,$R73,$T73,$V73,$X73),2)-$C73/2&lt;=P73,(ROUND(AVERAGE($D73,$F73,$H73,$J73,$L73,$N73,$P73,$R73,$T73,$V73,$X73),2)+$C73/2&gt;P73)),($H$5/$C$5),0))))</f>
        <v/>
      </c>
      <c r="R73" s="229" t="str">
        <f t="shared" ref="R73:R104" ca="1" si="60">IF($R$8="Habilitado",IF($B73="","",ROUND(VLOOKUP($B73,OFERENTE_8,6,FALSE),2)),"")</f>
        <v/>
      </c>
      <c r="S73" s="228" t="str">
        <f t="shared" ref="S73:S136" ca="1" si="61">IF($B73="","",IF(R73="","",IF($L$4="Media aritmética",(R73&lt;=$C73)*($H$5/$C$5)+(R73&gt;$C73)*0,IF(AND(ROUND(AVERAGE($D73,$F73,$H73,$J73,$L73,$N73,$P73,$R73,$T73,$V73,$X73),2)-$C73/2&lt;=R73,(ROUND(AVERAGE($D73,$F73,$H73,$J73,$L73,$N73,$P73,$R73,$T73,$V73,$X73),2)+$C73/2&gt;R73)),($H$5/$C$5),0))))</f>
        <v/>
      </c>
      <c r="T73" s="229" t="str">
        <f t="shared" ref="T73:T104" ca="1" si="62">IF($T$8="Habilitado",IF($B73="","",ROUND(VLOOKUP($B73,UNITARIO_9,5,FALSE),2)),"")</f>
        <v/>
      </c>
      <c r="U73" s="228" t="str">
        <f t="shared" ref="U73:U122" ca="1" si="63">IF($B73="","",IF(T73="","",IF($L$4="Media aritmética",(T73&lt;=$C73)*($H$5/$C$5)+(T73&gt;$C73)*0,IF(AND(ROUND(AVERAGE($D73,$F73,$H73,$J73,$L73,$N73,$P73,$R73,$T73,$V73,$X73),2)-$C73/2&lt;=T73,(ROUND(AVERAGE($D73,$F73,$H73,$J73,$L73,$N73,$P73,$R73,$T73,$V73,$X73),2)+$C73/2&gt;T73)),($H$5/$C$5),0))))</f>
        <v/>
      </c>
      <c r="V73" s="229" t="str">
        <f t="shared" ref="V73:V104" ca="1" si="64">IF($V$8="Habilitado",IF($B73="","",ROUND(VLOOKUP($B73,UNITARIO_10,5,FALSE),2)),"")</f>
        <v/>
      </c>
      <c r="W73" s="228" t="str">
        <f t="shared" ref="W73:W122" ca="1" si="65">IF($B73="","",IF(V73="","",IF($L$4="Media aritmética",(V73&lt;=$C73)*($H$5/$C$5)+(V73&gt;$C73)*0,IF(AND(ROUND(AVERAGE($D73,$F73,$H73,$J73,$L73,$N73,$P73,$R73,$T73,$V73,$X73),2)-$C73/2&lt;=V73,(ROUND(AVERAGE($D73,$F73,$H73,$J73,$L73,$N73,$P73,$R73,$T73,$V73,$X73),2)+$C73/2&gt;V73)),($H$5/$C$5),0))))</f>
        <v/>
      </c>
      <c r="X73" s="229" t="str">
        <f t="shared" ref="X73:X104" ca="1" si="66">IF($X$8="Habilitado",IF($B73="","",ROUND(VLOOKUP($B73,UNITARIO_11,5,FALSE),2)),"")</f>
        <v/>
      </c>
      <c r="Y73" s="228" t="str">
        <f t="shared" ref="Y73:Y122" ca="1" si="67">IF($B73="","",IF(X73="","",IF($L$4="Media aritmética",(X73&lt;=$C73)*($H$5/$C$5)+(X73&gt;$C73)*0,IF(AND(ROUND(AVERAGE($D73,$F73,$H73,$J73,$L73,$N73,$P73,$R73,$T73,$V73,$X73),2)-$C73/2&lt;=X73,(ROUND(AVERAGE($D73,$F73,$H73,$J73,$L73,$N73,$P73,$R73,$T73,$V73,$X73),2)+$C73/2&gt;X73)),($H$5/$C$5),0))))</f>
        <v/>
      </c>
      <c r="Z73" s="198"/>
      <c r="AA73" s="198"/>
    </row>
    <row r="74" spans="1:27" ht="12.75" customHeight="1">
      <c r="A74" s="218">
        <v>2</v>
      </c>
      <c r="B74" s="225" t="s">
        <v>236</v>
      </c>
      <c r="C74" s="226">
        <f t="shared" ca="1" si="49"/>
        <v>0</v>
      </c>
      <c r="D74" s="229">
        <f t="shared" si="50"/>
        <v>69000</v>
      </c>
      <c r="E74" s="228">
        <f t="shared" ref="E74:E78" si="68">H$5/C$5</f>
        <v>13.333333333333334</v>
      </c>
      <c r="F74" s="229" t="str">
        <f t="shared" ca="1" si="51"/>
        <v/>
      </c>
      <c r="G74" s="228" t="str">
        <f t="shared" ca="1" si="52"/>
        <v/>
      </c>
      <c r="H74" s="229" t="str">
        <f t="shared" ca="1" si="53"/>
        <v/>
      </c>
      <c r="I74" s="228" t="str">
        <f t="shared" ca="1" si="52"/>
        <v/>
      </c>
      <c r="J74" s="229" t="str">
        <f t="shared" ca="1" si="54"/>
        <v/>
      </c>
      <c r="K74" s="228" t="str">
        <f t="shared" ca="1" si="52"/>
        <v/>
      </c>
      <c r="L74" s="229" t="str">
        <f t="shared" ca="1" si="55"/>
        <v/>
      </c>
      <c r="M74" s="228" t="str">
        <f t="shared" ca="1" si="52"/>
        <v/>
      </c>
      <c r="N74" s="229" t="str">
        <f t="shared" ca="1" si="56"/>
        <v/>
      </c>
      <c r="O74" s="228" t="str">
        <f t="shared" ca="1" si="57"/>
        <v/>
      </c>
      <c r="P74" s="229" t="str">
        <f t="shared" ca="1" si="58"/>
        <v/>
      </c>
      <c r="Q74" s="228" t="str">
        <f t="shared" ca="1" si="59"/>
        <v/>
      </c>
      <c r="R74" s="229" t="str">
        <f t="shared" ca="1" si="60"/>
        <v/>
      </c>
      <c r="S74" s="228" t="str">
        <f t="shared" ca="1" si="61"/>
        <v/>
      </c>
      <c r="T74" s="229" t="str">
        <f t="shared" ca="1" si="62"/>
        <v/>
      </c>
      <c r="U74" s="228" t="str">
        <f t="shared" ca="1" si="63"/>
        <v/>
      </c>
      <c r="V74" s="229" t="str">
        <f t="shared" ca="1" si="64"/>
        <v/>
      </c>
      <c r="W74" s="228" t="str">
        <f t="shared" ca="1" si="65"/>
        <v/>
      </c>
      <c r="X74" s="229" t="str">
        <f t="shared" ca="1" si="66"/>
        <v/>
      </c>
      <c r="Y74" s="228" t="str">
        <f t="shared" ca="1" si="67"/>
        <v/>
      </c>
      <c r="Z74" s="198"/>
      <c r="AA74" s="198"/>
    </row>
    <row r="75" spans="1:27" ht="12.75" customHeight="1">
      <c r="A75" s="218">
        <v>3</v>
      </c>
      <c r="B75" s="225" t="s">
        <v>237</v>
      </c>
      <c r="C75" s="226">
        <f t="shared" ca="1" si="49"/>
        <v>0</v>
      </c>
      <c r="D75" s="229">
        <f t="shared" si="50"/>
        <v>48240.66</v>
      </c>
      <c r="E75" s="228">
        <f t="shared" si="68"/>
        <v>13.333333333333334</v>
      </c>
      <c r="F75" s="229" t="str">
        <f t="shared" ca="1" si="51"/>
        <v/>
      </c>
      <c r="G75" s="228" t="str">
        <f t="shared" ca="1" si="52"/>
        <v/>
      </c>
      <c r="H75" s="229" t="str">
        <f t="shared" ca="1" si="53"/>
        <v/>
      </c>
      <c r="I75" s="228" t="str">
        <f t="shared" ca="1" si="52"/>
        <v/>
      </c>
      <c r="J75" s="229" t="str">
        <f t="shared" ca="1" si="54"/>
        <v/>
      </c>
      <c r="K75" s="228" t="str">
        <f t="shared" ca="1" si="52"/>
        <v/>
      </c>
      <c r="L75" s="229" t="str">
        <f t="shared" ca="1" si="55"/>
        <v/>
      </c>
      <c r="M75" s="228" t="str">
        <f t="shared" ca="1" si="52"/>
        <v/>
      </c>
      <c r="N75" s="229" t="str">
        <f t="shared" ca="1" si="56"/>
        <v/>
      </c>
      <c r="O75" s="228" t="str">
        <f t="shared" ca="1" si="57"/>
        <v/>
      </c>
      <c r="P75" s="229" t="str">
        <f t="shared" ca="1" si="58"/>
        <v/>
      </c>
      <c r="Q75" s="228" t="str">
        <f t="shared" ca="1" si="59"/>
        <v/>
      </c>
      <c r="R75" s="229" t="str">
        <f t="shared" ca="1" si="60"/>
        <v/>
      </c>
      <c r="S75" s="228" t="str">
        <f t="shared" ca="1" si="61"/>
        <v/>
      </c>
      <c r="T75" s="229" t="str">
        <f t="shared" ca="1" si="62"/>
        <v/>
      </c>
      <c r="U75" s="228" t="str">
        <f t="shared" ca="1" si="63"/>
        <v/>
      </c>
      <c r="V75" s="229" t="str">
        <f t="shared" ca="1" si="64"/>
        <v/>
      </c>
      <c r="W75" s="228" t="str">
        <f t="shared" ca="1" si="65"/>
        <v/>
      </c>
      <c r="X75" s="229" t="str">
        <f t="shared" ca="1" si="66"/>
        <v/>
      </c>
      <c r="Y75" s="228" t="str">
        <f t="shared" ca="1" si="67"/>
        <v/>
      </c>
      <c r="Z75" s="198"/>
      <c r="AA75" s="198"/>
    </row>
    <row r="76" spans="1:27" ht="12.75" customHeight="1">
      <c r="A76" s="218">
        <v>4</v>
      </c>
      <c r="B76" s="225" t="s">
        <v>280</v>
      </c>
      <c r="C76" s="226">
        <f t="shared" ca="1" si="49"/>
        <v>0</v>
      </c>
      <c r="D76" s="229">
        <f t="shared" si="50"/>
        <v>109007.58</v>
      </c>
      <c r="E76" s="228">
        <f t="shared" si="68"/>
        <v>13.333333333333334</v>
      </c>
      <c r="F76" s="229" t="str">
        <f t="shared" ca="1" si="51"/>
        <v/>
      </c>
      <c r="G76" s="228" t="str">
        <f t="shared" ca="1" si="52"/>
        <v/>
      </c>
      <c r="H76" s="229" t="str">
        <f t="shared" ca="1" si="53"/>
        <v/>
      </c>
      <c r="I76" s="228" t="str">
        <f t="shared" ca="1" si="52"/>
        <v/>
      </c>
      <c r="J76" s="229" t="str">
        <f t="shared" ca="1" si="54"/>
        <v/>
      </c>
      <c r="K76" s="228" t="str">
        <f t="shared" ca="1" si="52"/>
        <v/>
      </c>
      <c r="L76" s="229" t="str">
        <f t="shared" ca="1" si="55"/>
        <v/>
      </c>
      <c r="M76" s="228" t="str">
        <f t="shared" ca="1" si="52"/>
        <v/>
      </c>
      <c r="N76" s="229" t="str">
        <f t="shared" ca="1" si="56"/>
        <v/>
      </c>
      <c r="O76" s="228" t="str">
        <f t="shared" ca="1" si="57"/>
        <v/>
      </c>
      <c r="P76" s="229" t="str">
        <f t="shared" ca="1" si="58"/>
        <v/>
      </c>
      <c r="Q76" s="228" t="str">
        <f t="shared" ca="1" si="59"/>
        <v/>
      </c>
      <c r="R76" s="229" t="str">
        <f t="shared" ca="1" si="60"/>
        <v/>
      </c>
      <c r="S76" s="228" t="str">
        <f t="shared" ca="1" si="61"/>
        <v/>
      </c>
      <c r="T76" s="229" t="str">
        <f t="shared" ca="1" si="62"/>
        <v/>
      </c>
      <c r="U76" s="228" t="str">
        <f t="shared" ca="1" si="63"/>
        <v/>
      </c>
      <c r="V76" s="229" t="str">
        <f t="shared" ca="1" si="64"/>
        <v/>
      </c>
      <c r="W76" s="228" t="str">
        <f t="shared" ca="1" si="65"/>
        <v/>
      </c>
      <c r="X76" s="229" t="str">
        <f t="shared" ca="1" si="66"/>
        <v/>
      </c>
      <c r="Y76" s="228" t="str">
        <f t="shared" ca="1" si="67"/>
        <v/>
      </c>
      <c r="Z76" s="198"/>
      <c r="AA76" s="198"/>
    </row>
    <row r="77" spans="1:27" ht="12.75" customHeight="1">
      <c r="A77" s="218">
        <v>5</v>
      </c>
      <c r="B77" s="225" t="s">
        <v>282</v>
      </c>
      <c r="C77" s="226">
        <f t="shared" ca="1" si="49"/>
        <v>0</v>
      </c>
      <c r="D77" s="229">
        <f t="shared" si="50"/>
        <v>119444.52</v>
      </c>
      <c r="E77" s="228">
        <f t="shared" si="68"/>
        <v>13.333333333333334</v>
      </c>
      <c r="F77" s="229" t="str">
        <f t="shared" ca="1" si="51"/>
        <v/>
      </c>
      <c r="G77" s="228" t="str">
        <f t="shared" ca="1" si="52"/>
        <v/>
      </c>
      <c r="H77" s="229" t="str">
        <f t="shared" ca="1" si="53"/>
        <v/>
      </c>
      <c r="I77" s="228" t="str">
        <f t="shared" ca="1" si="52"/>
        <v/>
      </c>
      <c r="J77" s="229" t="str">
        <f t="shared" ca="1" si="54"/>
        <v/>
      </c>
      <c r="K77" s="228" t="str">
        <f t="shared" ca="1" si="52"/>
        <v/>
      </c>
      <c r="L77" s="229" t="str">
        <f t="shared" ca="1" si="55"/>
        <v/>
      </c>
      <c r="M77" s="228" t="str">
        <f t="shared" ca="1" si="52"/>
        <v/>
      </c>
      <c r="N77" s="229" t="str">
        <f t="shared" ca="1" si="56"/>
        <v/>
      </c>
      <c r="O77" s="228" t="str">
        <f t="shared" ca="1" si="57"/>
        <v/>
      </c>
      <c r="P77" s="229" t="str">
        <f t="shared" ca="1" si="58"/>
        <v/>
      </c>
      <c r="Q77" s="228" t="str">
        <f t="shared" ca="1" si="59"/>
        <v/>
      </c>
      <c r="R77" s="229" t="str">
        <f t="shared" ca="1" si="60"/>
        <v/>
      </c>
      <c r="S77" s="228" t="str">
        <f t="shared" ca="1" si="61"/>
        <v/>
      </c>
      <c r="T77" s="229" t="str">
        <f t="shared" ca="1" si="62"/>
        <v/>
      </c>
      <c r="U77" s="228" t="str">
        <f t="shared" ca="1" si="63"/>
        <v/>
      </c>
      <c r="V77" s="229" t="str">
        <f t="shared" ca="1" si="64"/>
        <v/>
      </c>
      <c r="W77" s="228" t="str">
        <f t="shared" ca="1" si="65"/>
        <v/>
      </c>
      <c r="X77" s="229" t="str">
        <f t="shared" ca="1" si="66"/>
        <v/>
      </c>
      <c r="Y77" s="228" t="str">
        <f t="shared" ca="1" si="67"/>
        <v/>
      </c>
      <c r="Z77" s="198"/>
      <c r="AA77" s="198"/>
    </row>
    <row r="78" spans="1:27" ht="12.75" customHeight="1">
      <c r="A78" s="218">
        <v>6</v>
      </c>
      <c r="B78" s="225" t="s">
        <v>238</v>
      </c>
      <c r="C78" s="226">
        <f t="shared" ca="1" si="49"/>
        <v>0</v>
      </c>
      <c r="D78" s="229">
        <f t="shared" si="50"/>
        <v>29808</v>
      </c>
      <c r="E78" s="228">
        <f t="shared" si="68"/>
        <v>13.333333333333334</v>
      </c>
      <c r="F78" s="229" t="str">
        <f t="shared" ca="1" si="51"/>
        <v/>
      </c>
      <c r="G78" s="228" t="str">
        <f t="shared" ca="1" si="52"/>
        <v/>
      </c>
      <c r="H78" s="229" t="str">
        <f t="shared" ca="1" si="53"/>
        <v/>
      </c>
      <c r="I78" s="228" t="str">
        <f t="shared" ca="1" si="52"/>
        <v/>
      </c>
      <c r="J78" s="229" t="str">
        <f t="shared" ca="1" si="54"/>
        <v/>
      </c>
      <c r="K78" s="228" t="str">
        <f t="shared" ca="1" si="52"/>
        <v/>
      </c>
      <c r="L78" s="229" t="str">
        <f t="shared" ca="1" si="55"/>
        <v/>
      </c>
      <c r="M78" s="228" t="str">
        <f t="shared" ca="1" si="52"/>
        <v/>
      </c>
      <c r="N78" s="229" t="str">
        <f t="shared" ca="1" si="56"/>
        <v/>
      </c>
      <c r="O78" s="228" t="str">
        <f t="shared" ca="1" si="57"/>
        <v/>
      </c>
      <c r="P78" s="229" t="str">
        <f t="shared" ca="1" si="58"/>
        <v/>
      </c>
      <c r="Q78" s="228" t="str">
        <f t="shared" ca="1" si="59"/>
        <v/>
      </c>
      <c r="R78" s="229" t="str">
        <f t="shared" ca="1" si="60"/>
        <v/>
      </c>
      <c r="S78" s="228" t="str">
        <f t="shared" ca="1" si="61"/>
        <v/>
      </c>
      <c r="T78" s="229" t="str">
        <f t="shared" ca="1" si="62"/>
        <v/>
      </c>
      <c r="U78" s="228" t="str">
        <f t="shared" ca="1" si="63"/>
        <v/>
      </c>
      <c r="V78" s="229" t="str">
        <f t="shared" ca="1" si="64"/>
        <v/>
      </c>
      <c r="W78" s="228" t="str">
        <f t="shared" ca="1" si="65"/>
        <v/>
      </c>
      <c r="X78" s="229" t="str">
        <f t="shared" ca="1" si="66"/>
        <v/>
      </c>
      <c r="Y78" s="228" t="str">
        <f t="shared" ca="1" si="67"/>
        <v/>
      </c>
      <c r="Z78" s="198"/>
      <c r="AA78" s="198"/>
    </row>
    <row r="79" spans="1:27" ht="12.75" hidden="1" customHeight="1">
      <c r="A79" s="218">
        <v>7</v>
      </c>
      <c r="B79" s="225"/>
      <c r="C79" s="226" t="str">
        <f t="shared" si="49"/>
        <v/>
      </c>
      <c r="D79" s="229" t="str">
        <f t="shared" si="50"/>
        <v/>
      </c>
      <c r="E79" s="228" t="str">
        <f t="shared" ref="E79:E162" si="69">IF($B79="","",IF(D79="","",IF($L$4="Media aritmética",(D79&lt;=$C79)*($H$5/$C$5)+(D79&gt;$C79)*0,IF(AND(ROUND(AVERAGE($D79,$F79,$H79,$J79,$L79,$N79,$P79,$R79,$T79,$V79,$X79),2)-$C79/2&lt;=D79,(ROUND(AVERAGE($D79,$F79,$H79,$J79,$L79,$N79,$P79,$R79,$T79,$V79,$X79),2)+$C79/2&gt;D79)),($H$5/$C$5),0))))</f>
        <v/>
      </c>
      <c r="F79" s="229" t="str">
        <f t="shared" ca="1" si="51"/>
        <v/>
      </c>
      <c r="G79" s="228" t="str">
        <f t="shared" si="52"/>
        <v/>
      </c>
      <c r="H79" s="229" t="str">
        <f t="shared" ca="1" si="53"/>
        <v/>
      </c>
      <c r="I79" s="228" t="str">
        <f t="shared" si="52"/>
        <v/>
      </c>
      <c r="J79" s="229" t="str">
        <f t="shared" ca="1" si="54"/>
        <v/>
      </c>
      <c r="K79" s="228" t="str">
        <f t="shared" si="52"/>
        <v/>
      </c>
      <c r="L79" s="229" t="str">
        <f t="shared" ca="1" si="55"/>
        <v/>
      </c>
      <c r="M79" s="228" t="str">
        <f t="shared" si="52"/>
        <v/>
      </c>
      <c r="N79" s="229" t="str">
        <f t="shared" ca="1" si="56"/>
        <v/>
      </c>
      <c r="O79" s="228" t="str">
        <f t="shared" si="57"/>
        <v/>
      </c>
      <c r="P79" s="229" t="str">
        <f t="shared" ca="1" si="58"/>
        <v/>
      </c>
      <c r="Q79" s="228" t="str">
        <f t="shared" si="59"/>
        <v/>
      </c>
      <c r="R79" s="229" t="str">
        <f t="shared" ca="1" si="60"/>
        <v/>
      </c>
      <c r="S79" s="228" t="str">
        <f t="shared" si="61"/>
        <v/>
      </c>
      <c r="T79" s="229" t="str">
        <f t="shared" ca="1" si="62"/>
        <v/>
      </c>
      <c r="U79" s="228" t="str">
        <f t="shared" si="63"/>
        <v/>
      </c>
      <c r="V79" s="229" t="str">
        <f t="shared" ca="1" si="64"/>
        <v/>
      </c>
      <c r="W79" s="228" t="str">
        <f t="shared" si="65"/>
        <v/>
      </c>
      <c r="X79" s="229" t="str">
        <f t="shared" ca="1" si="66"/>
        <v/>
      </c>
      <c r="Y79" s="228" t="str">
        <f t="shared" si="67"/>
        <v/>
      </c>
      <c r="Z79" s="198"/>
      <c r="AA79" s="198"/>
    </row>
    <row r="80" spans="1:27" ht="12.75" hidden="1" customHeight="1">
      <c r="A80" s="218">
        <v>8</v>
      </c>
      <c r="B80" s="225"/>
      <c r="C80" s="226" t="str">
        <f t="shared" si="49"/>
        <v/>
      </c>
      <c r="D80" s="229" t="str">
        <f t="shared" si="50"/>
        <v/>
      </c>
      <c r="E80" s="228" t="str">
        <f t="shared" si="69"/>
        <v/>
      </c>
      <c r="F80" s="229" t="str">
        <f t="shared" ca="1" si="51"/>
        <v/>
      </c>
      <c r="G80" s="228" t="str">
        <f t="shared" si="52"/>
        <v/>
      </c>
      <c r="H80" s="229" t="str">
        <f t="shared" ca="1" si="53"/>
        <v/>
      </c>
      <c r="I80" s="228" t="str">
        <f t="shared" si="52"/>
        <v/>
      </c>
      <c r="J80" s="229" t="str">
        <f t="shared" ca="1" si="54"/>
        <v/>
      </c>
      <c r="K80" s="228" t="str">
        <f t="shared" si="52"/>
        <v/>
      </c>
      <c r="L80" s="229" t="str">
        <f t="shared" ca="1" si="55"/>
        <v/>
      </c>
      <c r="M80" s="228" t="str">
        <f t="shared" si="52"/>
        <v/>
      </c>
      <c r="N80" s="229" t="str">
        <f t="shared" ca="1" si="56"/>
        <v/>
      </c>
      <c r="O80" s="228" t="str">
        <f t="shared" si="57"/>
        <v/>
      </c>
      <c r="P80" s="229" t="str">
        <f t="shared" ca="1" si="58"/>
        <v/>
      </c>
      <c r="Q80" s="228" t="str">
        <f t="shared" si="59"/>
        <v/>
      </c>
      <c r="R80" s="229" t="str">
        <f t="shared" ca="1" si="60"/>
        <v/>
      </c>
      <c r="S80" s="228" t="str">
        <f t="shared" si="61"/>
        <v/>
      </c>
      <c r="T80" s="229" t="str">
        <f t="shared" ca="1" si="62"/>
        <v/>
      </c>
      <c r="U80" s="228" t="str">
        <f t="shared" si="63"/>
        <v/>
      </c>
      <c r="V80" s="229" t="str">
        <f t="shared" ca="1" si="64"/>
        <v/>
      </c>
      <c r="W80" s="228" t="str">
        <f t="shared" si="65"/>
        <v/>
      </c>
      <c r="X80" s="229" t="str">
        <f t="shared" ca="1" si="66"/>
        <v/>
      </c>
      <c r="Y80" s="228" t="str">
        <f t="shared" si="67"/>
        <v/>
      </c>
      <c r="Z80" s="198"/>
      <c r="AA80" s="198"/>
    </row>
    <row r="81" spans="1:27" ht="12.75" hidden="1" customHeight="1">
      <c r="A81" s="218">
        <v>9</v>
      </c>
      <c r="B81" s="225"/>
      <c r="C81" s="226" t="str">
        <f t="shared" si="49"/>
        <v/>
      </c>
      <c r="D81" s="229" t="str">
        <f t="shared" si="50"/>
        <v/>
      </c>
      <c r="E81" s="228" t="str">
        <f t="shared" si="69"/>
        <v/>
      </c>
      <c r="F81" s="229" t="str">
        <f t="shared" ca="1" si="51"/>
        <v/>
      </c>
      <c r="G81" s="228" t="str">
        <f t="shared" si="52"/>
        <v/>
      </c>
      <c r="H81" s="229" t="str">
        <f t="shared" ca="1" si="53"/>
        <v/>
      </c>
      <c r="I81" s="228" t="str">
        <f t="shared" si="52"/>
        <v/>
      </c>
      <c r="J81" s="229" t="str">
        <f t="shared" ca="1" si="54"/>
        <v/>
      </c>
      <c r="K81" s="228" t="str">
        <f t="shared" si="52"/>
        <v/>
      </c>
      <c r="L81" s="229" t="str">
        <f t="shared" ca="1" si="55"/>
        <v/>
      </c>
      <c r="M81" s="228" t="str">
        <f t="shared" si="52"/>
        <v/>
      </c>
      <c r="N81" s="229" t="str">
        <f t="shared" ca="1" si="56"/>
        <v/>
      </c>
      <c r="O81" s="228" t="str">
        <f t="shared" si="57"/>
        <v/>
      </c>
      <c r="P81" s="229" t="str">
        <f t="shared" ca="1" si="58"/>
        <v/>
      </c>
      <c r="Q81" s="228" t="str">
        <f t="shared" si="59"/>
        <v/>
      </c>
      <c r="R81" s="229" t="str">
        <f t="shared" ca="1" si="60"/>
        <v/>
      </c>
      <c r="S81" s="228" t="str">
        <f t="shared" si="61"/>
        <v/>
      </c>
      <c r="T81" s="229" t="str">
        <f t="shared" ca="1" si="62"/>
        <v/>
      </c>
      <c r="U81" s="228" t="str">
        <f t="shared" si="63"/>
        <v/>
      </c>
      <c r="V81" s="229" t="str">
        <f t="shared" ca="1" si="64"/>
        <v/>
      </c>
      <c r="W81" s="228" t="str">
        <f t="shared" si="65"/>
        <v/>
      </c>
      <c r="X81" s="229" t="str">
        <f t="shared" ca="1" si="66"/>
        <v/>
      </c>
      <c r="Y81" s="228" t="str">
        <f t="shared" si="67"/>
        <v/>
      </c>
      <c r="Z81" s="198"/>
      <c r="AA81" s="198"/>
    </row>
    <row r="82" spans="1:27" ht="12.75" hidden="1" customHeight="1">
      <c r="A82" s="218">
        <v>10</v>
      </c>
      <c r="B82" s="225"/>
      <c r="C82" s="226" t="str">
        <f t="shared" si="49"/>
        <v/>
      </c>
      <c r="D82" s="229" t="str">
        <f t="shared" si="50"/>
        <v/>
      </c>
      <c r="E82" s="228" t="str">
        <f t="shared" si="69"/>
        <v/>
      </c>
      <c r="F82" s="229" t="str">
        <f t="shared" ca="1" si="51"/>
        <v/>
      </c>
      <c r="G82" s="228" t="str">
        <f t="shared" si="52"/>
        <v/>
      </c>
      <c r="H82" s="229" t="str">
        <f t="shared" ca="1" si="53"/>
        <v/>
      </c>
      <c r="I82" s="228" t="str">
        <f t="shared" si="52"/>
        <v/>
      </c>
      <c r="J82" s="229" t="str">
        <f t="shared" ca="1" si="54"/>
        <v/>
      </c>
      <c r="K82" s="228" t="str">
        <f t="shared" si="52"/>
        <v/>
      </c>
      <c r="L82" s="229" t="str">
        <f t="shared" ca="1" si="55"/>
        <v/>
      </c>
      <c r="M82" s="228" t="str">
        <f t="shared" si="52"/>
        <v/>
      </c>
      <c r="N82" s="229" t="str">
        <f t="shared" ca="1" si="56"/>
        <v/>
      </c>
      <c r="O82" s="228" t="str">
        <f t="shared" si="57"/>
        <v/>
      </c>
      <c r="P82" s="229" t="str">
        <f t="shared" ca="1" si="58"/>
        <v/>
      </c>
      <c r="Q82" s="228" t="str">
        <f t="shared" si="59"/>
        <v/>
      </c>
      <c r="R82" s="229" t="str">
        <f t="shared" ca="1" si="60"/>
        <v/>
      </c>
      <c r="S82" s="228" t="str">
        <f t="shared" si="61"/>
        <v/>
      </c>
      <c r="T82" s="229" t="str">
        <f t="shared" ca="1" si="62"/>
        <v/>
      </c>
      <c r="U82" s="228" t="str">
        <f t="shared" si="63"/>
        <v/>
      </c>
      <c r="V82" s="229" t="str">
        <f t="shared" ca="1" si="64"/>
        <v/>
      </c>
      <c r="W82" s="228" t="str">
        <f t="shared" si="65"/>
        <v/>
      </c>
      <c r="X82" s="229" t="str">
        <f t="shared" ca="1" si="66"/>
        <v/>
      </c>
      <c r="Y82" s="228" t="str">
        <f t="shared" si="67"/>
        <v/>
      </c>
      <c r="Z82" s="198"/>
      <c r="AA82" s="198"/>
    </row>
    <row r="83" spans="1:27" ht="12.75" hidden="1" customHeight="1">
      <c r="A83" s="218">
        <v>11</v>
      </c>
      <c r="B83" s="225"/>
      <c r="C83" s="226" t="str">
        <f t="shared" si="49"/>
        <v/>
      </c>
      <c r="D83" s="229" t="str">
        <f t="shared" si="50"/>
        <v/>
      </c>
      <c r="E83" s="228" t="str">
        <f t="shared" si="69"/>
        <v/>
      </c>
      <c r="F83" s="229" t="str">
        <f t="shared" ca="1" si="51"/>
        <v/>
      </c>
      <c r="G83" s="228" t="str">
        <f t="shared" si="52"/>
        <v/>
      </c>
      <c r="H83" s="229" t="str">
        <f t="shared" ca="1" si="53"/>
        <v/>
      </c>
      <c r="I83" s="228" t="str">
        <f t="shared" si="52"/>
        <v/>
      </c>
      <c r="J83" s="229" t="str">
        <f t="shared" ca="1" si="54"/>
        <v/>
      </c>
      <c r="K83" s="228" t="str">
        <f t="shared" si="52"/>
        <v/>
      </c>
      <c r="L83" s="229" t="str">
        <f t="shared" ca="1" si="55"/>
        <v/>
      </c>
      <c r="M83" s="228" t="str">
        <f t="shared" si="52"/>
        <v/>
      </c>
      <c r="N83" s="229" t="str">
        <f t="shared" ca="1" si="56"/>
        <v/>
      </c>
      <c r="O83" s="228" t="str">
        <f t="shared" si="57"/>
        <v/>
      </c>
      <c r="P83" s="229" t="str">
        <f t="shared" ca="1" si="58"/>
        <v/>
      </c>
      <c r="Q83" s="228" t="str">
        <f t="shared" si="59"/>
        <v/>
      </c>
      <c r="R83" s="229" t="str">
        <f t="shared" ca="1" si="60"/>
        <v/>
      </c>
      <c r="S83" s="228" t="str">
        <f t="shared" si="61"/>
        <v/>
      </c>
      <c r="T83" s="229" t="str">
        <f t="shared" ca="1" si="62"/>
        <v/>
      </c>
      <c r="U83" s="228" t="str">
        <f t="shared" si="63"/>
        <v/>
      </c>
      <c r="V83" s="229" t="str">
        <f t="shared" ca="1" si="64"/>
        <v/>
      </c>
      <c r="W83" s="228" t="str">
        <f t="shared" si="65"/>
        <v/>
      </c>
      <c r="X83" s="229" t="str">
        <f t="shared" ca="1" si="66"/>
        <v/>
      </c>
      <c r="Y83" s="228" t="str">
        <f t="shared" si="67"/>
        <v/>
      </c>
      <c r="Z83" s="198"/>
      <c r="AA83" s="198"/>
    </row>
    <row r="84" spans="1:27" ht="12.75" hidden="1" customHeight="1">
      <c r="A84" s="218">
        <v>12</v>
      </c>
      <c r="B84" s="225"/>
      <c r="C84" s="226" t="str">
        <f t="shared" si="49"/>
        <v/>
      </c>
      <c r="D84" s="229" t="str">
        <f t="shared" si="50"/>
        <v/>
      </c>
      <c r="E84" s="228" t="str">
        <f t="shared" si="69"/>
        <v/>
      </c>
      <c r="F84" s="229" t="str">
        <f t="shared" ca="1" si="51"/>
        <v/>
      </c>
      <c r="G84" s="228" t="str">
        <f t="shared" si="52"/>
        <v/>
      </c>
      <c r="H84" s="229" t="str">
        <f t="shared" ca="1" si="53"/>
        <v/>
      </c>
      <c r="I84" s="228" t="str">
        <f t="shared" si="52"/>
        <v/>
      </c>
      <c r="J84" s="229" t="str">
        <f t="shared" ca="1" si="54"/>
        <v/>
      </c>
      <c r="K84" s="228" t="str">
        <f t="shared" si="52"/>
        <v/>
      </c>
      <c r="L84" s="229" t="str">
        <f t="shared" ca="1" si="55"/>
        <v/>
      </c>
      <c r="M84" s="228" t="str">
        <f t="shared" si="52"/>
        <v/>
      </c>
      <c r="N84" s="229" t="str">
        <f t="shared" ca="1" si="56"/>
        <v/>
      </c>
      <c r="O84" s="228" t="str">
        <f t="shared" si="57"/>
        <v/>
      </c>
      <c r="P84" s="229" t="str">
        <f t="shared" ca="1" si="58"/>
        <v/>
      </c>
      <c r="Q84" s="228" t="str">
        <f t="shared" si="59"/>
        <v/>
      </c>
      <c r="R84" s="229" t="str">
        <f t="shared" ca="1" si="60"/>
        <v/>
      </c>
      <c r="S84" s="228" t="str">
        <f t="shared" si="61"/>
        <v/>
      </c>
      <c r="T84" s="229" t="str">
        <f t="shared" ca="1" si="62"/>
        <v/>
      </c>
      <c r="U84" s="228" t="str">
        <f t="shared" si="63"/>
        <v/>
      </c>
      <c r="V84" s="229" t="str">
        <f t="shared" ca="1" si="64"/>
        <v/>
      </c>
      <c r="W84" s="228" t="str">
        <f t="shared" si="65"/>
        <v/>
      </c>
      <c r="X84" s="229" t="str">
        <f t="shared" ca="1" si="66"/>
        <v/>
      </c>
      <c r="Y84" s="228" t="str">
        <f t="shared" si="67"/>
        <v/>
      </c>
      <c r="Z84" s="198"/>
      <c r="AA84" s="198"/>
    </row>
    <row r="85" spans="1:27" ht="12.75" hidden="1" customHeight="1">
      <c r="A85" s="218">
        <v>13</v>
      </c>
      <c r="B85" s="225"/>
      <c r="C85" s="226" t="str">
        <f t="shared" si="49"/>
        <v/>
      </c>
      <c r="D85" s="229" t="str">
        <f t="shared" si="50"/>
        <v/>
      </c>
      <c r="E85" s="228" t="str">
        <f t="shared" si="69"/>
        <v/>
      </c>
      <c r="F85" s="229" t="str">
        <f t="shared" ca="1" si="51"/>
        <v/>
      </c>
      <c r="G85" s="228" t="str">
        <f t="shared" si="52"/>
        <v/>
      </c>
      <c r="H85" s="229" t="str">
        <f t="shared" ca="1" si="53"/>
        <v/>
      </c>
      <c r="I85" s="228" t="str">
        <f t="shared" si="52"/>
        <v/>
      </c>
      <c r="J85" s="229" t="str">
        <f t="shared" ca="1" si="54"/>
        <v/>
      </c>
      <c r="K85" s="228" t="str">
        <f t="shared" si="52"/>
        <v/>
      </c>
      <c r="L85" s="229" t="str">
        <f t="shared" ca="1" si="55"/>
        <v/>
      </c>
      <c r="M85" s="228" t="str">
        <f t="shared" si="52"/>
        <v/>
      </c>
      <c r="N85" s="229" t="str">
        <f t="shared" ca="1" si="56"/>
        <v/>
      </c>
      <c r="O85" s="228" t="str">
        <f t="shared" si="57"/>
        <v/>
      </c>
      <c r="P85" s="229" t="str">
        <f t="shared" ca="1" si="58"/>
        <v/>
      </c>
      <c r="Q85" s="228" t="str">
        <f t="shared" si="59"/>
        <v/>
      </c>
      <c r="R85" s="229" t="str">
        <f t="shared" ca="1" si="60"/>
        <v/>
      </c>
      <c r="S85" s="228" t="str">
        <f t="shared" si="61"/>
        <v/>
      </c>
      <c r="T85" s="229" t="str">
        <f t="shared" ca="1" si="62"/>
        <v/>
      </c>
      <c r="U85" s="228" t="str">
        <f t="shared" si="63"/>
        <v/>
      </c>
      <c r="V85" s="229" t="str">
        <f t="shared" ca="1" si="64"/>
        <v/>
      </c>
      <c r="W85" s="228" t="str">
        <f t="shared" si="65"/>
        <v/>
      </c>
      <c r="X85" s="229" t="str">
        <f t="shared" ca="1" si="66"/>
        <v/>
      </c>
      <c r="Y85" s="228" t="str">
        <f t="shared" si="67"/>
        <v/>
      </c>
      <c r="Z85" s="198"/>
      <c r="AA85" s="198"/>
    </row>
    <row r="86" spans="1:27" ht="12.75" hidden="1" customHeight="1">
      <c r="A86" s="218">
        <v>14</v>
      </c>
      <c r="B86" s="225"/>
      <c r="C86" s="226" t="str">
        <f t="shared" si="49"/>
        <v/>
      </c>
      <c r="D86" s="229" t="str">
        <f t="shared" si="50"/>
        <v/>
      </c>
      <c r="E86" s="228" t="str">
        <f t="shared" si="69"/>
        <v/>
      </c>
      <c r="F86" s="229" t="str">
        <f t="shared" ca="1" si="51"/>
        <v/>
      </c>
      <c r="G86" s="228" t="str">
        <f t="shared" si="52"/>
        <v/>
      </c>
      <c r="H86" s="229" t="str">
        <f t="shared" ca="1" si="53"/>
        <v/>
      </c>
      <c r="I86" s="228" t="str">
        <f t="shared" si="52"/>
        <v/>
      </c>
      <c r="J86" s="229" t="str">
        <f t="shared" ca="1" si="54"/>
        <v/>
      </c>
      <c r="K86" s="228" t="str">
        <f t="shared" si="52"/>
        <v/>
      </c>
      <c r="L86" s="229" t="str">
        <f t="shared" ca="1" si="55"/>
        <v/>
      </c>
      <c r="M86" s="228" t="str">
        <f t="shared" si="52"/>
        <v/>
      </c>
      <c r="N86" s="229" t="str">
        <f t="shared" ca="1" si="56"/>
        <v/>
      </c>
      <c r="O86" s="228" t="str">
        <f t="shared" si="57"/>
        <v/>
      </c>
      <c r="P86" s="229" t="str">
        <f t="shared" ca="1" si="58"/>
        <v/>
      </c>
      <c r="Q86" s="228" t="str">
        <f t="shared" si="59"/>
        <v/>
      </c>
      <c r="R86" s="229" t="str">
        <f t="shared" ca="1" si="60"/>
        <v/>
      </c>
      <c r="S86" s="228" t="str">
        <f t="shared" si="61"/>
        <v/>
      </c>
      <c r="T86" s="229" t="str">
        <f t="shared" ca="1" si="62"/>
        <v/>
      </c>
      <c r="U86" s="228" t="str">
        <f t="shared" si="63"/>
        <v/>
      </c>
      <c r="V86" s="229" t="str">
        <f t="shared" ca="1" si="64"/>
        <v/>
      </c>
      <c r="W86" s="228" t="str">
        <f t="shared" si="65"/>
        <v/>
      </c>
      <c r="X86" s="229" t="str">
        <f t="shared" ca="1" si="66"/>
        <v/>
      </c>
      <c r="Y86" s="228" t="str">
        <f t="shared" si="67"/>
        <v/>
      </c>
      <c r="Z86" s="198"/>
      <c r="AA86" s="198"/>
    </row>
    <row r="87" spans="1:27" ht="12.75" hidden="1" customHeight="1">
      <c r="A87" s="218">
        <v>15</v>
      </c>
      <c r="B87" s="225"/>
      <c r="C87" s="226" t="str">
        <f t="shared" si="49"/>
        <v/>
      </c>
      <c r="D87" s="229" t="str">
        <f t="shared" si="50"/>
        <v/>
      </c>
      <c r="E87" s="228" t="str">
        <f t="shared" si="69"/>
        <v/>
      </c>
      <c r="F87" s="229" t="str">
        <f t="shared" ca="1" si="51"/>
        <v/>
      </c>
      <c r="G87" s="228" t="str">
        <f t="shared" si="52"/>
        <v/>
      </c>
      <c r="H87" s="229" t="str">
        <f t="shared" ca="1" si="53"/>
        <v/>
      </c>
      <c r="I87" s="228" t="str">
        <f t="shared" si="52"/>
        <v/>
      </c>
      <c r="J87" s="229" t="str">
        <f t="shared" ca="1" si="54"/>
        <v/>
      </c>
      <c r="K87" s="228" t="str">
        <f t="shared" si="52"/>
        <v/>
      </c>
      <c r="L87" s="229" t="str">
        <f t="shared" ca="1" si="55"/>
        <v/>
      </c>
      <c r="M87" s="228" t="str">
        <f t="shared" ref="M87:M136" si="70">IF($B87="","",IF(L87="","",IF($L$4="Media aritmética",(L87&lt;=$C87)*($H$5/$C$5)+(L87&gt;$C87)*0,IF(AND(ROUND(AVERAGE($D87,$F87,$H87,$J87,$L87,$N87,$P87,$R87,$T87,$V87,$X87),2)-$C87/2&lt;=L87,(ROUND(AVERAGE($D87,$F87,$H87,$J87,$L87,$N87,$P87,$R87,$T87,$V87,$X87),2)+$C87/2&gt;L87)),($H$5/$C$5),0))))</f>
        <v/>
      </c>
      <c r="N87" s="229" t="str">
        <f t="shared" ca="1" si="56"/>
        <v/>
      </c>
      <c r="O87" s="228" t="str">
        <f t="shared" si="57"/>
        <v/>
      </c>
      <c r="P87" s="229" t="str">
        <f t="shared" ca="1" si="58"/>
        <v/>
      </c>
      <c r="Q87" s="228" t="str">
        <f t="shared" si="59"/>
        <v/>
      </c>
      <c r="R87" s="229" t="str">
        <f t="shared" ca="1" si="60"/>
        <v/>
      </c>
      <c r="S87" s="228" t="str">
        <f t="shared" si="61"/>
        <v/>
      </c>
      <c r="T87" s="229" t="str">
        <f t="shared" ca="1" si="62"/>
        <v/>
      </c>
      <c r="U87" s="228" t="str">
        <f t="shared" si="63"/>
        <v/>
      </c>
      <c r="V87" s="229" t="str">
        <f t="shared" ca="1" si="64"/>
        <v/>
      </c>
      <c r="W87" s="228" t="str">
        <f t="shared" si="65"/>
        <v/>
      </c>
      <c r="X87" s="229" t="str">
        <f t="shared" ca="1" si="66"/>
        <v/>
      </c>
      <c r="Y87" s="228" t="str">
        <f t="shared" si="67"/>
        <v/>
      </c>
      <c r="Z87" s="198"/>
      <c r="AA87" s="198"/>
    </row>
    <row r="88" spans="1:27" ht="12.75" hidden="1" customHeight="1">
      <c r="A88" s="218">
        <v>16</v>
      </c>
      <c r="B88" s="225"/>
      <c r="C88" s="226" t="str">
        <f t="shared" si="49"/>
        <v/>
      </c>
      <c r="D88" s="229" t="str">
        <f t="shared" si="50"/>
        <v/>
      </c>
      <c r="E88" s="228" t="str">
        <f t="shared" si="69"/>
        <v/>
      </c>
      <c r="F88" s="229" t="str">
        <f t="shared" ca="1" si="51"/>
        <v/>
      </c>
      <c r="G88" s="228" t="str">
        <f t="shared" si="52"/>
        <v/>
      </c>
      <c r="H88" s="229" t="str">
        <f t="shared" ca="1" si="53"/>
        <v/>
      </c>
      <c r="I88" s="228" t="str">
        <f t="shared" si="52"/>
        <v/>
      </c>
      <c r="J88" s="229" t="str">
        <f t="shared" ca="1" si="54"/>
        <v/>
      </c>
      <c r="K88" s="228" t="str">
        <f t="shared" si="52"/>
        <v/>
      </c>
      <c r="L88" s="229" t="str">
        <f t="shared" ca="1" si="55"/>
        <v/>
      </c>
      <c r="M88" s="228" t="str">
        <f t="shared" si="70"/>
        <v/>
      </c>
      <c r="N88" s="229" t="str">
        <f t="shared" ca="1" si="56"/>
        <v/>
      </c>
      <c r="O88" s="228" t="str">
        <f t="shared" si="57"/>
        <v/>
      </c>
      <c r="P88" s="229" t="str">
        <f t="shared" ca="1" si="58"/>
        <v/>
      </c>
      <c r="Q88" s="228" t="str">
        <f t="shared" si="59"/>
        <v/>
      </c>
      <c r="R88" s="229" t="str">
        <f t="shared" ca="1" si="60"/>
        <v/>
      </c>
      <c r="S88" s="228" t="str">
        <f t="shared" si="61"/>
        <v/>
      </c>
      <c r="T88" s="229" t="str">
        <f t="shared" ca="1" si="62"/>
        <v/>
      </c>
      <c r="U88" s="228" t="str">
        <f t="shared" si="63"/>
        <v/>
      </c>
      <c r="V88" s="229" t="str">
        <f t="shared" ca="1" si="64"/>
        <v/>
      </c>
      <c r="W88" s="228" t="str">
        <f t="shared" si="65"/>
        <v/>
      </c>
      <c r="X88" s="229" t="str">
        <f t="shared" ca="1" si="66"/>
        <v/>
      </c>
      <c r="Y88" s="228" t="str">
        <f t="shared" si="67"/>
        <v/>
      </c>
      <c r="Z88" s="198"/>
      <c r="AA88" s="198"/>
    </row>
    <row r="89" spans="1:27" ht="12.75" hidden="1" customHeight="1">
      <c r="A89" s="218">
        <v>17</v>
      </c>
      <c r="B89" s="225"/>
      <c r="C89" s="226" t="str">
        <f t="shared" si="49"/>
        <v/>
      </c>
      <c r="D89" s="229" t="str">
        <f t="shared" si="50"/>
        <v/>
      </c>
      <c r="E89" s="228" t="str">
        <f t="shared" si="69"/>
        <v/>
      </c>
      <c r="F89" s="229" t="str">
        <f t="shared" ca="1" si="51"/>
        <v/>
      </c>
      <c r="G89" s="228" t="str">
        <f t="shared" si="52"/>
        <v/>
      </c>
      <c r="H89" s="229" t="str">
        <f t="shared" ca="1" si="53"/>
        <v/>
      </c>
      <c r="I89" s="228" t="str">
        <f t="shared" si="52"/>
        <v/>
      </c>
      <c r="J89" s="229" t="str">
        <f t="shared" ca="1" si="54"/>
        <v/>
      </c>
      <c r="K89" s="228" t="str">
        <f t="shared" si="52"/>
        <v/>
      </c>
      <c r="L89" s="229" t="str">
        <f t="shared" ca="1" si="55"/>
        <v/>
      </c>
      <c r="M89" s="228" t="str">
        <f t="shared" si="70"/>
        <v/>
      </c>
      <c r="N89" s="229" t="str">
        <f t="shared" ca="1" si="56"/>
        <v/>
      </c>
      <c r="O89" s="228" t="str">
        <f t="shared" si="57"/>
        <v/>
      </c>
      <c r="P89" s="229" t="str">
        <f t="shared" ca="1" si="58"/>
        <v/>
      </c>
      <c r="Q89" s="228" t="str">
        <f t="shared" si="59"/>
        <v/>
      </c>
      <c r="R89" s="229" t="str">
        <f t="shared" ca="1" si="60"/>
        <v/>
      </c>
      <c r="S89" s="228" t="str">
        <f t="shared" si="61"/>
        <v/>
      </c>
      <c r="T89" s="229" t="str">
        <f t="shared" ca="1" si="62"/>
        <v/>
      </c>
      <c r="U89" s="228" t="str">
        <f t="shared" si="63"/>
        <v/>
      </c>
      <c r="V89" s="229" t="str">
        <f t="shared" ca="1" si="64"/>
        <v/>
      </c>
      <c r="W89" s="228" t="str">
        <f t="shared" si="65"/>
        <v/>
      </c>
      <c r="X89" s="229" t="str">
        <f t="shared" ca="1" si="66"/>
        <v/>
      </c>
      <c r="Y89" s="228" t="str">
        <f t="shared" si="67"/>
        <v/>
      </c>
      <c r="Z89" s="198"/>
      <c r="AA89" s="198"/>
    </row>
    <row r="90" spans="1:27" ht="12.75" hidden="1" customHeight="1">
      <c r="A90" s="218">
        <v>18</v>
      </c>
      <c r="B90" s="225"/>
      <c r="C90" s="226" t="str">
        <f t="shared" si="49"/>
        <v/>
      </c>
      <c r="D90" s="229" t="str">
        <f t="shared" si="50"/>
        <v/>
      </c>
      <c r="E90" s="228" t="str">
        <f t="shared" si="69"/>
        <v/>
      </c>
      <c r="F90" s="229" t="str">
        <f t="shared" ca="1" si="51"/>
        <v/>
      </c>
      <c r="G90" s="228" t="str">
        <f t="shared" si="52"/>
        <v/>
      </c>
      <c r="H90" s="229" t="str">
        <f t="shared" ca="1" si="53"/>
        <v/>
      </c>
      <c r="I90" s="228" t="str">
        <f t="shared" si="52"/>
        <v/>
      </c>
      <c r="J90" s="229" t="str">
        <f t="shared" ca="1" si="54"/>
        <v/>
      </c>
      <c r="K90" s="228" t="str">
        <f t="shared" si="52"/>
        <v/>
      </c>
      <c r="L90" s="229" t="str">
        <f t="shared" ca="1" si="55"/>
        <v/>
      </c>
      <c r="M90" s="228" t="str">
        <f t="shared" si="70"/>
        <v/>
      </c>
      <c r="N90" s="229" t="str">
        <f t="shared" ca="1" si="56"/>
        <v/>
      </c>
      <c r="O90" s="228" t="str">
        <f t="shared" si="57"/>
        <v/>
      </c>
      <c r="P90" s="229" t="str">
        <f t="shared" ca="1" si="58"/>
        <v/>
      </c>
      <c r="Q90" s="228" t="str">
        <f t="shared" si="59"/>
        <v/>
      </c>
      <c r="R90" s="229" t="str">
        <f t="shared" ca="1" si="60"/>
        <v/>
      </c>
      <c r="S90" s="228" t="str">
        <f t="shared" si="61"/>
        <v/>
      </c>
      <c r="T90" s="229" t="str">
        <f t="shared" ca="1" si="62"/>
        <v/>
      </c>
      <c r="U90" s="228" t="str">
        <f t="shared" si="63"/>
        <v/>
      </c>
      <c r="V90" s="229" t="str">
        <f t="shared" ca="1" si="64"/>
        <v/>
      </c>
      <c r="W90" s="228" t="str">
        <f t="shared" si="65"/>
        <v/>
      </c>
      <c r="X90" s="229" t="str">
        <f t="shared" ca="1" si="66"/>
        <v/>
      </c>
      <c r="Y90" s="228" t="str">
        <f t="shared" si="67"/>
        <v/>
      </c>
      <c r="Z90" s="198"/>
      <c r="AA90" s="198"/>
    </row>
    <row r="91" spans="1:27" ht="12.75" hidden="1" customHeight="1">
      <c r="A91" s="218">
        <v>19</v>
      </c>
      <c r="B91" s="225"/>
      <c r="C91" s="226" t="str">
        <f t="shared" si="49"/>
        <v/>
      </c>
      <c r="D91" s="229" t="str">
        <f t="shared" si="50"/>
        <v/>
      </c>
      <c r="E91" s="228" t="str">
        <f t="shared" si="69"/>
        <v/>
      </c>
      <c r="F91" s="229" t="str">
        <f t="shared" ca="1" si="51"/>
        <v/>
      </c>
      <c r="G91" s="228" t="str">
        <f t="shared" si="52"/>
        <v/>
      </c>
      <c r="H91" s="229" t="str">
        <f t="shared" ca="1" si="53"/>
        <v/>
      </c>
      <c r="I91" s="228" t="str">
        <f t="shared" si="52"/>
        <v/>
      </c>
      <c r="J91" s="229" t="str">
        <f t="shared" ca="1" si="54"/>
        <v/>
      </c>
      <c r="K91" s="228" t="str">
        <f t="shared" si="52"/>
        <v/>
      </c>
      <c r="L91" s="229" t="str">
        <f t="shared" ca="1" si="55"/>
        <v/>
      </c>
      <c r="M91" s="228" t="str">
        <f t="shared" si="70"/>
        <v/>
      </c>
      <c r="N91" s="229" t="str">
        <f t="shared" ca="1" si="56"/>
        <v/>
      </c>
      <c r="O91" s="228" t="str">
        <f t="shared" si="57"/>
        <v/>
      </c>
      <c r="P91" s="229" t="str">
        <f t="shared" ca="1" si="58"/>
        <v/>
      </c>
      <c r="Q91" s="228" t="str">
        <f t="shared" si="59"/>
        <v/>
      </c>
      <c r="R91" s="229" t="str">
        <f t="shared" ca="1" si="60"/>
        <v/>
      </c>
      <c r="S91" s="228" t="str">
        <f t="shared" si="61"/>
        <v/>
      </c>
      <c r="T91" s="229" t="str">
        <f t="shared" ca="1" si="62"/>
        <v/>
      </c>
      <c r="U91" s="228" t="str">
        <f t="shared" si="63"/>
        <v/>
      </c>
      <c r="V91" s="229" t="str">
        <f t="shared" ca="1" si="64"/>
        <v/>
      </c>
      <c r="W91" s="228" t="str">
        <f t="shared" si="65"/>
        <v/>
      </c>
      <c r="X91" s="229" t="str">
        <f t="shared" ca="1" si="66"/>
        <v/>
      </c>
      <c r="Y91" s="228" t="str">
        <f t="shared" si="67"/>
        <v/>
      </c>
      <c r="Z91" s="198"/>
      <c r="AA91" s="198"/>
    </row>
    <row r="92" spans="1:27" ht="12.75" hidden="1" customHeight="1">
      <c r="A92" s="218">
        <v>20</v>
      </c>
      <c r="B92" s="225"/>
      <c r="C92" s="226" t="str">
        <f t="shared" si="49"/>
        <v/>
      </c>
      <c r="D92" s="229" t="str">
        <f t="shared" si="50"/>
        <v/>
      </c>
      <c r="E92" s="228" t="str">
        <f t="shared" si="69"/>
        <v/>
      </c>
      <c r="F92" s="229" t="str">
        <f t="shared" ca="1" si="51"/>
        <v/>
      </c>
      <c r="G92" s="228" t="str">
        <f t="shared" si="52"/>
        <v/>
      </c>
      <c r="H92" s="229" t="str">
        <f t="shared" ca="1" si="53"/>
        <v/>
      </c>
      <c r="I92" s="228" t="str">
        <f t="shared" si="52"/>
        <v/>
      </c>
      <c r="J92" s="229" t="str">
        <f t="shared" ca="1" si="54"/>
        <v/>
      </c>
      <c r="K92" s="228" t="str">
        <f t="shared" si="52"/>
        <v/>
      </c>
      <c r="L92" s="229" t="str">
        <f t="shared" ca="1" si="55"/>
        <v/>
      </c>
      <c r="M92" s="228" t="str">
        <f t="shared" si="70"/>
        <v/>
      </c>
      <c r="N92" s="229" t="str">
        <f t="shared" ca="1" si="56"/>
        <v/>
      </c>
      <c r="O92" s="228" t="str">
        <f t="shared" si="57"/>
        <v/>
      </c>
      <c r="P92" s="229" t="str">
        <f t="shared" ca="1" si="58"/>
        <v/>
      </c>
      <c r="Q92" s="228" t="str">
        <f t="shared" si="59"/>
        <v/>
      </c>
      <c r="R92" s="229" t="str">
        <f t="shared" ca="1" si="60"/>
        <v/>
      </c>
      <c r="S92" s="228" t="str">
        <f t="shared" si="61"/>
        <v/>
      </c>
      <c r="T92" s="229" t="str">
        <f t="shared" ca="1" si="62"/>
        <v/>
      </c>
      <c r="U92" s="228" t="str">
        <f t="shared" si="63"/>
        <v/>
      </c>
      <c r="V92" s="229" t="str">
        <f t="shared" ca="1" si="64"/>
        <v/>
      </c>
      <c r="W92" s="228" t="str">
        <f t="shared" si="65"/>
        <v/>
      </c>
      <c r="X92" s="229" t="str">
        <f t="shared" ca="1" si="66"/>
        <v/>
      </c>
      <c r="Y92" s="228" t="str">
        <f t="shared" si="67"/>
        <v/>
      </c>
      <c r="Z92" s="198"/>
      <c r="AA92" s="198"/>
    </row>
    <row r="93" spans="1:27" ht="12.75" hidden="1" customHeight="1">
      <c r="A93" s="218">
        <v>21</v>
      </c>
      <c r="B93" s="225"/>
      <c r="C93" s="226" t="str">
        <f t="shared" si="49"/>
        <v/>
      </c>
      <c r="D93" s="229" t="str">
        <f t="shared" si="50"/>
        <v/>
      </c>
      <c r="E93" s="228" t="str">
        <f t="shared" si="69"/>
        <v/>
      </c>
      <c r="F93" s="229" t="str">
        <f t="shared" ca="1" si="51"/>
        <v/>
      </c>
      <c r="G93" s="228" t="str">
        <f t="shared" si="52"/>
        <v/>
      </c>
      <c r="H93" s="229" t="str">
        <f t="shared" ca="1" si="53"/>
        <v/>
      </c>
      <c r="I93" s="228" t="str">
        <f t="shared" si="52"/>
        <v/>
      </c>
      <c r="J93" s="229" t="str">
        <f t="shared" ca="1" si="54"/>
        <v/>
      </c>
      <c r="K93" s="228" t="str">
        <f t="shared" si="52"/>
        <v/>
      </c>
      <c r="L93" s="229" t="str">
        <f t="shared" ca="1" si="55"/>
        <v/>
      </c>
      <c r="M93" s="228" t="str">
        <f t="shared" si="70"/>
        <v/>
      </c>
      <c r="N93" s="229" t="str">
        <f t="shared" ca="1" si="56"/>
        <v/>
      </c>
      <c r="O93" s="228" t="str">
        <f t="shared" si="57"/>
        <v/>
      </c>
      <c r="P93" s="229" t="str">
        <f t="shared" ca="1" si="58"/>
        <v/>
      </c>
      <c r="Q93" s="228" t="str">
        <f t="shared" si="59"/>
        <v/>
      </c>
      <c r="R93" s="229" t="str">
        <f t="shared" ca="1" si="60"/>
        <v/>
      </c>
      <c r="S93" s="228" t="str">
        <f t="shared" si="61"/>
        <v/>
      </c>
      <c r="T93" s="229" t="str">
        <f t="shared" ca="1" si="62"/>
        <v/>
      </c>
      <c r="U93" s="228" t="str">
        <f t="shared" si="63"/>
        <v/>
      </c>
      <c r="V93" s="229" t="str">
        <f t="shared" ca="1" si="64"/>
        <v/>
      </c>
      <c r="W93" s="228" t="str">
        <f t="shared" si="65"/>
        <v/>
      </c>
      <c r="X93" s="229" t="str">
        <f t="shared" ca="1" si="66"/>
        <v/>
      </c>
      <c r="Y93" s="228" t="str">
        <f t="shared" si="67"/>
        <v/>
      </c>
      <c r="Z93" s="198"/>
      <c r="AA93" s="198"/>
    </row>
    <row r="94" spans="1:27" ht="12.75" hidden="1" customHeight="1">
      <c r="A94" s="218">
        <v>22</v>
      </c>
      <c r="B94" s="225"/>
      <c r="C94" s="226" t="str">
        <f t="shared" si="49"/>
        <v/>
      </c>
      <c r="D94" s="229" t="str">
        <f t="shared" si="50"/>
        <v/>
      </c>
      <c r="E94" s="228" t="str">
        <f t="shared" si="69"/>
        <v/>
      </c>
      <c r="F94" s="229" t="str">
        <f t="shared" ca="1" si="51"/>
        <v/>
      </c>
      <c r="G94" s="228" t="str">
        <f t="shared" si="52"/>
        <v/>
      </c>
      <c r="H94" s="229" t="str">
        <f t="shared" ca="1" si="53"/>
        <v/>
      </c>
      <c r="I94" s="228" t="str">
        <f t="shared" si="52"/>
        <v/>
      </c>
      <c r="J94" s="229" t="str">
        <f t="shared" ca="1" si="54"/>
        <v/>
      </c>
      <c r="K94" s="228" t="str">
        <f t="shared" si="52"/>
        <v/>
      </c>
      <c r="L94" s="229" t="str">
        <f t="shared" ca="1" si="55"/>
        <v/>
      </c>
      <c r="M94" s="228" t="str">
        <f t="shared" si="70"/>
        <v/>
      </c>
      <c r="N94" s="229" t="str">
        <f t="shared" ca="1" si="56"/>
        <v/>
      </c>
      <c r="O94" s="228" t="str">
        <f t="shared" si="57"/>
        <v/>
      </c>
      <c r="P94" s="229" t="str">
        <f t="shared" ca="1" si="58"/>
        <v/>
      </c>
      <c r="Q94" s="228" t="str">
        <f t="shared" si="59"/>
        <v/>
      </c>
      <c r="R94" s="229" t="str">
        <f t="shared" ca="1" si="60"/>
        <v/>
      </c>
      <c r="S94" s="228" t="str">
        <f t="shared" si="61"/>
        <v/>
      </c>
      <c r="T94" s="229" t="str">
        <f t="shared" ca="1" si="62"/>
        <v/>
      </c>
      <c r="U94" s="228" t="str">
        <f t="shared" si="63"/>
        <v/>
      </c>
      <c r="V94" s="229" t="str">
        <f t="shared" ca="1" si="64"/>
        <v/>
      </c>
      <c r="W94" s="228" t="str">
        <f t="shared" si="65"/>
        <v/>
      </c>
      <c r="X94" s="229" t="str">
        <f t="shared" ca="1" si="66"/>
        <v/>
      </c>
      <c r="Y94" s="228" t="str">
        <f t="shared" si="67"/>
        <v/>
      </c>
      <c r="Z94" s="198"/>
      <c r="AA94" s="198"/>
    </row>
    <row r="95" spans="1:27" ht="12.75" hidden="1" customHeight="1">
      <c r="A95" s="218">
        <v>23</v>
      </c>
      <c r="B95" s="225"/>
      <c r="C95" s="226" t="str">
        <f t="shared" si="49"/>
        <v/>
      </c>
      <c r="D95" s="229" t="str">
        <f t="shared" si="50"/>
        <v/>
      </c>
      <c r="E95" s="228" t="str">
        <f t="shared" si="69"/>
        <v/>
      </c>
      <c r="F95" s="229" t="str">
        <f t="shared" ca="1" si="51"/>
        <v/>
      </c>
      <c r="G95" s="228" t="str">
        <f t="shared" si="52"/>
        <v/>
      </c>
      <c r="H95" s="229" t="str">
        <f t="shared" ca="1" si="53"/>
        <v/>
      </c>
      <c r="I95" s="228" t="str">
        <f t="shared" si="52"/>
        <v/>
      </c>
      <c r="J95" s="229" t="str">
        <f t="shared" ca="1" si="54"/>
        <v/>
      </c>
      <c r="K95" s="228" t="str">
        <f t="shared" si="52"/>
        <v/>
      </c>
      <c r="L95" s="229" t="str">
        <f t="shared" ca="1" si="55"/>
        <v/>
      </c>
      <c r="M95" s="228" t="str">
        <f t="shared" si="70"/>
        <v/>
      </c>
      <c r="N95" s="229" t="str">
        <f t="shared" ca="1" si="56"/>
        <v/>
      </c>
      <c r="O95" s="228" t="str">
        <f t="shared" si="57"/>
        <v/>
      </c>
      <c r="P95" s="229" t="str">
        <f t="shared" ca="1" si="58"/>
        <v/>
      </c>
      <c r="Q95" s="228" t="str">
        <f t="shared" si="59"/>
        <v/>
      </c>
      <c r="R95" s="229" t="str">
        <f t="shared" ca="1" si="60"/>
        <v/>
      </c>
      <c r="S95" s="228" t="str">
        <f t="shared" si="61"/>
        <v/>
      </c>
      <c r="T95" s="229" t="str">
        <f t="shared" ca="1" si="62"/>
        <v/>
      </c>
      <c r="U95" s="228" t="str">
        <f t="shared" si="63"/>
        <v/>
      </c>
      <c r="V95" s="229" t="str">
        <f t="shared" ca="1" si="64"/>
        <v/>
      </c>
      <c r="W95" s="228" t="str">
        <f t="shared" si="65"/>
        <v/>
      </c>
      <c r="X95" s="229" t="str">
        <f t="shared" ca="1" si="66"/>
        <v/>
      </c>
      <c r="Y95" s="228" t="str">
        <f t="shared" si="67"/>
        <v/>
      </c>
      <c r="Z95" s="198"/>
      <c r="AA95" s="198"/>
    </row>
    <row r="96" spans="1:27" ht="12.75" hidden="1" customHeight="1">
      <c r="A96" s="218">
        <v>24</v>
      </c>
      <c r="B96" s="225"/>
      <c r="C96" s="226" t="str">
        <f t="shared" si="49"/>
        <v/>
      </c>
      <c r="D96" s="229" t="str">
        <f t="shared" si="50"/>
        <v/>
      </c>
      <c r="E96" s="228" t="str">
        <f t="shared" si="69"/>
        <v/>
      </c>
      <c r="F96" s="229" t="str">
        <f t="shared" ca="1" si="51"/>
        <v/>
      </c>
      <c r="G96" s="228" t="str">
        <f t="shared" si="52"/>
        <v/>
      </c>
      <c r="H96" s="229" t="str">
        <f t="shared" ca="1" si="53"/>
        <v/>
      </c>
      <c r="I96" s="228" t="str">
        <f t="shared" si="52"/>
        <v/>
      </c>
      <c r="J96" s="229" t="str">
        <f t="shared" ca="1" si="54"/>
        <v/>
      </c>
      <c r="K96" s="228" t="str">
        <f t="shared" si="52"/>
        <v/>
      </c>
      <c r="L96" s="229" t="str">
        <f t="shared" ca="1" si="55"/>
        <v/>
      </c>
      <c r="M96" s="228" t="str">
        <f t="shared" si="70"/>
        <v/>
      </c>
      <c r="N96" s="229" t="str">
        <f t="shared" ca="1" si="56"/>
        <v/>
      </c>
      <c r="O96" s="228" t="str">
        <f t="shared" si="57"/>
        <v/>
      </c>
      <c r="P96" s="229" t="str">
        <f t="shared" ca="1" si="58"/>
        <v/>
      </c>
      <c r="Q96" s="228" t="str">
        <f t="shared" si="59"/>
        <v/>
      </c>
      <c r="R96" s="229" t="str">
        <f t="shared" ca="1" si="60"/>
        <v/>
      </c>
      <c r="S96" s="228" t="str">
        <f t="shared" si="61"/>
        <v/>
      </c>
      <c r="T96" s="229" t="str">
        <f t="shared" ca="1" si="62"/>
        <v/>
      </c>
      <c r="U96" s="228" t="str">
        <f t="shared" si="63"/>
        <v/>
      </c>
      <c r="V96" s="229" t="str">
        <f t="shared" ca="1" si="64"/>
        <v/>
      </c>
      <c r="W96" s="228" t="str">
        <f t="shared" si="65"/>
        <v/>
      </c>
      <c r="X96" s="229" t="str">
        <f t="shared" ca="1" si="66"/>
        <v/>
      </c>
      <c r="Y96" s="228" t="str">
        <f t="shared" si="67"/>
        <v/>
      </c>
      <c r="Z96" s="198"/>
      <c r="AA96" s="198"/>
    </row>
    <row r="97" spans="1:27" ht="12.75" hidden="1" customHeight="1">
      <c r="A97" s="218">
        <v>25</v>
      </c>
      <c r="B97" s="225"/>
      <c r="C97" s="226" t="str">
        <f t="shared" si="49"/>
        <v/>
      </c>
      <c r="D97" s="229" t="str">
        <f t="shared" si="50"/>
        <v/>
      </c>
      <c r="E97" s="228" t="str">
        <f t="shared" si="69"/>
        <v/>
      </c>
      <c r="F97" s="229" t="str">
        <f t="shared" ca="1" si="51"/>
        <v/>
      </c>
      <c r="G97" s="228" t="str">
        <f t="shared" si="52"/>
        <v/>
      </c>
      <c r="H97" s="229" t="str">
        <f t="shared" ca="1" si="53"/>
        <v/>
      </c>
      <c r="I97" s="228" t="str">
        <f t="shared" si="52"/>
        <v/>
      </c>
      <c r="J97" s="229" t="str">
        <f t="shared" ca="1" si="54"/>
        <v/>
      </c>
      <c r="K97" s="228" t="str">
        <f t="shared" si="52"/>
        <v/>
      </c>
      <c r="L97" s="229" t="str">
        <f t="shared" ca="1" si="55"/>
        <v/>
      </c>
      <c r="M97" s="228" t="str">
        <f t="shared" si="70"/>
        <v/>
      </c>
      <c r="N97" s="229" t="str">
        <f t="shared" ca="1" si="56"/>
        <v/>
      </c>
      <c r="O97" s="228" t="str">
        <f t="shared" si="57"/>
        <v/>
      </c>
      <c r="P97" s="229" t="str">
        <f t="shared" ca="1" si="58"/>
        <v/>
      </c>
      <c r="Q97" s="228" t="str">
        <f t="shared" si="59"/>
        <v/>
      </c>
      <c r="R97" s="229" t="str">
        <f t="shared" ca="1" si="60"/>
        <v/>
      </c>
      <c r="S97" s="228" t="str">
        <f t="shared" si="61"/>
        <v/>
      </c>
      <c r="T97" s="229" t="str">
        <f t="shared" ca="1" si="62"/>
        <v/>
      </c>
      <c r="U97" s="228" t="str">
        <f t="shared" si="63"/>
        <v/>
      </c>
      <c r="V97" s="229" t="str">
        <f t="shared" ca="1" si="64"/>
        <v/>
      </c>
      <c r="W97" s="228" t="str">
        <f t="shared" si="65"/>
        <v/>
      </c>
      <c r="X97" s="229" t="str">
        <f t="shared" ca="1" si="66"/>
        <v/>
      </c>
      <c r="Y97" s="228" t="str">
        <f t="shared" si="67"/>
        <v/>
      </c>
      <c r="Z97" s="198"/>
      <c r="AA97" s="198"/>
    </row>
    <row r="98" spans="1:27" ht="12.75" hidden="1" customHeight="1">
      <c r="A98" s="218">
        <v>26</v>
      </c>
      <c r="B98" s="225"/>
      <c r="C98" s="226" t="str">
        <f t="shared" si="49"/>
        <v/>
      </c>
      <c r="D98" s="229" t="str">
        <f t="shared" si="50"/>
        <v/>
      </c>
      <c r="E98" s="228" t="str">
        <f t="shared" si="69"/>
        <v/>
      </c>
      <c r="F98" s="229" t="str">
        <f t="shared" ca="1" si="51"/>
        <v/>
      </c>
      <c r="G98" s="228" t="str">
        <f t="shared" si="52"/>
        <v/>
      </c>
      <c r="H98" s="229" t="str">
        <f t="shared" ca="1" si="53"/>
        <v/>
      </c>
      <c r="I98" s="228" t="str">
        <f t="shared" si="52"/>
        <v/>
      </c>
      <c r="J98" s="229" t="str">
        <f t="shared" ca="1" si="54"/>
        <v/>
      </c>
      <c r="K98" s="228" t="str">
        <f t="shared" si="52"/>
        <v/>
      </c>
      <c r="L98" s="229" t="str">
        <f t="shared" ca="1" si="55"/>
        <v/>
      </c>
      <c r="M98" s="228" t="str">
        <f t="shared" si="70"/>
        <v/>
      </c>
      <c r="N98" s="229" t="str">
        <f t="shared" ca="1" si="56"/>
        <v/>
      </c>
      <c r="O98" s="228" t="str">
        <f t="shared" si="57"/>
        <v/>
      </c>
      <c r="P98" s="229" t="str">
        <f t="shared" ca="1" si="58"/>
        <v/>
      </c>
      <c r="Q98" s="228" t="str">
        <f t="shared" si="59"/>
        <v/>
      </c>
      <c r="R98" s="229" t="str">
        <f t="shared" ca="1" si="60"/>
        <v/>
      </c>
      <c r="S98" s="228" t="str">
        <f t="shared" si="61"/>
        <v/>
      </c>
      <c r="T98" s="229" t="str">
        <f t="shared" ca="1" si="62"/>
        <v/>
      </c>
      <c r="U98" s="228" t="str">
        <f t="shared" si="63"/>
        <v/>
      </c>
      <c r="V98" s="229" t="str">
        <f t="shared" ca="1" si="64"/>
        <v/>
      </c>
      <c r="W98" s="228" t="str">
        <f t="shared" si="65"/>
        <v/>
      </c>
      <c r="X98" s="229" t="str">
        <f t="shared" ca="1" si="66"/>
        <v/>
      </c>
      <c r="Y98" s="228" t="str">
        <f t="shared" si="67"/>
        <v/>
      </c>
      <c r="Z98" s="198"/>
      <c r="AA98" s="198"/>
    </row>
    <row r="99" spans="1:27" ht="12.75" hidden="1" customHeight="1">
      <c r="A99" s="218">
        <v>27</v>
      </c>
      <c r="B99" s="225"/>
      <c r="C99" s="226" t="str">
        <f t="shared" si="49"/>
        <v/>
      </c>
      <c r="D99" s="229" t="str">
        <f t="shared" si="50"/>
        <v/>
      </c>
      <c r="E99" s="228" t="str">
        <f t="shared" si="69"/>
        <v/>
      </c>
      <c r="F99" s="229" t="str">
        <f t="shared" ca="1" si="51"/>
        <v/>
      </c>
      <c r="G99" s="228" t="str">
        <f t="shared" si="52"/>
        <v/>
      </c>
      <c r="H99" s="229" t="str">
        <f t="shared" ca="1" si="53"/>
        <v/>
      </c>
      <c r="I99" s="228" t="str">
        <f t="shared" si="52"/>
        <v/>
      </c>
      <c r="J99" s="229" t="str">
        <f t="shared" ca="1" si="54"/>
        <v/>
      </c>
      <c r="K99" s="228" t="str">
        <f t="shared" si="52"/>
        <v/>
      </c>
      <c r="L99" s="229" t="str">
        <f t="shared" ca="1" si="55"/>
        <v/>
      </c>
      <c r="M99" s="228" t="str">
        <f t="shared" si="70"/>
        <v/>
      </c>
      <c r="N99" s="229" t="str">
        <f t="shared" ca="1" si="56"/>
        <v/>
      </c>
      <c r="O99" s="228" t="str">
        <f t="shared" si="57"/>
        <v/>
      </c>
      <c r="P99" s="229" t="str">
        <f t="shared" ca="1" si="58"/>
        <v/>
      </c>
      <c r="Q99" s="228" t="str">
        <f t="shared" si="59"/>
        <v/>
      </c>
      <c r="R99" s="229" t="str">
        <f t="shared" ca="1" si="60"/>
        <v/>
      </c>
      <c r="S99" s="228" t="str">
        <f t="shared" si="61"/>
        <v/>
      </c>
      <c r="T99" s="229" t="str">
        <f t="shared" ca="1" si="62"/>
        <v/>
      </c>
      <c r="U99" s="228" t="str">
        <f t="shared" si="63"/>
        <v/>
      </c>
      <c r="V99" s="229" t="str">
        <f t="shared" ca="1" si="64"/>
        <v/>
      </c>
      <c r="W99" s="228" t="str">
        <f t="shared" si="65"/>
        <v/>
      </c>
      <c r="X99" s="229" t="str">
        <f t="shared" ca="1" si="66"/>
        <v/>
      </c>
      <c r="Y99" s="228" t="str">
        <f t="shared" si="67"/>
        <v/>
      </c>
      <c r="Z99" s="198"/>
      <c r="AA99" s="198"/>
    </row>
    <row r="100" spans="1:27" ht="12.75" hidden="1" customHeight="1">
      <c r="A100" s="218">
        <v>28</v>
      </c>
      <c r="B100" s="225"/>
      <c r="C100" s="226" t="str">
        <f t="shared" si="49"/>
        <v/>
      </c>
      <c r="D100" s="229" t="str">
        <f t="shared" si="50"/>
        <v/>
      </c>
      <c r="E100" s="228" t="str">
        <f t="shared" si="69"/>
        <v/>
      </c>
      <c r="F100" s="229" t="str">
        <f t="shared" ca="1" si="51"/>
        <v/>
      </c>
      <c r="G100" s="228" t="str">
        <f t="shared" si="52"/>
        <v/>
      </c>
      <c r="H100" s="229" t="str">
        <f t="shared" ca="1" si="53"/>
        <v/>
      </c>
      <c r="I100" s="228" t="str">
        <f t="shared" si="52"/>
        <v/>
      </c>
      <c r="J100" s="229" t="str">
        <f t="shared" ca="1" si="54"/>
        <v/>
      </c>
      <c r="K100" s="228" t="str">
        <f t="shared" si="52"/>
        <v/>
      </c>
      <c r="L100" s="229" t="str">
        <f t="shared" ca="1" si="55"/>
        <v/>
      </c>
      <c r="M100" s="228" t="str">
        <f t="shared" si="70"/>
        <v/>
      </c>
      <c r="N100" s="229" t="str">
        <f t="shared" ca="1" si="56"/>
        <v/>
      </c>
      <c r="O100" s="228" t="str">
        <f t="shared" si="57"/>
        <v/>
      </c>
      <c r="P100" s="229" t="str">
        <f t="shared" ca="1" si="58"/>
        <v/>
      </c>
      <c r="Q100" s="228" t="str">
        <f t="shared" si="59"/>
        <v/>
      </c>
      <c r="R100" s="229" t="str">
        <f t="shared" ca="1" si="60"/>
        <v/>
      </c>
      <c r="S100" s="228" t="str">
        <f t="shared" si="61"/>
        <v/>
      </c>
      <c r="T100" s="229" t="str">
        <f t="shared" ca="1" si="62"/>
        <v/>
      </c>
      <c r="U100" s="228" t="str">
        <f t="shared" si="63"/>
        <v/>
      </c>
      <c r="V100" s="229" t="str">
        <f t="shared" ca="1" si="64"/>
        <v/>
      </c>
      <c r="W100" s="228" t="str">
        <f t="shared" si="65"/>
        <v/>
      </c>
      <c r="X100" s="229" t="str">
        <f t="shared" ca="1" si="66"/>
        <v/>
      </c>
      <c r="Y100" s="228" t="str">
        <f t="shared" si="67"/>
        <v/>
      </c>
      <c r="Z100" s="198"/>
      <c r="AA100" s="198"/>
    </row>
    <row r="101" spans="1:27" ht="12.75" hidden="1" customHeight="1">
      <c r="A101" s="218">
        <v>29</v>
      </c>
      <c r="B101" s="225"/>
      <c r="C101" s="226" t="str">
        <f t="shared" si="49"/>
        <v/>
      </c>
      <c r="D101" s="229" t="str">
        <f t="shared" si="50"/>
        <v/>
      </c>
      <c r="E101" s="228" t="str">
        <f t="shared" si="69"/>
        <v/>
      </c>
      <c r="F101" s="229" t="str">
        <f t="shared" ca="1" si="51"/>
        <v/>
      </c>
      <c r="G101" s="228" t="str">
        <f t="shared" si="52"/>
        <v/>
      </c>
      <c r="H101" s="229" t="str">
        <f t="shared" ca="1" si="53"/>
        <v/>
      </c>
      <c r="I101" s="228" t="str">
        <f t="shared" si="52"/>
        <v/>
      </c>
      <c r="J101" s="229" t="str">
        <f t="shared" ca="1" si="54"/>
        <v/>
      </c>
      <c r="K101" s="228" t="str">
        <f t="shared" si="52"/>
        <v/>
      </c>
      <c r="L101" s="229" t="str">
        <f t="shared" ca="1" si="55"/>
        <v/>
      </c>
      <c r="M101" s="228" t="str">
        <f t="shared" si="70"/>
        <v/>
      </c>
      <c r="N101" s="229" t="str">
        <f t="shared" ca="1" si="56"/>
        <v/>
      </c>
      <c r="O101" s="228" t="str">
        <f t="shared" si="57"/>
        <v/>
      </c>
      <c r="P101" s="229" t="str">
        <f t="shared" ca="1" si="58"/>
        <v/>
      </c>
      <c r="Q101" s="228" t="str">
        <f t="shared" si="59"/>
        <v/>
      </c>
      <c r="R101" s="229" t="str">
        <f t="shared" ca="1" si="60"/>
        <v/>
      </c>
      <c r="S101" s="228" t="str">
        <f t="shared" si="61"/>
        <v/>
      </c>
      <c r="T101" s="229" t="str">
        <f t="shared" ca="1" si="62"/>
        <v/>
      </c>
      <c r="U101" s="228" t="str">
        <f t="shared" si="63"/>
        <v/>
      </c>
      <c r="V101" s="229" t="str">
        <f t="shared" ca="1" si="64"/>
        <v/>
      </c>
      <c r="W101" s="228" t="str">
        <f t="shared" si="65"/>
        <v/>
      </c>
      <c r="X101" s="229" t="str">
        <f t="shared" ca="1" si="66"/>
        <v/>
      </c>
      <c r="Y101" s="228" t="str">
        <f t="shared" si="67"/>
        <v/>
      </c>
      <c r="Z101" s="198"/>
      <c r="AA101" s="198"/>
    </row>
    <row r="102" spans="1:27" ht="12.75" hidden="1" customHeight="1">
      <c r="A102" s="218">
        <v>30</v>
      </c>
      <c r="B102" s="225"/>
      <c r="C102" s="226" t="str">
        <f t="shared" si="49"/>
        <v/>
      </c>
      <c r="D102" s="229" t="str">
        <f t="shared" si="50"/>
        <v/>
      </c>
      <c r="E102" s="228" t="str">
        <f t="shared" si="69"/>
        <v/>
      </c>
      <c r="F102" s="229" t="str">
        <f t="shared" ca="1" si="51"/>
        <v/>
      </c>
      <c r="G102" s="228" t="str">
        <f t="shared" si="52"/>
        <v/>
      </c>
      <c r="H102" s="229" t="str">
        <f t="shared" ca="1" si="53"/>
        <v/>
      </c>
      <c r="I102" s="228" t="str">
        <f t="shared" si="52"/>
        <v/>
      </c>
      <c r="J102" s="229" t="str">
        <f t="shared" ca="1" si="54"/>
        <v/>
      </c>
      <c r="K102" s="228" t="str">
        <f t="shared" si="52"/>
        <v/>
      </c>
      <c r="L102" s="229" t="str">
        <f t="shared" ca="1" si="55"/>
        <v/>
      </c>
      <c r="M102" s="228" t="str">
        <f t="shared" si="70"/>
        <v/>
      </c>
      <c r="N102" s="229" t="str">
        <f t="shared" ca="1" si="56"/>
        <v/>
      </c>
      <c r="O102" s="228" t="str">
        <f t="shared" si="57"/>
        <v/>
      </c>
      <c r="P102" s="229" t="str">
        <f t="shared" ca="1" si="58"/>
        <v/>
      </c>
      <c r="Q102" s="228" t="str">
        <f t="shared" si="59"/>
        <v/>
      </c>
      <c r="R102" s="229" t="str">
        <f t="shared" ca="1" si="60"/>
        <v/>
      </c>
      <c r="S102" s="228" t="str">
        <f t="shared" si="61"/>
        <v/>
      </c>
      <c r="T102" s="229" t="str">
        <f t="shared" ca="1" si="62"/>
        <v/>
      </c>
      <c r="U102" s="228" t="str">
        <f t="shared" si="63"/>
        <v/>
      </c>
      <c r="V102" s="229" t="str">
        <f t="shared" ca="1" si="64"/>
        <v/>
      </c>
      <c r="W102" s="228" t="str">
        <f t="shared" si="65"/>
        <v/>
      </c>
      <c r="X102" s="229" t="str">
        <f t="shared" ca="1" si="66"/>
        <v/>
      </c>
      <c r="Y102" s="228" t="str">
        <f t="shared" si="67"/>
        <v/>
      </c>
      <c r="Z102" s="198"/>
      <c r="AA102" s="198"/>
    </row>
    <row r="103" spans="1:27" ht="12.75" hidden="1" customHeight="1">
      <c r="A103" s="218">
        <v>31</v>
      </c>
      <c r="B103" s="225"/>
      <c r="C103" s="226" t="str">
        <f t="shared" si="49"/>
        <v/>
      </c>
      <c r="D103" s="229" t="str">
        <f t="shared" si="50"/>
        <v/>
      </c>
      <c r="E103" s="228" t="str">
        <f t="shared" si="69"/>
        <v/>
      </c>
      <c r="F103" s="229" t="str">
        <f t="shared" ca="1" si="51"/>
        <v/>
      </c>
      <c r="G103" s="228" t="str">
        <f t="shared" si="52"/>
        <v/>
      </c>
      <c r="H103" s="229" t="str">
        <f t="shared" ca="1" si="53"/>
        <v/>
      </c>
      <c r="I103" s="228" t="str">
        <f t="shared" si="52"/>
        <v/>
      </c>
      <c r="J103" s="229" t="str">
        <f t="shared" ca="1" si="54"/>
        <v/>
      </c>
      <c r="K103" s="228" t="str">
        <f t="shared" si="52"/>
        <v/>
      </c>
      <c r="L103" s="229" t="str">
        <f t="shared" ca="1" si="55"/>
        <v/>
      </c>
      <c r="M103" s="228" t="str">
        <f t="shared" si="70"/>
        <v/>
      </c>
      <c r="N103" s="229" t="str">
        <f t="shared" ca="1" si="56"/>
        <v/>
      </c>
      <c r="O103" s="228" t="str">
        <f t="shared" si="57"/>
        <v/>
      </c>
      <c r="P103" s="229" t="str">
        <f t="shared" ca="1" si="58"/>
        <v/>
      </c>
      <c r="Q103" s="228" t="str">
        <f t="shared" si="59"/>
        <v/>
      </c>
      <c r="R103" s="229" t="str">
        <f t="shared" ca="1" si="60"/>
        <v/>
      </c>
      <c r="S103" s="228" t="str">
        <f t="shared" si="61"/>
        <v/>
      </c>
      <c r="T103" s="229" t="str">
        <f t="shared" ca="1" si="62"/>
        <v/>
      </c>
      <c r="U103" s="228" t="str">
        <f t="shared" si="63"/>
        <v/>
      </c>
      <c r="V103" s="229" t="str">
        <f t="shared" ca="1" si="64"/>
        <v/>
      </c>
      <c r="W103" s="228" t="str">
        <f t="shared" si="65"/>
        <v/>
      </c>
      <c r="X103" s="229" t="str">
        <f t="shared" ca="1" si="66"/>
        <v/>
      </c>
      <c r="Y103" s="228" t="str">
        <f t="shared" si="67"/>
        <v/>
      </c>
      <c r="Z103" s="198"/>
      <c r="AA103" s="198"/>
    </row>
    <row r="104" spans="1:27" ht="12.75" hidden="1" customHeight="1">
      <c r="A104" s="218">
        <v>32</v>
      </c>
      <c r="B104" s="225"/>
      <c r="C104" s="226" t="str">
        <f t="shared" si="49"/>
        <v/>
      </c>
      <c r="D104" s="229" t="str">
        <f t="shared" si="50"/>
        <v/>
      </c>
      <c r="E104" s="228" t="str">
        <f t="shared" si="69"/>
        <v/>
      </c>
      <c r="F104" s="229" t="str">
        <f t="shared" ca="1" si="51"/>
        <v/>
      </c>
      <c r="G104" s="228" t="str">
        <f t="shared" si="52"/>
        <v/>
      </c>
      <c r="H104" s="229" t="str">
        <f t="shared" ca="1" si="53"/>
        <v/>
      </c>
      <c r="I104" s="228" t="str">
        <f t="shared" si="52"/>
        <v/>
      </c>
      <c r="J104" s="229" t="str">
        <f t="shared" ca="1" si="54"/>
        <v/>
      </c>
      <c r="K104" s="228" t="str">
        <f t="shared" si="52"/>
        <v/>
      </c>
      <c r="L104" s="229" t="str">
        <f t="shared" ca="1" si="55"/>
        <v/>
      </c>
      <c r="M104" s="228" t="str">
        <f t="shared" si="70"/>
        <v/>
      </c>
      <c r="N104" s="229" t="str">
        <f t="shared" ca="1" si="56"/>
        <v/>
      </c>
      <c r="O104" s="228" t="str">
        <f t="shared" si="57"/>
        <v/>
      </c>
      <c r="P104" s="229" t="str">
        <f t="shared" ca="1" si="58"/>
        <v/>
      </c>
      <c r="Q104" s="228" t="str">
        <f t="shared" si="59"/>
        <v/>
      </c>
      <c r="R104" s="229" t="str">
        <f t="shared" ca="1" si="60"/>
        <v/>
      </c>
      <c r="S104" s="228" t="str">
        <f t="shared" si="61"/>
        <v/>
      </c>
      <c r="T104" s="229" t="str">
        <f t="shared" ca="1" si="62"/>
        <v/>
      </c>
      <c r="U104" s="228" t="str">
        <f t="shared" si="63"/>
        <v/>
      </c>
      <c r="V104" s="229" t="str">
        <f t="shared" ca="1" si="64"/>
        <v/>
      </c>
      <c r="W104" s="228" t="str">
        <f t="shared" si="65"/>
        <v/>
      </c>
      <c r="X104" s="229" t="str">
        <f t="shared" ca="1" si="66"/>
        <v/>
      </c>
      <c r="Y104" s="228" t="str">
        <f t="shared" si="67"/>
        <v/>
      </c>
      <c r="Z104" s="198"/>
      <c r="AA104" s="198"/>
    </row>
    <row r="105" spans="1:27" ht="12.75" hidden="1" customHeight="1">
      <c r="A105" s="218">
        <v>33</v>
      </c>
      <c r="B105" s="225"/>
      <c r="C105" s="226" t="str">
        <f t="shared" si="49"/>
        <v/>
      </c>
      <c r="D105" s="229" t="str">
        <f t="shared" ref="D105:D136" si="71">IF($D$8="Habilitado",IF($B105="","",ROUND(VLOOKUP($B105,OFERTA_UNICA,6,FALSE),2)),"")</f>
        <v/>
      </c>
      <c r="E105" s="228" t="str">
        <f t="shared" si="69"/>
        <v/>
      </c>
      <c r="F105" s="229" t="str">
        <f t="shared" ref="F105:F136" ca="1" si="72">IF($F$8="Habilitado",IF($B105="","",ROUND(VLOOKUP($B105,OFERENTE_2,6,FALSE),2)),"")</f>
        <v/>
      </c>
      <c r="G105" s="228" t="str">
        <f t="shared" si="52"/>
        <v/>
      </c>
      <c r="H105" s="229" t="str">
        <f t="shared" ref="H105:H136" ca="1" si="73">IF($H$8="Habilitado",IF($B105="","",ROUND(VLOOKUP($B105,OFERENTE_3,6,FALSE),2)),"")</f>
        <v/>
      </c>
      <c r="I105" s="228" t="str">
        <f t="shared" si="52"/>
        <v/>
      </c>
      <c r="J105" s="229" t="str">
        <f t="shared" ref="J105:J136" ca="1" si="74">IF($J$8="Habilitado",IF($B105="","",ROUND(VLOOKUP($B105,OFERENTE_4,6,FALSE),2)),"")</f>
        <v/>
      </c>
      <c r="K105" s="228" t="str">
        <f t="shared" si="52"/>
        <v/>
      </c>
      <c r="L105" s="229" t="str">
        <f t="shared" ca="1" si="55"/>
        <v/>
      </c>
      <c r="M105" s="228" t="str">
        <f t="shared" si="70"/>
        <v/>
      </c>
      <c r="N105" s="229" t="str">
        <f t="shared" ref="N105:N136" ca="1" si="75">IF($N$8="Habilitado",IF($B105="","",ROUND(VLOOKUP($B105,OFERENTE_6,6,FALSE),2)),"")</f>
        <v/>
      </c>
      <c r="O105" s="228" t="str">
        <f t="shared" si="57"/>
        <v/>
      </c>
      <c r="P105" s="229" t="str">
        <f t="shared" ref="P105:P136" ca="1" si="76">IF($P$8="Habilitado",IF($B105="","",ROUND(VLOOKUP($B105,OFERENTE_7,5,FALSE),2)),"")</f>
        <v/>
      </c>
      <c r="Q105" s="228" t="str">
        <f t="shared" si="59"/>
        <v/>
      </c>
      <c r="R105" s="229" t="str">
        <f t="shared" ref="R105:R136" ca="1" si="77">IF($R$8="Habilitado",IF($B105="","",ROUND(VLOOKUP($B105,OFERENTE_8,6,FALSE),2)),"")</f>
        <v/>
      </c>
      <c r="S105" s="228" t="str">
        <f t="shared" si="61"/>
        <v/>
      </c>
      <c r="T105" s="229" t="str">
        <f t="shared" ref="T105:T136" ca="1" si="78">IF($T$8="Habilitado",IF($B105="","",ROUND(VLOOKUP($B105,UNITARIO_9,5,FALSE),2)),"")</f>
        <v/>
      </c>
      <c r="U105" s="228" t="str">
        <f t="shared" si="63"/>
        <v/>
      </c>
      <c r="V105" s="229" t="str">
        <f t="shared" ref="V105:V136" ca="1" si="79">IF($V$8="Habilitado",IF($B105="","",ROUND(VLOOKUP($B105,UNITARIO_10,5,FALSE),2)),"")</f>
        <v/>
      </c>
      <c r="W105" s="228" t="str">
        <f t="shared" si="65"/>
        <v/>
      </c>
      <c r="X105" s="229" t="str">
        <f t="shared" ref="X105:X136" ca="1" si="80">IF($X$8="Habilitado",IF($B105="","",ROUND(VLOOKUP($B105,UNITARIO_11,5,FALSE),2)),"")</f>
        <v/>
      </c>
      <c r="Y105" s="228" t="str">
        <f t="shared" si="67"/>
        <v/>
      </c>
      <c r="Z105" s="198"/>
      <c r="AA105" s="198"/>
    </row>
    <row r="106" spans="1:27" ht="12.75" hidden="1" customHeight="1">
      <c r="A106" s="218">
        <v>34</v>
      </c>
      <c r="B106" s="225"/>
      <c r="C106" s="226" t="str">
        <f t="shared" si="49"/>
        <v/>
      </c>
      <c r="D106" s="229" t="str">
        <f t="shared" si="71"/>
        <v/>
      </c>
      <c r="E106" s="228" t="str">
        <f t="shared" si="69"/>
        <v/>
      </c>
      <c r="F106" s="229" t="str">
        <f t="shared" ca="1" si="72"/>
        <v/>
      </c>
      <c r="G106" s="228" t="str">
        <f t="shared" si="52"/>
        <v/>
      </c>
      <c r="H106" s="229" t="str">
        <f t="shared" ca="1" si="73"/>
        <v/>
      </c>
      <c r="I106" s="228" t="str">
        <f t="shared" si="52"/>
        <v/>
      </c>
      <c r="J106" s="229" t="str">
        <f t="shared" ca="1" si="74"/>
        <v/>
      </c>
      <c r="K106" s="228" t="str">
        <f t="shared" si="52"/>
        <v/>
      </c>
      <c r="L106" s="229" t="str">
        <f t="shared" ca="1" si="55"/>
        <v/>
      </c>
      <c r="M106" s="228" t="str">
        <f t="shared" si="70"/>
        <v/>
      </c>
      <c r="N106" s="229" t="str">
        <f t="shared" ca="1" si="75"/>
        <v/>
      </c>
      <c r="O106" s="228" t="str">
        <f t="shared" si="57"/>
        <v/>
      </c>
      <c r="P106" s="229" t="str">
        <f t="shared" ca="1" si="76"/>
        <v/>
      </c>
      <c r="Q106" s="228" t="str">
        <f t="shared" si="59"/>
        <v/>
      </c>
      <c r="R106" s="229" t="str">
        <f t="shared" ca="1" si="77"/>
        <v/>
      </c>
      <c r="S106" s="228" t="str">
        <f t="shared" si="61"/>
        <v/>
      </c>
      <c r="T106" s="229" t="str">
        <f t="shared" ca="1" si="78"/>
        <v/>
      </c>
      <c r="U106" s="228" t="str">
        <f t="shared" si="63"/>
        <v/>
      </c>
      <c r="V106" s="229" t="str">
        <f t="shared" ca="1" si="79"/>
        <v/>
      </c>
      <c r="W106" s="228" t="str">
        <f t="shared" si="65"/>
        <v/>
      </c>
      <c r="X106" s="229" t="str">
        <f t="shared" ca="1" si="80"/>
        <v/>
      </c>
      <c r="Y106" s="228" t="str">
        <f t="shared" si="67"/>
        <v/>
      </c>
      <c r="Z106" s="198"/>
      <c r="AA106" s="198"/>
    </row>
    <row r="107" spans="1:27" ht="12.75" hidden="1" customHeight="1">
      <c r="A107" s="218">
        <v>35</v>
      </c>
      <c r="B107" s="225"/>
      <c r="C107" s="226" t="str">
        <f t="shared" si="49"/>
        <v/>
      </c>
      <c r="D107" s="229" t="str">
        <f t="shared" si="71"/>
        <v/>
      </c>
      <c r="E107" s="228" t="str">
        <f t="shared" si="69"/>
        <v/>
      </c>
      <c r="F107" s="229" t="str">
        <f t="shared" ca="1" si="72"/>
        <v/>
      </c>
      <c r="G107" s="228" t="str">
        <f t="shared" si="52"/>
        <v/>
      </c>
      <c r="H107" s="229" t="str">
        <f t="shared" ca="1" si="73"/>
        <v/>
      </c>
      <c r="I107" s="228" t="str">
        <f t="shared" si="52"/>
        <v/>
      </c>
      <c r="J107" s="229" t="str">
        <f t="shared" ca="1" si="74"/>
        <v/>
      </c>
      <c r="K107" s="228" t="str">
        <f t="shared" si="52"/>
        <v/>
      </c>
      <c r="L107" s="229" t="str">
        <f t="shared" ca="1" si="55"/>
        <v/>
      </c>
      <c r="M107" s="228" t="str">
        <f t="shared" si="70"/>
        <v/>
      </c>
      <c r="N107" s="229" t="str">
        <f t="shared" ca="1" si="75"/>
        <v/>
      </c>
      <c r="O107" s="228" t="str">
        <f t="shared" si="57"/>
        <v/>
      </c>
      <c r="P107" s="229" t="str">
        <f t="shared" ca="1" si="76"/>
        <v/>
      </c>
      <c r="Q107" s="228" t="str">
        <f t="shared" si="59"/>
        <v/>
      </c>
      <c r="R107" s="229" t="str">
        <f t="shared" ca="1" si="77"/>
        <v/>
      </c>
      <c r="S107" s="228" t="str">
        <f t="shared" si="61"/>
        <v/>
      </c>
      <c r="T107" s="229" t="str">
        <f t="shared" ca="1" si="78"/>
        <v/>
      </c>
      <c r="U107" s="228" t="str">
        <f t="shared" si="63"/>
        <v/>
      </c>
      <c r="V107" s="229" t="str">
        <f t="shared" ca="1" si="79"/>
        <v/>
      </c>
      <c r="W107" s="228" t="str">
        <f t="shared" si="65"/>
        <v/>
      </c>
      <c r="X107" s="229" t="str">
        <f t="shared" ca="1" si="80"/>
        <v/>
      </c>
      <c r="Y107" s="228" t="str">
        <f t="shared" si="67"/>
        <v/>
      </c>
      <c r="Z107" s="198"/>
      <c r="AA107" s="198"/>
    </row>
    <row r="108" spans="1:27" ht="12.75" hidden="1" customHeight="1">
      <c r="A108" s="218">
        <v>36</v>
      </c>
      <c r="B108" s="225"/>
      <c r="C108" s="226" t="str">
        <f t="shared" si="49"/>
        <v/>
      </c>
      <c r="D108" s="229" t="str">
        <f t="shared" si="71"/>
        <v/>
      </c>
      <c r="E108" s="228" t="str">
        <f t="shared" si="69"/>
        <v/>
      </c>
      <c r="F108" s="229" t="str">
        <f t="shared" ca="1" si="72"/>
        <v/>
      </c>
      <c r="G108" s="228" t="str">
        <f t="shared" si="52"/>
        <v/>
      </c>
      <c r="H108" s="229" t="str">
        <f t="shared" ca="1" si="73"/>
        <v/>
      </c>
      <c r="I108" s="228" t="str">
        <f t="shared" si="52"/>
        <v/>
      </c>
      <c r="J108" s="229" t="str">
        <f t="shared" ca="1" si="74"/>
        <v/>
      </c>
      <c r="K108" s="228" t="str">
        <f t="shared" si="52"/>
        <v/>
      </c>
      <c r="L108" s="229" t="str">
        <f t="shared" ca="1" si="55"/>
        <v/>
      </c>
      <c r="M108" s="228" t="str">
        <f t="shared" si="70"/>
        <v/>
      </c>
      <c r="N108" s="229" t="str">
        <f t="shared" ca="1" si="75"/>
        <v/>
      </c>
      <c r="O108" s="228" t="str">
        <f t="shared" si="57"/>
        <v/>
      </c>
      <c r="P108" s="229" t="str">
        <f t="shared" ca="1" si="76"/>
        <v/>
      </c>
      <c r="Q108" s="228" t="str">
        <f t="shared" si="59"/>
        <v/>
      </c>
      <c r="R108" s="229" t="str">
        <f t="shared" ca="1" si="77"/>
        <v/>
      </c>
      <c r="S108" s="228" t="str">
        <f t="shared" si="61"/>
        <v/>
      </c>
      <c r="T108" s="229" t="str">
        <f t="shared" ca="1" si="78"/>
        <v/>
      </c>
      <c r="U108" s="228" t="str">
        <f t="shared" si="63"/>
        <v/>
      </c>
      <c r="V108" s="229" t="str">
        <f t="shared" ca="1" si="79"/>
        <v/>
      </c>
      <c r="W108" s="228" t="str">
        <f t="shared" si="65"/>
        <v/>
      </c>
      <c r="X108" s="229" t="str">
        <f t="shared" ca="1" si="80"/>
        <v/>
      </c>
      <c r="Y108" s="228" t="str">
        <f t="shared" si="67"/>
        <v/>
      </c>
      <c r="Z108" s="198"/>
      <c r="AA108" s="198"/>
    </row>
    <row r="109" spans="1:27" ht="12.75" hidden="1" customHeight="1">
      <c r="A109" s="218">
        <v>37</v>
      </c>
      <c r="B109" s="225"/>
      <c r="C109" s="226" t="str">
        <f t="shared" si="49"/>
        <v/>
      </c>
      <c r="D109" s="229" t="str">
        <f t="shared" si="71"/>
        <v/>
      </c>
      <c r="E109" s="228" t="str">
        <f t="shared" si="69"/>
        <v/>
      </c>
      <c r="F109" s="229" t="str">
        <f t="shared" ca="1" si="72"/>
        <v/>
      </c>
      <c r="G109" s="228" t="str">
        <f t="shared" si="52"/>
        <v/>
      </c>
      <c r="H109" s="229" t="str">
        <f t="shared" ca="1" si="73"/>
        <v/>
      </c>
      <c r="I109" s="228" t="str">
        <f t="shared" si="52"/>
        <v/>
      </c>
      <c r="J109" s="229" t="str">
        <f t="shared" ca="1" si="74"/>
        <v/>
      </c>
      <c r="K109" s="228" t="str">
        <f t="shared" si="52"/>
        <v/>
      </c>
      <c r="L109" s="229" t="str">
        <f t="shared" ca="1" si="55"/>
        <v/>
      </c>
      <c r="M109" s="228" t="str">
        <f t="shared" si="70"/>
        <v/>
      </c>
      <c r="N109" s="229" t="str">
        <f t="shared" ca="1" si="75"/>
        <v/>
      </c>
      <c r="O109" s="228" t="str">
        <f t="shared" si="57"/>
        <v/>
      </c>
      <c r="P109" s="229" t="str">
        <f t="shared" ca="1" si="76"/>
        <v/>
      </c>
      <c r="Q109" s="228" t="str">
        <f t="shared" si="59"/>
        <v/>
      </c>
      <c r="R109" s="229" t="str">
        <f t="shared" ca="1" si="77"/>
        <v/>
      </c>
      <c r="S109" s="228" t="str">
        <f t="shared" si="61"/>
        <v/>
      </c>
      <c r="T109" s="229" t="str">
        <f t="shared" ca="1" si="78"/>
        <v/>
      </c>
      <c r="U109" s="228" t="str">
        <f t="shared" si="63"/>
        <v/>
      </c>
      <c r="V109" s="229" t="str">
        <f t="shared" ca="1" si="79"/>
        <v/>
      </c>
      <c r="W109" s="228" t="str">
        <f t="shared" si="65"/>
        <v/>
      </c>
      <c r="X109" s="229" t="str">
        <f t="shared" ca="1" si="80"/>
        <v/>
      </c>
      <c r="Y109" s="228" t="str">
        <f t="shared" si="67"/>
        <v/>
      </c>
      <c r="Z109" s="198"/>
      <c r="AA109" s="198"/>
    </row>
    <row r="110" spans="1:27" ht="12.75" hidden="1" customHeight="1">
      <c r="A110" s="218">
        <v>38</v>
      </c>
      <c r="B110" s="225"/>
      <c r="C110" s="226" t="str">
        <f t="shared" si="49"/>
        <v/>
      </c>
      <c r="D110" s="229" t="str">
        <f t="shared" si="71"/>
        <v/>
      </c>
      <c r="E110" s="228" t="str">
        <f t="shared" si="69"/>
        <v/>
      </c>
      <c r="F110" s="229" t="str">
        <f t="shared" ca="1" si="72"/>
        <v/>
      </c>
      <c r="G110" s="228" t="str">
        <f t="shared" si="52"/>
        <v/>
      </c>
      <c r="H110" s="229" t="str">
        <f t="shared" ca="1" si="73"/>
        <v/>
      </c>
      <c r="I110" s="228" t="str">
        <f t="shared" si="52"/>
        <v/>
      </c>
      <c r="J110" s="229" t="str">
        <f t="shared" ca="1" si="74"/>
        <v/>
      </c>
      <c r="K110" s="228" t="str">
        <f t="shared" si="52"/>
        <v/>
      </c>
      <c r="L110" s="229" t="str">
        <f t="shared" ca="1" si="55"/>
        <v/>
      </c>
      <c r="M110" s="228" t="str">
        <f t="shared" si="70"/>
        <v/>
      </c>
      <c r="N110" s="229" t="str">
        <f t="shared" ca="1" si="75"/>
        <v/>
      </c>
      <c r="O110" s="228" t="str">
        <f t="shared" si="57"/>
        <v/>
      </c>
      <c r="P110" s="229" t="str">
        <f t="shared" ca="1" si="76"/>
        <v/>
      </c>
      <c r="Q110" s="228" t="str">
        <f t="shared" si="59"/>
        <v/>
      </c>
      <c r="R110" s="229" t="str">
        <f t="shared" ca="1" si="77"/>
        <v/>
      </c>
      <c r="S110" s="228" t="str">
        <f t="shared" si="61"/>
        <v/>
      </c>
      <c r="T110" s="229" t="str">
        <f t="shared" ca="1" si="78"/>
        <v/>
      </c>
      <c r="U110" s="228" t="str">
        <f t="shared" si="63"/>
        <v/>
      </c>
      <c r="V110" s="229" t="str">
        <f t="shared" ca="1" si="79"/>
        <v/>
      </c>
      <c r="W110" s="228" t="str">
        <f t="shared" si="65"/>
        <v/>
      </c>
      <c r="X110" s="229" t="str">
        <f t="shared" ca="1" si="80"/>
        <v/>
      </c>
      <c r="Y110" s="228" t="str">
        <f t="shared" si="67"/>
        <v/>
      </c>
      <c r="Z110" s="198"/>
      <c r="AA110" s="198"/>
    </row>
    <row r="111" spans="1:27" ht="12.75" hidden="1" customHeight="1">
      <c r="A111" s="218">
        <v>39</v>
      </c>
      <c r="B111" s="225"/>
      <c r="C111" s="226" t="str">
        <f t="shared" si="49"/>
        <v/>
      </c>
      <c r="D111" s="229" t="str">
        <f t="shared" si="71"/>
        <v/>
      </c>
      <c r="E111" s="228" t="str">
        <f t="shared" si="69"/>
        <v/>
      </c>
      <c r="F111" s="229" t="str">
        <f t="shared" ca="1" si="72"/>
        <v/>
      </c>
      <c r="G111" s="228" t="str">
        <f t="shared" si="52"/>
        <v/>
      </c>
      <c r="H111" s="229" t="str">
        <f t="shared" ca="1" si="73"/>
        <v/>
      </c>
      <c r="I111" s="228" t="str">
        <f t="shared" si="52"/>
        <v/>
      </c>
      <c r="J111" s="229" t="str">
        <f t="shared" ca="1" si="74"/>
        <v/>
      </c>
      <c r="K111" s="228" t="str">
        <f t="shared" si="52"/>
        <v/>
      </c>
      <c r="L111" s="229" t="str">
        <f t="shared" ca="1" si="55"/>
        <v/>
      </c>
      <c r="M111" s="228" t="str">
        <f t="shared" si="70"/>
        <v/>
      </c>
      <c r="N111" s="229" t="str">
        <f t="shared" ca="1" si="75"/>
        <v/>
      </c>
      <c r="O111" s="228" t="str">
        <f t="shared" si="57"/>
        <v/>
      </c>
      <c r="P111" s="229" t="str">
        <f t="shared" ca="1" si="76"/>
        <v/>
      </c>
      <c r="Q111" s="228" t="str">
        <f t="shared" si="59"/>
        <v/>
      </c>
      <c r="R111" s="229" t="str">
        <f t="shared" ca="1" si="77"/>
        <v/>
      </c>
      <c r="S111" s="228" t="str">
        <f t="shared" si="61"/>
        <v/>
      </c>
      <c r="T111" s="229" t="str">
        <f t="shared" ca="1" si="78"/>
        <v/>
      </c>
      <c r="U111" s="228" t="str">
        <f t="shared" si="63"/>
        <v/>
      </c>
      <c r="V111" s="229" t="str">
        <f t="shared" ca="1" si="79"/>
        <v/>
      </c>
      <c r="W111" s="228" t="str">
        <f t="shared" si="65"/>
        <v/>
      </c>
      <c r="X111" s="229" t="str">
        <f t="shared" ca="1" si="80"/>
        <v/>
      </c>
      <c r="Y111" s="228" t="str">
        <f t="shared" si="67"/>
        <v/>
      </c>
      <c r="Z111" s="198"/>
      <c r="AA111" s="198"/>
    </row>
    <row r="112" spans="1:27" ht="12.75" hidden="1" customHeight="1">
      <c r="A112" s="218">
        <v>40</v>
      </c>
      <c r="B112" s="225"/>
      <c r="C112" s="226" t="str">
        <f t="shared" si="49"/>
        <v/>
      </c>
      <c r="D112" s="229" t="str">
        <f t="shared" si="71"/>
        <v/>
      </c>
      <c r="E112" s="228" t="str">
        <f t="shared" si="69"/>
        <v/>
      </c>
      <c r="F112" s="229" t="str">
        <f t="shared" ca="1" si="72"/>
        <v/>
      </c>
      <c r="G112" s="228" t="str">
        <f t="shared" si="52"/>
        <v/>
      </c>
      <c r="H112" s="229" t="str">
        <f t="shared" ca="1" si="73"/>
        <v/>
      </c>
      <c r="I112" s="228" t="str">
        <f t="shared" si="52"/>
        <v/>
      </c>
      <c r="J112" s="229" t="str">
        <f t="shared" ca="1" si="74"/>
        <v/>
      </c>
      <c r="K112" s="228" t="str">
        <f t="shared" si="52"/>
        <v/>
      </c>
      <c r="L112" s="229" t="str">
        <f t="shared" ca="1" si="55"/>
        <v/>
      </c>
      <c r="M112" s="228" t="str">
        <f t="shared" si="70"/>
        <v/>
      </c>
      <c r="N112" s="229" t="str">
        <f t="shared" ca="1" si="75"/>
        <v/>
      </c>
      <c r="O112" s="228" t="str">
        <f t="shared" si="57"/>
        <v/>
      </c>
      <c r="P112" s="229" t="str">
        <f t="shared" ca="1" si="76"/>
        <v/>
      </c>
      <c r="Q112" s="228" t="str">
        <f t="shared" si="59"/>
        <v/>
      </c>
      <c r="R112" s="229" t="str">
        <f t="shared" ca="1" si="77"/>
        <v/>
      </c>
      <c r="S112" s="228" t="str">
        <f t="shared" si="61"/>
        <v/>
      </c>
      <c r="T112" s="229" t="str">
        <f t="shared" ca="1" si="78"/>
        <v/>
      </c>
      <c r="U112" s="228" t="str">
        <f t="shared" si="63"/>
        <v/>
      </c>
      <c r="V112" s="229" t="str">
        <f t="shared" ca="1" si="79"/>
        <v/>
      </c>
      <c r="W112" s="228" t="str">
        <f t="shared" si="65"/>
        <v/>
      </c>
      <c r="X112" s="229" t="str">
        <f t="shared" ca="1" si="80"/>
        <v/>
      </c>
      <c r="Y112" s="228" t="str">
        <f t="shared" si="67"/>
        <v/>
      </c>
      <c r="Z112" s="198"/>
      <c r="AA112" s="198"/>
    </row>
    <row r="113" spans="1:27" ht="12.75" hidden="1" customHeight="1">
      <c r="A113" s="218">
        <v>41</v>
      </c>
      <c r="B113" s="225"/>
      <c r="C113" s="226" t="str">
        <f t="shared" si="49"/>
        <v/>
      </c>
      <c r="D113" s="229" t="str">
        <f t="shared" si="71"/>
        <v/>
      </c>
      <c r="E113" s="228" t="str">
        <f t="shared" si="69"/>
        <v/>
      </c>
      <c r="F113" s="229" t="str">
        <f t="shared" ca="1" si="72"/>
        <v/>
      </c>
      <c r="G113" s="228" t="str">
        <f t="shared" si="52"/>
        <v/>
      </c>
      <c r="H113" s="229" t="str">
        <f t="shared" ca="1" si="73"/>
        <v/>
      </c>
      <c r="I113" s="228" t="str">
        <f t="shared" si="52"/>
        <v/>
      </c>
      <c r="J113" s="229" t="str">
        <f t="shared" ca="1" si="74"/>
        <v/>
      </c>
      <c r="K113" s="228" t="str">
        <f t="shared" si="52"/>
        <v/>
      </c>
      <c r="L113" s="229" t="str">
        <f t="shared" ca="1" si="55"/>
        <v/>
      </c>
      <c r="M113" s="228" t="str">
        <f t="shared" si="70"/>
        <v/>
      </c>
      <c r="N113" s="229" t="str">
        <f t="shared" ca="1" si="75"/>
        <v/>
      </c>
      <c r="O113" s="228" t="str">
        <f t="shared" si="57"/>
        <v/>
      </c>
      <c r="P113" s="229" t="str">
        <f t="shared" ca="1" si="76"/>
        <v/>
      </c>
      <c r="Q113" s="228" t="str">
        <f t="shared" si="59"/>
        <v/>
      </c>
      <c r="R113" s="229" t="str">
        <f t="shared" ca="1" si="77"/>
        <v/>
      </c>
      <c r="S113" s="228" t="str">
        <f t="shared" si="61"/>
        <v/>
      </c>
      <c r="T113" s="229" t="str">
        <f t="shared" ca="1" si="78"/>
        <v/>
      </c>
      <c r="U113" s="228" t="str">
        <f t="shared" si="63"/>
        <v/>
      </c>
      <c r="V113" s="229" t="str">
        <f t="shared" ca="1" si="79"/>
        <v/>
      </c>
      <c r="W113" s="228" t="str">
        <f t="shared" si="65"/>
        <v/>
      </c>
      <c r="X113" s="229" t="str">
        <f t="shared" ca="1" si="80"/>
        <v/>
      </c>
      <c r="Y113" s="228" t="str">
        <f t="shared" si="67"/>
        <v/>
      </c>
      <c r="Z113" s="198"/>
      <c r="AA113" s="198"/>
    </row>
    <row r="114" spans="1:27" ht="12.75" hidden="1" customHeight="1">
      <c r="A114" s="218">
        <v>42</v>
      </c>
      <c r="B114" s="225"/>
      <c r="C114" s="226" t="str">
        <f t="shared" si="49"/>
        <v/>
      </c>
      <c r="D114" s="229" t="str">
        <f t="shared" si="71"/>
        <v/>
      </c>
      <c r="E114" s="228" t="str">
        <f t="shared" si="69"/>
        <v/>
      </c>
      <c r="F114" s="229" t="str">
        <f t="shared" ca="1" si="72"/>
        <v/>
      </c>
      <c r="G114" s="228" t="str">
        <f t="shared" si="52"/>
        <v/>
      </c>
      <c r="H114" s="229" t="str">
        <f t="shared" ca="1" si="73"/>
        <v/>
      </c>
      <c r="I114" s="228" t="str">
        <f t="shared" si="52"/>
        <v/>
      </c>
      <c r="J114" s="229" t="str">
        <f t="shared" ca="1" si="74"/>
        <v/>
      </c>
      <c r="K114" s="228" t="str">
        <f t="shared" si="52"/>
        <v/>
      </c>
      <c r="L114" s="229" t="str">
        <f t="shared" ca="1" si="55"/>
        <v/>
      </c>
      <c r="M114" s="228" t="str">
        <f t="shared" si="70"/>
        <v/>
      </c>
      <c r="N114" s="229" t="str">
        <f t="shared" ca="1" si="75"/>
        <v/>
      </c>
      <c r="O114" s="228" t="str">
        <f t="shared" si="57"/>
        <v/>
      </c>
      <c r="P114" s="229" t="str">
        <f t="shared" ca="1" si="76"/>
        <v/>
      </c>
      <c r="Q114" s="228" t="str">
        <f t="shared" si="59"/>
        <v/>
      </c>
      <c r="R114" s="229" t="str">
        <f t="shared" ca="1" si="77"/>
        <v/>
      </c>
      <c r="S114" s="228" t="str">
        <f t="shared" si="61"/>
        <v/>
      </c>
      <c r="T114" s="229" t="str">
        <f t="shared" ca="1" si="78"/>
        <v/>
      </c>
      <c r="U114" s="228" t="str">
        <f t="shared" si="63"/>
        <v/>
      </c>
      <c r="V114" s="229" t="str">
        <f t="shared" ca="1" si="79"/>
        <v/>
      </c>
      <c r="W114" s="228" t="str">
        <f t="shared" si="65"/>
        <v/>
      </c>
      <c r="X114" s="229" t="str">
        <f t="shared" ca="1" si="80"/>
        <v/>
      </c>
      <c r="Y114" s="228" t="str">
        <f t="shared" si="67"/>
        <v/>
      </c>
      <c r="Z114" s="198"/>
      <c r="AA114" s="198"/>
    </row>
    <row r="115" spans="1:27" ht="12.75" hidden="1" customHeight="1">
      <c r="A115" s="218">
        <v>43</v>
      </c>
      <c r="B115" s="225"/>
      <c r="C115" s="226" t="str">
        <f t="shared" si="49"/>
        <v/>
      </c>
      <c r="D115" s="229" t="str">
        <f t="shared" si="71"/>
        <v/>
      </c>
      <c r="E115" s="228" t="str">
        <f t="shared" si="69"/>
        <v/>
      </c>
      <c r="F115" s="229" t="str">
        <f t="shared" ca="1" si="72"/>
        <v/>
      </c>
      <c r="G115" s="228" t="str">
        <f t="shared" si="52"/>
        <v/>
      </c>
      <c r="H115" s="229" t="str">
        <f t="shared" ca="1" si="73"/>
        <v/>
      </c>
      <c r="I115" s="228" t="str">
        <f t="shared" si="52"/>
        <v/>
      </c>
      <c r="J115" s="229" t="str">
        <f t="shared" ca="1" si="74"/>
        <v/>
      </c>
      <c r="K115" s="228" t="str">
        <f t="shared" si="52"/>
        <v/>
      </c>
      <c r="L115" s="229" t="str">
        <f t="shared" ca="1" si="55"/>
        <v/>
      </c>
      <c r="M115" s="228" t="str">
        <f t="shared" si="70"/>
        <v/>
      </c>
      <c r="N115" s="229" t="str">
        <f t="shared" ca="1" si="75"/>
        <v/>
      </c>
      <c r="O115" s="228" t="str">
        <f t="shared" si="57"/>
        <v/>
      </c>
      <c r="P115" s="229" t="str">
        <f t="shared" ca="1" si="76"/>
        <v/>
      </c>
      <c r="Q115" s="228" t="str">
        <f t="shared" si="59"/>
        <v/>
      </c>
      <c r="R115" s="229" t="str">
        <f t="shared" ca="1" si="77"/>
        <v/>
      </c>
      <c r="S115" s="228" t="str">
        <f t="shared" si="61"/>
        <v/>
      </c>
      <c r="T115" s="229" t="str">
        <f t="shared" ca="1" si="78"/>
        <v/>
      </c>
      <c r="U115" s="228" t="str">
        <f t="shared" si="63"/>
        <v/>
      </c>
      <c r="V115" s="229" t="str">
        <f t="shared" ca="1" si="79"/>
        <v/>
      </c>
      <c r="W115" s="228" t="str">
        <f t="shared" si="65"/>
        <v/>
      </c>
      <c r="X115" s="229" t="str">
        <f t="shared" ca="1" si="80"/>
        <v/>
      </c>
      <c r="Y115" s="228" t="str">
        <f t="shared" si="67"/>
        <v/>
      </c>
      <c r="Z115" s="198"/>
      <c r="AA115" s="198"/>
    </row>
    <row r="116" spans="1:27" ht="12.75" hidden="1" customHeight="1">
      <c r="A116" s="218">
        <v>44</v>
      </c>
      <c r="B116" s="225"/>
      <c r="C116" s="226" t="str">
        <f t="shared" si="49"/>
        <v/>
      </c>
      <c r="D116" s="229" t="str">
        <f t="shared" si="71"/>
        <v/>
      </c>
      <c r="E116" s="228" t="str">
        <f t="shared" si="69"/>
        <v/>
      </c>
      <c r="F116" s="229" t="str">
        <f t="shared" ca="1" si="72"/>
        <v/>
      </c>
      <c r="G116" s="228" t="str">
        <f t="shared" si="52"/>
        <v/>
      </c>
      <c r="H116" s="229" t="str">
        <f t="shared" ca="1" si="73"/>
        <v/>
      </c>
      <c r="I116" s="228" t="str">
        <f t="shared" si="52"/>
        <v/>
      </c>
      <c r="J116" s="229" t="str">
        <f t="shared" ca="1" si="74"/>
        <v/>
      </c>
      <c r="K116" s="228" t="str">
        <f t="shared" si="52"/>
        <v/>
      </c>
      <c r="L116" s="229" t="str">
        <f t="shared" ca="1" si="55"/>
        <v/>
      </c>
      <c r="M116" s="228" t="str">
        <f t="shared" si="70"/>
        <v/>
      </c>
      <c r="N116" s="229" t="str">
        <f t="shared" ca="1" si="75"/>
        <v/>
      </c>
      <c r="O116" s="228" t="str">
        <f t="shared" si="57"/>
        <v/>
      </c>
      <c r="P116" s="229" t="str">
        <f t="shared" ca="1" si="76"/>
        <v/>
      </c>
      <c r="Q116" s="228" t="str">
        <f t="shared" si="59"/>
        <v/>
      </c>
      <c r="R116" s="229" t="str">
        <f t="shared" ca="1" si="77"/>
        <v/>
      </c>
      <c r="S116" s="228" t="str">
        <f t="shared" si="61"/>
        <v/>
      </c>
      <c r="T116" s="229" t="str">
        <f t="shared" ca="1" si="78"/>
        <v/>
      </c>
      <c r="U116" s="228" t="str">
        <f t="shared" si="63"/>
        <v/>
      </c>
      <c r="V116" s="229" t="str">
        <f t="shared" ca="1" si="79"/>
        <v/>
      </c>
      <c r="W116" s="228" t="str">
        <f t="shared" si="65"/>
        <v/>
      </c>
      <c r="X116" s="229" t="str">
        <f t="shared" ca="1" si="80"/>
        <v/>
      </c>
      <c r="Y116" s="228" t="str">
        <f t="shared" si="67"/>
        <v/>
      </c>
      <c r="Z116" s="198"/>
      <c r="AA116" s="198"/>
    </row>
    <row r="117" spans="1:27" ht="12.75" hidden="1" customHeight="1">
      <c r="A117" s="218">
        <v>45</v>
      </c>
      <c r="B117" s="225"/>
      <c r="C117" s="226" t="str">
        <f t="shared" si="49"/>
        <v/>
      </c>
      <c r="D117" s="229" t="str">
        <f t="shared" si="71"/>
        <v/>
      </c>
      <c r="E117" s="228" t="str">
        <f t="shared" si="69"/>
        <v/>
      </c>
      <c r="F117" s="229" t="str">
        <f t="shared" ca="1" si="72"/>
        <v/>
      </c>
      <c r="G117" s="228" t="str">
        <f t="shared" si="52"/>
        <v/>
      </c>
      <c r="H117" s="229" t="str">
        <f t="shared" ca="1" si="73"/>
        <v/>
      </c>
      <c r="I117" s="228" t="str">
        <f t="shared" si="52"/>
        <v/>
      </c>
      <c r="J117" s="229" t="str">
        <f t="shared" ca="1" si="74"/>
        <v/>
      </c>
      <c r="K117" s="228" t="str">
        <f t="shared" si="52"/>
        <v/>
      </c>
      <c r="L117" s="229" t="str">
        <f t="shared" ca="1" si="55"/>
        <v/>
      </c>
      <c r="M117" s="228" t="str">
        <f t="shared" si="70"/>
        <v/>
      </c>
      <c r="N117" s="229" t="str">
        <f t="shared" ca="1" si="75"/>
        <v/>
      </c>
      <c r="O117" s="228" t="str">
        <f t="shared" si="57"/>
        <v/>
      </c>
      <c r="P117" s="229" t="str">
        <f t="shared" ca="1" si="76"/>
        <v/>
      </c>
      <c r="Q117" s="228" t="str">
        <f t="shared" si="59"/>
        <v/>
      </c>
      <c r="R117" s="229" t="str">
        <f t="shared" ca="1" si="77"/>
        <v/>
      </c>
      <c r="S117" s="228" t="str">
        <f t="shared" si="61"/>
        <v/>
      </c>
      <c r="T117" s="229" t="str">
        <f t="shared" ca="1" si="78"/>
        <v/>
      </c>
      <c r="U117" s="228" t="str">
        <f t="shared" si="63"/>
        <v/>
      </c>
      <c r="V117" s="229" t="str">
        <f t="shared" ca="1" si="79"/>
        <v/>
      </c>
      <c r="W117" s="228" t="str">
        <f t="shared" si="65"/>
        <v/>
      </c>
      <c r="X117" s="229" t="str">
        <f t="shared" ca="1" si="80"/>
        <v/>
      </c>
      <c r="Y117" s="228" t="str">
        <f t="shared" si="67"/>
        <v/>
      </c>
      <c r="Z117" s="198"/>
      <c r="AA117" s="198"/>
    </row>
    <row r="118" spans="1:27" ht="12.75" hidden="1" customHeight="1">
      <c r="A118" s="218">
        <v>46</v>
      </c>
      <c r="B118" s="225"/>
      <c r="C118" s="226" t="str">
        <f t="shared" si="49"/>
        <v/>
      </c>
      <c r="D118" s="229" t="str">
        <f t="shared" si="71"/>
        <v/>
      </c>
      <c r="E118" s="228" t="str">
        <f t="shared" si="69"/>
        <v/>
      </c>
      <c r="F118" s="229" t="str">
        <f t="shared" ca="1" si="72"/>
        <v/>
      </c>
      <c r="G118" s="228" t="str">
        <f t="shared" si="52"/>
        <v/>
      </c>
      <c r="H118" s="229" t="str">
        <f t="shared" ca="1" si="73"/>
        <v/>
      </c>
      <c r="I118" s="228" t="str">
        <f t="shared" si="52"/>
        <v/>
      </c>
      <c r="J118" s="229" t="str">
        <f t="shared" ca="1" si="74"/>
        <v/>
      </c>
      <c r="K118" s="228" t="str">
        <f t="shared" si="52"/>
        <v/>
      </c>
      <c r="L118" s="229" t="str">
        <f t="shared" ca="1" si="55"/>
        <v/>
      </c>
      <c r="M118" s="228" t="str">
        <f t="shared" si="70"/>
        <v/>
      </c>
      <c r="N118" s="229" t="str">
        <f t="shared" ca="1" si="75"/>
        <v/>
      </c>
      <c r="O118" s="228" t="str">
        <f t="shared" si="57"/>
        <v/>
      </c>
      <c r="P118" s="229" t="str">
        <f t="shared" ca="1" si="76"/>
        <v/>
      </c>
      <c r="Q118" s="228" t="str">
        <f t="shared" si="59"/>
        <v/>
      </c>
      <c r="R118" s="229" t="str">
        <f t="shared" ca="1" si="77"/>
        <v/>
      </c>
      <c r="S118" s="228" t="str">
        <f t="shared" si="61"/>
        <v/>
      </c>
      <c r="T118" s="229" t="str">
        <f t="shared" ca="1" si="78"/>
        <v/>
      </c>
      <c r="U118" s="228" t="str">
        <f t="shared" si="63"/>
        <v/>
      </c>
      <c r="V118" s="229" t="str">
        <f t="shared" ca="1" si="79"/>
        <v/>
      </c>
      <c r="W118" s="228" t="str">
        <f t="shared" si="65"/>
        <v/>
      </c>
      <c r="X118" s="229" t="str">
        <f t="shared" ca="1" si="80"/>
        <v/>
      </c>
      <c r="Y118" s="228" t="str">
        <f t="shared" si="67"/>
        <v/>
      </c>
      <c r="Z118" s="198"/>
      <c r="AA118" s="198"/>
    </row>
    <row r="119" spans="1:27" ht="12.75" hidden="1" customHeight="1">
      <c r="A119" s="218">
        <v>47</v>
      </c>
      <c r="B119" s="225"/>
      <c r="C119" s="226" t="str">
        <f t="shared" si="49"/>
        <v/>
      </c>
      <c r="D119" s="229" t="str">
        <f t="shared" si="71"/>
        <v/>
      </c>
      <c r="E119" s="228" t="str">
        <f t="shared" si="69"/>
        <v/>
      </c>
      <c r="F119" s="229" t="str">
        <f t="shared" ca="1" si="72"/>
        <v/>
      </c>
      <c r="G119" s="228" t="str">
        <f t="shared" si="52"/>
        <v/>
      </c>
      <c r="H119" s="229" t="str">
        <f t="shared" ca="1" si="73"/>
        <v/>
      </c>
      <c r="I119" s="228" t="str">
        <f t="shared" si="52"/>
        <v/>
      </c>
      <c r="J119" s="229" t="str">
        <f t="shared" ca="1" si="74"/>
        <v/>
      </c>
      <c r="K119" s="228" t="str">
        <f t="shared" si="52"/>
        <v/>
      </c>
      <c r="L119" s="229" t="str">
        <f t="shared" ca="1" si="55"/>
        <v/>
      </c>
      <c r="M119" s="228" t="str">
        <f t="shared" si="70"/>
        <v/>
      </c>
      <c r="N119" s="229" t="str">
        <f t="shared" ca="1" si="75"/>
        <v/>
      </c>
      <c r="O119" s="228" t="str">
        <f t="shared" si="57"/>
        <v/>
      </c>
      <c r="P119" s="229" t="str">
        <f t="shared" ca="1" si="76"/>
        <v/>
      </c>
      <c r="Q119" s="228" t="str">
        <f t="shared" si="59"/>
        <v/>
      </c>
      <c r="R119" s="229" t="str">
        <f t="shared" ca="1" si="77"/>
        <v/>
      </c>
      <c r="S119" s="228" t="str">
        <f t="shared" si="61"/>
        <v/>
      </c>
      <c r="T119" s="229" t="str">
        <f t="shared" ca="1" si="78"/>
        <v/>
      </c>
      <c r="U119" s="228" t="str">
        <f t="shared" si="63"/>
        <v/>
      </c>
      <c r="V119" s="229" t="str">
        <f t="shared" ca="1" si="79"/>
        <v/>
      </c>
      <c r="W119" s="228" t="str">
        <f t="shared" si="65"/>
        <v/>
      </c>
      <c r="X119" s="229" t="str">
        <f t="shared" ca="1" si="80"/>
        <v/>
      </c>
      <c r="Y119" s="228" t="str">
        <f t="shared" si="67"/>
        <v/>
      </c>
      <c r="Z119" s="198"/>
      <c r="AA119" s="198"/>
    </row>
    <row r="120" spans="1:27" ht="12.75" hidden="1" customHeight="1">
      <c r="A120" s="218">
        <v>48</v>
      </c>
      <c r="B120" s="225"/>
      <c r="C120" s="226" t="str">
        <f t="shared" si="49"/>
        <v/>
      </c>
      <c r="D120" s="229" t="str">
        <f t="shared" si="71"/>
        <v/>
      </c>
      <c r="E120" s="228" t="str">
        <f t="shared" si="69"/>
        <v/>
      </c>
      <c r="F120" s="229" t="str">
        <f t="shared" ca="1" si="72"/>
        <v/>
      </c>
      <c r="G120" s="228" t="str">
        <f t="shared" si="52"/>
        <v/>
      </c>
      <c r="H120" s="229" t="str">
        <f t="shared" ca="1" si="73"/>
        <v/>
      </c>
      <c r="I120" s="228" t="str">
        <f t="shared" si="52"/>
        <v/>
      </c>
      <c r="J120" s="229" t="str">
        <f t="shared" ca="1" si="74"/>
        <v/>
      </c>
      <c r="K120" s="228" t="str">
        <f t="shared" si="52"/>
        <v/>
      </c>
      <c r="L120" s="229" t="str">
        <f t="shared" ca="1" si="55"/>
        <v/>
      </c>
      <c r="M120" s="228" t="str">
        <f t="shared" si="70"/>
        <v/>
      </c>
      <c r="N120" s="229" t="str">
        <f t="shared" ca="1" si="75"/>
        <v/>
      </c>
      <c r="O120" s="228" t="str">
        <f t="shared" si="57"/>
        <v/>
      </c>
      <c r="P120" s="229" t="str">
        <f t="shared" ca="1" si="76"/>
        <v/>
      </c>
      <c r="Q120" s="228" t="str">
        <f t="shared" si="59"/>
        <v/>
      </c>
      <c r="R120" s="229" t="str">
        <f t="shared" ca="1" si="77"/>
        <v/>
      </c>
      <c r="S120" s="228" t="str">
        <f t="shared" si="61"/>
        <v/>
      </c>
      <c r="T120" s="229" t="str">
        <f t="shared" ca="1" si="78"/>
        <v/>
      </c>
      <c r="U120" s="228" t="str">
        <f t="shared" si="63"/>
        <v/>
      </c>
      <c r="V120" s="229" t="str">
        <f t="shared" ca="1" si="79"/>
        <v/>
      </c>
      <c r="W120" s="228" t="str">
        <f t="shared" si="65"/>
        <v/>
      </c>
      <c r="X120" s="229" t="str">
        <f t="shared" ca="1" si="80"/>
        <v/>
      </c>
      <c r="Y120" s="228" t="str">
        <f t="shared" si="67"/>
        <v/>
      </c>
      <c r="Z120" s="198"/>
      <c r="AA120" s="198"/>
    </row>
    <row r="121" spans="1:27" ht="12.75" hidden="1" customHeight="1">
      <c r="A121" s="218">
        <v>49</v>
      </c>
      <c r="B121" s="225"/>
      <c r="C121" s="226" t="str">
        <f t="shared" si="49"/>
        <v/>
      </c>
      <c r="D121" s="229" t="str">
        <f t="shared" si="71"/>
        <v/>
      </c>
      <c r="E121" s="228" t="str">
        <f t="shared" si="69"/>
        <v/>
      </c>
      <c r="F121" s="229" t="str">
        <f t="shared" ca="1" si="72"/>
        <v/>
      </c>
      <c r="G121" s="228" t="str">
        <f t="shared" si="52"/>
        <v/>
      </c>
      <c r="H121" s="229" t="str">
        <f t="shared" ca="1" si="73"/>
        <v/>
      </c>
      <c r="I121" s="228" t="str">
        <f t="shared" si="52"/>
        <v/>
      </c>
      <c r="J121" s="229" t="str">
        <f t="shared" ca="1" si="74"/>
        <v/>
      </c>
      <c r="K121" s="228" t="str">
        <f t="shared" si="52"/>
        <v/>
      </c>
      <c r="L121" s="229" t="str">
        <f t="shared" ca="1" si="55"/>
        <v/>
      </c>
      <c r="M121" s="228" t="str">
        <f t="shared" si="70"/>
        <v/>
      </c>
      <c r="N121" s="229" t="str">
        <f t="shared" ca="1" si="75"/>
        <v/>
      </c>
      <c r="O121" s="228" t="str">
        <f t="shared" si="57"/>
        <v/>
      </c>
      <c r="P121" s="229" t="str">
        <f t="shared" ca="1" si="76"/>
        <v/>
      </c>
      <c r="Q121" s="228" t="str">
        <f t="shared" si="59"/>
        <v/>
      </c>
      <c r="R121" s="229" t="str">
        <f t="shared" ca="1" si="77"/>
        <v/>
      </c>
      <c r="S121" s="228" t="str">
        <f t="shared" si="61"/>
        <v/>
      </c>
      <c r="T121" s="229" t="str">
        <f t="shared" ca="1" si="78"/>
        <v/>
      </c>
      <c r="U121" s="228" t="str">
        <f t="shared" si="63"/>
        <v/>
      </c>
      <c r="V121" s="229" t="str">
        <f t="shared" ca="1" si="79"/>
        <v/>
      </c>
      <c r="W121" s="228" t="str">
        <f t="shared" si="65"/>
        <v/>
      </c>
      <c r="X121" s="229" t="str">
        <f t="shared" ca="1" si="80"/>
        <v/>
      </c>
      <c r="Y121" s="228" t="str">
        <f t="shared" si="67"/>
        <v/>
      </c>
      <c r="Z121" s="198"/>
      <c r="AA121" s="198"/>
    </row>
    <row r="122" spans="1:27" ht="12.75" hidden="1" customHeight="1">
      <c r="A122" s="218">
        <v>50</v>
      </c>
      <c r="B122" s="225"/>
      <c r="C122" s="226" t="str">
        <f t="shared" si="49"/>
        <v/>
      </c>
      <c r="D122" s="229" t="str">
        <f t="shared" si="71"/>
        <v/>
      </c>
      <c r="E122" s="228" t="str">
        <f t="shared" si="69"/>
        <v/>
      </c>
      <c r="F122" s="229" t="str">
        <f t="shared" ca="1" si="72"/>
        <v/>
      </c>
      <c r="G122" s="228" t="str">
        <f t="shared" si="52"/>
        <v/>
      </c>
      <c r="H122" s="229" t="str">
        <f t="shared" ca="1" si="73"/>
        <v/>
      </c>
      <c r="I122" s="228" t="str">
        <f t="shared" si="52"/>
        <v/>
      </c>
      <c r="J122" s="229" t="str">
        <f t="shared" ca="1" si="74"/>
        <v/>
      </c>
      <c r="K122" s="228" t="str">
        <f t="shared" si="52"/>
        <v/>
      </c>
      <c r="L122" s="229" t="str">
        <f t="shared" ca="1" si="55"/>
        <v/>
      </c>
      <c r="M122" s="228" t="str">
        <f t="shared" si="70"/>
        <v/>
      </c>
      <c r="N122" s="229" t="str">
        <f t="shared" ca="1" si="75"/>
        <v/>
      </c>
      <c r="O122" s="228" t="str">
        <f t="shared" si="57"/>
        <v/>
      </c>
      <c r="P122" s="229" t="str">
        <f t="shared" ca="1" si="76"/>
        <v/>
      </c>
      <c r="Q122" s="228" t="str">
        <f t="shared" si="59"/>
        <v/>
      </c>
      <c r="R122" s="229" t="str">
        <f t="shared" ca="1" si="77"/>
        <v/>
      </c>
      <c r="S122" s="228" t="str">
        <f t="shared" si="61"/>
        <v/>
      </c>
      <c r="T122" s="229" t="str">
        <f t="shared" ca="1" si="78"/>
        <v/>
      </c>
      <c r="U122" s="228" t="str">
        <f t="shared" si="63"/>
        <v/>
      </c>
      <c r="V122" s="229" t="str">
        <f t="shared" ca="1" si="79"/>
        <v/>
      </c>
      <c r="W122" s="228" t="str">
        <f t="shared" si="65"/>
        <v/>
      </c>
      <c r="X122" s="229" t="str">
        <f t="shared" ca="1" si="80"/>
        <v/>
      </c>
      <c r="Y122" s="228" t="str">
        <f t="shared" si="67"/>
        <v/>
      </c>
      <c r="Z122" s="198"/>
      <c r="AA122" s="198"/>
    </row>
    <row r="123" spans="1:27" ht="12.75" hidden="1" customHeight="1">
      <c r="A123" s="218">
        <v>51</v>
      </c>
      <c r="B123" s="225"/>
      <c r="C123" s="226" t="str">
        <f t="shared" si="49"/>
        <v/>
      </c>
      <c r="D123" s="229" t="str">
        <f t="shared" si="71"/>
        <v/>
      </c>
      <c r="E123" s="228" t="str">
        <f t="shared" si="69"/>
        <v/>
      </c>
      <c r="F123" s="229" t="str">
        <f t="shared" ca="1" si="72"/>
        <v/>
      </c>
      <c r="G123" s="228" t="str">
        <f t="shared" si="52"/>
        <v/>
      </c>
      <c r="H123" s="229" t="str">
        <f t="shared" ca="1" si="73"/>
        <v/>
      </c>
      <c r="I123" s="228" t="str">
        <f t="shared" si="52"/>
        <v/>
      </c>
      <c r="J123" s="229" t="str">
        <f t="shared" ca="1" si="74"/>
        <v/>
      </c>
      <c r="K123" s="228" t="str">
        <f t="shared" si="52"/>
        <v/>
      </c>
      <c r="L123" s="229" t="str">
        <f t="shared" ca="1" si="55"/>
        <v/>
      </c>
      <c r="M123" s="228" t="str">
        <f t="shared" si="70"/>
        <v/>
      </c>
      <c r="N123" s="229" t="str">
        <f t="shared" ca="1" si="75"/>
        <v/>
      </c>
      <c r="O123" s="228" t="str">
        <f t="shared" si="57"/>
        <v/>
      </c>
      <c r="P123" s="229" t="str">
        <f t="shared" ca="1" si="76"/>
        <v/>
      </c>
      <c r="Q123" s="228" t="str">
        <f t="shared" si="59"/>
        <v/>
      </c>
      <c r="R123" s="229" t="str">
        <f t="shared" ca="1" si="77"/>
        <v/>
      </c>
      <c r="S123" s="228" t="str">
        <f t="shared" si="61"/>
        <v/>
      </c>
      <c r="T123" s="229" t="str">
        <f t="shared" ca="1" si="78"/>
        <v/>
      </c>
      <c r="U123" s="228" t="str">
        <f t="shared" ref="U123:U162" si="81">IF($B123="","",IF(T123="","",IF($L$4="Media aritmética",(T123&lt;=$C123)*($H$5/$C$5)+(T123&gt;$C123)*0,IF(AND(ROUND(AVERAGE($D123,$F123,$H123,$J123,$L123,$N123,$P123,$R123,$T123,$V123,$X123,#REF!,#REF!,#REF!,#REF!),2)-$C123/2&lt;=T123,(ROUND(AVERAGE($D123,$F123,$H123,$J123,$L123,$N123,$P123,$R123,$T123,$V123,$X123,#REF!,#REF!,#REF!,#REF!),2)+$C123/2&gt;T123)),($H$5/$C$5),0))))</f>
        <v/>
      </c>
      <c r="V123" s="229" t="str">
        <f t="shared" ca="1" si="79"/>
        <v/>
      </c>
      <c r="W123" s="228" t="str">
        <f t="shared" ref="W123:W162" si="82">IF($B123="","",IF(V123="","",IF($L$4="Media aritmética",(V123&lt;=$C123)*($H$5/$C$5)+(V123&gt;$C123)*0,IF(AND(ROUND(AVERAGE($D123,$F123,$H123,$J123,$L123,$N123,$P123,$R123,$T123,$V123,$X123,#REF!,#REF!,#REF!,#REF!),2)-$C123/2&lt;=V123,(ROUND(AVERAGE($D123,$F123,$H123,$J123,$L123,$N123,$P123,$R123,$T123,$V123,$X123,#REF!,#REF!,#REF!,#REF!),2)+$C123/2&gt;V123)),($H$5/$C$5),0))))</f>
        <v/>
      </c>
      <c r="X123" s="229" t="str">
        <f t="shared" ca="1" si="80"/>
        <v/>
      </c>
      <c r="Y123" s="228" t="str">
        <f t="shared" ref="Y123:Y162" si="83">IF($B123="","",IF(X123="","",IF($L$4="Media aritmética",(X123&lt;=$C123)*($H$5/$C$5)+(X123&gt;$C123)*0,IF(AND(ROUND(AVERAGE($D123,$F123,$H123,$J123,$L123,$N123,$P123,$R123,$T123,$V123,$X123,#REF!,#REF!,#REF!,#REF!),2)-$C123/2&lt;=X123,(ROUND(AVERAGE($D123,$F123,$H123,$J123,$L123,$N123,$P123,$R123,$T123,$V123,$X123,#REF!,#REF!,#REF!,#REF!),2)+$C123/2&gt;X123)),($H$5/$C$5),0))))</f>
        <v/>
      </c>
      <c r="Z123" s="198"/>
      <c r="AA123" s="198"/>
    </row>
    <row r="124" spans="1:27" ht="12.75" hidden="1" customHeight="1">
      <c r="A124" s="218">
        <v>52</v>
      </c>
      <c r="B124" s="225"/>
      <c r="C124" s="226" t="str">
        <f t="shared" si="49"/>
        <v/>
      </c>
      <c r="D124" s="229" t="str">
        <f t="shared" si="71"/>
        <v/>
      </c>
      <c r="E124" s="228" t="str">
        <f t="shared" si="69"/>
        <v/>
      </c>
      <c r="F124" s="229" t="str">
        <f t="shared" ca="1" si="72"/>
        <v/>
      </c>
      <c r="G124" s="228" t="str">
        <f t="shared" si="52"/>
        <v/>
      </c>
      <c r="H124" s="229" t="str">
        <f t="shared" ca="1" si="73"/>
        <v/>
      </c>
      <c r="I124" s="228" t="str">
        <f t="shared" si="52"/>
        <v/>
      </c>
      <c r="J124" s="229" t="str">
        <f t="shared" ca="1" si="74"/>
        <v/>
      </c>
      <c r="K124" s="228" t="str">
        <f t="shared" si="52"/>
        <v/>
      </c>
      <c r="L124" s="229" t="str">
        <f t="shared" ca="1" si="55"/>
        <v/>
      </c>
      <c r="M124" s="228" t="str">
        <f t="shared" si="70"/>
        <v/>
      </c>
      <c r="N124" s="229" t="str">
        <f t="shared" ca="1" si="75"/>
        <v/>
      </c>
      <c r="O124" s="228" t="str">
        <f t="shared" si="57"/>
        <v/>
      </c>
      <c r="P124" s="229" t="str">
        <f t="shared" ca="1" si="76"/>
        <v/>
      </c>
      <c r="Q124" s="228" t="str">
        <f t="shared" si="59"/>
        <v/>
      </c>
      <c r="R124" s="229" t="str">
        <f t="shared" ca="1" si="77"/>
        <v/>
      </c>
      <c r="S124" s="228" t="str">
        <f t="shared" si="61"/>
        <v/>
      </c>
      <c r="T124" s="229" t="str">
        <f t="shared" ca="1" si="78"/>
        <v/>
      </c>
      <c r="U124" s="228" t="str">
        <f t="shared" si="81"/>
        <v/>
      </c>
      <c r="V124" s="229" t="str">
        <f t="shared" ca="1" si="79"/>
        <v/>
      </c>
      <c r="W124" s="228" t="str">
        <f t="shared" si="82"/>
        <v/>
      </c>
      <c r="X124" s="229" t="str">
        <f t="shared" ca="1" si="80"/>
        <v/>
      </c>
      <c r="Y124" s="228" t="str">
        <f t="shared" si="83"/>
        <v/>
      </c>
      <c r="Z124" s="198"/>
      <c r="AA124" s="198"/>
    </row>
    <row r="125" spans="1:27" ht="12.75" hidden="1" customHeight="1">
      <c r="A125" s="218">
        <v>53</v>
      </c>
      <c r="B125" s="225"/>
      <c r="C125" s="226" t="str">
        <f t="shared" si="49"/>
        <v/>
      </c>
      <c r="D125" s="229" t="str">
        <f t="shared" si="71"/>
        <v/>
      </c>
      <c r="E125" s="228" t="str">
        <f t="shared" si="69"/>
        <v/>
      </c>
      <c r="F125" s="229" t="str">
        <f t="shared" ca="1" si="72"/>
        <v/>
      </c>
      <c r="G125" s="228" t="str">
        <f t="shared" si="52"/>
        <v/>
      </c>
      <c r="H125" s="229" t="str">
        <f t="shared" ca="1" si="73"/>
        <v/>
      </c>
      <c r="I125" s="228" t="str">
        <f t="shared" si="52"/>
        <v/>
      </c>
      <c r="J125" s="229" t="str">
        <f t="shared" ca="1" si="74"/>
        <v/>
      </c>
      <c r="K125" s="228" t="str">
        <f t="shared" si="52"/>
        <v/>
      </c>
      <c r="L125" s="229" t="str">
        <f t="shared" ca="1" si="55"/>
        <v/>
      </c>
      <c r="M125" s="228" t="str">
        <f t="shared" si="70"/>
        <v/>
      </c>
      <c r="N125" s="229" t="str">
        <f t="shared" ca="1" si="75"/>
        <v/>
      </c>
      <c r="O125" s="228" t="str">
        <f t="shared" si="57"/>
        <v/>
      </c>
      <c r="P125" s="229" t="str">
        <f t="shared" ca="1" si="76"/>
        <v/>
      </c>
      <c r="Q125" s="228" t="str">
        <f t="shared" si="59"/>
        <v/>
      </c>
      <c r="R125" s="229" t="str">
        <f t="shared" ca="1" si="77"/>
        <v/>
      </c>
      <c r="S125" s="228" t="str">
        <f t="shared" si="61"/>
        <v/>
      </c>
      <c r="T125" s="229" t="str">
        <f t="shared" ca="1" si="78"/>
        <v/>
      </c>
      <c r="U125" s="228" t="str">
        <f t="shared" si="81"/>
        <v/>
      </c>
      <c r="V125" s="229" t="str">
        <f t="shared" ca="1" si="79"/>
        <v/>
      </c>
      <c r="W125" s="228" t="str">
        <f t="shared" si="82"/>
        <v/>
      </c>
      <c r="X125" s="229" t="str">
        <f t="shared" ca="1" si="80"/>
        <v/>
      </c>
      <c r="Y125" s="228" t="str">
        <f t="shared" si="83"/>
        <v/>
      </c>
      <c r="Z125" s="198"/>
      <c r="AA125" s="198"/>
    </row>
    <row r="126" spans="1:27" ht="12.75" hidden="1" customHeight="1">
      <c r="A126" s="218">
        <v>54</v>
      </c>
      <c r="B126" s="225"/>
      <c r="C126" s="226" t="str">
        <f t="shared" si="49"/>
        <v/>
      </c>
      <c r="D126" s="229" t="str">
        <f t="shared" si="71"/>
        <v/>
      </c>
      <c r="E126" s="228" t="str">
        <f t="shared" si="69"/>
        <v/>
      </c>
      <c r="F126" s="229" t="str">
        <f t="shared" ca="1" si="72"/>
        <v/>
      </c>
      <c r="G126" s="228" t="str">
        <f t="shared" si="52"/>
        <v/>
      </c>
      <c r="H126" s="229" t="str">
        <f t="shared" ca="1" si="73"/>
        <v/>
      </c>
      <c r="I126" s="228" t="str">
        <f t="shared" si="52"/>
        <v/>
      </c>
      <c r="J126" s="229" t="str">
        <f t="shared" ca="1" si="74"/>
        <v/>
      </c>
      <c r="K126" s="228" t="str">
        <f t="shared" si="52"/>
        <v/>
      </c>
      <c r="L126" s="229" t="str">
        <f t="shared" ca="1" si="55"/>
        <v/>
      </c>
      <c r="M126" s="228" t="str">
        <f t="shared" si="70"/>
        <v/>
      </c>
      <c r="N126" s="229" t="str">
        <f t="shared" ca="1" si="75"/>
        <v/>
      </c>
      <c r="O126" s="228" t="str">
        <f t="shared" si="57"/>
        <v/>
      </c>
      <c r="P126" s="229" t="str">
        <f t="shared" ca="1" si="76"/>
        <v/>
      </c>
      <c r="Q126" s="228" t="str">
        <f t="shared" si="59"/>
        <v/>
      </c>
      <c r="R126" s="229" t="str">
        <f t="shared" ca="1" si="77"/>
        <v/>
      </c>
      <c r="S126" s="228" t="str">
        <f t="shared" si="61"/>
        <v/>
      </c>
      <c r="T126" s="229" t="str">
        <f t="shared" ca="1" si="78"/>
        <v/>
      </c>
      <c r="U126" s="228" t="str">
        <f t="shared" si="81"/>
        <v/>
      </c>
      <c r="V126" s="229" t="str">
        <f t="shared" ca="1" si="79"/>
        <v/>
      </c>
      <c r="W126" s="228" t="str">
        <f t="shared" si="82"/>
        <v/>
      </c>
      <c r="X126" s="229" t="str">
        <f t="shared" ca="1" si="80"/>
        <v/>
      </c>
      <c r="Y126" s="228" t="str">
        <f t="shared" si="83"/>
        <v/>
      </c>
      <c r="Z126" s="198"/>
      <c r="AA126" s="198"/>
    </row>
    <row r="127" spans="1:27" ht="12.75" hidden="1" customHeight="1">
      <c r="A127" s="218">
        <v>55</v>
      </c>
      <c r="B127" s="225"/>
      <c r="C127" s="226" t="str">
        <f t="shared" si="49"/>
        <v/>
      </c>
      <c r="D127" s="229" t="str">
        <f t="shared" si="71"/>
        <v/>
      </c>
      <c r="E127" s="228" t="str">
        <f t="shared" si="69"/>
        <v/>
      </c>
      <c r="F127" s="229" t="str">
        <f t="shared" ca="1" si="72"/>
        <v/>
      </c>
      <c r="G127" s="228" t="str">
        <f t="shared" si="52"/>
        <v/>
      </c>
      <c r="H127" s="229" t="str">
        <f t="shared" ca="1" si="73"/>
        <v/>
      </c>
      <c r="I127" s="228" t="str">
        <f t="shared" si="52"/>
        <v/>
      </c>
      <c r="J127" s="229" t="str">
        <f t="shared" ca="1" si="74"/>
        <v/>
      </c>
      <c r="K127" s="228" t="str">
        <f t="shared" si="52"/>
        <v/>
      </c>
      <c r="L127" s="229" t="str">
        <f t="shared" ca="1" si="55"/>
        <v/>
      </c>
      <c r="M127" s="228" t="str">
        <f t="shared" si="70"/>
        <v/>
      </c>
      <c r="N127" s="229" t="str">
        <f t="shared" ca="1" si="75"/>
        <v/>
      </c>
      <c r="O127" s="228" t="str">
        <f t="shared" si="57"/>
        <v/>
      </c>
      <c r="P127" s="229" t="str">
        <f t="shared" ca="1" si="76"/>
        <v/>
      </c>
      <c r="Q127" s="228" t="str">
        <f t="shared" si="59"/>
        <v/>
      </c>
      <c r="R127" s="229" t="str">
        <f t="shared" ca="1" si="77"/>
        <v/>
      </c>
      <c r="S127" s="228" t="str">
        <f t="shared" si="61"/>
        <v/>
      </c>
      <c r="T127" s="229" t="str">
        <f t="shared" ca="1" si="78"/>
        <v/>
      </c>
      <c r="U127" s="228" t="str">
        <f t="shared" si="81"/>
        <v/>
      </c>
      <c r="V127" s="229" t="str">
        <f t="shared" ca="1" si="79"/>
        <v/>
      </c>
      <c r="W127" s="228" t="str">
        <f t="shared" si="82"/>
        <v/>
      </c>
      <c r="X127" s="229" t="str">
        <f t="shared" ca="1" si="80"/>
        <v/>
      </c>
      <c r="Y127" s="228" t="str">
        <f t="shared" si="83"/>
        <v/>
      </c>
      <c r="Z127" s="198"/>
      <c r="AA127" s="198"/>
    </row>
    <row r="128" spans="1:27" ht="12.75" hidden="1" customHeight="1">
      <c r="A128" s="218">
        <v>56</v>
      </c>
      <c r="B128" s="225"/>
      <c r="C128" s="226" t="str">
        <f t="shared" si="49"/>
        <v/>
      </c>
      <c r="D128" s="229" t="str">
        <f t="shared" si="71"/>
        <v/>
      </c>
      <c r="E128" s="228" t="str">
        <f t="shared" si="69"/>
        <v/>
      </c>
      <c r="F128" s="229" t="str">
        <f t="shared" ca="1" si="72"/>
        <v/>
      </c>
      <c r="G128" s="228" t="str">
        <f t="shared" si="52"/>
        <v/>
      </c>
      <c r="H128" s="229" t="str">
        <f t="shared" ca="1" si="73"/>
        <v/>
      </c>
      <c r="I128" s="228" t="str">
        <f t="shared" si="52"/>
        <v/>
      </c>
      <c r="J128" s="229" t="str">
        <f t="shared" ca="1" si="74"/>
        <v/>
      </c>
      <c r="K128" s="228" t="str">
        <f t="shared" si="52"/>
        <v/>
      </c>
      <c r="L128" s="229" t="str">
        <f t="shared" ca="1" si="55"/>
        <v/>
      </c>
      <c r="M128" s="228" t="str">
        <f t="shared" si="70"/>
        <v/>
      </c>
      <c r="N128" s="229" t="str">
        <f t="shared" ca="1" si="75"/>
        <v/>
      </c>
      <c r="O128" s="228" t="str">
        <f t="shared" si="57"/>
        <v/>
      </c>
      <c r="P128" s="229" t="str">
        <f t="shared" ca="1" si="76"/>
        <v/>
      </c>
      <c r="Q128" s="228" t="str">
        <f t="shared" si="59"/>
        <v/>
      </c>
      <c r="R128" s="229" t="str">
        <f t="shared" ca="1" si="77"/>
        <v/>
      </c>
      <c r="S128" s="228" t="str">
        <f t="shared" si="61"/>
        <v/>
      </c>
      <c r="T128" s="229" t="str">
        <f t="shared" ca="1" si="78"/>
        <v/>
      </c>
      <c r="U128" s="228" t="str">
        <f t="shared" si="81"/>
        <v/>
      </c>
      <c r="V128" s="229" t="str">
        <f t="shared" ca="1" si="79"/>
        <v/>
      </c>
      <c r="W128" s="228" t="str">
        <f t="shared" si="82"/>
        <v/>
      </c>
      <c r="X128" s="229" t="str">
        <f t="shared" ca="1" si="80"/>
        <v/>
      </c>
      <c r="Y128" s="228" t="str">
        <f t="shared" si="83"/>
        <v/>
      </c>
      <c r="Z128" s="198"/>
      <c r="AA128" s="198"/>
    </row>
    <row r="129" spans="1:27" ht="12.75" hidden="1" customHeight="1">
      <c r="A129" s="218">
        <v>57</v>
      </c>
      <c r="B129" s="225"/>
      <c r="C129" s="226" t="str">
        <f t="shared" si="49"/>
        <v/>
      </c>
      <c r="D129" s="229" t="str">
        <f t="shared" si="71"/>
        <v/>
      </c>
      <c r="E129" s="228" t="str">
        <f t="shared" si="69"/>
        <v/>
      </c>
      <c r="F129" s="229" t="str">
        <f t="shared" ca="1" si="72"/>
        <v/>
      </c>
      <c r="G129" s="228" t="str">
        <f t="shared" si="52"/>
        <v/>
      </c>
      <c r="H129" s="229" t="str">
        <f t="shared" ca="1" si="73"/>
        <v/>
      </c>
      <c r="I129" s="228" t="str">
        <f t="shared" si="52"/>
        <v/>
      </c>
      <c r="J129" s="229" t="str">
        <f t="shared" ca="1" si="74"/>
        <v/>
      </c>
      <c r="K129" s="228" t="str">
        <f t="shared" si="52"/>
        <v/>
      </c>
      <c r="L129" s="229" t="str">
        <f t="shared" ca="1" si="55"/>
        <v/>
      </c>
      <c r="M129" s="228" t="str">
        <f t="shared" si="70"/>
        <v/>
      </c>
      <c r="N129" s="229" t="str">
        <f t="shared" ca="1" si="75"/>
        <v/>
      </c>
      <c r="O129" s="228" t="str">
        <f t="shared" si="57"/>
        <v/>
      </c>
      <c r="P129" s="229" t="str">
        <f t="shared" ca="1" si="76"/>
        <v/>
      </c>
      <c r="Q129" s="228" t="str">
        <f t="shared" si="59"/>
        <v/>
      </c>
      <c r="R129" s="229" t="str">
        <f t="shared" ca="1" si="77"/>
        <v/>
      </c>
      <c r="S129" s="228" t="str">
        <f t="shared" si="61"/>
        <v/>
      </c>
      <c r="T129" s="229" t="str">
        <f t="shared" ca="1" si="78"/>
        <v/>
      </c>
      <c r="U129" s="228" t="str">
        <f t="shared" si="81"/>
        <v/>
      </c>
      <c r="V129" s="229" t="str">
        <f t="shared" ca="1" si="79"/>
        <v/>
      </c>
      <c r="W129" s="228" t="str">
        <f t="shared" si="82"/>
        <v/>
      </c>
      <c r="X129" s="229" t="str">
        <f t="shared" ca="1" si="80"/>
        <v/>
      </c>
      <c r="Y129" s="228" t="str">
        <f t="shared" si="83"/>
        <v/>
      </c>
      <c r="Z129" s="198"/>
      <c r="AA129" s="198"/>
    </row>
    <row r="130" spans="1:27" ht="12.75" hidden="1" customHeight="1">
      <c r="A130" s="218">
        <v>58</v>
      </c>
      <c r="B130" s="225"/>
      <c r="C130" s="226" t="str">
        <f t="shared" si="49"/>
        <v/>
      </c>
      <c r="D130" s="229" t="str">
        <f t="shared" si="71"/>
        <v/>
      </c>
      <c r="E130" s="228" t="str">
        <f t="shared" si="69"/>
        <v/>
      </c>
      <c r="F130" s="229" t="str">
        <f t="shared" ca="1" si="72"/>
        <v/>
      </c>
      <c r="G130" s="228" t="str">
        <f t="shared" si="52"/>
        <v/>
      </c>
      <c r="H130" s="229" t="str">
        <f t="shared" ca="1" si="73"/>
        <v/>
      </c>
      <c r="I130" s="228" t="str">
        <f t="shared" si="52"/>
        <v/>
      </c>
      <c r="J130" s="229" t="str">
        <f t="shared" ca="1" si="74"/>
        <v/>
      </c>
      <c r="K130" s="228" t="str">
        <f t="shared" si="52"/>
        <v/>
      </c>
      <c r="L130" s="229" t="str">
        <f t="shared" ca="1" si="55"/>
        <v/>
      </c>
      <c r="M130" s="228" t="str">
        <f t="shared" si="70"/>
        <v/>
      </c>
      <c r="N130" s="229" t="str">
        <f t="shared" ca="1" si="75"/>
        <v/>
      </c>
      <c r="O130" s="228" t="str">
        <f t="shared" si="57"/>
        <v/>
      </c>
      <c r="P130" s="229" t="str">
        <f t="shared" ca="1" si="76"/>
        <v/>
      </c>
      <c r="Q130" s="228" t="str">
        <f t="shared" si="59"/>
        <v/>
      </c>
      <c r="R130" s="229" t="str">
        <f t="shared" ca="1" si="77"/>
        <v/>
      </c>
      <c r="S130" s="228" t="str">
        <f t="shared" si="61"/>
        <v/>
      </c>
      <c r="T130" s="229" t="str">
        <f t="shared" ca="1" si="78"/>
        <v/>
      </c>
      <c r="U130" s="228" t="str">
        <f t="shared" si="81"/>
        <v/>
      </c>
      <c r="V130" s="229" t="str">
        <f t="shared" ca="1" si="79"/>
        <v/>
      </c>
      <c r="W130" s="228" t="str">
        <f t="shared" si="82"/>
        <v/>
      </c>
      <c r="X130" s="229" t="str">
        <f t="shared" ca="1" si="80"/>
        <v/>
      </c>
      <c r="Y130" s="228" t="str">
        <f t="shared" si="83"/>
        <v/>
      </c>
      <c r="Z130" s="198"/>
      <c r="AA130" s="198"/>
    </row>
    <row r="131" spans="1:27" ht="12.75" hidden="1" customHeight="1">
      <c r="A131" s="218">
        <v>59</v>
      </c>
      <c r="B131" s="225"/>
      <c r="C131" s="226" t="str">
        <f t="shared" si="49"/>
        <v/>
      </c>
      <c r="D131" s="229" t="str">
        <f t="shared" si="71"/>
        <v/>
      </c>
      <c r="E131" s="228" t="str">
        <f t="shared" si="69"/>
        <v/>
      </c>
      <c r="F131" s="229" t="str">
        <f t="shared" ca="1" si="72"/>
        <v/>
      </c>
      <c r="G131" s="228" t="str">
        <f t="shared" si="52"/>
        <v/>
      </c>
      <c r="H131" s="229" t="str">
        <f t="shared" ca="1" si="73"/>
        <v/>
      </c>
      <c r="I131" s="228" t="str">
        <f t="shared" si="52"/>
        <v/>
      </c>
      <c r="J131" s="229" t="str">
        <f t="shared" ca="1" si="74"/>
        <v/>
      </c>
      <c r="K131" s="228" t="str">
        <f t="shared" si="52"/>
        <v/>
      </c>
      <c r="L131" s="229" t="str">
        <f t="shared" ca="1" si="55"/>
        <v/>
      </c>
      <c r="M131" s="228" t="str">
        <f t="shared" si="70"/>
        <v/>
      </c>
      <c r="N131" s="229" t="str">
        <f t="shared" ca="1" si="75"/>
        <v/>
      </c>
      <c r="O131" s="228" t="str">
        <f t="shared" si="57"/>
        <v/>
      </c>
      <c r="P131" s="229" t="str">
        <f t="shared" ca="1" si="76"/>
        <v/>
      </c>
      <c r="Q131" s="228" t="str">
        <f t="shared" si="59"/>
        <v/>
      </c>
      <c r="R131" s="229" t="str">
        <f t="shared" ca="1" si="77"/>
        <v/>
      </c>
      <c r="S131" s="228" t="str">
        <f t="shared" si="61"/>
        <v/>
      </c>
      <c r="T131" s="229" t="str">
        <f t="shared" ca="1" si="78"/>
        <v/>
      </c>
      <c r="U131" s="228" t="str">
        <f t="shared" si="81"/>
        <v/>
      </c>
      <c r="V131" s="229" t="str">
        <f t="shared" ca="1" si="79"/>
        <v/>
      </c>
      <c r="W131" s="228" t="str">
        <f t="shared" si="82"/>
        <v/>
      </c>
      <c r="X131" s="229" t="str">
        <f t="shared" ca="1" si="80"/>
        <v/>
      </c>
      <c r="Y131" s="228" t="str">
        <f t="shared" si="83"/>
        <v/>
      </c>
      <c r="Z131" s="198"/>
      <c r="AA131" s="198"/>
    </row>
    <row r="132" spans="1:27" ht="12.75" hidden="1" customHeight="1">
      <c r="A132" s="218">
        <v>60</v>
      </c>
      <c r="B132" s="225"/>
      <c r="C132" s="226" t="str">
        <f t="shared" si="49"/>
        <v/>
      </c>
      <c r="D132" s="229" t="str">
        <f t="shared" si="71"/>
        <v/>
      </c>
      <c r="E132" s="228" t="str">
        <f t="shared" si="69"/>
        <v/>
      </c>
      <c r="F132" s="229" t="str">
        <f t="shared" ca="1" si="72"/>
        <v/>
      </c>
      <c r="G132" s="228" t="str">
        <f t="shared" si="52"/>
        <v/>
      </c>
      <c r="H132" s="229" t="str">
        <f t="shared" ca="1" si="73"/>
        <v/>
      </c>
      <c r="I132" s="228" t="str">
        <f t="shared" si="52"/>
        <v/>
      </c>
      <c r="J132" s="229" t="str">
        <f t="shared" ca="1" si="74"/>
        <v/>
      </c>
      <c r="K132" s="228" t="str">
        <f t="shared" si="52"/>
        <v/>
      </c>
      <c r="L132" s="229" t="str">
        <f t="shared" ca="1" si="55"/>
        <v/>
      </c>
      <c r="M132" s="228" t="str">
        <f t="shared" si="70"/>
        <v/>
      </c>
      <c r="N132" s="229" t="str">
        <f t="shared" ca="1" si="75"/>
        <v/>
      </c>
      <c r="O132" s="228" t="str">
        <f t="shared" si="57"/>
        <v/>
      </c>
      <c r="P132" s="229" t="str">
        <f t="shared" ca="1" si="76"/>
        <v/>
      </c>
      <c r="Q132" s="228" t="str">
        <f t="shared" si="59"/>
        <v/>
      </c>
      <c r="R132" s="229" t="str">
        <f t="shared" ca="1" si="77"/>
        <v/>
      </c>
      <c r="S132" s="228" t="str">
        <f t="shared" si="61"/>
        <v/>
      </c>
      <c r="T132" s="229" t="str">
        <f t="shared" ca="1" si="78"/>
        <v/>
      </c>
      <c r="U132" s="228" t="str">
        <f t="shared" si="81"/>
        <v/>
      </c>
      <c r="V132" s="229" t="str">
        <f t="shared" ca="1" si="79"/>
        <v/>
      </c>
      <c r="W132" s="228" t="str">
        <f t="shared" si="82"/>
        <v/>
      </c>
      <c r="X132" s="229" t="str">
        <f t="shared" ca="1" si="80"/>
        <v/>
      </c>
      <c r="Y132" s="228" t="str">
        <f t="shared" si="83"/>
        <v/>
      </c>
      <c r="Z132" s="198"/>
      <c r="AA132" s="198"/>
    </row>
    <row r="133" spans="1:27" ht="12.75" hidden="1" customHeight="1">
      <c r="A133" s="218">
        <v>61</v>
      </c>
      <c r="B133" s="225"/>
      <c r="C133" s="226" t="str">
        <f t="shared" si="49"/>
        <v/>
      </c>
      <c r="D133" s="229" t="str">
        <f t="shared" si="71"/>
        <v/>
      </c>
      <c r="E133" s="228" t="str">
        <f t="shared" si="69"/>
        <v/>
      </c>
      <c r="F133" s="229" t="str">
        <f t="shared" ca="1" si="72"/>
        <v/>
      </c>
      <c r="G133" s="228" t="str">
        <f t="shared" si="52"/>
        <v/>
      </c>
      <c r="H133" s="229" t="str">
        <f t="shared" ca="1" si="73"/>
        <v/>
      </c>
      <c r="I133" s="228" t="str">
        <f t="shared" si="52"/>
        <v/>
      </c>
      <c r="J133" s="229" t="str">
        <f t="shared" ca="1" si="74"/>
        <v/>
      </c>
      <c r="K133" s="228" t="str">
        <f t="shared" si="52"/>
        <v/>
      </c>
      <c r="L133" s="229" t="str">
        <f t="shared" ca="1" si="55"/>
        <v/>
      </c>
      <c r="M133" s="228" t="str">
        <f t="shared" si="70"/>
        <v/>
      </c>
      <c r="N133" s="229" t="str">
        <f t="shared" ca="1" si="75"/>
        <v/>
      </c>
      <c r="O133" s="228" t="str">
        <f t="shared" si="57"/>
        <v/>
      </c>
      <c r="P133" s="229" t="str">
        <f t="shared" ca="1" si="76"/>
        <v/>
      </c>
      <c r="Q133" s="228" t="str">
        <f t="shared" si="59"/>
        <v/>
      </c>
      <c r="R133" s="229" t="str">
        <f t="shared" ca="1" si="77"/>
        <v/>
      </c>
      <c r="S133" s="228" t="str">
        <f t="shared" si="61"/>
        <v/>
      </c>
      <c r="T133" s="229" t="str">
        <f t="shared" ca="1" si="78"/>
        <v/>
      </c>
      <c r="U133" s="228" t="str">
        <f t="shared" si="81"/>
        <v/>
      </c>
      <c r="V133" s="229" t="str">
        <f t="shared" ca="1" si="79"/>
        <v/>
      </c>
      <c r="W133" s="228" t="str">
        <f t="shared" si="82"/>
        <v/>
      </c>
      <c r="X133" s="229" t="str">
        <f t="shared" ca="1" si="80"/>
        <v/>
      </c>
      <c r="Y133" s="228" t="str">
        <f t="shared" si="83"/>
        <v/>
      </c>
      <c r="Z133" s="198"/>
      <c r="AA133" s="198"/>
    </row>
    <row r="134" spans="1:27" ht="12.75" hidden="1" customHeight="1">
      <c r="A134" s="218">
        <v>62</v>
      </c>
      <c r="B134" s="225"/>
      <c r="C134" s="226" t="str">
        <f t="shared" si="49"/>
        <v/>
      </c>
      <c r="D134" s="229" t="str">
        <f t="shared" si="71"/>
        <v/>
      </c>
      <c r="E134" s="228" t="str">
        <f t="shared" si="69"/>
        <v/>
      </c>
      <c r="F134" s="229" t="str">
        <f t="shared" ca="1" si="72"/>
        <v/>
      </c>
      <c r="G134" s="228" t="str">
        <f t="shared" si="52"/>
        <v/>
      </c>
      <c r="H134" s="229" t="str">
        <f t="shared" ca="1" si="73"/>
        <v/>
      </c>
      <c r="I134" s="228" t="str">
        <f t="shared" si="52"/>
        <v/>
      </c>
      <c r="J134" s="229" t="str">
        <f t="shared" ca="1" si="74"/>
        <v/>
      </c>
      <c r="K134" s="228" t="str">
        <f t="shared" si="52"/>
        <v/>
      </c>
      <c r="L134" s="229" t="str">
        <f t="shared" ca="1" si="55"/>
        <v/>
      </c>
      <c r="M134" s="228" t="str">
        <f t="shared" si="70"/>
        <v/>
      </c>
      <c r="N134" s="229" t="str">
        <f t="shared" ca="1" si="75"/>
        <v/>
      </c>
      <c r="O134" s="228" t="str">
        <f t="shared" si="57"/>
        <v/>
      </c>
      <c r="P134" s="229" t="str">
        <f t="shared" ca="1" si="76"/>
        <v/>
      </c>
      <c r="Q134" s="228" t="str">
        <f t="shared" si="59"/>
        <v/>
      </c>
      <c r="R134" s="229" t="str">
        <f t="shared" ca="1" si="77"/>
        <v/>
      </c>
      <c r="S134" s="228" t="str">
        <f t="shared" si="61"/>
        <v/>
      </c>
      <c r="T134" s="229" t="str">
        <f t="shared" ca="1" si="78"/>
        <v/>
      </c>
      <c r="U134" s="228" t="str">
        <f t="shared" si="81"/>
        <v/>
      </c>
      <c r="V134" s="229" t="str">
        <f t="shared" ca="1" si="79"/>
        <v/>
      </c>
      <c r="W134" s="228" t="str">
        <f t="shared" si="82"/>
        <v/>
      </c>
      <c r="X134" s="229" t="str">
        <f t="shared" ca="1" si="80"/>
        <v/>
      </c>
      <c r="Y134" s="228" t="str">
        <f t="shared" si="83"/>
        <v/>
      </c>
      <c r="Z134" s="198"/>
      <c r="AA134" s="198"/>
    </row>
    <row r="135" spans="1:27" ht="12.75" hidden="1" customHeight="1">
      <c r="A135" s="218">
        <v>63</v>
      </c>
      <c r="B135" s="225"/>
      <c r="C135" s="226" t="str">
        <f t="shared" si="49"/>
        <v/>
      </c>
      <c r="D135" s="229" t="str">
        <f t="shared" si="71"/>
        <v/>
      </c>
      <c r="E135" s="228" t="str">
        <f t="shared" si="69"/>
        <v/>
      </c>
      <c r="F135" s="229" t="str">
        <f t="shared" ca="1" si="72"/>
        <v/>
      </c>
      <c r="G135" s="228" t="str">
        <f t="shared" si="52"/>
        <v/>
      </c>
      <c r="H135" s="229" t="str">
        <f t="shared" ca="1" si="73"/>
        <v/>
      </c>
      <c r="I135" s="228" t="str">
        <f t="shared" si="52"/>
        <v/>
      </c>
      <c r="J135" s="229" t="str">
        <f t="shared" ca="1" si="74"/>
        <v/>
      </c>
      <c r="K135" s="228" t="str">
        <f t="shared" si="52"/>
        <v/>
      </c>
      <c r="L135" s="229" t="str">
        <f t="shared" ca="1" si="55"/>
        <v/>
      </c>
      <c r="M135" s="228" t="str">
        <f t="shared" si="70"/>
        <v/>
      </c>
      <c r="N135" s="229" t="str">
        <f t="shared" ca="1" si="75"/>
        <v/>
      </c>
      <c r="O135" s="228" t="str">
        <f t="shared" si="57"/>
        <v/>
      </c>
      <c r="P135" s="229" t="str">
        <f t="shared" ca="1" si="76"/>
        <v/>
      </c>
      <c r="Q135" s="228" t="str">
        <f t="shared" si="59"/>
        <v/>
      </c>
      <c r="R135" s="229" t="str">
        <f t="shared" ca="1" si="77"/>
        <v/>
      </c>
      <c r="S135" s="228" t="str">
        <f t="shared" si="61"/>
        <v/>
      </c>
      <c r="T135" s="229" t="str">
        <f t="shared" ca="1" si="78"/>
        <v/>
      </c>
      <c r="U135" s="228" t="str">
        <f t="shared" si="81"/>
        <v/>
      </c>
      <c r="V135" s="229" t="str">
        <f t="shared" ca="1" si="79"/>
        <v/>
      </c>
      <c r="W135" s="228" t="str">
        <f t="shared" si="82"/>
        <v/>
      </c>
      <c r="X135" s="229" t="str">
        <f t="shared" ca="1" si="80"/>
        <v/>
      </c>
      <c r="Y135" s="228" t="str">
        <f t="shared" si="83"/>
        <v/>
      </c>
      <c r="Z135" s="198"/>
      <c r="AA135" s="198"/>
    </row>
    <row r="136" spans="1:27" ht="12.75" hidden="1" customHeight="1">
      <c r="A136" s="218">
        <v>64</v>
      </c>
      <c r="B136" s="225"/>
      <c r="C136" s="226" t="str">
        <f t="shared" si="49"/>
        <v/>
      </c>
      <c r="D136" s="229" t="str">
        <f t="shared" si="71"/>
        <v/>
      </c>
      <c r="E136" s="228" t="str">
        <f t="shared" si="69"/>
        <v/>
      </c>
      <c r="F136" s="229" t="str">
        <f t="shared" ca="1" si="72"/>
        <v/>
      </c>
      <c r="G136" s="228" t="str">
        <f t="shared" si="52"/>
        <v/>
      </c>
      <c r="H136" s="229" t="str">
        <f t="shared" ca="1" si="73"/>
        <v/>
      </c>
      <c r="I136" s="228" t="str">
        <f t="shared" si="52"/>
        <v/>
      </c>
      <c r="J136" s="229" t="str">
        <f t="shared" ca="1" si="74"/>
        <v/>
      </c>
      <c r="K136" s="228" t="str">
        <f t="shared" si="52"/>
        <v/>
      </c>
      <c r="L136" s="229" t="str">
        <f t="shared" ca="1" si="55"/>
        <v/>
      </c>
      <c r="M136" s="228" t="str">
        <f t="shared" si="70"/>
        <v/>
      </c>
      <c r="N136" s="229" t="str">
        <f t="shared" ca="1" si="75"/>
        <v/>
      </c>
      <c r="O136" s="228" t="str">
        <f t="shared" si="57"/>
        <v/>
      </c>
      <c r="P136" s="229" t="str">
        <f t="shared" ca="1" si="76"/>
        <v/>
      </c>
      <c r="Q136" s="228" t="str">
        <f t="shared" si="59"/>
        <v/>
      </c>
      <c r="R136" s="229" t="str">
        <f t="shared" ca="1" si="77"/>
        <v/>
      </c>
      <c r="S136" s="228" t="str">
        <f t="shared" si="61"/>
        <v/>
      </c>
      <c r="T136" s="229" t="str">
        <f t="shared" ca="1" si="78"/>
        <v/>
      </c>
      <c r="U136" s="228" t="str">
        <f t="shared" si="81"/>
        <v/>
      </c>
      <c r="V136" s="229" t="str">
        <f t="shared" ca="1" si="79"/>
        <v/>
      </c>
      <c r="W136" s="228" t="str">
        <f t="shared" si="82"/>
        <v/>
      </c>
      <c r="X136" s="229" t="str">
        <f t="shared" ca="1" si="80"/>
        <v/>
      </c>
      <c r="Y136" s="228" t="str">
        <f t="shared" si="83"/>
        <v/>
      </c>
      <c r="Z136" s="198"/>
      <c r="AA136" s="198"/>
    </row>
    <row r="137" spans="1:27" ht="12.75" hidden="1" customHeight="1">
      <c r="A137" s="218">
        <v>65</v>
      </c>
      <c r="B137" s="225"/>
      <c r="C137" s="226" t="str">
        <f t="shared" si="49"/>
        <v/>
      </c>
      <c r="D137" s="229" t="str">
        <f t="shared" ref="D137:D163" si="84">IF($D$8="Habilitado",IF($B137="","",ROUND(VLOOKUP($B137,OFERTA_UNICA,6,FALSE),2)),"")</f>
        <v/>
      </c>
      <c r="E137" s="228" t="str">
        <f t="shared" si="69"/>
        <v/>
      </c>
      <c r="F137" s="229" t="str">
        <f t="shared" ref="F137:F162" ca="1" si="85">IF($F$8="Habilitado",IF($B137="","",ROUND(VLOOKUP($B137,OFERENTE_2,6,FALSE),2)),"")</f>
        <v/>
      </c>
      <c r="G137" s="228" t="str">
        <f t="shared" ref="G137:Q162" si="86">IF($B137="","",IF(F137="","",IF($L$4="Media aritmética",(F137&lt;=$C137)*($H$5/$C$5)+(F137&gt;$C137)*0,IF(AND(ROUND(AVERAGE($D137,$F137,$H137,$J137,$L137,$N137,$P137,$R137,$T137,$V137,$X137),2)-$C137/2&lt;=F137,(ROUND(AVERAGE($D137,$F137,$H137,$J137,$L137,$N137,$P137,$R137,$T137,$V137,$X137),2)+$C137/2&gt;F137)),($H$5/$C$5),0))))</f>
        <v/>
      </c>
      <c r="H137" s="229" t="str">
        <f t="shared" ref="H137:H163" ca="1" si="87">IF($H$8="Habilitado",IF($B137="","",ROUND(VLOOKUP($B137,OFERENTE_3,6,FALSE),2)),"")</f>
        <v/>
      </c>
      <c r="I137" s="228" t="str">
        <f t="shared" si="86"/>
        <v/>
      </c>
      <c r="J137" s="229" t="str">
        <f t="shared" ref="J137:J162" ca="1" si="88">IF($J$8="Habilitado",IF($B137="","",ROUND(VLOOKUP($B137,OFERENTE_4,6,FALSE),2)),"")</f>
        <v/>
      </c>
      <c r="K137" s="228" t="str">
        <f t="shared" ref="K137:K162" si="89">IF($B137="","",IF(J137="","",IF($L$4="Media aritmética",(J137&lt;=$C137)*($H$5/$C$5)+(J137&gt;$C137)*0,IF(AND(ROUND(AVERAGE($D137,$F137,$H137,$J137,$L137,$N137,$P137,$R137,$T137,$V137,$X137),2)-$C137/2&lt;=J137,(ROUND(AVERAGE($D137,$F137,$H137,$J137,$L137,$N137,$P137,$R137,$T137,$V137,$X137),2)+$C137/2&gt;J137)),($H$5/$C$5),0))))</f>
        <v/>
      </c>
      <c r="L137" s="229" t="str">
        <f t="shared" ref="L137:L162" ca="1" si="90">IF($L$8="Habilitado",IF($B137="","",ROUND(VLOOKUP($B137,OFERENTE_5,5,FALSE),2)),"")</f>
        <v/>
      </c>
      <c r="M137" s="228" t="str">
        <f t="shared" si="86"/>
        <v/>
      </c>
      <c r="N137" s="229" t="str">
        <f t="shared" ref="N137:N162" ca="1" si="91">IF($N$8="Habilitado",IF($B137="","",ROUND(VLOOKUP($B137,OFERENTE_6,6,FALSE),2)),"")</f>
        <v/>
      </c>
      <c r="O137" s="228" t="str">
        <f t="shared" si="86"/>
        <v/>
      </c>
      <c r="P137" s="229" t="str">
        <f t="shared" ref="P137:P162" ca="1" si="92">IF($P$8="Habilitado",IF($B137="","",ROUND(VLOOKUP($B137,OFERENTE_7,5,FALSE),2)),"")</f>
        <v/>
      </c>
      <c r="Q137" s="228" t="str">
        <f t="shared" si="86"/>
        <v/>
      </c>
      <c r="R137" s="229" t="str">
        <f t="shared" ref="R137:R162" ca="1" si="93">IF($R$8="Habilitado",IF($B137="","",ROUND(VLOOKUP($B137,OFERENTE_8,6,FALSE),2)),"")</f>
        <v/>
      </c>
      <c r="S137" s="228" t="str">
        <f t="shared" ref="S137:S162" si="94">IF($B137="","",IF(R137="","",IF($L$4="Media aritmética",(R137&lt;=$C137)*($H$5/$C$5)+(R137&gt;$C137)*0,IF(AND(ROUND(AVERAGE($D137,$F137,$H137,$J137,$L137,$N137,$P137,$R137,$T137,$V137,$X137),2)-$C137/2&lt;=R137,(ROUND(AVERAGE($D137,$F137,$H137,$J137,$L137,$N137,$P137,$R137,$T137,$V137,$X137),2)+$C137/2&gt;R137)),($H$5/$C$5),0))))</f>
        <v/>
      </c>
      <c r="T137" s="229" t="str">
        <f t="shared" ref="T137:T162" ca="1" si="95">IF($T$8="Habilitado",IF($B137="","",ROUND(VLOOKUP($B137,UNITARIO_9,5,FALSE),2)),"")</f>
        <v/>
      </c>
      <c r="U137" s="228" t="str">
        <f t="shared" si="81"/>
        <v/>
      </c>
      <c r="V137" s="229" t="str">
        <f t="shared" ref="V137:V162" ca="1" si="96">IF($V$8="Habilitado",IF($B137="","",ROUND(VLOOKUP($B137,UNITARIO_10,5,FALSE),2)),"")</f>
        <v/>
      </c>
      <c r="W137" s="228" t="str">
        <f t="shared" si="82"/>
        <v/>
      </c>
      <c r="X137" s="229" t="str">
        <f t="shared" ref="X137:X162" ca="1" si="97">IF($X$8="Habilitado",IF($B137="","",ROUND(VLOOKUP($B137,UNITARIO_11,5,FALSE),2)),"")</f>
        <v/>
      </c>
      <c r="Y137" s="228" t="str">
        <f t="shared" si="83"/>
        <v/>
      </c>
      <c r="Z137" s="198"/>
      <c r="AA137" s="198"/>
    </row>
    <row r="138" spans="1:27" ht="12.75" hidden="1" customHeight="1">
      <c r="A138" s="218">
        <v>66</v>
      </c>
      <c r="B138" s="225"/>
      <c r="C138" s="226" t="str">
        <f t="shared" si="49"/>
        <v/>
      </c>
      <c r="D138" s="229" t="str">
        <f t="shared" si="84"/>
        <v/>
      </c>
      <c r="E138" s="228" t="str">
        <f t="shared" si="69"/>
        <v/>
      </c>
      <c r="F138" s="229" t="str">
        <f t="shared" ca="1" si="85"/>
        <v/>
      </c>
      <c r="G138" s="228" t="str">
        <f t="shared" si="86"/>
        <v/>
      </c>
      <c r="H138" s="229" t="str">
        <f t="shared" ca="1" si="87"/>
        <v/>
      </c>
      <c r="I138" s="228" t="str">
        <f t="shared" si="86"/>
        <v/>
      </c>
      <c r="J138" s="229" t="str">
        <f t="shared" ca="1" si="88"/>
        <v/>
      </c>
      <c r="K138" s="228" t="str">
        <f t="shared" si="89"/>
        <v/>
      </c>
      <c r="L138" s="229" t="str">
        <f t="shared" ca="1" si="90"/>
        <v/>
      </c>
      <c r="M138" s="228" t="str">
        <f t="shared" si="86"/>
        <v/>
      </c>
      <c r="N138" s="229" t="str">
        <f t="shared" ca="1" si="91"/>
        <v/>
      </c>
      <c r="O138" s="228" t="str">
        <f t="shared" si="86"/>
        <v/>
      </c>
      <c r="P138" s="229" t="str">
        <f t="shared" ca="1" si="92"/>
        <v/>
      </c>
      <c r="Q138" s="228" t="str">
        <f t="shared" si="86"/>
        <v/>
      </c>
      <c r="R138" s="229" t="str">
        <f t="shared" ca="1" si="93"/>
        <v/>
      </c>
      <c r="S138" s="228" t="str">
        <f t="shared" si="94"/>
        <v/>
      </c>
      <c r="T138" s="229" t="str">
        <f t="shared" ca="1" si="95"/>
        <v/>
      </c>
      <c r="U138" s="228" t="str">
        <f t="shared" si="81"/>
        <v/>
      </c>
      <c r="V138" s="229" t="str">
        <f t="shared" ca="1" si="96"/>
        <v/>
      </c>
      <c r="W138" s="228" t="str">
        <f t="shared" si="82"/>
        <v/>
      </c>
      <c r="X138" s="229" t="str">
        <f t="shared" ca="1" si="97"/>
        <v/>
      </c>
      <c r="Y138" s="228" t="str">
        <f t="shared" si="83"/>
        <v/>
      </c>
      <c r="Z138" s="198"/>
      <c r="AA138" s="198"/>
    </row>
    <row r="139" spans="1:27" ht="12.75" hidden="1" customHeight="1">
      <c r="A139" s="218">
        <v>67</v>
      </c>
      <c r="B139" s="225"/>
      <c r="C139" s="226" t="str">
        <f t="shared" si="49"/>
        <v/>
      </c>
      <c r="D139" s="229" t="str">
        <f t="shared" si="84"/>
        <v/>
      </c>
      <c r="E139" s="228" t="str">
        <f t="shared" si="69"/>
        <v/>
      </c>
      <c r="F139" s="229" t="str">
        <f t="shared" ca="1" si="85"/>
        <v/>
      </c>
      <c r="G139" s="228" t="str">
        <f t="shared" si="86"/>
        <v/>
      </c>
      <c r="H139" s="229" t="str">
        <f t="shared" ca="1" si="87"/>
        <v/>
      </c>
      <c r="I139" s="228" t="str">
        <f t="shared" si="86"/>
        <v/>
      </c>
      <c r="J139" s="229" t="str">
        <f t="shared" ca="1" si="88"/>
        <v/>
      </c>
      <c r="K139" s="228" t="str">
        <f t="shared" si="89"/>
        <v/>
      </c>
      <c r="L139" s="229" t="str">
        <f t="shared" ca="1" si="90"/>
        <v/>
      </c>
      <c r="M139" s="228" t="str">
        <f t="shared" si="86"/>
        <v/>
      </c>
      <c r="N139" s="229" t="str">
        <f t="shared" ca="1" si="91"/>
        <v/>
      </c>
      <c r="O139" s="228" t="str">
        <f t="shared" si="86"/>
        <v/>
      </c>
      <c r="P139" s="229" t="str">
        <f t="shared" ca="1" si="92"/>
        <v/>
      </c>
      <c r="Q139" s="228" t="str">
        <f t="shared" si="86"/>
        <v/>
      </c>
      <c r="R139" s="229" t="str">
        <f t="shared" ca="1" si="93"/>
        <v/>
      </c>
      <c r="S139" s="228" t="str">
        <f t="shared" si="94"/>
        <v/>
      </c>
      <c r="T139" s="229" t="str">
        <f t="shared" ca="1" si="95"/>
        <v/>
      </c>
      <c r="U139" s="228" t="str">
        <f t="shared" si="81"/>
        <v/>
      </c>
      <c r="V139" s="229" t="str">
        <f t="shared" ca="1" si="96"/>
        <v/>
      </c>
      <c r="W139" s="228" t="str">
        <f t="shared" si="82"/>
        <v/>
      </c>
      <c r="X139" s="229" t="str">
        <f t="shared" ca="1" si="97"/>
        <v/>
      </c>
      <c r="Y139" s="228" t="str">
        <f t="shared" si="83"/>
        <v/>
      </c>
      <c r="Z139" s="198"/>
      <c r="AA139" s="198"/>
    </row>
    <row r="140" spans="1:27" ht="12.75" hidden="1" customHeight="1">
      <c r="A140" s="218">
        <v>68</v>
      </c>
      <c r="B140" s="225"/>
      <c r="C140" s="226" t="str">
        <f t="shared" si="49"/>
        <v/>
      </c>
      <c r="D140" s="229" t="str">
        <f t="shared" si="84"/>
        <v/>
      </c>
      <c r="E140" s="228" t="str">
        <f t="shared" si="69"/>
        <v/>
      </c>
      <c r="F140" s="229" t="str">
        <f t="shared" ca="1" si="85"/>
        <v/>
      </c>
      <c r="G140" s="228" t="str">
        <f t="shared" si="86"/>
        <v/>
      </c>
      <c r="H140" s="229" t="str">
        <f t="shared" ca="1" si="87"/>
        <v/>
      </c>
      <c r="I140" s="228" t="str">
        <f t="shared" si="86"/>
        <v/>
      </c>
      <c r="J140" s="229" t="str">
        <f t="shared" ca="1" si="88"/>
        <v/>
      </c>
      <c r="K140" s="228" t="str">
        <f t="shared" si="89"/>
        <v/>
      </c>
      <c r="L140" s="229" t="str">
        <f t="shared" ca="1" si="90"/>
        <v/>
      </c>
      <c r="M140" s="228" t="str">
        <f t="shared" si="86"/>
        <v/>
      </c>
      <c r="N140" s="229" t="str">
        <f t="shared" ca="1" si="91"/>
        <v/>
      </c>
      <c r="O140" s="228" t="str">
        <f t="shared" si="86"/>
        <v/>
      </c>
      <c r="P140" s="229" t="str">
        <f t="shared" ca="1" si="92"/>
        <v/>
      </c>
      <c r="Q140" s="228" t="str">
        <f t="shared" si="86"/>
        <v/>
      </c>
      <c r="R140" s="229" t="str">
        <f t="shared" ca="1" si="93"/>
        <v/>
      </c>
      <c r="S140" s="228" t="str">
        <f t="shared" si="94"/>
        <v/>
      </c>
      <c r="T140" s="229" t="str">
        <f t="shared" ca="1" si="95"/>
        <v/>
      </c>
      <c r="U140" s="228" t="str">
        <f t="shared" si="81"/>
        <v/>
      </c>
      <c r="V140" s="229" t="str">
        <f t="shared" ca="1" si="96"/>
        <v/>
      </c>
      <c r="W140" s="228" t="str">
        <f t="shared" si="82"/>
        <v/>
      </c>
      <c r="X140" s="229" t="str">
        <f t="shared" ca="1" si="97"/>
        <v/>
      </c>
      <c r="Y140" s="228" t="str">
        <f t="shared" si="83"/>
        <v/>
      </c>
      <c r="Z140" s="198"/>
      <c r="AA140" s="198"/>
    </row>
    <row r="141" spans="1:27" ht="12.75" hidden="1" customHeight="1">
      <c r="A141" s="218">
        <v>69</v>
      </c>
      <c r="B141" s="225"/>
      <c r="C141" s="226" t="str">
        <f t="shared" si="49"/>
        <v/>
      </c>
      <c r="D141" s="229" t="str">
        <f t="shared" si="84"/>
        <v/>
      </c>
      <c r="E141" s="228" t="str">
        <f t="shared" si="69"/>
        <v/>
      </c>
      <c r="F141" s="229" t="str">
        <f t="shared" ca="1" si="85"/>
        <v/>
      </c>
      <c r="G141" s="228" t="str">
        <f t="shared" si="86"/>
        <v/>
      </c>
      <c r="H141" s="229" t="str">
        <f t="shared" ca="1" si="87"/>
        <v/>
      </c>
      <c r="I141" s="228" t="str">
        <f t="shared" si="86"/>
        <v/>
      </c>
      <c r="J141" s="229" t="str">
        <f t="shared" ca="1" si="88"/>
        <v/>
      </c>
      <c r="K141" s="228" t="str">
        <f t="shared" si="89"/>
        <v/>
      </c>
      <c r="L141" s="229" t="str">
        <f t="shared" ca="1" si="90"/>
        <v/>
      </c>
      <c r="M141" s="228" t="str">
        <f t="shared" si="86"/>
        <v/>
      </c>
      <c r="N141" s="229" t="str">
        <f t="shared" ca="1" si="91"/>
        <v/>
      </c>
      <c r="O141" s="228" t="str">
        <f t="shared" si="86"/>
        <v/>
      </c>
      <c r="P141" s="229" t="str">
        <f t="shared" ca="1" si="92"/>
        <v/>
      </c>
      <c r="Q141" s="228" t="str">
        <f t="shared" si="86"/>
        <v/>
      </c>
      <c r="R141" s="229" t="str">
        <f t="shared" ca="1" si="93"/>
        <v/>
      </c>
      <c r="S141" s="228" t="str">
        <f t="shared" si="94"/>
        <v/>
      </c>
      <c r="T141" s="229" t="str">
        <f t="shared" ca="1" si="95"/>
        <v/>
      </c>
      <c r="U141" s="228" t="str">
        <f t="shared" si="81"/>
        <v/>
      </c>
      <c r="V141" s="229" t="str">
        <f t="shared" ca="1" si="96"/>
        <v/>
      </c>
      <c r="W141" s="228" t="str">
        <f t="shared" si="82"/>
        <v/>
      </c>
      <c r="X141" s="229" t="str">
        <f t="shared" ca="1" si="97"/>
        <v/>
      </c>
      <c r="Y141" s="228" t="str">
        <f t="shared" si="83"/>
        <v/>
      </c>
      <c r="Z141" s="198"/>
      <c r="AA141" s="198"/>
    </row>
    <row r="142" spans="1:27" ht="12.75" hidden="1" customHeight="1">
      <c r="A142" s="218">
        <v>70</v>
      </c>
      <c r="B142" s="225"/>
      <c r="C142" s="226" t="str">
        <f t="shared" si="49"/>
        <v/>
      </c>
      <c r="D142" s="229" t="str">
        <f t="shared" si="84"/>
        <v/>
      </c>
      <c r="E142" s="228" t="str">
        <f t="shared" si="69"/>
        <v/>
      </c>
      <c r="F142" s="229" t="str">
        <f t="shared" ca="1" si="85"/>
        <v/>
      </c>
      <c r="G142" s="228" t="str">
        <f t="shared" si="86"/>
        <v/>
      </c>
      <c r="H142" s="229" t="str">
        <f t="shared" ca="1" si="87"/>
        <v/>
      </c>
      <c r="I142" s="228" t="str">
        <f t="shared" si="86"/>
        <v/>
      </c>
      <c r="J142" s="229" t="str">
        <f t="shared" ca="1" si="88"/>
        <v/>
      </c>
      <c r="K142" s="228" t="str">
        <f t="shared" si="89"/>
        <v/>
      </c>
      <c r="L142" s="229" t="str">
        <f t="shared" ca="1" si="90"/>
        <v/>
      </c>
      <c r="M142" s="228" t="str">
        <f t="shared" si="86"/>
        <v/>
      </c>
      <c r="N142" s="229" t="str">
        <f t="shared" ca="1" si="91"/>
        <v/>
      </c>
      <c r="O142" s="228" t="str">
        <f t="shared" si="86"/>
        <v/>
      </c>
      <c r="P142" s="229" t="str">
        <f t="shared" ca="1" si="92"/>
        <v/>
      </c>
      <c r="Q142" s="228" t="str">
        <f t="shared" si="86"/>
        <v/>
      </c>
      <c r="R142" s="229" t="str">
        <f t="shared" ca="1" si="93"/>
        <v/>
      </c>
      <c r="S142" s="228" t="str">
        <f t="shared" si="94"/>
        <v/>
      </c>
      <c r="T142" s="229" t="str">
        <f t="shared" ca="1" si="95"/>
        <v/>
      </c>
      <c r="U142" s="228" t="str">
        <f t="shared" si="81"/>
        <v/>
      </c>
      <c r="V142" s="229" t="str">
        <f t="shared" ca="1" si="96"/>
        <v/>
      </c>
      <c r="W142" s="228" t="str">
        <f t="shared" si="82"/>
        <v/>
      </c>
      <c r="X142" s="229" t="str">
        <f t="shared" ca="1" si="97"/>
        <v/>
      </c>
      <c r="Y142" s="228" t="str">
        <f t="shared" si="83"/>
        <v/>
      </c>
      <c r="Z142" s="198"/>
      <c r="AA142" s="198"/>
    </row>
    <row r="143" spans="1:27" ht="12.75" hidden="1" customHeight="1">
      <c r="A143" s="218">
        <v>71</v>
      </c>
      <c r="B143" s="225"/>
      <c r="C143" s="226" t="str">
        <f t="shared" si="49"/>
        <v/>
      </c>
      <c r="D143" s="229" t="str">
        <f t="shared" si="84"/>
        <v/>
      </c>
      <c r="E143" s="228" t="str">
        <f t="shared" si="69"/>
        <v/>
      </c>
      <c r="F143" s="229" t="str">
        <f t="shared" ca="1" si="85"/>
        <v/>
      </c>
      <c r="G143" s="228" t="str">
        <f t="shared" si="86"/>
        <v/>
      </c>
      <c r="H143" s="229" t="str">
        <f t="shared" ca="1" si="87"/>
        <v/>
      </c>
      <c r="I143" s="228" t="str">
        <f t="shared" si="86"/>
        <v/>
      </c>
      <c r="J143" s="229" t="str">
        <f t="shared" ca="1" si="88"/>
        <v/>
      </c>
      <c r="K143" s="228" t="str">
        <f t="shared" si="89"/>
        <v/>
      </c>
      <c r="L143" s="229" t="str">
        <f t="shared" ca="1" si="90"/>
        <v/>
      </c>
      <c r="M143" s="228" t="str">
        <f t="shared" si="86"/>
        <v/>
      </c>
      <c r="N143" s="229" t="str">
        <f t="shared" ca="1" si="91"/>
        <v/>
      </c>
      <c r="O143" s="228" t="str">
        <f t="shared" si="86"/>
        <v/>
      </c>
      <c r="P143" s="229" t="str">
        <f t="shared" ca="1" si="92"/>
        <v/>
      </c>
      <c r="Q143" s="228" t="str">
        <f t="shared" si="86"/>
        <v/>
      </c>
      <c r="R143" s="229" t="str">
        <f t="shared" ca="1" si="93"/>
        <v/>
      </c>
      <c r="S143" s="228" t="str">
        <f t="shared" si="94"/>
        <v/>
      </c>
      <c r="T143" s="229" t="str">
        <f t="shared" ca="1" si="95"/>
        <v/>
      </c>
      <c r="U143" s="228" t="str">
        <f t="shared" si="81"/>
        <v/>
      </c>
      <c r="V143" s="229" t="str">
        <f t="shared" ca="1" si="96"/>
        <v/>
      </c>
      <c r="W143" s="228" t="str">
        <f t="shared" si="82"/>
        <v/>
      </c>
      <c r="X143" s="229" t="str">
        <f t="shared" ca="1" si="97"/>
        <v/>
      </c>
      <c r="Y143" s="228" t="str">
        <f t="shared" si="83"/>
        <v/>
      </c>
      <c r="Z143" s="198"/>
      <c r="AA143" s="198"/>
    </row>
    <row r="144" spans="1:27" ht="12.75" hidden="1" customHeight="1">
      <c r="A144" s="218">
        <v>72</v>
      </c>
      <c r="B144" s="225"/>
      <c r="C144" s="226" t="str">
        <f t="shared" si="49"/>
        <v/>
      </c>
      <c r="D144" s="229" t="str">
        <f t="shared" si="84"/>
        <v/>
      </c>
      <c r="E144" s="228" t="str">
        <f t="shared" si="69"/>
        <v/>
      </c>
      <c r="F144" s="229" t="str">
        <f t="shared" ca="1" si="85"/>
        <v/>
      </c>
      <c r="G144" s="228" t="str">
        <f t="shared" si="86"/>
        <v/>
      </c>
      <c r="H144" s="229" t="str">
        <f t="shared" ca="1" si="87"/>
        <v/>
      </c>
      <c r="I144" s="228" t="str">
        <f t="shared" si="86"/>
        <v/>
      </c>
      <c r="J144" s="229" t="str">
        <f t="shared" ca="1" si="88"/>
        <v/>
      </c>
      <c r="K144" s="228" t="str">
        <f t="shared" si="89"/>
        <v/>
      </c>
      <c r="L144" s="229" t="str">
        <f t="shared" ca="1" si="90"/>
        <v/>
      </c>
      <c r="M144" s="228" t="str">
        <f t="shared" si="86"/>
        <v/>
      </c>
      <c r="N144" s="229" t="str">
        <f t="shared" ca="1" si="91"/>
        <v/>
      </c>
      <c r="O144" s="228" t="str">
        <f t="shared" si="86"/>
        <v/>
      </c>
      <c r="P144" s="229" t="str">
        <f t="shared" ca="1" si="92"/>
        <v/>
      </c>
      <c r="Q144" s="228" t="str">
        <f t="shared" si="86"/>
        <v/>
      </c>
      <c r="R144" s="229" t="str">
        <f t="shared" ca="1" si="93"/>
        <v/>
      </c>
      <c r="S144" s="228" t="str">
        <f t="shared" si="94"/>
        <v/>
      </c>
      <c r="T144" s="229" t="str">
        <f t="shared" ca="1" si="95"/>
        <v/>
      </c>
      <c r="U144" s="228" t="str">
        <f t="shared" si="81"/>
        <v/>
      </c>
      <c r="V144" s="229" t="str">
        <f t="shared" ca="1" si="96"/>
        <v/>
      </c>
      <c r="W144" s="228" t="str">
        <f t="shared" si="82"/>
        <v/>
      </c>
      <c r="X144" s="229" t="str">
        <f t="shared" ca="1" si="97"/>
        <v/>
      </c>
      <c r="Y144" s="228" t="str">
        <f t="shared" si="83"/>
        <v/>
      </c>
      <c r="Z144" s="198"/>
      <c r="AA144" s="198"/>
    </row>
    <row r="145" spans="1:27" ht="12.75" hidden="1" customHeight="1">
      <c r="A145" s="218">
        <v>73</v>
      </c>
      <c r="B145" s="225"/>
      <c r="C145" s="226" t="str">
        <f t="shared" si="49"/>
        <v/>
      </c>
      <c r="D145" s="229" t="str">
        <f t="shared" si="84"/>
        <v/>
      </c>
      <c r="E145" s="228" t="str">
        <f t="shared" si="69"/>
        <v/>
      </c>
      <c r="F145" s="229" t="str">
        <f t="shared" ca="1" si="85"/>
        <v/>
      </c>
      <c r="G145" s="228" t="str">
        <f t="shared" si="86"/>
        <v/>
      </c>
      <c r="H145" s="229" t="str">
        <f t="shared" ca="1" si="87"/>
        <v/>
      </c>
      <c r="I145" s="228" t="str">
        <f t="shared" si="86"/>
        <v/>
      </c>
      <c r="J145" s="229" t="str">
        <f t="shared" ca="1" si="88"/>
        <v/>
      </c>
      <c r="K145" s="228" t="str">
        <f t="shared" si="89"/>
        <v/>
      </c>
      <c r="L145" s="229" t="str">
        <f t="shared" ca="1" si="90"/>
        <v/>
      </c>
      <c r="M145" s="228" t="str">
        <f t="shared" si="86"/>
        <v/>
      </c>
      <c r="N145" s="229" t="str">
        <f t="shared" ca="1" si="91"/>
        <v/>
      </c>
      <c r="O145" s="228" t="str">
        <f t="shared" si="86"/>
        <v/>
      </c>
      <c r="P145" s="229" t="str">
        <f t="shared" ca="1" si="92"/>
        <v/>
      </c>
      <c r="Q145" s="228" t="str">
        <f t="shared" si="86"/>
        <v/>
      </c>
      <c r="R145" s="229" t="str">
        <f t="shared" ca="1" si="93"/>
        <v/>
      </c>
      <c r="S145" s="228" t="str">
        <f t="shared" si="94"/>
        <v/>
      </c>
      <c r="T145" s="229" t="str">
        <f t="shared" ca="1" si="95"/>
        <v/>
      </c>
      <c r="U145" s="228" t="str">
        <f t="shared" si="81"/>
        <v/>
      </c>
      <c r="V145" s="229" t="str">
        <f t="shared" ca="1" si="96"/>
        <v/>
      </c>
      <c r="W145" s="228" t="str">
        <f t="shared" si="82"/>
        <v/>
      </c>
      <c r="X145" s="229" t="str">
        <f t="shared" ca="1" si="97"/>
        <v/>
      </c>
      <c r="Y145" s="228" t="str">
        <f t="shared" si="83"/>
        <v/>
      </c>
      <c r="Z145" s="198"/>
      <c r="AA145" s="198"/>
    </row>
    <row r="146" spans="1:27" ht="12.75" hidden="1" customHeight="1">
      <c r="A146" s="218">
        <v>74</v>
      </c>
      <c r="B146" s="225"/>
      <c r="C146" s="226" t="str">
        <f t="shared" si="49"/>
        <v/>
      </c>
      <c r="D146" s="229" t="str">
        <f t="shared" si="84"/>
        <v/>
      </c>
      <c r="E146" s="228" t="str">
        <f t="shared" si="69"/>
        <v/>
      </c>
      <c r="F146" s="229" t="str">
        <f t="shared" ca="1" si="85"/>
        <v/>
      </c>
      <c r="G146" s="228" t="str">
        <f t="shared" si="86"/>
        <v/>
      </c>
      <c r="H146" s="229" t="str">
        <f t="shared" ca="1" si="87"/>
        <v/>
      </c>
      <c r="I146" s="228" t="str">
        <f t="shared" si="86"/>
        <v/>
      </c>
      <c r="J146" s="229" t="str">
        <f t="shared" ca="1" si="88"/>
        <v/>
      </c>
      <c r="K146" s="228" t="str">
        <f t="shared" si="89"/>
        <v/>
      </c>
      <c r="L146" s="229" t="str">
        <f t="shared" ca="1" si="90"/>
        <v/>
      </c>
      <c r="M146" s="228" t="str">
        <f t="shared" si="86"/>
        <v/>
      </c>
      <c r="N146" s="229" t="str">
        <f t="shared" ca="1" si="91"/>
        <v/>
      </c>
      <c r="O146" s="228" t="str">
        <f t="shared" si="86"/>
        <v/>
      </c>
      <c r="P146" s="229" t="str">
        <f t="shared" ca="1" si="92"/>
        <v/>
      </c>
      <c r="Q146" s="228" t="str">
        <f t="shared" si="86"/>
        <v/>
      </c>
      <c r="R146" s="229" t="str">
        <f t="shared" ca="1" si="93"/>
        <v/>
      </c>
      <c r="S146" s="228" t="str">
        <f t="shared" si="94"/>
        <v/>
      </c>
      <c r="T146" s="229" t="str">
        <f t="shared" ca="1" si="95"/>
        <v/>
      </c>
      <c r="U146" s="228" t="str">
        <f t="shared" si="81"/>
        <v/>
      </c>
      <c r="V146" s="229" t="str">
        <f t="shared" ca="1" si="96"/>
        <v/>
      </c>
      <c r="W146" s="228" t="str">
        <f t="shared" si="82"/>
        <v/>
      </c>
      <c r="X146" s="229" t="str">
        <f t="shared" ca="1" si="97"/>
        <v/>
      </c>
      <c r="Y146" s="228" t="str">
        <f t="shared" si="83"/>
        <v/>
      </c>
      <c r="Z146" s="198"/>
      <c r="AA146" s="198"/>
    </row>
    <row r="147" spans="1:27" ht="12.75" hidden="1" customHeight="1">
      <c r="A147" s="218">
        <v>75</v>
      </c>
      <c r="B147" s="225"/>
      <c r="C147" s="226" t="str">
        <f t="shared" si="49"/>
        <v/>
      </c>
      <c r="D147" s="229" t="str">
        <f t="shared" si="84"/>
        <v/>
      </c>
      <c r="E147" s="228" t="str">
        <f t="shared" si="69"/>
        <v/>
      </c>
      <c r="F147" s="229" t="str">
        <f t="shared" ca="1" si="85"/>
        <v/>
      </c>
      <c r="G147" s="228" t="str">
        <f t="shared" si="86"/>
        <v/>
      </c>
      <c r="H147" s="229" t="str">
        <f t="shared" ca="1" si="87"/>
        <v/>
      </c>
      <c r="I147" s="228" t="str">
        <f t="shared" si="86"/>
        <v/>
      </c>
      <c r="J147" s="229" t="str">
        <f t="shared" ca="1" si="88"/>
        <v/>
      </c>
      <c r="K147" s="228" t="str">
        <f t="shared" si="89"/>
        <v/>
      </c>
      <c r="L147" s="229" t="str">
        <f t="shared" ca="1" si="90"/>
        <v/>
      </c>
      <c r="M147" s="228" t="str">
        <f t="shared" si="86"/>
        <v/>
      </c>
      <c r="N147" s="229" t="str">
        <f t="shared" ca="1" si="91"/>
        <v/>
      </c>
      <c r="O147" s="228" t="str">
        <f t="shared" si="86"/>
        <v/>
      </c>
      <c r="P147" s="229" t="str">
        <f t="shared" ca="1" si="92"/>
        <v/>
      </c>
      <c r="Q147" s="228" t="str">
        <f t="shared" si="86"/>
        <v/>
      </c>
      <c r="R147" s="229" t="str">
        <f t="shared" ca="1" si="93"/>
        <v/>
      </c>
      <c r="S147" s="228" t="str">
        <f t="shared" si="94"/>
        <v/>
      </c>
      <c r="T147" s="229" t="str">
        <f t="shared" ca="1" si="95"/>
        <v/>
      </c>
      <c r="U147" s="228" t="str">
        <f t="shared" si="81"/>
        <v/>
      </c>
      <c r="V147" s="229" t="str">
        <f t="shared" ca="1" si="96"/>
        <v/>
      </c>
      <c r="W147" s="228" t="str">
        <f t="shared" si="82"/>
        <v/>
      </c>
      <c r="X147" s="229" t="str">
        <f t="shared" ca="1" si="97"/>
        <v/>
      </c>
      <c r="Y147" s="228" t="str">
        <f t="shared" si="83"/>
        <v/>
      </c>
      <c r="Z147" s="198"/>
      <c r="AA147" s="198"/>
    </row>
    <row r="148" spans="1:27" ht="12.75" hidden="1" customHeight="1">
      <c r="A148" s="218">
        <v>76</v>
      </c>
      <c r="B148" s="225"/>
      <c r="C148" s="226" t="str">
        <f t="shared" si="49"/>
        <v/>
      </c>
      <c r="D148" s="229" t="str">
        <f t="shared" si="84"/>
        <v/>
      </c>
      <c r="E148" s="228" t="str">
        <f t="shared" si="69"/>
        <v/>
      </c>
      <c r="F148" s="229" t="str">
        <f t="shared" ca="1" si="85"/>
        <v/>
      </c>
      <c r="G148" s="228" t="str">
        <f t="shared" si="86"/>
        <v/>
      </c>
      <c r="H148" s="229" t="str">
        <f t="shared" ca="1" si="87"/>
        <v/>
      </c>
      <c r="I148" s="228" t="str">
        <f t="shared" si="86"/>
        <v/>
      </c>
      <c r="J148" s="229" t="str">
        <f t="shared" ca="1" si="88"/>
        <v/>
      </c>
      <c r="K148" s="228" t="str">
        <f t="shared" si="89"/>
        <v/>
      </c>
      <c r="L148" s="229" t="str">
        <f t="shared" ca="1" si="90"/>
        <v/>
      </c>
      <c r="M148" s="228" t="str">
        <f t="shared" si="86"/>
        <v/>
      </c>
      <c r="N148" s="229" t="str">
        <f t="shared" ca="1" si="91"/>
        <v/>
      </c>
      <c r="O148" s="228" t="str">
        <f t="shared" si="86"/>
        <v/>
      </c>
      <c r="P148" s="229" t="str">
        <f t="shared" ca="1" si="92"/>
        <v/>
      </c>
      <c r="Q148" s="228" t="str">
        <f t="shared" si="86"/>
        <v/>
      </c>
      <c r="R148" s="229" t="str">
        <f t="shared" ca="1" si="93"/>
        <v/>
      </c>
      <c r="S148" s="228" t="str">
        <f t="shared" si="94"/>
        <v/>
      </c>
      <c r="T148" s="229" t="str">
        <f t="shared" ca="1" si="95"/>
        <v/>
      </c>
      <c r="U148" s="228" t="str">
        <f t="shared" si="81"/>
        <v/>
      </c>
      <c r="V148" s="229" t="str">
        <f t="shared" ca="1" si="96"/>
        <v/>
      </c>
      <c r="W148" s="228" t="str">
        <f t="shared" si="82"/>
        <v/>
      </c>
      <c r="X148" s="229" t="str">
        <f t="shared" ca="1" si="97"/>
        <v/>
      </c>
      <c r="Y148" s="228" t="str">
        <f t="shared" si="83"/>
        <v/>
      </c>
      <c r="Z148" s="198"/>
      <c r="AA148" s="198"/>
    </row>
    <row r="149" spans="1:27" ht="12.75" hidden="1" customHeight="1">
      <c r="A149" s="218">
        <v>77</v>
      </c>
      <c r="B149" s="225"/>
      <c r="C149" s="226" t="str">
        <f t="shared" si="49"/>
        <v/>
      </c>
      <c r="D149" s="229" t="str">
        <f t="shared" si="84"/>
        <v/>
      </c>
      <c r="E149" s="228" t="str">
        <f t="shared" si="69"/>
        <v/>
      </c>
      <c r="F149" s="229" t="str">
        <f t="shared" ca="1" si="85"/>
        <v/>
      </c>
      <c r="G149" s="228" t="str">
        <f t="shared" si="86"/>
        <v/>
      </c>
      <c r="H149" s="229" t="str">
        <f t="shared" ca="1" si="87"/>
        <v/>
      </c>
      <c r="I149" s="228" t="str">
        <f t="shared" si="86"/>
        <v/>
      </c>
      <c r="J149" s="229" t="str">
        <f t="shared" ca="1" si="88"/>
        <v/>
      </c>
      <c r="K149" s="228" t="str">
        <f t="shared" si="89"/>
        <v/>
      </c>
      <c r="L149" s="229" t="str">
        <f t="shared" ca="1" si="90"/>
        <v/>
      </c>
      <c r="M149" s="228" t="str">
        <f t="shared" si="86"/>
        <v/>
      </c>
      <c r="N149" s="229" t="str">
        <f t="shared" ca="1" si="91"/>
        <v/>
      </c>
      <c r="O149" s="228" t="str">
        <f t="shared" si="86"/>
        <v/>
      </c>
      <c r="P149" s="229" t="str">
        <f t="shared" ca="1" si="92"/>
        <v/>
      </c>
      <c r="Q149" s="228" t="str">
        <f t="shared" si="86"/>
        <v/>
      </c>
      <c r="R149" s="229" t="str">
        <f t="shared" ca="1" si="93"/>
        <v/>
      </c>
      <c r="S149" s="228" t="str">
        <f t="shared" si="94"/>
        <v/>
      </c>
      <c r="T149" s="229" t="str">
        <f t="shared" ca="1" si="95"/>
        <v/>
      </c>
      <c r="U149" s="228" t="str">
        <f t="shared" si="81"/>
        <v/>
      </c>
      <c r="V149" s="229" t="str">
        <f t="shared" ca="1" si="96"/>
        <v/>
      </c>
      <c r="W149" s="228" t="str">
        <f t="shared" si="82"/>
        <v/>
      </c>
      <c r="X149" s="229" t="str">
        <f t="shared" ca="1" si="97"/>
        <v/>
      </c>
      <c r="Y149" s="228" t="str">
        <f t="shared" si="83"/>
        <v/>
      </c>
      <c r="Z149" s="198"/>
      <c r="AA149" s="198"/>
    </row>
    <row r="150" spans="1:27" ht="12.75" hidden="1" customHeight="1">
      <c r="A150" s="218">
        <v>78</v>
      </c>
      <c r="B150" s="225"/>
      <c r="C150" s="226" t="str">
        <f t="shared" si="49"/>
        <v/>
      </c>
      <c r="D150" s="229" t="str">
        <f t="shared" si="84"/>
        <v/>
      </c>
      <c r="E150" s="228" t="str">
        <f t="shared" si="69"/>
        <v/>
      </c>
      <c r="F150" s="229" t="str">
        <f t="shared" ca="1" si="85"/>
        <v/>
      </c>
      <c r="G150" s="228" t="str">
        <f t="shared" si="86"/>
        <v/>
      </c>
      <c r="H150" s="229" t="str">
        <f t="shared" ca="1" si="87"/>
        <v/>
      </c>
      <c r="I150" s="228" t="str">
        <f t="shared" si="86"/>
        <v/>
      </c>
      <c r="J150" s="229" t="str">
        <f t="shared" ca="1" si="88"/>
        <v/>
      </c>
      <c r="K150" s="228" t="str">
        <f t="shared" si="89"/>
        <v/>
      </c>
      <c r="L150" s="229" t="str">
        <f t="shared" ca="1" si="90"/>
        <v/>
      </c>
      <c r="M150" s="228" t="str">
        <f t="shared" si="86"/>
        <v/>
      </c>
      <c r="N150" s="229" t="str">
        <f t="shared" ca="1" si="91"/>
        <v/>
      </c>
      <c r="O150" s="228" t="str">
        <f t="shared" si="86"/>
        <v/>
      </c>
      <c r="P150" s="229" t="str">
        <f t="shared" ca="1" si="92"/>
        <v/>
      </c>
      <c r="Q150" s="228" t="str">
        <f t="shared" si="86"/>
        <v/>
      </c>
      <c r="R150" s="229" t="str">
        <f t="shared" ca="1" si="93"/>
        <v/>
      </c>
      <c r="S150" s="228" t="str">
        <f t="shared" si="94"/>
        <v/>
      </c>
      <c r="T150" s="229" t="str">
        <f t="shared" ca="1" si="95"/>
        <v/>
      </c>
      <c r="U150" s="228" t="str">
        <f t="shared" si="81"/>
        <v/>
      </c>
      <c r="V150" s="229" t="str">
        <f t="shared" ca="1" si="96"/>
        <v/>
      </c>
      <c r="W150" s="228" t="str">
        <f t="shared" si="82"/>
        <v/>
      </c>
      <c r="X150" s="229" t="str">
        <f t="shared" ca="1" si="97"/>
        <v/>
      </c>
      <c r="Y150" s="228" t="str">
        <f t="shared" si="83"/>
        <v/>
      </c>
      <c r="Z150" s="198"/>
      <c r="AA150" s="198"/>
    </row>
    <row r="151" spans="1:27" ht="12.75" hidden="1" customHeight="1">
      <c r="A151" s="218">
        <v>79</v>
      </c>
      <c r="B151" s="225"/>
      <c r="C151" s="226" t="str">
        <f t="shared" si="49"/>
        <v/>
      </c>
      <c r="D151" s="229" t="str">
        <f t="shared" si="84"/>
        <v/>
      </c>
      <c r="E151" s="228" t="str">
        <f t="shared" si="69"/>
        <v/>
      </c>
      <c r="F151" s="229" t="str">
        <f t="shared" ca="1" si="85"/>
        <v/>
      </c>
      <c r="G151" s="228" t="str">
        <f t="shared" si="86"/>
        <v/>
      </c>
      <c r="H151" s="229" t="str">
        <f t="shared" ca="1" si="87"/>
        <v/>
      </c>
      <c r="I151" s="228" t="str">
        <f t="shared" si="86"/>
        <v/>
      </c>
      <c r="J151" s="229" t="str">
        <f t="shared" ca="1" si="88"/>
        <v/>
      </c>
      <c r="K151" s="228" t="str">
        <f t="shared" si="89"/>
        <v/>
      </c>
      <c r="L151" s="229" t="str">
        <f t="shared" ca="1" si="90"/>
        <v/>
      </c>
      <c r="M151" s="228" t="str">
        <f t="shared" si="86"/>
        <v/>
      </c>
      <c r="N151" s="229" t="str">
        <f t="shared" ca="1" si="91"/>
        <v/>
      </c>
      <c r="O151" s="228" t="str">
        <f t="shared" si="86"/>
        <v/>
      </c>
      <c r="P151" s="229" t="str">
        <f t="shared" ca="1" si="92"/>
        <v/>
      </c>
      <c r="Q151" s="228" t="str">
        <f t="shared" si="86"/>
        <v/>
      </c>
      <c r="R151" s="229" t="str">
        <f t="shared" ca="1" si="93"/>
        <v/>
      </c>
      <c r="S151" s="228" t="str">
        <f t="shared" si="94"/>
        <v/>
      </c>
      <c r="T151" s="229" t="str">
        <f t="shared" ca="1" si="95"/>
        <v/>
      </c>
      <c r="U151" s="228" t="str">
        <f t="shared" si="81"/>
        <v/>
      </c>
      <c r="V151" s="229" t="str">
        <f t="shared" ca="1" si="96"/>
        <v/>
      </c>
      <c r="W151" s="228" t="str">
        <f t="shared" si="82"/>
        <v/>
      </c>
      <c r="X151" s="229" t="str">
        <f t="shared" ca="1" si="97"/>
        <v/>
      </c>
      <c r="Y151" s="228" t="str">
        <f t="shared" si="83"/>
        <v/>
      </c>
      <c r="Z151" s="198"/>
      <c r="AA151" s="198"/>
    </row>
    <row r="152" spans="1:27" ht="12.75" hidden="1" customHeight="1">
      <c r="A152" s="218">
        <v>80</v>
      </c>
      <c r="B152" s="225"/>
      <c r="C152" s="226" t="str">
        <f t="shared" si="49"/>
        <v/>
      </c>
      <c r="D152" s="229" t="str">
        <f t="shared" si="84"/>
        <v/>
      </c>
      <c r="E152" s="228" t="str">
        <f t="shared" si="69"/>
        <v/>
      </c>
      <c r="F152" s="229" t="str">
        <f t="shared" ca="1" si="85"/>
        <v/>
      </c>
      <c r="G152" s="228" t="str">
        <f t="shared" si="86"/>
        <v/>
      </c>
      <c r="H152" s="229" t="str">
        <f t="shared" ca="1" si="87"/>
        <v/>
      </c>
      <c r="I152" s="228" t="str">
        <f t="shared" si="86"/>
        <v/>
      </c>
      <c r="J152" s="229" t="str">
        <f t="shared" ca="1" si="88"/>
        <v/>
      </c>
      <c r="K152" s="228" t="str">
        <f t="shared" si="89"/>
        <v/>
      </c>
      <c r="L152" s="229" t="str">
        <f t="shared" ca="1" si="90"/>
        <v/>
      </c>
      <c r="M152" s="228" t="str">
        <f t="shared" si="86"/>
        <v/>
      </c>
      <c r="N152" s="229" t="str">
        <f t="shared" ca="1" si="91"/>
        <v/>
      </c>
      <c r="O152" s="228" t="str">
        <f t="shared" si="86"/>
        <v/>
      </c>
      <c r="P152" s="229" t="str">
        <f t="shared" ca="1" si="92"/>
        <v/>
      </c>
      <c r="Q152" s="228" t="str">
        <f t="shared" si="86"/>
        <v/>
      </c>
      <c r="R152" s="229" t="str">
        <f t="shared" ca="1" si="93"/>
        <v/>
      </c>
      <c r="S152" s="228" t="str">
        <f t="shared" si="94"/>
        <v/>
      </c>
      <c r="T152" s="229" t="str">
        <f t="shared" ca="1" si="95"/>
        <v/>
      </c>
      <c r="U152" s="228" t="str">
        <f t="shared" si="81"/>
        <v/>
      </c>
      <c r="V152" s="229" t="str">
        <f t="shared" ca="1" si="96"/>
        <v/>
      </c>
      <c r="W152" s="228" t="str">
        <f t="shared" si="82"/>
        <v/>
      </c>
      <c r="X152" s="229" t="str">
        <f t="shared" ca="1" si="97"/>
        <v/>
      </c>
      <c r="Y152" s="228" t="str">
        <f t="shared" si="83"/>
        <v/>
      </c>
      <c r="Z152" s="198"/>
      <c r="AA152" s="198"/>
    </row>
    <row r="153" spans="1:27" ht="12.75" hidden="1" customHeight="1">
      <c r="A153" s="218">
        <v>81</v>
      </c>
      <c r="B153" s="225"/>
      <c r="C153" s="226" t="str">
        <f t="shared" si="49"/>
        <v/>
      </c>
      <c r="D153" s="229" t="str">
        <f t="shared" si="84"/>
        <v/>
      </c>
      <c r="E153" s="228" t="str">
        <f t="shared" si="69"/>
        <v/>
      </c>
      <c r="F153" s="229" t="str">
        <f t="shared" ca="1" si="85"/>
        <v/>
      </c>
      <c r="G153" s="228" t="str">
        <f t="shared" si="86"/>
        <v/>
      </c>
      <c r="H153" s="229" t="str">
        <f t="shared" ca="1" si="87"/>
        <v/>
      </c>
      <c r="I153" s="228" t="str">
        <f t="shared" si="86"/>
        <v/>
      </c>
      <c r="J153" s="229" t="str">
        <f t="shared" ca="1" si="88"/>
        <v/>
      </c>
      <c r="K153" s="228" t="str">
        <f t="shared" si="89"/>
        <v/>
      </c>
      <c r="L153" s="229" t="str">
        <f t="shared" ca="1" si="90"/>
        <v/>
      </c>
      <c r="M153" s="228" t="str">
        <f t="shared" si="86"/>
        <v/>
      </c>
      <c r="N153" s="229" t="str">
        <f t="shared" ca="1" si="91"/>
        <v/>
      </c>
      <c r="O153" s="228" t="str">
        <f t="shared" si="86"/>
        <v/>
      </c>
      <c r="P153" s="229" t="str">
        <f t="shared" ca="1" si="92"/>
        <v/>
      </c>
      <c r="Q153" s="228" t="str">
        <f t="shared" si="86"/>
        <v/>
      </c>
      <c r="R153" s="229" t="str">
        <f t="shared" ca="1" si="93"/>
        <v/>
      </c>
      <c r="S153" s="228" t="str">
        <f t="shared" si="94"/>
        <v/>
      </c>
      <c r="T153" s="229" t="str">
        <f t="shared" ca="1" si="95"/>
        <v/>
      </c>
      <c r="U153" s="228" t="str">
        <f t="shared" si="81"/>
        <v/>
      </c>
      <c r="V153" s="229" t="str">
        <f t="shared" ca="1" si="96"/>
        <v/>
      </c>
      <c r="W153" s="228" t="str">
        <f t="shared" si="82"/>
        <v/>
      </c>
      <c r="X153" s="229" t="str">
        <f t="shared" ca="1" si="97"/>
        <v/>
      </c>
      <c r="Y153" s="228" t="str">
        <f t="shared" si="83"/>
        <v/>
      </c>
      <c r="Z153" s="198"/>
      <c r="AA153" s="198"/>
    </row>
    <row r="154" spans="1:27" ht="12.75" hidden="1" customHeight="1">
      <c r="A154" s="218">
        <v>82</v>
      </c>
      <c r="B154" s="225"/>
      <c r="C154" s="226" t="str">
        <f t="shared" si="49"/>
        <v/>
      </c>
      <c r="D154" s="229" t="str">
        <f t="shared" si="84"/>
        <v/>
      </c>
      <c r="E154" s="228" t="str">
        <f t="shared" si="69"/>
        <v/>
      </c>
      <c r="F154" s="229" t="str">
        <f t="shared" ca="1" si="85"/>
        <v/>
      </c>
      <c r="G154" s="228" t="str">
        <f t="shared" si="86"/>
        <v/>
      </c>
      <c r="H154" s="229" t="str">
        <f t="shared" ca="1" si="87"/>
        <v/>
      </c>
      <c r="I154" s="228" t="str">
        <f t="shared" si="86"/>
        <v/>
      </c>
      <c r="J154" s="229" t="str">
        <f t="shared" ca="1" si="88"/>
        <v/>
      </c>
      <c r="K154" s="228" t="str">
        <f t="shared" si="89"/>
        <v/>
      </c>
      <c r="L154" s="229" t="str">
        <f t="shared" ca="1" si="90"/>
        <v/>
      </c>
      <c r="M154" s="228" t="str">
        <f t="shared" si="86"/>
        <v/>
      </c>
      <c r="N154" s="229" t="str">
        <f t="shared" ca="1" si="91"/>
        <v/>
      </c>
      <c r="O154" s="228" t="str">
        <f t="shared" si="86"/>
        <v/>
      </c>
      <c r="P154" s="229" t="str">
        <f t="shared" ca="1" si="92"/>
        <v/>
      </c>
      <c r="Q154" s="228" t="str">
        <f t="shared" si="86"/>
        <v/>
      </c>
      <c r="R154" s="229" t="str">
        <f t="shared" ca="1" si="93"/>
        <v/>
      </c>
      <c r="S154" s="228" t="str">
        <f t="shared" si="94"/>
        <v/>
      </c>
      <c r="T154" s="229" t="str">
        <f t="shared" ca="1" si="95"/>
        <v/>
      </c>
      <c r="U154" s="228" t="str">
        <f t="shared" si="81"/>
        <v/>
      </c>
      <c r="V154" s="229" t="str">
        <f t="shared" ca="1" si="96"/>
        <v/>
      </c>
      <c r="W154" s="228" t="str">
        <f t="shared" si="82"/>
        <v/>
      </c>
      <c r="X154" s="229" t="str">
        <f t="shared" ca="1" si="97"/>
        <v/>
      </c>
      <c r="Y154" s="228" t="str">
        <f t="shared" si="83"/>
        <v/>
      </c>
      <c r="Z154" s="198"/>
      <c r="AA154" s="198"/>
    </row>
    <row r="155" spans="1:27" ht="12.75" hidden="1" customHeight="1">
      <c r="A155" s="218">
        <v>83</v>
      </c>
      <c r="B155" s="225"/>
      <c r="C155" s="226" t="str">
        <f t="shared" si="49"/>
        <v/>
      </c>
      <c r="D155" s="229" t="str">
        <f t="shared" si="84"/>
        <v/>
      </c>
      <c r="E155" s="228" t="str">
        <f t="shared" si="69"/>
        <v/>
      </c>
      <c r="F155" s="229" t="str">
        <f t="shared" ca="1" si="85"/>
        <v/>
      </c>
      <c r="G155" s="228" t="str">
        <f t="shared" si="86"/>
        <v/>
      </c>
      <c r="H155" s="229" t="str">
        <f t="shared" ca="1" si="87"/>
        <v/>
      </c>
      <c r="I155" s="228" t="str">
        <f t="shared" si="86"/>
        <v/>
      </c>
      <c r="J155" s="229" t="str">
        <f t="shared" ca="1" si="88"/>
        <v/>
      </c>
      <c r="K155" s="228" t="str">
        <f t="shared" si="89"/>
        <v/>
      </c>
      <c r="L155" s="229" t="str">
        <f t="shared" ca="1" si="90"/>
        <v/>
      </c>
      <c r="M155" s="228" t="str">
        <f t="shared" si="86"/>
        <v/>
      </c>
      <c r="N155" s="229" t="str">
        <f t="shared" ca="1" si="91"/>
        <v/>
      </c>
      <c r="O155" s="228" t="str">
        <f t="shared" si="86"/>
        <v/>
      </c>
      <c r="P155" s="229" t="str">
        <f t="shared" ca="1" si="92"/>
        <v/>
      </c>
      <c r="Q155" s="228" t="str">
        <f t="shared" si="86"/>
        <v/>
      </c>
      <c r="R155" s="229" t="str">
        <f t="shared" ca="1" si="93"/>
        <v/>
      </c>
      <c r="S155" s="228" t="str">
        <f t="shared" si="94"/>
        <v/>
      </c>
      <c r="T155" s="229" t="str">
        <f t="shared" ca="1" si="95"/>
        <v/>
      </c>
      <c r="U155" s="228" t="str">
        <f t="shared" si="81"/>
        <v/>
      </c>
      <c r="V155" s="229" t="str">
        <f t="shared" ca="1" si="96"/>
        <v/>
      </c>
      <c r="W155" s="228" t="str">
        <f t="shared" si="82"/>
        <v/>
      </c>
      <c r="X155" s="229" t="str">
        <f t="shared" ca="1" si="97"/>
        <v/>
      </c>
      <c r="Y155" s="228" t="str">
        <f t="shared" si="83"/>
        <v/>
      </c>
      <c r="Z155" s="198"/>
      <c r="AA155" s="198"/>
    </row>
    <row r="156" spans="1:27" ht="12.75" hidden="1" customHeight="1">
      <c r="A156" s="218">
        <v>84</v>
      </c>
      <c r="B156" s="225"/>
      <c r="C156" s="226" t="str">
        <f t="shared" si="49"/>
        <v/>
      </c>
      <c r="D156" s="229" t="str">
        <f t="shared" si="84"/>
        <v/>
      </c>
      <c r="E156" s="228" t="str">
        <f t="shared" si="69"/>
        <v/>
      </c>
      <c r="F156" s="229" t="str">
        <f t="shared" ca="1" si="85"/>
        <v/>
      </c>
      <c r="G156" s="228" t="str">
        <f t="shared" si="86"/>
        <v/>
      </c>
      <c r="H156" s="229" t="str">
        <f t="shared" ca="1" si="87"/>
        <v/>
      </c>
      <c r="I156" s="228" t="str">
        <f t="shared" si="86"/>
        <v/>
      </c>
      <c r="J156" s="229" t="str">
        <f t="shared" ca="1" si="88"/>
        <v/>
      </c>
      <c r="K156" s="228" t="str">
        <f t="shared" si="89"/>
        <v/>
      </c>
      <c r="L156" s="229" t="str">
        <f t="shared" ca="1" si="90"/>
        <v/>
      </c>
      <c r="M156" s="228" t="str">
        <f t="shared" si="86"/>
        <v/>
      </c>
      <c r="N156" s="229" t="str">
        <f t="shared" ca="1" si="91"/>
        <v/>
      </c>
      <c r="O156" s="228" t="str">
        <f t="shared" si="86"/>
        <v/>
      </c>
      <c r="P156" s="229" t="str">
        <f t="shared" ca="1" si="92"/>
        <v/>
      </c>
      <c r="Q156" s="228" t="str">
        <f t="shared" si="86"/>
        <v/>
      </c>
      <c r="R156" s="229" t="str">
        <f t="shared" ca="1" si="93"/>
        <v/>
      </c>
      <c r="S156" s="228" t="str">
        <f t="shared" si="94"/>
        <v/>
      </c>
      <c r="T156" s="229" t="str">
        <f t="shared" ca="1" si="95"/>
        <v/>
      </c>
      <c r="U156" s="228" t="str">
        <f t="shared" si="81"/>
        <v/>
      </c>
      <c r="V156" s="229" t="str">
        <f t="shared" ca="1" si="96"/>
        <v/>
      </c>
      <c r="W156" s="228" t="str">
        <f t="shared" si="82"/>
        <v/>
      </c>
      <c r="X156" s="229" t="str">
        <f t="shared" ca="1" si="97"/>
        <v/>
      </c>
      <c r="Y156" s="228" t="str">
        <f t="shared" si="83"/>
        <v/>
      </c>
      <c r="Z156" s="198"/>
      <c r="AA156" s="198"/>
    </row>
    <row r="157" spans="1:27" ht="12.75" hidden="1" customHeight="1">
      <c r="A157" s="218">
        <v>85</v>
      </c>
      <c r="B157" s="225"/>
      <c r="C157" s="226" t="str">
        <f t="shared" si="49"/>
        <v/>
      </c>
      <c r="D157" s="229" t="str">
        <f t="shared" si="84"/>
        <v/>
      </c>
      <c r="E157" s="228" t="str">
        <f t="shared" si="69"/>
        <v/>
      </c>
      <c r="F157" s="229" t="str">
        <f t="shared" ca="1" si="85"/>
        <v/>
      </c>
      <c r="G157" s="228" t="str">
        <f t="shared" si="86"/>
        <v/>
      </c>
      <c r="H157" s="229" t="str">
        <f t="shared" ca="1" si="87"/>
        <v/>
      </c>
      <c r="I157" s="228" t="str">
        <f t="shared" si="86"/>
        <v/>
      </c>
      <c r="J157" s="229" t="str">
        <f t="shared" ca="1" si="88"/>
        <v/>
      </c>
      <c r="K157" s="228" t="str">
        <f t="shared" si="89"/>
        <v/>
      </c>
      <c r="L157" s="229" t="str">
        <f t="shared" ca="1" si="90"/>
        <v/>
      </c>
      <c r="M157" s="228" t="str">
        <f t="shared" si="86"/>
        <v/>
      </c>
      <c r="N157" s="229" t="str">
        <f t="shared" ca="1" si="91"/>
        <v/>
      </c>
      <c r="O157" s="228" t="str">
        <f t="shared" si="86"/>
        <v/>
      </c>
      <c r="P157" s="229" t="str">
        <f t="shared" ca="1" si="92"/>
        <v/>
      </c>
      <c r="Q157" s="228" t="str">
        <f t="shared" si="86"/>
        <v/>
      </c>
      <c r="R157" s="229" t="str">
        <f t="shared" ca="1" si="93"/>
        <v/>
      </c>
      <c r="S157" s="228" t="str">
        <f t="shared" si="94"/>
        <v/>
      </c>
      <c r="T157" s="229" t="str">
        <f t="shared" ca="1" si="95"/>
        <v/>
      </c>
      <c r="U157" s="228" t="str">
        <f t="shared" si="81"/>
        <v/>
      </c>
      <c r="V157" s="229" t="str">
        <f t="shared" ca="1" si="96"/>
        <v/>
      </c>
      <c r="W157" s="228" t="str">
        <f t="shared" si="82"/>
        <v/>
      </c>
      <c r="X157" s="229" t="str">
        <f t="shared" ca="1" si="97"/>
        <v/>
      </c>
      <c r="Y157" s="228" t="str">
        <f t="shared" si="83"/>
        <v/>
      </c>
      <c r="Z157" s="198"/>
      <c r="AA157" s="198"/>
    </row>
    <row r="158" spans="1:27" ht="12.75" hidden="1" customHeight="1">
      <c r="A158" s="218">
        <v>86</v>
      </c>
      <c r="B158" s="225"/>
      <c r="C158" s="226" t="str">
        <f t="shared" si="49"/>
        <v/>
      </c>
      <c r="D158" s="229" t="str">
        <f t="shared" si="84"/>
        <v/>
      </c>
      <c r="E158" s="228" t="str">
        <f t="shared" si="69"/>
        <v/>
      </c>
      <c r="F158" s="229" t="str">
        <f t="shared" ca="1" si="85"/>
        <v/>
      </c>
      <c r="G158" s="228" t="str">
        <f t="shared" si="86"/>
        <v/>
      </c>
      <c r="H158" s="229" t="str">
        <f t="shared" ca="1" si="87"/>
        <v/>
      </c>
      <c r="I158" s="228" t="str">
        <f t="shared" si="86"/>
        <v/>
      </c>
      <c r="J158" s="229" t="str">
        <f t="shared" ca="1" si="88"/>
        <v/>
      </c>
      <c r="K158" s="228" t="str">
        <f t="shared" si="89"/>
        <v/>
      </c>
      <c r="L158" s="229" t="str">
        <f t="shared" ca="1" si="90"/>
        <v/>
      </c>
      <c r="M158" s="228" t="str">
        <f t="shared" si="86"/>
        <v/>
      </c>
      <c r="N158" s="229" t="str">
        <f t="shared" ca="1" si="91"/>
        <v/>
      </c>
      <c r="O158" s="228" t="str">
        <f t="shared" si="86"/>
        <v/>
      </c>
      <c r="P158" s="229" t="str">
        <f t="shared" ca="1" si="92"/>
        <v/>
      </c>
      <c r="Q158" s="228" t="str">
        <f t="shared" si="86"/>
        <v/>
      </c>
      <c r="R158" s="229" t="str">
        <f t="shared" ca="1" si="93"/>
        <v/>
      </c>
      <c r="S158" s="228" t="str">
        <f t="shared" si="94"/>
        <v/>
      </c>
      <c r="T158" s="229" t="str">
        <f t="shared" ca="1" si="95"/>
        <v/>
      </c>
      <c r="U158" s="228" t="str">
        <f t="shared" si="81"/>
        <v/>
      </c>
      <c r="V158" s="229" t="str">
        <f t="shared" ca="1" si="96"/>
        <v/>
      </c>
      <c r="W158" s="228" t="str">
        <f t="shared" si="82"/>
        <v/>
      </c>
      <c r="X158" s="229" t="str">
        <f t="shared" ca="1" si="97"/>
        <v/>
      </c>
      <c r="Y158" s="228" t="str">
        <f t="shared" si="83"/>
        <v/>
      </c>
      <c r="Z158" s="198"/>
      <c r="AA158" s="198"/>
    </row>
    <row r="159" spans="1:27" ht="12.75" hidden="1" customHeight="1">
      <c r="A159" s="218">
        <v>87</v>
      </c>
      <c r="B159" s="225"/>
      <c r="C159" s="226" t="str">
        <f t="shared" si="49"/>
        <v/>
      </c>
      <c r="D159" s="229" t="str">
        <f t="shared" si="84"/>
        <v/>
      </c>
      <c r="E159" s="228" t="str">
        <f t="shared" si="69"/>
        <v/>
      </c>
      <c r="F159" s="229" t="str">
        <f t="shared" ca="1" si="85"/>
        <v/>
      </c>
      <c r="G159" s="228" t="str">
        <f t="shared" si="86"/>
        <v/>
      </c>
      <c r="H159" s="229" t="str">
        <f t="shared" ca="1" si="87"/>
        <v/>
      </c>
      <c r="I159" s="228" t="str">
        <f t="shared" si="86"/>
        <v/>
      </c>
      <c r="J159" s="229" t="str">
        <f t="shared" ca="1" si="88"/>
        <v/>
      </c>
      <c r="K159" s="228" t="str">
        <f t="shared" si="89"/>
        <v/>
      </c>
      <c r="L159" s="229" t="str">
        <f t="shared" ca="1" si="90"/>
        <v/>
      </c>
      <c r="M159" s="228" t="str">
        <f t="shared" si="86"/>
        <v/>
      </c>
      <c r="N159" s="229" t="str">
        <f t="shared" ca="1" si="91"/>
        <v/>
      </c>
      <c r="O159" s="228" t="str">
        <f t="shared" si="86"/>
        <v/>
      </c>
      <c r="P159" s="229" t="str">
        <f t="shared" ca="1" si="92"/>
        <v/>
      </c>
      <c r="Q159" s="228" t="str">
        <f t="shared" si="86"/>
        <v/>
      </c>
      <c r="R159" s="229" t="str">
        <f t="shared" ca="1" si="93"/>
        <v/>
      </c>
      <c r="S159" s="228" t="str">
        <f t="shared" si="94"/>
        <v/>
      </c>
      <c r="T159" s="229" t="str">
        <f t="shared" ca="1" si="95"/>
        <v/>
      </c>
      <c r="U159" s="228" t="str">
        <f t="shared" si="81"/>
        <v/>
      </c>
      <c r="V159" s="229" t="str">
        <f t="shared" ca="1" si="96"/>
        <v/>
      </c>
      <c r="W159" s="228" t="str">
        <f t="shared" si="82"/>
        <v/>
      </c>
      <c r="X159" s="229" t="str">
        <f t="shared" ca="1" si="97"/>
        <v/>
      </c>
      <c r="Y159" s="228" t="str">
        <f t="shared" si="83"/>
        <v/>
      </c>
      <c r="Z159" s="198"/>
      <c r="AA159" s="198"/>
    </row>
    <row r="160" spans="1:27" ht="12.75" hidden="1" customHeight="1">
      <c r="A160" s="218">
        <v>88</v>
      </c>
      <c r="B160" s="225"/>
      <c r="C160" s="226" t="str">
        <f t="shared" si="49"/>
        <v/>
      </c>
      <c r="D160" s="229" t="str">
        <f t="shared" si="84"/>
        <v/>
      </c>
      <c r="E160" s="228" t="str">
        <f t="shared" si="69"/>
        <v/>
      </c>
      <c r="F160" s="229" t="str">
        <f t="shared" ca="1" si="85"/>
        <v/>
      </c>
      <c r="G160" s="228" t="str">
        <f t="shared" si="86"/>
        <v/>
      </c>
      <c r="H160" s="229" t="str">
        <f t="shared" ca="1" si="87"/>
        <v/>
      </c>
      <c r="I160" s="228" t="str">
        <f t="shared" si="86"/>
        <v/>
      </c>
      <c r="J160" s="229" t="str">
        <f t="shared" ca="1" si="88"/>
        <v/>
      </c>
      <c r="K160" s="228" t="str">
        <f t="shared" si="89"/>
        <v/>
      </c>
      <c r="L160" s="229" t="str">
        <f t="shared" ca="1" si="90"/>
        <v/>
      </c>
      <c r="M160" s="228" t="str">
        <f t="shared" si="86"/>
        <v/>
      </c>
      <c r="N160" s="229" t="str">
        <f t="shared" ca="1" si="91"/>
        <v/>
      </c>
      <c r="O160" s="228" t="str">
        <f t="shared" si="86"/>
        <v/>
      </c>
      <c r="P160" s="229" t="str">
        <f t="shared" ca="1" si="92"/>
        <v/>
      </c>
      <c r="Q160" s="228" t="str">
        <f t="shared" si="86"/>
        <v/>
      </c>
      <c r="R160" s="229" t="str">
        <f t="shared" ca="1" si="93"/>
        <v/>
      </c>
      <c r="S160" s="228" t="str">
        <f t="shared" si="94"/>
        <v/>
      </c>
      <c r="T160" s="229" t="str">
        <f t="shared" ca="1" si="95"/>
        <v/>
      </c>
      <c r="U160" s="228" t="str">
        <f t="shared" si="81"/>
        <v/>
      </c>
      <c r="V160" s="229" t="str">
        <f t="shared" ca="1" si="96"/>
        <v/>
      </c>
      <c r="W160" s="228" t="str">
        <f t="shared" si="82"/>
        <v/>
      </c>
      <c r="X160" s="229" t="str">
        <f t="shared" ca="1" si="97"/>
        <v/>
      </c>
      <c r="Y160" s="228" t="str">
        <f t="shared" si="83"/>
        <v/>
      </c>
      <c r="Z160" s="198"/>
      <c r="AA160" s="198"/>
    </row>
    <row r="161" spans="1:28" ht="12.75" hidden="1" customHeight="1">
      <c r="A161" s="218">
        <v>89</v>
      </c>
      <c r="B161" s="225"/>
      <c r="C161" s="226" t="str">
        <f t="shared" si="49"/>
        <v/>
      </c>
      <c r="D161" s="229" t="str">
        <f t="shared" si="84"/>
        <v/>
      </c>
      <c r="E161" s="228" t="str">
        <f t="shared" si="69"/>
        <v/>
      </c>
      <c r="F161" s="229" t="str">
        <f t="shared" ca="1" si="85"/>
        <v/>
      </c>
      <c r="G161" s="228" t="str">
        <f t="shared" si="86"/>
        <v/>
      </c>
      <c r="H161" s="229" t="str">
        <f t="shared" ca="1" si="87"/>
        <v/>
      </c>
      <c r="I161" s="228" t="str">
        <f t="shared" si="86"/>
        <v/>
      </c>
      <c r="J161" s="229" t="str">
        <f t="shared" ca="1" si="88"/>
        <v/>
      </c>
      <c r="K161" s="228" t="str">
        <f t="shared" si="89"/>
        <v/>
      </c>
      <c r="L161" s="229" t="str">
        <f t="shared" ca="1" si="90"/>
        <v/>
      </c>
      <c r="M161" s="228" t="str">
        <f t="shared" si="86"/>
        <v/>
      </c>
      <c r="N161" s="229" t="str">
        <f t="shared" ca="1" si="91"/>
        <v/>
      </c>
      <c r="O161" s="228" t="str">
        <f t="shared" si="86"/>
        <v/>
      </c>
      <c r="P161" s="229" t="str">
        <f t="shared" ca="1" si="92"/>
        <v/>
      </c>
      <c r="Q161" s="228" t="str">
        <f t="shared" si="86"/>
        <v/>
      </c>
      <c r="R161" s="229" t="str">
        <f t="shared" ca="1" si="93"/>
        <v/>
      </c>
      <c r="S161" s="228" t="str">
        <f t="shared" si="94"/>
        <v/>
      </c>
      <c r="T161" s="229" t="str">
        <f t="shared" ca="1" si="95"/>
        <v/>
      </c>
      <c r="U161" s="228" t="str">
        <f t="shared" si="81"/>
        <v/>
      </c>
      <c r="V161" s="229" t="str">
        <f t="shared" ca="1" si="96"/>
        <v/>
      </c>
      <c r="W161" s="228" t="str">
        <f t="shared" si="82"/>
        <v/>
      </c>
      <c r="X161" s="229" t="str">
        <f t="shared" ca="1" si="97"/>
        <v/>
      </c>
      <c r="Y161" s="228" t="str">
        <f t="shared" si="83"/>
        <v/>
      </c>
      <c r="Z161" s="198"/>
      <c r="AA161" s="198"/>
    </row>
    <row r="162" spans="1:28" ht="12.75" hidden="1" customHeight="1">
      <c r="A162" s="218">
        <v>90</v>
      </c>
      <c r="B162" s="225"/>
      <c r="C162" s="226" t="str">
        <f t="shared" si="49"/>
        <v/>
      </c>
      <c r="D162" s="229" t="str">
        <f t="shared" si="84"/>
        <v/>
      </c>
      <c r="E162" s="228" t="str">
        <f t="shared" si="69"/>
        <v/>
      </c>
      <c r="F162" s="229" t="str">
        <f t="shared" ca="1" si="85"/>
        <v/>
      </c>
      <c r="G162" s="228" t="str">
        <f t="shared" si="86"/>
        <v/>
      </c>
      <c r="H162" s="229" t="str">
        <f t="shared" ca="1" si="87"/>
        <v/>
      </c>
      <c r="I162" s="228" t="str">
        <f t="shared" si="86"/>
        <v/>
      </c>
      <c r="J162" s="229" t="str">
        <f t="shared" ca="1" si="88"/>
        <v/>
      </c>
      <c r="K162" s="228" t="str">
        <f t="shared" si="89"/>
        <v/>
      </c>
      <c r="L162" s="229" t="str">
        <f t="shared" ca="1" si="90"/>
        <v/>
      </c>
      <c r="M162" s="228" t="str">
        <f t="shared" si="86"/>
        <v/>
      </c>
      <c r="N162" s="229" t="str">
        <f t="shared" ca="1" si="91"/>
        <v/>
      </c>
      <c r="O162" s="228" t="str">
        <f t="shared" si="86"/>
        <v/>
      </c>
      <c r="P162" s="229" t="str">
        <f t="shared" ca="1" si="92"/>
        <v/>
      </c>
      <c r="Q162" s="228" t="str">
        <f t="shared" si="86"/>
        <v/>
      </c>
      <c r="R162" s="229" t="str">
        <f t="shared" ca="1" si="93"/>
        <v/>
      </c>
      <c r="S162" s="228" t="str">
        <f t="shared" si="94"/>
        <v/>
      </c>
      <c r="T162" s="229" t="str">
        <f t="shared" ca="1" si="95"/>
        <v/>
      </c>
      <c r="U162" s="228" t="str">
        <f t="shared" si="81"/>
        <v/>
      </c>
      <c r="V162" s="229" t="str">
        <f t="shared" ca="1" si="96"/>
        <v/>
      </c>
      <c r="W162" s="228" t="str">
        <f t="shared" si="82"/>
        <v/>
      </c>
      <c r="X162" s="229" t="str">
        <f t="shared" ca="1" si="97"/>
        <v/>
      </c>
      <c r="Y162" s="228" t="str">
        <f t="shared" si="83"/>
        <v/>
      </c>
      <c r="Z162" s="198"/>
      <c r="AA162" s="198"/>
    </row>
    <row r="163" spans="1:28" ht="12.75" hidden="1" customHeight="1">
      <c r="A163" s="218">
        <v>91</v>
      </c>
      <c r="B163" s="204"/>
      <c r="C163" s="204"/>
      <c r="D163" s="229" t="str">
        <f t="shared" si="84"/>
        <v/>
      </c>
      <c r="E163" s="204"/>
      <c r="F163" s="204"/>
      <c r="G163" s="204"/>
      <c r="H163" s="229" t="str">
        <f t="shared" ca="1" si="87"/>
        <v/>
      </c>
      <c r="I163" s="204"/>
      <c r="J163" s="204"/>
      <c r="K163" s="204"/>
      <c r="L163" s="204"/>
      <c r="M163" s="204"/>
      <c r="N163" s="204"/>
      <c r="O163" s="204"/>
      <c r="P163" s="204"/>
      <c r="Q163" s="204"/>
      <c r="R163" s="204"/>
      <c r="S163" s="204"/>
      <c r="T163" s="204"/>
      <c r="U163" s="204"/>
      <c r="V163" s="204"/>
      <c r="W163" s="204"/>
      <c r="X163" s="204"/>
      <c r="Y163" s="204"/>
      <c r="Z163" s="204"/>
      <c r="AA163" s="204"/>
    </row>
    <row r="164" spans="1:28" ht="12.75" customHeight="1">
      <c r="A164" s="218"/>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row>
    <row r="165" spans="1:28" ht="12.75" customHeight="1">
      <c r="A165" s="218"/>
      <c r="B165" s="204"/>
      <c r="C165" s="204"/>
      <c r="D165" s="222"/>
      <c r="E165" s="204"/>
      <c r="F165" s="441"/>
      <c r="G165" s="204"/>
      <c r="H165" s="442"/>
      <c r="I165" s="204"/>
      <c r="J165" s="442"/>
      <c r="K165" s="204"/>
      <c r="L165" s="204"/>
      <c r="M165" s="204"/>
      <c r="N165" s="204"/>
      <c r="O165" s="204"/>
      <c r="P165" s="204"/>
      <c r="Q165" s="204"/>
      <c r="R165" s="204"/>
      <c r="S165" s="204"/>
      <c r="T165" s="204"/>
      <c r="U165" s="204"/>
      <c r="V165" s="204"/>
      <c r="W165" s="204"/>
      <c r="X165" s="204"/>
      <c r="Y165" s="204"/>
      <c r="Z165" s="204"/>
      <c r="AA165" s="204"/>
    </row>
    <row r="166" spans="1:28" ht="12.75" customHeight="1">
      <c r="A166" s="218"/>
      <c r="B166" s="204"/>
      <c r="C166" s="204"/>
      <c r="D166" s="222"/>
      <c r="E166" s="204"/>
      <c r="F166" s="441"/>
      <c r="G166" s="204"/>
      <c r="H166" s="442"/>
      <c r="I166" s="204"/>
      <c r="J166" s="442"/>
      <c r="K166" s="204"/>
      <c r="L166" s="204"/>
      <c r="M166" s="204"/>
      <c r="N166" s="204"/>
      <c r="O166" s="204"/>
      <c r="P166" s="204"/>
      <c r="Q166" s="204"/>
      <c r="R166" s="204"/>
      <c r="S166" s="204"/>
      <c r="T166" s="204"/>
      <c r="U166" s="204"/>
      <c r="V166" s="204"/>
      <c r="W166" s="204"/>
      <c r="X166" s="204"/>
      <c r="Y166" s="204"/>
      <c r="Z166" s="204"/>
      <c r="AA166" s="204"/>
    </row>
    <row r="167" spans="1:28" ht="12.75" customHeight="1">
      <c r="A167" s="218"/>
      <c r="B167" s="204"/>
      <c r="C167" s="204"/>
      <c r="D167" s="222"/>
      <c r="E167" s="204"/>
      <c r="F167" s="441"/>
      <c r="G167" s="204"/>
      <c r="H167" s="442"/>
      <c r="I167" s="204"/>
      <c r="J167" s="442"/>
      <c r="K167" s="204"/>
      <c r="L167" s="442"/>
      <c r="M167" s="204"/>
      <c r="N167" s="442"/>
      <c r="O167" s="204"/>
      <c r="P167" s="204"/>
      <c r="Q167" s="204"/>
      <c r="R167" s="204"/>
      <c r="S167" s="204"/>
      <c r="T167" s="204"/>
      <c r="U167" s="204"/>
      <c r="V167" s="204"/>
      <c r="W167" s="204"/>
      <c r="X167" s="204"/>
      <c r="Y167" s="204"/>
      <c r="Z167" s="204"/>
      <c r="AA167" s="472"/>
      <c r="AB167" s="473"/>
    </row>
    <row r="168" spans="1:28" ht="12.75" customHeight="1">
      <c r="A168" s="218"/>
      <c r="B168" s="204"/>
      <c r="C168" s="204"/>
      <c r="D168" s="222"/>
      <c r="E168" s="204"/>
      <c r="F168" s="441"/>
      <c r="G168" s="204"/>
      <c r="H168" s="442"/>
      <c r="I168" s="204"/>
      <c r="J168" s="442"/>
      <c r="K168" s="204"/>
      <c r="L168" s="204"/>
      <c r="M168" s="204"/>
      <c r="N168" s="204"/>
      <c r="O168" s="204"/>
      <c r="P168" s="204"/>
      <c r="Q168" s="204"/>
      <c r="R168" s="204"/>
      <c r="S168" s="204"/>
      <c r="T168" s="204"/>
      <c r="U168" s="204"/>
      <c r="V168" s="204"/>
      <c r="W168" s="204"/>
      <c r="X168" s="204"/>
      <c r="Y168" s="204"/>
      <c r="Z168" s="204"/>
      <c r="AA168" s="204"/>
    </row>
    <row r="169" spans="1:28" ht="12.75" customHeight="1">
      <c r="A169" s="218"/>
      <c r="B169" s="204"/>
      <c r="C169" s="204"/>
      <c r="D169" s="222"/>
      <c r="E169" s="204"/>
      <c r="F169" s="441"/>
      <c r="G169" s="204"/>
      <c r="H169" s="442"/>
      <c r="I169" s="204"/>
      <c r="J169" s="442"/>
      <c r="K169" s="204"/>
      <c r="L169" s="204"/>
      <c r="M169" s="204"/>
      <c r="N169" s="204"/>
      <c r="O169" s="204"/>
      <c r="P169" s="204"/>
      <c r="Q169" s="204"/>
      <c r="R169" s="204"/>
      <c r="S169" s="204"/>
      <c r="T169" s="204"/>
      <c r="U169" s="204"/>
      <c r="V169" s="204"/>
      <c r="W169" s="204"/>
      <c r="X169" s="204"/>
      <c r="Y169" s="204"/>
      <c r="Z169" s="204"/>
      <c r="AA169" s="204"/>
    </row>
    <row r="170" spans="1:28" ht="12.75" customHeight="1">
      <c r="A170" s="218"/>
      <c r="B170" s="204"/>
      <c r="C170" s="204"/>
      <c r="D170" s="222"/>
      <c r="E170" s="204"/>
      <c r="F170" s="441"/>
      <c r="G170" s="204"/>
      <c r="H170" s="442"/>
      <c r="I170" s="204"/>
      <c r="J170" s="442"/>
      <c r="K170" s="204"/>
      <c r="L170" s="204"/>
      <c r="M170" s="204"/>
      <c r="N170" s="204"/>
      <c r="O170" s="204"/>
      <c r="P170" s="204"/>
      <c r="Q170" s="204"/>
      <c r="R170" s="204"/>
      <c r="S170" s="204"/>
      <c r="T170" s="204"/>
      <c r="U170" s="204"/>
      <c r="V170" s="204"/>
      <c r="W170" s="204"/>
      <c r="X170" s="204"/>
      <c r="Y170" s="204"/>
      <c r="Z170" s="204"/>
      <c r="AA170" s="204"/>
    </row>
    <row r="171" spans="1:28" ht="12.75" customHeight="1">
      <c r="A171" s="218"/>
      <c r="B171" s="204"/>
      <c r="C171" s="204"/>
      <c r="D171" s="222"/>
      <c r="E171" s="204"/>
      <c r="F171" s="441"/>
      <c r="G171" s="204"/>
      <c r="H171" s="442"/>
      <c r="I171" s="204"/>
      <c r="J171" s="442"/>
      <c r="K171" s="204"/>
      <c r="L171" s="204"/>
      <c r="M171" s="204"/>
      <c r="N171" s="204"/>
      <c r="O171" s="204"/>
      <c r="P171" s="204"/>
      <c r="Q171" s="204"/>
      <c r="R171" s="204"/>
      <c r="S171" s="204"/>
      <c r="T171" s="204"/>
      <c r="U171" s="204"/>
      <c r="V171" s="204"/>
      <c r="W171" s="204"/>
      <c r="X171" s="204"/>
      <c r="Y171" s="204"/>
      <c r="Z171" s="204"/>
      <c r="AA171" s="204"/>
    </row>
    <row r="172" spans="1:28" ht="12.75" customHeight="1">
      <c r="A172" s="218"/>
      <c r="B172" s="204"/>
      <c r="C172" s="204"/>
      <c r="D172" s="204"/>
      <c r="E172" s="204"/>
      <c r="F172" s="204"/>
      <c r="G172" s="204"/>
      <c r="H172" s="204"/>
      <c r="I172" s="204"/>
      <c r="J172" s="204"/>
      <c r="K172" s="204"/>
      <c r="L172" s="204"/>
      <c r="M172" s="204"/>
      <c r="N172" s="204"/>
      <c r="O172" s="204"/>
      <c r="P172" s="204"/>
      <c r="Q172" s="204"/>
      <c r="R172" s="204"/>
      <c r="S172" s="204"/>
      <c r="T172" s="204"/>
      <c r="U172" s="204"/>
      <c r="V172" s="204"/>
      <c r="W172" s="204"/>
      <c r="X172" s="204"/>
      <c r="Y172" s="204"/>
      <c r="Z172" s="204"/>
      <c r="AA172" s="204"/>
    </row>
    <row r="173" spans="1:28" ht="12.75" customHeight="1">
      <c r="A173" s="218"/>
      <c r="B173" s="204"/>
      <c r="C173" s="204"/>
      <c r="D173" s="204"/>
      <c r="E173" s="204"/>
      <c r="F173" s="204"/>
      <c r="G173" s="204"/>
      <c r="H173" s="204"/>
      <c r="I173" s="204"/>
      <c r="J173" s="204"/>
      <c r="K173" s="204"/>
      <c r="L173" s="204"/>
      <c r="M173" s="204"/>
      <c r="N173" s="204"/>
      <c r="O173" s="204"/>
      <c r="P173" s="204"/>
      <c r="Q173" s="204"/>
      <c r="R173" s="204"/>
      <c r="S173" s="204"/>
      <c r="T173" s="204"/>
      <c r="U173" s="204"/>
      <c r="V173" s="204"/>
      <c r="W173" s="204"/>
      <c r="X173" s="204"/>
      <c r="Y173" s="204"/>
      <c r="Z173" s="204"/>
      <c r="AA173" s="204"/>
    </row>
    <row r="174" spans="1:28" ht="12.75" customHeight="1">
      <c r="A174" s="218"/>
      <c r="B174" s="204"/>
      <c r="C174" s="204"/>
      <c r="D174" s="204"/>
      <c r="E174" s="204"/>
      <c r="F174" s="204"/>
      <c r="G174" s="204"/>
      <c r="H174" s="204"/>
      <c r="I174" s="204"/>
      <c r="J174" s="204"/>
      <c r="K174" s="204"/>
      <c r="L174" s="204"/>
      <c r="M174" s="204"/>
      <c r="N174" s="204"/>
      <c r="O174" s="204"/>
      <c r="P174" s="204"/>
      <c r="Q174" s="204"/>
      <c r="R174" s="204"/>
      <c r="S174" s="204"/>
      <c r="T174" s="204"/>
      <c r="U174" s="204"/>
      <c r="V174" s="204"/>
      <c r="W174" s="204"/>
      <c r="X174" s="204"/>
      <c r="Y174" s="204"/>
      <c r="Z174" s="204"/>
      <c r="AA174" s="204"/>
    </row>
    <row r="175" spans="1:28" ht="12.75" customHeight="1">
      <c r="A175" s="218"/>
      <c r="B175" s="204"/>
      <c r="C175" s="204"/>
      <c r="D175" s="204"/>
      <c r="E175" s="204"/>
      <c r="F175" s="204"/>
      <c r="G175" s="204"/>
      <c r="H175" s="204"/>
      <c r="I175" s="204"/>
      <c r="J175" s="204"/>
      <c r="K175" s="204"/>
      <c r="L175" s="204"/>
      <c r="M175" s="204"/>
      <c r="N175" s="204"/>
      <c r="O175" s="204"/>
      <c r="P175" s="204"/>
      <c r="Q175" s="204"/>
      <c r="R175" s="204"/>
      <c r="S175" s="204"/>
      <c r="T175" s="204"/>
      <c r="U175" s="204"/>
      <c r="V175" s="204"/>
      <c r="W175" s="204"/>
      <c r="X175" s="204"/>
      <c r="Y175" s="204"/>
      <c r="Z175" s="204"/>
      <c r="AA175" s="204"/>
    </row>
    <row r="176" spans="1:28" ht="12.75" customHeight="1">
      <c r="A176" s="218"/>
      <c r="B176" s="204"/>
      <c r="C176" s="204"/>
      <c r="D176" s="204"/>
      <c r="E176" s="204"/>
      <c r="F176" s="204"/>
      <c r="G176" s="204"/>
      <c r="H176" s="204"/>
      <c r="I176" s="204"/>
      <c r="J176" s="204"/>
      <c r="K176" s="204"/>
      <c r="L176" s="204"/>
      <c r="M176" s="204"/>
      <c r="N176" s="204"/>
      <c r="O176" s="204"/>
      <c r="P176" s="204"/>
      <c r="Q176" s="204"/>
      <c r="R176" s="204"/>
      <c r="S176" s="204"/>
      <c r="T176" s="204"/>
      <c r="U176" s="204"/>
      <c r="V176" s="204"/>
      <c r="W176" s="204"/>
      <c r="X176" s="204"/>
      <c r="Y176" s="204"/>
      <c r="Z176" s="204"/>
      <c r="AA176" s="204"/>
    </row>
    <row r="177" spans="1:27" ht="12.75" customHeight="1">
      <c r="A177" s="218"/>
      <c r="B177" s="204"/>
      <c r="C177" s="204"/>
      <c r="D177" s="204"/>
      <c r="E177" s="204"/>
      <c r="F177" s="204"/>
      <c r="G177" s="204"/>
      <c r="H177" s="204"/>
      <c r="I177" s="204"/>
      <c r="J177" s="204"/>
      <c r="K177" s="204"/>
      <c r="L177" s="204"/>
      <c r="M177" s="204"/>
      <c r="N177" s="204"/>
      <c r="O177" s="204"/>
      <c r="P177" s="204"/>
      <c r="Q177" s="204"/>
      <c r="R177" s="204"/>
      <c r="S177" s="204"/>
      <c r="T177" s="204"/>
      <c r="U177" s="204"/>
      <c r="V177" s="204"/>
      <c r="W177" s="204"/>
      <c r="X177" s="204"/>
      <c r="Y177" s="204"/>
      <c r="Z177" s="204"/>
      <c r="AA177" s="204"/>
    </row>
    <row r="178" spans="1:27" ht="12.75" customHeight="1">
      <c r="A178" s="218"/>
      <c r="B178" s="204"/>
      <c r="C178" s="204"/>
      <c r="D178" s="204"/>
      <c r="E178" s="204"/>
      <c r="F178" s="204"/>
      <c r="G178" s="204"/>
      <c r="H178" s="204"/>
      <c r="I178" s="204"/>
      <c r="J178" s="204"/>
      <c r="K178" s="204"/>
      <c r="L178" s="204"/>
      <c r="M178" s="204"/>
      <c r="N178" s="204"/>
      <c r="O178" s="204"/>
      <c r="P178" s="204"/>
      <c r="Q178" s="204"/>
      <c r="R178" s="204"/>
      <c r="S178" s="204"/>
      <c r="T178" s="204"/>
      <c r="U178" s="204"/>
      <c r="V178" s="204"/>
      <c r="W178" s="204"/>
      <c r="X178" s="204"/>
      <c r="Y178" s="204"/>
      <c r="Z178" s="204"/>
      <c r="AA178" s="204"/>
    </row>
    <row r="179" spans="1:27" ht="12.75" customHeight="1">
      <c r="A179" s="218"/>
      <c r="B179" s="204"/>
      <c r="C179" s="204"/>
      <c r="D179" s="204"/>
      <c r="E179" s="204"/>
      <c r="F179" s="204"/>
      <c r="G179" s="204"/>
      <c r="H179" s="204"/>
      <c r="I179" s="204"/>
      <c r="J179" s="204"/>
      <c r="K179" s="204"/>
      <c r="L179" s="204"/>
      <c r="M179" s="204"/>
      <c r="N179" s="204"/>
      <c r="O179" s="204"/>
      <c r="P179" s="204"/>
      <c r="Q179" s="204"/>
      <c r="R179" s="204"/>
      <c r="S179" s="204"/>
      <c r="T179" s="204"/>
      <c r="U179" s="204"/>
      <c r="V179" s="204"/>
      <c r="W179" s="204"/>
      <c r="X179" s="204"/>
      <c r="Y179" s="204"/>
      <c r="Z179" s="204"/>
      <c r="AA179" s="204"/>
    </row>
    <row r="180" spans="1:27" ht="12.75" customHeight="1">
      <c r="A180" s="218"/>
      <c r="B180" s="204"/>
      <c r="C180" s="204"/>
      <c r="D180" s="204"/>
      <c r="E180" s="204"/>
      <c r="F180" s="204"/>
      <c r="G180" s="204"/>
      <c r="H180" s="204"/>
      <c r="I180" s="204"/>
      <c r="J180" s="204"/>
      <c r="K180" s="204"/>
      <c r="L180" s="204"/>
      <c r="M180" s="204"/>
      <c r="N180" s="204"/>
      <c r="O180" s="204"/>
      <c r="P180" s="204"/>
      <c r="Q180" s="204"/>
      <c r="R180" s="204"/>
      <c r="S180" s="204"/>
      <c r="T180" s="204"/>
      <c r="U180" s="204"/>
      <c r="V180" s="204"/>
      <c r="W180" s="204"/>
      <c r="X180" s="204"/>
      <c r="Y180" s="204"/>
      <c r="Z180" s="204"/>
      <c r="AA180" s="204"/>
    </row>
    <row r="181" spans="1:27" ht="12.75" customHeight="1">
      <c r="A181" s="218"/>
      <c r="B181" s="204"/>
      <c r="C181" s="204"/>
      <c r="D181" s="204"/>
      <c r="E181" s="204"/>
      <c r="F181" s="204"/>
      <c r="G181" s="204"/>
      <c r="H181" s="204"/>
      <c r="I181" s="204"/>
      <c r="J181" s="204"/>
      <c r="K181" s="204"/>
      <c r="L181" s="204"/>
      <c r="M181" s="204"/>
      <c r="N181" s="204"/>
      <c r="O181" s="204"/>
      <c r="P181" s="204"/>
      <c r="Q181" s="204"/>
      <c r="R181" s="204"/>
      <c r="S181" s="204"/>
      <c r="T181" s="204"/>
      <c r="U181" s="204"/>
      <c r="V181" s="204"/>
      <c r="W181" s="204"/>
      <c r="X181" s="204"/>
      <c r="Y181" s="204"/>
      <c r="Z181" s="204"/>
      <c r="AA181" s="204"/>
    </row>
    <row r="182" spans="1:27" ht="12.75" customHeight="1">
      <c r="A182" s="218"/>
      <c r="B182" s="204"/>
      <c r="C182" s="204"/>
      <c r="D182" s="204"/>
      <c r="E182" s="204"/>
      <c r="F182" s="204"/>
      <c r="G182" s="204"/>
      <c r="H182" s="204"/>
      <c r="I182" s="204"/>
      <c r="J182" s="204"/>
      <c r="K182" s="204"/>
      <c r="L182" s="204"/>
      <c r="M182" s="204"/>
      <c r="N182" s="204"/>
      <c r="O182" s="204"/>
      <c r="P182" s="204"/>
      <c r="Q182" s="204"/>
      <c r="R182" s="204"/>
      <c r="S182" s="204"/>
      <c r="T182" s="204"/>
      <c r="U182" s="204"/>
      <c r="V182" s="204"/>
      <c r="W182" s="204"/>
      <c r="X182" s="204"/>
      <c r="Y182" s="204"/>
      <c r="Z182" s="204"/>
      <c r="AA182" s="204"/>
    </row>
    <row r="183" spans="1:27" ht="12.75" customHeight="1">
      <c r="A183" s="218"/>
      <c r="B183" s="204"/>
      <c r="C183" s="204"/>
      <c r="D183" s="204"/>
      <c r="E183" s="204"/>
      <c r="F183" s="204"/>
      <c r="G183" s="204"/>
      <c r="H183" s="204"/>
      <c r="I183" s="204"/>
      <c r="J183" s="204"/>
      <c r="K183" s="204"/>
      <c r="L183" s="204"/>
      <c r="M183" s="204"/>
      <c r="N183" s="204"/>
      <c r="O183" s="204"/>
      <c r="P183" s="204"/>
      <c r="Q183" s="204"/>
      <c r="R183" s="204"/>
      <c r="S183" s="204"/>
      <c r="T183" s="204"/>
      <c r="U183" s="204"/>
      <c r="V183" s="204"/>
      <c r="W183" s="204"/>
      <c r="X183" s="204"/>
      <c r="Y183" s="204"/>
      <c r="Z183" s="204"/>
      <c r="AA183" s="204"/>
    </row>
    <row r="184" spans="1:27" ht="12.75" customHeight="1">
      <c r="A184" s="218"/>
      <c r="B184" s="204"/>
      <c r="C184" s="204"/>
      <c r="D184" s="204"/>
      <c r="E184" s="204"/>
      <c r="F184" s="204"/>
      <c r="G184" s="204"/>
      <c r="H184" s="204"/>
      <c r="I184" s="204"/>
      <c r="J184" s="204"/>
      <c r="K184" s="204"/>
      <c r="L184" s="204"/>
      <c r="M184" s="204"/>
      <c r="N184" s="204"/>
      <c r="O184" s="204"/>
      <c r="P184" s="204"/>
      <c r="Q184" s="204"/>
      <c r="R184" s="204"/>
      <c r="S184" s="204"/>
      <c r="T184" s="204"/>
      <c r="U184" s="204"/>
      <c r="V184" s="204"/>
      <c r="W184" s="204"/>
      <c r="X184" s="204"/>
      <c r="Y184" s="204"/>
      <c r="Z184" s="204"/>
      <c r="AA184" s="204"/>
    </row>
    <row r="185" spans="1:27" ht="12.75" customHeight="1">
      <c r="A185" s="218"/>
      <c r="B185" s="204"/>
      <c r="C185" s="204"/>
      <c r="D185" s="204"/>
      <c r="E185" s="204"/>
      <c r="F185" s="204"/>
      <c r="G185" s="204"/>
      <c r="H185" s="204"/>
      <c r="I185" s="204"/>
      <c r="J185" s="204"/>
      <c r="K185" s="204"/>
      <c r="L185" s="204"/>
      <c r="M185" s="204"/>
      <c r="N185" s="204"/>
      <c r="O185" s="204"/>
      <c r="P185" s="204"/>
      <c r="Q185" s="204"/>
      <c r="R185" s="204"/>
      <c r="S185" s="204"/>
      <c r="T185" s="204"/>
      <c r="U185" s="204"/>
      <c r="V185" s="204"/>
      <c r="W185" s="204"/>
      <c r="X185" s="204"/>
      <c r="Y185" s="204"/>
      <c r="Z185" s="204"/>
      <c r="AA185" s="204"/>
    </row>
    <row r="186" spans="1:27" ht="12.75" customHeight="1">
      <c r="A186" s="218"/>
      <c r="B186" s="204"/>
      <c r="C186" s="204"/>
      <c r="D186" s="204"/>
      <c r="E186" s="204"/>
      <c r="F186" s="204"/>
      <c r="G186" s="204"/>
      <c r="H186" s="204"/>
      <c r="I186" s="204"/>
      <c r="J186" s="204"/>
      <c r="K186" s="204"/>
      <c r="L186" s="204"/>
      <c r="M186" s="204"/>
      <c r="N186" s="204"/>
      <c r="O186" s="204"/>
      <c r="P186" s="204"/>
      <c r="Q186" s="204"/>
      <c r="R186" s="204"/>
      <c r="S186" s="204"/>
      <c r="T186" s="204"/>
      <c r="U186" s="204"/>
      <c r="V186" s="204"/>
      <c r="W186" s="204"/>
      <c r="X186" s="204"/>
      <c r="Y186" s="204"/>
      <c r="Z186" s="204"/>
      <c r="AA186" s="204"/>
    </row>
    <row r="187" spans="1:27" ht="12.75" customHeight="1">
      <c r="A187" s="218"/>
      <c r="B187" s="204"/>
      <c r="C187" s="204"/>
      <c r="D187" s="204"/>
      <c r="E187" s="204"/>
      <c r="F187" s="204"/>
      <c r="G187" s="204"/>
      <c r="H187" s="204"/>
      <c r="I187" s="204"/>
      <c r="J187" s="204"/>
      <c r="K187" s="204"/>
      <c r="L187" s="204"/>
      <c r="M187" s="204"/>
      <c r="N187" s="204"/>
      <c r="O187" s="204"/>
      <c r="P187" s="204"/>
      <c r="Q187" s="204"/>
      <c r="R187" s="204"/>
      <c r="S187" s="204"/>
      <c r="T187" s="204"/>
      <c r="U187" s="204"/>
      <c r="V187" s="204"/>
      <c r="W187" s="204"/>
      <c r="X187" s="204"/>
      <c r="Y187" s="204"/>
      <c r="Z187" s="204"/>
      <c r="AA187" s="204"/>
    </row>
    <row r="188" spans="1:27" ht="12.75" customHeight="1">
      <c r="A188" s="218"/>
      <c r="B188" s="204"/>
      <c r="C188" s="204"/>
      <c r="D188" s="204"/>
      <c r="E188" s="204"/>
      <c r="F188" s="204"/>
      <c r="G188" s="204"/>
      <c r="H188" s="204"/>
      <c r="I188" s="204"/>
      <c r="J188" s="204"/>
      <c r="K188" s="204"/>
      <c r="L188" s="204"/>
      <c r="M188" s="204"/>
      <c r="N188" s="204"/>
      <c r="O188" s="204"/>
      <c r="P188" s="204"/>
      <c r="Q188" s="204"/>
      <c r="R188" s="204"/>
      <c r="S188" s="204"/>
      <c r="T188" s="204"/>
      <c r="U188" s="204"/>
      <c r="V188" s="204"/>
      <c r="W188" s="204"/>
      <c r="X188" s="204"/>
      <c r="Y188" s="204"/>
      <c r="Z188" s="204"/>
      <c r="AA188" s="204"/>
    </row>
    <row r="189" spans="1:27" ht="12.75" customHeight="1">
      <c r="A189" s="218"/>
      <c r="B189" s="204"/>
      <c r="C189" s="204"/>
      <c r="D189" s="204"/>
      <c r="E189" s="204"/>
      <c r="F189" s="204"/>
      <c r="G189" s="204"/>
      <c r="H189" s="204"/>
      <c r="I189" s="204"/>
      <c r="J189" s="204"/>
      <c r="K189" s="204"/>
      <c r="L189" s="204"/>
      <c r="M189" s="204"/>
      <c r="N189" s="204"/>
      <c r="O189" s="204"/>
      <c r="P189" s="204"/>
      <c r="Q189" s="204"/>
      <c r="R189" s="204"/>
      <c r="S189" s="204"/>
      <c r="T189" s="204"/>
      <c r="U189" s="204"/>
      <c r="V189" s="204"/>
      <c r="W189" s="204"/>
      <c r="X189" s="204"/>
      <c r="Y189" s="204"/>
      <c r="Z189" s="204"/>
      <c r="AA189" s="204"/>
    </row>
    <row r="190" spans="1:27" ht="12.75" customHeight="1">
      <c r="A190" s="218"/>
      <c r="B190" s="204"/>
      <c r="C190" s="204"/>
      <c r="D190" s="204"/>
      <c r="E190" s="204"/>
      <c r="F190" s="204"/>
      <c r="G190" s="204"/>
      <c r="H190" s="204"/>
      <c r="I190" s="204"/>
      <c r="J190" s="204"/>
      <c r="K190" s="204"/>
      <c r="L190" s="204"/>
      <c r="M190" s="204"/>
      <c r="N190" s="204"/>
      <c r="O190" s="204"/>
      <c r="P190" s="204"/>
      <c r="Q190" s="204"/>
      <c r="R190" s="204"/>
      <c r="S190" s="204"/>
      <c r="T190" s="204"/>
      <c r="U190" s="204"/>
      <c r="V190" s="204"/>
      <c r="W190" s="204"/>
      <c r="X190" s="204"/>
      <c r="Y190" s="204"/>
      <c r="Z190" s="204"/>
      <c r="AA190" s="204"/>
    </row>
    <row r="191" spans="1:27" ht="12.75" customHeight="1">
      <c r="A191" s="218"/>
      <c r="B191" s="204"/>
      <c r="C191" s="204"/>
      <c r="D191" s="204"/>
      <c r="E191" s="204"/>
      <c r="F191" s="204"/>
      <c r="G191" s="204"/>
      <c r="H191" s="204"/>
      <c r="I191" s="204"/>
      <c r="J191" s="204"/>
      <c r="K191" s="204"/>
      <c r="L191" s="204"/>
      <c r="M191" s="204"/>
      <c r="N191" s="204"/>
      <c r="O191" s="204"/>
      <c r="P191" s="204"/>
      <c r="Q191" s="204"/>
      <c r="R191" s="204"/>
      <c r="S191" s="204"/>
      <c r="T191" s="204"/>
      <c r="U191" s="204"/>
      <c r="V191" s="204"/>
      <c r="W191" s="204"/>
      <c r="X191" s="204"/>
      <c r="Y191" s="204"/>
      <c r="Z191" s="204"/>
      <c r="AA191" s="204"/>
    </row>
    <row r="192" spans="1:27" ht="12.75" customHeight="1">
      <c r="A192" s="218"/>
      <c r="B192" s="204"/>
      <c r="C192" s="204"/>
      <c r="D192" s="204"/>
      <c r="E192" s="204"/>
      <c r="F192" s="204"/>
      <c r="G192" s="204"/>
      <c r="H192" s="204"/>
      <c r="I192" s="204"/>
      <c r="J192" s="204"/>
      <c r="K192" s="204"/>
      <c r="L192" s="204"/>
      <c r="M192" s="204"/>
      <c r="N192" s="204"/>
      <c r="O192" s="204"/>
      <c r="P192" s="204"/>
      <c r="Q192" s="204"/>
      <c r="R192" s="204"/>
      <c r="S192" s="204"/>
      <c r="T192" s="204"/>
      <c r="U192" s="204"/>
      <c r="V192" s="204"/>
      <c r="W192" s="204"/>
      <c r="X192" s="204"/>
      <c r="Y192" s="204"/>
      <c r="Z192" s="204"/>
      <c r="AA192" s="204"/>
    </row>
    <row r="193" spans="1:27" ht="12.75" customHeight="1">
      <c r="A193" s="218"/>
      <c r="B193" s="204"/>
      <c r="C193" s="204"/>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row>
    <row r="194" spans="1:27" ht="12.75" customHeight="1">
      <c r="A194" s="218"/>
      <c r="B194" s="204"/>
      <c r="C194" s="204"/>
      <c r="D194" s="204"/>
      <c r="E194" s="204"/>
      <c r="F194" s="204"/>
      <c r="G194" s="204"/>
      <c r="H194" s="204"/>
      <c r="I194" s="204"/>
      <c r="J194" s="204"/>
      <c r="K194" s="204"/>
      <c r="L194" s="204"/>
      <c r="M194" s="204"/>
      <c r="N194" s="204"/>
      <c r="O194" s="204"/>
      <c r="P194" s="204"/>
      <c r="Q194" s="204"/>
      <c r="R194" s="204"/>
      <c r="S194" s="204"/>
      <c r="T194" s="204"/>
      <c r="U194" s="204"/>
      <c r="V194" s="204"/>
      <c r="W194" s="204"/>
      <c r="X194" s="204"/>
      <c r="Y194" s="204"/>
      <c r="Z194" s="204"/>
      <c r="AA194" s="204"/>
    </row>
    <row r="195" spans="1:27" ht="12.75" customHeight="1">
      <c r="A195" s="218"/>
      <c r="B195" s="204"/>
      <c r="C195" s="204"/>
      <c r="D195" s="204"/>
      <c r="E195" s="204"/>
      <c r="F195" s="204"/>
      <c r="G195" s="204"/>
      <c r="H195" s="204"/>
      <c r="I195" s="204"/>
      <c r="J195" s="204"/>
      <c r="K195" s="204"/>
      <c r="L195" s="204"/>
      <c r="M195" s="204"/>
      <c r="N195" s="204"/>
      <c r="O195" s="204"/>
      <c r="P195" s="204"/>
      <c r="Q195" s="204"/>
      <c r="R195" s="204"/>
      <c r="S195" s="204"/>
      <c r="T195" s="204"/>
      <c r="U195" s="204"/>
      <c r="V195" s="204"/>
      <c r="W195" s="204"/>
      <c r="X195" s="204"/>
      <c r="Y195" s="204"/>
      <c r="Z195" s="204"/>
      <c r="AA195" s="204"/>
    </row>
    <row r="196" spans="1:27" ht="12.75" customHeight="1">
      <c r="A196" s="218"/>
      <c r="B196" s="204"/>
      <c r="C196" s="204"/>
      <c r="D196" s="204"/>
      <c r="E196" s="204"/>
      <c r="F196" s="204"/>
      <c r="G196" s="204"/>
      <c r="H196" s="204"/>
      <c r="I196" s="204"/>
      <c r="J196" s="204"/>
      <c r="K196" s="204"/>
      <c r="L196" s="204"/>
      <c r="M196" s="204"/>
      <c r="N196" s="204"/>
      <c r="O196" s="204"/>
      <c r="P196" s="204"/>
      <c r="Q196" s="204"/>
      <c r="R196" s="204"/>
      <c r="S196" s="204"/>
      <c r="T196" s="204"/>
      <c r="U196" s="204"/>
      <c r="V196" s="204"/>
      <c r="W196" s="204"/>
      <c r="X196" s="204"/>
      <c r="Y196" s="204"/>
      <c r="Z196" s="204"/>
      <c r="AA196" s="204"/>
    </row>
    <row r="197" spans="1:27" ht="12.75" customHeight="1">
      <c r="A197" s="218"/>
      <c r="B197" s="204"/>
      <c r="C197" s="204"/>
      <c r="D197" s="204"/>
      <c r="E197" s="204"/>
      <c r="F197" s="204"/>
      <c r="G197" s="204"/>
      <c r="H197" s="204"/>
      <c r="I197" s="204"/>
      <c r="J197" s="204"/>
      <c r="K197" s="204"/>
      <c r="L197" s="204"/>
      <c r="M197" s="204"/>
      <c r="N197" s="204"/>
      <c r="O197" s="204"/>
      <c r="P197" s="204"/>
      <c r="Q197" s="204"/>
      <c r="R197" s="204"/>
      <c r="S197" s="204"/>
      <c r="T197" s="204"/>
      <c r="U197" s="204"/>
      <c r="V197" s="204"/>
      <c r="W197" s="204"/>
      <c r="X197" s="204"/>
      <c r="Y197" s="204"/>
      <c r="Z197" s="204"/>
      <c r="AA197" s="204"/>
    </row>
    <row r="198" spans="1:27" ht="12.75" customHeight="1">
      <c r="A198" s="218"/>
      <c r="B198" s="204"/>
      <c r="C198" s="204"/>
      <c r="D198" s="204"/>
      <c r="E198" s="204"/>
      <c r="F198" s="204"/>
      <c r="G198" s="204"/>
      <c r="H198" s="204"/>
      <c r="I198" s="204"/>
      <c r="J198" s="204"/>
      <c r="K198" s="204"/>
      <c r="L198" s="204"/>
      <c r="M198" s="204"/>
      <c r="N198" s="204"/>
      <c r="O198" s="204"/>
      <c r="P198" s="204"/>
      <c r="Q198" s="204"/>
      <c r="R198" s="204"/>
      <c r="S198" s="204"/>
      <c r="T198" s="204"/>
      <c r="U198" s="204"/>
      <c r="V198" s="204"/>
      <c r="W198" s="204"/>
      <c r="X198" s="204"/>
      <c r="Y198" s="204"/>
      <c r="Z198" s="204"/>
      <c r="AA198" s="204"/>
    </row>
    <row r="199" spans="1:27" ht="12.75" customHeight="1">
      <c r="A199" s="218"/>
      <c r="B199" s="204"/>
      <c r="C199" s="204"/>
      <c r="D199" s="204"/>
      <c r="E199" s="204"/>
      <c r="F199" s="204"/>
      <c r="G199" s="204"/>
      <c r="H199" s="204"/>
      <c r="I199" s="204"/>
      <c r="J199" s="204"/>
      <c r="K199" s="204"/>
      <c r="L199" s="204"/>
      <c r="M199" s="204"/>
      <c r="N199" s="204"/>
      <c r="O199" s="204"/>
      <c r="P199" s="204"/>
      <c r="Q199" s="204"/>
      <c r="R199" s="204"/>
      <c r="S199" s="204"/>
      <c r="T199" s="204"/>
      <c r="U199" s="204"/>
      <c r="V199" s="204"/>
      <c r="W199" s="204"/>
      <c r="X199" s="204"/>
      <c r="Y199" s="204"/>
      <c r="Z199" s="204"/>
      <c r="AA199" s="204"/>
    </row>
    <row r="200" spans="1:27" ht="12.75" customHeight="1">
      <c r="A200" s="218"/>
      <c r="B200" s="204"/>
      <c r="C200" s="204"/>
      <c r="D200" s="204"/>
      <c r="E200" s="204"/>
      <c r="F200" s="204"/>
      <c r="G200" s="204"/>
      <c r="H200" s="204"/>
      <c r="I200" s="204"/>
      <c r="J200" s="204"/>
      <c r="K200" s="204"/>
      <c r="L200" s="204"/>
      <c r="M200" s="204"/>
      <c r="N200" s="204"/>
      <c r="O200" s="204"/>
      <c r="P200" s="204"/>
      <c r="Q200" s="204"/>
      <c r="R200" s="204"/>
      <c r="S200" s="204"/>
      <c r="T200" s="204"/>
      <c r="U200" s="204"/>
      <c r="V200" s="204"/>
      <c r="W200" s="204"/>
      <c r="X200" s="204"/>
      <c r="Y200" s="204"/>
      <c r="Z200" s="204"/>
      <c r="AA200" s="204"/>
    </row>
    <row r="201" spans="1:27" ht="12.75" customHeight="1">
      <c r="A201" s="218"/>
      <c r="B201" s="204"/>
      <c r="C201" s="204"/>
      <c r="D201" s="204"/>
      <c r="E201" s="204"/>
      <c r="F201" s="204"/>
      <c r="G201" s="204"/>
      <c r="H201" s="204"/>
      <c r="I201" s="204"/>
      <c r="J201" s="204"/>
      <c r="K201" s="204"/>
      <c r="L201" s="204"/>
      <c r="M201" s="204"/>
      <c r="N201" s="204"/>
      <c r="O201" s="204"/>
      <c r="P201" s="204"/>
      <c r="Q201" s="204"/>
      <c r="R201" s="204"/>
      <c r="S201" s="204"/>
      <c r="T201" s="204"/>
      <c r="U201" s="204"/>
      <c r="V201" s="204"/>
      <c r="W201" s="204"/>
      <c r="X201" s="204"/>
      <c r="Y201" s="204"/>
      <c r="Z201" s="204"/>
      <c r="AA201" s="204"/>
    </row>
    <row r="202" spans="1:27" ht="12.75" customHeight="1">
      <c r="A202" s="218"/>
      <c r="B202" s="204"/>
      <c r="C202" s="204"/>
      <c r="D202" s="204"/>
      <c r="E202" s="204"/>
      <c r="F202" s="204"/>
      <c r="G202" s="204"/>
      <c r="H202" s="204"/>
      <c r="I202" s="204"/>
      <c r="J202" s="204"/>
      <c r="K202" s="204"/>
      <c r="L202" s="204"/>
      <c r="M202" s="204"/>
      <c r="N202" s="204"/>
      <c r="O202" s="204"/>
      <c r="P202" s="204"/>
      <c r="Q202" s="204"/>
      <c r="R202" s="204"/>
      <c r="S202" s="204"/>
      <c r="T202" s="204"/>
      <c r="U202" s="204"/>
      <c r="V202" s="204"/>
      <c r="W202" s="204"/>
      <c r="X202" s="204"/>
      <c r="Y202" s="204"/>
      <c r="Z202" s="204"/>
      <c r="AA202" s="204"/>
    </row>
    <row r="203" spans="1:27" ht="12.75" customHeight="1">
      <c r="A203" s="218"/>
      <c r="B203" s="204"/>
      <c r="C203" s="204"/>
      <c r="D203" s="204"/>
      <c r="E203" s="204"/>
      <c r="F203" s="204"/>
      <c r="G203" s="204"/>
      <c r="H203" s="204"/>
      <c r="I203" s="204"/>
      <c r="J203" s="204"/>
      <c r="K203" s="204"/>
      <c r="L203" s="204"/>
      <c r="M203" s="204"/>
      <c r="N203" s="204"/>
      <c r="O203" s="204"/>
      <c r="P203" s="204"/>
      <c r="Q203" s="204"/>
      <c r="R203" s="204"/>
      <c r="S203" s="204"/>
      <c r="T203" s="204"/>
      <c r="U203" s="204"/>
      <c r="V203" s="204"/>
      <c r="W203" s="204"/>
      <c r="X203" s="204"/>
      <c r="Y203" s="204"/>
      <c r="Z203" s="204"/>
      <c r="AA203" s="204"/>
    </row>
    <row r="204" spans="1:27" ht="12.75" customHeight="1">
      <c r="A204" s="218"/>
      <c r="B204" s="204"/>
      <c r="C204" s="204"/>
      <c r="D204" s="204"/>
      <c r="E204" s="204"/>
      <c r="F204" s="204"/>
      <c r="G204" s="204"/>
      <c r="H204" s="204"/>
      <c r="I204" s="204"/>
      <c r="J204" s="204"/>
      <c r="K204" s="204"/>
      <c r="L204" s="204"/>
      <c r="M204" s="204"/>
      <c r="N204" s="204"/>
      <c r="O204" s="204"/>
      <c r="P204" s="204"/>
      <c r="Q204" s="204"/>
      <c r="R204" s="204"/>
      <c r="S204" s="204"/>
      <c r="T204" s="204"/>
      <c r="U204" s="204"/>
      <c r="V204" s="204"/>
      <c r="W204" s="204"/>
      <c r="X204" s="204"/>
      <c r="Y204" s="204"/>
      <c r="Z204" s="204"/>
      <c r="AA204" s="204"/>
    </row>
    <row r="205" spans="1:27" ht="12.75" customHeight="1">
      <c r="A205" s="218"/>
      <c r="B205" s="204"/>
      <c r="C205" s="204"/>
      <c r="D205" s="204"/>
      <c r="E205" s="204"/>
      <c r="F205" s="204"/>
      <c r="G205" s="204"/>
      <c r="H205" s="204"/>
      <c r="I205" s="204"/>
      <c r="J205" s="204"/>
      <c r="K205" s="204"/>
      <c r="L205" s="204"/>
      <c r="M205" s="204"/>
      <c r="N205" s="204"/>
      <c r="O205" s="204"/>
      <c r="P205" s="204"/>
      <c r="Q205" s="204"/>
      <c r="R205" s="204"/>
      <c r="S205" s="204"/>
      <c r="T205" s="204"/>
      <c r="U205" s="204"/>
      <c r="V205" s="204"/>
      <c r="W205" s="204"/>
      <c r="X205" s="204"/>
      <c r="Y205" s="204"/>
      <c r="Z205" s="204"/>
      <c r="AA205" s="204"/>
    </row>
    <row r="206" spans="1:27" ht="12.75" customHeight="1">
      <c r="A206" s="218"/>
      <c r="B206" s="204"/>
      <c r="C206" s="204"/>
      <c r="D206" s="204"/>
      <c r="E206" s="204"/>
      <c r="F206" s="204"/>
      <c r="G206" s="204"/>
      <c r="H206" s="204"/>
      <c r="I206" s="204"/>
      <c r="J206" s="204"/>
      <c r="K206" s="204"/>
      <c r="L206" s="204"/>
      <c r="M206" s="204"/>
      <c r="N206" s="204"/>
      <c r="O206" s="204"/>
      <c r="P206" s="204"/>
      <c r="Q206" s="204"/>
      <c r="R206" s="204"/>
      <c r="S206" s="204"/>
      <c r="T206" s="204"/>
      <c r="U206" s="204"/>
      <c r="V206" s="204"/>
      <c r="W206" s="204"/>
      <c r="X206" s="204"/>
      <c r="Y206" s="204"/>
      <c r="Z206" s="204"/>
      <c r="AA206" s="204"/>
    </row>
    <row r="207" spans="1:27" ht="12.75" customHeight="1">
      <c r="A207" s="218"/>
      <c r="B207" s="204"/>
      <c r="C207" s="204"/>
      <c r="D207" s="204"/>
      <c r="E207" s="204"/>
      <c r="F207" s="204"/>
      <c r="G207" s="204"/>
      <c r="H207" s="204"/>
      <c r="I207" s="204"/>
      <c r="J207" s="204"/>
      <c r="K207" s="204"/>
      <c r="L207" s="204"/>
      <c r="M207" s="204"/>
      <c r="N207" s="204"/>
      <c r="O207" s="204"/>
      <c r="P207" s="204"/>
      <c r="Q207" s="204"/>
      <c r="R207" s="204"/>
      <c r="S207" s="204"/>
      <c r="T207" s="204"/>
      <c r="U207" s="204"/>
      <c r="V207" s="204"/>
      <c r="W207" s="204"/>
      <c r="X207" s="204"/>
      <c r="Y207" s="204"/>
      <c r="Z207" s="204"/>
      <c r="AA207" s="204"/>
    </row>
    <row r="208" spans="1:27" ht="12.75" customHeight="1">
      <c r="A208" s="218"/>
      <c r="B208" s="204"/>
      <c r="C208" s="204"/>
      <c r="D208" s="204"/>
      <c r="E208" s="204"/>
      <c r="F208" s="204"/>
      <c r="G208" s="204"/>
      <c r="H208" s="204"/>
      <c r="I208" s="204"/>
      <c r="J208" s="204"/>
      <c r="K208" s="204"/>
      <c r="L208" s="204"/>
      <c r="M208" s="204"/>
      <c r="N208" s="204"/>
      <c r="O208" s="204"/>
      <c r="P208" s="204"/>
      <c r="Q208" s="204"/>
      <c r="R208" s="204"/>
      <c r="S208" s="204"/>
      <c r="T208" s="204"/>
      <c r="U208" s="204"/>
      <c r="V208" s="204"/>
      <c r="W208" s="204"/>
      <c r="X208" s="204"/>
      <c r="Y208" s="204"/>
      <c r="Z208" s="204"/>
      <c r="AA208" s="204"/>
    </row>
    <row r="209" spans="1:27" ht="12.75" customHeight="1">
      <c r="A209" s="218"/>
      <c r="B209" s="204"/>
      <c r="C209" s="204"/>
      <c r="D209" s="204"/>
      <c r="E209" s="204"/>
      <c r="F209" s="204"/>
      <c r="G209" s="204"/>
      <c r="H209" s="204"/>
      <c r="I209" s="204"/>
      <c r="J209" s="204"/>
      <c r="K209" s="204"/>
      <c r="L209" s="204"/>
      <c r="M209" s="204"/>
      <c r="N209" s="204"/>
      <c r="O209" s="204"/>
      <c r="P209" s="204"/>
      <c r="Q209" s="204"/>
      <c r="R209" s="204"/>
      <c r="S209" s="204"/>
      <c r="T209" s="204"/>
      <c r="U209" s="204"/>
      <c r="V209" s="204"/>
      <c r="W209" s="204"/>
      <c r="X209" s="204"/>
      <c r="Y209" s="204"/>
      <c r="Z209" s="204"/>
      <c r="AA209" s="204"/>
    </row>
    <row r="210" spans="1:27" ht="12.75" customHeight="1">
      <c r="A210" s="218"/>
      <c r="B210" s="204"/>
      <c r="C210" s="204"/>
      <c r="D210" s="204"/>
      <c r="E210" s="204"/>
      <c r="F210" s="204"/>
      <c r="G210" s="204"/>
      <c r="H210" s="204"/>
      <c r="I210" s="204"/>
      <c r="J210" s="204"/>
      <c r="K210" s="204"/>
      <c r="L210" s="204"/>
      <c r="M210" s="204"/>
      <c r="N210" s="204"/>
      <c r="O210" s="204"/>
      <c r="P210" s="204"/>
      <c r="Q210" s="204"/>
      <c r="R210" s="204"/>
      <c r="S210" s="204"/>
      <c r="T210" s="204"/>
      <c r="U210" s="204"/>
      <c r="V210" s="204"/>
      <c r="W210" s="204"/>
      <c r="X210" s="204"/>
      <c r="Y210" s="204"/>
      <c r="Z210" s="204"/>
      <c r="AA210" s="204"/>
    </row>
    <row r="211" spans="1:27" ht="12.75" customHeight="1">
      <c r="A211" s="218"/>
      <c r="B211" s="204"/>
      <c r="C211" s="204"/>
      <c r="D211" s="204"/>
      <c r="E211" s="204"/>
      <c r="F211" s="204"/>
      <c r="G211" s="204"/>
      <c r="H211" s="204"/>
      <c r="I211" s="204"/>
      <c r="J211" s="204"/>
      <c r="K211" s="204"/>
      <c r="L211" s="204"/>
      <c r="M211" s="204"/>
      <c r="N211" s="204"/>
      <c r="O211" s="204"/>
      <c r="P211" s="204"/>
      <c r="Q211" s="204"/>
      <c r="R211" s="204"/>
      <c r="S211" s="204"/>
      <c r="T211" s="204"/>
      <c r="U211" s="204"/>
      <c r="V211" s="204"/>
      <c r="W211" s="204"/>
      <c r="X211" s="204"/>
      <c r="Y211" s="204"/>
      <c r="Z211" s="204"/>
      <c r="AA211" s="204"/>
    </row>
    <row r="212" spans="1:27" ht="12.75" customHeight="1">
      <c r="A212" s="218"/>
      <c r="B212" s="204"/>
      <c r="C212" s="204"/>
      <c r="D212" s="204"/>
      <c r="E212" s="204"/>
      <c r="F212" s="204"/>
      <c r="G212" s="204"/>
      <c r="H212" s="204"/>
      <c r="I212" s="204"/>
      <c r="J212" s="204"/>
      <c r="K212" s="204"/>
      <c r="L212" s="204"/>
      <c r="M212" s="204"/>
      <c r="N212" s="204"/>
      <c r="O212" s="204"/>
      <c r="P212" s="204"/>
      <c r="Q212" s="204"/>
      <c r="R212" s="204"/>
      <c r="S212" s="204"/>
      <c r="T212" s="204"/>
      <c r="U212" s="204"/>
      <c r="V212" s="204"/>
      <c r="W212" s="204"/>
      <c r="X212" s="204"/>
      <c r="Y212" s="204"/>
      <c r="Z212" s="204"/>
      <c r="AA212" s="204"/>
    </row>
    <row r="213" spans="1:27" ht="12.75" customHeight="1">
      <c r="A213" s="218"/>
      <c r="B213" s="204"/>
      <c r="C213" s="204"/>
      <c r="D213" s="204"/>
      <c r="E213" s="204"/>
      <c r="F213" s="204"/>
      <c r="G213" s="204"/>
      <c r="H213" s="204"/>
      <c r="I213" s="204"/>
      <c r="J213" s="204"/>
      <c r="K213" s="204"/>
      <c r="L213" s="204"/>
      <c r="M213" s="204"/>
      <c r="N213" s="204"/>
      <c r="O213" s="204"/>
      <c r="P213" s="204"/>
      <c r="Q213" s="204"/>
      <c r="R213" s="204"/>
      <c r="S213" s="204"/>
      <c r="T213" s="204"/>
      <c r="U213" s="204"/>
      <c r="V213" s="204"/>
      <c r="W213" s="204"/>
      <c r="X213" s="204"/>
      <c r="Y213" s="204"/>
      <c r="Z213" s="204"/>
      <c r="AA213" s="204"/>
    </row>
    <row r="214" spans="1:27" ht="12.75" customHeight="1">
      <c r="A214" s="218"/>
      <c r="B214" s="204"/>
      <c r="C214" s="204"/>
      <c r="D214" s="204"/>
      <c r="E214" s="204"/>
      <c r="F214" s="204"/>
      <c r="G214" s="204"/>
      <c r="H214" s="204"/>
      <c r="I214" s="204"/>
      <c r="J214" s="204"/>
      <c r="K214" s="204"/>
      <c r="L214" s="204"/>
      <c r="M214" s="204"/>
      <c r="N214" s="204"/>
      <c r="O214" s="204"/>
      <c r="P214" s="204"/>
      <c r="Q214" s="204"/>
      <c r="R214" s="204"/>
      <c r="S214" s="204"/>
      <c r="T214" s="204"/>
      <c r="U214" s="204"/>
      <c r="V214" s="204"/>
      <c r="W214" s="204"/>
      <c r="X214" s="204"/>
      <c r="Y214" s="204"/>
      <c r="Z214" s="204"/>
      <c r="AA214" s="204"/>
    </row>
    <row r="215" spans="1:27" ht="12.75" customHeight="1">
      <c r="A215" s="218"/>
      <c r="B215" s="204"/>
      <c r="C215" s="204"/>
      <c r="D215" s="204"/>
      <c r="E215" s="204"/>
      <c r="F215" s="204"/>
      <c r="G215" s="204"/>
      <c r="H215" s="204"/>
      <c r="I215" s="204"/>
      <c r="J215" s="204"/>
      <c r="K215" s="204"/>
      <c r="L215" s="204"/>
      <c r="M215" s="204"/>
      <c r="N215" s="204"/>
      <c r="O215" s="204"/>
      <c r="P215" s="204"/>
      <c r="Q215" s="204"/>
      <c r="R215" s="204"/>
      <c r="S215" s="204"/>
      <c r="T215" s="204"/>
      <c r="U215" s="204"/>
      <c r="V215" s="204"/>
      <c r="W215" s="204"/>
      <c r="X215" s="204"/>
      <c r="Y215" s="204"/>
      <c r="Z215" s="204"/>
      <c r="AA215" s="204"/>
    </row>
    <row r="216" spans="1:27" ht="12.75" customHeight="1">
      <c r="A216" s="218"/>
      <c r="B216" s="204"/>
      <c r="C216" s="204"/>
      <c r="D216" s="204"/>
      <c r="E216" s="204"/>
      <c r="F216" s="204"/>
      <c r="G216" s="204"/>
      <c r="H216" s="204"/>
      <c r="I216" s="204"/>
      <c r="J216" s="204"/>
      <c r="K216" s="204"/>
      <c r="L216" s="204"/>
      <c r="M216" s="204"/>
      <c r="N216" s="204"/>
      <c r="O216" s="204"/>
      <c r="P216" s="204"/>
      <c r="Q216" s="204"/>
      <c r="R216" s="204"/>
      <c r="S216" s="204"/>
      <c r="T216" s="204"/>
      <c r="U216" s="204"/>
      <c r="V216" s="204"/>
      <c r="W216" s="204"/>
      <c r="X216" s="204"/>
      <c r="Y216" s="204"/>
      <c r="Z216" s="204"/>
      <c r="AA216" s="204"/>
    </row>
    <row r="217" spans="1:27" ht="12.75" customHeight="1">
      <c r="A217" s="218"/>
      <c r="B217" s="204"/>
      <c r="C217" s="204"/>
      <c r="D217" s="204"/>
      <c r="E217" s="204"/>
      <c r="F217" s="204"/>
      <c r="G217" s="204"/>
      <c r="H217" s="204"/>
      <c r="I217" s="204"/>
      <c r="J217" s="204"/>
      <c r="K217" s="204"/>
      <c r="L217" s="204"/>
      <c r="M217" s="204"/>
      <c r="N217" s="204"/>
      <c r="O217" s="204"/>
      <c r="P217" s="204"/>
      <c r="Q217" s="204"/>
      <c r="R217" s="204"/>
      <c r="S217" s="204"/>
      <c r="T217" s="204"/>
      <c r="U217" s="204"/>
      <c r="V217" s="204"/>
      <c r="W217" s="204"/>
      <c r="X217" s="204"/>
      <c r="Y217" s="204"/>
      <c r="Z217" s="204"/>
      <c r="AA217" s="204"/>
    </row>
    <row r="218" spans="1:27" ht="12.75" customHeight="1">
      <c r="A218" s="218"/>
      <c r="B218" s="204"/>
      <c r="C218" s="204"/>
      <c r="D218" s="204"/>
      <c r="E218" s="204"/>
      <c r="F218" s="204"/>
      <c r="G218" s="204"/>
      <c r="H218" s="204"/>
      <c r="I218" s="204"/>
      <c r="J218" s="204"/>
      <c r="K218" s="204"/>
      <c r="L218" s="204"/>
      <c r="M218" s="204"/>
      <c r="N218" s="204"/>
      <c r="O218" s="204"/>
      <c r="P218" s="204"/>
      <c r="Q218" s="204"/>
      <c r="R218" s="204"/>
      <c r="S218" s="204"/>
      <c r="T218" s="204"/>
      <c r="U218" s="204"/>
      <c r="V218" s="204"/>
      <c r="W218" s="204"/>
      <c r="X218" s="204"/>
      <c r="Y218" s="204"/>
      <c r="Z218" s="204"/>
      <c r="AA218" s="204"/>
    </row>
    <row r="219" spans="1:27" ht="12.75" customHeight="1">
      <c r="A219" s="218"/>
      <c r="B219" s="204"/>
      <c r="C219" s="204"/>
      <c r="D219" s="204"/>
      <c r="E219" s="204"/>
      <c r="F219" s="204"/>
      <c r="G219" s="204"/>
      <c r="H219" s="204"/>
      <c r="I219" s="204"/>
      <c r="J219" s="204"/>
      <c r="K219" s="204"/>
      <c r="L219" s="204"/>
      <c r="M219" s="204"/>
      <c r="N219" s="204"/>
      <c r="O219" s="204"/>
      <c r="P219" s="204"/>
      <c r="Q219" s="204"/>
      <c r="R219" s="204"/>
      <c r="S219" s="204"/>
      <c r="T219" s="204"/>
      <c r="U219" s="204"/>
      <c r="V219" s="204"/>
      <c r="W219" s="204"/>
      <c r="X219" s="204"/>
      <c r="Y219" s="204"/>
      <c r="Z219" s="204"/>
      <c r="AA219" s="204"/>
    </row>
    <row r="220" spans="1:27" ht="12.75" customHeight="1">
      <c r="A220" s="218"/>
      <c r="B220" s="204"/>
      <c r="C220" s="204"/>
      <c r="D220" s="204"/>
      <c r="E220" s="204"/>
      <c r="F220" s="204"/>
      <c r="G220" s="204"/>
      <c r="H220" s="204"/>
      <c r="I220" s="204"/>
      <c r="J220" s="204"/>
      <c r="K220" s="204"/>
      <c r="L220" s="204"/>
      <c r="M220" s="204"/>
      <c r="N220" s="204"/>
      <c r="O220" s="204"/>
      <c r="P220" s="204"/>
      <c r="Q220" s="204"/>
      <c r="R220" s="204"/>
      <c r="S220" s="204"/>
      <c r="T220" s="204"/>
      <c r="U220" s="204"/>
      <c r="V220" s="204"/>
      <c r="W220" s="204"/>
      <c r="X220" s="204"/>
      <c r="Y220" s="204"/>
      <c r="Z220" s="204"/>
      <c r="AA220" s="204"/>
    </row>
    <row r="221" spans="1:27" ht="12.75" customHeight="1">
      <c r="A221" s="218"/>
      <c r="B221" s="204"/>
      <c r="C221" s="204"/>
      <c r="D221" s="204"/>
      <c r="E221" s="204"/>
      <c r="F221" s="204"/>
      <c r="G221" s="204"/>
      <c r="H221" s="204"/>
      <c r="I221" s="204"/>
      <c r="J221" s="204"/>
      <c r="K221" s="204"/>
      <c r="L221" s="204"/>
      <c r="M221" s="204"/>
      <c r="N221" s="204"/>
      <c r="O221" s="204"/>
      <c r="P221" s="204"/>
      <c r="Q221" s="204"/>
      <c r="R221" s="204"/>
      <c r="S221" s="204"/>
      <c r="T221" s="204"/>
      <c r="U221" s="204"/>
      <c r="V221" s="204"/>
      <c r="W221" s="204"/>
      <c r="X221" s="204"/>
      <c r="Y221" s="204"/>
      <c r="Z221" s="204"/>
      <c r="AA221" s="204"/>
    </row>
    <row r="222" spans="1:27" ht="12.75" customHeight="1">
      <c r="A222" s="218"/>
      <c r="B222" s="204"/>
      <c r="C222" s="204"/>
      <c r="D222" s="204"/>
      <c r="E222" s="204"/>
      <c r="F222" s="204"/>
      <c r="G222" s="204"/>
      <c r="H222" s="204"/>
      <c r="I222" s="204"/>
      <c r="J222" s="204"/>
      <c r="K222" s="204"/>
      <c r="L222" s="204"/>
      <c r="M222" s="204"/>
      <c r="N222" s="204"/>
      <c r="O222" s="204"/>
      <c r="P222" s="204"/>
      <c r="Q222" s="204"/>
      <c r="R222" s="204"/>
      <c r="S222" s="204"/>
      <c r="T222" s="204"/>
      <c r="U222" s="204"/>
      <c r="V222" s="204"/>
      <c r="W222" s="204"/>
      <c r="X222" s="204"/>
      <c r="Y222" s="204"/>
      <c r="Z222" s="204"/>
      <c r="AA222" s="204"/>
    </row>
    <row r="223" spans="1:27" ht="12.75" customHeight="1">
      <c r="A223" s="218"/>
      <c r="B223" s="204"/>
      <c r="C223" s="204"/>
      <c r="D223" s="204"/>
      <c r="E223" s="204"/>
      <c r="F223" s="204"/>
      <c r="G223" s="204"/>
      <c r="H223" s="204"/>
      <c r="I223" s="204"/>
      <c r="J223" s="204"/>
      <c r="K223" s="204"/>
      <c r="L223" s="204"/>
      <c r="M223" s="204"/>
      <c r="N223" s="204"/>
      <c r="O223" s="204"/>
      <c r="P223" s="204"/>
      <c r="Q223" s="204"/>
      <c r="R223" s="204"/>
      <c r="S223" s="204"/>
      <c r="T223" s="204"/>
      <c r="U223" s="204"/>
      <c r="V223" s="204"/>
      <c r="W223" s="204"/>
      <c r="X223" s="204"/>
      <c r="Y223" s="204"/>
      <c r="Z223" s="204"/>
      <c r="AA223" s="204"/>
    </row>
    <row r="224" spans="1:27" ht="12.75" customHeight="1">
      <c r="A224" s="218"/>
      <c r="B224" s="204"/>
      <c r="C224" s="204"/>
      <c r="D224" s="204"/>
      <c r="E224" s="204"/>
      <c r="F224" s="204"/>
      <c r="G224" s="204"/>
      <c r="H224" s="204"/>
      <c r="I224" s="204"/>
      <c r="J224" s="204"/>
      <c r="K224" s="204"/>
      <c r="L224" s="204"/>
      <c r="M224" s="204"/>
      <c r="N224" s="204"/>
      <c r="O224" s="204"/>
      <c r="P224" s="204"/>
      <c r="Q224" s="204"/>
      <c r="R224" s="204"/>
      <c r="S224" s="204"/>
      <c r="T224" s="204"/>
      <c r="U224" s="204"/>
      <c r="V224" s="204"/>
      <c r="W224" s="204"/>
      <c r="X224" s="204"/>
      <c r="Y224" s="204"/>
      <c r="Z224" s="204"/>
      <c r="AA224" s="204"/>
    </row>
    <row r="225" spans="1:27" ht="12.75" customHeight="1">
      <c r="A225" s="218"/>
      <c r="B225" s="204"/>
      <c r="C225" s="204"/>
      <c r="D225" s="204"/>
      <c r="E225" s="204"/>
      <c r="F225" s="204"/>
      <c r="G225" s="204"/>
      <c r="H225" s="204"/>
      <c r="I225" s="204"/>
      <c r="J225" s="204"/>
      <c r="K225" s="204"/>
      <c r="L225" s="204"/>
      <c r="M225" s="204"/>
      <c r="N225" s="204"/>
      <c r="O225" s="204"/>
      <c r="P225" s="204"/>
      <c r="Q225" s="204"/>
      <c r="R225" s="204"/>
      <c r="S225" s="204"/>
      <c r="T225" s="204"/>
      <c r="U225" s="204"/>
      <c r="V225" s="204"/>
      <c r="W225" s="204"/>
      <c r="X225" s="204"/>
      <c r="Y225" s="204"/>
      <c r="Z225" s="204"/>
      <c r="AA225" s="204"/>
    </row>
    <row r="226" spans="1:27" ht="12.75" customHeight="1">
      <c r="A226" s="218"/>
      <c r="B226" s="204"/>
      <c r="C226" s="204"/>
      <c r="D226" s="204"/>
      <c r="E226" s="204"/>
      <c r="F226" s="204"/>
      <c r="G226" s="204"/>
      <c r="H226" s="204"/>
      <c r="I226" s="204"/>
      <c r="J226" s="204"/>
      <c r="K226" s="204"/>
      <c r="L226" s="204"/>
      <c r="M226" s="204"/>
      <c r="N226" s="204"/>
      <c r="O226" s="204"/>
      <c r="P226" s="204"/>
      <c r="Q226" s="204"/>
      <c r="R226" s="204"/>
      <c r="S226" s="204"/>
      <c r="T226" s="204"/>
      <c r="U226" s="204"/>
      <c r="V226" s="204"/>
      <c r="W226" s="204"/>
      <c r="X226" s="204"/>
      <c r="Y226" s="204"/>
      <c r="Z226" s="204"/>
      <c r="AA226" s="204"/>
    </row>
    <row r="227" spans="1:27" ht="12.75" customHeight="1">
      <c r="A227" s="218"/>
      <c r="B227" s="204"/>
      <c r="C227" s="204"/>
      <c r="D227" s="204"/>
      <c r="E227" s="204"/>
      <c r="F227" s="204"/>
      <c r="G227" s="204"/>
      <c r="H227" s="204"/>
      <c r="I227" s="204"/>
      <c r="J227" s="204"/>
      <c r="K227" s="204"/>
      <c r="L227" s="204"/>
      <c r="M227" s="204"/>
      <c r="N227" s="204"/>
      <c r="O227" s="204"/>
      <c r="P227" s="204"/>
      <c r="Q227" s="204"/>
      <c r="R227" s="204"/>
      <c r="S227" s="204"/>
      <c r="T227" s="204"/>
      <c r="U227" s="204"/>
      <c r="V227" s="204"/>
      <c r="W227" s="204"/>
      <c r="X227" s="204"/>
      <c r="Y227" s="204"/>
      <c r="Z227" s="204"/>
      <c r="AA227" s="204"/>
    </row>
    <row r="228" spans="1:27" ht="12.75" customHeight="1">
      <c r="A228" s="218"/>
      <c r="B228" s="204"/>
      <c r="C228" s="204"/>
      <c r="D228" s="204"/>
      <c r="E228" s="204"/>
      <c r="F228" s="204"/>
      <c r="G228" s="204"/>
      <c r="H228" s="204"/>
      <c r="I228" s="204"/>
      <c r="J228" s="204"/>
      <c r="K228" s="204"/>
      <c r="L228" s="204"/>
      <c r="M228" s="204"/>
      <c r="N228" s="204"/>
      <c r="O228" s="204"/>
      <c r="P228" s="204"/>
      <c r="Q228" s="204"/>
      <c r="R228" s="204"/>
      <c r="S228" s="204"/>
      <c r="T228" s="204"/>
      <c r="U228" s="204"/>
      <c r="V228" s="204"/>
      <c r="W228" s="204"/>
      <c r="X228" s="204"/>
      <c r="Y228" s="204"/>
      <c r="Z228" s="204"/>
      <c r="AA228" s="204"/>
    </row>
    <row r="229" spans="1:27" ht="12.75" customHeight="1">
      <c r="A229" s="218"/>
      <c r="B229" s="204"/>
      <c r="C229" s="204"/>
      <c r="D229" s="204"/>
      <c r="E229" s="204"/>
      <c r="F229" s="204"/>
      <c r="G229" s="204"/>
      <c r="H229" s="204"/>
      <c r="I229" s="204"/>
      <c r="J229" s="204"/>
      <c r="K229" s="204"/>
      <c r="L229" s="204"/>
      <c r="M229" s="204"/>
      <c r="N229" s="204"/>
      <c r="O229" s="204"/>
      <c r="P229" s="204"/>
      <c r="Q229" s="204"/>
      <c r="R229" s="204"/>
      <c r="S229" s="204"/>
      <c r="T229" s="204"/>
      <c r="U229" s="204"/>
      <c r="V229" s="204"/>
      <c r="W229" s="204"/>
      <c r="X229" s="204"/>
      <c r="Y229" s="204"/>
      <c r="Z229" s="204"/>
      <c r="AA229" s="204"/>
    </row>
    <row r="230" spans="1:27" ht="12.75" customHeight="1">
      <c r="A230" s="218"/>
      <c r="B230" s="204"/>
      <c r="C230" s="204"/>
      <c r="D230" s="204"/>
      <c r="E230" s="204"/>
      <c r="F230" s="204"/>
      <c r="G230" s="204"/>
      <c r="H230" s="204"/>
      <c r="I230" s="204"/>
      <c r="J230" s="204"/>
      <c r="K230" s="204"/>
      <c r="L230" s="204"/>
      <c r="M230" s="204"/>
      <c r="N230" s="204"/>
      <c r="O230" s="204"/>
      <c r="P230" s="204"/>
      <c r="Q230" s="204"/>
      <c r="R230" s="204"/>
      <c r="S230" s="204"/>
      <c r="T230" s="204"/>
      <c r="U230" s="204"/>
      <c r="V230" s="204"/>
      <c r="W230" s="204"/>
      <c r="X230" s="204"/>
      <c r="Y230" s="204"/>
      <c r="Z230" s="204"/>
      <c r="AA230" s="204"/>
    </row>
    <row r="231" spans="1:27" ht="12.75" customHeight="1">
      <c r="A231" s="218"/>
      <c r="B231" s="204"/>
      <c r="C231" s="204"/>
      <c r="D231" s="204"/>
      <c r="E231" s="204"/>
      <c r="F231" s="204"/>
      <c r="G231" s="204"/>
      <c r="H231" s="204"/>
      <c r="I231" s="204"/>
      <c r="J231" s="204"/>
      <c r="K231" s="204"/>
      <c r="L231" s="204"/>
      <c r="M231" s="204"/>
      <c r="N231" s="204"/>
      <c r="O231" s="204"/>
      <c r="P231" s="204"/>
      <c r="Q231" s="204"/>
      <c r="R231" s="204"/>
      <c r="S231" s="204"/>
      <c r="T231" s="204"/>
      <c r="U231" s="204"/>
      <c r="V231" s="204"/>
      <c r="W231" s="204"/>
      <c r="X231" s="204"/>
      <c r="Y231" s="204"/>
      <c r="Z231" s="204"/>
      <c r="AA231" s="204"/>
    </row>
    <row r="232" spans="1:27" ht="12.75" customHeight="1">
      <c r="A232" s="218"/>
      <c r="B232" s="204"/>
      <c r="C232" s="204"/>
      <c r="D232" s="204"/>
      <c r="E232" s="204"/>
      <c r="F232" s="204"/>
      <c r="G232" s="204"/>
      <c r="H232" s="204"/>
      <c r="I232" s="204"/>
      <c r="J232" s="204"/>
      <c r="K232" s="204"/>
      <c r="L232" s="204"/>
      <c r="M232" s="204"/>
      <c r="N232" s="204"/>
      <c r="O232" s="204"/>
      <c r="P232" s="204"/>
      <c r="Q232" s="204"/>
      <c r="R232" s="204"/>
      <c r="S232" s="204"/>
      <c r="T232" s="204"/>
      <c r="U232" s="204"/>
      <c r="V232" s="204"/>
      <c r="W232" s="204"/>
      <c r="X232" s="204"/>
      <c r="Y232" s="204"/>
      <c r="Z232" s="204"/>
      <c r="AA232" s="204"/>
    </row>
    <row r="233" spans="1:27" ht="12.75" customHeight="1">
      <c r="A233" s="218"/>
      <c r="B233" s="204"/>
      <c r="C233" s="204"/>
      <c r="D233" s="204"/>
      <c r="E233" s="204"/>
      <c r="F233" s="204"/>
      <c r="G233" s="204"/>
      <c r="H233" s="204"/>
      <c r="I233" s="204"/>
      <c r="J233" s="204"/>
      <c r="K233" s="204"/>
      <c r="L233" s="204"/>
      <c r="M233" s="204"/>
      <c r="N233" s="204"/>
      <c r="O233" s="204"/>
      <c r="P233" s="204"/>
      <c r="Q233" s="204"/>
      <c r="R233" s="204"/>
      <c r="S233" s="204"/>
      <c r="T233" s="204"/>
      <c r="U233" s="204"/>
      <c r="V233" s="204"/>
      <c r="W233" s="204"/>
      <c r="X233" s="204"/>
      <c r="Y233" s="204"/>
      <c r="Z233" s="204"/>
      <c r="AA233" s="204"/>
    </row>
    <row r="234" spans="1:27" ht="12.75" customHeight="1">
      <c r="A234" s="218"/>
      <c r="B234" s="204"/>
      <c r="C234" s="204"/>
      <c r="D234" s="204"/>
      <c r="E234" s="204"/>
      <c r="F234" s="204"/>
      <c r="G234" s="204"/>
      <c r="H234" s="204"/>
      <c r="I234" s="204"/>
      <c r="J234" s="204"/>
      <c r="K234" s="204"/>
      <c r="L234" s="204"/>
      <c r="M234" s="204"/>
      <c r="N234" s="204"/>
      <c r="O234" s="204"/>
      <c r="P234" s="204"/>
      <c r="Q234" s="204"/>
      <c r="R234" s="204"/>
      <c r="S234" s="204"/>
      <c r="T234" s="204"/>
      <c r="U234" s="204"/>
      <c r="V234" s="204"/>
      <c r="W234" s="204"/>
      <c r="X234" s="204"/>
      <c r="Y234" s="204"/>
      <c r="Z234" s="204"/>
      <c r="AA234" s="204"/>
    </row>
    <row r="235" spans="1:27" ht="12.75" customHeight="1">
      <c r="A235" s="218"/>
      <c r="B235" s="204"/>
      <c r="C235" s="204"/>
      <c r="D235" s="204"/>
      <c r="E235" s="204"/>
      <c r="F235" s="204"/>
      <c r="G235" s="204"/>
      <c r="H235" s="204"/>
      <c r="I235" s="204"/>
      <c r="J235" s="204"/>
      <c r="K235" s="204"/>
      <c r="L235" s="204"/>
      <c r="M235" s="204"/>
      <c r="N235" s="204"/>
      <c r="O235" s="204"/>
      <c r="P235" s="204"/>
      <c r="Q235" s="204"/>
      <c r="R235" s="204"/>
      <c r="S235" s="204"/>
      <c r="T235" s="204"/>
      <c r="U235" s="204"/>
      <c r="V235" s="204"/>
      <c r="W235" s="204"/>
      <c r="X235" s="204"/>
      <c r="Y235" s="204"/>
      <c r="Z235" s="204"/>
      <c r="AA235" s="204"/>
    </row>
    <row r="236" spans="1:27" ht="12.75" customHeight="1">
      <c r="A236" s="218"/>
      <c r="B236" s="204"/>
      <c r="C236" s="204"/>
      <c r="D236" s="204"/>
      <c r="E236" s="204"/>
      <c r="F236" s="204"/>
      <c r="G236" s="204"/>
      <c r="H236" s="204"/>
      <c r="I236" s="204"/>
      <c r="J236" s="204"/>
      <c r="K236" s="204"/>
      <c r="L236" s="204"/>
      <c r="M236" s="204"/>
      <c r="N236" s="204"/>
      <c r="O236" s="204"/>
      <c r="P236" s="204"/>
      <c r="Q236" s="204"/>
      <c r="R236" s="204"/>
      <c r="S236" s="204"/>
      <c r="T236" s="204"/>
      <c r="U236" s="204"/>
      <c r="V236" s="204"/>
      <c r="W236" s="204"/>
      <c r="X236" s="204"/>
      <c r="Y236" s="204"/>
      <c r="Z236" s="204"/>
      <c r="AA236" s="204"/>
    </row>
    <row r="237" spans="1:27" ht="12.75" customHeight="1">
      <c r="A237" s="218"/>
      <c r="B237" s="204"/>
      <c r="C237" s="204"/>
      <c r="D237" s="204"/>
      <c r="E237" s="204"/>
      <c r="F237" s="204"/>
      <c r="G237" s="204"/>
      <c r="H237" s="204"/>
      <c r="I237" s="204"/>
      <c r="J237" s="204"/>
      <c r="K237" s="204"/>
      <c r="L237" s="204"/>
      <c r="M237" s="204"/>
      <c r="N237" s="204"/>
      <c r="O237" s="204"/>
      <c r="P237" s="204"/>
      <c r="Q237" s="204"/>
      <c r="R237" s="204"/>
      <c r="S237" s="204"/>
      <c r="T237" s="204"/>
      <c r="U237" s="204"/>
      <c r="V237" s="204"/>
      <c r="W237" s="204"/>
      <c r="X237" s="204"/>
      <c r="Y237" s="204"/>
      <c r="Z237" s="204"/>
      <c r="AA237" s="204"/>
    </row>
    <row r="238" spans="1:27" ht="12.75" customHeight="1">
      <c r="A238" s="218"/>
      <c r="B238" s="204"/>
      <c r="C238" s="204"/>
      <c r="D238" s="204"/>
      <c r="E238" s="204"/>
      <c r="F238" s="204"/>
      <c r="G238" s="204"/>
      <c r="H238" s="204"/>
      <c r="I238" s="204"/>
      <c r="J238" s="204"/>
      <c r="K238" s="204"/>
      <c r="L238" s="204"/>
      <c r="M238" s="204"/>
      <c r="N238" s="204"/>
      <c r="O238" s="204"/>
      <c r="P238" s="204"/>
      <c r="Q238" s="204"/>
      <c r="R238" s="204"/>
      <c r="S238" s="204"/>
      <c r="T238" s="204"/>
      <c r="U238" s="204"/>
      <c r="V238" s="204"/>
      <c r="W238" s="204"/>
      <c r="X238" s="204"/>
      <c r="Y238" s="204"/>
      <c r="Z238" s="204"/>
      <c r="AA238" s="204"/>
    </row>
    <row r="239" spans="1:27" ht="12.75" customHeight="1">
      <c r="A239" s="218"/>
      <c r="B239" s="204"/>
      <c r="C239" s="204"/>
      <c r="D239" s="204"/>
      <c r="E239" s="204"/>
      <c r="F239" s="204"/>
      <c r="G239" s="204"/>
      <c r="H239" s="204"/>
      <c r="I239" s="204"/>
      <c r="J239" s="204"/>
      <c r="K239" s="204"/>
      <c r="L239" s="204"/>
      <c r="M239" s="204"/>
      <c r="N239" s="204"/>
      <c r="O239" s="204"/>
      <c r="P239" s="204"/>
      <c r="Q239" s="204"/>
      <c r="R239" s="204"/>
      <c r="S239" s="204"/>
      <c r="T239" s="204"/>
      <c r="U239" s="204"/>
      <c r="V239" s="204"/>
      <c r="W239" s="204"/>
      <c r="X239" s="204"/>
      <c r="Y239" s="204"/>
      <c r="Z239" s="204"/>
      <c r="AA239" s="204"/>
    </row>
    <row r="240" spans="1:27" ht="12.75" customHeight="1">
      <c r="A240" s="218"/>
      <c r="B240" s="204"/>
      <c r="C240" s="204"/>
      <c r="D240" s="204"/>
      <c r="E240" s="204"/>
      <c r="F240" s="204"/>
      <c r="G240" s="204"/>
      <c r="H240" s="204"/>
      <c r="I240" s="204"/>
      <c r="J240" s="204"/>
      <c r="K240" s="204"/>
      <c r="L240" s="204"/>
      <c r="M240" s="204"/>
      <c r="N240" s="204"/>
      <c r="O240" s="204"/>
      <c r="P240" s="204"/>
      <c r="Q240" s="204"/>
      <c r="R240" s="204"/>
      <c r="S240" s="204"/>
      <c r="T240" s="204"/>
      <c r="U240" s="204"/>
      <c r="V240" s="204"/>
      <c r="W240" s="204"/>
      <c r="X240" s="204"/>
      <c r="Y240" s="204"/>
      <c r="Z240" s="204"/>
      <c r="AA240" s="204"/>
    </row>
    <row r="241" spans="1:27" ht="12.75" customHeight="1">
      <c r="A241" s="218"/>
      <c r="B241" s="204"/>
      <c r="C241" s="204"/>
      <c r="D241" s="204"/>
      <c r="E241" s="204"/>
      <c r="F241" s="204"/>
      <c r="G241" s="204"/>
      <c r="H241" s="204"/>
      <c r="I241" s="204"/>
      <c r="J241" s="204"/>
      <c r="K241" s="204"/>
      <c r="L241" s="204"/>
      <c r="M241" s="204"/>
      <c r="N241" s="204"/>
      <c r="O241" s="204"/>
      <c r="P241" s="204"/>
      <c r="Q241" s="204"/>
      <c r="R241" s="204"/>
      <c r="S241" s="204"/>
      <c r="T241" s="204"/>
      <c r="U241" s="204"/>
      <c r="V241" s="204"/>
      <c r="W241" s="204"/>
      <c r="X241" s="204"/>
      <c r="Y241" s="204"/>
      <c r="Z241" s="204"/>
      <c r="AA241" s="204"/>
    </row>
    <row r="242" spans="1:27" ht="12.75" customHeight="1">
      <c r="A242" s="218"/>
      <c r="B242" s="204"/>
      <c r="C242" s="204"/>
      <c r="D242" s="204"/>
      <c r="E242" s="204"/>
      <c r="F242" s="204"/>
      <c r="G242" s="204"/>
      <c r="H242" s="204"/>
      <c r="I242" s="204"/>
      <c r="J242" s="204"/>
      <c r="K242" s="204"/>
      <c r="L242" s="204"/>
      <c r="M242" s="204"/>
      <c r="N242" s="204"/>
      <c r="O242" s="204"/>
      <c r="P242" s="204"/>
      <c r="Q242" s="204"/>
      <c r="R242" s="204"/>
      <c r="S242" s="204"/>
      <c r="T242" s="204"/>
      <c r="U242" s="204"/>
      <c r="V242" s="204"/>
      <c r="W242" s="204"/>
      <c r="X242" s="204"/>
      <c r="Y242" s="204"/>
      <c r="Z242" s="204"/>
      <c r="AA242" s="204"/>
    </row>
    <row r="243" spans="1:27" ht="12.75" customHeight="1">
      <c r="A243" s="218"/>
      <c r="B243" s="204"/>
      <c r="C243" s="204"/>
      <c r="D243" s="204"/>
      <c r="E243" s="204"/>
      <c r="F243" s="204"/>
      <c r="G243" s="204"/>
      <c r="H243" s="204"/>
      <c r="I243" s="204"/>
      <c r="J243" s="204"/>
      <c r="K243" s="204"/>
      <c r="L243" s="204"/>
      <c r="M243" s="204"/>
      <c r="N243" s="204"/>
      <c r="O243" s="204"/>
      <c r="P243" s="204"/>
      <c r="Q243" s="204"/>
      <c r="R243" s="204"/>
      <c r="S243" s="204"/>
      <c r="T243" s="204"/>
      <c r="U243" s="204"/>
      <c r="V243" s="204"/>
      <c r="W243" s="204"/>
      <c r="X243" s="204"/>
      <c r="Y243" s="204"/>
      <c r="Z243" s="204"/>
      <c r="AA243" s="204"/>
    </row>
    <row r="244" spans="1:27" ht="12.75" customHeight="1">
      <c r="A244" s="218"/>
      <c r="B244" s="204"/>
      <c r="C244" s="204"/>
      <c r="D244" s="204"/>
      <c r="E244" s="204"/>
      <c r="F244" s="204"/>
      <c r="G244" s="204"/>
      <c r="H244" s="204"/>
      <c r="I244" s="204"/>
      <c r="J244" s="204"/>
      <c r="K244" s="204"/>
      <c r="L244" s="204"/>
      <c r="M244" s="204"/>
      <c r="N244" s="204"/>
      <c r="O244" s="204"/>
      <c r="P244" s="204"/>
      <c r="Q244" s="204"/>
      <c r="R244" s="204"/>
      <c r="S244" s="204"/>
      <c r="T244" s="204"/>
      <c r="U244" s="204"/>
      <c r="V244" s="204"/>
      <c r="W244" s="204"/>
      <c r="X244" s="204"/>
      <c r="Y244" s="204"/>
      <c r="Z244" s="204"/>
      <c r="AA244" s="204"/>
    </row>
    <row r="245" spans="1:27" ht="12.75" customHeight="1">
      <c r="A245" s="218"/>
      <c r="B245" s="204"/>
      <c r="C245" s="204"/>
      <c r="D245" s="204"/>
      <c r="E245" s="204"/>
      <c r="F245" s="204"/>
      <c r="G245" s="204"/>
      <c r="H245" s="204"/>
      <c r="I245" s="204"/>
      <c r="J245" s="204"/>
      <c r="K245" s="204"/>
      <c r="L245" s="204"/>
      <c r="M245" s="204"/>
      <c r="N245" s="204"/>
      <c r="O245" s="204"/>
      <c r="P245" s="204"/>
      <c r="Q245" s="204"/>
      <c r="R245" s="204"/>
      <c r="S245" s="204"/>
      <c r="T245" s="204"/>
      <c r="U245" s="204"/>
      <c r="V245" s="204"/>
      <c r="W245" s="204"/>
      <c r="X245" s="204"/>
      <c r="Y245" s="204"/>
      <c r="Z245" s="204"/>
      <c r="AA245" s="204"/>
    </row>
    <row r="246" spans="1:27" ht="12.75" customHeight="1">
      <c r="A246" s="218"/>
      <c r="B246" s="204"/>
      <c r="C246" s="204"/>
      <c r="D246" s="204"/>
      <c r="E246" s="204"/>
      <c r="F246" s="204"/>
      <c r="G246" s="204"/>
      <c r="H246" s="204"/>
      <c r="I246" s="204"/>
      <c r="J246" s="204"/>
      <c r="K246" s="204"/>
      <c r="L246" s="204"/>
      <c r="M246" s="204"/>
      <c r="N246" s="204"/>
      <c r="O246" s="204"/>
      <c r="P246" s="204"/>
      <c r="Q246" s="204"/>
      <c r="R246" s="204"/>
      <c r="S246" s="204"/>
      <c r="T246" s="204"/>
      <c r="U246" s="204"/>
      <c r="V246" s="204"/>
      <c r="W246" s="204"/>
      <c r="X246" s="204"/>
      <c r="Y246" s="204"/>
      <c r="Z246" s="204"/>
      <c r="AA246" s="204"/>
    </row>
    <row r="247" spans="1:27" ht="12.75" customHeight="1">
      <c r="A247" s="218"/>
      <c r="B247" s="204"/>
      <c r="C247" s="204"/>
      <c r="D247" s="204"/>
      <c r="E247" s="204"/>
      <c r="F247" s="204"/>
      <c r="G247" s="204"/>
      <c r="H247" s="204"/>
      <c r="I247" s="204"/>
      <c r="J247" s="204"/>
      <c r="K247" s="204"/>
      <c r="L247" s="204"/>
      <c r="M247" s="204"/>
      <c r="N247" s="204"/>
      <c r="O247" s="204"/>
      <c r="P247" s="204"/>
      <c r="Q247" s="204"/>
      <c r="R247" s="204"/>
      <c r="S247" s="204"/>
      <c r="T247" s="204"/>
      <c r="U247" s="204"/>
      <c r="V247" s="204"/>
      <c r="W247" s="204"/>
      <c r="X247" s="204"/>
      <c r="Y247" s="204"/>
      <c r="Z247" s="204"/>
      <c r="AA247" s="204"/>
    </row>
    <row r="248" spans="1:27" ht="12.75" customHeight="1">
      <c r="A248" s="218"/>
      <c r="B248" s="204"/>
      <c r="C248" s="204"/>
      <c r="D248" s="204"/>
      <c r="E248" s="204"/>
      <c r="F248" s="204"/>
      <c r="G248" s="204"/>
      <c r="H248" s="204"/>
      <c r="I248" s="204"/>
      <c r="J248" s="204"/>
      <c r="K248" s="204"/>
      <c r="L248" s="204"/>
      <c r="M248" s="204"/>
      <c r="N248" s="204"/>
      <c r="O248" s="204"/>
      <c r="P248" s="204"/>
      <c r="Q248" s="204"/>
      <c r="R248" s="204"/>
      <c r="S248" s="204"/>
      <c r="T248" s="204"/>
      <c r="U248" s="204"/>
      <c r="V248" s="204"/>
      <c r="W248" s="204"/>
      <c r="X248" s="204"/>
      <c r="Y248" s="204"/>
      <c r="Z248" s="204"/>
      <c r="AA248" s="204"/>
    </row>
    <row r="249" spans="1:27" ht="12.75" customHeight="1">
      <c r="A249" s="218"/>
      <c r="B249" s="204"/>
      <c r="C249" s="204"/>
      <c r="D249" s="204"/>
      <c r="E249" s="204"/>
      <c r="F249" s="204"/>
      <c r="G249" s="204"/>
      <c r="H249" s="204"/>
      <c r="I249" s="204"/>
      <c r="J249" s="204"/>
      <c r="K249" s="204"/>
      <c r="L249" s="204"/>
      <c r="M249" s="204"/>
      <c r="N249" s="204"/>
      <c r="O249" s="204"/>
      <c r="P249" s="204"/>
      <c r="Q249" s="204"/>
      <c r="R249" s="204"/>
      <c r="S249" s="204"/>
      <c r="T249" s="204"/>
      <c r="U249" s="204"/>
      <c r="V249" s="204"/>
      <c r="W249" s="204"/>
      <c r="X249" s="204"/>
      <c r="Y249" s="204"/>
      <c r="Z249" s="204"/>
      <c r="AA249" s="204"/>
    </row>
    <row r="250" spans="1:27" ht="12.75" customHeight="1">
      <c r="A250" s="218"/>
      <c r="B250" s="204"/>
      <c r="C250" s="204"/>
      <c r="D250" s="204"/>
      <c r="E250" s="204"/>
      <c r="F250" s="204"/>
      <c r="G250" s="204"/>
      <c r="H250" s="204"/>
      <c r="I250" s="204"/>
      <c r="J250" s="204"/>
      <c r="K250" s="204"/>
      <c r="L250" s="204"/>
      <c r="M250" s="204"/>
      <c r="N250" s="204"/>
      <c r="O250" s="204"/>
      <c r="P250" s="204"/>
      <c r="Q250" s="204"/>
      <c r="R250" s="204"/>
      <c r="S250" s="204"/>
      <c r="T250" s="204"/>
      <c r="U250" s="204"/>
      <c r="V250" s="204"/>
      <c r="W250" s="204"/>
      <c r="X250" s="204"/>
      <c r="Y250" s="204"/>
      <c r="Z250" s="204"/>
      <c r="AA250" s="204"/>
    </row>
    <row r="251" spans="1:27" ht="12.75" customHeight="1">
      <c r="A251" s="218"/>
      <c r="B251" s="204"/>
      <c r="C251" s="204"/>
      <c r="D251" s="204"/>
      <c r="E251" s="204"/>
      <c r="F251" s="204"/>
      <c r="G251" s="204"/>
      <c r="H251" s="204"/>
      <c r="I251" s="204"/>
      <c r="J251" s="204"/>
      <c r="K251" s="204"/>
      <c r="L251" s="204"/>
      <c r="M251" s="204"/>
      <c r="N251" s="204"/>
      <c r="O251" s="204"/>
      <c r="P251" s="204"/>
      <c r="Q251" s="204"/>
      <c r="R251" s="204"/>
      <c r="S251" s="204"/>
      <c r="T251" s="204"/>
      <c r="U251" s="204"/>
      <c r="V251" s="204"/>
      <c r="W251" s="204"/>
      <c r="X251" s="204"/>
      <c r="Y251" s="204"/>
      <c r="Z251" s="204"/>
      <c r="AA251" s="204"/>
    </row>
    <row r="252" spans="1:27" ht="12.75" customHeight="1">
      <c r="A252" s="218"/>
      <c r="B252" s="204"/>
      <c r="C252" s="204"/>
      <c r="D252" s="204"/>
      <c r="E252" s="204"/>
      <c r="F252" s="204"/>
      <c r="G252" s="204"/>
      <c r="H252" s="204"/>
      <c r="I252" s="204"/>
      <c r="J252" s="204"/>
      <c r="K252" s="204"/>
      <c r="L252" s="204"/>
      <c r="M252" s="204"/>
      <c r="N252" s="204"/>
      <c r="O252" s="204"/>
      <c r="P252" s="204"/>
      <c r="Q252" s="204"/>
      <c r="R252" s="204"/>
      <c r="S252" s="204"/>
      <c r="T252" s="204"/>
      <c r="U252" s="204"/>
      <c r="V252" s="204"/>
      <c r="W252" s="204"/>
      <c r="X252" s="204"/>
      <c r="Y252" s="204"/>
      <c r="Z252" s="204"/>
      <c r="AA252" s="204"/>
    </row>
    <row r="253" spans="1:27" ht="12.75" customHeight="1">
      <c r="A253" s="218"/>
      <c r="B253" s="204"/>
      <c r="C253" s="204"/>
      <c r="D253" s="204"/>
      <c r="E253" s="204"/>
      <c r="F253" s="204"/>
      <c r="G253" s="204"/>
      <c r="H253" s="204"/>
      <c r="I253" s="204"/>
      <c r="J253" s="204"/>
      <c r="K253" s="204"/>
      <c r="L253" s="204"/>
      <c r="M253" s="204"/>
      <c r="N253" s="204"/>
      <c r="O253" s="204"/>
      <c r="P253" s="204"/>
      <c r="Q253" s="204"/>
      <c r="R253" s="204"/>
      <c r="S253" s="204"/>
      <c r="T253" s="204"/>
      <c r="U253" s="204"/>
      <c r="V253" s="204"/>
      <c r="W253" s="204"/>
      <c r="X253" s="204"/>
      <c r="Y253" s="204"/>
      <c r="Z253" s="204"/>
      <c r="AA253" s="204"/>
    </row>
    <row r="254" spans="1:27" ht="12.75" customHeight="1">
      <c r="A254" s="218"/>
      <c r="B254" s="204"/>
      <c r="C254" s="204"/>
      <c r="D254" s="204"/>
      <c r="E254" s="204"/>
      <c r="F254" s="204"/>
      <c r="G254" s="204"/>
      <c r="H254" s="204"/>
      <c r="I254" s="204"/>
      <c r="J254" s="204"/>
      <c r="K254" s="204"/>
      <c r="L254" s="204"/>
      <c r="M254" s="204"/>
      <c r="N254" s="204"/>
      <c r="O254" s="204"/>
      <c r="P254" s="204"/>
      <c r="Q254" s="204"/>
      <c r="R254" s="204"/>
      <c r="S254" s="204"/>
      <c r="T254" s="204"/>
      <c r="U254" s="204"/>
      <c r="V254" s="204"/>
      <c r="W254" s="204"/>
      <c r="X254" s="204"/>
      <c r="Y254" s="204"/>
      <c r="Z254" s="204"/>
      <c r="AA254" s="204"/>
    </row>
    <row r="255" spans="1:27" ht="12.75" customHeight="1">
      <c r="A255" s="218"/>
      <c r="B255" s="204"/>
      <c r="C255" s="204"/>
      <c r="D255" s="204"/>
      <c r="E255" s="204"/>
      <c r="F255" s="204"/>
      <c r="G255" s="204"/>
      <c r="H255" s="204"/>
      <c r="I255" s="204"/>
      <c r="J255" s="204"/>
      <c r="K255" s="204"/>
      <c r="L255" s="204"/>
      <c r="M255" s="204"/>
      <c r="N255" s="204"/>
      <c r="O255" s="204"/>
      <c r="P255" s="204"/>
      <c r="Q255" s="204"/>
      <c r="R255" s="204"/>
      <c r="S255" s="204"/>
      <c r="T255" s="204"/>
      <c r="U255" s="204"/>
      <c r="V255" s="204"/>
      <c r="W255" s="204"/>
      <c r="X255" s="204"/>
      <c r="Y255" s="204"/>
      <c r="Z255" s="204"/>
      <c r="AA255" s="204"/>
    </row>
    <row r="256" spans="1:27" ht="12.75" customHeight="1">
      <c r="A256" s="218"/>
      <c r="B256" s="204"/>
      <c r="C256" s="204"/>
      <c r="D256" s="204"/>
      <c r="E256" s="204"/>
      <c r="F256" s="204"/>
      <c r="G256" s="204"/>
      <c r="H256" s="204"/>
      <c r="I256" s="204"/>
      <c r="J256" s="204"/>
      <c r="K256" s="204"/>
      <c r="L256" s="204"/>
      <c r="M256" s="204"/>
      <c r="N256" s="204"/>
      <c r="O256" s="204"/>
      <c r="P256" s="204"/>
      <c r="Q256" s="204"/>
      <c r="R256" s="204"/>
      <c r="S256" s="204"/>
      <c r="T256" s="204"/>
      <c r="U256" s="204"/>
      <c r="V256" s="204"/>
      <c r="W256" s="204"/>
      <c r="X256" s="204"/>
      <c r="Y256" s="204"/>
      <c r="Z256" s="204"/>
      <c r="AA256" s="204"/>
    </row>
    <row r="257" spans="1:27" ht="12.75" customHeight="1">
      <c r="A257" s="218"/>
      <c r="B257" s="204"/>
      <c r="C257" s="204"/>
      <c r="D257" s="204"/>
      <c r="E257" s="204"/>
      <c r="F257" s="204"/>
      <c r="G257" s="204"/>
      <c r="H257" s="204"/>
      <c r="I257" s="204"/>
      <c r="J257" s="204"/>
      <c r="K257" s="204"/>
      <c r="L257" s="204"/>
      <c r="M257" s="204"/>
      <c r="N257" s="204"/>
      <c r="O257" s="204"/>
      <c r="P257" s="204"/>
      <c r="Q257" s="204"/>
      <c r="R257" s="204"/>
      <c r="S257" s="204"/>
      <c r="T257" s="204"/>
      <c r="U257" s="204"/>
      <c r="V257" s="204"/>
      <c r="W257" s="204"/>
      <c r="X257" s="204"/>
      <c r="Y257" s="204"/>
      <c r="Z257" s="204"/>
      <c r="AA257" s="204"/>
    </row>
    <row r="258" spans="1:27" ht="12.75" customHeight="1">
      <c r="A258" s="218"/>
      <c r="B258" s="204"/>
      <c r="C258" s="204"/>
      <c r="D258" s="204"/>
      <c r="E258" s="204"/>
      <c r="F258" s="204"/>
      <c r="G258" s="204"/>
      <c r="H258" s="204"/>
      <c r="I258" s="204"/>
      <c r="J258" s="204"/>
      <c r="K258" s="204"/>
      <c r="L258" s="204"/>
      <c r="M258" s="204"/>
      <c r="N258" s="204"/>
      <c r="O258" s="204"/>
      <c r="P258" s="204"/>
      <c r="Q258" s="204"/>
      <c r="R258" s="204"/>
      <c r="S258" s="204"/>
      <c r="T258" s="204"/>
      <c r="U258" s="204"/>
      <c r="V258" s="204"/>
      <c r="W258" s="204"/>
      <c r="X258" s="204"/>
      <c r="Y258" s="204"/>
      <c r="Z258" s="204"/>
      <c r="AA258" s="204"/>
    </row>
    <row r="259" spans="1:27" ht="12.75" customHeight="1">
      <c r="A259" s="218"/>
      <c r="B259" s="204"/>
      <c r="C259" s="204"/>
      <c r="D259" s="204"/>
      <c r="E259" s="204"/>
      <c r="F259" s="204"/>
      <c r="G259" s="204"/>
      <c r="H259" s="204"/>
      <c r="I259" s="204"/>
      <c r="J259" s="204"/>
      <c r="K259" s="204"/>
      <c r="L259" s="204"/>
      <c r="M259" s="204"/>
      <c r="N259" s="204"/>
      <c r="O259" s="204"/>
      <c r="P259" s="204"/>
      <c r="Q259" s="204"/>
      <c r="R259" s="204"/>
      <c r="S259" s="204"/>
      <c r="T259" s="204"/>
      <c r="U259" s="204"/>
      <c r="V259" s="204"/>
      <c r="W259" s="204"/>
      <c r="X259" s="204"/>
      <c r="Y259" s="204"/>
      <c r="Z259" s="204"/>
      <c r="AA259" s="204"/>
    </row>
    <row r="260" spans="1:27" ht="12.75" customHeight="1">
      <c r="A260" s="218"/>
      <c r="B260" s="204"/>
      <c r="C260" s="204"/>
      <c r="D260" s="204"/>
      <c r="E260" s="204"/>
      <c r="F260" s="204"/>
      <c r="G260" s="204"/>
      <c r="H260" s="204"/>
      <c r="I260" s="204"/>
      <c r="J260" s="204"/>
      <c r="K260" s="204"/>
      <c r="L260" s="204"/>
      <c r="M260" s="204"/>
      <c r="N260" s="204"/>
      <c r="O260" s="204"/>
      <c r="P260" s="204"/>
      <c r="Q260" s="204"/>
      <c r="R260" s="204"/>
      <c r="S260" s="204"/>
      <c r="T260" s="204"/>
      <c r="U260" s="204"/>
      <c r="V260" s="204"/>
      <c r="W260" s="204"/>
      <c r="X260" s="204"/>
      <c r="Y260" s="204"/>
      <c r="Z260" s="204"/>
      <c r="AA260" s="204"/>
    </row>
    <row r="261" spans="1:27" ht="12.75" customHeight="1">
      <c r="A261" s="218"/>
      <c r="B261" s="204"/>
      <c r="C261" s="204"/>
      <c r="D261" s="204"/>
      <c r="E261" s="204"/>
      <c r="F261" s="204"/>
      <c r="G261" s="204"/>
      <c r="H261" s="204"/>
      <c r="I261" s="204"/>
      <c r="J261" s="204"/>
      <c r="K261" s="204"/>
      <c r="L261" s="204"/>
      <c r="M261" s="204"/>
      <c r="N261" s="204"/>
      <c r="O261" s="204"/>
      <c r="P261" s="204"/>
      <c r="Q261" s="204"/>
      <c r="R261" s="204"/>
      <c r="S261" s="204"/>
      <c r="T261" s="204"/>
      <c r="U261" s="204"/>
      <c r="V261" s="204"/>
      <c r="W261" s="204"/>
      <c r="X261" s="204"/>
      <c r="Y261" s="204"/>
      <c r="Z261" s="204"/>
      <c r="AA261" s="204"/>
    </row>
    <row r="262" spans="1:27" ht="12.75" customHeight="1">
      <c r="A262" s="218"/>
      <c r="B262" s="204"/>
      <c r="C262" s="204"/>
      <c r="D262" s="204"/>
      <c r="E262" s="204"/>
      <c r="F262" s="204"/>
      <c r="G262" s="204"/>
      <c r="H262" s="204"/>
      <c r="I262" s="204"/>
      <c r="J262" s="204"/>
      <c r="K262" s="204"/>
      <c r="L262" s="204"/>
      <c r="M262" s="204"/>
      <c r="N262" s="204"/>
      <c r="O262" s="204"/>
      <c r="P262" s="204"/>
      <c r="Q262" s="204"/>
      <c r="R262" s="204"/>
      <c r="S262" s="204"/>
      <c r="T262" s="204"/>
      <c r="U262" s="204"/>
      <c r="V262" s="204"/>
      <c r="W262" s="204"/>
      <c r="X262" s="204"/>
      <c r="Y262" s="204"/>
      <c r="Z262" s="204"/>
      <c r="AA262" s="204"/>
    </row>
    <row r="263" spans="1:27" ht="12.75" customHeight="1">
      <c r="A263" s="218"/>
      <c r="B263" s="204"/>
      <c r="C263" s="204"/>
      <c r="D263" s="204"/>
      <c r="E263" s="204"/>
      <c r="F263" s="204"/>
      <c r="G263" s="204"/>
      <c r="H263" s="204"/>
      <c r="I263" s="204"/>
      <c r="J263" s="204"/>
      <c r="K263" s="204"/>
      <c r="L263" s="204"/>
      <c r="M263" s="204"/>
      <c r="N263" s="204"/>
      <c r="O263" s="204"/>
      <c r="P263" s="204"/>
      <c r="Q263" s="204"/>
      <c r="R263" s="204"/>
      <c r="S263" s="204"/>
      <c r="T263" s="204"/>
      <c r="U263" s="204"/>
      <c r="V263" s="204"/>
      <c r="W263" s="204"/>
      <c r="X263" s="204"/>
      <c r="Y263" s="204"/>
      <c r="Z263" s="204"/>
      <c r="AA263" s="204"/>
    </row>
    <row r="264" spans="1:27" ht="12.75" customHeight="1">
      <c r="A264" s="218"/>
      <c r="B264" s="204"/>
      <c r="C264" s="204"/>
      <c r="D264" s="204"/>
      <c r="E264" s="204"/>
      <c r="F264" s="204"/>
      <c r="G264" s="204"/>
      <c r="H264" s="204"/>
      <c r="I264" s="204"/>
      <c r="J264" s="204"/>
      <c r="K264" s="204"/>
      <c r="L264" s="204"/>
      <c r="M264" s="204"/>
      <c r="N264" s="204"/>
      <c r="O264" s="204"/>
      <c r="P264" s="204"/>
      <c r="Q264" s="204"/>
      <c r="R264" s="204"/>
      <c r="S264" s="204"/>
      <c r="T264" s="204"/>
      <c r="U264" s="204"/>
      <c r="V264" s="204"/>
      <c r="W264" s="204"/>
      <c r="X264" s="204"/>
      <c r="Y264" s="204"/>
      <c r="Z264" s="204"/>
      <c r="AA264" s="204"/>
    </row>
    <row r="265" spans="1:27" ht="12.75" customHeight="1">
      <c r="A265" s="218"/>
      <c r="B265" s="204"/>
      <c r="C265" s="204"/>
      <c r="D265" s="204"/>
      <c r="E265" s="204"/>
      <c r="F265" s="204"/>
      <c r="G265" s="204"/>
      <c r="H265" s="204"/>
      <c r="I265" s="204"/>
      <c r="J265" s="204"/>
      <c r="K265" s="204"/>
      <c r="L265" s="204"/>
      <c r="M265" s="204"/>
      <c r="N265" s="204"/>
      <c r="O265" s="204"/>
      <c r="P265" s="204"/>
      <c r="Q265" s="204"/>
      <c r="R265" s="204"/>
      <c r="S265" s="204"/>
      <c r="T265" s="204"/>
      <c r="U265" s="204"/>
      <c r="V265" s="204"/>
      <c r="W265" s="204"/>
      <c r="X265" s="204"/>
      <c r="Y265" s="204"/>
      <c r="Z265" s="204"/>
      <c r="AA265" s="204"/>
    </row>
    <row r="266" spans="1:27" ht="12.75" customHeight="1">
      <c r="A266" s="218"/>
      <c r="B266" s="204"/>
      <c r="C266" s="204"/>
      <c r="D266" s="204"/>
      <c r="E266" s="204"/>
      <c r="F266" s="204"/>
      <c r="G266" s="204"/>
      <c r="H266" s="204"/>
      <c r="I266" s="204"/>
      <c r="J266" s="204"/>
      <c r="K266" s="204"/>
      <c r="L266" s="204"/>
      <c r="M266" s="204"/>
      <c r="N266" s="204"/>
      <c r="O266" s="204"/>
      <c r="P266" s="204"/>
      <c r="Q266" s="204"/>
      <c r="R266" s="204"/>
      <c r="S266" s="204"/>
      <c r="T266" s="204"/>
      <c r="U266" s="204"/>
      <c r="V266" s="204"/>
      <c r="W266" s="204"/>
      <c r="X266" s="204"/>
      <c r="Y266" s="204"/>
      <c r="Z266" s="204"/>
      <c r="AA266" s="204"/>
    </row>
    <row r="267" spans="1:27" ht="12.75" customHeight="1">
      <c r="A267" s="218"/>
      <c r="B267" s="204"/>
      <c r="C267" s="204"/>
      <c r="D267" s="204"/>
      <c r="E267" s="204"/>
      <c r="F267" s="204"/>
      <c r="G267" s="204"/>
      <c r="H267" s="204"/>
      <c r="I267" s="204"/>
      <c r="J267" s="204"/>
      <c r="K267" s="204"/>
      <c r="L267" s="204"/>
      <c r="M267" s="204"/>
      <c r="N267" s="204"/>
      <c r="O267" s="204"/>
      <c r="P267" s="204"/>
      <c r="Q267" s="204"/>
      <c r="R267" s="204"/>
      <c r="S267" s="204"/>
      <c r="T267" s="204"/>
      <c r="U267" s="204"/>
      <c r="V267" s="204"/>
      <c r="W267" s="204"/>
      <c r="X267" s="204"/>
      <c r="Y267" s="204"/>
      <c r="Z267" s="204"/>
      <c r="AA267" s="204"/>
    </row>
    <row r="268" spans="1:27" ht="12.75" customHeight="1">
      <c r="A268" s="218"/>
      <c r="B268" s="204"/>
      <c r="C268" s="204"/>
      <c r="D268" s="204"/>
      <c r="E268" s="204"/>
      <c r="F268" s="204"/>
      <c r="G268" s="204"/>
      <c r="H268" s="204"/>
      <c r="I268" s="204"/>
      <c r="J268" s="204"/>
      <c r="K268" s="204"/>
      <c r="L268" s="204"/>
      <c r="M268" s="204"/>
      <c r="N268" s="204"/>
      <c r="O268" s="204"/>
      <c r="P268" s="204"/>
      <c r="Q268" s="204"/>
      <c r="R268" s="204"/>
      <c r="S268" s="204"/>
      <c r="T268" s="204"/>
      <c r="U268" s="204"/>
      <c r="V268" s="204"/>
      <c r="W268" s="204"/>
      <c r="X268" s="204"/>
      <c r="Y268" s="204"/>
      <c r="Z268" s="204"/>
      <c r="AA268" s="204"/>
    </row>
    <row r="269" spans="1:27" ht="12.75" customHeight="1">
      <c r="A269" s="218"/>
      <c r="B269" s="204"/>
      <c r="C269" s="204"/>
      <c r="D269" s="204"/>
      <c r="E269" s="204"/>
      <c r="F269" s="204"/>
      <c r="G269" s="204"/>
      <c r="H269" s="204"/>
      <c r="I269" s="204"/>
      <c r="J269" s="204"/>
      <c r="K269" s="204"/>
      <c r="L269" s="204"/>
      <c r="M269" s="204"/>
      <c r="N269" s="204"/>
      <c r="O269" s="204"/>
      <c r="P269" s="204"/>
      <c r="Q269" s="204"/>
      <c r="R269" s="204"/>
      <c r="S269" s="204"/>
      <c r="T269" s="204"/>
      <c r="U269" s="204"/>
      <c r="V269" s="204"/>
      <c r="W269" s="204"/>
      <c r="X269" s="204"/>
      <c r="Y269" s="204"/>
      <c r="Z269" s="204"/>
      <c r="AA269" s="204"/>
    </row>
    <row r="270" spans="1:27" ht="12.75" customHeight="1">
      <c r="A270" s="218"/>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204"/>
      <c r="Y270" s="204"/>
      <c r="Z270" s="204"/>
      <c r="AA270" s="204"/>
    </row>
    <row r="271" spans="1:27" ht="12.75" customHeight="1">
      <c r="A271" s="218"/>
      <c r="B271" s="204"/>
      <c r="C271" s="204"/>
      <c r="D271" s="204"/>
      <c r="E271" s="204"/>
      <c r="F271" s="204"/>
      <c r="G271" s="204"/>
      <c r="H271" s="204"/>
      <c r="I271" s="204"/>
      <c r="J271" s="204"/>
      <c r="K271" s="204"/>
      <c r="L271" s="204"/>
      <c r="M271" s="204"/>
      <c r="N271" s="204"/>
      <c r="O271" s="204"/>
      <c r="P271" s="204"/>
      <c r="Q271" s="204"/>
      <c r="R271" s="204"/>
      <c r="S271" s="204"/>
      <c r="T271" s="204"/>
      <c r="U271" s="204"/>
      <c r="V271" s="204"/>
      <c r="W271" s="204"/>
      <c r="X271" s="204"/>
      <c r="Y271" s="204"/>
      <c r="Z271" s="204"/>
      <c r="AA271" s="204"/>
    </row>
    <row r="272" spans="1:27" ht="12.75" customHeight="1">
      <c r="A272" s="218"/>
      <c r="B272" s="204"/>
      <c r="C272" s="204"/>
      <c r="D272" s="204"/>
      <c r="E272" s="204"/>
      <c r="F272" s="204"/>
      <c r="G272" s="204"/>
      <c r="H272" s="204"/>
      <c r="I272" s="204"/>
      <c r="J272" s="204"/>
      <c r="K272" s="204"/>
      <c r="L272" s="204"/>
      <c r="M272" s="204"/>
      <c r="N272" s="204"/>
      <c r="O272" s="204"/>
      <c r="P272" s="204"/>
      <c r="Q272" s="204"/>
      <c r="R272" s="204"/>
      <c r="S272" s="204"/>
      <c r="T272" s="204"/>
      <c r="U272" s="204"/>
      <c r="V272" s="204"/>
      <c r="W272" s="204"/>
      <c r="X272" s="204"/>
      <c r="Y272" s="204"/>
      <c r="Z272" s="204"/>
      <c r="AA272" s="204"/>
    </row>
    <row r="273" spans="1:27" ht="12.75" customHeight="1">
      <c r="A273" s="218"/>
      <c r="B273" s="204"/>
      <c r="C273" s="204"/>
      <c r="D273" s="204"/>
      <c r="E273" s="204"/>
      <c r="F273" s="204"/>
      <c r="G273" s="204"/>
      <c r="H273" s="204"/>
      <c r="I273" s="204"/>
      <c r="J273" s="204"/>
      <c r="K273" s="204"/>
      <c r="L273" s="204"/>
      <c r="M273" s="204"/>
      <c r="N273" s="204"/>
      <c r="O273" s="204"/>
      <c r="P273" s="204"/>
      <c r="Q273" s="204"/>
      <c r="R273" s="204"/>
      <c r="S273" s="204"/>
      <c r="T273" s="204"/>
      <c r="U273" s="204"/>
      <c r="V273" s="204"/>
      <c r="W273" s="204"/>
      <c r="X273" s="204"/>
      <c r="Y273" s="204"/>
      <c r="Z273" s="204"/>
      <c r="AA273" s="204"/>
    </row>
    <row r="274" spans="1:27" ht="12.75" customHeight="1">
      <c r="A274" s="218"/>
      <c r="B274" s="204"/>
      <c r="C274" s="204"/>
      <c r="D274" s="204"/>
      <c r="E274" s="204"/>
      <c r="F274" s="204"/>
      <c r="G274" s="204"/>
      <c r="H274" s="204"/>
      <c r="I274" s="204"/>
      <c r="J274" s="204"/>
      <c r="K274" s="204"/>
      <c r="L274" s="204"/>
      <c r="M274" s="204"/>
      <c r="N274" s="204"/>
      <c r="O274" s="204"/>
      <c r="P274" s="204"/>
      <c r="Q274" s="204"/>
      <c r="R274" s="204"/>
      <c r="S274" s="204"/>
      <c r="T274" s="204"/>
      <c r="U274" s="204"/>
      <c r="V274" s="204"/>
      <c r="W274" s="204"/>
      <c r="X274" s="204"/>
      <c r="Y274" s="204"/>
      <c r="Z274" s="204"/>
      <c r="AA274" s="204"/>
    </row>
    <row r="275" spans="1:27" ht="12.75" customHeight="1">
      <c r="A275" s="218"/>
      <c r="B275" s="204"/>
      <c r="C275" s="204"/>
      <c r="D275" s="204"/>
      <c r="E275" s="204"/>
      <c r="F275" s="204"/>
      <c r="G275" s="204"/>
      <c r="H275" s="204"/>
      <c r="I275" s="204"/>
      <c r="J275" s="204"/>
      <c r="K275" s="204"/>
      <c r="L275" s="204"/>
      <c r="M275" s="204"/>
      <c r="N275" s="204"/>
      <c r="O275" s="204"/>
      <c r="P275" s="204"/>
      <c r="Q275" s="204"/>
      <c r="R275" s="204"/>
      <c r="S275" s="204"/>
      <c r="T275" s="204"/>
      <c r="U275" s="204"/>
      <c r="V275" s="204"/>
      <c r="W275" s="204"/>
      <c r="X275" s="204"/>
      <c r="Y275" s="204"/>
      <c r="Z275" s="204"/>
      <c r="AA275" s="204"/>
    </row>
    <row r="276" spans="1:27" ht="12.75" customHeight="1">
      <c r="A276" s="218"/>
      <c r="B276" s="204"/>
      <c r="C276" s="204"/>
      <c r="D276" s="204"/>
      <c r="E276" s="204"/>
      <c r="F276" s="204"/>
      <c r="G276" s="204"/>
      <c r="H276" s="204"/>
      <c r="I276" s="204"/>
      <c r="J276" s="204"/>
      <c r="K276" s="204"/>
      <c r="L276" s="204"/>
      <c r="M276" s="204"/>
      <c r="N276" s="204"/>
      <c r="O276" s="204"/>
      <c r="P276" s="204"/>
      <c r="Q276" s="204"/>
      <c r="R276" s="204"/>
      <c r="S276" s="204"/>
      <c r="T276" s="204"/>
      <c r="U276" s="204"/>
      <c r="V276" s="204"/>
      <c r="W276" s="204"/>
      <c r="X276" s="204"/>
      <c r="Y276" s="204"/>
      <c r="Z276" s="204"/>
      <c r="AA276" s="204"/>
    </row>
    <row r="277" spans="1:27" ht="12.75" customHeight="1">
      <c r="A277" s="218"/>
      <c r="B277" s="204"/>
      <c r="C277" s="204"/>
      <c r="D277" s="204"/>
      <c r="E277" s="204"/>
      <c r="F277" s="204"/>
      <c r="G277" s="204"/>
      <c r="H277" s="204"/>
      <c r="I277" s="204"/>
      <c r="J277" s="204"/>
      <c r="K277" s="204"/>
      <c r="L277" s="204"/>
      <c r="M277" s="204"/>
      <c r="N277" s="204"/>
      <c r="O277" s="204"/>
      <c r="P277" s="204"/>
      <c r="Q277" s="204"/>
      <c r="R277" s="204"/>
      <c r="S277" s="204"/>
      <c r="T277" s="204"/>
      <c r="U277" s="204"/>
      <c r="V277" s="204"/>
      <c r="W277" s="204"/>
      <c r="X277" s="204"/>
      <c r="Y277" s="204"/>
      <c r="Z277" s="204"/>
      <c r="AA277" s="204"/>
    </row>
    <row r="278" spans="1:27" ht="12.75" customHeight="1">
      <c r="A278" s="218"/>
      <c r="B278" s="204"/>
      <c r="C278" s="204"/>
      <c r="D278" s="204"/>
      <c r="E278" s="204"/>
      <c r="F278" s="204"/>
      <c r="G278" s="204"/>
      <c r="H278" s="204"/>
      <c r="I278" s="204"/>
      <c r="J278" s="204"/>
      <c r="K278" s="204"/>
      <c r="L278" s="204"/>
      <c r="M278" s="204"/>
      <c r="N278" s="204"/>
      <c r="O278" s="204"/>
      <c r="P278" s="204"/>
      <c r="Q278" s="204"/>
      <c r="R278" s="204"/>
      <c r="S278" s="204"/>
      <c r="T278" s="204"/>
      <c r="U278" s="204"/>
      <c r="V278" s="204"/>
      <c r="W278" s="204"/>
      <c r="X278" s="204"/>
      <c r="Y278" s="204"/>
      <c r="Z278" s="204"/>
      <c r="AA278" s="204"/>
    </row>
    <row r="279" spans="1:27" ht="12.75" customHeight="1">
      <c r="A279" s="218"/>
      <c r="B279" s="204"/>
      <c r="C279" s="204"/>
      <c r="D279" s="204"/>
      <c r="E279" s="204"/>
      <c r="F279" s="204"/>
      <c r="G279" s="204"/>
      <c r="H279" s="204"/>
      <c r="I279" s="204"/>
      <c r="J279" s="204"/>
      <c r="K279" s="204"/>
      <c r="L279" s="204"/>
      <c r="M279" s="204"/>
      <c r="N279" s="204"/>
      <c r="O279" s="204"/>
      <c r="P279" s="204"/>
      <c r="Q279" s="204"/>
      <c r="R279" s="204"/>
      <c r="S279" s="204"/>
      <c r="T279" s="204"/>
      <c r="U279" s="204"/>
      <c r="V279" s="204"/>
      <c r="W279" s="204"/>
      <c r="X279" s="204"/>
      <c r="Y279" s="204"/>
      <c r="Z279" s="204"/>
      <c r="AA279" s="204"/>
    </row>
    <row r="280" spans="1:27" ht="12.75" customHeight="1">
      <c r="A280" s="218"/>
      <c r="B280" s="204"/>
      <c r="C280" s="204"/>
      <c r="D280" s="204"/>
      <c r="E280" s="204"/>
      <c r="F280" s="204"/>
      <c r="G280" s="204"/>
      <c r="H280" s="204"/>
      <c r="I280" s="204"/>
      <c r="J280" s="204"/>
      <c r="K280" s="204"/>
      <c r="L280" s="204"/>
      <c r="M280" s="204"/>
      <c r="N280" s="204"/>
      <c r="O280" s="204"/>
      <c r="P280" s="204"/>
      <c r="Q280" s="204"/>
      <c r="R280" s="204"/>
      <c r="S280" s="204"/>
      <c r="T280" s="204"/>
      <c r="U280" s="204"/>
      <c r="V280" s="204"/>
      <c r="W280" s="204"/>
      <c r="X280" s="204"/>
      <c r="Y280" s="204"/>
      <c r="Z280" s="204"/>
      <c r="AA280" s="204"/>
    </row>
    <row r="281" spans="1:27" ht="12.75" customHeight="1">
      <c r="A281" s="218"/>
      <c r="B281" s="204"/>
      <c r="C281" s="204"/>
      <c r="D281" s="204"/>
      <c r="E281" s="204"/>
      <c r="F281" s="204"/>
      <c r="G281" s="204"/>
      <c r="H281" s="204"/>
      <c r="I281" s="204"/>
      <c r="J281" s="204"/>
      <c r="K281" s="204"/>
      <c r="L281" s="204"/>
      <c r="M281" s="204"/>
      <c r="N281" s="204"/>
      <c r="O281" s="204"/>
      <c r="P281" s="204"/>
      <c r="Q281" s="204"/>
      <c r="R281" s="204"/>
      <c r="S281" s="204"/>
      <c r="T281" s="204"/>
      <c r="U281" s="204"/>
      <c r="V281" s="204"/>
      <c r="W281" s="204"/>
      <c r="X281" s="204"/>
      <c r="Y281" s="204"/>
      <c r="Z281" s="204"/>
      <c r="AA281" s="204"/>
    </row>
    <row r="282" spans="1:27" ht="12.75" customHeight="1">
      <c r="A282" s="218"/>
      <c r="B282" s="204"/>
      <c r="C282" s="204"/>
      <c r="D282" s="204"/>
      <c r="E282" s="204"/>
      <c r="F282" s="204"/>
      <c r="G282" s="204"/>
      <c r="H282" s="204"/>
      <c r="I282" s="204"/>
      <c r="J282" s="204"/>
      <c r="K282" s="204"/>
      <c r="L282" s="204"/>
      <c r="M282" s="204"/>
      <c r="N282" s="204"/>
      <c r="O282" s="204"/>
      <c r="P282" s="204"/>
      <c r="Q282" s="204"/>
      <c r="R282" s="204"/>
      <c r="S282" s="204"/>
      <c r="T282" s="204"/>
      <c r="U282" s="204"/>
      <c r="V282" s="204"/>
      <c r="W282" s="204"/>
      <c r="X282" s="204"/>
      <c r="Y282" s="204"/>
      <c r="Z282" s="204"/>
      <c r="AA282" s="204"/>
    </row>
    <row r="283" spans="1:27" ht="12.75" customHeight="1">
      <c r="A283" s="218"/>
      <c r="B283" s="204"/>
      <c r="C283" s="204"/>
      <c r="D283" s="204"/>
      <c r="E283" s="204"/>
      <c r="F283" s="204"/>
      <c r="G283" s="204"/>
      <c r="H283" s="204"/>
      <c r="I283" s="204"/>
      <c r="J283" s="204"/>
      <c r="K283" s="204"/>
      <c r="L283" s="204"/>
      <c r="M283" s="204"/>
      <c r="N283" s="204"/>
      <c r="O283" s="204"/>
      <c r="P283" s="204"/>
      <c r="Q283" s="204"/>
      <c r="R283" s="204"/>
      <c r="S283" s="204"/>
      <c r="T283" s="204"/>
      <c r="U283" s="204"/>
      <c r="V283" s="204"/>
      <c r="W283" s="204"/>
      <c r="X283" s="204"/>
      <c r="Y283" s="204"/>
      <c r="Z283" s="204"/>
      <c r="AA283" s="204"/>
    </row>
    <row r="284" spans="1:27" ht="12.75" customHeight="1">
      <c r="A284" s="218"/>
      <c r="B284" s="204"/>
      <c r="C284" s="204"/>
      <c r="D284" s="204"/>
      <c r="E284" s="204"/>
      <c r="F284" s="204"/>
      <c r="G284" s="204"/>
      <c r="H284" s="204"/>
      <c r="I284" s="204"/>
      <c r="J284" s="204"/>
      <c r="K284" s="204"/>
      <c r="L284" s="204"/>
      <c r="M284" s="204"/>
      <c r="N284" s="204"/>
      <c r="O284" s="204"/>
      <c r="P284" s="204"/>
      <c r="Q284" s="204"/>
      <c r="R284" s="204"/>
      <c r="S284" s="204"/>
      <c r="T284" s="204"/>
      <c r="U284" s="204"/>
      <c r="V284" s="204"/>
      <c r="W284" s="204"/>
      <c r="X284" s="204"/>
      <c r="Y284" s="204"/>
      <c r="Z284" s="204"/>
      <c r="AA284" s="204"/>
    </row>
    <row r="285" spans="1:27" ht="12.75" customHeight="1">
      <c r="A285" s="218"/>
      <c r="B285" s="204"/>
      <c r="C285" s="204"/>
      <c r="D285" s="204"/>
      <c r="E285" s="204"/>
      <c r="F285" s="204"/>
      <c r="G285" s="204"/>
      <c r="H285" s="204"/>
      <c r="I285" s="204"/>
      <c r="J285" s="204"/>
      <c r="K285" s="204"/>
      <c r="L285" s="204"/>
      <c r="M285" s="204"/>
      <c r="N285" s="204"/>
      <c r="O285" s="204"/>
      <c r="P285" s="204"/>
      <c r="Q285" s="204"/>
      <c r="R285" s="204"/>
      <c r="S285" s="204"/>
      <c r="T285" s="204"/>
      <c r="U285" s="204"/>
      <c r="V285" s="204"/>
      <c r="W285" s="204"/>
      <c r="X285" s="204"/>
      <c r="Y285" s="204"/>
      <c r="Z285" s="204"/>
      <c r="AA285" s="204"/>
    </row>
    <row r="286" spans="1:27" ht="12.75" customHeight="1">
      <c r="A286" s="218"/>
      <c r="B286" s="204"/>
      <c r="C286" s="204"/>
      <c r="D286" s="204"/>
      <c r="E286" s="204"/>
      <c r="F286" s="204"/>
      <c r="G286" s="204"/>
      <c r="H286" s="204"/>
      <c r="I286" s="204"/>
      <c r="J286" s="204"/>
      <c r="K286" s="204"/>
      <c r="L286" s="204"/>
      <c r="M286" s="204"/>
      <c r="N286" s="204"/>
      <c r="O286" s="204"/>
      <c r="P286" s="204"/>
      <c r="Q286" s="204"/>
      <c r="R286" s="204"/>
      <c r="S286" s="204"/>
      <c r="T286" s="204"/>
      <c r="U286" s="204"/>
      <c r="V286" s="204"/>
      <c r="W286" s="204"/>
      <c r="X286" s="204"/>
      <c r="Y286" s="204"/>
      <c r="Z286" s="204"/>
      <c r="AA286" s="204"/>
    </row>
    <row r="287" spans="1:27" ht="12.75" customHeight="1">
      <c r="A287" s="218"/>
      <c r="B287" s="204"/>
      <c r="C287" s="204"/>
      <c r="D287" s="204"/>
      <c r="E287" s="204"/>
      <c r="F287" s="204"/>
      <c r="G287" s="204"/>
      <c r="H287" s="204"/>
      <c r="I287" s="204"/>
      <c r="J287" s="204"/>
      <c r="K287" s="204"/>
      <c r="L287" s="204"/>
      <c r="M287" s="204"/>
      <c r="N287" s="204"/>
      <c r="O287" s="204"/>
      <c r="P287" s="204"/>
      <c r="Q287" s="204"/>
      <c r="R287" s="204"/>
      <c r="S287" s="204"/>
      <c r="T287" s="204"/>
      <c r="U287" s="204"/>
      <c r="V287" s="204"/>
      <c r="W287" s="204"/>
      <c r="X287" s="204"/>
      <c r="Y287" s="204"/>
      <c r="Z287" s="204"/>
      <c r="AA287" s="204"/>
    </row>
    <row r="288" spans="1:27" ht="12.75" customHeight="1">
      <c r="A288" s="218"/>
      <c r="B288" s="204"/>
      <c r="C288" s="204"/>
      <c r="D288" s="204"/>
      <c r="E288" s="204"/>
      <c r="F288" s="204"/>
      <c r="G288" s="204"/>
      <c r="H288" s="204"/>
      <c r="I288" s="204"/>
      <c r="J288" s="204"/>
      <c r="K288" s="204"/>
      <c r="L288" s="204"/>
      <c r="M288" s="204"/>
      <c r="N288" s="204"/>
      <c r="O288" s="204"/>
      <c r="P288" s="204"/>
      <c r="Q288" s="204"/>
      <c r="R288" s="204"/>
      <c r="S288" s="204"/>
      <c r="T288" s="204"/>
      <c r="U288" s="204"/>
      <c r="V288" s="204"/>
      <c r="W288" s="204"/>
      <c r="X288" s="204"/>
      <c r="Y288" s="204"/>
      <c r="Z288" s="204"/>
      <c r="AA288" s="204"/>
    </row>
    <row r="289" spans="1:27" ht="12.75" customHeight="1">
      <c r="A289" s="218"/>
      <c r="B289" s="204"/>
      <c r="C289" s="204"/>
      <c r="D289" s="204"/>
      <c r="E289" s="204"/>
      <c r="F289" s="204"/>
      <c r="G289" s="204"/>
      <c r="H289" s="204"/>
      <c r="I289" s="204"/>
      <c r="J289" s="204"/>
      <c r="K289" s="204"/>
      <c r="L289" s="204"/>
      <c r="M289" s="204"/>
      <c r="N289" s="204"/>
      <c r="O289" s="204"/>
      <c r="P289" s="204"/>
      <c r="Q289" s="204"/>
      <c r="R289" s="204"/>
      <c r="S289" s="204"/>
      <c r="T289" s="204"/>
      <c r="U289" s="204"/>
      <c r="V289" s="204"/>
      <c r="W289" s="204"/>
      <c r="X289" s="204"/>
      <c r="Y289" s="204"/>
      <c r="Z289" s="204"/>
      <c r="AA289" s="204"/>
    </row>
    <row r="290" spans="1:27" ht="12.75" customHeight="1">
      <c r="A290" s="218"/>
      <c r="B290" s="204"/>
      <c r="C290" s="204"/>
      <c r="D290" s="204"/>
      <c r="E290" s="204"/>
      <c r="F290" s="204"/>
      <c r="G290" s="204"/>
      <c r="H290" s="204"/>
      <c r="I290" s="204"/>
      <c r="J290" s="204"/>
      <c r="K290" s="204"/>
      <c r="L290" s="204"/>
      <c r="M290" s="204"/>
      <c r="N290" s="204"/>
      <c r="O290" s="204"/>
      <c r="P290" s="204"/>
      <c r="Q290" s="204"/>
      <c r="R290" s="204"/>
      <c r="S290" s="204"/>
      <c r="T290" s="204"/>
      <c r="U290" s="204"/>
      <c r="V290" s="204"/>
      <c r="W290" s="204"/>
      <c r="X290" s="204"/>
      <c r="Y290" s="204"/>
      <c r="Z290" s="204"/>
      <c r="AA290" s="204"/>
    </row>
    <row r="291" spans="1:27" ht="12.75" customHeight="1">
      <c r="A291" s="218"/>
      <c r="B291" s="204"/>
      <c r="C291" s="204"/>
      <c r="D291" s="204"/>
      <c r="E291" s="204"/>
      <c r="F291" s="204"/>
      <c r="G291" s="204"/>
      <c r="H291" s="204"/>
      <c r="I291" s="204"/>
      <c r="J291" s="204"/>
      <c r="K291" s="204"/>
      <c r="L291" s="204"/>
      <c r="M291" s="204"/>
      <c r="N291" s="204"/>
      <c r="O291" s="204"/>
      <c r="P291" s="204"/>
      <c r="Q291" s="204"/>
      <c r="R291" s="204"/>
      <c r="S291" s="204"/>
      <c r="T291" s="204"/>
      <c r="U291" s="204"/>
      <c r="V291" s="204"/>
      <c r="W291" s="204"/>
      <c r="X291" s="204"/>
      <c r="Y291" s="204"/>
      <c r="Z291" s="204"/>
      <c r="AA291" s="204"/>
    </row>
    <row r="292" spans="1:27" ht="12.75" customHeight="1">
      <c r="A292" s="218"/>
      <c r="B292" s="204"/>
      <c r="C292" s="204"/>
      <c r="D292" s="204"/>
      <c r="E292" s="204"/>
      <c r="F292" s="204"/>
      <c r="G292" s="204"/>
      <c r="H292" s="204"/>
      <c r="I292" s="204"/>
      <c r="J292" s="204"/>
      <c r="K292" s="204"/>
      <c r="L292" s="204"/>
      <c r="M292" s="204"/>
      <c r="N292" s="204"/>
      <c r="O292" s="204"/>
      <c r="P292" s="204"/>
      <c r="Q292" s="204"/>
      <c r="R292" s="204"/>
      <c r="S292" s="204"/>
      <c r="T292" s="204"/>
      <c r="U292" s="204"/>
      <c r="V292" s="204"/>
      <c r="W292" s="204"/>
      <c r="X292" s="204"/>
      <c r="Y292" s="204"/>
      <c r="Z292" s="204"/>
      <c r="AA292" s="204"/>
    </row>
    <row r="293" spans="1:27" ht="12.75" customHeight="1">
      <c r="A293" s="218"/>
      <c r="B293" s="204"/>
      <c r="C293" s="204"/>
      <c r="D293" s="204"/>
      <c r="E293" s="204"/>
      <c r="F293" s="204"/>
      <c r="G293" s="204"/>
      <c r="H293" s="204"/>
      <c r="I293" s="204"/>
      <c r="J293" s="204"/>
      <c r="K293" s="204"/>
      <c r="L293" s="204"/>
      <c r="M293" s="204"/>
      <c r="N293" s="204"/>
      <c r="O293" s="204"/>
      <c r="P293" s="204"/>
      <c r="Q293" s="204"/>
      <c r="R293" s="204"/>
      <c r="S293" s="204"/>
      <c r="T293" s="204"/>
      <c r="U293" s="204"/>
      <c r="V293" s="204"/>
      <c r="W293" s="204"/>
      <c r="X293" s="204"/>
      <c r="Y293" s="204"/>
      <c r="Z293" s="204"/>
      <c r="AA293" s="204"/>
    </row>
    <row r="294" spans="1:27" ht="12.75" customHeight="1">
      <c r="A294" s="218"/>
      <c r="B294" s="204"/>
      <c r="C294" s="204"/>
      <c r="D294" s="204"/>
      <c r="E294" s="204"/>
      <c r="F294" s="204"/>
      <c r="G294" s="204"/>
      <c r="H294" s="204"/>
      <c r="I294" s="204"/>
      <c r="J294" s="204"/>
      <c r="K294" s="204"/>
      <c r="L294" s="204"/>
      <c r="M294" s="204"/>
      <c r="N294" s="204"/>
      <c r="O294" s="204"/>
      <c r="P294" s="204"/>
      <c r="Q294" s="204"/>
      <c r="R294" s="204"/>
      <c r="S294" s="204"/>
      <c r="T294" s="204"/>
      <c r="U294" s="204"/>
      <c r="V294" s="204"/>
      <c r="W294" s="204"/>
      <c r="X294" s="204"/>
      <c r="Y294" s="204"/>
      <c r="Z294" s="204"/>
      <c r="AA294" s="204"/>
    </row>
    <row r="295" spans="1:27" ht="12.75" customHeight="1">
      <c r="A295" s="218"/>
      <c r="B295" s="204"/>
      <c r="C295" s="204"/>
      <c r="D295" s="204"/>
      <c r="E295" s="204"/>
      <c r="F295" s="204"/>
      <c r="G295" s="204"/>
      <c r="H295" s="204"/>
      <c r="I295" s="204"/>
      <c r="J295" s="204"/>
      <c r="K295" s="204"/>
      <c r="L295" s="204"/>
      <c r="M295" s="204"/>
      <c r="N295" s="204"/>
      <c r="O295" s="204"/>
      <c r="P295" s="204"/>
      <c r="Q295" s="204"/>
      <c r="R295" s="204"/>
      <c r="S295" s="204"/>
      <c r="T295" s="204"/>
      <c r="U295" s="204"/>
      <c r="V295" s="204"/>
      <c r="W295" s="204"/>
      <c r="X295" s="204"/>
      <c r="Y295" s="204"/>
      <c r="Z295" s="204"/>
      <c r="AA295" s="204"/>
    </row>
    <row r="296" spans="1:27" ht="12.75" customHeight="1">
      <c r="A296" s="218"/>
      <c r="B296" s="204"/>
      <c r="C296" s="204"/>
      <c r="D296" s="204"/>
      <c r="E296" s="204"/>
      <c r="F296" s="204"/>
      <c r="G296" s="204"/>
      <c r="H296" s="204"/>
      <c r="I296" s="204"/>
      <c r="J296" s="204"/>
      <c r="K296" s="204"/>
      <c r="L296" s="204"/>
      <c r="M296" s="204"/>
      <c r="N296" s="204"/>
      <c r="O296" s="204"/>
      <c r="P296" s="204"/>
      <c r="Q296" s="204"/>
      <c r="R296" s="204"/>
      <c r="S296" s="204"/>
      <c r="T296" s="204"/>
      <c r="U296" s="204"/>
      <c r="V296" s="204"/>
      <c r="W296" s="204"/>
      <c r="X296" s="204"/>
      <c r="Y296" s="204"/>
      <c r="Z296" s="204"/>
      <c r="AA296" s="204"/>
    </row>
    <row r="297" spans="1:27" ht="12.75" customHeight="1">
      <c r="A297" s="218"/>
      <c r="B297" s="204"/>
      <c r="C297" s="204"/>
      <c r="D297" s="204"/>
      <c r="E297" s="204"/>
      <c r="F297" s="204"/>
      <c r="G297" s="204"/>
      <c r="H297" s="204"/>
      <c r="I297" s="204"/>
      <c r="J297" s="204"/>
      <c r="K297" s="204"/>
      <c r="L297" s="204"/>
      <c r="M297" s="204"/>
      <c r="N297" s="204"/>
      <c r="O297" s="204"/>
      <c r="P297" s="204"/>
      <c r="Q297" s="204"/>
      <c r="R297" s="204"/>
      <c r="S297" s="204"/>
      <c r="T297" s="204"/>
      <c r="U297" s="204"/>
      <c r="V297" s="204"/>
      <c r="W297" s="204"/>
      <c r="X297" s="204"/>
      <c r="Y297" s="204"/>
      <c r="Z297" s="204"/>
      <c r="AA297" s="204"/>
    </row>
    <row r="298" spans="1:27" ht="12.75" customHeight="1">
      <c r="A298" s="218"/>
      <c r="B298" s="204"/>
      <c r="C298" s="204"/>
      <c r="D298" s="204"/>
      <c r="E298" s="204"/>
      <c r="F298" s="204"/>
      <c r="G298" s="204"/>
      <c r="H298" s="204"/>
      <c r="I298" s="204"/>
      <c r="J298" s="204"/>
      <c r="K298" s="204"/>
      <c r="L298" s="204"/>
      <c r="M298" s="204"/>
      <c r="N298" s="204"/>
      <c r="O298" s="204"/>
      <c r="P298" s="204"/>
      <c r="Q298" s="204"/>
      <c r="R298" s="204"/>
      <c r="S298" s="204"/>
      <c r="T298" s="204"/>
      <c r="U298" s="204"/>
      <c r="V298" s="204"/>
      <c r="W298" s="204"/>
      <c r="X298" s="204"/>
      <c r="Y298" s="204"/>
      <c r="Z298" s="204"/>
      <c r="AA298" s="204"/>
    </row>
    <row r="299" spans="1:27" ht="12.75" customHeight="1">
      <c r="A299" s="218"/>
      <c r="B299" s="204"/>
      <c r="C299" s="204"/>
      <c r="D299" s="204"/>
      <c r="E299" s="204"/>
      <c r="F299" s="204"/>
      <c r="G299" s="204"/>
      <c r="H299" s="204"/>
      <c r="I299" s="204"/>
      <c r="J299" s="204"/>
      <c r="K299" s="204"/>
      <c r="L299" s="204"/>
      <c r="M299" s="204"/>
      <c r="N299" s="204"/>
      <c r="O299" s="204"/>
      <c r="P299" s="204"/>
      <c r="Q299" s="204"/>
      <c r="R299" s="204"/>
      <c r="S299" s="204"/>
      <c r="T299" s="204"/>
      <c r="U299" s="204"/>
      <c r="V299" s="204"/>
      <c r="W299" s="204"/>
      <c r="X299" s="204"/>
      <c r="Y299" s="204"/>
      <c r="Z299" s="204"/>
      <c r="AA299" s="204"/>
    </row>
    <row r="300" spans="1:27" ht="12.75" customHeight="1">
      <c r="A300" s="218"/>
      <c r="B300" s="204"/>
      <c r="C300" s="204"/>
      <c r="D300" s="204"/>
      <c r="E300" s="204"/>
      <c r="F300" s="204"/>
      <c r="G300" s="204"/>
      <c r="H300" s="204"/>
      <c r="I300" s="204"/>
      <c r="J300" s="204"/>
      <c r="K300" s="204"/>
      <c r="L300" s="204"/>
      <c r="M300" s="204"/>
      <c r="N300" s="204"/>
      <c r="O300" s="204"/>
      <c r="P300" s="204"/>
      <c r="Q300" s="204"/>
      <c r="R300" s="204"/>
      <c r="S300" s="204"/>
      <c r="T300" s="204"/>
      <c r="U300" s="204"/>
      <c r="V300" s="204"/>
      <c r="W300" s="204"/>
      <c r="X300" s="204"/>
      <c r="Y300" s="204"/>
      <c r="Z300" s="204"/>
      <c r="AA300" s="204"/>
    </row>
    <row r="301" spans="1:27" ht="12.75" customHeight="1">
      <c r="A301" s="218"/>
      <c r="B301" s="204"/>
      <c r="C301" s="204"/>
      <c r="D301" s="204"/>
      <c r="E301" s="204"/>
      <c r="F301" s="204"/>
      <c r="G301" s="204"/>
      <c r="H301" s="204"/>
      <c r="I301" s="204"/>
      <c r="J301" s="204"/>
      <c r="K301" s="204"/>
      <c r="L301" s="204"/>
      <c r="M301" s="204"/>
      <c r="N301" s="204"/>
      <c r="O301" s="204"/>
      <c r="P301" s="204"/>
      <c r="Q301" s="204"/>
      <c r="R301" s="204"/>
      <c r="S301" s="204"/>
      <c r="T301" s="204"/>
      <c r="U301" s="204"/>
      <c r="V301" s="204"/>
      <c r="W301" s="204"/>
      <c r="X301" s="204"/>
      <c r="Y301" s="204"/>
      <c r="Z301" s="204"/>
      <c r="AA301" s="204"/>
    </row>
    <row r="302" spans="1:27" ht="12.75" customHeight="1">
      <c r="A302" s="218"/>
      <c r="B302" s="204"/>
      <c r="C302" s="204"/>
      <c r="D302" s="204"/>
      <c r="E302" s="204"/>
      <c r="F302" s="204"/>
      <c r="G302" s="204"/>
      <c r="H302" s="204"/>
      <c r="I302" s="204"/>
      <c r="J302" s="204"/>
      <c r="K302" s="204"/>
      <c r="L302" s="204"/>
      <c r="M302" s="204"/>
      <c r="N302" s="204"/>
      <c r="O302" s="204"/>
      <c r="P302" s="204"/>
      <c r="Q302" s="204"/>
      <c r="R302" s="204"/>
      <c r="S302" s="204"/>
      <c r="T302" s="204"/>
      <c r="U302" s="204"/>
      <c r="V302" s="204"/>
      <c r="W302" s="204"/>
      <c r="X302" s="204"/>
      <c r="Y302" s="204"/>
      <c r="Z302" s="204"/>
      <c r="AA302" s="204"/>
    </row>
    <row r="303" spans="1:27" ht="12.75" customHeight="1">
      <c r="A303" s="218"/>
      <c r="B303" s="204"/>
      <c r="C303" s="204"/>
      <c r="D303" s="204"/>
      <c r="E303" s="204"/>
      <c r="F303" s="204"/>
      <c r="G303" s="204"/>
      <c r="H303" s="204"/>
      <c r="I303" s="204"/>
      <c r="J303" s="204"/>
      <c r="K303" s="204"/>
      <c r="L303" s="204"/>
      <c r="M303" s="204"/>
      <c r="N303" s="204"/>
      <c r="O303" s="204"/>
      <c r="P303" s="204"/>
      <c r="Q303" s="204"/>
      <c r="R303" s="204"/>
      <c r="S303" s="204"/>
      <c r="T303" s="204"/>
      <c r="U303" s="204"/>
      <c r="V303" s="204"/>
      <c r="W303" s="204"/>
      <c r="X303" s="204"/>
      <c r="Y303" s="204"/>
      <c r="Z303" s="204"/>
      <c r="AA303" s="204"/>
    </row>
    <row r="304" spans="1:27" ht="12.75" customHeight="1">
      <c r="A304" s="218"/>
      <c r="B304" s="204"/>
      <c r="C304" s="204"/>
      <c r="D304" s="204"/>
      <c r="E304" s="204"/>
      <c r="F304" s="204"/>
      <c r="G304" s="204"/>
      <c r="H304" s="204"/>
      <c r="I304" s="204"/>
      <c r="J304" s="204"/>
      <c r="K304" s="204"/>
      <c r="L304" s="204"/>
      <c r="M304" s="204"/>
      <c r="N304" s="204"/>
      <c r="O304" s="204"/>
      <c r="P304" s="204"/>
      <c r="Q304" s="204"/>
      <c r="R304" s="204"/>
      <c r="S304" s="204"/>
      <c r="T304" s="204"/>
      <c r="U304" s="204"/>
      <c r="V304" s="204"/>
      <c r="W304" s="204"/>
      <c r="X304" s="204"/>
      <c r="Y304" s="204"/>
      <c r="Z304" s="204"/>
      <c r="AA304" s="204"/>
    </row>
    <row r="305" spans="1:27" ht="12.75" customHeight="1">
      <c r="A305" s="218"/>
      <c r="B305" s="204"/>
      <c r="C305" s="204"/>
      <c r="D305" s="204"/>
      <c r="E305" s="204"/>
      <c r="F305" s="204"/>
      <c r="G305" s="204"/>
      <c r="H305" s="204"/>
      <c r="I305" s="204"/>
      <c r="J305" s="204"/>
      <c r="K305" s="204"/>
      <c r="L305" s="204"/>
      <c r="M305" s="204"/>
      <c r="N305" s="204"/>
      <c r="O305" s="204"/>
      <c r="P305" s="204"/>
      <c r="Q305" s="204"/>
      <c r="R305" s="204"/>
      <c r="S305" s="204"/>
      <c r="T305" s="204"/>
      <c r="U305" s="204"/>
      <c r="V305" s="204"/>
      <c r="W305" s="204"/>
      <c r="X305" s="204"/>
      <c r="Y305" s="204"/>
      <c r="Z305" s="204"/>
      <c r="AA305" s="204"/>
    </row>
    <row r="306" spans="1:27" ht="12.75" customHeight="1">
      <c r="A306" s="218"/>
      <c r="B306" s="204"/>
      <c r="C306" s="204"/>
      <c r="D306" s="204"/>
      <c r="E306" s="204"/>
      <c r="F306" s="204"/>
      <c r="G306" s="204"/>
      <c r="H306" s="204"/>
      <c r="I306" s="204"/>
      <c r="J306" s="204"/>
      <c r="K306" s="204"/>
      <c r="L306" s="204"/>
      <c r="M306" s="204"/>
      <c r="N306" s="204"/>
      <c r="O306" s="204"/>
      <c r="P306" s="204"/>
      <c r="Q306" s="204"/>
      <c r="R306" s="204"/>
      <c r="S306" s="204"/>
      <c r="T306" s="204"/>
      <c r="U306" s="204"/>
      <c r="V306" s="204"/>
      <c r="W306" s="204"/>
      <c r="X306" s="204"/>
      <c r="Y306" s="204"/>
      <c r="Z306" s="204"/>
      <c r="AA306" s="204"/>
    </row>
    <row r="307" spans="1:27" ht="12.75" customHeight="1">
      <c r="A307" s="218"/>
      <c r="B307" s="204"/>
      <c r="C307" s="204"/>
      <c r="D307" s="204"/>
      <c r="E307" s="204"/>
      <c r="F307" s="204"/>
      <c r="G307" s="204"/>
      <c r="H307" s="204"/>
      <c r="I307" s="204"/>
      <c r="J307" s="204"/>
      <c r="K307" s="204"/>
      <c r="L307" s="204"/>
      <c r="M307" s="204"/>
      <c r="N307" s="204"/>
      <c r="O307" s="204"/>
      <c r="P307" s="204"/>
      <c r="Q307" s="204"/>
      <c r="R307" s="204"/>
      <c r="S307" s="204"/>
      <c r="T307" s="204"/>
      <c r="U307" s="204"/>
      <c r="V307" s="204"/>
      <c r="W307" s="204"/>
      <c r="X307" s="204"/>
      <c r="Y307" s="204"/>
      <c r="Z307" s="204"/>
      <c r="AA307" s="204"/>
    </row>
    <row r="308" spans="1:27" ht="12.75" customHeight="1">
      <c r="A308" s="218"/>
      <c r="B308" s="204"/>
      <c r="C308" s="204"/>
      <c r="D308" s="204"/>
      <c r="E308" s="204"/>
      <c r="F308" s="204"/>
      <c r="G308" s="204"/>
      <c r="H308" s="204"/>
      <c r="I308" s="204"/>
      <c r="J308" s="204"/>
      <c r="K308" s="204"/>
      <c r="L308" s="204"/>
      <c r="M308" s="204"/>
      <c r="N308" s="204"/>
      <c r="O308" s="204"/>
      <c r="P308" s="204"/>
      <c r="Q308" s="204"/>
      <c r="R308" s="204"/>
      <c r="S308" s="204"/>
      <c r="T308" s="204"/>
      <c r="U308" s="204"/>
      <c r="V308" s="204"/>
      <c r="W308" s="204"/>
      <c r="X308" s="204"/>
      <c r="Y308" s="204"/>
      <c r="Z308" s="204"/>
      <c r="AA308" s="204"/>
    </row>
    <row r="309" spans="1:27" ht="12.75" customHeight="1">
      <c r="A309" s="218"/>
      <c r="B309" s="204"/>
      <c r="C309" s="204"/>
      <c r="D309" s="204"/>
      <c r="E309" s="204"/>
      <c r="F309" s="204"/>
      <c r="G309" s="204"/>
      <c r="H309" s="204"/>
      <c r="I309" s="204"/>
      <c r="J309" s="204"/>
      <c r="K309" s="204"/>
      <c r="L309" s="204"/>
      <c r="M309" s="204"/>
      <c r="N309" s="204"/>
      <c r="O309" s="204"/>
      <c r="P309" s="204"/>
      <c r="Q309" s="204"/>
      <c r="R309" s="204"/>
      <c r="S309" s="204"/>
      <c r="T309" s="204"/>
      <c r="U309" s="204"/>
      <c r="V309" s="204"/>
      <c r="W309" s="204"/>
      <c r="X309" s="204"/>
      <c r="Y309" s="204"/>
      <c r="Z309" s="204"/>
      <c r="AA309" s="204"/>
    </row>
    <row r="310" spans="1:27" ht="12.75" customHeight="1">
      <c r="A310" s="218"/>
      <c r="B310" s="204"/>
      <c r="C310" s="204"/>
      <c r="D310" s="204"/>
      <c r="E310" s="204"/>
      <c r="F310" s="204"/>
      <c r="G310" s="204"/>
      <c r="H310" s="204"/>
      <c r="I310" s="204"/>
      <c r="J310" s="204"/>
      <c r="K310" s="204"/>
      <c r="L310" s="204"/>
      <c r="M310" s="204"/>
      <c r="N310" s="204"/>
      <c r="O310" s="204"/>
      <c r="P310" s="204"/>
      <c r="Q310" s="204"/>
      <c r="R310" s="204"/>
      <c r="S310" s="204"/>
      <c r="T310" s="204"/>
      <c r="U310" s="204"/>
      <c r="V310" s="204"/>
      <c r="W310" s="204"/>
      <c r="X310" s="204"/>
      <c r="Y310" s="204"/>
      <c r="Z310" s="204"/>
      <c r="AA310" s="204"/>
    </row>
    <row r="311" spans="1:27" ht="12.75" customHeight="1">
      <c r="A311" s="218"/>
      <c r="B311" s="204"/>
      <c r="C311" s="204"/>
      <c r="D311" s="204"/>
      <c r="E311" s="204"/>
      <c r="F311" s="204"/>
      <c r="G311" s="204"/>
      <c r="H311" s="204"/>
      <c r="I311" s="204"/>
      <c r="J311" s="204"/>
      <c r="K311" s="204"/>
      <c r="L311" s="204"/>
      <c r="M311" s="204"/>
      <c r="N311" s="204"/>
      <c r="O311" s="204"/>
      <c r="P311" s="204"/>
      <c r="Q311" s="204"/>
      <c r="R311" s="204"/>
      <c r="S311" s="204"/>
      <c r="T311" s="204"/>
      <c r="U311" s="204"/>
      <c r="V311" s="204"/>
      <c r="W311" s="204"/>
      <c r="X311" s="204"/>
      <c r="Y311" s="204"/>
      <c r="Z311" s="204"/>
      <c r="AA311" s="204"/>
    </row>
    <row r="312" spans="1:27" ht="12.75" customHeight="1">
      <c r="A312" s="218"/>
      <c r="B312" s="204"/>
      <c r="C312" s="204"/>
      <c r="D312" s="204"/>
      <c r="E312" s="204"/>
      <c r="F312" s="204"/>
      <c r="G312" s="204"/>
      <c r="H312" s="204"/>
      <c r="I312" s="204"/>
      <c r="J312" s="204"/>
      <c r="K312" s="204"/>
      <c r="L312" s="204"/>
      <c r="M312" s="204"/>
      <c r="N312" s="204"/>
      <c r="O312" s="204"/>
      <c r="P312" s="204"/>
      <c r="Q312" s="204"/>
      <c r="R312" s="204"/>
      <c r="S312" s="204"/>
      <c r="T312" s="204"/>
      <c r="U312" s="204"/>
      <c r="V312" s="204"/>
      <c r="W312" s="204"/>
      <c r="X312" s="204"/>
      <c r="Y312" s="204"/>
      <c r="Z312" s="204"/>
      <c r="AA312" s="204"/>
    </row>
    <row r="313" spans="1:27" ht="12.75" customHeight="1">
      <c r="A313" s="218"/>
      <c r="B313" s="204"/>
      <c r="C313" s="204"/>
      <c r="D313" s="204"/>
      <c r="E313" s="204"/>
      <c r="F313" s="204"/>
      <c r="G313" s="204"/>
      <c r="H313" s="204"/>
      <c r="I313" s="204"/>
      <c r="J313" s="204"/>
      <c r="K313" s="204"/>
      <c r="L313" s="204"/>
      <c r="M313" s="204"/>
      <c r="N313" s="204"/>
      <c r="O313" s="204"/>
      <c r="P313" s="204"/>
      <c r="Q313" s="204"/>
      <c r="R313" s="204"/>
      <c r="S313" s="204"/>
      <c r="T313" s="204"/>
      <c r="U313" s="204"/>
      <c r="V313" s="204"/>
      <c r="W313" s="204"/>
      <c r="X313" s="204"/>
      <c r="Y313" s="204"/>
      <c r="Z313" s="204"/>
      <c r="AA313" s="204"/>
    </row>
    <row r="314" spans="1:27" ht="12.75" customHeight="1">
      <c r="A314" s="218"/>
      <c r="B314" s="204"/>
      <c r="C314" s="204"/>
      <c r="D314" s="204"/>
      <c r="E314" s="204"/>
      <c r="F314" s="204"/>
      <c r="G314" s="204"/>
      <c r="H314" s="204"/>
      <c r="I314" s="204"/>
      <c r="J314" s="204"/>
      <c r="K314" s="204"/>
      <c r="L314" s="204"/>
      <c r="M314" s="204"/>
      <c r="N314" s="204"/>
      <c r="O314" s="204"/>
      <c r="P314" s="204"/>
      <c r="Q314" s="204"/>
      <c r="R314" s="204"/>
      <c r="S314" s="204"/>
      <c r="T314" s="204"/>
      <c r="U314" s="204"/>
      <c r="V314" s="204"/>
      <c r="W314" s="204"/>
      <c r="X314" s="204"/>
      <c r="Y314" s="204"/>
      <c r="Z314" s="204"/>
      <c r="AA314" s="204"/>
    </row>
    <row r="315" spans="1:27" ht="12.75" customHeight="1">
      <c r="A315" s="218"/>
      <c r="B315" s="204"/>
      <c r="C315" s="204"/>
      <c r="D315" s="204"/>
      <c r="E315" s="204"/>
      <c r="F315" s="204"/>
      <c r="G315" s="204"/>
      <c r="H315" s="204"/>
      <c r="I315" s="204"/>
      <c r="J315" s="204"/>
      <c r="K315" s="204"/>
      <c r="L315" s="204"/>
      <c r="M315" s="204"/>
      <c r="N315" s="204"/>
      <c r="O315" s="204"/>
      <c r="P315" s="204"/>
      <c r="Q315" s="204"/>
      <c r="R315" s="204"/>
      <c r="S315" s="204"/>
      <c r="T315" s="204"/>
      <c r="U315" s="204"/>
      <c r="V315" s="204"/>
      <c r="W315" s="204"/>
      <c r="X315" s="204"/>
      <c r="Y315" s="204"/>
      <c r="Z315" s="204"/>
      <c r="AA315" s="204"/>
    </row>
    <row r="316" spans="1:27" ht="12.75" customHeight="1">
      <c r="A316" s="218"/>
      <c r="B316" s="204"/>
      <c r="C316" s="204"/>
      <c r="D316" s="204"/>
      <c r="E316" s="204"/>
      <c r="F316" s="204"/>
      <c r="G316" s="204"/>
      <c r="H316" s="204"/>
      <c r="I316" s="204"/>
      <c r="J316" s="204"/>
      <c r="K316" s="204"/>
      <c r="L316" s="204"/>
      <c r="M316" s="204"/>
      <c r="N316" s="204"/>
      <c r="O316" s="204"/>
      <c r="P316" s="204"/>
      <c r="Q316" s="204"/>
      <c r="R316" s="204"/>
      <c r="S316" s="204"/>
      <c r="T316" s="204"/>
      <c r="U316" s="204"/>
      <c r="V316" s="204"/>
      <c r="W316" s="204"/>
      <c r="X316" s="204"/>
      <c r="Y316" s="204"/>
      <c r="Z316" s="204"/>
      <c r="AA316" s="204"/>
    </row>
    <row r="317" spans="1:27" ht="12.75" customHeight="1">
      <c r="A317" s="218"/>
      <c r="B317" s="204"/>
      <c r="C317" s="204"/>
      <c r="D317" s="204"/>
      <c r="E317" s="204"/>
      <c r="F317" s="204"/>
      <c r="G317" s="204"/>
      <c r="H317" s="204"/>
      <c r="I317" s="204"/>
      <c r="J317" s="204"/>
      <c r="K317" s="204"/>
      <c r="L317" s="204"/>
      <c r="M317" s="204"/>
      <c r="N317" s="204"/>
      <c r="O317" s="204"/>
      <c r="P317" s="204"/>
      <c r="Q317" s="204"/>
      <c r="R317" s="204"/>
      <c r="S317" s="204"/>
      <c r="T317" s="204"/>
      <c r="U317" s="204"/>
      <c r="V317" s="204"/>
      <c r="W317" s="204"/>
      <c r="X317" s="204"/>
      <c r="Y317" s="204"/>
      <c r="Z317" s="204"/>
      <c r="AA317" s="204"/>
    </row>
    <row r="318" spans="1:27" ht="12.75" customHeight="1">
      <c r="A318" s="218"/>
      <c r="B318" s="204"/>
      <c r="C318" s="204"/>
      <c r="D318" s="204"/>
      <c r="E318" s="204"/>
      <c r="F318" s="204"/>
      <c r="G318" s="204"/>
      <c r="H318" s="204"/>
      <c r="I318" s="204"/>
      <c r="J318" s="204"/>
      <c r="K318" s="204"/>
      <c r="L318" s="204"/>
      <c r="M318" s="204"/>
      <c r="N318" s="204"/>
      <c r="O318" s="204"/>
      <c r="P318" s="204"/>
      <c r="Q318" s="204"/>
      <c r="R318" s="204"/>
      <c r="S318" s="204"/>
      <c r="T318" s="204"/>
      <c r="U318" s="204"/>
      <c r="V318" s="204"/>
      <c r="W318" s="204"/>
      <c r="X318" s="204"/>
      <c r="Y318" s="204"/>
      <c r="Z318" s="204"/>
      <c r="AA318" s="204"/>
    </row>
    <row r="319" spans="1:27" ht="12.75" customHeight="1">
      <c r="A319" s="218"/>
      <c r="B319" s="204"/>
      <c r="C319" s="204"/>
      <c r="D319" s="204"/>
      <c r="E319" s="204"/>
      <c r="F319" s="204"/>
      <c r="G319" s="204"/>
      <c r="H319" s="204"/>
      <c r="I319" s="204"/>
      <c r="J319" s="204"/>
      <c r="K319" s="204"/>
      <c r="L319" s="204"/>
      <c r="M319" s="204"/>
      <c r="N319" s="204"/>
      <c r="O319" s="204"/>
      <c r="P319" s="204"/>
      <c r="Q319" s="204"/>
      <c r="R319" s="204"/>
      <c r="S319" s="204"/>
      <c r="T319" s="204"/>
      <c r="U319" s="204"/>
      <c r="V319" s="204"/>
      <c r="W319" s="204"/>
      <c r="X319" s="204"/>
      <c r="Y319" s="204"/>
      <c r="Z319" s="204"/>
      <c r="AA319" s="204"/>
    </row>
    <row r="320" spans="1:27" ht="12.75" customHeight="1">
      <c r="A320" s="218"/>
      <c r="B320" s="204"/>
      <c r="C320" s="204"/>
      <c r="D320" s="204"/>
      <c r="E320" s="204"/>
      <c r="F320" s="204"/>
      <c r="G320" s="204"/>
      <c r="H320" s="204"/>
      <c r="I320" s="204"/>
      <c r="J320" s="204"/>
      <c r="K320" s="204"/>
      <c r="L320" s="204"/>
      <c r="M320" s="204"/>
      <c r="N320" s="204"/>
      <c r="O320" s="204"/>
      <c r="P320" s="204"/>
      <c r="Q320" s="204"/>
      <c r="R320" s="204"/>
      <c r="S320" s="204"/>
      <c r="T320" s="204"/>
      <c r="U320" s="204"/>
      <c r="V320" s="204"/>
      <c r="W320" s="204"/>
      <c r="X320" s="204"/>
      <c r="Y320" s="204"/>
      <c r="Z320" s="204"/>
      <c r="AA320" s="204"/>
    </row>
    <row r="321" spans="1:27" ht="12.75" customHeight="1">
      <c r="A321" s="218"/>
      <c r="B321" s="204"/>
      <c r="C321" s="204"/>
      <c r="D321" s="204"/>
      <c r="E321" s="204"/>
      <c r="F321" s="204"/>
      <c r="G321" s="204"/>
      <c r="H321" s="204"/>
      <c r="I321" s="204"/>
      <c r="J321" s="204"/>
      <c r="K321" s="204"/>
      <c r="L321" s="204"/>
      <c r="M321" s="204"/>
      <c r="N321" s="204"/>
      <c r="O321" s="204"/>
      <c r="P321" s="204"/>
      <c r="Q321" s="204"/>
      <c r="R321" s="204"/>
      <c r="S321" s="204"/>
      <c r="T321" s="204"/>
      <c r="U321" s="204"/>
      <c r="V321" s="204"/>
      <c r="W321" s="204"/>
      <c r="X321" s="204"/>
      <c r="Y321" s="204"/>
      <c r="Z321" s="204"/>
      <c r="AA321" s="204"/>
    </row>
    <row r="322" spans="1:27" ht="12.75" customHeight="1">
      <c r="A322" s="218"/>
      <c r="B322" s="204"/>
      <c r="C322" s="204"/>
      <c r="D322" s="204"/>
      <c r="E322" s="204"/>
      <c r="F322" s="204"/>
      <c r="G322" s="204"/>
      <c r="H322" s="204"/>
      <c r="I322" s="204"/>
      <c r="J322" s="204"/>
      <c r="K322" s="204"/>
      <c r="L322" s="204"/>
      <c r="M322" s="204"/>
      <c r="N322" s="204"/>
      <c r="O322" s="204"/>
      <c r="P322" s="204"/>
      <c r="Q322" s="204"/>
      <c r="R322" s="204"/>
      <c r="S322" s="204"/>
      <c r="T322" s="204"/>
      <c r="U322" s="204"/>
      <c r="V322" s="204"/>
      <c r="W322" s="204"/>
      <c r="X322" s="204"/>
      <c r="Y322" s="204"/>
      <c r="Z322" s="204"/>
      <c r="AA322" s="204"/>
    </row>
    <row r="323" spans="1:27" ht="12.75" customHeight="1">
      <c r="A323" s="218"/>
      <c r="B323" s="204"/>
      <c r="C323" s="204"/>
      <c r="D323" s="204"/>
      <c r="E323" s="204"/>
      <c r="F323" s="204"/>
      <c r="G323" s="204"/>
      <c r="H323" s="204"/>
      <c r="I323" s="204"/>
      <c r="J323" s="204"/>
      <c r="K323" s="204"/>
      <c r="L323" s="204"/>
      <c r="M323" s="204"/>
      <c r="N323" s="204"/>
      <c r="O323" s="204"/>
      <c r="P323" s="204"/>
      <c r="Q323" s="204"/>
      <c r="R323" s="204"/>
      <c r="S323" s="204"/>
      <c r="T323" s="204"/>
      <c r="U323" s="204"/>
      <c r="V323" s="204"/>
      <c r="W323" s="204"/>
      <c r="X323" s="204"/>
      <c r="Y323" s="204"/>
      <c r="Z323" s="204"/>
      <c r="AA323" s="204"/>
    </row>
    <row r="324" spans="1:27" ht="12.75" customHeight="1">
      <c r="A324" s="218"/>
      <c r="B324" s="204"/>
      <c r="C324" s="204"/>
      <c r="D324" s="204"/>
      <c r="E324" s="204"/>
      <c r="F324" s="204"/>
      <c r="G324" s="204"/>
      <c r="H324" s="204"/>
      <c r="I324" s="204"/>
      <c r="J324" s="204"/>
      <c r="K324" s="204"/>
      <c r="L324" s="204"/>
      <c r="M324" s="204"/>
      <c r="N324" s="204"/>
      <c r="O324" s="204"/>
      <c r="P324" s="204"/>
      <c r="Q324" s="204"/>
      <c r="R324" s="204"/>
      <c r="S324" s="204"/>
      <c r="T324" s="204"/>
      <c r="U324" s="204"/>
      <c r="V324" s="204"/>
      <c r="W324" s="204"/>
      <c r="X324" s="204"/>
      <c r="Y324" s="204"/>
      <c r="Z324" s="204"/>
      <c r="AA324" s="204"/>
    </row>
    <row r="325" spans="1:27" ht="12.75" customHeight="1">
      <c r="A325" s="218"/>
      <c r="B325" s="204"/>
      <c r="C325" s="204"/>
      <c r="D325" s="204"/>
      <c r="E325" s="204"/>
      <c r="F325" s="204"/>
      <c r="G325" s="204"/>
      <c r="H325" s="204"/>
      <c r="I325" s="204"/>
      <c r="J325" s="204"/>
      <c r="K325" s="204"/>
      <c r="L325" s="204"/>
      <c r="M325" s="204"/>
      <c r="N325" s="204"/>
      <c r="O325" s="204"/>
      <c r="P325" s="204"/>
      <c r="Q325" s="204"/>
      <c r="R325" s="204"/>
      <c r="S325" s="204"/>
      <c r="T325" s="204"/>
      <c r="U325" s="204"/>
      <c r="V325" s="204"/>
      <c r="W325" s="204"/>
      <c r="X325" s="204"/>
      <c r="Y325" s="204"/>
      <c r="Z325" s="204"/>
      <c r="AA325" s="204"/>
    </row>
    <row r="326" spans="1:27" ht="12.75" customHeight="1">
      <c r="A326" s="218"/>
      <c r="B326" s="204"/>
      <c r="C326" s="204"/>
      <c r="D326" s="204"/>
      <c r="E326" s="204"/>
      <c r="F326" s="204"/>
      <c r="G326" s="204"/>
      <c r="H326" s="204"/>
      <c r="I326" s="204"/>
      <c r="J326" s="204"/>
      <c r="K326" s="204"/>
      <c r="L326" s="204"/>
      <c r="M326" s="204"/>
      <c r="N326" s="204"/>
      <c r="O326" s="204"/>
      <c r="P326" s="204"/>
      <c r="Q326" s="204"/>
      <c r="R326" s="204"/>
      <c r="S326" s="204"/>
      <c r="T326" s="204"/>
      <c r="U326" s="204"/>
      <c r="V326" s="204"/>
      <c r="W326" s="204"/>
      <c r="X326" s="204"/>
      <c r="Y326" s="204"/>
      <c r="Z326" s="204"/>
      <c r="AA326" s="204"/>
    </row>
    <row r="327" spans="1:27" ht="12.75" customHeight="1">
      <c r="A327" s="218"/>
      <c r="B327" s="204"/>
      <c r="C327" s="204"/>
      <c r="D327" s="204"/>
      <c r="E327" s="204"/>
      <c r="F327" s="204"/>
      <c r="G327" s="204"/>
      <c r="H327" s="204"/>
      <c r="I327" s="204"/>
      <c r="J327" s="204"/>
      <c r="K327" s="204"/>
      <c r="L327" s="204"/>
      <c r="M327" s="204"/>
      <c r="N327" s="204"/>
      <c r="O327" s="204"/>
      <c r="P327" s="204"/>
      <c r="Q327" s="204"/>
      <c r="R327" s="204"/>
      <c r="S327" s="204"/>
      <c r="T327" s="204"/>
      <c r="U327" s="204"/>
      <c r="V327" s="204"/>
      <c r="W327" s="204"/>
      <c r="X327" s="204"/>
      <c r="Y327" s="204"/>
      <c r="Z327" s="204"/>
      <c r="AA327" s="204"/>
    </row>
    <row r="328" spans="1:27" ht="12.75" customHeight="1">
      <c r="A328" s="218"/>
      <c r="B328" s="204"/>
      <c r="C328" s="204"/>
      <c r="D328" s="204"/>
      <c r="E328" s="204"/>
      <c r="F328" s="204"/>
      <c r="G328" s="204"/>
      <c r="H328" s="204"/>
      <c r="I328" s="204"/>
      <c r="J328" s="204"/>
      <c r="K328" s="204"/>
      <c r="L328" s="204"/>
      <c r="M328" s="204"/>
      <c r="N328" s="204"/>
      <c r="O328" s="204"/>
      <c r="P328" s="204"/>
      <c r="Q328" s="204"/>
      <c r="R328" s="204"/>
      <c r="S328" s="204"/>
      <c r="T328" s="204"/>
      <c r="U328" s="204"/>
      <c r="V328" s="204"/>
      <c r="W328" s="204"/>
      <c r="X328" s="204"/>
      <c r="Y328" s="204"/>
      <c r="Z328" s="204"/>
      <c r="AA328" s="204"/>
    </row>
    <row r="329" spans="1:27" ht="12.75" customHeight="1">
      <c r="A329" s="218"/>
      <c r="B329" s="204"/>
      <c r="C329" s="204"/>
      <c r="D329" s="204"/>
      <c r="E329" s="204"/>
      <c r="F329" s="204"/>
      <c r="G329" s="204"/>
      <c r="H329" s="204"/>
      <c r="I329" s="204"/>
      <c r="J329" s="204"/>
      <c r="K329" s="204"/>
      <c r="L329" s="204"/>
      <c r="M329" s="204"/>
      <c r="N329" s="204"/>
      <c r="O329" s="204"/>
      <c r="P329" s="204"/>
      <c r="Q329" s="204"/>
      <c r="R329" s="204"/>
      <c r="S329" s="204"/>
      <c r="T329" s="204"/>
      <c r="U329" s="204"/>
      <c r="V329" s="204"/>
      <c r="W329" s="204"/>
      <c r="X329" s="204"/>
      <c r="Y329" s="204"/>
      <c r="Z329" s="204"/>
      <c r="AA329" s="204"/>
    </row>
    <row r="330" spans="1:27" ht="12.75" customHeight="1">
      <c r="A330" s="218"/>
      <c r="B330" s="204"/>
      <c r="C330" s="204"/>
      <c r="D330" s="204"/>
      <c r="E330" s="204"/>
      <c r="F330" s="204"/>
      <c r="G330" s="204"/>
      <c r="H330" s="204"/>
      <c r="I330" s="204"/>
      <c r="J330" s="204"/>
      <c r="K330" s="204"/>
      <c r="L330" s="204"/>
      <c r="M330" s="204"/>
      <c r="N330" s="204"/>
      <c r="O330" s="204"/>
      <c r="P330" s="204"/>
      <c r="Q330" s="204"/>
      <c r="R330" s="204"/>
      <c r="S330" s="204"/>
      <c r="T330" s="204"/>
      <c r="U330" s="204"/>
      <c r="V330" s="204"/>
      <c r="W330" s="204"/>
      <c r="X330" s="204"/>
      <c r="Y330" s="204"/>
      <c r="Z330" s="204"/>
      <c r="AA330" s="204"/>
    </row>
    <row r="331" spans="1:27" ht="12.75" customHeight="1">
      <c r="A331" s="218"/>
      <c r="B331" s="204"/>
      <c r="C331" s="204"/>
      <c r="D331" s="204"/>
      <c r="E331" s="204"/>
      <c r="F331" s="204"/>
      <c r="G331" s="204"/>
      <c r="H331" s="204"/>
      <c r="I331" s="204"/>
      <c r="J331" s="204"/>
      <c r="K331" s="204"/>
      <c r="L331" s="204"/>
      <c r="M331" s="204"/>
      <c r="N331" s="204"/>
      <c r="O331" s="204"/>
      <c r="P331" s="204"/>
      <c r="Q331" s="204"/>
      <c r="R331" s="204"/>
      <c r="S331" s="204"/>
      <c r="T331" s="204"/>
      <c r="U331" s="204"/>
      <c r="V331" s="204"/>
      <c r="W331" s="204"/>
      <c r="X331" s="204"/>
      <c r="Y331" s="204"/>
      <c r="Z331" s="204"/>
      <c r="AA331" s="204"/>
    </row>
    <row r="332" spans="1:27" ht="12.75" customHeight="1">
      <c r="A332" s="218"/>
      <c r="B332" s="204"/>
      <c r="C332" s="204"/>
      <c r="D332" s="204"/>
      <c r="E332" s="204"/>
      <c r="F332" s="204"/>
      <c r="G332" s="204"/>
      <c r="H332" s="204"/>
      <c r="I332" s="204"/>
      <c r="J332" s="204"/>
      <c r="K332" s="204"/>
      <c r="L332" s="204"/>
      <c r="M332" s="204"/>
      <c r="N332" s="204"/>
      <c r="O332" s="204"/>
      <c r="P332" s="204"/>
      <c r="Q332" s="204"/>
      <c r="R332" s="204"/>
      <c r="S332" s="204"/>
      <c r="T332" s="204"/>
      <c r="U332" s="204"/>
      <c r="V332" s="204"/>
      <c r="W332" s="204"/>
      <c r="X332" s="204"/>
      <c r="Y332" s="204"/>
      <c r="Z332" s="204"/>
      <c r="AA332" s="204"/>
    </row>
    <row r="333" spans="1:27" ht="12.75" customHeight="1">
      <c r="A333" s="218"/>
      <c r="B333" s="204"/>
      <c r="C333" s="204"/>
      <c r="D333" s="204"/>
      <c r="E333" s="204"/>
      <c r="F333" s="204"/>
      <c r="G333" s="204"/>
      <c r="H333" s="204"/>
      <c r="I333" s="204"/>
      <c r="J333" s="204"/>
      <c r="K333" s="204"/>
      <c r="L333" s="204"/>
      <c r="M333" s="204"/>
      <c r="N333" s="204"/>
      <c r="O333" s="204"/>
      <c r="P333" s="204"/>
      <c r="Q333" s="204"/>
      <c r="R333" s="204"/>
      <c r="S333" s="204"/>
      <c r="T333" s="204"/>
      <c r="U333" s="204"/>
      <c r="V333" s="204"/>
      <c r="W333" s="204"/>
      <c r="X333" s="204"/>
      <c r="Y333" s="204"/>
      <c r="Z333" s="204"/>
      <c r="AA333" s="204"/>
    </row>
    <row r="334" spans="1:27" ht="12.75" customHeight="1">
      <c r="A334" s="218"/>
      <c r="B334" s="204"/>
      <c r="C334" s="204"/>
      <c r="D334" s="204"/>
      <c r="E334" s="204"/>
      <c r="F334" s="204"/>
      <c r="G334" s="204"/>
      <c r="H334" s="204"/>
      <c r="I334" s="204"/>
      <c r="J334" s="204"/>
      <c r="K334" s="204"/>
      <c r="L334" s="204"/>
      <c r="M334" s="204"/>
      <c r="N334" s="204"/>
      <c r="O334" s="204"/>
      <c r="P334" s="204"/>
      <c r="Q334" s="204"/>
      <c r="R334" s="204"/>
      <c r="S334" s="204"/>
      <c r="T334" s="204"/>
      <c r="U334" s="204"/>
      <c r="V334" s="204"/>
      <c r="W334" s="204"/>
      <c r="X334" s="204"/>
      <c r="Y334" s="204"/>
      <c r="Z334" s="204"/>
      <c r="AA334" s="204"/>
    </row>
    <row r="335" spans="1:27" ht="12.75" customHeight="1">
      <c r="A335" s="218"/>
      <c r="B335" s="204"/>
      <c r="C335" s="204"/>
      <c r="D335" s="204"/>
      <c r="E335" s="204"/>
      <c r="F335" s="204"/>
      <c r="G335" s="204"/>
      <c r="H335" s="204"/>
      <c r="I335" s="204"/>
      <c r="J335" s="204"/>
      <c r="K335" s="204"/>
      <c r="L335" s="204"/>
      <c r="M335" s="204"/>
      <c r="N335" s="204"/>
      <c r="O335" s="204"/>
      <c r="P335" s="204"/>
      <c r="Q335" s="204"/>
      <c r="R335" s="204"/>
      <c r="S335" s="204"/>
      <c r="T335" s="204"/>
      <c r="U335" s="204"/>
      <c r="V335" s="204"/>
      <c r="W335" s="204"/>
      <c r="X335" s="204"/>
      <c r="Y335" s="204"/>
      <c r="Z335" s="204"/>
      <c r="AA335" s="204"/>
    </row>
    <row r="336" spans="1:27" ht="12.75" customHeight="1">
      <c r="A336" s="218"/>
      <c r="B336" s="204"/>
      <c r="C336" s="204"/>
      <c r="D336" s="204"/>
      <c r="E336" s="204"/>
      <c r="F336" s="204"/>
      <c r="G336" s="204"/>
      <c r="H336" s="204"/>
      <c r="I336" s="204"/>
      <c r="J336" s="204"/>
      <c r="K336" s="204"/>
      <c r="L336" s="204"/>
      <c r="M336" s="204"/>
      <c r="N336" s="204"/>
      <c r="O336" s="204"/>
      <c r="P336" s="204"/>
      <c r="Q336" s="204"/>
      <c r="R336" s="204"/>
      <c r="S336" s="204"/>
      <c r="T336" s="204"/>
      <c r="U336" s="204"/>
      <c r="V336" s="204"/>
      <c r="W336" s="204"/>
      <c r="X336" s="204"/>
      <c r="Y336" s="204"/>
      <c r="Z336" s="204"/>
      <c r="AA336" s="204"/>
    </row>
    <row r="337" spans="1:27" ht="12.75" customHeight="1">
      <c r="A337" s="218"/>
      <c r="B337" s="204"/>
      <c r="C337" s="204"/>
      <c r="D337" s="204"/>
      <c r="E337" s="204"/>
      <c r="F337" s="204"/>
      <c r="G337" s="204"/>
      <c r="H337" s="204"/>
      <c r="I337" s="204"/>
      <c r="J337" s="204"/>
      <c r="K337" s="204"/>
      <c r="L337" s="204"/>
      <c r="M337" s="204"/>
      <c r="N337" s="204"/>
      <c r="O337" s="204"/>
      <c r="P337" s="204"/>
      <c r="Q337" s="204"/>
      <c r="R337" s="204"/>
      <c r="S337" s="204"/>
      <c r="T337" s="204"/>
      <c r="U337" s="204"/>
      <c r="V337" s="204"/>
      <c r="W337" s="204"/>
      <c r="X337" s="204"/>
      <c r="Y337" s="204"/>
      <c r="Z337" s="204"/>
      <c r="AA337" s="204"/>
    </row>
    <row r="338" spans="1:27" ht="12.75" customHeight="1">
      <c r="A338" s="218"/>
      <c r="B338" s="204"/>
      <c r="C338" s="204"/>
      <c r="D338" s="204"/>
      <c r="E338" s="204"/>
      <c r="F338" s="204"/>
      <c r="G338" s="204"/>
      <c r="H338" s="204"/>
      <c r="I338" s="204"/>
      <c r="J338" s="204"/>
      <c r="K338" s="204"/>
      <c r="L338" s="204"/>
      <c r="M338" s="204"/>
      <c r="N338" s="204"/>
      <c r="O338" s="204"/>
      <c r="P338" s="204"/>
      <c r="Q338" s="204"/>
      <c r="R338" s="204"/>
      <c r="S338" s="204"/>
      <c r="T338" s="204"/>
      <c r="U338" s="204"/>
      <c r="V338" s="204"/>
      <c r="W338" s="204"/>
      <c r="X338" s="204"/>
      <c r="Y338" s="204"/>
      <c r="Z338" s="204"/>
      <c r="AA338" s="204"/>
    </row>
    <row r="339" spans="1:27" ht="12.75" customHeight="1">
      <c r="A339" s="218"/>
      <c r="B339" s="204"/>
      <c r="C339" s="204"/>
      <c r="D339" s="204"/>
      <c r="E339" s="204"/>
      <c r="F339" s="204"/>
      <c r="G339" s="204"/>
      <c r="H339" s="204"/>
      <c r="I339" s="204"/>
      <c r="J339" s="204"/>
      <c r="K339" s="204"/>
      <c r="L339" s="204"/>
      <c r="M339" s="204"/>
      <c r="N339" s="204"/>
      <c r="O339" s="204"/>
      <c r="P339" s="204"/>
      <c r="Q339" s="204"/>
      <c r="R339" s="204"/>
      <c r="S339" s="204"/>
      <c r="T339" s="204"/>
      <c r="U339" s="204"/>
      <c r="V339" s="204"/>
      <c r="W339" s="204"/>
      <c r="X339" s="204"/>
      <c r="Y339" s="204"/>
      <c r="Z339" s="204"/>
      <c r="AA339" s="204"/>
    </row>
    <row r="340" spans="1:27" ht="12.75" customHeight="1">
      <c r="A340" s="218"/>
      <c r="B340" s="204"/>
      <c r="C340" s="204"/>
      <c r="D340" s="204"/>
      <c r="E340" s="204"/>
      <c r="F340" s="204"/>
      <c r="G340" s="204"/>
      <c r="H340" s="204"/>
      <c r="I340" s="204"/>
      <c r="J340" s="204"/>
      <c r="K340" s="204"/>
      <c r="L340" s="204"/>
      <c r="M340" s="204"/>
      <c r="N340" s="204"/>
      <c r="O340" s="204"/>
      <c r="P340" s="204"/>
      <c r="Q340" s="204"/>
      <c r="R340" s="204"/>
      <c r="S340" s="204"/>
      <c r="T340" s="204"/>
      <c r="U340" s="204"/>
      <c r="V340" s="204"/>
      <c r="W340" s="204"/>
      <c r="X340" s="204"/>
      <c r="Y340" s="204"/>
      <c r="Z340" s="204"/>
      <c r="AA340" s="204"/>
    </row>
    <row r="341" spans="1:27" ht="12.75" customHeight="1">
      <c r="A341" s="218"/>
      <c r="B341" s="204"/>
      <c r="C341" s="204"/>
      <c r="D341" s="204"/>
      <c r="E341" s="204"/>
      <c r="F341" s="204"/>
      <c r="G341" s="204"/>
      <c r="H341" s="204"/>
      <c r="I341" s="204"/>
      <c r="J341" s="204"/>
      <c r="K341" s="204"/>
      <c r="L341" s="204"/>
      <c r="M341" s="204"/>
      <c r="N341" s="204"/>
      <c r="O341" s="204"/>
      <c r="P341" s="204"/>
      <c r="Q341" s="204"/>
      <c r="R341" s="204"/>
      <c r="S341" s="204"/>
      <c r="T341" s="204"/>
      <c r="U341" s="204"/>
      <c r="V341" s="204"/>
      <c r="W341" s="204"/>
      <c r="X341" s="204"/>
      <c r="Y341" s="204"/>
      <c r="Z341" s="204"/>
      <c r="AA341" s="204"/>
    </row>
    <row r="342" spans="1:27" ht="12.75" customHeight="1">
      <c r="A342" s="218"/>
      <c r="B342" s="204"/>
      <c r="C342" s="204"/>
      <c r="D342" s="204"/>
      <c r="E342" s="204"/>
      <c r="F342" s="204"/>
      <c r="G342" s="204"/>
      <c r="H342" s="204"/>
      <c r="I342" s="204"/>
      <c r="J342" s="204"/>
      <c r="K342" s="204"/>
      <c r="L342" s="204"/>
      <c r="M342" s="204"/>
      <c r="N342" s="204"/>
      <c r="O342" s="204"/>
      <c r="P342" s="204"/>
      <c r="Q342" s="204"/>
      <c r="R342" s="204"/>
      <c r="S342" s="204"/>
      <c r="T342" s="204"/>
      <c r="U342" s="204"/>
      <c r="V342" s="204"/>
      <c r="W342" s="204"/>
      <c r="X342" s="204"/>
      <c r="Y342" s="204"/>
      <c r="Z342" s="204"/>
      <c r="AA342" s="204"/>
    </row>
    <row r="343" spans="1:27" ht="12.75" customHeight="1">
      <c r="A343" s="218"/>
      <c r="B343" s="204"/>
      <c r="C343" s="204"/>
      <c r="D343" s="204"/>
      <c r="E343" s="204"/>
      <c r="F343" s="204"/>
      <c r="G343" s="204"/>
      <c r="H343" s="204"/>
      <c r="I343" s="204"/>
      <c r="J343" s="204"/>
      <c r="K343" s="204"/>
      <c r="L343" s="204"/>
      <c r="M343" s="204"/>
      <c r="N343" s="204"/>
      <c r="O343" s="204"/>
      <c r="P343" s="204"/>
      <c r="Q343" s="204"/>
      <c r="R343" s="204"/>
      <c r="S343" s="204"/>
      <c r="T343" s="204"/>
      <c r="U343" s="204"/>
      <c r="V343" s="204"/>
      <c r="W343" s="204"/>
      <c r="X343" s="204"/>
      <c r="Y343" s="204"/>
      <c r="Z343" s="204"/>
      <c r="AA343" s="204"/>
    </row>
    <row r="344" spans="1:27" ht="12.75" customHeight="1">
      <c r="A344" s="218"/>
      <c r="B344" s="204"/>
      <c r="C344" s="204"/>
      <c r="D344" s="204"/>
      <c r="E344" s="204"/>
      <c r="F344" s="204"/>
      <c r="G344" s="204"/>
      <c r="H344" s="204"/>
      <c r="I344" s="204"/>
      <c r="J344" s="204"/>
      <c r="K344" s="204"/>
      <c r="L344" s="204"/>
      <c r="M344" s="204"/>
      <c r="N344" s="204"/>
      <c r="O344" s="204"/>
      <c r="P344" s="204"/>
      <c r="Q344" s="204"/>
      <c r="R344" s="204"/>
      <c r="S344" s="204"/>
      <c r="T344" s="204"/>
      <c r="U344" s="204"/>
      <c r="V344" s="204"/>
      <c r="W344" s="204"/>
      <c r="X344" s="204"/>
      <c r="Y344" s="204"/>
      <c r="Z344" s="204"/>
      <c r="AA344" s="204"/>
    </row>
    <row r="345" spans="1:27" ht="12.75" customHeight="1">
      <c r="A345" s="218"/>
      <c r="B345" s="204"/>
      <c r="C345" s="204"/>
      <c r="D345" s="204"/>
      <c r="E345" s="204"/>
      <c r="F345" s="204"/>
      <c r="G345" s="204"/>
      <c r="H345" s="204"/>
      <c r="I345" s="204"/>
      <c r="J345" s="204"/>
      <c r="K345" s="204"/>
      <c r="L345" s="204"/>
      <c r="M345" s="204"/>
      <c r="N345" s="204"/>
      <c r="O345" s="204"/>
      <c r="P345" s="204"/>
      <c r="Q345" s="204"/>
      <c r="R345" s="204"/>
      <c r="S345" s="204"/>
      <c r="T345" s="204"/>
      <c r="U345" s="204"/>
      <c r="V345" s="204"/>
      <c r="W345" s="204"/>
      <c r="X345" s="204"/>
      <c r="Y345" s="204"/>
      <c r="Z345" s="204"/>
      <c r="AA345" s="204"/>
    </row>
    <row r="346" spans="1:27" ht="12.75" customHeight="1">
      <c r="A346" s="218"/>
      <c r="B346" s="204"/>
      <c r="C346" s="204"/>
      <c r="D346" s="204"/>
      <c r="E346" s="204"/>
      <c r="F346" s="204"/>
      <c r="G346" s="204"/>
      <c r="H346" s="204"/>
      <c r="I346" s="204"/>
      <c r="J346" s="204"/>
      <c r="K346" s="204"/>
      <c r="L346" s="204"/>
      <c r="M346" s="204"/>
      <c r="N346" s="204"/>
      <c r="O346" s="204"/>
      <c r="P346" s="204"/>
      <c r="Q346" s="204"/>
      <c r="R346" s="204"/>
      <c r="S346" s="204"/>
      <c r="T346" s="204"/>
      <c r="U346" s="204"/>
      <c r="V346" s="204"/>
      <c r="W346" s="204"/>
      <c r="X346" s="204"/>
      <c r="Y346" s="204"/>
      <c r="Z346" s="204"/>
      <c r="AA346" s="204"/>
    </row>
    <row r="347" spans="1:27" ht="12.75" customHeight="1">
      <c r="A347" s="218"/>
      <c r="B347" s="204"/>
      <c r="C347" s="204"/>
      <c r="D347" s="204"/>
      <c r="E347" s="204"/>
      <c r="F347" s="204"/>
      <c r="G347" s="204"/>
      <c r="H347" s="204"/>
      <c r="I347" s="204"/>
      <c r="J347" s="204"/>
      <c r="K347" s="204"/>
      <c r="L347" s="204"/>
      <c r="M347" s="204"/>
      <c r="N347" s="204"/>
      <c r="O347" s="204"/>
      <c r="P347" s="204"/>
      <c r="Q347" s="204"/>
      <c r="R347" s="204"/>
      <c r="S347" s="204"/>
      <c r="T347" s="204"/>
      <c r="U347" s="204"/>
      <c r="V347" s="204"/>
      <c r="W347" s="204"/>
      <c r="X347" s="204"/>
      <c r="Y347" s="204"/>
      <c r="Z347" s="204"/>
      <c r="AA347" s="204"/>
    </row>
    <row r="348" spans="1:27" ht="12.75" customHeight="1">
      <c r="A348" s="218"/>
      <c r="B348" s="204"/>
      <c r="C348" s="204"/>
      <c r="D348" s="204"/>
      <c r="E348" s="204"/>
      <c r="F348" s="204"/>
      <c r="G348" s="204"/>
      <c r="H348" s="204"/>
      <c r="I348" s="204"/>
      <c r="J348" s="204"/>
      <c r="K348" s="204"/>
      <c r="L348" s="204"/>
      <c r="M348" s="204"/>
      <c r="N348" s="204"/>
      <c r="O348" s="204"/>
      <c r="P348" s="204"/>
      <c r="Q348" s="204"/>
      <c r="R348" s="204"/>
      <c r="S348" s="204"/>
      <c r="T348" s="204"/>
      <c r="U348" s="204"/>
      <c r="V348" s="204"/>
      <c r="W348" s="204"/>
      <c r="X348" s="204"/>
      <c r="Y348" s="204"/>
      <c r="Z348" s="204"/>
      <c r="AA348" s="204"/>
    </row>
    <row r="349" spans="1:27" ht="12.75" customHeight="1">
      <c r="A349" s="218"/>
      <c r="B349" s="204"/>
      <c r="C349" s="204"/>
      <c r="D349" s="204"/>
      <c r="E349" s="204"/>
      <c r="F349" s="204"/>
      <c r="G349" s="204"/>
      <c r="H349" s="204"/>
      <c r="I349" s="204"/>
      <c r="J349" s="204"/>
      <c r="K349" s="204"/>
      <c r="L349" s="204"/>
      <c r="M349" s="204"/>
      <c r="N349" s="204"/>
      <c r="O349" s="204"/>
      <c r="P349" s="204"/>
      <c r="Q349" s="204"/>
      <c r="R349" s="204"/>
      <c r="S349" s="204"/>
      <c r="T349" s="204"/>
      <c r="U349" s="204"/>
      <c r="V349" s="204"/>
      <c r="W349" s="204"/>
      <c r="X349" s="204"/>
      <c r="Y349" s="204"/>
      <c r="Z349" s="204"/>
      <c r="AA349" s="204"/>
    </row>
    <row r="350" spans="1:27" ht="12.75" customHeight="1">
      <c r="A350" s="218"/>
      <c r="B350" s="204"/>
      <c r="C350" s="204"/>
      <c r="D350" s="204"/>
      <c r="E350" s="204"/>
      <c r="F350" s="204"/>
      <c r="G350" s="204"/>
      <c r="H350" s="204"/>
      <c r="I350" s="204"/>
      <c r="J350" s="204"/>
      <c r="K350" s="204"/>
      <c r="L350" s="204"/>
      <c r="M350" s="204"/>
      <c r="N350" s="204"/>
      <c r="O350" s="204"/>
      <c r="P350" s="204"/>
      <c r="Q350" s="204"/>
      <c r="R350" s="204"/>
      <c r="S350" s="204"/>
      <c r="T350" s="204"/>
      <c r="U350" s="204"/>
      <c r="V350" s="204"/>
      <c r="W350" s="204"/>
      <c r="X350" s="204"/>
      <c r="Y350" s="204"/>
      <c r="Z350" s="204"/>
      <c r="AA350" s="204"/>
    </row>
    <row r="351" spans="1:27" ht="12.75" customHeight="1">
      <c r="A351" s="218"/>
      <c r="B351" s="204"/>
      <c r="C351" s="204"/>
      <c r="D351" s="204"/>
      <c r="E351" s="204"/>
      <c r="F351" s="204"/>
      <c r="G351" s="204"/>
      <c r="H351" s="204"/>
      <c r="I351" s="204"/>
      <c r="J351" s="204"/>
      <c r="K351" s="204"/>
      <c r="L351" s="204"/>
      <c r="M351" s="204"/>
      <c r="N351" s="204"/>
      <c r="O351" s="204"/>
      <c r="P351" s="204"/>
      <c r="Q351" s="204"/>
      <c r="R351" s="204"/>
      <c r="S351" s="204"/>
      <c r="T351" s="204"/>
      <c r="U351" s="204"/>
      <c r="V351" s="204"/>
      <c r="W351" s="204"/>
      <c r="X351" s="204"/>
      <c r="Y351" s="204"/>
      <c r="Z351" s="204"/>
      <c r="AA351" s="204"/>
    </row>
    <row r="352" spans="1:27" ht="12.75" customHeight="1">
      <c r="A352" s="218"/>
      <c r="B352" s="204"/>
      <c r="C352" s="204"/>
      <c r="D352" s="204"/>
      <c r="E352" s="204"/>
      <c r="F352" s="204"/>
      <c r="G352" s="204"/>
      <c r="H352" s="204"/>
      <c r="I352" s="204"/>
      <c r="J352" s="204"/>
      <c r="K352" s="204"/>
      <c r="L352" s="204"/>
      <c r="M352" s="204"/>
      <c r="N352" s="204"/>
      <c r="O352" s="204"/>
      <c r="P352" s="204"/>
      <c r="Q352" s="204"/>
      <c r="R352" s="204"/>
      <c r="S352" s="204"/>
      <c r="T352" s="204"/>
      <c r="U352" s="204"/>
      <c r="V352" s="204"/>
      <c r="W352" s="204"/>
      <c r="X352" s="204"/>
      <c r="Y352" s="204"/>
      <c r="Z352" s="204"/>
      <c r="AA352" s="204"/>
    </row>
    <row r="353" spans="1:27" ht="12.75" customHeight="1">
      <c r="A353" s="218"/>
      <c r="B353" s="204"/>
      <c r="C353" s="204"/>
      <c r="D353" s="204"/>
      <c r="E353" s="204"/>
      <c r="F353" s="204"/>
      <c r="G353" s="204"/>
      <c r="H353" s="204"/>
      <c r="I353" s="204"/>
      <c r="J353" s="204"/>
      <c r="K353" s="204"/>
      <c r="L353" s="204"/>
      <c r="M353" s="204"/>
      <c r="N353" s="204"/>
      <c r="O353" s="204"/>
      <c r="P353" s="204"/>
      <c r="Q353" s="204"/>
      <c r="R353" s="204"/>
      <c r="S353" s="204"/>
      <c r="T353" s="204"/>
      <c r="U353" s="204"/>
      <c r="V353" s="204"/>
      <c r="W353" s="204"/>
      <c r="X353" s="204"/>
      <c r="Y353" s="204"/>
      <c r="Z353" s="204"/>
      <c r="AA353" s="204"/>
    </row>
    <row r="354" spans="1:27" ht="12.75" customHeight="1">
      <c r="A354" s="218"/>
      <c r="B354" s="204"/>
      <c r="C354" s="204"/>
      <c r="D354" s="204"/>
      <c r="E354" s="204"/>
      <c r="F354" s="204"/>
      <c r="G354" s="204"/>
      <c r="H354" s="204"/>
      <c r="I354" s="204"/>
      <c r="J354" s="204"/>
      <c r="K354" s="204"/>
      <c r="L354" s="204"/>
      <c r="M354" s="204"/>
      <c r="N354" s="204"/>
      <c r="O354" s="204"/>
      <c r="P354" s="204"/>
      <c r="Q354" s="204"/>
      <c r="R354" s="204"/>
      <c r="S354" s="204"/>
      <c r="T354" s="204"/>
      <c r="U354" s="204"/>
      <c r="V354" s="204"/>
      <c r="W354" s="204"/>
      <c r="X354" s="204"/>
      <c r="Y354" s="204"/>
      <c r="Z354" s="204"/>
      <c r="AA354" s="204"/>
    </row>
    <row r="355" spans="1:27" ht="12.75" customHeight="1">
      <c r="A355" s="218"/>
      <c r="B355" s="204"/>
      <c r="C355" s="204"/>
      <c r="D355" s="204"/>
      <c r="E355" s="204"/>
      <c r="F355" s="204"/>
      <c r="G355" s="204"/>
      <c r="H355" s="204"/>
      <c r="I355" s="204"/>
      <c r="J355" s="204"/>
      <c r="K355" s="204"/>
      <c r="L355" s="204"/>
      <c r="M355" s="204"/>
      <c r="N355" s="204"/>
      <c r="O355" s="204"/>
      <c r="P355" s="204"/>
      <c r="Q355" s="204"/>
      <c r="R355" s="204"/>
      <c r="S355" s="204"/>
      <c r="T355" s="204"/>
      <c r="U355" s="204"/>
      <c r="V355" s="204"/>
      <c r="W355" s="204"/>
      <c r="X355" s="204"/>
      <c r="Y355" s="204"/>
      <c r="Z355" s="204"/>
      <c r="AA355" s="204"/>
    </row>
    <row r="356" spans="1:27" ht="12.75" customHeight="1">
      <c r="A356" s="218"/>
      <c r="B356" s="204"/>
      <c r="C356" s="204"/>
      <c r="D356" s="204"/>
      <c r="E356" s="204"/>
      <c r="F356" s="204"/>
      <c r="G356" s="204"/>
      <c r="H356" s="204"/>
      <c r="I356" s="204"/>
      <c r="J356" s="204"/>
      <c r="K356" s="204"/>
      <c r="L356" s="204"/>
      <c r="M356" s="204"/>
      <c r="N356" s="204"/>
      <c r="O356" s="204"/>
      <c r="P356" s="204"/>
      <c r="Q356" s="204"/>
      <c r="R356" s="204"/>
      <c r="S356" s="204"/>
      <c r="T356" s="204"/>
      <c r="U356" s="204"/>
      <c r="V356" s="204"/>
      <c r="W356" s="204"/>
      <c r="X356" s="204"/>
      <c r="Y356" s="204"/>
      <c r="Z356" s="204"/>
      <c r="AA356" s="204"/>
    </row>
    <row r="357" spans="1:27" ht="12.75" customHeight="1">
      <c r="A357" s="218"/>
      <c r="B357" s="204"/>
      <c r="C357" s="204"/>
      <c r="D357" s="204"/>
      <c r="E357" s="204"/>
      <c r="F357" s="204"/>
      <c r="G357" s="204"/>
      <c r="H357" s="204"/>
      <c r="I357" s="204"/>
      <c r="J357" s="204"/>
      <c r="K357" s="204"/>
      <c r="L357" s="204"/>
      <c r="M357" s="204"/>
      <c r="N357" s="204"/>
      <c r="O357" s="204"/>
      <c r="P357" s="204"/>
      <c r="Q357" s="204"/>
      <c r="R357" s="204"/>
      <c r="S357" s="204"/>
      <c r="T357" s="204"/>
      <c r="U357" s="204"/>
      <c r="V357" s="204"/>
      <c r="W357" s="204"/>
      <c r="X357" s="204"/>
      <c r="Y357" s="204"/>
      <c r="Z357" s="204"/>
      <c r="AA357" s="204"/>
    </row>
    <row r="358" spans="1:27" ht="12.75" customHeight="1">
      <c r="A358" s="218"/>
      <c r="B358" s="204"/>
      <c r="C358" s="204"/>
      <c r="D358" s="204"/>
      <c r="E358" s="204"/>
      <c r="F358" s="204"/>
      <c r="G358" s="204"/>
      <c r="H358" s="204"/>
      <c r="I358" s="204"/>
      <c r="J358" s="204"/>
      <c r="K358" s="204"/>
      <c r="L358" s="204"/>
      <c r="M358" s="204"/>
      <c r="N358" s="204"/>
      <c r="O358" s="204"/>
      <c r="P358" s="204"/>
      <c r="Q358" s="204"/>
      <c r="R358" s="204"/>
      <c r="S358" s="204"/>
      <c r="T358" s="204"/>
      <c r="U358" s="204"/>
      <c r="V358" s="204"/>
      <c r="W358" s="204"/>
      <c r="X358" s="204"/>
      <c r="Y358" s="204"/>
      <c r="Z358" s="204"/>
      <c r="AA358" s="204"/>
    </row>
    <row r="359" spans="1:27" ht="12.75" customHeight="1">
      <c r="A359" s="218"/>
      <c r="B359" s="204"/>
      <c r="C359" s="204"/>
      <c r="D359" s="204"/>
      <c r="E359" s="204"/>
      <c r="F359" s="204"/>
      <c r="G359" s="204"/>
      <c r="H359" s="204"/>
      <c r="I359" s="204"/>
      <c r="J359" s="204"/>
      <c r="K359" s="204"/>
      <c r="L359" s="204"/>
      <c r="M359" s="204"/>
      <c r="N359" s="204"/>
      <c r="O359" s="204"/>
      <c r="P359" s="204"/>
      <c r="Q359" s="204"/>
      <c r="R359" s="204"/>
      <c r="S359" s="204"/>
      <c r="T359" s="204"/>
      <c r="U359" s="204"/>
      <c r="V359" s="204"/>
      <c r="W359" s="204"/>
      <c r="X359" s="204"/>
      <c r="Y359" s="204"/>
      <c r="Z359" s="204"/>
      <c r="AA359" s="204"/>
    </row>
    <row r="360" spans="1:27" ht="12.75" customHeight="1">
      <c r="A360" s="218"/>
      <c r="B360" s="204"/>
      <c r="C360" s="204"/>
      <c r="D360" s="204"/>
      <c r="E360" s="204"/>
      <c r="F360" s="204"/>
      <c r="G360" s="204"/>
      <c r="H360" s="204"/>
      <c r="I360" s="204"/>
      <c r="J360" s="204"/>
      <c r="K360" s="204"/>
      <c r="L360" s="204"/>
      <c r="M360" s="204"/>
      <c r="N360" s="204"/>
      <c r="O360" s="204"/>
      <c r="P360" s="204"/>
      <c r="Q360" s="204"/>
      <c r="R360" s="204"/>
      <c r="S360" s="204"/>
      <c r="T360" s="204"/>
      <c r="U360" s="204"/>
      <c r="V360" s="204"/>
      <c r="W360" s="204"/>
      <c r="X360" s="204"/>
      <c r="Y360" s="204"/>
      <c r="Z360" s="204"/>
      <c r="AA360" s="204"/>
    </row>
    <row r="361" spans="1:27" ht="12.75" customHeight="1">
      <c r="A361" s="218"/>
      <c r="B361" s="204"/>
      <c r="C361" s="204"/>
      <c r="D361" s="204"/>
      <c r="E361" s="204"/>
      <c r="F361" s="204"/>
      <c r="G361" s="204"/>
      <c r="H361" s="204"/>
      <c r="I361" s="204"/>
      <c r="J361" s="204"/>
      <c r="K361" s="204"/>
      <c r="L361" s="204"/>
      <c r="M361" s="204"/>
      <c r="N361" s="204"/>
      <c r="O361" s="204"/>
      <c r="P361" s="204"/>
      <c r="Q361" s="204"/>
      <c r="R361" s="204"/>
      <c r="S361" s="204"/>
      <c r="T361" s="204"/>
      <c r="U361" s="204"/>
      <c r="V361" s="204"/>
      <c r="W361" s="204"/>
      <c r="X361" s="204"/>
      <c r="Y361" s="204"/>
      <c r="Z361" s="204"/>
      <c r="AA361" s="204"/>
    </row>
    <row r="362" spans="1:27" ht="12.75" customHeight="1">
      <c r="A362" s="218"/>
      <c r="B362" s="204"/>
      <c r="C362" s="204"/>
      <c r="D362" s="204"/>
      <c r="E362" s="204"/>
      <c r="F362" s="204"/>
      <c r="G362" s="204"/>
      <c r="H362" s="204"/>
      <c r="I362" s="204"/>
      <c r="J362" s="204"/>
      <c r="K362" s="204"/>
      <c r="L362" s="204"/>
      <c r="M362" s="204"/>
      <c r="N362" s="204"/>
      <c r="O362" s="204"/>
      <c r="P362" s="204"/>
      <c r="Q362" s="204"/>
      <c r="R362" s="204"/>
      <c r="S362" s="204"/>
      <c r="T362" s="204"/>
      <c r="U362" s="204"/>
      <c r="V362" s="204"/>
      <c r="W362" s="204"/>
      <c r="X362" s="204"/>
      <c r="Y362" s="204"/>
      <c r="Z362" s="204"/>
      <c r="AA362" s="204"/>
    </row>
    <row r="363" spans="1:27" ht="12.75" customHeight="1">
      <c r="A363" s="218"/>
      <c r="B363" s="204"/>
      <c r="C363" s="204"/>
      <c r="D363" s="204"/>
      <c r="E363" s="204"/>
      <c r="F363" s="204"/>
      <c r="G363" s="204"/>
      <c r="H363" s="204"/>
      <c r="I363" s="204"/>
      <c r="J363" s="204"/>
      <c r="K363" s="204"/>
      <c r="L363" s="204"/>
      <c r="M363" s="204"/>
      <c r="N363" s="204"/>
      <c r="O363" s="204"/>
      <c r="P363" s="204"/>
      <c r="Q363" s="204"/>
      <c r="R363" s="204"/>
      <c r="S363" s="204"/>
      <c r="T363" s="204"/>
      <c r="U363" s="204"/>
      <c r="V363" s="204"/>
      <c r="W363" s="204"/>
      <c r="X363" s="204"/>
      <c r="Y363" s="204"/>
      <c r="Z363" s="204"/>
      <c r="AA363" s="204"/>
    </row>
    <row r="364" spans="1:27" ht="12.75" customHeight="1">
      <c r="A364" s="218"/>
      <c r="B364" s="204"/>
      <c r="C364" s="204"/>
      <c r="D364" s="204"/>
      <c r="E364" s="204"/>
      <c r="F364" s="204"/>
      <c r="G364" s="204"/>
      <c r="H364" s="204"/>
      <c r="I364" s="204"/>
      <c r="J364" s="204"/>
      <c r="K364" s="204"/>
      <c r="L364" s="204"/>
      <c r="M364" s="204"/>
      <c r="N364" s="204"/>
      <c r="O364" s="204"/>
      <c r="P364" s="204"/>
      <c r="Q364" s="204"/>
      <c r="R364" s="204"/>
      <c r="S364" s="204"/>
      <c r="T364" s="204"/>
      <c r="U364" s="204"/>
      <c r="V364" s="204"/>
      <c r="W364" s="204"/>
      <c r="X364" s="204"/>
      <c r="Y364" s="204"/>
      <c r="Z364" s="204"/>
      <c r="AA364" s="204"/>
    </row>
    <row r="365" spans="1:27" ht="12.75" customHeight="1">
      <c r="A365" s="218"/>
      <c r="B365" s="204"/>
      <c r="C365" s="204"/>
      <c r="D365" s="204"/>
      <c r="E365" s="204"/>
      <c r="F365" s="204"/>
      <c r="G365" s="204"/>
      <c r="H365" s="204"/>
      <c r="I365" s="204"/>
      <c r="J365" s="204"/>
      <c r="K365" s="204"/>
      <c r="L365" s="204"/>
      <c r="M365" s="204"/>
      <c r="N365" s="204"/>
      <c r="O365" s="204"/>
      <c r="P365" s="204"/>
      <c r="Q365" s="204"/>
      <c r="R365" s="204"/>
      <c r="S365" s="204"/>
      <c r="T365" s="204"/>
      <c r="U365" s="204"/>
      <c r="V365" s="204"/>
      <c r="W365" s="204"/>
      <c r="X365" s="204"/>
      <c r="Y365" s="204"/>
      <c r="Z365" s="204"/>
      <c r="AA365" s="204"/>
    </row>
    <row r="366" spans="1:27" ht="12.75" customHeight="1">
      <c r="A366" s="218"/>
      <c r="B366" s="204"/>
      <c r="C366" s="204"/>
      <c r="D366" s="204"/>
      <c r="E366" s="204"/>
      <c r="F366" s="204"/>
      <c r="G366" s="204"/>
      <c r="H366" s="204"/>
      <c r="I366" s="204"/>
      <c r="J366" s="204"/>
      <c r="K366" s="204"/>
      <c r="L366" s="204"/>
      <c r="M366" s="204"/>
      <c r="N366" s="204"/>
      <c r="O366" s="204"/>
      <c r="P366" s="204"/>
      <c r="Q366" s="204"/>
      <c r="R366" s="204"/>
      <c r="S366" s="204"/>
      <c r="T366" s="204"/>
      <c r="U366" s="204"/>
      <c r="V366" s="204"/>
      <c r="W366" s="204"/>
      <c r="X366" s="204"/>
      <c r="Y366" s="204"/>
      <c r="Z366" s="204"/>
      <c r="AA366" s="204"/>
    </row>
    <row r="367" spans="1:27" ht="12.75" customHeight="1">
      <c r="A367" s="218"/>
      <c r="B367" s="204"/>
      <c r="C367" s="204"/>
      <c r="D367" s="204"/>
      <c r="E367" s="204"/>
      <c r="F367" s="204"/>
      <c r="G367" s="204"/>
      <c r="H367" s="204"/>
      <c r="I367" s="204"/>
      <c r="J367" s="204"/>
      <c r="K367" s="204"/>
      <c r="L367" s="204"/>
      <c r="M367" s="204"/>
      <c r="N367" s="204"/>
      <c r="O367" s="204"/>
      <c r="P367" s="204"/>
      <c r="Q367" s="204"/>
      <c r="R367" s="204"/>
      <c r="S367" s="204"/>
      <c r="T367" s="204"/>
      <c r="U367" s="204"/>
      <c r="V367" s="204"/>
      <c r="W367" s="204"/>
      <c r="X367" s="204"/>
      <c r="Y367" s="204"/>
      <c r="Z367" s="204"/>
      <c r="AA367" s="204"/>
    </row>
    <row r="368" spans="1:27" ht="12.75" customHeight="1">
      <c r="A368" s="218"/>
      <c r="B368" s="204"/>
      <c r="C368" s="204"/>
      <c r="D368" s="204"/>
      <c r="E368" s="204"/>
      <c r="F368" s="204"/>
      <c r="G368" s="204"/>
      <c r="H368" s="204"/>
      <c r="I368" s="204"/>
      <c r="J368" s="204"/>
      <c r="K368" s="204"/>
      <c r="L368" s="204"/>
      <c r="M368" s="204"/>
      <c r="N368" s="204"/>
      <c r="O368" s="204"/>
      <c r="P368" s="204"/>
      <c r="Q368" s="204"/>
      <c r="R368" s="204"/>
      <c r="S368" s="204"/>
      <c r="T368" s="204"/>
      <c r="U368" s="204"/>
      <c r="V368" s="204"/>
      <c r="W368" s="204"/>
      <c r="X368" s="204"/>
      <c r="Y368" s="204"/>
      <c r="Z368" s="204"/>
      <c r="AA368" s="204"/>
    </row>
    <row r="369" spans="1:27" ht="12.75" customHeight="1">
      <c r="A369" s="218"/>
      <c r="B369" s="204"/>
      <c r="C369" s="204"/>
      <c r="D369" s="204"/>
      <c r="E369" s="204"/>
      <c r="F369" s="204"/>
      <c r="G369" s="204"/>
      <c r="H369" s="204"/>
      <c r="I369" s="204"/>
      <c r="J369" s="204"/>
      <c r="K369" s="204"/>
      <c r="L369" s="204"/>
      <c r="M369" s="204"/>
      <c r="N369" s="204"/>
      <c r="O369" s="204"/>
      <c r="P369" s="204"/>
      <c r="Q369" s="204"/>
      <c r="R369" s="204"/>
      <c r="S369" s="204"/>
      <c r="T369" s="204"/>
      <c r="U369" s="204"/>
      <c r="V369" s="204"/>
      <c r="W369" s="204"/>
      <c r="X369" s="204"/>
      <c r="Y369" s="204"/>
      <c r="Z369" s="204"/>
      <c r="AA369" s="204"/>
    </row>
    <row r="370" spans="1:27" ht="12.75" customHeight="1">
      <c r="A370" s="218"/>
      <c r="B370" s="204"/>
      <c r="C370" s="204"/>
      <c r="D370" s="204"/>
      <c r="E370" s="204"/>
      <c r="F370" s="204"/>
      <c r="G370" s="204"/>
      <c r="H370" s="204"/>
      <c r="I370" s="204"/>
      <c r="J370" s="204"/>
      <c r="K370" s="204"/>
      <c r="L370" s="204"/>
      <c r="M370" s="204"/>
      <c r="N370" s="204"/>
      <c r="O370" s="204"/>
      <c r="P370" s="204"/>
      <c r="Q370" s="204"/>
      <c r="R370" s="204"/>
      <c r="S370" s="204"/>
      <c r="T370" s="204"/>
      <c r="U370" s="204"/>
      <c r="V370" s="204"/>
      <c r="W370" s="204"/>
      <c r="X370" s="204"/>
      <c r="Y370" s="204"/>
      <c r="Z370" s="204"/>
      <c r="AA370" s="204"/>
    </row>
    <row r="371" spans="1:27" ht="12.75" customHeight="1">
      <c r="A371" s="218"/>
      <c r="B371" s="204"/>
      <c r="C371" s="204"/>
      <c r="D371" s="204"/>
      <c r="E371" s="204"/>
      <c r="F371" s="204"/>
      <c r="G371" s="204"/>
      <c r="H371" s="204"/>
      <c r="I371" s="204"/>
      <c r="J371" s="204"/>
      <c r="K371" s="204"/>
      <c r="L371" s="204"/>
      <c r="M371" s="204"/>
      <c r="N371" s="204"/>
      <c r="O371" s="204"/>
      <c r="P371" s="204"/>
      <c r="Q371" s="204"/>
      <c r="R371" s="204"/>
      <c r="S371" s="204"/>
      <c r="T371" s="204"/>
      <c r="U371" s="204"/>
      <c r="V371" s="204"/>
      <c r="W371" s="204"/>
      <c r="X371" s="204"/>
      <c r="Y371" s="204"/>
      <c r="Z371" s="204"/>
      <c r="AA371" s="204"/>
    </row>
    <row r="372" spans="1:27" ht="12.75" customHeight="1">
      <c r="A372" s="218"/>
      <c r="B372" s="204"/>
      <c r="C372" s="204"/>
      <c r="D372" s="204"/>
      <c r="E372" s="204"/>
      <c r="F372" s="204"/>
      <c r="G372" s="204"/>
      <c r="H372" s="204"/>
      <c r="I372" s="204"/>
      <c r="J372" s="204"/>
      <c r="K372" s="204"/>
      <c r="L372" s="204"/>
      <c r="M372" s="204"/>
      <c r="N372" s="204"/>
      <c r="O372" s="204"/>
      <c r="P372" s="204"/>
      <c r="Q372" s="204"/>
      <c r="R372" s="204"/>
      <c r="S372" s="204"/>
      <c r="T372" s="204"/>
      <c r="U372" s="204"/>
      <c r="V372" s="204"/>
      <c r="W372" s="204"/>
      <c r="X372" s="204"/>
      <c r="Y372" s="204"/>
      <c r="Z372" s="204"/>
      <c r="AA372" s="204"/>
    </row>
    <row r="373" spans="1:27" ht="12.75" customHeight="1">
      <c r="A373" s="218"/>
      <c r="B373" s="204"/>
      <c r="C373" s="204"/>
      <c r="D373" s="204"/>
      <c r="E373" s="204"/>
      <c r="F373" s="204"/>
      <c r="G373" s="204"/>
      <c r="H373" s="204"/>
      <c r="I373" s="204"/>
      <c r="J373" s="204"/>
      <c r="K373" s="204"/>
      <c r="L373" s="204"/>
      <c r="M373" s="204"/>
      <c r="N373" s="204"/>
      <c r="O373" s="204"/>
      <c r="P373" s="204"/>
      <c r="Q373" s="204"/>
      <c r="R373" s="204"/>
      <c r="S373" s="204"/>
      <c r="T373" s="204"/>
      <c r="U373" s="204"/>
      <c r="V373" s="204"/>
      <c r="W373" s="204"/>
      <c r="X373" s="204"/>
      <c r="Y373" s="204"/>
      <c r="Z373" s="204"/>
      <c r="AA373" s="204"/>
    </row>
    <row r="374" spans="1:27" ht="12.75" customHeight="1">
      <c r="A374" s="218"/>
      <c r="B374" s="204"/>
      <c r="C374" s="204"/>
      <c r="D374" s="204"/>
      <c r="E374" s="204"/>
      <c r="F374" s="204"/>
      <c r="G374" s="204"/>
      <c r="H374" s="204"/>
      <c r="I374" s="204"/>
      <c r="J374" s="204"/>
      <c r="K374" s="204"/>
      <c r="L374" s="204"/>
      <c r="M374" s="204"/>
      <c r="N374" s="204"/>
      <c r="O374" s="204"/>
      <c r="P374" s="204"/>
      <c r="Q374" s="204"/>
      <c r="R374" s="204"/>
      <c r="S374" s="204"/>
      <c r="T374" s="204"/>
      <c r="U374" s="204"/>
      <c r="V374" s="204"/>
      <c r="W374" s="204"/>
      <c r="X374" s="204"/>
      <c r="Y374" s="204"/>
      <c r="Z374" s="204"/>
      <c r="AA374" s="204"/>
    </row>
    <row r="375" spans="1:27" ht="12.75" customHeight="1">
      <c r="A375" s="218"/>
      <c r="B375" s="204"/>
      <c r="C375" s="204"/>
      <c r="D375" s="204"/>
      <c r="E375" s="204"/>
      <c r="F375" s="204"/>
      <c r="G375" s="204"/>
      <c r="H375" s="204"/>
      <c r="I375" s="204"/>
      <c r="J375" s="204"/>
      <c r="K375" s="204"/>
      <c r="L375" s="204"/>
      <c r="M375" s="204"/>
      <c r="N375" s="204"/>
      <c r="O375" s="204"/>
      <c r="P375" s="204"/>
      <c r="Q375" s="204"/>
      <c r="R375" s="204"/>
      <c r="S375" s="204"/>
      <c r="T375" s="204"/>
      <c r="U375" s="204"/>
      <c r="V375" s="204"/>
      <c r="W375" s="204"/>
      <c r="X375" s="204"/>
      <c r="Y375" s="204"/>
      <c r="Z375" s="204"/>
      <c r="AA375" s="204"/>
    </row>
    <row r="376" spans="1:27" ht="12.75" customHeight="1">
      <c r="A376" s="218"/>
      <c r="B376" s="204"/>
      <c r="C376" s="204"/>
      <c r="D376" s="204"/>
      <c r="E376" s="204"/>
      <c r="F376" s="204"/>
      <c r="G376" s="204"/>
      <c r="H376" s="204"/>
      <c r="I376" s="204"/>
      <c r="J376" s="204"/>
      <c r="K376" s="204"/>
      <c r="L376" s="204"/>
      <c r="M376" s="204"/>
      <c r="N376" s="204"/>
      <c r="O376" s="204"/>
      <c r="P376" s="204"/>
      <c r="Q376" s="204"/>
      <c r="R376" s="204"/>
      <c r="S376" s="204"/>
      <c r="T376" s="204"/>
      <c r="U376" s="204"/>
      <c r="V376" s="204"/>
      <c r="W376" s="204"/>
      <c r="X376" s="204"/>
      <c r="Y376" s="204"/>
      <c r="Z376" s="204"/>
      <c r="AA376" s="204"/>
    </row>
    <row r="377" spans="1:27" ht="12.75" customHeight="1">
      <c r="A377" s="218"/>
      <c r="B377" s="204"/>
      <c r="C377" s="204"/>
      <c r="D377" s="204"/>
      <c r="E377" s="204"/>
      <c r="F377" s="204"/>
      <c r="G377" s="204"/>
      <c r="H377" s="204"/>
      <c r="I377" s="204"/>
      <c r="J377" s="204"/>
      <c r="K377" s="204"/>
      <c r="L377" s="204"/>
      <c r="M377" s="204"/>
      <c r="N377" s="204"/>
      <c r="O377" s="204"/>
      <c r="P377" s="204"/>
      <c r="Q377" s="204"/>
      <c r="R377" s="204"/>
      <c r="S377" s="204"/>
      <c r="T377" s="204"/>
      <c r="U377" s="204"/>
      <c r="V377" s="204"/>
      <c r="W377" s="204"/>
      <c r="X377" s="204"/>
      <c r="Y377" s="204"/>
      <c r="Z377" s="204"/>
      <c r="AA377" s="204"/>
    </row>
    <row r="378" spans="1:27" ht="12.75" customHeight="1">
      <c r="A378" s="218"/>
      <c r="B378" s="204"/>
      <c r="C378" s="204"/>
      <c r="D378" s="204"/>
      <c r="E378" s="204"/>
      <c r="F378" s="204"/>
      <c r="G378" s="204"/>
      <c r="H378" s="204"/>
      <c r="I378" s="204"/>
      <c r="J378" s="204"/>
      <c r="K378" s="204"/>
      <c r="L378" s="204"/>
      <c r="M378" s="204"/>
      <c r="N378" s="204"/>
      <c r="O378" s="204"/>
      <c r="P378" s="204"/>
      <c r="Q378" s="204"/>
      <c r="R378" s="204"/>
      <c r="S378" s="204"/>
      <c r="T378" s="204"/>
      <c r="U378" s="204"/>
      <c r="V378" s="204"/>
      <c r="W378" s="204"/>
      <c r="X378" s="204"/>
      <c r="Y378" s="204"/>
      <c r="Z378" s="204"/>
      <c r="AA378" s="204"/>
    </row>
    <row r="379" spans="1:27" ht="12.75" customHeight="1">
      <c r="A379" s="218"/>
      <c r="B379" s="204"/>
      <c r="C379" s="204"/>
      <c r="D379" s="204"/>
      <c r="E379" s="204"/>
      <c r="F379" s="204"/>
      <c r="G379" s="204"/>
      <c r="H379" s="204"/>
      <c r="I379" s="204"/>
      <c r="J379" s="204"/>
      <c r="K379" s="204"/>
      <c r="L379" s="204"/>
      <c r="M379" s="204"/>
      <c r="N379" s="204"/>
      <c r="O379" s="204"/>
      <c r="P379" s="204"/>
      <c r="Q379" s="204"/>
      <c r="R379" s="204"/>
      <c r="S379" s="204"/>
      <c r="T379" s="204"/>
      <c r="U379" s="204"/>
      <c r="V379" s="204"/>
      <c r="W379" s="204"/>
      <c r="X379" s="204"/>
      <c r="Y379" s="204"/>
      <c r="Z379" s="204"/>
      <c r="AA379" s="204"/>
    </row>
    <row r="380" spans="1:27" ht="12.75" customHeight="1">
      <c r="A380" s="218"/>
      <c r="B380" s="204"/>
      <c r="C380" s="204"/>
      <c r="D380" s="204"/>
      <c r="E380" s="204"/>
      <c r="F380" s="204"/>
      <c r="G380" s="204"/>
      <c r="H380" s="204"/>
      <c r="I380" s="204"/>
      <c r="J380" s="204"/>
      <c r="K380" s="204"/>
      <c r="L380" s="204"/>
      <c r="M380" s="204"/>
      <c r="N380" s="204"/>
      <c r="O380" s="204"/>
      <c r="P380" s="204"/>
      <c r="Q380" s="204"/>
      <c r="R380" s="204"/>
      <c r="S380" s="204"/>
      <c r="T380" s="204"/>
      <c r="U380" s="204"/>
      <c r="V380" s="204"/>
      <c r="W380" s="204"/>
      <c r="X380" s="204"/>
      <c r="Y380" s="204"/>
      <c r="Z380" s="204"/>
      <c r="AA380" s="204"/>
    </row>
    <row r="381" spans="1:27" ht="12.75" customHeight="1">
      <c r="A381" s="218"/>
      <c r="B381" s="204"/>
      <c r="C381" s="204"/>
      <c r="D381" s="204"/>
      <c r="E381" s="204"/>
      <c r="F381" s="204"/>
      <c r="G381" s="204"/>
      <c r="H381" s="204"/>
      <c r="I381" s="204"/>
      <c r="J381" s="204"/>
      <c r="K381" s="204"/>
      <c r="L381" s="204"/>
      <c r="M381" s="204"/>
      <c r="N381" s="204"/>
      <c r="O381" s="204"/>
      <c r="P381" s="204"/>
      <c r="Q381" s="204"/>
      <c r="R381" s="204"/>
      <c r="S381" s="204"/>
      <c r="T381" s="204"/>
      <c r="U381" s="204"/>
      <c r="V381" s="204"/>
      <c r="W381" s="204"/>
      <c r="X381" s="204"/>
      <c r="Y381" s="204"/>
      <c r="Z381" s="204"/>
      <c r="AA381" s="204"/>
    </row>
    <row r="382" spans="1:27" ht="12.75" customHeight="1">
      <c r="A382" s="218"/>
      <c r="B382" s="204"/>
      <c r="C382" s="204"/>
      <c r="D382" s="204"/>
      <c r="E382" s="204"/>
      <c r="F382" s="204"/>
      <c r="G382" s="204"/>
      <c r="H382" s="204"/>
      <c r="I382" s="204"/>
      <c r="J382" s="204"/>
      <c r="K382" s="204"/>
      <c r="L382" s="204"/>
      <c r="M382" s="204"/>
      <c r="N382" s="204"/>
      <c r="O382" s="204"/>
      <c r="P382" s="204"/>
      <c r="Q382" s="204"/>
      <c r="R382" s="204"/>
      <c r="S382" s="204"/>
      <c r="T382" s="204"/>
      <c r="U382" s="204"/>
      <c r="V382" s="204"/>
      <c r="W382" s="204"/>
      <c r="X382" s="204"/>
      <c r="Y382" s="204"/>
      <c r="Z382" s="204"/>
      <c r="AA382" s="204"/>
    </row>
    <row r="383" spans="1:27" ht="12.75" customHeight="1">
      <c r="A383" s="218"/>
      <c r="B383" s="204"/>
      <c r="C383" s="204"/>
      <c r="D383" s="204"/>
      <c r="E383" s="204"/>
      <c r="F383" s="204"/>
      <c r="G383" s="204"/>
      <c r="H383" s="204"/>
      <c r="I383" s="204"/>
      <c r="J383" s="204"/>
      <c r="K383" s="204"/>
      <c r="L383" s="204"/>
      <c r="M383" s="204"/>
      <c r="N383" s="204"/>
      <c r="O383" s="204"/>
      <c r="P383" s="204"/>
      <c r="Q383" s="204"/>
      <c r="R383" s="204"/>
      <c r="S383" s="204"/>
      <c r="T383" s="204"/>
      <c r="U383" s="204"/>
      <c r="V383" s="204"/>
      <c r="W383" s="204"/>
      <c r="X383" s="204"/>
      <c r="Y383" s="204"/>
      <c r="Z383" s="204"/>
      <c r="AA383" s="204"/>
    </row>
    <row r="384" spans="1:27" ht="12.75" customHeight="1">
      <c r="A384" s="218"/>
      <c r="B384" s="204"/>
      <c r="C384" s="204"/>
      <c r="D384" s="204"/>
      <c r="E384" s="204"/>
      <c r="F384" s="204"/>
      <c r="G384" s="204"/>
      <c r="H384" s="204"/>
      <c r="I384" s="204"/>
      <c r="J384" s="204"/>
      <c r="K384" s="204"/>
      <c r="L384" s="204"/>
      <c r="M384" s="204"/>
      <c r="N384" s="204"/>
      <c r="O384" s="204"/>
      <c r="P384" s="204"/>
      <c r="Q384" s="204"/>
      <c r="R384" s="204"/>
      <c r="S384" s="204"/>
      <c r="T384" s="204"/>
      <c r="U384" s="204"/>
      <c r="V384" s="204"/>
      <c r="W384" s="204"/>
      <c r="X384" s="204"/>
      <c r="Y384" s="204"/>
      <c r="Z384" s="204"/>
      <c r="AA384" s="204"/>
    </row>
    <row r="385" spans="1:27" ht="12.75" customHeight="1">
      <c r="A385" s="218"/>
      <c r="B385" s="204"/>
      <c r="C385" s="204"/>
      <c r="D385" s="204"/>
      <c r="E385" s="204"/>
      <c r="F385" s="204"/>
      <c r="G385" s="204"/>
      <c r="H385" s="204"/>
      <c r="I385" s="204"/>
      <c r="J385" s="204"/>
      <c r="K385" s="204"/>
      <c r="L385" s="204"/>
      <c r="M385" s="204"/>
      <c r="N385" s="204"/>
      <c r="O385" s="204"/>
      <c r="P385" s="204"/>
      <c r="Q385" s="204"/>
      <c r="R385" s="204"/>
      <c r="S385" s="204"/>
      <c r="T385" s="204"/>
      <c r="U385" s="204"/>
      <c r="V385" s="204"/>
      <c r="W385" s="204"/>
      <c r="X385" s="204"/>
      <c r="Y385" s="204"/>
      <c r="Z385" s="204"/>
      <c r="AA385" s="204"/>
    </row>
    <row r="386" spans="1:27" ht="12.75" customHeight="1">
      <c r="A386" s="218"/>
      <c r="B386" s="204"/>
      <c r="C386" s="204"/>
      <c r="D386" s="204"/>
      <c r="E386" s="204"/>
      <c r="F386" s="204"/>
      <c r="G386" s="204"/>
      <c r="H386" s="204"/>
      <c r="I386" s="204"/>
      <c r="J386" s="204"/>
      <c r="K386" s="204"/>
      <c r="L386" s="204"/>
      <c r="M386" s="204"/>
      <c r="N386" s="204"/>
      <c r="O386" s="204"/>
      <c r="P386" s="204"/>
      <c r="Q386" s="204"/>
      <c r="R386" s="204"/>
      <c r="S386" s="204"/>
      <c r="T386" s="204"/>
      <c r="U386" s="204"/>
      <c r="V386" s="204"/>
      <c r="W386" s="204"/>
      <c r="X386" s="204"/>
      <c r="Y386" s="204"/>
      <c r="Z386" s="204"/>
      <c r="AA386" s="204"/>
    </row>
    <row r="387" spans="1:27" ht="12.75" customHeight="1">
      <c r="A387" s="218"/>
      <c r="B387" s="204"/>
      <c r="C387" s="204"/>
      <c r="D387" s="204"/>
      <c r="E387" s="204"/>
      <c r="F387" s="204"/>
      <c r="G387" s="204"/>
      <c r="H387" s="204"/>
      <c r="I387" s="204"/>
      <c r="J387" s="204"/>
      <c r="K387" s="204"/>
      <c r="L387" s="204"/>
      <c r="M387" s="204"/>
      <c r="N387" s="204"/>
      <c r="O387" s="204"/>
      <c r="P387" s="204"/>
      <c r="Q387" s="204"/>
      <c r="R387" s="204"/>
      <c r="S387" s="204"/>
      <c r="T387" s="204"/>
      <c r="U387" s="204"/>
      <c r="V387" s="204"/>
      <c r="W387" s="204"/>
      <c r="X387" s="204"/>
      <c r="Y387" s="204"/>
      <c r="Z387" s="204"/>
      <c r="AA387" s="204"/>
    </row>
    <row r="388" spans="1:27" ht="12.75" customHeight="1">
      <c r="A388" s="218"/>
      <c r="B388" s="204"/>
      <c r="C388" s="204"/>
      <c r="D388" s="204"/>
      <c r="E388" s="204"/>
      <c r="F388" s="204"/>
      <c r="G388" s="204"/>
      <c r="H388" s="204"/>
      <c r="I388" s="204"/>
      <c r="J388" s="204"/>
      <c r="K388" s="204"/>
      <c r="L388" s="204"/>
      <c r="M388" s="204"/>
      <c r="N388" s="204"/>
      <c r="O388" s="204"/>
      <c r="P388" s="204"/>
      <c r="Q388" s="204"/>
      <c r="R388" s="204"/>
      <c r="S388" s="204"/>
      <c r="T388" s="204"/>
      <c r="U388" s="204"/>
      <c r="V388" s="204"/>
      <c r="W388" s="204"/>
      <c r="X388" s="204"/>
      <c r="Y388" s="204"/>
      <c r="Z388" s="204"/>
      <c r="AA388" s="204"/>
    </row>
    <row r="389" spans="1:27" ht="12.75" customHeight="1">
      <c r="A389" s="218"/>
      <c r="B389" s="204"/>
      <c r="C389" s="204"/>
      <c r="D389" s="204"/>
      <c r="E389" s="204"/>
      <c r="F389" s="204"/>
      <c r="G389" s="204"/>
      <c r="H389" s="204"/>
      <c r="I389" s="204"/>
      <c r="J389" s="204"/>
      <c r="K389" s="204"/>
      <c r="L389" s="204"/>
      <c r="M389" s="204"/>
      <c r="N389" s="204"/>
      <c r="O389" s="204"/>
      <c r="P389" s="204"/>
      <c r="Q389" s="204"/>
      <c r="R389" s="204"/>
      <c r="S389" s="204"/>
      <c r="T389" s="204"/>
      <c r="U389" s="204"/>
      <c r="V389" s="204"/>
      <c r="W389" s="204"/>
      <c r="X389" s="204"/>
      <c r="Y389" s="204"/>
      <c r="Z389" s="204"/>
      <c r="AA389" s="204"/>
    </row>
    <row r="390" spans="1:27" ht="12.75" customHeight="1">
      <c r="A390" s="218"/>
      <c r="B390" s="204"/>
      <c r="C390" s="204"/>
      <c r="D390" s="204"/>
      <c r="E390" s="204"/>
      <c r="F390" s="204"/>
      <c r="G390" s="204"/>
      <c r="H390" s="204"/>
      <c r="I390" s="204"/>
      <c r="J390" s="204"/>
      <c r="K390" s="204"/>
      <c r="L390" s="204"/>
      <c r="M390" s="204"/>
      <c r="N390" s="204"/>
      <c r="O390" s="204"/>
      <c r="P390" s="204"/>
      <c r="Q390" s="204"/>
      <c r="R390" s="204"/>
      <c r="S390" s="204"/>
      <c r="T390" s="204"/>
      <c r="U390" s="204"/>
      <c r="V390" s="204"/>
      <c r="W390" s="204"/>
      <c r="X390" s="204"/>
      <c r="Y390" s="204"/>
      <c r="Z390" s="204"/>
      <c r="AA390" s="204"/>
    </row>
    <row r="391" spans="1:27" ht="12.75" customHeight="1">
      <c r="A391" s="218"/>
      <c r="B391" s="204"/>
      <c r="C391" s="204"/>
      <c r="D391" s="204"/>
      <c r="E391" s="204"/>
      <c r="F391" s="204"/>
      <c r="G391" s="204"/>
      <c r="H391" s="204"/>
      <c r="I391" s="204"/>
      <c r="J391" s="204"/>
      <c r="K391" s="204"/>
      <c r="L391" s="204"/>
      <c r="M391" s="204"/>
      <c r="N391" s="204"/>
      <c r="O391" s="204"/>
      <c r="P391" s="204"/>
      <c r="Q391" s="204"/>
      <c r="R391" s="204"/>
      <c r="S391" s="204"/>
      <c r="T391" s="204"/>
      <c r="U391" s="204"/>
      <c r="V391" s="204"/>
      <c r="W391" s="204"/>
      <c r="X391" s="204"/>
      <c r="Y391" s="204"/>
      <c r="Z391" s="204"/>
      <c r="AA391" s="204"/>
    </row>
    <row r="392" spans="1:27" ht="12.75" customHeight="1">
      <c r="A392" s="218"/>
      <c r="B392" s="204"/>
      <c r="C392" s="204"/>
      <c r="D392" s="204"/>
      <c r="E392" s="204"/>
      <c r="F392" s="204"/>
      <c r="G392" s="204"/>
      <c r="H392" s="204"/>
      <c r="I392" s="204"/>
      <c r="J392" s="204"/>
      <c r="K392" s="204"/>
      <c r="L392" s="204"/>
      <c r="M392" s="204"/>
      <c r="N392" s="204"/>
      <c r="O392" s="204"/>
      <c r="P392" s="204"/>
      <c r="Q392" s="204"/>
      <c r="R392" s="204"/>
      <c r="S392" s="204"/>
      <c r="T392" s="204"/>
      <c r="U392" s="204"/>
      <c r="V392" s="204"/>
      <c r="W392" s="204"/>
      <c r="X392" s="204"/>
      <c r="Y392" s="204"/>
      <c r="Z392" s="204"/>
      <c r="AA392" s="204"/>
    </row>
    <row r="393" spans="1:27" ht="12.75" customHeight="1">
      <c r="A393" s="218"/>
      <c r="B393" s="204"/>
      <c r="C393" s="204"/>
      <c r="D393" s="204"/>
      <c r="E393" s="204"/>
      <c r="F393" s="204"/>
      <c r="G393" s="204"/>
      <c r="H393" s="204"/>
      <c r="I393" s="204"/>
      <c r="J393" s="204"/>
      <c r="K393" s="204"/>
      <c r="L393" s="204"/>
      <c r="M393" s="204"/>
      <c r="N393" s="204"/>
      <c r="O393" s="204"/>
      <c r="P393" s="204"/>
      <c r="Q393" s="204"/>
      <c r="R393" s="204"/>
      <c r="S393" s="204"/>
      <c r="T393" s="204"/>
      <c r="U393" s="204"/>
      <c r="V393" s="204"/>
      <c r="W393" s="204"/>
      <c r="X393" s="204"/>
      <c r="Y393" s="204"/>
      <c r="Z393" s="204"/>
      <c r="AA393" s="204"/>
    </row>
    <row r="394" spans="1:27" ht="12.75" customHeight="1">
      <c r="A394" s="218"/>
      <c r="B394" s="204"/>
      <c r="C394" s="204"/>
      <c r="D394" s="204"/>
      <c r="E394" s="204"/>
      <c r="F394" s="204"/>
      <c r="G394" s="204"/>
      <c r="H394" s="204"/>
      <c r="I394" s="204"/>
      <c r="J394" s="204"/>
      <c r="K394" s="204"/>
      <c r="L394" s="204"/>
      <c r="M394" s="204"/>
      <c r="N394" s="204"/>
      <c r="O394" s="204"/>
      <c r="P394" s="204"/>
      <c r="Q394" s="204"/>
      <c r="R394" s="204"/>
      <c r="S394" s="204"/>
      <c r="T394" s="204"/>
      <c r="U394" s="204"/>
      <c r="V394" s="204"/>
      <c r="W394" s="204"/>
      <c r="X394" s="204"/>
      <c r="Y394" s="204"/>
      <c r="Z394" s="204"/>
      <c r="AA394" s="204"/>
    </row>
    <row r="395" spans="1:27" ht="12.75" customHeight="1">
      <c r="A395" s="218"/>
      <c r="B395" s="204"/>
      <c r="C395" s="204"/>
      <c r="D395" s="204"/>
      <c r="E395" s="204"/>
      <c r="F395" s="204"/>
      <c r="G395" s="204"/>
      <c r="H395" s="204"/>
      <c r="I395" s="204"/>
      <c r="J395" s="204"/>
      <c r="K395" s="204"/>
      <c r="L395" s="204"/>
      <c r="M395" s="204"/>
      <c r="N395" s="204"/>
      <c r="O395" s="204"/>
      <c r="P395" s="204"/>
      <c r="Q395" s="204"/>
      <c r="R395" s="204"/>
      <c r="S395" s="204"/>
      <c r="T395" s="204"/>
      <c r="U395" s="204"/>
      <c r="V395" s="204"/>
      <c r="W395" s="204"/>
      <c r="X395" s="204"/>
      <c r="Y395" s="204"/>
      <c r="Z395" s="204"/>
      <c r="AA395" s="204"/>
    </row>
    <row r="396" spans="1:27" ht="12.75" customHeight="1">
      <c r="A396" s="218"/>
      <c r="B396" s="204"/>
      <c r="C396" s="204"/>
      <c r="D396" s="204"/>
      <c r="E396" s="204"/>
      <c r="F396" s="204"/>
      <c r="G396" s="204"/>
      <c r="H396" s="204"/>
      <c r="I396" s="204"/>
      <c r="J396" s="204"/>
      <c r="K396" s="204"/>
      <c r="L396" s="204"/>
      <c r="M396" s="204"/>
      <c r="N396" s="204"/>
      <c r="O396" s="204"/>
      <c r="P396" s="204"/>
      <c r="Q396" s="204"/>
      <c r="R396" s="204"/>
      <c r="S396" s="204"/>
      <c r="T396" s="204"/>
      <c r="U396" s="204"/>
      <c r="V396" s="204"/>
      <c r="W396" s="204"/>
      <c r="X396" s="204"/>
      <c r="Y396" s="204"/>
      <c r="Z396" s="204"/>
      <c r="AA396" s="204"/>
    </row>
    <row r="397" spans="1:27" ht="12.75" customHeight="1">
      <c r="A397" s="218"/>
      <c r="B397" s="204"/>
      <c r="C397" s="204"/>
      <c r="D397" s="204"/>
      <c r="E397" s="204"/>
      <c r="F397" s="204"/>
      <c r="G397" s="204"/>
      <c r="H397" s="204"/>
      <c r="I397" s="204"/>
      <c r="J397" s="204"/>
      <c r="K397" s="204"/>
      <c r="L397" s="204"/>
      <c r="M397" s="204"/>
      <c r="N397" s="204"/>
      <c r="O397" s="204"/>
      <c r="P397" s="204"/>
      <c r="Q397" s="204"/>
      <c r="R397" s="204"/>
      <c r="S397" s="204"/>
      <c r="T397" s="204"/>
      <c r="U397" s="204"/>
      <c r="V397" s="204"/>
      <c r="W397" s="204"/>
      <c r="X397" s="204"/>
      <c r="Y397" s="204"/>
      <c r="Z397" s="204"/>
      <c r="AA397" s="204"/>
    </row>
    <row r="398" spans="1:27" ht="12.75" customHeight="1">
      <c r="A398" s="218"/>
      <c r="B398" s="204"/>
      <c r="C398" s="204"/>
      <c r="D398" s="204"/>
      <c r="E398" s="204"/>
      <c r="F398" s="204"/>
      <c r="G398" s="204"/>
      <c r="H398" s="204"/>
      <c r="I398" s="204"/>
      <c r="J398" s="204"/>
      <c r="K398" s="204"/>
      <c r="L398" s="204"/>
      <c r="M398" s="204"/>
      <c r="N398" s="204"/>
      <c r="O398" s="204"/>
      <c r="P398" s="204"/>
      <c r="Q398" s="204"/>
      <c r="R398" s="204"/>
      <c r="S398" s="204"/>
      <c r="T398" s="204"/>
      <c r="U398" s="204"/>
      <c r="V398" s="204"/>
      <c r="W398" s="204"/>
      <c r="X398" s="204"/>
      <c r="Y398" s="204"/>
      <c r="Z398" s="204"/>
      <c r="AA398" s="204"/>
    </row>
    <row r="399" spans="1:27" ht="12.75" customHeight="1">
      <c r="A399" s="218"/>
      <c r="B399" s="204"/>
      <c r="C399" s="204"/>
      <c r="D399" s="204"/>
      <c r="E399" s="204"/>
      <c r="F399" s="204"/>
      <c r="G399" s="204"/>
      <c r="H399" s="204"/>
      <c r="I399" s="204"/>
      <c r="J399" s="204"/>
      <c r="K399" s="204"/>
      <c r="L399" s="204"/>
      <c r="M399" s="204"/>
      <c r="N399" s="204"/>
      <c r="O399" s="204"/>
      <c r="P399" s="204"/>
      <c r="Q399" s="204"/>
      <c r="R399" s="204"/>
      <c r="S399" s="204"/>
      <c r="T399" s="204"/>
      <c r="U399" s="204"/>
      <c r="V399" s="204"/>
      <c r="W399" s="204"/>
      <c r="X399" s="204"/>
      <c r="Y399" s="204"/>
      <c r="Z399" s="204"/>
      <c r="AA399" s="204"/>
    </row>
    <row r="400" spans="1:27" ht="12.75" customHeight="1">
      <c r="A400" s="218"/>
      <c r="B400" s="204"/>
      <c r="C400" s="204"/>
      <c r="D400" s="204"/>
      <c r="E400" s="204"/>
      <c r="F400" s="204"/>
      <c r="G400" s="204"/>
      <c r="H400" s="204"/>
      <c r="I400" s="204"/>
      <c r="J400" s="204"/>
      <c r="K400" s="204"/>
      <c r="L400" s="204"/>
      <c r="M400" s="204"/>
      <c r="N400" s="204"/>
      <c r="O400" s="204"/>
      <c r="P400" s="204"/>
      <c r="Q400" s="204"/>
      <c r="R400" s="204"/>
      <c r="S400" s="204"/>
      <c r="T400" s="204"/>
      <c r="U400" s="204"/>
      <c r="V400" s="204"/>
      <c r="W400" s="204"/>
      <c r="X400" s="204"/>
      <c r="Y400" s="204"/>
      <c r="Z400" s="204"/>
      <c r="AA400" s="204"/>
    </row>
    <row r="401" spans="1:27" ht="12.75" customHeight="1">
      <c r="A401" s="218"/>
      <c r="B401" s="204"/>
      <c r="C401" s="204"/>
      <c r="D401" s="204"/>
      <c r="E401" s="204"/>
      <c r="F401" s="204"/>
      <c r="G401" s="204"/>
      <c r="H401" s="204"/>
      <c r="I401" s="204"/>
      <c r="J401" s="204"/>
      <c r="K401" s="204"/>
      <c r="L401" s="204"/>
      <c r="M401" s="204"/>
      <c r="N401" s="204"/>
      <c r="O401" s="204"/>
      <c r="P401" s="204"/>
      <c r="Q401" s="204"/>
      <c r="R401" s="204"/>
      <c r="S401" s="204"/>
      <c r="T401" s="204"/>
      <c r="U401" s="204"/>
      <c r="V401" s="204"/>
      <c r="W401" s="204"/>
      <c r="X401" s="204"/>
      <c r="Y401" s="204"/>
      <c r="Z401" s="204"/>
      <c r="AA401" s="204"/>
    </row>
    <row r="402" spans="1:27" ht="12.75" customHeight="1">
      <c r="A402" s="218"/>
      <c r="B402" s="204"/>
      <c r="C402" s="204"/>
      <c r="D402" s="204"/>
      <c r="E402" s="204"/>
      <c r="F402" s="204"/>
      <c r="G402" s="204"/>
      <c r="H402" s="204"/>
      <c r="I402" s="204"/>
      <c r="J402" s="204"/>
      <c r="K402" s="204"/>
      <c r="L402" s="204"/>
      <c r="M402" s="204"/>
      <c r="N402" s="204"/>
      <c r="O402" s="204"/>
      <c r="P402" s="204"/>
      <c r="Q402" s="204"/>
      <c r="R402" s="204"/>
      <c r="S402" s="204"/>
      <c r="T402" s="204"/>
      <c r="U402" s="204"/>
      <c r="V402" s="204"/>
      <c r="W402" s="204"/>
      <c r="X402" s="204"/>
      <c r="Y402" s="204"/>
      <c r="Z402" s="204"/>
      <c r="AA402" s="204"/>
    </row>
    <row r="403" spans="1:27" ht="12.75" customHeight="1">
      <c r="A403" s="218"/>
      <c r="B403" s="204"/>
      <c r="C403" s="204"/>
      <c r="D403" s="204"/>
      <c r="E403" s="204"/>
      <c r="F403" s="204"/>
      <c r="G403" s="204"/>
      <c r="H403" s="204"/>
      <c r="I403" s="204"/>
      <c r="J403" s="204"/>
      <c r="K403" s="204"/>
      <c r="L403" s="204"/>
      <c r="M403" s="204"/>
      <c r="N403" s="204"/>
      <c r="O403" s="204"/>
      <c r="P403" s="204"/>
      <c r="Q403" s="204"/>
      <c r="R403" s="204"/>
      <c r="S403" s="204"/>
      <c r="T403" s="204"/>
      <c r="U403" s="204"/>
      <c r="V403" s="204"/>
      <c r="W403" s="204"/>
      <c r="X403" s="204"/>
      <c r="Y403" s="204"/>
      <c r="Z403" s="204"/>
      <c r="AA403" s="204"/>
    </row>
    <row r="404" spans="1:27" ht="12.75" customHeight="1">
      <c r="A404" s="218"/>
      <c r="B404" s="204"/>
      <c r="C404" s="204"/>
      <c r="D404" s="204"/>
      <c r="E404" s="204"/>
      <c r="F404" s="204"/>
      <c r="G404" s="204"/>
      <c r="H404" s="204"/>
      <c r="I404" s="204"/>
      <c r="J404" s="204"/>
      <c r="K404" s="204"/>
      <c r="L404" s="204"/>
      <c r="M404" s="204"/>
      <c r="N404" s="204"/>
      <c r="O404" s="204"/>
      <c r="P404" s="204"/>
      <c r="Q404" s="204"/>
      <c r="R404" s="204"/>
      <c r="S404" s="204"/>
      <c r="T404" s="204"/>
      <c r="U404" s="204"/>
      <c r="V404" s="204"/>
      <c r="W404" s="204"/>
      <c r="X404" s="204"/>
      <c r="Y404" s="204"/>
      <c r="Z404" s="204"/>
      <c r="AA404" s="204"/>
    </row>
    <row r="405" spans="1:27" ht="12.75" customHeight="1">
      <c r="A405" s="218"/>
      <c r="B405" s="204"/>
      <c r="C405" s="204"/>
      <c r="D405" s="204"/>
      <c r="E405" s="204"/>
      <c r="F405" s="204"/>
      <c r="G405" s="204"/>
      <c r="H405" s="204"/>
      <c r="I405" s="204"/>
      <c r="J405" s="204"/>
      <c r="K405" s="204"/>
      <c r="L405" s="204"/>
      <c r="M405" s="204"/>
      <c r="N405" s="204"/>
      <c r="O405" s="204"/>
      <c r="P405" s="204"/>
      <c r="Q405" s="204"/>
      <c r="R405" s="204"/>
      <c r="S405" s="204"/>
      <c r="T405" s="204"/>
      <c r="U405" s="204"/>
      <c r="V405" s="204"/>
      <c r="W405" s="204"/>
      <c r="X405" s="204"/>
      <c r="Y405" s="204"/>
      <c r="Z405" s="204"/>
      <c r="AA405" s="204"/>
    </row>
    <row r="406" spans="1:27" ht="12.75" customHeight="1">
      <c r="A406" s="218"/>
      <c r="B406" s="204"/>
      <c r="C406" s="204"/>
      <c r="D406" s="204"/>
      <c r="E406" s="204"/>
      <c r="F406" s="204"/>
      <c r="G406" s="204"/>
      <c r="H406" s="204"/>
      <c r="I406" s="204"/>
      <c r="J406" s="204"/>
      <c r="K406" s="204"/>
      <c r="L406" s="204"/>
      <c r="M406" s="204"/>
      <c r="N406" s="204"/>
      <c r="O406" s="204"/>
      <c r="P406" s="204"/>
      <c r="Q406" s="204"/>
      <c r="R406" s="204"/>
      <c r="S406" s="204"/>
      <c r="T406" s="204"/>
      <c r="U406" s="204"/>
      <c r="V406" s="204"/>
      <c r="W406" s="204"/>
      <c r="X406" s="204"/>
      <c r="Y406" s="204"/>
      <c r="Z406" s="204"/>
      <c r="AA406" s="204"/>
    </row>
    <row r="407" spans="1:27" ht="12.75" customHeight="1">
      <c r="A407" s="218"/>
      <c r="B407" s="204"/>
      <c r="C407" s="204"/>
      <c r="D407" s="204"/>
      <c r="E407" s="204"/>
      <c r="F407" s="204"/>
      <c r="G407" s="204"/>
      <c r="H407" s="204"/>
      <c r="I407" s="204"/>
      <c r="J407" s="204"/>
      <c r="K407" s="204"/>
      <c r="L407" s="204"/>
      <c r="M407" s="204"/>
      <c r="N407" s="204"/>
      <c r="O407" s="204"/>
      <c r="P407" s="204"/>
      <c r="Q407" s="204"/>
      <c r="R407" s="204"/>
      <c r="S407" s="204"/>
      <c r="T407" s="204"/>
      <c r="U407" s="204"/>
      <c r="V407" s="204"/>
      <c r="W407" s="204"/>
      <c r="X407" s="204"/>
      <c r="Y407" s="204"/>
      <c r="Z407" s="204"/>
      <c r="AA407" s="204"/>
    </row>
    <row r="408" spans="1:27" ht="12.75" customHeight="1">
      <c r="A408" s="218"/>
      <c r="B408" s="204"/>
      <c r="C408" s="204"/>
      <c r="D408" s="204"/>
      <c r="E408" s="204"/>
      <c r="F408" s="204"/>
      <c r="G408" s="204"/>
      <c r="H408" s="204"/>
      <c r="I408" s="204"/>
      <c r="J408" s="204"/>
      <c r="K408" s="204"/>
      <c r="L408" s="204"/>
      <c r="M408" s="204"/>
      <c r="N408" s="204"/>
      <c r="O408" s="204"/>
      <c r="P408" s="204"/>
      <c r="Q408" s="204"/>
      <c r="R408" s="204"/>
      <c r="S408" s="204"/>
      <c r="T408" s="204"/>
      <c r="U408" s="204"/>
      <c r="V408" s="204"/>
      <c r="W408" s="204"/>
      <c r="X408" s="204"/>
      <c r="Y408" s="204"/>
      <c r="Z408" s="204"/>
      <c r="AA408" s="204"/>
    </row>
    <row r="409" spans="1:27" ht="12.75" customHeight="1">
      <c r="A409" s="218"/>
      <c r="B409" s="204"/>
      <c r="C409" s="204"/>
      <c r="D409" s="204"/>
      <c r="E409" s="204"/>
      <c r="F409" s="204"/>
      <c r="G409" s="204"/>
      <c r="H409" s="204"/>
      <c r="I409" s="204"/>
      <c r="J409" s="204"/>
      <c r="K409" s="204"/>
      <c r="L409" s="204"/>
      <c r="M409" s="204"/>
      <c r="N409" s="204"/>
      <c r="O409" s="204"/>
      <c r="P409" s="204"/>
      <c r="Q409" s="204"/>
      <c r="R409" s="204"/>
      <c r="S409" s="204"/>
      <c r="T409" s="204"/>
      <c r="U409" s="204"/>
      <c r="V409" s="204"/>
      <c r="W409" s="204"/>
      <c r="X409" s="204"/>
      <c r="Y409" s="204"/>
      <c r="Z409" s="204"/>
      <c r="AA409" s="204"/>
    </row>
    <row r="410" spans="1:27" ht="12.75" customHeight="1">
      <c r="A410" s="218"/>
      <c r="B410" s="204"/>
      <c r="C410" s="204"/>
      <c r="D410" s="204"/>
      <c r="E410" s="204"/>
      <c r="F410" s="204"/>
      <c r="G410" s="204"/>
      <c r="H410" s="204"/>
      <c r="I410" s="204"/>
      <c r="J410" s="204"/>
      <c r="K410" s="204"/>
      <c r="L410" s="204"/>
      <c r="M410" s="204"/>
      <c r="N410" s="204"/>
      <c r="O410" s="204"/>
      <c r="P410" s="204"/>
      <c r="Q410" s="204"/>
      <c r="R410" s="204"/>
      <c r="S410" s="204"/>
      <c r="T410" s="204"/>
      <c r="U410" s="204"/>
      <c r="V410" s="204"/>
      <c r="W410" s="204"/>
      <c r="X410" s="204"/>
      <c r="Y410" s="204"/>
      <c r="Z410" s="204"/>
      <c r="AA410" s="204"/>
    </row>
    <row r="411" spans="1:27" ht="12.75" customHeight="1">
      <c r="A411" s="218"/>
      <c r="B411" s="204"/>
      <c r="C411" s="204"/>
      <c r="D411" s="204"/>
      <c r="E411" s="204"/>
      <c r="F411" s="204"/>
      <c r="G411" s="204"/>
      <c r="H411" s="204"/>
      <c r="I411" s="204"/>
      <c r="J411" s="204"/>
      <c r="K411" s="204"/>
      <c r="L411" s="204"/>
      <c r="M411" s="204"/>
      <c r="N411" s="204"/>
      <c r="O411" s="204"/>
      <c r="P411" s="204"/>
      <c r="Q411" s="204"/>
      <c r="R411" s="204"/>
      <c r="S411" s="204"/>
      <c r="T411" s="204"/>
      <c r="U411" s="204"/>
      <c r="V411" s="204"/>
      <c r="W411" s="204"/>
      <c r="X411" s="204"/>
      <c r="Y411" s="204"/>
      <c r="Z411" s="204"/>
      <c r="AA411" s="204"/>
    </row>
    <row r="412" spans="1:27" ht="12.75" customHeight="1">
      <c r="A412" s="218"/>
      <c r="B412" s="204"/>
      <c r="C412" s="204"/>
      <c r="D412" s="204"/>
      <c r="E412" s="204"/>
      <c r="F412" s="204"/>
      <c r="G412" s="204"/>
      <c r="H412" s="204"/>
      <c r="I412" s="204"/>
      <c r="J412" s="204"/>
      <c r="K412" s="204"/>
      <c r="L412" s="204"/>
      <c r="M412" s="204"/>
      <c r="N412" s="204"/>
      <c r="O412" s="204"/>
      <c r="P412" s="204"/>
      <c r="Q412" s="204"/>
      <c r="R412" s="204"/>
      <c r="S412" s="204"/>
      <c r="T412" s="204"/>
      <c r="U412" s="204"/>
      <c r="V412" s="204"/>
      <c r="W412" s="204"/>
      <c r="X412" s="204"/>
      <c r="Y412" s="204"/>
      <c r="Z412" s="204"/>
      <c r="AA412" s="204"/>
    </row>
    <row r="413" spans="1:27" ht="12.75" customHeight="1">
      <c r="A413" s="218"/>
      <c r="B413" s="204"/>
      <c r="C413" s="204"/>
      <c r="D413" s="204"/>
      <c r="E413" s="204"/>
      <c r="F413" s="204"/>
      <c r="G413" s="204"/>
      <c r="H413" s="204"/>
      <c r="I413" s="204"/>
      <c r="J413" s="204"/>
      <c r="K413" s="204"/>
      <c r="L413" s="204"/>
      <c r="M413" s="204"/>
      <c r="N413" s="204"/>
      <c r="O413" s="204"/>
      <c r="P413" s="204"/>
      <c r="Q413" s="204"/>
      <c r="R413" s="204"/>
      <c r="S413" s="204"/>
      <c r="T413" s="204"/>
      <c r="U413" s="204"/>
      <c r="V413" s="204"/>
      <c r="W413" s="204"/>
      <c r="X413" s="204"/>
      <c r="Y413" s="204"/>
      <c r="Z413" s="204"/>
      <c r="AA413" s="204"/>
    </row>
    <row r="414" spans="1:27" ht="12.75" customHeight="1">
      <c r="A414" s="218"/>
      <c r="B414" s="204"/>
      <c r="C414" s="204"/>
      <c r="D414" s="204"/>
      <c r="E414" s="204"/>
      <c r="F414" s="204"/>
      <c r="G414" s="204"/>
      <c r="H414" s="204"/>
      <c r="I414" s="204"/>
      <c r="J414" s="204"/>
      <c r="K414" s="204"/>
      <c r="L414" s="204"/>
      <c r="M414" s="204"/>
      <c r="N414" s="204"/>
      <c r="O414" s="204"/>
      <c r="P414" s="204"/>
      <c r="Q414" s="204"/>
      <c r="R414" s="204"/>
      <c r="S414" s="204"/>
      <c r="T414" s="204"/>
      <c r="U414" s="204"/>
      <c r="V414" s="204"/>
      <c r="W414" s="204"/>
      <c r="X414" s="204"/>
      <c r="Y414" s="204"/>
      <c r="Z414" s="204"/>
      <c r="AA414" s="204"/>
    </row>
    <row r="415" spans="1:27" ht="12.75" customHeight="1">
      <c r="A415" s="218"/>
      <c r="B415" s="204"/>
      <c r="C415" s="204"/>
      <c r="D415" s="204"/>
      <c r="E415" s="204"/>
      <c r="F415" s="204"/>
      <c r="G415" s="204"/>
      <c r="H415" s="204"/>
      <c r="I415" s="204"/>
      <c r="J415" s="204"/>
      <c r="K415" s="204"/>
      <c r="L415" s="204"/>
      <c r="M415" s="204"/>
      <c r="N415" s="204"/>
      <c r="O415" s="204"/>
      <c r="P415" s="204"/>
      <c r="Q415" s="204"/>
      <c r="R415" s="204"/>
      <c r="S415" s="204"/>
      <c r="T415" s="204"/>
      <c r="U415" s="204"/>
      <c r="V415" s="204"/>
      <c r="W415" s="204"/>
      <c r="X415" s="204"/>
      <c r="Y415" s="204"/>
      <c r="Z415" s="204"/>
      <c r="AA415" s="204"/>
    </row>
    <row r="416" spans="1:27" ht="12.75" customHeight="1">
      <c r="A416" s="218"/>
      <c r="B416" s="204"/>
      <c r="C416" s="204"/>
      <c r="D416" s="204"/>
      <c r="E416" s="204"/>
      <c r="F416" s="204"/>
      <c r="G416" s="204"/>
      <c r="H416" s="204"/>
      <c r="I416" s="204"/>
      <c r="J416" s="204"/>
      <c r="K416" s="204"/>
      <c r="L416" s="204"/>
      <c r="M416" s="204"/>
      <c r="N416" s="204"/>
      <c r="O416" s="204"/>
      <c r="P416" s="204"/>
      <c r="Q416" s="204"/>
      <c r="R416" s="204"/>
      <c r="S416" s="204"/>
      <c r="T416" s="204"/>
      <c r="U416" s="204"/>
      <c r="V416" s="204"/>
      <c r="W416" s="204"/>
      <c r="X416" s="204"/>
      <c r="Y416" s="204"/>
      <c r="Z416" s="204"/>
      <c r="AA416" s="204"/>
    </row>
    <row r="417" spans="1:27" ht="12.75" customHeight="1">
      <c r="A417" s="218"/>
      <c r="B417" s="204"/>
      <c r="C417" s="204"/>
      <c r="D417" s="204"/>
      <c r="E417" s="204"/>
      <c r="F417" s="204"/>
      <c r="G417" s="204"/>
      <c r="H417" s="204"/>
      <c r="I417" s="204"/>
      <c r="J417" s="204"/>
      <c r="K417" s="204"/>
      <c r="L417" s="204"/>
      <c r="M417" s="204"/>
      <c r="N417" s="204"/>
      <c r="O417" s="204"/>
      <c r="P417" s="204"/>
      <c r="Q417" s="204"/>
      <c r="R417" s="204"/>
      <c r="S417" s="204"/>
      <c r="T417" s="204"/>
      <c r="U417" s="204"/>
      <c r="V417" s="204"/>
      <c r="W417" s="204"/>
      <c r="X417" s="204"/>
      <c r="Y417" s="204"/>
      <c r="Z417" s="204"/>
      <c r="AA417" s="204"/>
    </row>
    <row r="418" spans="1:27" ht="12.75" customHeight="1">
      <c r="A418" s="218"/>
      <c r="B418" s="204"/>
      <c r="C418" s="204"/>
      <c r="D418" s="204"/>
      <c r="E418" s="204"/>
      <c r="F418" s="204"/>
      <c r="G418" s="204"/>
      <c r="H418" s="204"/>
      <c r="I418" s="204"/>
      <c r="J418" s="204"/>
      <c r="K418" s="204"/>
      <c r="L418" s="204"/>
      <c r="M418" s="204"/>
      <c r="N418" s="204"/>
      <c r="O418" s="204"/>
      <c r="P418" s="204"/>
      <c r="Q418" s="204"/>
      <c r="R418" s="204"/>
      <c r="S418" s="204"/>
      <c r="T418" s="204"/>
      <c r="U418" s="204"/>
      <c r="V418" s="204"/>
      <c r="W418" s="204"/>
      <c r="X418" s="204"/>
      <c r="Y418" s="204"/>
      <c r="Z418" s="204"/>
      <c r="AA418" s="204"/>
    </row>
    <row r="419" spans="1:27" ht="12.75" customHeight="1">
      <c r="A419" s="218"/>
      <c r="B419" s="204"/>
      <c r="C419" s="204"/>
      <c r="D419" s="204"/>
      <c r="E419" s="204"/>
      <c r="F419" s="204"/>
      <c r="G419" s="204"/>
      <c r="H419" s="204"/>
      <c r="I419" s="204"/>
      <c r="J419" s="204"/>
      <c r="K419" s="204"/>
      <c r="L419" s="204"/>
      <c r="M419" s="204"/>
      <c r="N419" s="204"/>
      <c r="O419" s="204"/>
      <c r="P419" s="204"/>
      <c r="Q419" s="204"/>
      <c r="R419" s="204"/>
      <c r="S419" s="204"/>
      <c r="T419" s="204"/>
      <c r="U419" s="204"/>
      <c r="V419" s="204"/>
      <c r="W419" s="204"/>
      <c r="X419" s="204"/>
      <c r="Y419" s="204"/>
      <c r="Z419" s="204"/>
      <c r="AA419" s="204"/>
    </row>
    <row r="420" spans="1:27" ht="12.75" customHeight="1">
      <c r="A420" s="218"/>
      <c r="B420" s="204"/>
      <c r="C420" s="204"/>
      <c r="D420" s="204"/>
      <c r="E420" s="204"/>
      <c r="F420" s="204"/>
      <c r="G420" s="204"/>
      <c r="H420" s="204"/>
      <c r="I420" s="204"/>
      <c r="J420" s="204"/>
      <c r="K420" s="204"/>
      <c r="L420" s="204"/>
      <c r="M420" s="204"/>
      <c r="N420" s="204"/>
      <c r="O420" s="204"/>
      <c r="P420" s="204"/>
      <c r="Q420" s="204"/>
      <c r="R420" s="204"/>
      <c r="S420" s="204"/>
      <c r="T420" s="204"/>
      <c r="U420" s="204"/>
      <c r="V420" s="204"/>
      <c r="W420" s="204"/>
      <c r="X420" s="204"/>
      <c r="Y420" s="204"/>
      <c r="Z420" s="204"/>
      <c r="AA420" s="204"/>
    </row>
    <row r="421" spans="1:27" ht="12.75" customHeight="1">
      <c r="A421" s="218"/>
      <c r="B421" s="204"/>
      <c r="C421" s="204"/>
      <c r="D421" s="204"/>
      <c r="E421" s="204"/>
      <c r="F421" s="204"/>
      <c r="G421" s="204"/>
      <c r="H421" s="204"/>
      <c r="I421" s="204"/>
      <c r="J421" s="204"/>
      <c r="K421" s="204"/>
      <c r="L421" s="204"/>
      <c r="M421" s="204"/>
      <c r="N421" s="204"/>
      <c r="O421" s="204"/>
      <c r="P421" s="204"/>
      <c r="Q421" s="204"/>
      <c r="R421" s="204"/>
      <c r="S421" s="204"/>
      <c r="T421" s="204"/>
      <c r="U421" s="204"/>
      <c r="V421" s="204"/>
      <c r="W421" s="204"/>
      <c r="X421" s="204"/>
      <c r="Y421" s="204"/>
      <c r="Z421" s="204"/>
      <c r="AA421" s="204"/>
    </row>
    <row r="422" spans="1:27" ht="12.75" customHeight="1">
      <c r="A422" s="218"/>
      <c r="B422" s="204"/>
      <c r="C422" s="204"/>
      <c r="D422" s="204"/>
      <c r="E422" s="204"/>
      <c r="F422" s="204"/>
      <c r="G422" s="204"/>
      <c r="H422" s="204"/>
      <c r="I422" s="204"/>
      <c r="J422" s="204"/>
      <c r="K422" s="204"/>
      <c r="L422" s="204"/>
      <c r="M422" s="204"/>
      <c r="N422" s="204"/>
      <c r="O422" s="204"/>
      <c r="P422" s="204"/>
      <c r="Q422" s="204"/>
      <c r="R422" s="204"/>
      <c r="S422" s="204"/>
      <c r="T422" s="204"/>
      <c r="U422" s="204"/>
      <c r="V422" s="204"/>
      <c r="W422" s="204"/>
      <c r="X422" s="204"/>
      <c r="Y422" s="204"/>
      <c r="Z422" s="204"/>
      <c r="AA422" s="204"/>
    </row>
    <row r="423" spans="1:27" ht="12.75" customHeight="1">
      <c r="A423" s="218"/>
      <c r="B423" s="204"/>
      <c r="C423" s="204"/>
      <c r="D423" s="204"/>
      <c r="E423" s="204"/>
      <c r="F423" s="204"/>
      <c r="G423" s="204"/>
      <c r="H423" s="204"/>
      <c r="I423" s="204"/>
      <c r="J423" s="204"/>
      <c r="K423" s="204"/>
      <c r="L423" s="204"/>
      <c r="M423" s="204"/>
      <c r="N423" s="204"/>
      <c r="O423" s="204"/>
      <c r="P423" s="204"/>
      <c r="Q423" s="204"/>
      <c r="R423" s="204"/>
      <c r="S423" s="204"/>
      <c r="T423" s="204"/>
      <c r="U423" s="204"/>
      <c r="V423" s="204"/>
      <c r="W423" s="204"/>
      <c r="X423" s="204"/>
      <c r="Y423" s="204"/>
      <c r="Z423" s="204"/>
      <c r="AA423" s="204"/>
    </row>
    <row r="424" spans="1:27" ht="12.75" customHeight="1">
      <c r="A424" s="218"/>
      <c r="B424" s="204"/>
      <c r="C424" s="204"/>
      <c r="D424" s="204"/>
      <c r="E424" s="204"/>
      <c r="F424" s="204"/>
      <c r="G424" s="204"/>
      <c r="H424" s="204"/>
      <c r="I424" s="204"/>
      <c r="J424" s="204"/>
      <c r="K424" s="204"/>
      <c r="L424" s="204"/>
      <c r="M424" s="204"/>
      <c r="N424" s="204"/>
      <c r="O424" s="204"/>
      <c r="P424" s="204"/>
      <c r="Q424" s="204"/>
      <c r="R424" s="204"/>
      <c r="S424" s="204"/>
      <c r="T424" s="204"/>
      <c r="U424" s="204"/>
      <c r="V424" s="204"/>
      <c r="W424" s="204"/>
      <c r="X424" s="204"/>
      <c r="Y424" s="204"/>
      <c r="Z424" s="204"/>
      <c r="AA424" s="204"/>
    </row>
    <row r="425" spans="1:27" ht="12.75" customHeight="1">
      <c r="A425" s="218"/>
      <c r="B425" s="204"/>
      <c r="C425" s="204"/>
      <c r="D425" s="204"/>
      <c r="E425" s="204"/>
      <c r="F425" s="204"/>
      <c r="G425" s="204"/>
      <c r="H425" s="204"/>
      <c r="I425" s="204"/>
      <c r="J425" s="204"/>
      <c r="K425" s="204"/>
      <c r="L425" s="204"/>
      <c r="M425" s="204"/>
      <c r="N425" s="204"/>
      <c r="O425" s="204"/>
      <c r="P425" s="204"/>
      <c r="Q425" s="204"/>
      <c r="R425" s="204"/>
      <c r="S425" s="204"/>
      <c r="T425" s="204"/>
      <c r="U425" s="204"/>
      <c r="V425" s="204"/>
      <c r="W425" s="204"/>
      <c r="X425" s="204"/>
      <c r="Y425" s="204"/>
      <c r="Z425" s="204"/>
      <c r="AA425" s="204"/>
    </row>
    <row r="426" spans="1:27" ht="12.75" customHeight="1">
      <c r="A426" s="218"/>
      <c r="B426" s="204"/>
      <c r="C426" s="204"/>
      <c r="D426" s="204"/>
      <c r="E426" s="204"/>
      <c r="F426" s="204"/>
      <c r="G426" s="204"/>
      <c r="H426" s="204"/>
      <c r="I426" s="204"/>
      <c r="J426" s="204"/>
      <c r="K426" s="204"/>
      <c r="L426" s="204"/>
      <c r="M426" s="204"/>
      <c r="N426" s="204"/>
      <c r="O426" s="204"/>
      <c r="P426" s="204"/>
      <c r="Q426" s="204"/>
      <c r="R426" s="204"/>
      <c r="S426" s="204"/>
      <c r="T426" s="204"/>
      <c r="U426" s="204"/>
      <c r="V426" s="204"/>
      <c r="W426" s="204"/>
      <c r="X426" s="204"/>
      <c r="Y426" s="204"/>
      <c r="Z426" s="204"/>
      <c r="AA426" s="204"/>
    </row>
    <row r="427" spans="1:27" ht="12.75" customHeight="1">
      <c r="A427" s="218"/>
      <c r="B427" s="204"/>
      <c r="C427" s="204"/>
      <c r="D427" s="204"/>
      <c r="E427" s="204"/>
      <c r="F427" s="204"/>
      <c r="G427" s="204"/>
      <c r="H427" s="204"/>
      <c r="I427" s="204"/>
      <c r="J427" s="204"/>
      <c r="K427" s="204"/>
      <c r="L427" s="204"/>
      <c r="M427" s="204"/>
      <c r="N427" s="204"/>
      <c r="O427" s="204"/>
      <c r="P427" s="204"/>
      <c r="Q427" s="204"/>
      <c r="R427" s="204"/>
      <c r="S427" s="204"/>
      <c r="T427" s="204"/>
      <c r="U427" s="204"/>
      <c r="V427" s="204"/>
      <c r="W427" s="204"/>
      <c r="X427" s="204"/>
      <c r="Y427" s="204"/>
      <c r="Z427" s="204"/>
      <c r="AA427" s="204"/>
    </row>
    <row r="428" spans="1:27" ht="12.75" customHeight="1">
      <c r="A428" s="218"/>
      <c r="B428" s="204"/>
      <c r="C428" s="204"/>
      <c r="D428" s="204"/>
      <c r="E428" s="204"/>
      <c r="F428" s="204"/>
      <c r="G428" s="204"/>
      <c r="H428" s="204"/>
      <c r="I428" s="204"/>
      <c r="J428" s="204"/>
      <c r="K428" s="204"/>
      <c r="L428" s="204"/>
      <c r="M428" s="204"/>
      <c r="N428" s="204"/>
      <c r="O428" s="204"/>
      <c r="P428" s="204"/>
      <c r="Q428" s="204"/>
      <c r="R428" s="204"/>
      <c r="S428" s="204"/>
      <c r="T428" s="204"/>
      <c r="U428" s="204"/>
      <c r="V428" s="204"/>
      <c r="W428" s="204"/>
      <c r="X428" s="204"/>
      <c r="Y428" s="204"/>
      <c r="Z428" s="204"/>
      <c r="AA428" s="204"/>
    </row>
    <row r="429" spans="1:27" ht="12.75" customHeight="1">
      <c r="A429" s="218"/>
      <c r="B429" s="204"/>
      <c r="C429" s="204"/>
      <c r="D429" s="204"/>
      <c r="E429" s="204"/>
      <c r="F429" s="204"/>
      <c r="G429" s="204"/>
      <c r="H429" s="204"/>
      <c r="I429" s="204"/>
      <c r="J429" s="204"/>
      <c r="K429" s="204"/>
      <c r="L429" s="204"/>
      <c r="M429" s="204"/>
      <c r="N429" s="204"/>
      <c r="O429" s="204"/>
      <c r="P429" s="204"/>
      <c r="Q429" s="204"/>
      <c r="R429" s="204"/>
      <c r="S429" s="204"/>
      <c r="T429" s="204"/>
      <c r="U429" s="204"/>
      <c r="V429" s="204"/>
      <c r="W429" s="204"/>
      <c r="X429" s="204"/>
      <c r="Y429" s="204"/>
      <c r="Z429" s="204"/>
      <c r="AA429" s="204"/>
    </row>
    <row r="430" spans="1:27" ht="12.75" customHeight="1">
      <c r="A430" s="218"/>
      <c r="B430" s="204"/>
      <c r="C430" s="204"/>
      <c r="D430" s="204"/>
      <c r="E430" s="204"/>
      <c r="F430" s="204"/>
      <c r="G430" s="204"/>
      <c r="H430" s="204"/>
      <c r="I430" s="204"/>
      <c r="J430" s="204"/>
      <c r="K430" s="204"/>
      <c r="L430" s="204"/>
      <c r="M430" s="204"/>
      <c r="N430" s="204"/>
      <c r="O430" s="204"/>
      <c r="P430" s="204"/>
      <c r="Q430" s="204"/>
      <c r="R430" s="204"/>
      <c r="S430" s="204"/>
      <c r="T430" s="204"/>
      <c r="U430" s="204"/>
      <c r="V430" s="204"/>
      <c r="W430" s="204"/>
      <c r="X430" s="204"/>
      <c r="Y430" s="204"/>
      <c r="Z430" s="204"/>
      <c r="AA430" s="204"/>
    </row>
    <row r="431" spans="1:27" ht="12.75" customHeight="1">
      <c r="A431" s="218"/>
      <c r="B431" s="204"/>
      <c r="C431" s="204"/>
      <c r="D431" s="204"/>
      <c r="E431" s="204"/>
      <c r="F431" s="204"/>
      <c r="G431" s="204"/>
      <c r="H431" s="204"/>
      <c r="I431" s="204"/>
      <c r="J431" s="204"/>
      <c r="K431" s="204"/>
      <c r="L431" s="204"/>
      <c r="M431" s="204"/>
      <c r="N431" s="204"/>
      <c r="O431" s="204"/>
      <c r="P431" s="204"/>
      <c r="Q431" s="204"/>
      <c r="R431" s="204"/>
      <c r="S431" s="204"/>
      <c r="T431" s="204"/>
      <c r="U431" s="204"/>
      <c r="V431" s="204"/>
      <c r="W431" s="204"/>
      <c r="X431" s="204"/>
      <c r="Y431" s="204"/>
      <c r="Z431" s="204"/>
      <c r="AA431" s="204"/>
    </row>
    <row r="432" spans="1:27" ht="12.75" customHeight="1">
      <c r="A432" s="218"/>
      <c r="B432" s="204"/>
      <c r="C432" s="204"/>
      <c r="D432" s="204"/>
      <c r="E432" s="204"/>
      <c r="F432" s="204"/>
      <c r="G432" s="204"/>
      <c r="H432" s="204"/>
      <c r="I432" s="204"/>
      <c r="J432" s="204"/>
      <c r="K432" s="204"/>
      <c r="L432" s="204"/>
      <c r="M432" s="204"/>
      <c r="N432" s="204"/>
      <c r="O432" s="204"/>
      <c r="P432" s="204"/>
      <c r="Q432" s="204"/>
      <c r="R432" s="204"/>
      <c r="S432" s="204"/>
      <c r="T432" s="204"/>
      <c r="U432" s="204"/>
      <c r="V432" s="204"/>
      <c r="W432" s="204"/>
      <c r="X432" s="204"/>
      <c r="Y432" s="204"/>
      <c r="Z432" s="204"/>
      <c r="AA432" s="204"/>
    </row>
    <row r="433" spans="1:27" ht="12.75" customHeight="1">
      <c r="A433" s="218"/>
      <c r="B433" s="204"/>
      <c r="C433" s="204"/>
      <c r="D433" s="204"/>
      <c r="E433" s="204"/>
      <c r="F433" s="204"/>
      <c r="G433" s="204"/>
      <c r="H433" s="204"/>
      <c r="I433" s="204"/>
      <c r="J433" s="204"/>
      <c r="K433" s="204"/>
      <c r="L433" s="204"/>
      <c r="M433" s="204"/>
      <c r="N433" s="204"/>
      <c r="O433" s="204"/>
      <c r="P433" s="204"/>
      <c r="Q433" s="204"/>
      <c r="R433" s="204"/>
      <c r="S433" s="204"/>
      <c r="T433" s="204"/>
      <c r="U433" s="204"/>
      <c r="V433" s="204"/>
      <c r="W433" s="204"/>
      <c r="X433" s="204"/>
      <c r="Y433" s="204"/>
      <c r="Z433" s="204"/>
      <c r="AA433" s="204"/>
    </row>
    <row r="434" spans="1:27" ht="12.75" customHeight="1">
      <c r="A434" s="218"/>
      <c r="B434" s="204"/>
      <c r="C434" s="204"/>
      <c r="D434" s="204"/>
      <c r="E434" s="204"/>
      <c r="F434" s="204"/>
      <c r="G434" s="204"/>
      <c r="H434" s="204"/>
      <c r="I434" s="204"/>
      <c r="J434" s="204"/>
      <c r="K434" s="204"/>
      <c r="L434" s="204"/>
      <c r="M434" s="204"/>
      <c r="N434" s="204"/>
      <c r="O434" s="204"/>
      <c r="P434" s="204"/>
      <c r="Q434" s="204"/>
      <c r="R434" s="204"/>
      <c r="S434" s="204"/>
      <c r="T434" s="204"/>
      <c r="U434" s="204"/>
      <c r="V434" s="204"/>
      <c r="W434" s="204"/>
      <c r="X434" s="204"/>
      <c r="Y434" s="204"/>
      <c r="Z434" s="204"/>
      <c r="AA434" s="204"/>
    </row>
    <row r="435" spans="1:27" ht="12.75" customHeight="1">
      <c r="A435" s="218"/>
      <c r="B435" s="204"/>
      <c r="C435" s="204"/>
      <c r="D435" s="204"/>
      <c r="E435" s="204"/>
      <c r="F435" s="204"/>
      <c r="G435" s="204"/>
      <c r="H435" s="204"/>
      <c r="I435" s="204"/>
      <c r="J435" s="204"/>
      <c r="K435" s="204"/>
      <c r="L435" s="204"/>
      <c r="M435" s="204"/>
      <c r="N435" s="204"/>
      <c r="O435" s="204"/>
      <c r="P435" s="204"/>
      <c r="Q435" s="204"/>
      <c r="R435" s="204"/>
      <c r="S435" s="204"/>
      <c r="T435" s="204"/>
      <c r="U435" s="204"/>
      <c r="V435" s="204"/>
      <c r="W435" s="204"/>
      <c r="X435" s="204"/>
      <c r="Y435" s="204"/>
      <c r="Z435" s="204"/>
      <c r="AA435" s="204"/>
    </row>
    <row r="436" spans="1:27" ht="12.75" customHeight="1">
      <c r="A436" s="218"/>
      <c r="B436" s="204"/>
      <c r="C436" s="204"/>
      <c r="D436" s="204"/>
      <c r="E436" s="204"/>
      <c r="F436" s="204"/>
      <c r="G436" s="204"/>
      <c r="H436" s="204"/>
      <c r="I436" s="204"/>
      <c r="J436" s="204"/>
      <c r="K436" s="204"/>
      <c r="L436" s="204"/>
      <c r="M436" s="204"/>
      <c r="N436" s="204"/>
      <c r="O436" s="204"/>
      <c r="P436" s="204"/>
      <c r="Q436" s="204"/>
      <c r="R436" s="204"/>
      <c r="S436" s="204"/>
      <c r="T436" s="204"/>
      <c r="U436" s="204"/>
      <c r="V436" s="204"/>
      <c r="W436" s="204"/>
      <c r="X436" s="204"/>
      <c r="Y436" s="204"/>
      <c r="Z436" s="204"/>
      <c r="AA436" s="204"/>
    </row>
    <row r="437" spans="1:27" ht="12.75" customHeight="1">
      <c r="A437" s="218"/>
      <c r="B437" s="204"/>
      <c r="C437" s="204"/>
      <c r="D437" s="204"/>
      <c r="E437" s="204"/>
      <c r="F437" s="204"/>
      <c r="G437" s="204"/>
      <c r="H437" s="204"/>
      <c r="I437" s="204"/>
      <c r="J437" s="204"/>
      <c r="K437" s="204"/>
      <c r="L437" s="204"/>
      <c r="M437" s="204"/>
      <c r="N437" s="204"/>
      <c r="O437" s="204"/>
      <c r="P437" s="204"/>
      <c r="Q437" s="204"/>
      <c r="R437" s="204"/>
      <c r="S437" s="204"/>
      <c r="T437" s="204"/>
      <c r="U437" s="204"/>
      <c r="V437" s="204"/>
      <c r="W437" s="204"/>
      <c r="X437" s="204"/>
      <c r="Y437" s="204"/>
      <c r="Z437" s="204"/>
      <c r="AA437" s="204"/>
    </row>
    <row r="438" spans="1:27" ht="12.75" customHeight="1">
      <c r="A438" s="218"/>
      <c r="B438" s="204"/>
      <c r="C438" s="204"/>
      <c r="D438" s="204"/>
      <c r="E438" s="204"/>
      <c r="F438" s="204"/>
      <c r="G438" s="204"/>
      <c r="H438" s="204"/>
      <c r="I438" s="204"/>
      <c r="J438" s="204"/>
      <c r="K438" s="204"/>
      <c r="L438" s="204"/>
      <c r="M438" s="204"/>
      <c r="N438" s="204"/>
      <c r="O438" s="204"/>
      <c r="P438" s="204"/>
      <c r="Q438" s="204"/>
      <c r="R438" s="204"/>
      <c r="S438" s="204"/>
      <c r="T438" s="204"/>
      <c r="U438" s="204"/>
      <c r="V438" s="204"/>
      <c r="W438" s="204"/>
      <c r="X438" s="204"/>
      <c r="Y438" s="204"/>
      <c r="Z438" s="204"/>
      <c r="AA438" s="204"/>
    </row>
    <row r="439" spans="1:27" ht="12.75" customHeight="1">
      <c r="A439" s="218"/>
      <c r="B439" s="204"/>
      <c r="C439" s="204"/>
      <c r="D439" s="204"/>
      <c r="E439" s="204"/>
      <c r="F439" s="204"/>
      <c r="G439" s="204"/>
      <c r="H439" s="204"/>
      <c r="I439" s="204"/>
      <c r="J439" s="204"/>
      <c r="K439" s="204"/>
      <c r="L439" s="204"/>
      <c r="M439" s="204"/>
      <c r="N439" s="204"/>
      <c r="O439" s="204"/>
      <c r="P439" s="204"/>
      <c r="Q439" s="204"/>
      <c r="R439" s="204"/>
      <c r="S439" s="204"/>
      <c r="T439" s="204"/>
      <c r="U439" s="204"/>
      <c r="V439" s="204"/>
      <c r="W439" s="204"/>
      <c r="X439" s="204"/>
      <c r="Y439" s="204"/>
      <c r="Z439" s="204"/>
      <c r="AA439" s="204"/>
    </row>
    <row r="440" spans="1:27" ht="12.75" customHeight="1">
      <c r="A440" s="218"/>
      <c r="B440" s="204"/>
      <c r="C440" s="204"/>
      <c r="D440" s="204"/>
      <c r="E440" s="204"/>
      <c r="F440" s="204"/>
      <c r="G440" s="204"/>
      <c r="H440" s="204"/>
      <c r="I440" s="204"/>
      <c r="J440" s="204"/>
      <c r="K440" s="204"/>
      <c r="L440" s="204"/>
      <c r="M440" s="204"/>
      <c r="N440" s="204"/>
      <c r="O440" s="204"/>
      <c r="P440" s="204"/>
      <c r="Q440" s="204"/>
      <c r="R440" s="204"/>
      <c r="S440" s="204"/>
      <c r="T440" s="204"/>
      <c r="U440" s="204"/>
      <c r="V440" s="204"/>
      <c r="W440" s="204"/>
      <c r="X440" s="204"/>
      <c r="Y440" s="204"/>
      <c r="Z440" s="204"/>
      <c r="AA440" s="204"/>
    </row>
    <row r="441" spans="1:27" ht="12.75" customHeight="1">
      <c r="A441" s="218"/>
      <c r="B441" s="204"/>
      <c r="C441" s="204"/>
      <c r="D441" s="204"/>
      <c r="E441" s="204"/>
      <c r="F441" s="204"/>
      <c r="G441" s="204"/>
      <c r="H441" s="204"/>
      <c r="I441" s="204"/>
      <c r="J441" s="204"/>
      <c r="K441" s="204"/>
      <c r="L441" s="204"/>
      <c r="M441" s="204"/>
      <c r="N441" s="204"/>
      <c r="O441" s="204"/>
      <c r="P441" s="204"/>
      <c r="Q441" s="204"/>
      <c r="R441" s="204"/>
      <c r="S441" s="204"/>
      <c r="T441" s="204"/>
      <c r="U441" s="204"/>
      <c r="V441" s="204"/>
      <c r="W441" s="204"/>
      <c r="X441" s="204"/>
      <c r="Y441" s="204"/>
      <c r="Z441" s="204"/>
      <c r="AA441" s="204"/>
    </row>
    <row r="442" spans="1:27" ht="12.75" customHeight="1">
      <c r="A442" s="218"/>
      <c r="B442" s="204"/>
      <c r="C442" s="204"/>
      <c r="D442" s="204"/>
      <c r="E442" s="204"/>
      <c r="F442" s="204"/>
      <c r="G442" s="204"/>
      <c r="H442" s="204"/>
      <c r="I442" s="204"/>
      <c r="J442" s="204"/>
      <c r="K442" s="204"/>
      <c r="L442" s="204"/>
      <c r="M442" s="204"/>
      <c r="N442" s="204"/>
      <c r="O442" s="204"/>
      <c r="P442" s="204"/>
      <c r="Q442" s="204"/>
      <c r="R442" s="204"/>
      <c r="S442" s="204"/>
      <c r="T442" s="204"/>
      <c r="U442" s="204"/>
      <c r="V442" s="204"/>
      <c r="W442" s="204"/>
      <c r="X442" s="204"/>
      <c r="Y442" s="204"/>
      <c r="Z442" s="204"/>
      <c r="AA442" s="204"/>
    </row>
    <row r="443" spans="1:27" ht="12.75" customHeight="1">
      <c r="A443" s="218"/>
      <c r="B443" s="204"/>
      <c r="C443" s="204"/>
      <c r="D443" s="204"/>
      <c r="E443" s="204"/>
      <c r="F443" s="204"/>
      <c r="G443" s="204"/>
      <c r="H443" s="204"/>
      <c r="I443" s="204"/>
      <c r="J443" s="204"/>
      <c r="K443" s="204"/>
      <c r="L443" s="204"/>
      <c r="M443" s="204"/>
      <c r="N443" s="204"/>
      <c r="O443" s="204"/>
      <c r="P443" s="204"/>
      <c r="Q443" s="204"/>
      <c r="R443" s="204"/>
      <c r="S443" s="204"/>
      <c r="T443" s="204"/>
      <c r="U443" s="204"/>
      <c r="V443" s="204"/>
      <c r="W443" s="204"/>
      <c r="X443" s="204"/>
      <c r="Y443" s="204"/>
      <c r="Z443" s="204"/>
      <c r="AA443" s="204"/>
    </row>
    <row r="444" spans="1:27" ht="12.75" customHeight="1">
      <c r="A444" s="218"/>
      <c r="B444" s="204"/>
      <c r="C444" s="204"/>
      <c r="D444" s="204"/>
      <c r="E444" s="204"/>
      <c r="F444" s="204"/>
      <c r="G444" s="204"/>
      <c r="H444" s="204"/>
      <c r="I444" s="204"/>
      <c r="J444" s="204"/>
      <c r="K444" s="204"/>
      <c r="L444" s="204"/>
      <c r="M444" s="204"/>
      <c r="N444" s="204"/>
      <c r="O444" s="204"/>
      <c r="P444" s="204"/>
      <c r="Q444" s="204"/>
      <c r="R444" s="204"/>
      <c r="S444" s="204"/>
      <c r="T444" s="204"/>
      <c r="U444" s="204"/>
      <c r="V444" s="204"/>
      <c r="W444" s="204"/>
      <c r="X444" s="204"/>
      <c r="Y444" s="204"/>
      <c r="Z444" s="204"/>
      <c r="AA444" s="204"/>
    </row>
    <row r="445" spans="1:27" ht="12.75" customHeight="1">
      <c r="A445" s="218"/>
      <c r="B445" s="204"/>
      <c r="C445" s="204"/>
      <c r="D445" s="204"/>
      <c r="E445" s="204"/>
      <c r="F445" s="204"/>
      <c r="G445" s="204"/>
      <c r="H445" s="204"/>
      <c r="I445" s="204"/>
      <c r="J445" s="204"/>
      <c r="K445" s="204"/>
      <c r="L445" s="204"/>
      <c r="M445" s="204"/>
      <c r="N445" s="204"/>
      <c r="O445" s="204"/>
      <c r="P445" s="204"/>
      <c r="Q445" s="204"/>
      <c r="R445" s="204"/>
      <c r="S445" s="204"/>
      <c r="T445" s="204"/>
      <c r="U445" s="204"/>
      <c r="V445" s="204"/>
      <c r="W445" s="204"/>
      <c r="X445" s="204"/>
      <c r="Y445" s="204"/>
      <c r="Z445" s="204"/>
      <c r="AA445" s="204"/>
    </row>
    <row r="446" spans="1:27" ht="12.75" customHeight="1">
      <c r="A446" s="218"/>
      <c r="B446" s="204"/>
      <c r="C446" s="204"/>
      <c r="D446" s="204"/>
      <c r="E446" s="204"/>
      <c r="F446" s="204"/>
      <c r="G446" s="204"/>
      <c r="H446" s="204"/>
      <c r="I446" s="204"/>
      <c r="J446" s="204"/>
      <c r="K446" s="204"/>
      <c r="L446" s="204"/>
      <c r="M446" s="204"/>
      <c r="N446" s="204"/>
      <c r="O446" s="204"/>
      <c r="P446" s="204"/>
      <c r="Q446" s="204"/>
      <c r="R446" s="204"/>
      <c r="S446" s="204"/>
      <c r="T446" s="204"/>
      <c r="U446" s="204"/>
      <c r="V446" s="204"/>
      <c r="W446" s="204"/>
      <c r="X446" s="204"/>
      <c r="Y446" s="204"/>
      <c r="Z446" s="204"/>
      <c r="AA446" s="204"/>
    </row>
    <row r="447" spans="1:27" ht="12.75" customHeight="1">
      <c r="A447" s="218"/>
      <c r="B447" s="204"/>
      <c r="C447" s="204"/>
      <c r="D447" s="204"/>
      <c r="E447" s="204"/>
      <c r="F447" s="204"/>
      <c r="G447" s="204"/>
      <c r="H447" s="204"/>
      <c r="I447" s="204"/>
      <c r="J447" s="204"/>
      <c r="K447" s="204"/>
      <c r="L447" s="204"/>
      <c r="M447" s="204"/>
      <c r="N447" s="204"/>
      <c r="O447" s="204"/>
      <c r="P447" s="204"/>
      <c r="Q447" s="204"/>
      <c r="R447" s="204"/>
      <c r="S447" s="204"/>
      <c r="T447" s="204"/>
      <c r="U447" s="204"/>
      <c r="V447" s="204"/>
      <c r="W447" s="204"/>
      <c r="X447" s="204"/>
      <c r="Y447" s="204"/>
      <c r="Z447" s="204"/>
      <c r="AA447" s="204"/>
    </row>
    <row r="448" spans="1:27" ht="12.75" customHeight="1">
      <c r="A448" s="218"/>
      <c r="B448" s="204"/>
      <c r="C448" s="204"/>
      <c r="D448" s="204"/>
      <c r="E448" s="204"/>
      <c r="F448" s="204"/>
      <c r="G448" s="204"/>
      <c r="H448" s="204"/>
      <c r="I448" s="204"/>
      <c r="J448" s="204"/>
      <c r="K448" s="204"/>
      <c r="L448" s="204"/>
      <c r="M448" s="204"/>
      <c r="N448" s="204"/>
      <c r="O448" s="204"/>
      <c r="P448" s="204"/>
      <c r="Q448" s="204"/>
      <c r="R448" s="204"/>
      <c r="S448" s="204"/>
      <c r="T448" s="204"/>
      <c r="U448" s="204"/>
      <c r="V448" s="204"/>
      <c r="W448" s="204"/>
      <c r="X448" s="204"/>
      <c r="Y448" s="204"/>
      <c r="Z448" s="204"/>
      <c r="AA448" s="204"/>
    </row>
    <row r="449" spans="1:27" ht="12.75" customHeight="1">
      <c r="A449" s="218"/>
      <c r="B449" s="204"/>
      <c r="C449" s="204"/>
      <c r="D449" s="204"/>
      <c r="E449" s="204"/>
      <c r="F449" s="204"/>
      <c r="G449" s="204"/>
      <c r="H449" s="204"/>
      <c r="I449" s="204"/>
      <c r="J449" s="204"/>
      <c r="K449" s="204"/>
      <c r="L449" s="204"/>
      <c r="M449" s="204"/>
      <c r="N449" s="204"/>
      <c r="O449" s="204"/>
      <c r="P449" s="204"/>
      <c r="Q449" s="204"/>
      <c r="R449" s="204"/>
      <c r="S449" s="204"/>
      <c r="T449" s="204"/>
      <c r="U449" s="204"/>
      <c r="V449" s="204"/>
      <c r="W449" s="204"/>
      <c r="X449" s="204"/>
      <c r="Y449" s="204"/>
      <c r="Z449" s="204"/>
      <c r="AA449" s="204"/>
    </row>
    <row r="450" spans="1:27" ht="12.75" customHeight="1">
      <c r="A450" s="218"/>
      <c r="B450" s="204"/>
      <c r="C450" s="204"/>
      <c r="D450" s="204"/>
      <c r="E450" s="204"/>
      <c r="F450" s="204"/>
      <c r="G450" s="204"/>
      <c r="H450" s="204"/>
      <c r="I450" s="204"/>
      <c r="J450" s="204"/>
      <c r="K450" s="204"/>
      <c r="L450" s="204"/>
      <c r="M450" s="204"/>
      <c r="N450" s="204"/>
      <c r="O450" s="204"/>
      <c r="P450" s="204"/>
      <c r="Q450" s="204"/>
      <c r="R450" s="204"/>
      <c r="S450" s="204"/>
      <c r="T450" s="204"/>
      <c r="U450" s="204"/>
      <c r="V450" s="204"/>
      <c r="W450" s="204"/>
      <c r="X450" s="204"/>
      <c r="Y450" s="204"/>
      <c r="Z450" s="204"/>
      <c r="AA450" s="204"/>
    </row>
    <row r="451" spans="1:27" ht="12.75" customHeight="1">
      <c r="A451" s="218"/>
      <c r="B451" s="204"/>
      <c r="C451" s="204"/>
      <c r="D451" s="204"/>
      <c r="E451" s="204"/>
      <c r="F451" s="204"/>
      <c r="G451" s="204"/>
      <c r="H451" s="204"/>
      <c r="I451" s="204"/>
      <c r="J451" s="204"/>
      <c r="K451" s="204"/>
      <c r="L451" s="204"/>
      <c r="M451" s="204"/>
      <c r="N451" s="204"/>
      <c r="O451" s="204"/>
      <c r="P451" s="204"/>
      <c r="Q451" s="204"/>
      <c r="R451" s="204"/>
      <c r="S451" s="204"/>
      <c r="T451" s="204"/>
      <c r="U451" s="204"/>
      <c r="V451" s="204"/>
      <c r="W451" s="204"/>
      <c r="X451" s="204"/>
      <c r="Y451" s="204"/>
      <c r="Z451" s="204"/>
      <c r="AA451" s="204"/>
    </row>
    <row r="452" spans="1:27" ht="12.75" customHeight="1">
      <c r="A452" s="218"/>
      <c r="B452" s="204"/>
      <c r="C452" s="204"/>
      <c r="D452" s="204"/>
      <c r="E452" s="204"/>
      <c r="F452" s="204"/>
      <c r="G452" s="204"/>
      <c r="H452" s="204"/>
      <c r="I452" s="204"/>
      <c r="J452" s="204"/>
      <c r="K452" s="204"/>
      <c r="L452" s="204"/>
      <c r="M452" s="204"/>
      <c r="N452" s="204"/>
      <c r="O452" s="204"/>
      <c r="P452" s="204"/>
      <c r="Q452" s="204"/>
      <c r="R452" s="204"/>
      <c r="S452" s="204"/>
      <c r="T452" s="204"/>
      <c r="U452" s="204"/>
      <c r="V452" s="204"/>
      <c r="W452" s="204"/>
      <c r="X452" s="204"/>
      <c r="Y452" s="204"/>
      <c r="Z452" s="204"/>
      <c r="AA452" s="204"/>
    </row>
    <row r="453" spans="1:27" ht="12.75" customHeight="1">
      <c r="A453" s="218"/>
      <c r="B453" s="204"/>
      <c r="C453" s="204"/>
      <c r="D453" s="204"/>
      <c r="E453" s="204"/>
      <c r="F453" s="204"/>
      <c r="G453" s="204"/>
      <c r="H453" s="204"/>
      <c r="I453" s="204"/>
      <c r="J453" s="204"/>
      <c r="K453" s="204"/>
      <c r="L453" s="204"/>
      <c r="M453" s="204"/>
      <c r="N453" s="204"/>
      <c r="O453" s="204"/>
      <c r="P453" s="204"/>
      <c r="Q453" s="204"/>
      <c r="R453" s="204"/>
      <c r="S453" s="204"/>
      <c r="T453" s="204"/>
      <c r="U453" s="204"/>
      <c r="V453" s="204"/>
      <c r="W453" s="204"/>
      <c r="X453" s="204"/>
      <c r="Y453" s="204"/>
      <c r="Z453" s="204"/>
      <c r="AA453" s="204"/>
    </row>
    <row r="454" spans="1:27" ht="12.75" customHeight="1">
      <c r="A454" s="218"/>
      <c r="B454" s="204"/>
      <c r="C454" s="204"/>
      <c r="D454" s="204"/>
      <c r="E454" s="204"/>
      <c r="F454" s="204"/>
      <c r="G454" s="204"/>
      <c r="H454" s="204"/>
      <c r="I454" s="204"/>
      <c r="J454" s="204"/>
      <c r="K454" s="204"/>
      <c r="L454" s="204"/>
      <c r="M454" s="204"/>
      <c r="N454" s="204"/>
      <c r="O454" s="204"/>
      <c r="P454" s="204"/>
      <c r="Q454" s="204"/>
      <c r="R454" s="204"/>
      <c r="S454" s="204"/>
      <c r="T454" s="204"/>
      <c r="U454" s="204"/>
      <c r="V454" s="204"/>
      <c r="W454" s="204"/>
      <c r="X454" s="204"/>
      <c r="Y454" s="204"/>
      <c r="Z454" s="204"/>
      <c r="AA454" s="204"/>
    </row>
    <row r="455" spans="1:27" ht="12.75" customHeight="1">
      <c r="A455" s="218"/>
      <c r="B455" s="204"/>
      <c r="C455" s="204"/>
      <c r="D455" s="204"/>
      <c r="E455" s="204"/>
      <c r="F455" s="204"/>
      <c r="G455" s="204"/>
      <c r="H455" s="204"/>
      <c r="I455" s="204"/>
      <c r="J455" s="204"/>
      <c r="K455" s="204"/>
      <c r="L455" s="204"/>
      <c r="M455" s="204"/>
      <c r="N455" s="204"/>
      <c r="O455" s="204"/>
      <c r="P455" s="204"/>
      <c r="Q455" s="204"/>
      <c r="R455" s="204"/>
      <c r="S455" s="204"/>
      <c r="T455" s="204"/>
      <c r="U455" s="204"/>
      <c r="V455" s="204"/>
      <c r="W455" s="204"/>
      <c r="X455" s="204"/>
      <c r="Y455" s="204"/>
      <c r="Z455" s="204"/>
      <c r="AA455" s="204"/>
    </row>
    <row r="456" spans="1:27" ht="12.75" customHeight="1">
      <c r="A456" s="218"/>
      <c r="B456" s="204"/>
      <c r="C456" s="204"/>
      <c r="D456" s="204"/>
      <c r="E456" s="204"/>
      <c r="F456" s="204"/>
      <c r="G456" s="204"/>
      <c r="H456" s="204"/>
      <c r="I456" s="204"/>
      <c r="J456" s="204"/>
      <c r="K456" s="204"/>
      <c r="L456" s="204"/>
      <c r="M456" s="204"/>
      <c r="N456" s="204"/>
      <c r="O456" s="204"/>
      <c r="P456" s="204"/>
      <c r="Q456" s="204"/>
      <c r="R456" s="204"/>
      <c r="S456" s="204"/>
      <c r="T456" s="204"/>
      <c r="U456" s="204"/>
      <c r="V456" s="204"/>
      <c r="W456" s="204"/>
      <c r="X456" s="204"/>
      <c r="Y456" s="204"/>
      <c r="Z456" s="204"/>
      <c r="AA456" s="204"/>
    </row>
    <row r="457" spans="1:27" ht="12.75" customHeight="1">
      <c r="A457" s="218"/>
      <c r="B457" s="204"/>
      <c r="C457" s="204"/>
      <c r="D457" s="204"/>
      <c r="E457" s="204"/>
      <c r="F457" s="204"/>
      <c r="G457" s="204"/>
      <c r="H457" s="204"/>
      <c r="I457" s="204"/>
      <c r="J457" s="204"/>
      <c r="K457" s="204"/>
      <c r="L457" s="204"/>
      <c r="M457" s="204"/>
      <c r="N457" s="204"/>
      <c r="O457" s="204"/>
      <c r="P457" s="204"/>
      <c r="Q457" s="204"/>
      <c r="R457" s="204"/>
      <c r="S457" s="204"/>
      <c r="T457" s="204"/>
      <c r="U457" s="204"/>
      <c r="V457" s="204"/>
      <c r="W457" s="204"/>
      <c r="X457" s="204"/>
      <c r="Y457" s="204"/>
      <c r="Z457" s="204"/>
      <c r="AA457" s="204"/>
    </row>
    <row r="458" spans="1:27" ht="12.75" customHeight="1">
      <c r="A458" s="218"/>
      <c r="B458" s="204"/>
      <c r="C458" s="204"/>
      <c r="D458" s="204"/>
      <c r="E458" s="204"/>
      <c r="F458" s="204"/>
      <c r="G458" s="204"/>
      <c r="H458" s="204"/>
      <c r="I458" s="204"/>
      <c r="J458" s="204"/>
      <c r="K458" s="204"/>
      <c r="L458" s="204"/>
      <c r="M458" s="204"/>
      <c r="N458" s="204"/>
      <c r="O458" s="204"/>
      <c r="P458" s="204"/>
      <c r="Q458" s="204"/>
      <c r="R458" s="204"/>
      <c r="S458" s="204"/>
      <c r="T458" s="204"/>
      <c r="U458" s="204"/>
      <c r="V458" s="204"/>
      <c r="W458" s="204"/>
      <c r="X458" s="204"/>
      <c r="Y458" s="204"/>
      <c r="Z458" s="204"/>
      <c r="AA458" s="204"/>
    </row>
    <row r="459" spans="1:27" ht="12.75" customHeight="1">
      <c r="A459" s="218"/>
      <c r="B459" s="204"/>
      <c r="C459" s="204"/>
      <c r="D459" s="204"/>
      <c r="E459" s="204"/>
      <c r="F459" s="204"/>
      <c r="G459" s="204"/>
      <c r="H459" s="204"/>
      <c r="I459" s="204"/>
      <c r="J459" s="204"/>
      <c r="K459" s="204"/>
      <c r="L459" s="204"/>
      <c r="M459" s="204"/>
      <c r="N459" s="204"/>
      <c r="O459" s="204"/>
      <c r="P459" s="204"/>
      <c r="Q459" s="204"/>
      <c r="R459" s="204"/>
      <c r="S459" s="204"/>
      <c r="T459" s="204"/>
      <c r="U459" s="204"/>
      <c r="V459" s="204"/>
      <c r="W459" s="204"/>
      <c r="X459" s="204"/>
      <c r="Y459" s="204"/>
      <c r="Z459" s="204"/>
      <c r="AA459" s="204"/>
    </row>
    <row r="460" spans="1:27" ht="12.75" customHeight="1">
      <c r="A460" s="218"/>
      <c r="B460" s="204"/>
      <c r="C460" s="204"/>
      <c r="D460" s="204"/>
      <c r="E460" s="204"/>
      <c r="F460" s="204"/>
      <c r="G460" s="204"/>
      <c r="H460" s="204"/>
      <c r="I460" s="204"/>
      <c r="J460" s="204"/>
      <c r="K460" s="204"/>
      <c r="L460" s="204"/>
      <c r="M460" s="204"/>
      <c r="N460" s="204"/>
      <c r="O460" s="204"/>
      <c r="P460" s="204"/>
      <c r="Q460" s="204"/>
      <c r="R460" s="204"/>
      <c r="S460" s="204"/>
      <c r="T460" s="204"/>
      <c r="U460" s="204"/>
      <c r="V460" s="204"/>
      <c r="W460" s="204"/>
      <c r="X460" s="204"/>
      <c r="Y460" s="204"/>
      <c r="Z460" s="204"/>
      <c r="AA460" s="204"/>
    </row>
    <row r="461" spans="1:27" ht="12.75" customHeight="1">
      <c r="A461" s="218"/>
      <c r="B461" s="204"/>
      <c r="C461" s="204"/>
      <c r="D461" s="204"/>
      <c r="E461" s="204"/>
      <c r="F461" s="204"/>
      <c r="G461" s="204"/>
      <c r="H461" s="204"/>
      <c r="I461" s="204"/>
      <c r="J461" s="204"/>
      <c r="K461" s="204"/>
      <c r="L461" s="204"/>
      <c r="M461" s="204"/>
      <c r="N461" s="204"/>
      <c r="O461" s="204"/>
      <c r="P461" s="204"/>
      <c r="Q461" s="204"/>
      <c r="R461" s="204"/>
      <c r="S461" s="204"/>
      <c r="T461" s="204"/>
      <c r="U461" s="204"/>
      <c r="V461" s="204"/>
      <c r="W461" s="204"/>
      <c r="X461" s="204"/>
      <c r="Y461" s="204"/>
      <c r="Z461" s="204"/>
      <c r="AA461" s="204"/>
    </row>
    <row r="462" spans="1:27" ht="12.75" customHeight="1">
      <c r="A462" s="218"/>
      <c r="B462" s="204"/>
      <c r="C462" s="204"/>
      <c r="D462" s="204"/>
      <c r="E462" s="204"/>
      <c r="F462" s="204"/>
      <c r="G462" s="204"/>
      <c r="H462" s="204"/>
      <c r="I462" s="204"/>
      <c r="J462" s="204"/>
      <c r="K462" s="204"/>
      <c r="L462" s="204"/>
      <c r="M462" s="204"/>
      <c r="N462" s="204"/>
      <c r="O462" s="204"/>
      <c r="P462" s="204"/>
      <c r="Q462" s="204"/>
      <c r="R462" s="204"/>
      <c r="S462" s="204"/>
      <c r="T462" s="204"/>
      <c r="U462" s="204"/>
      <c r="V462" s="204"/>
      <c r="W462" s="204"/>
      <c r="X462" s="204"/>
      <c r="Y462" s="204"/>
      <c r="Z462" s="204"/>
      <c r="AA462" s="204"/>
    </row>
    <row r="463" spans="1:27" ht="12.75" customHeight="1">
      <c r="A463" s="218"/>
      <c r="B463" s="204"/>
      <c r="C463" s="204"/>
      <c r="D463" s="204"/>
      <c r="E463" s="204"/>
      <c r="F463" s="204"/>
      <c r="G463" s="204"/>
      <c r="H463" s="204"/>
      <c r="I463" s="204"/>
      <c r="J463" s="204"/>
      <c r="K463" s="204"/>
      <c r="L463" s="204"/>
      <c r="M463" s="204"/>
      <c r="N463" s="204"/>
      <c r="O463" s="204"/>
      <c r="P463" s="204"/>
      <c r="Q463" s="204"/>
      <c r="R463" s="204"/>
      <c r="S463" s="204"/>
      <c r="T463" s="204"/>
      <c r="U463" s="204"/>
      <c r="V463" s="204"/>
      <c r="W463" s="204"/>
      <c r="X463" s="204"/>
      <c r="Y463" s="204"/>
      <c r="Z463" s="204"/>
      <c r="AA463" s="204"/>
    </row>
    <row r="464" spans="1:27" ht="12.75" customHeight="1">
      <c r="A464" s="218"/>
      <c r="B464" s="204"/>
      <c r="C464" s="204"/>
      <c r="D464" s="204"/>
      <c r="E464" s="204"/>
      <c r="F464" s="204"/>
      <c r="G464" s="204"/>
      <c r="H464" s="204"/>
      <c r="I464" s="204"/>
      <c r="J464" s="204"/>
      <c r="K464" s="204"/>
      <c r="L464" s="204"/>
      <c r="M464" s="204"/>
      <c r="N464" s="204"/>
      <c r="O464" s="204"/>
      <c r="P464" s="204"/>
      <c r="Q464" s="204"/>
      <c r="R464" s="204"/>
      <c r="S464" s="204"/>
      <c r="T464" s="204"/>
      <c r="U464" s="204"/>
      <c r="V464" s="204"/>
      <c r="W464" s="204"/>
      <c r="X464" s="204"/>
      <c r="Y464" s="204"/>
      <c r="Z464" s="204"/>
      <c r="AA464" s="204"/>
    </row>
    <row r="465" spans="1:27" ht="12.75" customHeight="1">
      <c r="A465" s="218"/>
      <c r="B465" s="204"/>
      <c r="C465" s="204"/>
      <c r="D465" s="204"/>
      <c r="E465" s="204"/>
      <c r="F465" s="204"/>
      <c r="G465" s="204"/>
      <c r="H465" s="204"/>
      <c r="I465" s="204"/>
      <c r="J465" s="204"/>
      <c r="K465" s="204"/>
      <c r="L465" s="204"/>
      <c r="M465" s="204"/>
      <c r="N465" s="204"/>
      <c r="O465" s="204"/>
      <c r="P465" s="204"/>
      <c r="Q465" s="204"/>
      <c r="R465" s="204"/>
      <c r="S465" s="204"/>
      <c r="T465" s="204"/>
      <c r="U465" s="204"/>
      <c r="V465" s="204"/>
      <c r="W465" s="204"/>
      <c r="X465" s="204"/>
      <c r="Y465" s="204"/>
      <c r="Z465" s="204"/>
      <c r="AA465" s="204"/>
    </row>
    <row r="466" spans="1:27" ht="12.75" customHeight="1">
      <c r="A466" s="218"/>
      <c r="B466" s="204"/>
      <c r="C466" s="204"/>
      <c r="D466" s="204"/>
      <c r="E466" s="204"/>
      <c r="F466" s="204"/>
      <c r="G466" s="204"/>
      <c r="H466" s="204"/>
      <c r="I466" s="204"/>
      <c r="J466" s="204"/>
      <c r="K466" s="204"/>
      <c r="L466" s="204"/>
      <c r="M466" s="204"/>
      <c r="N466" s="204"/>
      <c r="O466" s="204"/>
      <c r="P466" s="204"/>
      <c r="Q466" s="204"/>
      <c r="R466" s="204"/>
      <c r="S466" s="204"/>
      <c r="T466" s="204"/>
      <c r="U466" s="204"/>
      <c r="V466" s="204"/>
      <c r="W466" s="204"/>
      <c r="X466" s="204"/>
      <c r="Y466" s="204"/>
      <c r="Z466" s="204"/>
      <c r="AA466" s="204"/>
    </row>
    <row r="467" spans="1:27" ht="12.75" customHeight="1">
      <c r="A467" s="218"/>
      <c r="B467" s="204"/>
      <c r="C467" s="204"/>
      <c r="D467" s="204"/>
      <c r="E467" s="204"/>
      <c r="F467" s="204"/>
      <c r="G467" s="204"/>
      <c r="H467" s="204"/>
      <c r="I467" s="204"/>
      <c r="J467" s="204"/>
      <c r="K467" s="204"/>
      <c r="L467" s="204"/>
      <c r="M467" s="204"/>
      <c r="N467" s="204"/>
      <c r="O467" s="204"/>
      <c r="P467" s="204"/>
      <c r="Q467" s="204"/>
      <c r="R467" s="204"/>
      <c r="S467" s="204"/>
      <c r="T467" s="204"/>
      <c r="U467" s="204"/>
      <c r="V467" s="204"/>
      <c r="W467" s="204"/>
      <c r="X467" s="204"/>
      <c r="Y467" s="204"/>
      <c r="Z467" s="204"/>
      <c r="AA467" s="204"/>
    </row>
    <row r="468" spans="1:27" ht="12.75" customHeight="1">
      <c r="A468" s="218"/>
      <c r="B468" s="204"/>
      <c r="C468" s="204"/>
      <c r="D468" s="204"/>
      <c r="E468" s="204"/>
      <c r="F468" s="204"/>
      <c r="G468" s="204"/>
      <c r="H468" s="204"/>
      <c r="I468" s="204"/>
      <c r="J468" s="204"/>
      <c r="K468" s="204"/>
      <c r="L468" s="204"/>
      <c r="M468" s="204"/>
      <c r="N468" s="204"/>
      <c r="O468" s="204"/>
      <c r="P468" s="204"/>
      <c r="Q468" s="204"/>
      <c r="R468" s="204"/>
      <c r="S468" s="204"/>
      <c r="T468" s="204"/>
      <c r="U468" s="204"/>
      <c r="V468" s="204"/>
      <c r="W468" s="204"/>
      <c r="X468" s="204"/>
      <c r="Y468" s="204"/>
      <c r="Z468" s="204"/>
      <c r="AA468" s="204"/>
    </row>
    <row r="469" spans="1:27" ht="12.75" customHeight="1">
      <c r="A469" s="218"/>
      <c r="B469" s="204"/>
      <c r="C469" s="204"/>
      <c r="D469" s="204"/>
      <c r="E469" s="204"/>
      <c r="F469" s="204"/>
      <c r="G469" s="204"/>
      <c r="H469" s="204"/>
      <c r="I469" s="204"/>
      <c r="J469" s="204"/>
      <c r="K469" s="204"/>
      <c r="L469" s="204"/>
      <c r="M469" s="204"/>
      <c r="N469" s="204"/>
      <c r="O469" s="204"/>
      <c r="P469" s="204"/>
      <c r="Q469" s="204"/>
      <c r="R469" s="204"/>
      <c r="S469" s="204"/>
      <c r="T469" s="204"/>
      <c r="U469" s="204"/>
      <c r="V469" s="204"/>
      <c r="W469" s="204"/>
      <c r="X469" s="204"/>
      <c r="Y469" s="204"/>
      <c r="Z469" s="204"/>
      <c r="AA469" s="204"/>
    </row>
    <row r="470" spans="1:27" ht="12.75" customHeight="1">
      <c r="A470" s="218"/>
      <c r="B470" s="204"/>
      <c r="C470" s="204"/>
      <c r="D470" s="204"/>
      <c r="E470" s="204"/>
      <c r="F470" s="204"/>
      <c r="G470" s="204"/>
      <c r="H470" s="204"/>
      <c r="I470" s="204"/>
      <c r="J470" s="204"/>
      <c r="K470" s="204"/>
      <c r="L470" s="204"/>
      <c r="M470" s="204"/>
      <c r="N470" s="204"/>
      <c r="O470" s="204"/>
      <c r="P470" s="204"/>
      <c r="Q470" s="204"/>
      <c r="R470" s="204"/>
      <c r="S470" s="204"/>
      <c r="T470" s="204"/>
      <c r="U470" s="204"/>
      <c r="V470" s="204"/>
      <c r="W470" s="204"/>
      <c r="X470" s="204"/>
      <c r="Y470" s="204"/>
      <c r="Z470" s="204"/>
      <c r="AA470" s="204"/>
    </row>
    <row r="471" spans="1:27" ht="12.75" customHeight="1">
      <c r="A471" s="218"/>
      <c r="B471" s="204"/>
      <c r="C471" s="204"/>
      <c r="D471" s="204"/>
      <c r="E471" s="204"/>
      <c r="F471" s="204"/>
      <c r="G471" s="204"/>
      <c r="H471" s="204"/>
      <c r="I471" s="204"/>
      <c r="J471" s="204"/>
      <c r="K471" s="204"/>
      <c r="L471" s="204"/>
      <c r="M471" s="204"/>
      <c r="N471" s="204"/>
      <c r="O471" s="204"/>
      <c r="P471" s="204"/>
      <c r="Q471" s="204"/>
      <c r="R471" s="204"/>
      <c r="S471" s="204"/>
      <c r="T471" s="204"/>
      <c r="U471" s="204"/>
      <c r="V471" s="204"/>
      <c r="W471" s="204"/>
      <c r="X471" s="204"/>
      <c r="Y471" s="204"/>
      <c r="Z471" s="204"/>
      <c r="AA471" s="204"/>
    </row>
    <row r="472" spans="1:27" ht="12.75" customHeight="1">
      <c r="A472" s="218"/>
      <c r="B472" s="204"/>
      <c r="C472" s="204"/>
      <c r="D472" s="204"/>
      <c r="E472" s="204"/>
      <c r="F472" s="204"/>
      <c r="G472" s="204"/>
      <c r="H472" s="204"/>
      <c r="I472" s="204"/>
      <c r="J472" s="204"/>
      <c r="K472" s="204"/>
      <c r="L472" s="204"/>
      <c r="M472" s="204"/>
      <c r="N472" s="204"/>
      <c r="O472" s="204"/>
      <c r="P472" s="204"/>
      <c r="Q472" s="204"/>
      <c r="R472" s="204"/>
      <c r="S472" s="204"/>
      <c r="T472" s="204"/>
      <c r="U472" s="204"/>
      <c r="V472" s="204"/>
      <c r="W472" s="204"/>
      <c r="X472" s="204"/>
      <c r="Y472" s="204"/>
      <c r="Z472" s="204"/>
      <c r="AA472" s="204"/>
    </row>
    <row r="473" spans="1:27" ht="12.75" customHeight="1">
      <c r="A473" s="218"/>
      <c r="B473" s="204"/>
      <c r="C473" s="204"/>
      <c r="D473" s="204"/>
      <c r="E473" s="204"/>
      <c r="F473" s="204"/>
      <c r="G473" s="204"/>
      <c r="H473" s="204"/>
      <c r="I473" s="204"/>
      <c r="J473" s="204"/>
      <c r="K473" s="204"/>
      <c r="L473" s="204"/>
      <c r="M473" s="204"/>
      <c r="N473" s="204"/>
      <c r="O473" s="204"/>
      <c r="P473" s="204"/>
      <c r="Q473" s="204"/>
      <c r="R473" s="204"/>
      <c r="S473" s="204"/>
      <c r="T473" s="204"/>
      <c r="U473" s="204"/>
      <c r="V473" s="204"/>
      <c r="W473" s="204"/>
      <c r="X473" s="204"/>
      <c r="Y473" s="204"/>
      <c r="Z473" s="204"/>
      <c r="AA473" s="204"/>
    </row>
    <row r="474" spans="1:27" ht="12.75" customHeight="1">
      <c r="A474" s="218"/>
      <c r="B474" s="204"/>
      <c r="C474" s="204"/>
      <c r="D474" s="204"/>
      <c r="E474" s="204"/>
      <c r="F474" s="204"/>
      <c r="G474" s="204"/>
      <c r="H474" s="204"/>
      <c r="I474" s="204"/>
      <c r="J474" s="204"/>
      <c r="K474" s="204"/>
      <c r="L474" s="204"/>
      <c r="M474" s="204"/>
      <c r="N474" s="204"/>
      <c r="O474" s="204"/>
      <c r="P474" s="204"/>
      <c r="Q474" s="204"/>
      <c r="R474" s="204"/>
      <c r="S474" s="204"/>
      <c r="T474" s="204"/>
      <c r="U474" s="204"/>
      <c r="V474" s="204"/>
      <c r="W474" s="204"/>
      <c r="X474" s="204"/>
      <c r="Y474" s="204"/>
      <c r="Z474" s="204"/>
      <c r="AA474" s="204"/>
    </row>
    <row r="475" spans="1:27" ht="12.75" customHeight="1">
      <c r="A475" s="218"/>
      <c r="B475" s="204"/>
      <c r="C475" s="204"/>
      <c r="D475" s="204"/>
      <c r="E475" s="204"/>
      <c r="F475" s="204"/>
      <c r="G475" s="204"/>
      <c r="H475" s="204"/>
      <c r="I475" s="204"/>
      <c r="J475" s="204"/>
      <c r="K475" s="204"/>
      <c r="L475" s="204"/>
      <c r="M475" s="204"/>
      <c r="N475" s="204"/>
      <c r="O475" s="204"/>
      <c r="P475" s="204"/>
      <c r="Q475" s="204"/>
      <c r="R475" s="204"/>
      <c r="S475" s="204"/>
      <c r="T475" s="204"/>
      <c r="U475" s="204"/>
      <c r="V475" s="204"/>
      <c r="W475" s="204"/>
      <c r="X475" s="204"/>
      <c r="Y475" s="204"/>
      <c r="Z475" s="204"/>
      <c r="AA475" s="204"/>
    </row>
    <row r="476" spans="1:27" ht="12.75" customHeight="1">
      <c r="A476" s="218"/>
      <c r="B476" s="204"/>
      <c r="C476" s="204"/>
      <c r="D476" s="204"/>
      <c r="E476" s="204"/>
      <c r="F476" s="204"/>
      <c r="G476" s="204"/>
      <c r="H476" s="204"/>
      <c r="I476" s="204"/>
      <c r="J476" s="204"/>
      <c r="K476" s="204"/>
      <c r="L476" s="204"/>
      <c r="M476" s="204"/>
      <c r="N476" s="204"/>
      <c r="O476" s="204"/>
      <c r="P476" s="204"/>
      <c r="Q476" s="204"/>
      <c r="R476" s="204"/>
      <c r="S476" s="204"/>
      <c r="T476" s="204"/>
      <c r="U476" s="204"/>
      <c r="V476" s="204"/>
      <c r="W476" s="204"/>
      <c r="X476" s="204"/>
      <c r="Y476" s="204"/>
      <c r="Z476" s="204"/>
      <c r="AA476" s="204"/>
    </row>
    <row r="477" spans="1:27" ht="12.75" customHeight="1">
      <c r="A477" s="218"/>
      <c r="B477" s="204"/>
      <c r="C477" s="204"/>
      <c r="D477" s="204"/>
      <c r="E477" s="204"/>
      <c r="F477" s="204"/>
      <c r="G477" s="204"/>
      <c r="H477" s="204"/>
      <c r="I477" s="204"/>
      <c r="J477" s="204"/>
      <c r="K477" s="204"/>
      <c r="L477" s="204"/>
      <c r="M477" s="204"/>
      <c r="N477" s="204"/>
      <c r="O477" s="204"/>
      <c r="P477" s="204"/>
      <c r="Q477" s="204"/>
      <c r="R477" s="204"/>
      <c r="S477" s="204"/>
      <c r="T477" s="204"/>
      <c r="U477" s="204"/>
      <c r="V477" s="204"/>
      <c r="W477" s="204"/>
      <c r="X477" s="204"/>
      <c r="Y477" s="204"/>
      <c r="Z477" s="204"/>
      <c r="AA477" s="204"/>
    </row>
    <row r="478" spans="1:27" ht="12.75" customHeight="1">
      <c r="A478" s="218"/>
      <c r="B478" s="204"/>
      <c r="C478" s="204"/>
      <c r="D478" s="204"/>
      <c r="E478" s="204"/>
      <c r="F478" s="204"/>
      <c r="G478" s="204"/>
      <c r="H478" s="204"/>
      <c r="I478" s="204"/>
      <c r="J478" s="204"/>
      <c r="K478" s="204"/>
      <c r="L478" s="204"/>
      <c r="M478" s="204"/>
      <c r="N478" s="204"/>
      <c r="O478" s="204"/>
      <c r="P478" s="204"/>
      <c r="Q478" s="204"/>
      <c r="R478" s="204"/>
      <c r="S478" s="204"/>
      <c r="T478" s="204"/>
      <c r="U478" s="204"/>
      <c r="V478" s="204"/>
      <c r="W478" s="204"/>
      <c r="X478" s="204"/>
      <c r="Y478" s="204"/>
      <c r="Z478" s="204"/>
      <c r="AA478" s="204"/>
    </row>
    <row r="479" spans="1:27" ht="12.75" customHeight="1">
      <c r="A479" s="218"/>
      <c r="B479" s="204"/>
      <c r="C479" s="204"/>
      <c r="D479" s="204"/>
      <c r="E479" s="204"/>
      <c r="F479" s="204"/>
      <c r="G479" s="204"/>
      <c r="H479" s="204"/>
      <c r="I479" s="204"/>
      <c r="J479" s="204"/>
      <c r="K479" s="204"/>
      <c r="L479" s="204"/>
      <c r="M479" s="204"/>
      <c r="N479" s="204"/>
      <c r="O479" s="204"/>
      <c r="P479" s="204"/>
      <c r="Q479" s="204"/>
      <c r="R479" s="204"/>
      <c r="S479" s="204"/>
      <c r="T479" s="204"/>
      <c r="U479" s="204"/>
      <c r="V479" s="204"/>
      <c r="W479" s="204"/>
      <c r="X479" s="204"/>
      <c r="Y479" s="204"/>
      <c r="Z479" s="204"/>
      <c r="AA479" s="204"/>
    </row>
    <row r="480" spans="1:27" ht="12.75" customHeight="1">
      <c r="A480" s="218"/>
      <c r="B480" s="204"/>
      <c r="C480" s="204"/>
      <c r="D480" s="204"/>
      <c r="E480" s="204"/>
      <c r="F480" s="204"/>
      <c r="G480" s="204"/>
      <c r="H480" s="204"/>
      <c r="I480" s="204"/>
      <c r="J480" s="204"/>
      <c r="K480" s="204"/>
      <c r="L480" s="204"/>
      <c r="M480" s="204"/>
      <c r="N480" s="204"/>
      <c r="O480" s="204"/>
      <c r="P480" s="204"/>
      <c r="Q480" s="204"/>
      <c r="R480" s="204"/>
      <c r="S480" s="204"/>
      <c r="T480" s="204"/>
      <c r="U480" s="204"/>
      <c r="V480" s="204"/>
      <c r="W480" s="204"/>
      <c r="X480" s="204"/>
      <c r="Y480" s="204"/>
      <c r="Z480" s="204"/>
      <c r="AA480" s="204"/>
    </row>
    <row r="481" spans="1:27" ht="12.75" customHeight="1">
      <c r="A481" s="218"/>
      <c r="B481" s="204"/>
      <c r="C481" s="204"/>
      <c r="D481" s="204"/>
      <c r="E481" s="204"/>
      <c r="F481" s="204"/>
      <c r="G481" s="204"/>
      <c r="H481" s="204"/>
      <c r="I481" s="204"/>
      <c r="J481" s="204"/>
      <c r="K481" s="204"/>
      <c r="L481" s="204"/>
      <c r="M481" s="204"/>
      <c r="N481" s="204"/>
      <c r="O481" s="204"/>
      <c r="P481" s="204"/>
      <c r="Q481" s="204"/>
      <c r="R481" s="204"/>
      <c r="S481" s="204"/>
      <c r="T481" s="204"/>
      <c r="U481" s="204"/>
      <c r="V481" s="204"/>
      <c r="W481" s="204"/>
      <c r="X481" s="204"/>
      <c r="Y481" s="204"/>
      <c r="Z481" s="204"/>
      <c r="AA481" s="204"/>
    </row>
    <row r="482" spans="1:27" ht="12.75" customHeight="1">
      <c r="A482" s="218"/>
      <c r="B482" s="204"/>
      <c r="C482" s="204"/>
      <c r="D482" s="204"/>
      <c r="E482" s="204"/>
      <c r="F482" s="204"/>
      <c r="G482" s="204"/>
      <c r="H482" s="204"/>
      <c r="I482" s="204"/>
      <c r="J482" s="204"/>
      <c r="K482" s="204"/>
      <c r="L482" s="204"/>
      <c r="M482" s="204"/>
      <c r="N482" s="204"/>
      <c r="O482" s="204"/>
      <c r="P482" s="204"/>
      <c r="Q482" s="204"/>
      <c r="R482" s="204"/>
      <c r="S482" s="204"/>
      <c r="T482" s="204"/>
      <c r="U482" s="204"/>
      <c r="V482" s="204"/>
      <c r="W482" s="204"/>
      <c r="X482" s="204"/>
      <c r="Y482" s="204"/>
      <c r="Z482" s="204"/>
      <c r="AA482" s="204"/>
    </row>
    <row r="483" spans="1:27" ht="12.75" customHeight="1">
      <c r="A483" s="218"/>
      <c r="B483" s="204"/>
      <c r="C483" s="204"/>
      <c r="D483" s="204"/>
      <c r="E483" s="204"/>
      <c r="F483" s="204"/>
      <c r="G483" s="204"/>
      <c r="H483" s="204"/>
      <c r="I483" s="204"/>
      <c r="J483" s="204"/>
      <c r="K483" s="204"/>
      <c r="L483" s="204"/>
      <c r="M483" s="204"/>
      <c r="N483" s="204"/>
      <c r="O483" s="204"/>
      <c r="P483" s="204"/>
      <c r="Q483" s="204"/>
      <c r="R483" s="204"/>
      <c r="S483" s="204"/>
      <c r="T483" s="204"/>
      <c r="U483" s="204"/>
      <c r="V483" s="204"/>
      <c r="W483" s="204"/>
      <c r="X483" s="204"/>
      <c r="Y483" s="204"/>
      <c r="Z483" s="204"/>
      <c r="AA483" s="204"/>
    </row>
    <row r="484" spans="1:27" ht="12.75" customHeight="1">
      <c r="A484" s="218"/>
      <c r="B484" s="204"/>
      <c r="C484" s="204"/>
      <c r="D484" s="204"/>
      <c r="E484" s="204"/>
      <c r="F484" s="204"/>
      <c r="G484" s="204"/>
      <c r="H484" s="204"/>
      <c r="I484" s="204"/>
      <c r="J484" s="204"/>
      <c r="K484" s="204"/>
      <c r="L484" s="204"/>
      <c r="M484" s="204"/>
      <c r="N484" s="204"/>
      <c r="O484" s="204"/>
      <c r="P484" s="204"/>
      <c r="Q484" s="204"/>
      <c r="R484" s="204"/>
      <c r="S484" s="204"/>
      <c r="T484" s="204"/>
      <c r="U484" s="204"/>
      <c r="V484" s="204"/>
      <c r="W484" s="204"/>
      <c r="X484" s="204"/>
      <c r="Y484" s="204"/>
      <c r="Z484" s="204"/>
      <c r="AA484" s="204"/>
    </row>
    <row r="485" spans="1:27" ht="12.75" customHeight="1">
      <c r="A485" s="218"/>
      <c r="B485" s="204"/>
      <c r="C485" s="204"/>
      <c r="D485" s="204"/>
      <c r="E485" s="204"/>
      <c r="F485" s="204"/>
      <c r="G485" s="204"/>
      <c r="H485" s="204"/>
      <c r="I485" s="204"/>
      <c r="J485" s="204"/>
      <c r="K485" s="204"/>
      <c r="L485" s="204"/>
      <c r="M485" s="204"/>
      <c r="N485" s="204"/>
      <c r="O485" s="204"/>
      <c r="P485" s="204"/>
      <c r="Q485" s="204"/>
      <c r="R485" s="204"/>
      <c r="S485" s="204"/>
      <c r="T485" s="204"/>
      <c r="U485" s="204"/>
      <c r="V485" s="204"/>
      <c r="W485" s="204"/>
      <c r="X485" s="204"/>
      <c r="Y485" s="204"/>
      <c r="Z485" s="204"/>
      <c r="AA485" s="204"/>
    </row>
    <row r="486" spans="1:27" ht="12.75" customHeight="1">
      <c r="A486" s="218"/>
      <c r="B486" s="204"/>
      <c r="C486" s="204"/>
      <c r="D486" s="204"/>
      <c r="E486" s="204"/>
      <c r="F486" s="204"/>
      <c r="G486" s="204"/>
      <c r="H486" s="204"/>
      <c r="I486" s="204"/>
      <c r="J486" s="204"/>
      <c r="K486" s="204"/>
      <c r="L486" s="204"/>
      <c r="M486" s="204"/>
      <c r="N486" s="204"/>
      <c r="O486" s="204"/>
      <c r="P486" s="204"/>
      <c r="Q486" s="204"/>
      <c r="R486" s="204"/>
      <c r="S486" s="204"/>
      <c r="T486" s="204"/>
      <c r="U486" s="204"/>
      <c r="V486" s="204"/>
      <c r="W486" s="204"/>
      <c r="X486" s="204"/>
      <c r="Y486" s="204"/>
      <c r="Z486" s="204"/>
      <c r="AA486" s="204"/>
    </row>
    <row r="487" spans="1:27" ht="12.75" customHeight="1">
      <c r="A487" s="218"/>
      <c r="B487" s="204"/>
      <c r="C487" s="204"/>
      <c r="D487" s="204"/>
      <c r="E487" s="204"/>
      <c r="F487" s="204"/>
      <c r="G487" s="204"/>
      <c r="H487" s="204"/>
      <c r="I487" s="204"/>
      <c r="J487" s="204"/>
      <c r="K487" s="204"/>
      <c r="L487" s="204"/>
      <c r="M487" s="204"/>
      <c r="N487" s="204"/>
      <c r="O487" s="204"/>
      <c r="P487" s="204"/>
      <c r="Q487" s="204"/>
      <c r="R487" s="204"/>
      <c r="S487" s="204"/>
      <c r="T487" s="204"/>
      <c r="U487" s="204"/>
      <c r="V487" s="204"/>
      <c r="W487" s="204"/>
      <c r="X487" s="204"/>
      <c r="Y487" s="204"/>
      <c r="Z487" s="204"/>
      <c r="AA487" s="204"/>
    </row>
    <row r="488" spans="1:27" ht="12.75" customHeight="1">
      <c r="A488" s="218"/>
      <c r="B488" s="204"/>
      <c r="C488" s="204"/>
      <c r="D488" s="204"/>
      <c r="E488" s="204"/>
      <c r="F488" s="204"/>
      <c r="G488" s="204"/>
      <c r="H488" s="204"/>
      <c r="I488" s="204"/>
      <c r="J488" s="204"/>
      <c r="K488" s="204"/>
      <c r="L488" s="204"/>
      <c r="M488" s="204"/>
      <c r="N488" s="204"/>
      <c r="O488" s="204"/>
      <c r="P488" s="204"/>
      <c r="Q488" s="204"/>
      <c r="R488" s="204"/>
      <c r="S488" s="204"/>
      <c r="T488" s="204"/>
      <c r="U488" s="204"/>
      <c r="V488" s="204"/>
      <c r="W488" s="204"/>
      <c r="X488" s="204"/>
      <c r="Y488" s="204"/>
      <c r="Z488" s="204"/>
      <c r="AA488" s="204"/>
    </row>
    <row r="489" spans="1:27" ht="12.75" customHeight="1">
      <c r="A489" s="218"/>
      <c r="B489" s="204"/>
      <c r="C489" s="204"/>
      <c r="D489" s="204"/>
      <c r="E489" s="204"/>
      <c r="F489" s="204"/>
      <c r="G489" s="204"/>
      <c r="H489" s="204"/>
      <c r="I489" s="204"/>
      <c r="J489" s="204"/>
      <c r="K489" s="204"/>
      <c r="L489" s="204"/>
      <c r="M489" s="204"/>
      <c r="N489" s="204"/>
      <c r="O489" s="204"/>
      <c r="P489" s="204"/>
      <c r="Q489" s="204"/>
      <c r="R489" s="204"/>
      <c r="S489" s="204"/>
      <c r="T489" s="204"/>
      <c r="U489" s="204"/>
      <c r="V489" s="204"/>
      <c r="W489" s="204"/>
      <c r="X489" s="204"/>
      <c r="Y489" s="204"/>
      <c r="Z489" s="204"/>
      <c r="AA489" s="204"/>
    </row>
    <row r="490" spans="1:27" ht="12.75" customHeight="1">
      <c r="A490" s="218"/>
      <c r="B490" s="204"/>
      <c r="C490" s="204"/>
      <c r="D490" s="204"/>
      <c r="E490" s="204"/>
      <c r="F490" s="204"/>
      <c r="G490" s="204"/>
      <c r="H490" s="204"/>
      <c r="I490" s="204"/>
      <c r="J490" s="204"/>
      <c r="K490" s="204"/>
      <c r="L490" s="204"/>
      <c r="M490" s="204"/>
      <c r="N490" s="204"/>
      <c r="O490" s="204"/>
      <c r="P490" s="204"/>
      <c r="Q490" s="204"/>
      <c r="R490" s="204"/>
      <c r="S490" s="204"/>
      <c r="T490" s="204"/>
      <c r="U490" s="204"/>
      <c r="V490" s="204"/>
      <c r="W490" s="204"/>
      <c r="X490" s="204"/>
      <c r="Y490" s="204"/>
      <c r="Z490" s="204"/>
      <c r="AA490" s="204"/>
    </row>
    <row r="491" spans="1:27" ht="12.75" customHeight="1">
      <c r="A491" s="218"/>
      <c r="B491" s="204"/>
      <c r="C491" s="204"/>
      <c r="D491" s="204"/>
      <c r="E491" s="204"/>
      <c r="F491" s="204"/>
      <c r="G491" s="204"/>
      <c r="H491" s="204"/>
      <c r="I491" s="204"/>
      <c r="J491" s="204"/>
      <c r="K491" s="204"/>
      <c r="L491" s="204"/>
      <c r="M491" s="204"/>
      <c r="N491" s="204"/>
      <c r="O491" s="204"/>
      <c r="P491" s="204"/>
      <c r="Q491" s="204"/>
      <c r="R491" s="204"/>
      <c r="S491" s="204"/>
      <c r="T491" s="204"/>
      <c r="U491" s="204"/>
      <c r="V491" s="204"/>
      <c r="W491" s="204"/>
      <c r="X491" s="204"/>
      <c r="Y491" s="204"/>
      <c r="Z491" s="204"/>
      <c r="AA491" s="204"/>
    </row>
    <row r="492" spans="1:27" ht="12.75" customHeight="1">
      <c r="A492" s="218"/>
      <c r="B492" s="204"/>
      <c r="C492" s="204"/>
      <c r="D492" s="204"/>
      <c r="E492" s="204"/>
      <c r="F492" s="204"/>
      <c r="G492" s="204"/>
      <c r="H492" s="204"/>
      <c r="I492" s="204"/>
      <c r="J492" s="204"/>
      <c r="K492" s="204"/>
      <c r="L492" s="204"/>
      <c r="M492" s="204"/>
      <c r="N492" s="204"/>
      <c r="O492" s="204"/>
      <c r="P492" s="204"/>
      <c r="Q492" s="204"/>
      <c r="R492" s="204"/>
      <c r="S492" s="204"/>
      <c r="T492" s="204"/>
      <c r="U492" s="204"/>
      <c r="V492" s="204"/>
      <c r="W492" s="204"/>
      <c r="X492" s="204"/>
      <c r="Y492" s="204"/>
      <c r="Z492" s="204"/>
      <c r="AA492" s="204"/>
    </row>
    <row r="493" spans="1:27" ht="12.75" customHeight="1">
      <c r="A493" s="218"/>
      <c r="B493" s="204"/>
      <c r="C493" s="204"/>
      <c r="D493" s="204"/>
      <c r="E493" s="204"/>
      <c r="F493" s="204"/>
      <c r="G493" s="204"/>
      <c r="H493" s="204"/>
      <c r="I493" s="204"/>
      <c r="J493" s="204"/>
      <c r="K493" s="204"/>
      <c r="L493" s="204"/>
      <c r="M493" s="204"/>
      <c r="N493" s="204"/>
      <c r="O493" s="204"/>
      <c r="P493" s="204"/>
      <c r="Q493" s="204"/>
      <c r="R493" s="204"/>
      <c r="S493" s="204"/>
      <c r="T493" s="204"/>
      <c r="U493" s="204"/>
      <c r="V493" s="204"/>
      <c r="W493" s="204"/>
      <c r="X493" s="204"/>
      <c r="Y493" s="204"/>
      <c r="Z493" s="204"/>
      <c r="AA493" s="204"/>
    </row>
    <row r="494" spans="1:27" ht="12.75" customHeight="1">
      <c r="A494" s="218"/>
      <c r="B494" s="204"/>
      <c r="C494" s="204"/>
      <c r="D494" s="204"/>
      <c r="E494" s="204"/>
      <c r="F494" s="204"/>
      <c r="G494" s="204"/>
      <c r="H494" s="204"/>
      <c r="I494" s="204"/>
      <c r="J494" s="204"/>
      <c r="K494" s="204"/>
      <c r="L494" s="204"/>
      <c r="M494" s="204"/>
      <c r="N494" s="204"/>
      <c r="O494" s="204"/>
      <c r="P494" s="204"/>
      <c r="Q494" s="204"/>
      <c r="R494" s="204"/>
      <c r="S494" s="204"/>
      <c r="T494" s="204"/>
      <c r="U494" s="204"/>
      <c r="V494" s="204"/>
      <c r="W494" s="204"/>
      <c r="X494" s="204"/>
      <c r="Y494" s="204"/>
      <c r="Z494" s="204"/>
      <c r="AA494" s="204"/>
    </row>
    <row r="495" spans="1:27" ht="12.75" customHeight="1">
      <c r="A495" s="218"/>
      <c r="B495" s="204"/>
      <c r="C495" s="204"/>
      <c r="D495" s="204"/>
      <c r="E495" s="204"/>
      <c r="F495" s="204"/>
      <c r="G495" s="204"/>
      <c r="H495" s="204"/>
      <c r="I495" s="204"/>
      <c r="J495" s="204"/>
      <c r="K495" s="204"/>
      <c r="L495" s="204"/>
      <c r="M495" s="204"/>
      <c r="N495" s="204"/>
      <c r="O495" s="204"/>
      <c r="P495" s="204"/>
      <c r="Q495" s="204"/>
      <c r="R495" s="204"/>
      <c r="S495" s="204"/>
      <c r="T495" s="204"/>
      <c r="U495" s="204"/>
      <c r="V495" s="204"/>
      <c r="W495" s="204"/>
      <c r="X495" s="204"/>
      <c r="Y495" s="204"/>
      <c r="Z495" s="204"/>
      <c r="AA495" s="204"/>
    </row>
    <row r="496" spans="1:27" ht="12.75" customHeight="1">
      <c r="A496" s="218"/>
      <c r="B496" s="204"/>
      <c r="C496" s="204"/>
      <c r="D496" s="204"/>
      <c r="E496" s="204"/>
      <c r="F496" s="204"/>
      <c r="G496" s="204"/>
      <c r="H496" s="204"/>
      <c r="I496" s="204"/>
      <c r="J496" s="204"/>
      <c r="K496" s="204"/>
      <c r="L496" s="204"/>
      <c r="M496" s="204"/>
      <c r="N496" s="204"/>
      <c r="O496" s="204"/>
      <c r="P496" s="204"/>
      <c r="Q496" s="204"/>
      <c r="R496" s="204"/>
      <c r="S496" s="204"/>
      <c r="T496" s="204"/>
      <c r="U496" s="204"/>
      <c r="V496" s="204"/>
      <c r="W496" s="204"/>
      <c r="X496" s="204"/>
      <c r="Y496" s="204"/>
      <c r="Z496" s="204"/>
      <c r="AA496" s="204"/>
    </row>
    <row r="497" spans="1:27" ht="12.75" customHeight="1">
      <c r="A497" s="218"/>
      <c r="B497" s="204"/>
      <c r="C497" s="204"/>
      <c r="D497" s="204"/>
      <c r="E497" s="204"/>
      <c r="F497" s="204"/>
      <c r="G497" s="204"/>
      <c r="H497" s="204"/>
      <c r="I497" s="204"/>
      <c r="J497" s="204"/>
      <c r="K497" s="204"/>
      <c r="L497" s="204"/>
      <c r="M497" s="204"/>
      <c r="N497" s="204"/>
      <c r="O497" s="204"/>
      <c r="P497" s="204"/>
      <c r="Q497" s="204"/>
      <c r="R497" s="204"/>
      <c r="S497" s="204"/>
      <c r="T497" s="204"/>
      <c r="U497" s="204"/>
      <c r="V497" s="204"/>
      <c r="W497" s="204"/>
      <c r="X497" s="204"/>
      <c r="Y497" s="204"/>
      <c r="Z497" s="204"/>
      <c r="AA497" s="204"/>
    </row>
    <row r="498" spans="1:27" ht="12.75" customHeight="1">
      <c r="A498" s="218"/>
      <c r="B498" s="204"/>
      <c r="C498" s="204"/>
      <c r="D498" s="204"/>
      <c r="E498" s="204"/>
      <c r="F498" s="204"/>
      <c r="G498" s="204"/>
      <c r="H498" s="204"/>
      <c r="I498" s="204"/>
      <c r="J498" s="204"/>
      <c r="K498" s="204"/>
      <c r="L498" s="204"/>
      <c r="M498" s="204"/>
      <c r="N498" s="204"/>
      <c r="O498" s="204"/>
      <c r="P498" s="204"/>
      <c r="Q498" s="204"/>
      <c r="R498" s="204"/>
      <c r="S498" s="204"/>
      <c r="T498" s="204"/>
      <c r="U498" s="204"/>
      <c r="V498" s="204"/>
      <c r="W498" s="204"/>
      <c r="X498" s="204"/>
      <c r="Y498" s="204"/>
      <c r="Z498" s="204"/>
      <c r="AA498" s="204"/>
    </row>
    <row r="499" spans="1:27" ht="12.75" customHeight="1">
      <c r="A499" s="218"/>
      <c r="B499" s="204"/>
      <c r="C499" s="204"/>
      <c r="D499" s="204"/>
      <c r="E499" s="204"/>
      <c r="F499" s="204"/>
      <c r="G499" s="204"/>
      <c r="H499" s="204"/>
      <c r="I499" s="204"/>
      <c r="J499" s="204"/>
      <c r="K499" s="204"/>
      <c r="L499" s="204"/>
      <c r="M499" s="204"/>
      <c r="N499" s="204"/>
      <c r="O499" s="204"/>
      <c r="P499" s="204"/>
      <c r="Q499" s="204"/>
      <c r="R499" s="204"/>
      <c r="S499" s="204"/>
      <c r="T499" s="204"/>
      <c r="U499" s="204"/>
      <c r="V499" s="204"/>
      <c r="W499" s="204"/>
      <c r="X499" s="204"/>
      <c r="Y499" s="204"/>
      <c r="Z499" s="204"/>
      <c r="AA499" s="204"/>
    </row>
    <row r="500" spans="1:27" ht="12.75" customHeight="1">
      <c r="A500" s="218"/>
      <c r="B500" s="204"/>
      <c r="C500" s="204"/>
      <c r="D500" s="204"/>
      <c r="E500" s="204"/>
      <c r="F500" s="204"/>
      <c r="G500" s="204"/>
      <c r="H500" s="204"/>
      <c r="I500" s="204"/>
      <c r="J500" s="204"/>
      <c r="K500" s="204"/>
      <c r="L500" s="204"/>
      <c r="M500" s="204"/>
      <c r="N500" s="204"/>
      <c r="O500" s="204"/>
      <c r="P500" s="204"/>
      <c r="Q500" s="204"/>
      <c r="R500" s="204"/>
      <c r="S500" s="204"/>
      <c r="T500" s="204"/>
      <c r="U500" s="204"/>
      <c r="V500" s="204"/>
      <c r="W500" s="204"/>
      <c r="X500" s="204"/>
      <c r="Y500" s="204"/>
      <c r="Z500" s="204"/>
      <c r="AA500" s="204"/>
    </row>
    <row r="501" spans="1:27" ht="12.75" customHeight="1">
      <c r="A501" s="218"/>
      <c r="B501" s="204"/>
      <c r="C501" s="204"/>
      <c r="D501" s="204"/>
      <c r="E501" s="204"/>
      <c r="F501" s="204"/>
      <c r="G501" s="204"/>
      <c r="H501" s="204"/>
      <c r="I501" s="204"/>
      <c r="J501" s="204"/>
      <c r="K501" s="204"/>
      <c r="L501" s="204"/>
      <c r="M501" s="204"/>
      <c r="N501" s="204"/>
      <c r="O501" s="204"/>
      <c r="P501" s="204"/>
      <c r="Q501" s="204"/>
      <c r="R501" s="204"/>
      <c r="S501" s="204"/>
      <c r="T501" s="204"/>
      <c r="U501" s="204"/>
      <c r="V501" s="204"/>
      <c r="W501" s="204"/>
      <c r="X501" s="204"/>
      <c r="Y501" s="204"/>
      <c r="Z501" s="204"/>
      <c r="AA501" s="204"/>
    </row>
    <row r="502" spans="1:27" ht="12.75" customHeight="1">
      <c r="A502" s="218"/>
      <c r="B502" s="204"/>
      <c r="C502" s="204"/>
      <c r="D502" s="204"/>
      <c r="E502" s="204"/>
      <c r="F502" s="204"/>
      <c r="G502" s="204"/>
      <c r="H502" s="204"/>
      <c r="I502" s="204"/>
      <c r="J502" s="204"/>
      <c r="K502" s="204"/>
      <c r="L502" s="204"/>
      <c r="M502" s="204"/>
      <c r="N502" s="204"/>
      <c r="O502" s="204"/>
      <c r="P502" s="204"/>
      <c r="Q502" s="204"/>
      <c r="R502" s="204"/>
      <c r="S502" s="204"/>
      <c r="T502" s="204"/>
      <c r="U502" s="204"/>
      <c r="V502" s="204"/>
      <c r="W502" s="204"/>
      <c r="X502" s="204"/>
      <c r="Y502" s="204"/>
      <c r="Z502" s="204"/>
      <c r="AA502" s="204"/>
    </row>
    <row r="503" spans="1:27" ht="12.75" customHeight="1">
      <c r="A503" s="218"/>
      <c r="B503" s="204"/>
      <c r="C503" s="204"/>
      <c r="D503" s="204"/>
      <c r="E503" s="204"/>
      <c r="F503" s="204"/>
      <c r="G503" s="204"/>
      <c r="H503" s="204"/>
      <c r="I503" s="204"/>
      <c r="J503" s="204"/>
      <c r="K503" s="204"/>
      <c r="L503" s="204"/>
      <c r="M503" s="204"/>
      <c r="N503" s="204"/>
      <c r="O503" s="204"/>
      <c r="P503" s="204"/>
      <c r="Q503" s="204"/>
      <c r="R503" s="204"/>
      <c r="S503" s="204"/>
      <c r="T503" s="204"/>
      <c r="U503" s="204"/>
      <c r="V503" s="204"/>
      <c r="W503" s="204"/>
      <c r="X503" s="204"/>
      <c r="Y503" s="204"/>
      <c r="Z503" s="204"/>
      <c r="AA503" s="204"/>
    </row>
    <row r="504" spans="1:27" ht="12.75" customHeight="1">
      <c r="A504" s="218"/>
      <c r="B504" s="204"/>
      <c r="C504" s="204"/>
      <c r="D504" s="204"/>
      <c r="E504" s="204"/>
      <c r="F504" s="204"/>
      <c r="G504" s="204"/>
      <c r="H504" s="204"/>
      <c r="I504" s="204"/>
      <c r="J504" s="204"/>
      <c r="K504" s="204"/>
      <c r="L504" s="204"/>
      <c r="M504" s="204"/>
      <c r="N504" s="204"/>
      <c r="O504" s="204"/>
      <c r="P504" s="204"/>
      <c r="Q504" s="204"/>
      <c r="R504" s="204"/>
      <c r="S504" s="204"/>
      <c r="T504" s="204"/>
      <c r="U504" s="204"/>
      <c r="V504" s="204"/>
      <c r="W504" s="204"/>
      <c r="X504" s="204"/>
      <c r="Y504" s="204"/>
      <c r="Z504" s="204"/>
      <c r="AA504" s="204"/>
    </row>
    <row r="505" spans="1:27" ht="12.75" customHeight="1">
      <c r="A505" s="218"/>
      <c r="B505" s="204"/>
      <c r="C505" s="204"/>
      <c r="D505" s="204"/>
      <c r="E505" s="204"/>
      <c r="F505" s="204"/>
      <c r="G505" s="204"/>
      <c r="H505" s="204"/>
      <c r="I505" s="204"/>
      <c r="J505" s="204"/>
      <c r="K505" s="204"/>
      <c r="L505" s="204"/>
      <c r="M505" s="204"/>
      <c r="N505" s="204"/>
      <c r="O505" s="204"/>
      <c r="P505" s="204"/>
      <c r="Q505" s="204"/>
      <c r="R505" s="204"/>
      <c r="S505" s="204"/>
      <c r="T505" s="204"/>
      <c r="U505" s="204"/>
      <c r="V505" s="204"/>
      <c r="W505" s="204"/>
      <c r="X505" s="204"/>
      <c r="Y505" s="204"/>
      <c r="Z505" s="204"/>
      <c r="AA505" s="204"/>
    </row>
    <row r="506" spans="1:27" ht="12.75" customHeight="1">
      <c r="A506" s="218"/>
      <c r="B506" s="204"/>
      <c r="C506" s="204"/>
      <c r="D506" s="204"/>
      <c r="E506" s="204"/>
      <c r="F506" s="204"/>
      <c r="G506" s="204"/>
      <c r="H506" s="204"/>
      <c r="I506" s="204"/>
      <c r="J506" s="204"/>
      <c r="K506" s="204"/>
      <c r="L506" s="204"/>
      <c r="M506" s="204"/>
      <c r="N506" s="204"/>
      <c r="O506" s="204"/>
      <c r="P506" s="204"/>
      <c r="Q506" s="204"/>
      <c r="R506" s="204"/>
      <c r="S506" s="204"/>
      <c r="T506" s="204"/>
      <c r="U506" s="204"/>
      <c r="V506" s="204"/>
      <c r="W506" s="204"/>
      <c r="X506" s="204"/>
      <c r="Y506" s="204"/>
      <c r="Z506" s="204"/>
      <c r="AA506" s="204"/>
    </row>
    <row r="507" spans="1:27" ht="12.75" customHeight="1">
      <c r="A507" s="218"/>
      <c r="B507" s="204"/>
      <c r="C507" s="204"/>
      <c r="D507" s="204"/>
      <c r="E507" s="204"/>
      <c r="F507" s="204"/>
      <c r="G507" s="204"/>
      <c r="H507" s="204"/>
      <c r="I507" s="204"/>
      <c r="J507" s="204"/>
      <c r="K507" s="204"/>
      <c r="L507" s="204"/>
      <c r="M507" s="204"/>
      <c r="N507" s="204"/>
      <c r="O507" s="204"/>
      <c r="P507" s="204"/>
      <c r="Q507" s="204"/>
      <c r="R507" s="204"/>
      <c r="S507" s="204"/>
      <c r="T507" s="204"/>
      <c r="U507" s="204"/>
      <c r="V507" s="204"/>
      <c r="W507" s="204"/>
      <c r="X507" s="204"/>
      <c r="Y507" s="204"/>
      <c r="Z507" s="204"/>
      <c r="AA507" s="204"/>
    </row>
    <row r="508" spans="1:27" ht="12.75" customHeight="1">
      <c r="A508" s="218"/>
      <c r="B508" s="204"/>
      <c r="C508" s="204"/>
      <c r="D508" s="204"/>
      <c r="E508" s="204"/>
      <c r="F508" s="204"/>
      <c r="G508" s="204"/>
      <c r="H508" s="204"/>
      <c r="I508" s="204"/>
      <c r="J508" s="204"/>
      <c r="K508" s="204"/>
      <c r="L508" s="204"/>
      <c r="M508" s="204"/>
      <c r="N508" s="204"/>
      <c r="O508" s="204"/>
      <c r="P508" s="204"/>
      <c r="Q508" s="204"/>
      <c r="R508" s="204"/>
      <c r="S508" s="204"/>
      <c r="T508" s="204"/>
      <c r="U508" s="204"/>
      <c r="V508" s="204"/>
      <c r="W508" s="204"/>
      <c r="X508" s="204"/>
      <c r="Y508" s="204"/>
      <c r="Z508" s="204"/>
      <c r="AA508" s="204"/>
    </row>
    <row r="509" spans="1:27" ht="12.75" customHeight="1">
      <c r="A509" s="218"/>
      <c r="B509" s="204"/>
      <c r="C509" s="204"/>
      <c r="D509" s="204"/>
      <c r="E509" s="204"/>
      <c r="F509" s="204"/>
      <c r="G509" s="204"/>
      <c r="H509" s="204"/>
      <c r="I509" s="204"/>
      <c r="J509" s="204"/>
      <c r="K509" s="204"/>
      <c r="L509" s="204"/>
      <c r="M509" s="204"/>
      <c r="N509" s="204"/>
      <c r="O509" s="204"/>
      <c r="P509" s="204"/>
      <c r="Q509" s="204"/>
      <c r="R509" s="204"/>
      <c r="S509" s="204"/>
      <c r="T509" s="204"/>
      <c r="U509" s="204"/>
      <c r="V509" s="204"/>
      <c r="W509" s="204"/>
      <c r="X509" s="204"/>
      <c r="Y509" s="204"/>
      <c r="Z509" s="204"/>
      <c r="AA509" s="204"/>
    </row>
    <row r="510" spans="1:27" ht="12.75" customHeight="1">
      <c r="A510" s="218"/>
      <c r="B510" s="204"/>
      <c r="C510" s="204"/>
      <c r="D510" s="204"/>
      <c r="E510" s="204"/>
      <c r="F510" s="204"/>
      <c r="G510" s="204"/>
      <c r="H510" s="204"/>
      <c r="I510" s="204"/>
      <c r="J510" s="204"/>
      <c r="K510" s="204"/>
      <c r="L510" s="204"/>
      <c r="M510" s="204"/>
      <c r="N510" s="204"/>
      <c r="O510" s="204"/>
      <c r="P510" s="204"/>
      <c r="Q510" s="204"/>
      <c r="R510" s="204"/>
      <c r="S510" s="204"/>
      <c r="T510" s="204"/>
      <c r="U510" s="204"/>
      <c r="V510" s="204"/>
      <c r="W510" s="204"/>
      <c r="X510" s="204"/>
      <c r="Y510" s="204"/>
      <c r="Z510" s="204"/>
      <c r="AA510" s="204"/>
    </row>
    <row r="511" spans="1:27" ht="12.75" customHeight="1">
      <c r="A511" s="218"/>
      <c r="B511" s="204"/>
      <c r="C511" s="204"/>
      <c r="D511" s="204"/>
      <c r="E511" s="204"/>
      <c r="F511" s="204"/>
      <c r="G511" s="204"/>
      <c r="H511" s="204"/>
      <c r="I511" s="204"/>
      <c r="J511" s="204"/>
      <c r="K511" s="204"/>
      <c r="L511" s="204"/>
      <c r="M511" s="204"/>
      <c r="N511" s="204"/>
      <c r="O511" s="204"/>
      <c r="P511" s="204"/>
      <c r="Q511" s="204"/>
      <c r="R511" s="204"/>
      <c r="S511" s="204"/>
      <c r="T511" s="204"/>
      <c r="U511" s="204"/>
      <c r="V511" s="204"/>
      <c r="W511" s="204"/>
      <c r="X511" s="204"/>
      <c r="Y511" s="204"/>
      <c r="Z511" s="204"/>
      <c r="AA511" s="204"/>
    </row>
    <row r="512" spans="1:27" ht="12.75" customHeight="1">
      <c r="A512" s="218"/>
      <c r="B512" s="204"/>
      <c r="C512" s="204"/>
      <c r="D512" s="204"/>
      <c r="E512" s="204"/>
      <c r="F512" s="204"/>
      <c r="G512" s="204"/>
      <c r="H512" s="204"/>
      <c r="I512" s="204"/>
      <c r="J512" s="204"/>
      <c r="K512" s="204"/>
      <c r="L512" s="204"/>
      <c r="M512" s="204"/>
      <c r="N512" s="204"/>
      <c r="O512" s="204"/>
      <c r="P512" s="204"/>
      <c r="Q512" s="204"/>
      <c r="R512" s="204"/>
      <c r="S512" s="204"/>
      <c r="T512" s="204"/>
      <c r="U512" s="204"/>
      <c r="V512" s="204"/>
      <c r="W512" s="204"/>
      <c r="X512" s="204"/>
      <c r="Y512" s="204"/>
      <c r="Z512" s="204"/>
      <c r="AA512" s="204"/>
    </row>
    <row r="513" spans="1:27" ht="12.75" customHeight="1">
      <c r="A513" s="218"/>
      <c r="B513" s="204"/>
      <c r="C513" s="204"/>
      <c r="D513" s="204"/>
      <c r="E513" s="204"/>
      <c r="F513" s="204"/>
      <c r="G513" s="204"/>
      <c r="H513" s="204"/>
      <c r="I513" s="204"/>
      <c r="J513" s="204"/>
      <c r="K513" s="204"/>
      <c r="L513" s="204"/>
      <c r="M513" s="204"/>
      <c r="N513" s="204"/>
      <c r="O513" s="204"/>
      <c r="P513" s="204"/>
      <c r="Q513" s="204"/>
      <c r="R513" s="204"/>
      <c r="S513" s="204"/>
      <c r="T513" s="204"/>
      <c r="U513" s="204"/>
      <c r="V513" s="204"/>
      <c r="W513" s="204"/>
      <c r="X513" s="204"/>
      <c r="Y513" s="204"/>
      <c r="Z513" s="204"/>
      <c r="AA513" s="204"/>
    </row>
    <row r="514" spans="1:27" ht="12.75" customHeight="1">
      <c r="A514" s="218"/>
      <c r="B514" s="204"/>
      <c r="C514" s="204"/>
      <c r="D514" s="204"/>
      <c r="E514" s="204"/>
      <c r="F514" s="204"/>
      <c r="G514" s="204"/>
      <c r="H514" s="204"/>
      <c r="I514" s="204"/>
      <c r="J514" s="204"/>
      <c r="K514" s="204"/>
      <c r="L514" s="204"/>
      <c r="M514" s="204"/>
      <c r="N514" s="204"/>
      <c r="O514" s="204"/>
      <c r="P514" s="204"/>
      <c r="Q514" s="204"/>
      <c r="R514" s="204"/>
      <c r="S514" s="204"/>
      <c r="T514" s="204"/>
      <c r="U514" s="204"/>
      <c r="V514" s="204"/>
      <c r="W514" s="204"/>
      <c r="X514" s="204"/>
      <c r="Y514" s="204"/>
      <c r="Z514" s="204"/>
      <c r="AA514" s="204"/>
    </row>
    <row r="515" spans="1:27" ht="12.75" customHeight="1">
      <c r="A515" s="218"/>
      <c r="B515" s="204"/>
      <c r="C515" s="204"/>
      <c r="D515" s="204"/>
      <c r="E515" s="204"/>
      <c r="F515" s="204"/>
      <c r="G515" s="204"/>
      <c r="H515" s="204"/>
      <c r="I515" s="204"/>
      <c r="J515" s="204"/>
      <c r="K515" s="204"/>
      <c r="L515" s="204"/>
      <c r="M515" s="204"/>
      <c r="N515" s="204"/>
      <c r="O515" s="204"/>
      <c r="P515" s="204"/>
      <c r="Q515" s="204"/>
      <c r="R515" s="204"/>
      <c r="S515" s="204"/>
      <c r="T515" s="204"/>
      <c r="U515" s="204"/>
      <c r="V515" s="204"/>
      <c r="W515" s="204"/>
      <c r="X515" s="204"/>
      <c r="Y515" s="204"/>
      <c r="Z515" s="204"/>
      <c r="AA515" s="204"/>
    </row>
    <row r="516" spans="1:27" ht="12.75" customHeight="1">
      <c r="A516" s="218"/>
      <c r="B516" s="204"/>
      <c r="C516" s="204"/>
      <c r="D516" s="204"/>
      <c r="E516" s="204"/>
      <c r="F516" s="204"/>
      <c r="G516" s="204"/>
      <c r="H516" s="204"/>
      <c r="I516" s="204"/>
      <c r="J516" s="204"/>
      <c r="K516" s="204"/>
      <c r="L516" s="204"/>
      <c r="M516" s="204"/>
      <c r="N516" s="204"/>
      <c r="O516" s="204"/>
      <c r="P516" s="204"/>
      <c r="Q516" s="204"/>
      <c r="R516" s="204"/>
      <c r="S516" s="204"/>
      <c r="T516" s="204"/>
      <c r="U516" s="204"/>
      <c r="V516" s="204"/>
      <c r="W516" s="204"/>
      <c r="X516" s="204"/>
      <c r="Y516" s="204"/>
      <c r="Z516" s="204"/>
      <c r="AA516" s="204"/>
    </row>
    <row r="517" spans="1:27" ht="12.75" customHeight="1">
      <c r="A517" s="218"/>
      <c r="B517" s="204"/>
      <c r="C517" s="204"/>
      <c r="D517" s="204"/>
      <c r="E517" s="204"/>
      <c r="F517" s="204"/>
      <c r="G517" s="204"/>
      <c r="H517" s="204"/>
      <c r="I517" s="204"/>
      <c r="J517" s="204"/>
      <c r="K517" s="204"/>
      <c r="L517" s="204"/>
      <c r="M517" s="204"/>
      <c r="N517" s="204"/>
      <c r="O517" s="204"/>
      <c r="P517" s="204"/>
      <c r="Q517" s="204"/>
      <c r="R517" s="204"/>
      <c r="S517" s="204"/>
      <c r="T517" s="204"/>
      <c r="U517" s="204"/>
      <c r="V517" s="204"/>
      <c r="W517" s="204"/>
      <c r="X517" s="204"/>
      <c r="Y517" s="204"/>
      <c r="Z517" s="204"/>
      <c r="AA517" s="204"/>
    </row>
    <row r="518" spans="1:27" ht="12.75" customHeight="1">
      <c r="A518" s="218"/>
      <c r="B518" s="204"/>
      <c r="C518" s="204"/>
      <c r="D518" s="204"/>
      <c r="E518" s="204"/>
      <c r="F518" s="204"/>
      <c r="G518" s="204"/>
      <c r="H518" s="204"/>
      <c r="I518" s="204"/>
      <c r="J518" s="204"/>
      <c r="K518" s="204"/>
      <c r="L518" s="204"/>
      <c r="M518" s="204"/>
      <c r="N518" s="204"/>
      <c r="O518" s="204"/>
      <c r="P518" s="204"/>
      <c r="Q518" s="204"/>
      <c r="R518" s="204"/>
      <c r="S518" s="204"/>
      <c r="T518" s="204"/>
      <c r="U518" s="204"/>
      <c r="V518" s="204"/>
      <c r="W518" s="204"/>
      <c r="X518" s="204"/>
      <c r="Y518" s="204"/>
      <c r="Z518" s="204"/>
      <c r="AA518" s="204"/>
    </row>
    <row r="519" spans="1:27" ht="12.75" customHeight="1">
      <c r="A519" s="218"/>
      <c r="B519" s="204"/>
      <c r="C519" s="204"/>
      <c r="D519" s="204"/>
      <c r="E519" s="204"/>
      <c r="F519" s="204"/>
      <c r="G519" s="204"/>
      <c r="H519" s="204"/>
      <c r="I519" s="204"/>
      <c r="J519" s="204"/>
      <c r="K519" s="204"/>
      <c r="L519" s="204"/>
      <c r="M519" s="204"/>
      <c r="N519" s="204"/>
      <c r="O519" s="204"/>
      <c r="P519" s="204"/>
      <c r="Q519" s="204"/>
      <c r="R519" s="204"/>
      <c r="S519" s="204"/>
      <c r="T519" s="204"/>
      <c r="U519" s="204"/>
      <c r="V519" s="204"/>
      <c r="W519" s="204"/>
      <c r="X519" s="204"/>
      <c r="Y519" s="204"/>
      <c r="Z519" s="204"/>
      <c r="AA519" s="204"/>
    </row>
    <row r="520" spans="1:27" ht="12.75" customHeight="1">
      <c r="A520" s="218"/>
      <c r="B520" s="204"/>
      <c r="C520" s="204"/>
      <c r="D520" s="204"/>
      <c r="E520" s="204"/>
      <c r="F520" s="204"/>
      <c r="G520" s="204"/>
      <c r="H520" s="204"/>
      <c r="I520" s="204"/>
      <c r="J520" s="204"/>
      <c r="K520" s="204"/>
      <c r="L520" s="204"/>
      <c r="M520" s="204"/>
      <c r="N520" s="204"/>
      <c r="O520" s="204"/>
      <c r="P520" s="204"/>
      <c r="Q520" s="204"/>
      <c r="R520" s="204"/>
      <c r="S520" s="204"/>
      <c r="T520" s="204"/>
      <c r="U520" s="204"/>
      <c r="V520" s="204"/>
      <c r="W520" s="204"/>
      <c r="X520" s="204"/>
      <c r="Y520" s="204"/>
      <c r="Z520" s="204"/>
      <c r="AA520" s="204"/>
    </row>
    <row r="521" spans="1:27" ht="12.75" customHeight="1">
      <c r="A521" s="218"/>
      <c r="B521" s="204"/>
      <c r="C521" s="204"/>
      <c r="D521" s="204"/>
      <c r="E521" s="204"/>
      <c r="F521" s="204"/>
      <c r="G521" s="204"/>
      <c r="H521" s="204"/>
      <c r="I521" s="204"/>
      <c r="J521" s="204"/>
      <c r="K521" s="204"/>
      <c r="L521" s="204"/>
      <c r="M521" s="204"/>
      <c r="N521" s="204"/>
      <c r="O521" s="204"/>
      <c r="P521" s="204"/>
      <c r="Q521" s="204"/>
      <c r="R521" s="204"/>
      <c r="S521" s="204"/>
      <c r="T521" s="204"/>
      <c r="U521" s="204"/>
      <c r="V521" s="204"/>
      <c r="W521" s="204"/>
      <c r="X521" s="204"/>
      <c r="Y521" s="204"/>
      <c r="Z521" s="204"/>
      <c r="AA521" s="204"/>
    </row>
    <row r="522" spans="1:27" ht="12.75" customHeight="1">
      <c r="A522" s="218"/>
      <c r="B522" s="204"/>
      <c r="C522" s="204"/>
      <c r="D522" s="204"/>
      <c r="E522" s="204"/>
      <c r="F522" s="204"/>
      <c r="G522" s="204"/>
      <c r="H522" s="204"/>
      <c r="I522" s="204"/>
      <c r="J522" s="204"/>
      <c r="K522" s="204"/>
      <c r="L522" s="204"/>
      <c r="M522" s="204"/>
      <c r="N522" s="204"/>
      <c r="O522" s="204"/>
      <c r="P522" s="204"/>
      <c r="Q522" s="204"/>
      <c r="R522" s="204"/>
      <c r="S522" s="204"/>
      <c r="T522" s="204"/>
      <c r="U522" s="204"/>
      <c r="V522" s="204"/>
      <c r="W522" s="204"/>
      <c r="X522" s="204"/>
      <c r="Y522" s="204"/>
      <c r="Z522" s="204"/>
      <c r="AA522" s="204"/>
    </row>
    <row r="523" spans="1:27" ht="12.75" customHeight="1">
      <c r="A523" s="218"/>
      <c r="B523" s="204"/>
      <c r="C523" s="204"/>
      <c r="D523" s="204"/>
      <c r="E523" s="204"/>
      <c r="F523" s="204"/>
      <c r="G523" s="204"/>
      <c r="H523" s="204"/>
      <c r="I523" s="204"/>
      <c r="J523" s="204"/>
      <c r="K523" s="204"/>
      <c r="L523" s="204"/>
      <c r="M523" s="204"/>
      <c r="N523" s="204"/>
      <c r="O523" s="204"/>
      <c r="P523" s="204"/>
      <c r="Q523" s="204"/>
      <c r="R523" s="204"/>
      <c r="S523" s="204"/>
      <c r="T523" s="204"/>
      <c r="U523" s="204"/>
      <c r="V523" s="204"/>
      <c r="W523" s="204"/>
      <c r="X523" s="204"/>
      <c r="Y523" s="204"/>
      <c r="Z523" s="204"/>
      <c r="AA523" s="204"/>
    </row>
    <row r="524" spans="1:27" ht="12.75" customHeight="1">
      <c r="A524" s="218"/>
      <c r="B524" s="204"/>
      <c r="C524" s="204"/>
      <c r="D524" s="204"/>
      <c r="E524" s="204"/>
      <c r="F524" s="204"/>
      <c r="G524" s="204"/>
      <c r="H524" s="204"/>
      <c r="I524" s="204"/>
      <c r="J524" s="204"/>
      <c r="K524" s="204"/>
      <c r="L524" s="204"/>
      <c r="M524" s="204"/>
      <c r="N524" s="204"/>
      <c r="O524" s="204"/>
      <c r="P524" s="204"/>
      <c r="Q524" s="204"/>
      <c r="R524" s="204"/>
      <c r="S524" s="204"/>
      <c r="T524" s="204"/>
      <c r="U524" s="204"/>
      <c r="V524" s="204"/>
      <c r="W524" s="204"/>
      <c r="X524" s="204"/>
      <c r="Y524" s="204"/>
      <c r="Z524" s="204"/>
      <c r="AA524" s="204"/>
    </row>
    <row r="525" spans="1:27" ht="12.75" customHeight="1">
      <c r="A525" s="218"/>
      <c r="B525" s="204"/>
      <c r="C525" s="204"/>
      <c r="D525" s="204"/>
      <c r="E525" s="204"/>
      <c r="F525" s="204"/>
      <c r="G525" s="204"/>
      <c r="H525" s="204"/>
      <c r="I525" s="204"/>
      <c r="J525" s="204"/>
      <c r="K525" s="204"/>
      <c r="L525" s="204"/>
      <c r="M525" s="204"/>
      <c r="N525" s="204"/>
      <c r="O525" s="204"/>
      <c r="P525" s="204"/>
      <c r="Q525" s="204"/>
      <c r="R525" s="204"/>
      <c r="S525" s="204"/>
      <c r="T525" s="204"/>
      <c r="U525" s="204"/>
      <c r="V525" s="204"/>
      <c r="W525" s="204"/>
      <c r="X525" s="204"/>
      <c r="Y525" s="204"/>
      <c r="Z525" s="204"/>
      <c r="AA525" s="204"/>
    </row>
    <row r="526" spans="1:27" ht="12.75" customHeight="1">
      <c r="A526" s="218"/>
      <c r="B526" s="204"/>
      <c r="C526" s="204"/>
      <c r="D526" s="204"/>
      <c r="E526" s="204"/>
      <c r="F526" s="204"/>
      <c r="G526" s="204"/>
      <c r="H526" s="204"/>
      <c r="I526" s="204"/>
      <c r="J526" s="204"/>
      <c r="K526" s="204"/>
      <c r="L526" s="204"/>
      <c r="M526" s="204"/>
      <c r="N526" s="204"/>
      <c r="O526" s="204"/>
      <c r="P526" s="204"/>
      <c r="Q526" s="204"/>
      <c r="R526" s="204"/>
      <c r="S526" s="204"/>
      <c r="T526" s="204"/>
      <c r="U526" s="204"/>
      <c r="V526" s="204"/>
      <c r="W526" s="204"/>
      <c r="X526" s="204"/>
      <c r="Y526" s="204"/>
      <c r="Z526" s="204"/>
      <c r="AA526" s="204"/>
    </row>
    <row r="527" spans="1:27" ht="12.75" customHeight="1">
      <c r="A527" s="218"/>
      <c r="B527" s="204"/>
      <c r="C527" s="204"/>
      <c r="D527" s="204"/>
      <c r="E527" s="204"/>
      <c r="F527" s="204"/>
      <c r="G527" s="204"/>
      <c r="H527" s="204"/>
      <c r="I527" s="204"/>
      <c r="J527" s="204"/>
      <c r="K527" s="204"/>
      <c r="L527" s="204"/>
      <c r="M527" s="204"/>
      <c r="N527" s="204"/>
      <c r="O527" s="204"/>
      <c r="P527" s="204"/>
      <c r="Q527" s="204"/>
      <c r="R527" s="204"/>
      <c r="S527" s="204"/>
      <c r="T527" s="204"/>
      <c r="U527" s="204"/>
      <c r="V527" s="204"/>
      <c r="W527" s="204"/>
      <c r="X527" s="204"/>
      <c r="Y527" s="204"/>
      <c r="Z527" s="204"/>
      <c r="AA527" s="204"/>
    </row>
    <row r="528" spans="1:27" ht="12.75" customHeight="1">
      <c r="A528" s="218"/>
      <c r="B528" s="204"/>
      <c r="C528" s="204"/>
      <c r="D528" s="204"/>
      <c r="E528" s="204"/>
      <c r="F528" s="204"/>
      <c r="G528" s="204"/>
      <c r="H528" s="204"/>
      <c r="I528" s="204"/>
      <c r="J528" s="204"/>
      <c r="K528" s="204"/>
      <c r="L528" s="204"/>
      <c r="M528" s="204"/>
      <c r="N528" s="204"/>
      <c r="O528" s="204"/>
      <c r="P528" s="204"/>
      <c r="Q528" s="204"/>
      <c r="R528" s="204"/>
      <c r="S528" s="204"/>
      <c r="T528" s="204"/>
      <c r="U528" s="204"/>
      <c r="V528" s="204"/>
      <c r="W528" s="204"/>
      <c r="X528" s="204"/>
      <c r="Y528" s="204"/>
      <c r="Z528" s="204"/>
      <c r="AA528" s="204"/>
    </row>
    <row r="529" spans="1:27" ht="12.75" customHeight="1">
      <c r="A529" s="218"/>
      <c r="B529" s="204"/>
      <c r="C529" s="204"/>
      <c r="D529" s="204"/>
      <c r="E529" s="204"/>
      <c r="F529" s="204"/>
      <c r="G529" s="204"/>
      <c r="H529" s="204"/>
      <c r="I529" s="204"/>
      <c r="J529" s="204"/>
      <c r="K529" s="204"/>
      <c r="L529" s="204"/>
      <c r="M529" s="204"/>
      <c r="N529" s="204"/>
      <c r="O529" s="204"/>
      <c r="P529" s="204"/>
      <c r="Q529" s="204"/>
      <c r="R529" s="204"/>
      <c r="S529" s="204"/>
      <c r="T529" s="204"/>
      <c r="U529" s="204"/>
      <c r="V529" s="204"/>
      <c r="W529" s="204"/>
      <c r="X529" s="204"/>
      <c r="Y529" s="204"/>
      <c r="Z529" s="204"/>
      <c r="AA529" s="204"/>
    </row>
    <row r="530" spans="1:27" ht="12.75" customHeight="1">
      <c r="A530" s="218"/>
      <c r="B530" s="204"/>
      <c r="C530" s="204"/>
      <c r="D530" s="204"/>
      <c r="E530" s="204"/>
      <c r="F530" s="204"/>
      <c r="G530" s="204"/>
      <c r="H530" s="204"/>
      <c r="I530" s="204"/>
      <c r="J530" s="204"/>
      <c r="K530" s="204"/>
      <c r="L530" s="204"/>
      <c r="M530" s="204"/>
      <c r="N530" s="204"/>
      <c r="O530" s="204"/>
      <c r="P530" s="204"/>
      <c r="Q530" s="204"/>
      <c r="R530" s="204"/>
      <c r="S530" s="204"/>
      <c r="T530" s="204"/>
      <c r="U530" s="204"/>
      <c r="V530" s="204"/>
      <c r="W530" s="204"/>
      <c r="X530" s="204"/>
      <c r="Y530" s="204"/>
      <c r="Z530" s="204"/>
      <c r="AA530" s="204"/>
    </row>
    <row r="531" spans="1:27" ht="12.75" customHeight="1">
      <c r="A531" s="218"/>
      <c r="B531" s="204"/>
      <c r="C531" s="204"/>
      <c r="D531" s="204"/>
      <c r="E531" s="204"/>
      <c r="F531" s="204"/>
      <c r="G531" s="204"/>
      <c r="H531" s="204"/>
      <c r="I531" s="204"/>
      <c r="J531" s="204"/>
      <c r="K531" s="204"/>
      <c r="L531" s="204"/>
      <c r="M531" s="204"/>
      <c r="N531" s="204"/>
      <c r="O531" s="204"/>
      <c r="P531" s="204"/>
      <c r="Q531" s="204"/>
      <c r="R531" s="204"/>
      <c r="S531" s="204"/>
      <c r="T531" s="204"/>
      <c r="U531" s="204"/>
      <c r="V531" s="204"/>
      <c r="W531" s="204"/>
      <c r="X531" s="204"/>
      <c r="Y531" s="204"/>
      <c r="Z531" s="204"/>
      <c r="AA531" s="204"/>
    </row>
    <row r="532" spans="1:27" ht="12.75" customHeight="1">
      <c r="A532" s="218"/>
      <c r="B532" s="204"/>
      <c r="C532" s="204"/>
      <c r="D532" s="204"/>
      <c r="E532" s="204"/>
      <c r="F532" s="204"/>
      <c r="G532" s="204"/>
      <c r="H532" s="204"/>
      <c r="I532" s="204"/>
      <c r="J532" s="204"/>
      <c r="K532" s="204"/>
      <c r="L532" s="204"/>
      <c r="M532" s="204"/>
      <c r="N532" s="204"/>
      <c r="O532" s="204"/>
      <c r="P532" s="204"/>
      <c r="Q532" s="204"/>
      <c r="R532" s="204"/>
      <c r="S532" s="204"/>
      <c r="T532" s="204"/>
      <c r="U532" s="204"/>
      <c r="V532" s="204"/>
      <c r="W532" s="204"/>
      <c r="X532" s="204"/>
      <c r="Y532" s="204"/>
      <c r="Z532" s="204"/>
      <c r="AA532" s="204"/>
    </row>
    <row r="533" spans="1:27" ht="12.75" customHeight="1">
      <c r="A533" s="218"/>
      <c r="B533" s="204"/>
      <c r="C533" s="204"/>
      <c r="D533" s="204"/>
      <c r="E533" s="204"/>
      <c r="F533" s="204"/>
      <c r="G533" s="204"/>
      <c r="H533" s="204"/>
      <c r="I533" s="204"/>
      <c r="J533" s="204"/>
      <c r="K533" s="204"/>
      <c r="L533" s="204"/>
      <c r="M533" s="204"/>
      <c r="N533" s="204"/>
      <c r="O533" s="204"/>
      <c r="P533" s="204"/>
      <c r="Q533" s="204"/>
      <c r="R533" s="204"/>
      <c r="S533" s="204"/>
      <c r="T533" s="204"/>
      <c r="U533" s="204"/>
      <c r="V533" s="204"/>
      <c r="W533" s="204"/>
      <c r="X533" s="204"/>
      <c r="Y533" s="204"/>
      <c r="Z533" s="204"/>
      <c r="AA533" s="204"/>
    </row>
    <row r="534" spans="1:27" ht="12.75" customHeight="1">
      <c r="A534" s="218"/>
      <c r="B534" s="204"/>
      <c r="C534" s="204"/>
      <c r="D534" s="204"/>
      <c r="E534" s="204"/>
      <c r="F534" s="204"/>
      <c r="G534" s="204"/>
      <c r="H534" s="204"/>
      <c r="I534" s="204"/>
      <c r="J534" s="204"/>
      <c r="K534" s="204"/>
      <c r="L534" s="204"/>
      <c r="M534" s="204"/>
      <c r="N534" s="204"/>
      <c r="O534" s="204"/>
      <c r="P534" s="204"/>
      <c r="Q534" s="204"/>
      <c r="R534" s="204"/>
      <c r="S534" s="204"/>
      <c r="T534" s="204"/>
      <c r="U534" s="204"/>
      <c r="V534" s="204"/>
      <c r="W534" s="204"/>
      <c r="X534" s="204"/>
      <c r="Y534" s="204"/>
      <c r="Z534" s="204"/>
      <c r="AA534" s="204"/>
    </row>
    <row r="535" spans="1:27" ht="12.75" customHeight="1">
      <c r="A535" s="218"/>
      <c r="B535" s="204"/>
      <c r="C535" s="204"/>
      <c r="D535" s="204"/>
      <c r="E535" s="204"/>
      <c r="F535" s="204"/>
      <c r="G535" s="204"/>
      <c r="H535" s="204"/>
      <c r="I535" s="204"/>
      <c r="J535" s="204"/>
      <c r="K535" s="204"/>
      <c r="L535" s="204"/>
      <c r="M535" s="204"/>
      <c r="N535" s="204"/>
      <c r="O535" s="204"/>
      <c r="P535" s="204"/>
      <c r="Q535" s="204"/>
      <c r="R535" s="204"/>
      <c r="S535" s="204"/>
      <c r="T535" s="204"/>
      <c r="U535" s="204"/>
      <c r="V535" s="204"/>
      <c r="W535" s="204"/>
      <c r="X535" s="204"/>
      <c r="Y535" s="204"/>
      <c r="Z535" s="204"/>
      <c r="AA535" s="204"/>
    </row>
    <row r="536" spans="1:27" ht="12.75" customHeight="1">
      <c r="A536" s="218"/>
      <c r="B536" s="204"/>
      <c r="C536" s="204"/>
      <c r="D536" s="204"/>
      <c r="E536" s="204"/>
      <c r="F536" s="204"/>
      <c r="G536" s="204"/>
      <c r="H536" s="204"/>
      <c r="I536" s="204"/>
      <c r="J536" s="204"/>
      <c r="K536" s="204"/>
      <c r="L536" s="204"/>
      <c r="M536" s="204"/>
      <c r="N536" s="204"/>
      <c r="O536" s="204"/>
      <c r="P536" s="204"/>
      <c r="Q536" s="204"/>
      <c r="R536" s="204"/>
      <c r="S536" s="204"/>
      <c r="T536" s="204"/>
      <c r="U536" s="204"/>
      <c r="V536" s="204"/>
      <c r="W536" s="204"/>
      <c r="X536" s="204"/>
      <c r="Y536" s="204"/>
      <c r="Z536" s="204"/>
      <c r="AA536" s="204"/>
    </row>
    <row r="537" spans="1:27" ht="12.75" customHeight="1">
      <c r="A537" s="218"/>
      <c r="B537" s="204"/>
      <c r="C537" s="204"/>
      <c r="D537" s="204"/>
      <c r="E537" s="204"/>
      <c r="F537" s="204"/>
      <c r="G537" s="204"/>
      <c r="H537" s="204"/>
      <c r="I537" s="204"/>
      <c r="J537" s="204"/>
      <c r="K537" s="204"/>
      <c r="L537" s="204"/>
      <c r="M537" s="204"/>
      <c r="N537" s="204"/>
      <c r="O537" s="204"/>
      <c r="P537" s="204"/>
      <c r="Q537" s="204"/>
      <c r="R537" s="204"/>
      <c r="S537" s="204"/>
      <c r="T537" s="204"/>
      <c r="U537" s="204"/>
      <c r="V537" s="204"/>
      <c r="W537" s="204"/>
      <c r="X537" s="204"/>
      <c r="Y537" s="204"/>
      <c r="Z537" s="204"/>
      <c r="AA537" s="204"/>
    </row>
    <row r="538" spans="1:27" ht="12.75" customHeight="1">
      <c r="A538" s="218"/>
      <c r="B538" s="204"/>
      <c r="C538" s="204"/>
      <c r="D538" s="204"/>
      <c r="E538" s="204"/>
      <c r="F538" s="204"/>
      <c r="G538" s="204"/>
      <c r="H538" s="204"/>
      <c r="I538" s="204"/>
      <c r="J538" s="204"/>
      <c r="K538" s="204"/>
      <c r="L538" s="204"/>
      <c r="M538" s="204"/>
      <c r="N538" s="204"/>
      <c r="O538" s="204"/>
      <c r="P538" s="204"/>
      <c r="Q538" s="204"/>
      <c r="R538" s="204"/>
      <c r="S538" s="204"/>
      <c r="T538" s="204"/>
      <c r="U538" s="204"/>
      <c r="V538" s="204"/>
      <c r="W538" s="204"/>
      <c r="X538" s="204"/>
      <c r="Y538" s="204"/>
      <c r="Z538" s="204"/>
      <c r="AA538" s="204"/>
    </row>
    <row r="539" spans="1:27" ht="12.75" customHeight="1">
      <c r="A539" s="218"/>
      <c r="B539" s="204"/>
      <c r="C539" s="204"/>
      <c r="D539" s="204"/>
      <c r="E539" s="204"/>
      <c r="F539" s="204"/>
      <c r="G539" s="204"/>
      <c r="H539" s="204"/>
      <c r="I539" s="204"/>
      <c r="J539" s="204"/>
      <c r="K539" s="204"/>
      <c r="L539" s="204"/>
      <c r="M539" s="204"/>
      <c r="N539" s="204"/>
      <c r="O539" s="204"/>
      <c r="P539" s="204"/>
      <c r="Q539" s="204"/>
      <c r="R539" s="204"/>
      <c r="S539" s="204"/>
      <c r="T539" s="204"/>
      <c r="U539" s="204"/>
      <c r="V539" s="204"/>
      <c r="W539" s="204"/>
      <c r="X539" s="204"/>
      <c r="Y539" s="204"/>
      <c r="Z539" s="204"/>
      <c r="AA539" s="204"/>
    </row>
    <row r="540" spans="1:27" ht="12.75" customHeight="1">
      <c r="A540" s="218"/>
      <c r="B540" s="204"/>
      <c r="C540" s="204"/>
      <c r="D540" s="204"/>
      <c r="E540" s="204"/>
      <c r="F540" s="204"/>
      <c r="G540" s="204"/>
      <c r="H540" s="204"/>
      <c r="I540" s="204"/>
      <c r="J540" s="204"/>
      <c r="K540" s="204"/>
      <c r="L540" s="204"/>
      <c r="M540" s="204"/>
      <c r="N540" s="204"/>
      <c r="O540" s="204"/>
      <c r="P540" s="204"/>
      <c r="Q540" s="204"/>
      <c r="R540" s="204"/>
      <c r="S540" s="204"/>
      <c r="T540" s="204"/>
      <c r="U540" s="204"/>
      <c r="V540" s="204"/>
      <c r="W540" s="204"/>
      <c r="X540" s="204"/>
      <c r="Y540" s="204"/>
      <c r="Z540" s="204"/>
      <c r="AA540" s="204"/>
    </row>
    <row r="541" spans="1:27" ht="12.75" customHeight="1">
      <c r="A541" s="218"/>
      <c r="B541" s="204"/>
      <c r="C541" s="204"/>
      <c r="D541" s="204"/>
      <c r="E541" s="204"/>
      <c r="F541" s="204"/>
      <c r="G541" s="204"/>
      <c r="H541" s="204"/>
      <c r="I541" s="204"/>
      <c r="J541" s="204"/>
      <c r="K541" s="204"/>
      <c r="L541" s="204"/>
      <c r="M541" s="204"/>
      <c r="N541" s="204"/>
      <c r="O541" s="204"/>
      <c r="P541" s="204"/>
      <c r="Q541" s="204"/>
      <c r="R541" s="204"/>
      <c r="S541" s="204"/>
      <c r="T541" s="204"/>
      <c r="U541" s="204"/>
      <c r="V541" s="204"/>
      <c r="W541" s="204"/>
      <c r="X541" s="204"/>
      <c r="Y541" s="204"/>
      <c r="Z541" s="204"/>
      <c r="AA541" s="204"/>
    </row>
    <row r="542" spans="1:27" ht="12.75" customHeight="1">
      <c r="A542" s="218"/>
      <c r="B542" s="204"/>
      <c r="C542" s="204"/>
      <c r="D542" s="204"/>
      <c r="E542" s="204"/>
      <c r="F542" s="204"/>
      <c r="G542" s="204"/>
      <c r="H542" s="204"/>
      <c r="I542" s="204"/>
      <c r="J542" s="204"/>
      <c r="K542" s="204"/>
      <c r="L542" s="204"/>
      <c r="M542" s="204"/>
      <c r="N542" s="204"/>
      <c r="O542" s="204"/>
      <c r="P542" s="204"/>
      <c r="Q542" s="204"/>
      <c r="R542" s="204"/>
      <c r="S542" s="204"/>
      <c r="T542" s="204"/>
      <c r="U542" s="204"/>
      <c r="V542" s="204"/>
      <c r="W542" s="204"/>
      <c r="X542" s="204"/>
      <c r="Y542" s="204"/>
      <c r="Z542" s="204"/>
      <c r="AA542" s="204"/>
    </row>
    <row r="543" spans="1:27" ht="12.75" customHeight="1">
      <c r="A543" s="218"/>
      <c r="B543" s="204"/>
      <c r="C543" s="204"/>
      <c r="D543" s="204"/>
      <c r="E543" s="204"/>
      <c r="F543" s="204"/>
      <c r="G543" s="204"/>
      <c r="H543" s="204"/>
      <c r="I543" s="204"/>
      <c r="J543" s="204"/>
      <c r="K543" s="204"/>
      <c r="L543" s="204"/>
      <c r="M543" s="204"/>
      <c r="N543" s="204"/>
      <c r="O543" s="204"/>
      <c r="P543" s="204"/>
      <c r="Q543" s="204"/>
      <c r="R543" s="204"/>
      <c r="S543" s="204"/>
      <c r="T543" s="204"/>
      <c r="U543" s="204"/>
      <c r="V543" s="204"/>
      <c r="W543" s="204"/>
      <c r="X543" s="204"/>
      <c r="Y543" s="204"/>
      <c r="Z543" s="204"/>
      <c r="AA543" s="204"/>
    </row>
    <row r="544" spans="1:27" ht="12.75" customHeight="1">
      <c r="A544" s="218"/>
      <c r="B544" s="204"/>
      <c r="C544" s="204"/>
      <c r="D544" s="204"/>
      <c r="E544" s="204"/>
      <c r="F544" s="204"/>
      <c r="G544" s="204"/>
      <c r="H544" s="204"/>
      <c r="I544" s="204"/>
      <c r="J544" s="204"/>
      <c r="K544" s="204"/>
      <c r="L544" s="204"/>
      <c r="M544" s="204"/>
      <c r="N544" s="204"/>
      <c r="O544" s="204"/>
      <c r="P544" s="204"/>
      <c r="Q544" s="204"/>
      <c r="R544" s="204"/>
      <c r="S544" s="204"/>
      <c r="T544" s="204"/>
      <c r="U544" s="204"/>
      <c r="V544" s="204"/>
      <c r="W544" s="204"/>
      <c r="X544" s="204"/>
      <c r="Y544" s="204"/>
      <c r="Z544" s="204"/>
      <c r="AA544" s="204"/>
    </row>
    <row r="545" spans="1:27" ht="12.75" customHeight="1">
      <c r="A545" s="218"/>
      <c r="B545" s="204"/>
      <c r="C545" s="204"/>
      <c r="D545" s="204"/>
      <c r="E545" s="204"/>
      <c r="F545" s="204"/>
      <c r="G545" s="204"/>
      <c r="H545" s="204"/>
      <c r="I545" s="204"/>
      <c r="J545" s="204"/>
      <c r="K545" s="204"/>
      <c r="L545" s="204"/>
      <c r="M545" s="204"/>
      <c r="N545" s="204"/>
      <c r="O545" s="204"/>
      <c r="P545" s="204"/>
      <c r="Q545" s="204"/>
      <c r="R545" s="204"/>
      <c r="S545" s="204"/>
      <c r="T545" s="204"/>
      <c r="U545" s="204"/>
      <c r="V545" s="204"/>
      <c r="W545" s="204"/>
      <c r="X545" s="204"/>
      <c r="Y545" s="204"/>
      <c r="Z545" s="204"/>
      <c r="AA545" s="204"/>
    </row>
    <row r="546" spans="1:27" ht="12.75" customHeight="1">
      <c r="A546" s="218"/>
      <c r="B546" s="204"/>
      <c r="C546" s="204"/>
      <c r="D546" s="204"/>
      <c r="E546" s="204"/>
      <c r="F546" s="204"/>
      <c r="G546" s="204"/>
      <c r="H546" s="204"/>
      <c r="I546" s="204"/>
      <c r="J546" s="204"/>
      <c r="K546" s="204"/>
      <c r="L546" s="204"/>
      <c r="M546" s="204"/>
      <c r="N546" s="204"/>
      <c r="O546" s="204"/>
      <c r="P546" s="204"/>
      <c r="Q546" s="204"/>
      <c r="R546" s="204"/>
      <c r="S546" s="204"/>
      <c r="T546" s="204"/>
      <c r="U546" s="204"/>
      <c r="V546" s="204"/>
      <c r="W546" s="204"/>
      <c r="X546" s="204"/>
      <c r="Y546" s="204"/>
      <c r="Z546" s="204"/>
      <c r="AA546" s="204"/>
    </row>
    <row r="547" spans="1:27" ht="12.75" customHeight="1">
      <c r="A547" s="218"/>
      <c r="B547" s="204"/>
      <c r="C547" s="204"/>
      <c r="D547" s="204"/>
      <c r="E547" s="204"/>
      <c r="F547" s="204"/>
      <c r="G547" s="204"/>
      <c r="H547" s="204"/>
      <c r="I547" s="204"/>
      <c r="J547" s="204"/>
      <c r="K547" s="204"/>
      <c r="L547" s="204"/>
      <c r="M547" s="204"/>
      <c r="N547" s="204"/>
      <c r="O547" s="204"/>
      <c r="P547" s="204"/>
      <c r="Q547" s="204"/>
      <c r="R547" s="204"/>
      <c r="S547" s="204"/>
      <c r="T547" s="204"/>
      <c r="U547" s="204"/>
      <c r="V547" s="204"/>
      <c r="W547" s="204"/>
      <c r="X547" s="204"/>
      <c r="Y547" s="204"/>
      <c r="Z547" s="204"/>
      <c r="AA547" s="204"/>
    </row>
    <row r="548" spans="1:27" ht="12.75" customHeight="1">
      <c r="A548" s="218"/>
      <c r="B548" s="204"/>
      <c r="C548" s="204"/>
      <c r="D548" s="204"/>
      <c r="E548" s="204"/>
      <c r="F548" s="204"/>
      <c r="G548" s="204"/>
      <c r="H548" s="204"/>
      <c r="I548" s="204"/>
      <c r="J548" s="204"/>
      <c r="K548" s="204"/>
      <c r="L548" s="204"/>
      <c r="M548" s="204"/>
      <c r="N548" s="204"/>
      <c r="O548" s="204"/>
      <c r="P548" s="204"/>
      <c r="Q548" s="204"/>
      <c r="R548" s="204"/>
      <c r="S548" s="204"/>
      <c r="T548" s="204"/>
      <c r="U548" s="204"/>
      <c r="V548" s="204"/>
      <c r="W548" s="204"/>
      <c r="X548" s="204"/>
      <c r="Y548" s="204"/>
      <c r="Z548" s="204"/>
      <c r="AA548" s="204"/>
    </row>
    <row r="549" spans="1:27" ht="12.75" customHeight="1">
      <c r="A549" s="218"/>
      <c r="B549" s="204"/>
      <c r="C549" s="204"/>
      <c r="D549" s="204"/>
      <c r="E549" s="204"/>
      <c r="F549" s="204"/>
      <c r="G549" s="204"/>
      <c r="H549" s="204"/>
      <c r="I549" s="204"/>
      <c r="J549" s="204"/>
      <c r="K549" s="204"/>
      <c r="L549" s="204"/>
      <c r="M549" s="204"/>
      <c r="N549" s="204"/>
      <c r="O549" s="204"/>
      <c r="P549" s="204"/>
      <c r="Q549" s="204"/>
      <c r="R549" s="204"/>
      <c r="S549" s="204"/>
      <c r="T549" s="204"/>
      <c r="U549" s="204"/>
      <c r="V549" s="204"/>
      <c r="W549" s="204"/>
      <c r="X549" s="204"/>
      <c r="Y549" s="204"/>
      <c r="Z549" s="204"/>
      <c r="AA549" s="204"/>
    </row>
    <row r="550" spans="1:27" ht="12.75" customHeight="1">
      <c r="A550" s="218"/>
      <c r="B550" s="204"/>
      <c r="C550" s="204"/>
      <c r="D550" s="204"/>
      <c r="E550" s="204"/>
      <c r="F550" s="204"/>
      <c r="G550" s="204"/>
      <c r="H550" s="204"/>
      <c r="I550" s="204"/>
      <c r="J550" s="204"/>
      <c r="K550" s="204"/>
      <c r="L550" s="204"/>
      <c r="M550" s="204"/>
      <c r="N550" s="204"/>
      <c r="O550" s="204"/>
      <c r="P550" s="204"/>
      <c r="Q550" s="204"/>
      <c r="R550" s="204"/>
      <c r="S550" s="204"/>
      <c r="T550" s="204"/>
      <c r="U550" s="204"/>
      <c r="V550" s="204"/>
      <c r="W550" s="204"/>
      <c r="X550" s="204"/>
      <c r="Y550" s="204"/>
      <c r="Z550" s="204"/>
      <c r="AA550" s="204"/>
    </row>
    <row r="551" spans="1:27" ht="12.75" customHeight="1">
      <c r="A551" s="218"/>
      <c r="B551" s="204"/>
      <c r="C551" s="204"/>
      <c r="D551" s="204"/>
      <c r="E551" s="204"/>
      <c r="F551" s="204"/>
      <c r="G551" s="204"/>
      <c r="H551" s="204"/>
      <c r="I551" s="204"/>
      <c r="J551" s="204"/>
      <c r="K551" s="204"/>
      <c r="L551" s="204"/>
      <c r="M551" s="204"/>
      <c r="N551" s="204"/>
      <c r="O551" s="204"/>
      <c r="P551" s="204"/>
      <c r="Q551" s="204"/>
      <c r="R551" s="204"/>
      <c r="S551" s="204"/>
      <c r="T551" s="204"/>
      <c r="U551" s="204"/>
      <c r="V551" s="204"/>
      <c r="W551" s="204"/>
      <c r="X551" s="204"/>
      <c r="Y551" s="204"/>
      <c r="Z551" s="204"/>
      <c r="AA551" s="204"/>
    </row>
    <row r="552" spans="1:27" ht="12.75" customHeight="1">
      <c r="A552" s="218"/>
      <c r="B552" s="204"/>
      <c r="C552" s="204"/>
      <c r="D552" s="204"/>
      <c r="E552" s="204"/>
      <c r="F552" s="204"/>
      <c r="G552" s="204"/>
      <c r="H552" s="204"/>
      <c r="I552" s="204"/>
      <c r="J552" s="204"/>
      <c r="K552" s="204"/>
      <c r="L552" s="204"/>
      <c r="M552" s="204"/>
      <c r="N552" s="204"/>
      <c r="O552" s="204"/>
      <c r="P552" s="204"/>
      <c r="Q552" s="204"/>
      <c r="R552" s="204"/>
      <c r="S552" s="204"/>
      <c r="T552" s="204"/>
      <c r="U552" s="204"/>
      <c r="V552" s="204"/>
      <c r="W552" s="204"/>
      <c r="X552" s="204"/>
      <c r="Y552" s="204"/>
      <c r="Z552" s="204"/>
      <c r="AA552" s="204"/>
    </row>
    <row r="553" spans="1:27" ht="12.75" customHeight="1">
      <c r="A553" s="218"/>
      <c r="B553" s="204"/>
      <c r="C553" s="204"/>
      <c r="D553" s="204"/>
      <c r="E553" s="204"/>
      <c r="F553" s="204"/>
      <c r="G553" s="204"/>
      <c r="H553" s="204"/>
      <c r="I553" s="204"/>
      <c r="J553" s="204"/>
      <c r="K553" s="204"/>
      <c r="L553" s="204"/>
      <c r="M553" s="204"/>
      <c r="N553" s="204"/>
      <c r="O553" s="204"/>
      <c r="P553" s="204"/>
      <c r="Q553" s="204"/>
      <c r="R553" s="204"/>
      <c r="S553" s="204"/>
      <c r="T553" s="204"/>
      <c r="U553" s="204"/>
      <c r="V553" s="204"/>
      <c r="W553" s="204"/>
      <c r="X553" s="204"/>
      <c r="Y553" s="204"/>
      <c r="Z553" s="204"/>
      <c r="AA553" s="204"/>
    </row>
    <row r="554" spans="1:27" ht="12.75" customHeight="1">
      <c r="A554" s="218"/>
      <c r="B554" s="204"/>
      <c r="C554" s="204"/>
      <c r="D554" s="204"/>
      <c r="E554" s="204"/>
      <c r="F554" s="204"/>
      <c r="G554" s="204"/>
      <c r="H554" s="204"/>
      <c r="I554" s="204"/>
      <c r="J554" s="204"/>
      <c r="K554" s="204"/>
      <c r="L554" s="204"/>
      <c r="M554" s="204"/>
      <c r="N554" s="204"/>
      <c r="O554" s="204"/>
      <c r="P554" s="204"/>
      <c r="Q554" s="204"/>
      <c r="R554" s="204"/>
      <c r="S554" s="204"/>
      <c r="T554" s="204"/>
      <c r="U554" s="204"/>
      <c r="V554" s="204"/>
      <c r="W554" s="204"/>
      <c r="X554" s="204"/>
      <c r="Y554" s="204"/>
      <c r="Z554" s="204"/>
      <c r="AA554" s="204"/>
    </row>
    <row r="555" spans="1:27" ht="12.75" customHeight="1">
      <c r="A555" s="218"/>
      <c r="B555" s="204"/>
      <c r="C555" s="204"/>
      <c r="D555" s="204"/>
      <c r="E555" s="204"/>
      <c r="F555" s="204"/>
      <c r="G555" s="204"/>
      <c r="H555" s="204"/>
      <c r="I555" s="204"/>
      <c r="J555" s="204"/>
      <c r="K555" s="204"/>
      <c r="L555" s="204"/>
      <c r="M555" s="204"/>
      <c r="N555" s="204"/>
      <c r="O555" s="204"/>
      <c r="P555" s="204"/>
      <c r="Q555" s="204"/>
      <c r="R555" s="204"/>
      <c r="S555" s="204"/>
      <c r="T555" s="204"/>
      <c r="U555" s="204"/>
      <c r="V555" s="204"/>
      <c r="W555" s="204"/>
      <c r="X555" s="204"/>
      <c r="Y555" s="204"/>
      <c r="Z555" s="204"/>
      <c r="AA555" s="204"/>
    </row>
    <row r="556" spans="1:27" ht="12.75" customHeight="1">
      <c r="A556" s="218"/>
      <c r="B556" s="204"/>
      <c r="C556" s="204"/>
      <c r="D556" s="204"/>
      <c r="E556" s="204"/>
      <c r="F556" s="204"/>
      <c r="G556" s="204"/>
      <c r="H556" s="204"/>
      <c r="I556" s="204"/>
      <c r="J556" s="204"/>
      <c r="K556" s="204"/>
      <c r="L556" s="204"/>
      <c r="M556" s="204"/>
      <c r="N556" s="204"/>
      <c r="O556" s="204"/>
      <c r="P556" s="204"/>
      <c r="Q556" s="204"/>
      <c r="R556" s="204"/>
      <c r="S556" s="204"/>
      <c r="T556" s="204"/>
      <c r="U556" s="204"/>
      <c r="V556" s="204"/>
      <c r="W556" s="204"/>
      <c r="X556" s="204"/>
      <c r="Y556" s="204"/>
      <c r="Z556" s="204"/>
      <c r="AA556" s="204"/>
    </row>
    <row r="557" spans="1:27" ht="12.75" customHeight="1">
      <c r="A557" s="218"/>
      <c r="B557" s="204"/>
      <c r="C557" s="204"/>
      <c r="D557" s="204"/>
      <c r="E557" s="204"/>
      <c r="F557" s="204"/>
      <c r="G557" s="204"/>
      <c r="H557" s="204"/>
      <c r="I557" s="204"/>
      <c r="J557" s="204"/>
      <c r="K557" s="204"/>
      <c r="L557" s="204"/>
      <c r="M557" s="204"/>
      <c r="N557" s="204"/>
      <c r="O557" s="204"/>
      <c r="P557" s="204"/>
      <c r="Q557" s="204"/>
      <c r="R557" s="204"/>
      <c r="S557" s="204"/>
      <c r="T557" s="204"/>
      <c r="U557" s="204"/>
      <c r="V557" s="204"/>
      <c r="W557" s="204"/>
      <c r="X557" s="204"/>
      <c r="Y557" s="204"/>
      <c r="Z557" s="204"/>
      <c r="AA557" s="204"/>
    </row>
    <row r="558" spans="1:27" ht="12.75" customHeight="1">
      <c r="A558" s="218"/>
      <c r="B558" s="204"/>
      <c r="C558" s="204"/>
      <c r="D558" s="204"/>
      <c r="E558" s="204"/>
      <c r="F558" s="204"/>
      <c r="G558" s="204"/>
      <c r="H558" s="204"/>
      <c r="I558" s="204"/>
      <c r="J558" s="204"/>
      <c r="K558" s="204"/>
      <c r="L558" s="204"/>
      <c r="M558" s="204"/>
      <c r="N558" s="204"/>
      <c r="O558" s="204"/>
      <c r="P558" s="204"/>
      <c r="Q558" s="204"/>
      <c r="R558" s="204"/>
      <c r="S558" s="204"/>
      <c r="T558" s="204"/>
      <c r="U558" s="204"/>
      <c r="V558" s="204"/>
      <c r="W558" s="204"/>
      <c r="X558" s="204"/>
      <c r="Y558" s="204"/>
      <c r="Z558" s="204"/>
      <c r="AA558" s="204"/>
    </row>
    <row r="559" spans="1:27" ht="12.75" customHeight="1">
      <c r="A559" s="218"/>
      <c r="B559" s="204"/>
      <c r="C559" s="204"/>
      <c r="D559" s="204"/>
      <c r="E559" s="204"/>
      <c r="F559" s="204"/>
      <c r="G559" s="204"/>
      <c r="H559" s="204"/>
      <c r="I559" s="204"/>
      <c r="J559" s="204"/>
      <c r="K559" s="204"/>
      <c r="L559" s="204"/>
      <c r="M559" s="204"/>
      <c r="N559" s="204"/>
      <c r="O559" s="204"/>
      <c r="P559" s="204"/>
      <c r="Q559" s="204"/>
      <c r="R559" s="204"/>
      <c r="S559" s="204"/>
      <c r="T559" s="204"/>
      <c r="U559" s="204"/>
      <c r="V559" s="204"/>
      <c r="W559" s="204"/>
      <c r="X559" s="204"/>
      <c r="Y559" s="204"/>
      <c r="Z559" s="204"/>
      <c r="AA559" s="204"/>
    </row>
    <row r="560" spans="1:27" ht="12.75" customHeight="1">
      <c r="A560" s="218"/>
      <c r="B560" s="204"/>
      <c r="C560" s="204"/>
      <c r="D560" s="204"/>
      <c r="E560" s="204"/>
      <c r="F560" s="204"/>
      <c r="G560" s="204"/>
      <c r="H560" s="204"/>
      <c r="I560" s="204"/>
      <c r="J560" s="204"/>
      <c r="K560" s="204"/>
      <c r="L560" s="204"/>
      <c r="M560" s="204"/>
      <c r="N560" s="204"/>
      <c r="O560" s="204"/>
      <c r="P560" s="204"/>
      <c r="Q560" s="204"/>
      <c r="R560" s="204"/>
      <c r="S560" s="204"/>
      <c r="T560" s="204"/>
      <c r="U560" s="204"/>
      <c r="V560" s="204"/>
      <c r="W560" s="204"/>
      <c r="X560" s="204"/>
      <c r="Y560" s="204"/>
      <c r="Z560" s="204"/>
      <c r="AA560" s="204"/>
    </row>
    <row r="561" spans="1:27" ht="12.75" customHeight="1">
      <c r="A561" s="218"/>
      <c r="B561" s="204"/>
      <c r="C561" s="204"/>
      <c r="D561" s="204"/>
      <c r="E561" s="204"/>
      <c r="F561" s="204"/>
      <c r="G561" s="204"/>
      <c r="H561" s="204"/>
      <c r="I561" s="204"/>
      <c r="J561" s="204"/>
      <c r="K561" s="204"/>
      <c r="L561" s="204"/>
      <c r="M561" s="204"/>
      <c r="N561" s="204"/>
      <c r="O561" s="204"/>
      <c r="P561" s="204"/>
      <c r="Q561" s="204"/>
      <c r="R561" s="204"/>
      <c r="S561" s="204"/>
      <c r="T561" s="204"/>
      <c r="U561" s="204"/>
      <c r="V561" s="204"/>
      <c r="W561" s="204"/>
      <c r="X561" s="204"/>
      <c r="Y561" s="204"/>
      <c r="Z561" s="204"/>
      <c r="AA561" s="204"/>
    </row>
    <row r="562" spans="1:27" ht="12.75" customHeight="1">
      <c r="A562" s="218"/>
      <c r="B562" s="204"/>
      <c r="C562" s="204"/>
      <c r="D562" s="204"/>
      <c r="E562" s="204"/>
      <c r="F562" s="204"/>
      <c r="G562" s="204"/>
      <c r="H562" s="204"/>
      <c r="I562" s="204"/>
      <c r="J562" s="204"/>
      <c r="K562" s="204"/>
      <c r="L562" s="204"/>
      <c r="M562" s="204"/>
      <c r="N562" s="204"/>
      <c r="O562" s="204"/>
      <c r="P562" s="204"/>
      <c r="Q562" s="204"/>
      <c r="R562" s="204"/>
      <c r="S562" s="204"/>
      <c r="T562" s="204"/>
      <c r="U562" s="204"/>
      <c r="V562" s="204"/>
      <c r="W562" s="204"/>
      <c r="X562" s="204"/>
      <c r="Y562" s="204"/>
      <c r="Z562" s="204"/>
      <c r="AA562" s="204"/>
    </row>
    <row r="563" spans="1:27" ht="12.75" customHeight="1">
      <c r="A563" s="218"/>
      <c r="B563" s="204"/>
      <c r="C563" s="204"/>
      <c r="D563" s="204"/>
      <c r="E563" s="204"/>
      <c r="F563" s="204"/>
      <c r="G563" s="204"/>
      <c r="H563" s="204"/>
      <c r="I563" s="204"/>
      <c r="J563" s="204"/>
      <c r="K563" s="204"/>
      <c r="L563" s="204"/>
      <c r="M563" s="204"/>
      <c r="N563" s="204"/>
      <c r="O563" s="204"/>
      <c r="P563" s="204"/>
      <c r="Q563" s="204"/>
      <c r="R563" s="204"/>
      <c r="S563" s="204"/>
      <c r="T563" s="204"/>
      <c r="U563" s="204"/>
      <c r="V563" s="204"/>
      <c r="W563" s="204"/>
      <c r="X563" s="204"/>
      <c r="Y563" s="204"/>
      <c r="Z563" s="204"/>
      <c r="AA563" s="204"/>
    </row>
    <row r="564" spans="1:27" ht="12.75" customHeight="1">
      <c r="A564" s="218"/>
      <c r="B564" s="204"/>
      <c r="C564" s="204"/>
      <c r="D564" s="204"/>
      <c r="E564" s="204"/>
      <c r="F564" s="204"/>
      <c r="G564" s="204"/>
      <c r="H564" s="204"/>
      <c r="I564" s="204"/>
      <c r="J564" s="204"/>
      <c r="K564" s="204"/>
      <c r="L564" s="204"/>
      <c r="M564" s="204"/>
      <c r="N564" s="204"/>
      <c r="O564" s="204"/>
      <c r="P564" s="204"/>
      <c r="Q564" s="204"/>
      <c r="R564" s="204"/>
      <c r="S564" s="204"/>
      <c r="T564" s="204"/>
      <c r="U564" s="204"/>
      <c r="V564" s="204"/>
      <c r="W564" s="204"/>
      <c r="X564" s="204"/>
      <c r="Y564" s="204"/>
      <c r="Z564" s="204"/>
      <c r="AA564" s="204"/>
    </row>
    <row r="565" spans="1:27" ht="12.75" customHeight="1">
      <c r="A565" s="218"/>
      <c r="B565" s="204"/>
      <c r="C565" s="204"/>
      <c r="D565" s="204"/>
      <c r="E565" s="204"/>
      <c r="F565" s="204"/>
      <c r="G565" s="204"/>
      <c r="H565" s="204"/>
      <c r="I565" s="204"/>
      <c r="J565" s="204"/>
      <c r="K565" s="204"/>
      <c r="L565" s="204"/>
      <c r="M565" s="204"/>
      <c r="N565" s="204"/>
      <c r="O565" s="204"/>
      <c r="P565" s="204"/>
      <c r="Q565" s="204"/>
      <c r="R565" s="204"/>
      <c r="S565" s="204"/>
      <c r="T565" s="204"/>
      <c r="U565" s="204"/>
      <c r="V565" s="204"/>
      <c r="W565" s="204"/>
      <c r="X565" s="204"/>
      <c r="Y565" s="204"/>
      <c r="Z565" s="204"/>
      <c r="AA565" s="204"/>
    </row>
    <row r="566" spans="1:27" ht="12.75" customHeight="1">
      <c r="A566" s="218"/>
      <c r="B566" s="204"/>
      <c r="C566" s="204"/>
      <c r="D566" s="204"/>
      <c r="E566" s="204"/>
      <c r="F566" s="204"/>
      <c r="G566" s="204"/>
      <c r="H566" s="204"/>
      <c r="I566" s="204"/>
      <c r="J566" s="204"/>
      <c r="K566" s="204"/>
      <c r="L566" s="204"/>
      <c r="M566" s="204"/>
      <c r="N566" s="204"/>
      <c r="O566" s="204"/>
      <c r="P566" s="204"/>
      <c r="Q566" s="204"/>
      <c r="R566" s="204"/>
      <c r="S566" s="204"/>
      <c r="T566" s="204"/>
      <c r="U566" s="204"/>
      <c r="V566" s="204"/>
      <c r="W566" s="204"/>
      <c r="X566" s="204"/>
      <c r="Y566" s="204"/>
      <c r="Z566" s="204"/>
      <c r="AA566" s="204"/>
    </row>
    <row r="567" spans="1:27" ht="12.75" customHeight="1">
      <c r="A567" s="218"/>
      <c r="B567" s="204"/>
      <c r="C567" s="204"/>
      <c r="D567" s="204"/>
      <c r="E567" s="204"/>
      <c r="F567" s="204"/>
      <c r="G567" s="204"/>
      <c r="H567" s="204"/>
      <c r="I567" s="204"/>
      <c r="J567" s="204"/>
      <c r="K567" s="204"/>
      <c r="L567" s="204"/>
      <c r="M567" s="204"/>
      <c r="N567" s="204"/>
      <c r="O567" s="204"/>
      <c r="P567" s="204"/>
      <c r="Q567" s="204"/>
      <c r="R567" s="204"/>
      <c r="S567" s="204"/>
      <c r="T567" s="204"/>
      <c r="U567" s="204"/>
      <c r="V567" s="204"/>
      <c r="W567" s="204"/>
      <c r="X567" s="204"/>
      <c r="Y567" s="204"/>
      <c r="Z567" s="204"/>
      <c r="AA567" s="204"/>
    </row>
    <row r="568" spans="1:27" ht="12.75" customHeight="1">
      <c r="A568" s="218"/>
      <c r="B568" s="204"/>
      <c r="C568" s="204"/>
      <c r="D568" s="204"/>
      <c r="E568" s="204"/>
      <c r="F568" s="204"/>
      <c r="G568" s="204"/>
      <c r="H568" s="204"/>
      <c r="I568" s="204"/>
      <c r="J568" s="204"/>
      <c r="K568" s="204"/>
      <c r="L568" s="204"/>
      <c r="M568" s="204"/>
      <c r="N568" s="204"/>
      <c r="O568" s="204"/>
      <c r="P568" s="204"/>
      <c r="Q568" s="204"/>
      <c r="R568" s="204"/>
      <c r="S568" s="204"/>
      <c r="T568" s="204"/>
      <c r="U568" s="204"/>
      <c r="V568" s="204"/>
      <c r="W568" s="204"/>
      <c r="X568" s="204"/>
      <c r="Y568" s="204"/>
      <c r="Z568" s="204"/>
      <c r="AA568" s="204"/>
    </row>
    <row r="569" spans="1:27" ht="12.75" customHeight="1">
      <c r="A569" s="218"/>
      <c r="B569" s="204"/>
      <c r="C569" s="204"/>
      <c r="D569" s="204"/>
      <c r="E569" s="204"/>
      <c r="F569" s="204"/>
      <c r="G569" s="204"/>
      <c r="H569" s="204"/>
      <c r="I569" s="204"/>
      <c r="J569" s="204"/>
      <c r="K569" s="204"/>
      <c r="L569" s="204"/>
      <c r="M569" s="204"/>
      <c r="N569" s="204"/>
      <c r="O569" s="204"/>
      <c r="P569" s="204"/>
      <c r="Q569" s="204"/>
      <c r="R569" s="204"/>
      <c r="S569" s="204"/>
      <c r="T569" s="204"/>
      <c r="U569" s="204"/>
      <c r="V569" s="204"/>
      <c r="W569" s="204"/>
      <c r="X569" s="204"/>
      <c r="Y569" s="204"/>
      <c r="Z569" s="204"/>
      <c r="AA569" s="204"/>
    </row>
    <row r="570" spans="1:27" ht="12.75" customHeight="1">
      <c r="A570" s="218"/>
      <c r="B570" s="204"/>
      <c r="C570" s="204"/>
      <c r="D570" s="204"/>
      <c r="E570" s="204"/>
      <c r="F570" s="204"/>
      <c r="G570" s="204"/>
      <c r="H570" s="204"/>
      <c r="I570" s="204"/>
      <c r="J570" s="204"/>
      <c r="K570" s="204"/>
      <c r="L570" s="204"/>
      <c r="M570" s="204"/>
      <c r="N570" s="204"/>
      <c r="O570" s="204"/>
      <c r="P570" s="204"/>
      <c r="Q570" s="204"/>
      <c r="R570" s="204"/>
      <c r="S570" s="204"/>
      <c r="T570" s="204"/>
      <c r="U570" s="204"/>
      <c r="V570" s="204"/>
      <c r="W570" s="204"/>
      <c r="X570" s="204"/>
      <c r="Y570" s="204"/>
      <c r="Z570" s="204"/>
      <c r="AA570" s="204"/>
    </row>
    <row r="571" spans="1:27" ht="12.75" customHeight="1">
      <c r="A571" s="218"/>
      <c r="B571" s="204"/>
      <c r="C571" s="204"/>
      <c r="D571" s="204"/>
      <c r="E571" s="204"/>
      <c r="F571" s="204"/>
      <c r="G571" s="204"/>
      <c r="H571" s="204"/>
      <c r="I571" s="204"/>
      <c r="J571" s="204"/>
      <c r="K571" s="204"/>
      <c r="L571" s="204"/>
      <c r="M571" s="204"/>
      <c r="N571" s="204"/>
      <c r="O571" s="204"/>
      <c r="P571" s="204"/>
      <c r="Q571" s="204"/>
      <c r="R571" s="204"/>
      <c r="S571" s="204"/>
      <c r="T571" s="204"/>
      <c r="U571" s="204"/>
      <c r="V571" s="204"/>
      <c r="W571" s="204"/>
      <c r="X571" s="204"/>
      <c r="Y571" s="204"/>
      <c r="Z571" s="204"/>
      <c r="AA571" s="204"/>
    </row>
    <row r="572" spans="1:27" ht="12.75" customHeight="1">
      <c r="A572" s="218"/>
      <c r="B572" s="204"/>
      <c r="C572" s="204"/>
      <c r="D572" s="204"/>
      <c r="E572" s="204"/>
      <c r="F572" s="204"/>
      <c r="G572" s="204"/>
      <c r="H572" s="204"/>
      <c r="I572" s="204"/>
      <c r="J572" s="204"/>
      <c r="K572" s="204"/>
      <c r="L572" s="204"/>
      <c r="M572" s="204"/>
      <c r="N572" s="204"/>
      <c r="O572" s="204"/>
      <c r="P572" s="204"/>
      <c r="Q572" s="204"/>
      <c r="R572" s="204"/>
      <c r="S572" s="204"/>
      <c r="T572" s="204"/>
      <c r="U572" s="204"/>
      <c r="V572" s="204"/>
      <c r="W572" s="204"/>
      <c r="X572" s="204"/>
      <c r="Y572" s="204"/>
      <c r="Z572" s="204"/>
      <c r="AA572" s="204"/>
    </row>
    <row r="573" spans="1:27" ht="12.75" customHeight="1">
      <c r="A573" s="218"/>
      <c r="B573" s="204"/>
      <c r="C573" s="204"/>
      <c r="D573" s="204"/>
      <c r="E573" s="204"/>
      <c r="F573" s="204"/>
      <c r="G573" s="204"/>
      <c r="H573" s="204"/>
      <c r="I573" s="204"/>
      <c r="J573" s="204"/>
      <c r="K573" s="204"/>
      <c r="L573" s="204"/>
      <c r="M573" s="204"/>
      <c r="N573" s="204"/>
      <c r="O573" s="204"/>
      <c r="P573" s="204"/>
      <c r="Q573" s="204"/>
      <c r="R573" s="204"/>
      <c r="S573" s="204"/>
      <c r="T573" s="204"/>
      <c r="U573" s="204"/>
      <c r="V573" s="204"/>
      <c r="W573" s="204"/>
      <c r="X573" s="204"/>
      <c r="Y573" s="204"/>
      <c r="Z573" s="204"/>
      <c r="AA573" s="204"/>
    </row>
    <row r="574" spans="1:27" ht="12.75" customHeight="1">
      <c r="A574" s="218"/>
      <c r="B574" s="204"/>
      <c r="C574" s="204"/>
      <c r="D574" s="204"/>
      <c r="E574" s="204"/>
      <c r="F574" s="204"/>
      <c r="G574" s="204"/>
      <c r="H574" s="204"/>
      <c r="I574" s="204"/>
      <c r="J574" s="204"/>
      <c r="K574" s="204"/>
      <c r="L574" s="204"/>
      <c r="M574" s="204"/>
      <c r="N574" s="204"/>
      <c r="O574" s="204"/>
      <c r="P574" s="204"/>
      <c r="Q574" s="204"/>
      <c r="R574" s="204"/>
      <c r="S574" s="204"/>
      <c r="T574" s="204"/>
      <c r="U574" s="204"/>
      <c r="V574" s="204"/>
      <c r="W574" s="204"/>
      <c r="X574" s="204"/>
      <c r="Y574" s="204"/>
      <c r="Z574" s="204"/>
      <c r="AA574" s="204"/>
    </row>
    <row r="575" spans="1:27" ht="12.75" customHeight="1">
      <c r="A575" s="218"/>
      <c r="B575" s="204"/>
      <c r="C575" s="204"/>
      <c r="D575" s="204"/>
      <c r="E575" s="204"/>
      <c r="F575" s="204"/>
      <c r="G575" s="204"/>
      <c r="H575" s="204"/>
      <c r="I575" s="204"/>
      <c r="J575" s="204"/>
      <c r="K575" s="204"/>
      <c r="L575" s="204"/>
      <c r="M575" s="204"/>
      <c r="N575" s="204"/>
      <c r="O575" s="204"/>
      <c r="P575" s="204"/>
      <c r="Q575" s="204"/>
      <c r="R575" s="204"/>
      <c r="S575" s="204"/>
      <c r="T575" s="204"/>
      <c r="U575" s="204"/>
      <c r="V575" s="204"/>
      <c r="W575" s="204"/>
      <c r="X575" s="204"/>
      <c r="Y575" s="204"/>
      <c r="Z575" s="204"/>
      <c r="AA575" s="204"/>
    </row>
    <row r="576" spans="1:27" ht="12.75" customHeight="1">
      <c r="A576" s="218"/>
      <c r="B576" s="204"/>
      <c r="C576" s="204"/>
      <c r="D576" s="204"/>
      <c r="E576" s="204"/>
      <c r="F576" s="204"/>
      <c r="G576" s="204"/>
      <c r="H576" s="204"/>
      <c r="I576" s="204"/>
      <c r="J576" s="204"/>
      <c r="K576" s="204"/>
      <c r="L576" s="204"/>
      <c r="M576" s="204"/>
      <c r="N576" s="204"/>
      <c r="O576" s="204"/>
      <c r="P576" s="204"/>
      <c r="Q576" s="204"/>
      <c r="R576" s="204"/>
      <c r="S576" s="204"/>
      <c r="T576" s="204"/>
      <c r="U576" s="204"/>
      <c r="V576" s="204"/>
      <c r="W576" s="204"/>
      <c r="X576" s="204"/>
      <c r="Y576" s="204"/>
      <c r="Z576" s="204"/>
      <c r="AA576" s="204"/>
    </row>
    <row r="577" spans="1:27" ht="12.75" customHeight="1">
      <c r="A577" s="218"/>
      <c r="B577" s="204"/>
      <c r="C577" s="204"/>
      <c r="D577" s="204"/>
      <c r="E577" s="204"/>
      <c r="F577" s="204"/>
      <c r="G577" s="204"/>
      <c r="H577" s="204"/>
      <c r="I577" s="204"/>
      <c r="J577" s="204"/>
      <c r="K577" s="204"/>
      <c r="L577" s="204"/>
      <c r="M577" s="204"/>
      <c r="N577" s="204"/>
      <c r="O577" s="204"/>
      <c r="P577" s="204"/>
      <c r="Q577" s="204"/>
      <c r="R577" s="204"/>
      <c r="S577" s="204"/>
      <c r="T577" s="204"/>
      <c r="U577" s="204"/>
      <c r="V577" s="204"/>
      <c r="W577" s="204"/>
      <c r="X577" s="204"/>
      <c r="Y577" s="204"/>
      <c r="Z577" s="204"/>
      <c r="AA577" s="204"/>
    </row>
    <row r="578" spans="1:27" ht="12.75" customHeight="1">
      <c r="A578" s="218"/>
      <c r="B578" s="204"/>
      <c r="C578" s="204"/>
      <c r="D578" s="204"/>
      <c r="E578" s="204"/>
      <c r="F578" s="204"/>
      <c r="G578" s="204"/>
      <c r="H578" s="204"/>
      <c r="I578" s="204"/>
      <c r="J578" s="204"/>
      <c r="K578" s="204"/>
      <c r="L578" s="204"/>
      <c r="M578" s="204"/>
      <c r="N578" s="204"/>
      <c r="O578" s="204"/>
      <c r="P578" s="204"/>
      <c r="Q578" s="204"/>
      <c r="R578" s="204"/>
      <c r="S578" s="204"/>
      <c r="T578" s="204"/>
      <c r="U578" s="204"/>
      <c r="V578" s="204"/>
      <c r="W578" s="204"/>
      <c r="X578" s="204"/>
      <c r="Y578" s="204"/>
      <c r="Z578" s="204"/>
      <c r="AA578" s="204"/>
    </row>
    <row r="579" spans="1:27" ht="12.75" customHeight="1">
      <c r="A579" s="218"/>
      <c r="B579" s="204"/>
      <c r="C579" s="204"/>
      <c r="D579" s="204"/>
      <c r="E579" s="204"/>
      <c r="F579" s="204"/>
      <c r="G579" s="204"/>
      <c r="H579" s="204"/>
      <c r="I579" s="204"/>
      <c r="J579" s="204"/>
      <c r="K579" s="204"/>
      <c r="L579" s="204"/>
      <c r="M579" s="204"/>
      <c r="N579" s="204"/>
      <c r="O579" s="204"/>
      <c r="P579" s="204"/>
      <c r="Q579" s="204"/>
      <c r="R579" s="204"/>
      <c r="S579" s="204"/>
      <c r="T579" s="204"/>
      <c r="U579" s="204"/>
      <c r="V579" s="204"/>
      <c r="W579" s="204"/>
      <c r="X579" s="204"/>
      <c r="Y579" s="204"/>
      <c r="Z579" s="204"/>
      <c r="AA579" s="204"/>
    </row>
    <row r="580" spans="1:27" ht="12.75" customHeight="1">
      <c r="A580" s="218"/>
      <c r="B580" s="204"/>
      <c r="C580" s="204"/>
      <c r="D580" s="204"/>
      <c r="E580" s="204"/>
      <c r="F580" s="204"/>
      <c r="G580" s="204"/>
      <c r="H580" s="204"/>
      <c r="I580" s="204"/>
      <c r="J580" s="204"/>
      <c r="K580" s="204"/>
      <c r="L580" s="204"/>
      <c r="M580" s="204"/>
      <c r="N580" s="204"/>
      <c r="O580" s="204"/>
      <c r="P580" s="204"/>
      <c r="Q580" s="204"/>
      <c r="R580" s="204"/>
      <c r="S580" s="204"/>
      <c r="T580" s="204"/>
      <c r="U580" s="204"/>
      <c r="V580" s="204"/>
      <c r="W580" s="204"/>
      <c r="X580" s="204"/>
      <c r="Y580" s="204"/>
      <c r="Z580" s="204"/>
      <c r="AA580" s="204"/>
    </row>
    <row r="581" spans="1:27" ht="12.75" customHeight="1">
      <c r="A581" s="218"/>
      <c r="B581" s="204"/>
      <c r="C581" s="204"/>
      <c r="D581" s="204"/>
      <c r="E581" s="204"/>
      <c r="F581" s="204"/>
      <c r="G581" s="204"/>
      <c r="H581" s="204"/>
      <c r="I581" s="204"/>
      <c r="J581" s="204"/>
      <c r="K581" s="204"/>
      <c r="L581" s="204"/>
      <c r="M581" s="204"/>
      <c r="N581" s="204"/>
      <c r="O581" s="204"/>
      <c r="P581" s="204"/>
      <c r="Q581" s="204"/>
      <c r="R581" s="204"/>
      <c r="S581" s="204"/>
      <c r="T581" s="204"/>
      <c r="U581" s="204"/>
      <c r="V581" s="204"/>
      <c r="W581" s="204"/>
      <c r="X581" s="204"/>
      <c r="Y581" s="204"/>
      <c r="Z581" s="204"/>
      <c r="AA581" s="204"/>
    </row>
    <row r="582" spans="1:27" ht="12.75" customHeight="1">
      <c r="A582" s="218"/>
      <c r="B582" s="204"/>
      <c r="C582" s="204"/>
      <c r="D582" s="204"/>
      <c r="E582" s="204"/>
      <c r="F582" s="204"/>
      <c r="G582" s="204"/>
      <c r="H582" s="204"/>
      <c r="I582" s="204"/>
      <c r="J582" s="204"/>
      <c r="K582" s="204"/>
      <c r="L582" s="204"/>
      <c r="M582" s="204"/>
      <c r="N582" s="204"/>
      <c r="O582" s="204"/>
      <c r="P582" s="204"/>
      <c r="Q582" s="204"/>
      <c r="R582" s="204"/>
      <c r="S582" s="204"/>
      <c r="T582" s="204"/>
      <c r="U582" s="204"/>
      <c r="V582" s="204"/>
      <c r="W582" s="204"/>
      <c r="X582" s="204"/>
      <c r="Y582" s="204"/>
      <c r="Z582" s="204"/>
      <c r="AA582" s="204"/>
    </row>
    <row r="583" spans="1:27" ht="12.75" customHeight="1">
      <c r="A583" s="218"/>
      <c r="B583" s="204"/>
      <c r="C583" s="204"/>
      <c r="D583" s="204"/>
      <c r="E583" s="204"/>
      <c r="F583" s="204"/>
      <c r="G583" s="204"/>
      <c r="H583" s="204"/>
      <c r="I583" s="204"/>
      <c r="J583" s="204"/>
      <c r="K583" s="204"/>
      <c r="L583" s="204"/>
      <c r="M583" s="204"/>
      <c r="N583" s="204"/>
      <c r="O583" s="204"/>
      <c r="P583" s="204"/>
      <c r="Q583" s="204"/>
      <c r="R583" s="204"/>
      <c r="S583" s="204"/>
      <c r="T583" s="204"/>
      <c r="U583" s="204"/>
      <c r="V583" s="204"/>
      <c r="W583" s="204"/>
      <c r="X583" s="204"/>
      <c r="Y583" s="204"/>
      <c r="Z583" s="204"/>
      <c r="AA583" s="204"/>
    </row>
    <row r="584" spans="1:27" ht="12.75" customHeight="1">
      <c r="A584" s="218"/>
      <c r="B584" s="204"/>
      <c r="C584" s="204"/>
      <c r="D584" s="204"/>
      <c r="E584" s="204"/>
      <c r="F584" s="204"/>
      <c r="G584" s="204"/>
      <c r="H584" s="204"/>
      <c r="I584" s="204"/>
      <c r="J584" s="204"/>
      <c r="K584" s="204"/>
      <c r="L584" s="204"/>
      <c r="M584" s="204"/>
      <c r="N584" s="204"/>
      <c r="O584" s="204"/>
      <c r="P584" s="204"/>
      <c r="Q584" s="204"/>
      <c r="R584" s="204"/>
      <c r="S584" s="204"/>
      <c r="T584" s="204"/>
      <c r="U584" s="204"/>
      <c r="V584" s="204"/>
      <c r="W584" s="204"/>
      <c r="X584" s="204"/>
      <c r="Y584" s="204"/>
      <c r="Z584" s="204"/>
      <c r="AA584" s="204"/>
    </row>
    <row r="585" spans="1:27" ht="12.75" customHeight="1">
      <c r="A585" s="218"/>
      <c r="B585" s="204"/>
      <c r="C585" s="204"/>
      <c r="D585" s="204"/>
      <c r="E585" s="204"/>
      <c r="F585" s="204"/>
      <c r="G585" s="204"/>
      <c r="H585" s="204"/>
      <c r="I585" s="204"/>
      <c r="J585" s="204"/>
      <c r="K585" s="204"/>
      <c r="L585" s="204"/>
      <c r="M585" s="204"/>
      <c r="N585" s="204"/>
      <c r="O585" s="204"/>
      <c r="P585" s="204"/>
      <c r="Q585" s="204"/>
      <c r="R585" s="204"/>
      <c r="S585" s="204"/>
      <c r="T585" s="204"/>
      <c r="U585" s="204"/>
      <c r="V585" s="204"/>
      <c r="W585" s="204"/>
      <c r="X585" s="204"/>
      <c r="Y585" s="204"/>
      <c r="Z585" s="204"/>
      <c r="AA585" s="204"/>
    </row>
    <row r="586" spans="1:27" ht="12.75" customHeight="1">
      <c r="A586" s="218"/>
      <c r="B586" s="204"/>
      <c r="C586" s="204"/>
      <c r="D586" s="204"/>
      <c r="E586" s="204"/>
      <c r="F586" s="204"/>
      <c r="G586" s="204"/>
      <c r="H586" s="204"/>
      <c r="I586" s="204"/>
      <c r="J586" s="204"/>
      <c r="K586" s="204"/>
      <c r="L586" s="204"/>
      <c r="M586" s="204"/>
      <c r="N586" s="204"/>
      <c r="O586" s="204"/>
      <c r="P586" s="204"/>
      <c r="Q586" s="204"/>
      <c r="R586" s="204"/>
      <c r="S586" s="204"/>
      <c r="T586" s="204"/>
      <c r="U586" s="204"/>
      <c r="V586" s="204"/>
      <c r="W586" s="204"/>
      <c r="X586" s="204"/>
      <c r="Y586" s="204"/>
      <c r="Z586" s="204"/>
      <c r="AA586" s="204"/>
    </row>
    <row r="587" spans="1:27" ht="12.75" customHeight="1">
      <c r="A587" s="218"/>
      <c r="B587" s="204"/>
      <c r="C587" s="204"/>
      <c r="D587" s="204"/>
      <c r="E587" s="204"/>
      <c r="F587" s="204"/>
      <c r="G587" s="204"/>
      <c r="H587" s="204"/>
      <c r="I587" s="204"/>
      <c r="J587" s="204"/>
      <c r="K587" s="204"/>
      <c r="L587" s="204"/>
      <c r="M587" s="204"/>
      <c r="N587" s="204"/>
      <c r="O587" s="204"/>
      <c r="P587" s="204"/>
      <c r="Q587" s="204"/>
      <c r="R587" s="204"/>
      <c r="S587" s="204"/>
      <c r="T587" s="204"/>
      <c r="U587" s="204"/>
      <c r="V587" s="204"/>
      <c r="W587" s="204"/>
      <c r="X587" s="204"/>
      <c r="Y587" s="204"/>
      <c r="Z587" s="204"/>
      <c r="AA587" s="204"/>
    </row>
    <row r="588" spans="1:27" ht="12.75" customHeight="1">
      <c r="A588" s="218"/>
      <c r="B588" s="204"/>
      <c r="C588" s="204"/>
      <c r="D588" s="204"/>
      <c r="E588" s="204"/>
      <c r="F588" s="204"/>
      <c r="G588" s="204"/>
      <c r="H588" s="204"/>
      <c r="I588" s="204"/>
      <c r="J588" s="204"/>
      <c r="K588" s="204"/>
      <c r="L588" s="204"/>
      <c r="M588" s="204"/>
      <c r="N588" s="204"/>
      <c r="O588" s="204"/>
      <c r="P588" s="204"/>
      <c r="Q588" s="204"/>
      <c r="R588" s="204"/>
      <c r="S588" s="204"/>
      <c r="T588" s="204"/>
      <c r="U588" s="204"/>
      <c r="V588" s="204"/>
      <c r="W588" s="204"/>
      <c r="X588" s="204"/>
      <c r="Y588" s="204"/>
      <c r="Z588" s="204"/>
      <c r="AA588" s="204"/>
    </row>
    <row r="589" spans="1:27" ht="12.75" customHeight="1">
      <c r="A589" s="218"/>
      <c r="B589" s="204"/>
      <c r="C589" s="204"/>
      <c r="D589" s="204"/>
      <c r="E589" s="204"/>
      <c r="F589" s="204"/>
      <c r="G589" s="204"/>
      <c r="H589" s="204"/>
      <c r="I589" s="204"/>
      <c r="J589" s="204"/>
      <c r="K589" s="204"/>
      <c r="L589" s="204"/>
      <c r="M589" s="204"/>
      <c r="N589" s="204"/>
      <c r="O589" s="204"/>
      <c r="P589" s="204"/>
      <c r="Q589" s="204"/>
      <c r="R589" s="204"/>
      <c r="S589" s="204"/>
      <c r="T589" s="204"/>
      <c r="U589" s="204"/>
      <c r="V589" s="204"/>
      <c r="W589" s="204"/>
      <c r="X589" s="204"/>
      <c r="Y589" s="204"/>
      <c r="Z589" s="204"/>
      <c r="AA589" s="204"/>
    </row>
    <row r="590" spans="1:27" ht="12.75" customHeight="1">
      <c r="A590" s="218"/>
      <c r="B590" s="204"/>
      <c r="C590" s="204"/>
      <c r="D590" s="204"/>
      <c r="E590" s="204"/>
      <c r="F590" s="204"/>
      <c r="G590" s="204"/>
      <c r="H590" s="204"/>
      <c r="I590" s="204"/>
      <c r="J590" s="204"/>
      <c r="K590" s="204"/>
      <c r="L590" s="204"/>
      <c r="M590" s="204"/>
      <c r="N590" s="204"/>
      <c r="O590" s="204"/>
      <c r="P590" s="204"/>
      <c r="Q590" s="204"/>
      <c r="R590" s="204"/>
      <c r="S590" s="204"/>
      <c r="T590" s="204"/>
      <c r="U590" s="204"/>
      <c r="V590" s="204"/>
      <c r="W590" s="204"/>
      <c r="X590" s="204"/>
      <c r="Y590" s="204"/>
      <c r="Z590" s="204"/>
      <c r="AA590" s="204"/>
    </row>
    <row r="591" spans="1:27" ht="12.75" customHeight="1">
      <c r="A591" s="218"/>
      <c r="B591" s="204"/>
      <c r="C591" s="204"/>
      <c r="D591" s="204"/>
      <c r="E591" s="204"/>
      <c r="F591" s="204"/>
      <c r="G591" s="204"/>
      <c r="H591" s="204"/>
      <c r="I591" s="204"/>
      <c r="J591" s="204"/>
      <c r="K591" s="204"/>
      <c r="L591" s="204"/>
      <c r="M591" s="204"/>
      <c r="N591" s="204"/>
      <c r="O591" s="204"/>
      <c r="P591" s="204"/>
      <c r="Q591" s="204"/>
      <c r="R591" s="204"/>
      <c r="S591" s="204"/>
      <c r="T591" s="204"/>
      <c r="U591" s="204"/>
      <c r="V591" s="204"/>
      <c r="W591" s="204"/>
      <c r="X591" s="204"/>
      <c r="Y591" s="204"/>
      <c r="Z591" s="204"/>
      <c r="AA591" s="204"/>
    </row>
    <row r="592" spans="1:27" ht="12.75" customHeight="1">
      <c r="A592" s="218"/>
      <c r="B592" s="204"/>
      <c r="C592" s="204"/>
      <c r="D592" s="204"/>
      <c r="E592" s="204"/>
      <c r="F592" s="204"/>
      <c r="G592" s="204"/>
      <c r="H592" s="204"/>
      <c r="I592" s="204"/>
      <c r="J592" s="204"/>
      <c r="K592" s="204"/>
      <c r="L592" s="204"/>
      <c r="M592" s="204"/>
      <c r="N592" s="204"/>
      <c r="O592" s="204"/>
      <c r="P592" s="204"/>
      <c r="Q592" s="204"/>
      <c r="R592" s="204"/>
      <c r="S592" s="204"/>
      <c r="T592" s="204"/>
      <c r="U592" s="204"/>
      <c r="V592" s="204"/>
      <c r="W592" s="204"/>
      <c r="X592" s="204"/>
      <c r="Y592" s="204"/>
      <c r="Z592" s="204"/>
      <c r="AA592" s="204"/>
    </row>
    <row r="593" spans="1:27" ht="12.75" customHeight="1">
      <c r="A593" s="218"/>
      <c r="B593" s="204"/>
      <c r="C593" s="204"/>
      <c r="D593" s="204"/>
      <c r="E593" s="204"/>
      <c r="F593" s="204"/>
      <c r="G593" s="204"/>
      <c r="H593" s="204"/>
      <c r="I593" s="204"/>
      <c r="J593" s="204"/>
      <c r="K593" s="204"/>
      <c r="L593" s="204"/>
      <c r="M593" s="204"/>
      <c r="N593" s="204"/>
      <c r="O593" s="204"/>
      <c r="P593" s="204"/>
      <c r="Q593" s="204"/>
      <c r="R593" s="204"/>
      <c r="S593" s="204"/>
      <c r="T593" s="204"/>
      <c r="U593" s="204"/>
      <c r="V593" s="204"/>
      <c r="W593" s="204"/>
      <c r="X593" s="204"/>
      <c r="Y593" s="204"/>
      <c r="Z593" s="204"/>
      <c r="AA593" s="204"/>
    </row>
    <row r="594" spans="1:27" ht="12.75" customHeight="1">
      <c r="A594" s="218"/>
      <c r="B594" s="204"/>
      <c r="C594" s="204"/>
      <c r="D594" s="204"/>
      <c r="E594" s="204"/>
      <c r="F594" s="204"/>
      <c r="G594" s="204"/>
      <c r="H594" s="204"/>
      <c r="I594" s="204"/>
      <c r="J594" s="204"/>
      <c r="K594" s="204"/>
      <c r="L594" s="204"/>
      <c r="M594" s="204"/>
      <c r="N594" s="204"/>
      <c r="O594" s="204"/>
      <c r="P594" s="204"/>
      <c r="Q594" s="204"/>
      <c r="R594" s="204"/>
      <c r="S594" s="204"/>
      <c r="T594" s="204"/>
      <c r="U594" s="204"/>
      <c r="V594" s="204"/>
      <c r="W594" s="204"/>
      <c r="X594" s="204"/>
      <c r="Y594" s="204"/>
      <c r="Z594" s="204"/>
      <c r="AA594" s="204"/>
    </row>
    <row r="595" spans="1:27" ht="12.75" customHeight="1">
      <c r="A595" s="218"/>
      <c r="B595" s="204"/>
      <c r="C595" s="204"/>
      <c r="D595" s="204"/>
      <c r="E595" s="204"/>
      <c r="F595" s="204"/>
      <c r="G595" s="204"/>
      <c r="H595" s="204"/>
      <c r="I595" s="204"/>
      <c r="J595" s="204"/>
      <c r="K595" s="204"/>
      <c r="L595" s="204"/>
      <c r="M595" s="204"/>
      <c r="N595" s="204"/>
      <c r="O595" s="204"/>
      <c r="P595" s="204"/>
      <c r="Q595" s="204"/>
      <c r="R595" s="204"/>
      <c r="S595" s="204"/>
      <c r="T595" s="204"/>
      <c r="U595" s="204"/>
      <c r="V595" s="204"/>
      <c r="W595" s="204"/>
      <c r="X595" s="204"/>
      <c r="Y595" s="204"/>
      <c r="Z595" s="204"/>
      <c r="AA595" s="204"/>
    </row>
    <row r="596" spans="1:27" ht="12.75" customHeight="1">
      <c r="A596" s="218"/>
      <c r="B596" s="204"/>
      <c r="C596" s="204"/>
      <c r="D596" s="204"/>
      <c r="E596" s="204"/>
      <c r="F596" s="204"/>
      <c r="G596" s="204"/>
      <c r="H596" s="204"/>
      <c r="I596" s="204"/>
      <c r="J596" s="204"/>
      <c r="K596" s="204"/>
      <c r="L596" s="204"/>
      <c r="M596" s="204"/>
      <c r="N596" s="204"/>
      <c r="O596" s="204"/>
      <c r="P596" s="204"/>
      <c r="Q596" s="204"/>
      <c r="R596" s="204"/>
      <c r="S596" s="204"/>
      <c r="T596" s="204"/>
      <c r="U596" s="204"/>
      <c r="V596" s="204"/>
      <c r="W596" s="204"/>
      <c r="X596" s="204"/>
      <c r="Y596" s="204"/>
      <c r="Z596" s="204"/>
      <c r="AA596" s="204"/>
    </row>
    <row r="597" spans="1:27" ht="12.75" customHeight="1">
      <c r="A597" s="218"/>
      <c r="B597" s="204"/>
      <c r="C597" s="204"/>
      <c r="D597" s="204"/>
      <c r="E597" s="204"/>
      <c r="F597" s="204"/>
      <c r="G597" s="204"/>
      <c r="H597" s="204"/>
      <c r="I597" s="204"/>
      <c r="J597" s="204"/>
      <c r="K597" s="204"/>
      <c r="L597" s="204"/>
      <c r="M597" s="204"/>
      <c r="N597" s="204"/>
      <c r="O597" s="204"/>
      <c r="P597" s="204"/>
      <c r="Q597" s="204"/>
      <c r="R597" s="204"/>
      <c r="S597" s="204"/>
      <c r="T597" s="204"/>
      <c r="U597" s="204"/>
      <c r="V597" s="204"/>
      <c r="W597" s="204"/>
      <c r="X597" s="204"/>
      <c r="Y597" s="204"/>
      <c r="Z597" s="204"/>
      <c r="AA597" s="204"/>
    </row>
    <row r="598" spans="1:27" ht="12.75" customHeight="1">
      <c r="A598" s="218"/>
      <c r="B598" s="204"/>
      <c r="C598" s="204"/>
      <c r="D598" s="204"/>
      <c r="E598" s="204"/>
      <c r="F598" s="204"/>
      <c r="G598" s="204"/>
      <c r="H598" s="204"/>
      <c r="I598" s="204"/>
      <c r="J598" s="204"/>
      <c r="K598" s="204"/>
      <c r="L598" s="204"/>
      <c r="M598" s="204"/>
      <c r="N598" s="204"/>
      <c r="O598" s="204"/>
      <c r="P598" s="204"/>
      <c r="Q598" s="204"/>
      <c r="R598" s="204"/>
      <c r="S598" s="204"/>
      <c r="T598" s="204"/>
      <c r="U598" s="204"/>
      <c r="V598" s="204"/>
      <c r="W598" s="204"/>
      <c r="X598" s="204"/>
      <c r="Y598" s="204"/>
      <c r="Z598" s="204"/>
      <c r="AA598" s="204"/>
    </row>
    <row r="599" spans="1:27" ht="12.75" customHeight="1">
      <c r="A599" s="218"/>
      <c r="B599" s="204"/>
      <c r="C599" s="204"/>
      <c r="D599" s="204"/>
      <c r="E599" s="204"/>
      <c r="F599" s="204"/>
      <c r="G599" s="204"/>
      <c r="H599" s="204"/>
      <c r="I599" s="204"/>
      <c r="J599" s="204"/>
      <c r="K599" s="204"/>
      <c r="L599" s="204"/>
      <c r="M599" s="204"/>
      <c r="N599" s="204"/>
      <c r="O599" s="204"/>
      <c r="P599" s="204"/>
      <c r="Q599" s="204"/>
      <c r="R599" s="204"/>
      <c r="S599" s="204"/>
      <c r="T599" s="204"/>
      <c r="U599" s="204"/>
      <c r="V599" s="204"/>
      <c r="W599" s="204"/>
      <c r="X599" s="204"/>
      <c r="Y599" s="204"/>
      <c r="Z599" s="204"/>
      <c r="AA599" s="204"/>
    </row>
    <row r="600" spans="1:27" ht="12.75" customHeight="1">
      <c r="A600" s="218"/>
      <c r="B600" s="204"/>
      <c r="C600" s="204"/>
      <c r="D600" s="204"/>
      <c r="E600" s="204"/>
      <c r="F600" s="204"/>
      <c r="G600" s="204"/>
      <c r="H600" s="204"/>
      <c r="I600" s="204"/>
      <c r="J600" s="204"/>
      <c r="K600" s="204"/>
      <c r="L600" s="204"/>
      <c r="M600" s="204"/>
      <c r="N600" s="204"/>
      <c r="O600" s="204"/>
      <c r="P600" s="204"/>
      <c r="Q600" s="204"/>
      <c r="R600" s="204"/>
      <c r="S600" s="204"/>
      <c r="T600" s="204"/>
      <c r="U600" s="204"/>
      <c r="V600" s="204"/>
      <c r="W600" s="204"/>
      <c r="X600" s="204"/>
      <c r="Y600" s="204"/>
      <c r="Z600" s="204"/>
      <c r="AA600" s="204"/>
    </row>
    <row r="601" spans="1:27" ht="12.75" customHeight="1">
      <c r="A601" s="218"/>
      <c r="B601" s="204"/>
      <c r="C601" s="204"/>
      <c r="D601" s="204"/>
      <c r="E601" s="204"/>
      <c r="F601" s="204"/>
      <c r="G601" s="204"/>
      <c r="H601" s="204"/>
      <c r="I601" s="204"/>
      <c r="J601" s="204"/>
      <c r="K601" s="204"/>
      <c r="L601" s="204"/>
      <c r="M601" s="204"/>
      <c r="N601" s="204"/>
      <c r="O601" s="204"/>
      <c r="P601" s="204"/>
      <c r="Q601" s="204"/>
      <c r="R601" s="204"/>
      <c r="S601" s="204"/>
      <c r="T601" s="204"/>
      <c r="U601" s="204"/>
      <c r="V601" s="204"/>
      <c r="W601" s="204"/>
      <c r="X601" s="204"/>
      <c r="Y601" s="204"/>
      <c r="Z601" s="204"/>
      <c r="AA601" s="204"/>
    </row>
    <row r="602" spans="1:27" ht="12.75" customHeight="1">
      <c r="A602" s="218"/>
      <c r="B602" s="204"/>
      <c r="C602" s="204"/>
      <c r="D602" s="204"/>
      <c r="E602" s="204"/>
      <c r="F602" s="204"/>
      <c r="G602" s="204"/>
      <c r="H602" s="204"/>
      <c r="I602" s="204"/>
      <c r="J602" s="204"/>
      <c r="K602" s="204"/>
      <c r="L602" s="204"/>
      <c r="M602" s="204"/>
      <c r="N602" s="204"/>
      <c r="O602" s="204"/>
      <c r="P602" s="204"/>
      <c r="Q602" s="204"/>
      <c r="R602" s="204"/>
      <c r="S602" s="204"/>
      <c r="T602" s="204"/>
      <c r="U602" s="204"/>
      <c r="V602" s="204"/>
      <c r="W602" s="204"/>
      <c r="X602" s="204"/>
      <c r="Y602" s="204"/>
      <c r="Z602" s="204"/>
      <c r="AA602" s="204"/>
    </row>
    <row r="603" spans="1:27" ht="12.75" customHeight="1">
      <c r="A603" s="218"/>
      <c r="B603" s="204"/>
      <c r="C603" s="204"/>
      <c r="D603" s="204"/>
      <c r="E603" s="204"/>
      <c r="F603" s="204"/>
      <c r="G603" s="204"/>
      <c r="H603" s="204"/>
      <c r="I603" s="204"/>
      <c r="J603" s="204"/>
      <c r="K603" s="204"/>
      <c r="L603" s="204"/>
      <c r="M603" s="204"/>
      <c r="N603" s="204"/>
      <c r="O603" s="204"/>
      <c r="P603" s="204"/>
      <c r="Q603" s="204"/>
      <c r="R603" s="204"/>
      <c r="S603" s="204"/>
      <c r="T603" s="204"/>
      <c r="U603" s="204"/>
      <c r="V603" s="204"/>
      <c r="W603" s="204"/>
      <c r="X603" s="204"/>
      <c r="Y603" s="204"/>
      <c r="Z603" s="204"/>
      <c r="AA603" s="204"/>
    </row>
    <row r="604" spans="1:27" ht="12.75" customHeight="1">
      <c r="A604" s="218"/>
      <c r="B604" s="204"/>
      <c r="C604" s="204"/>
      <c r="D604" s="204"/>
      <c r="E604" s="204"/>
      <c r="F604" s="204"/>
      <c r="G604" s="204"/>
      <c r="H604" s="204"/>
      <c r="I604" s="204"/>
      <c r="J604" s="204"/>
      <c r="K604" s="204"/>
      <c r="L604" s="204"/>
      <c r="M604" s="204"/>
      <c r="N604" s="204"/>
      <c r="O604" s="204"/>
      <c r="P604" s="204"/>
      <c r="Q604" s="204"/>
      <c r="R604" s="204"/>
      <c r="S604" s="204"/>
      <c r="T604" s="204"/>
      <c r="U604" s="204"/>
      <c r="V604" s="204"/>
      <c r="W604" s="204"/>
      <c r="X604" s="204"/>
      <c r="Y604" s="204"/>
      <c r="Z604" s="204"/>
      <c r="AA604" s="204"/>
    </row>
    <row r="605" spans="1:27" ht="12.75" customHeight="1">
      <c r="A605" s="218"/>
      <c r="B605" s="204"/>
      <c r="C605" s="204"/>
      <c r="D605" s="204"/>
      <c r="E605" s="204"/>
      <c r="F605" s="204"/>
      <c r="G605" s="204"/>
      <c r="H605" s="204"/>
      <c r="I605" s="204"/>
      <c r="J605" s="204"/>
      <c r="K605" s="204"/>
      <c r="L605" s="204"/>
      <c r="M605" s="204"/>
      <c r="N605" s="204"/>
      <c r="O605" s="204"/>
      <c r="P605" s="204"/>
      <c r="Q605" s="204"/>
      <c r="R605" s="204"/>
      <c r="S605" s="204"/>
      <c r="T605" s="204"/>
      <c r="U605" s="204"/>
      <c r="V605" s="204"/>
      <c r="W605" s="204"/>
      <c r="X605" s="204"/>
      <c r="Y605" s="204"/>
      <c r="Z605" s="204"/>
      <c r="AA605" s="204"/>
    </row>
    <row r="606" spans="1:27" ht="12.75" customHeight="1">
      <c r="A606" s="218"/>
      <c r="B606" s="204"/>
      <c r="C606" s="204"/>
      <c r="D606" s="204"/>
      <c r="E606" s="204"/>
      <c r="F606" s="204"/>
      <c r="G606" s="204"/>
      <c r="H606" s="204"/>
      <c r="I606" s="204"/>
      <c r="J606" s="204"/>
      <c r="K606" s="204"/>
      <c r="L606" s="204"/>
      <c r="M606" s="204"/>
      <c r="N606" s="204"/>
      <c r="O606" s="204"/>
      <c r="P606" s="204"/>
      <c r="Q606" s="204"/>
      <c r="R606" s="204"/>
      <c r="S606" s="204"/>
      <c r="T606" s="204"/>
      <c r="U606" s="204"/>
      <c r="V606" s="204"/>
      <c r="W606" s="204"/>
      <c r="X606" s="204"/>
      <c r="Y606" s="204"/>
      <c r="Z606" s="204"/>
      <c r="AA606" s="204"/>
    </row>
    <row r="607" spans="1:27" ht="12.75" customHeight="1">
      <c r="A607" s="218"/>
      <c r="B607" s="204"/>
      <c r="C607" s="204"/>
      <c r="D607" s="204"/>
      <c r="E607" s="204"/>
      <c r="F607" s="204"/>
      <c r="G607" s="204"/>
      <c r="H607" s="204"/>
      <c r="I607" s="204"/>
      <c r="J607" s="204"/>
      <c r="K607" s="204"/>
      <c r="L607" s="204"/>
      <c r="M607" s="204"/>
      <c r="N607" s="204"/>
      <c r="O607" s="204"/>
      <c r="P607" s="204"/>
      <c r="Q607" s="204"/>
      <c r="R607" s="204"/>
      <c r="S607" s="204"/>
      <c r="T607" s="204"/>
      <c r="U607" s="204"/>
      <c r="V607" s="204"/>
      <c r="W607" s="204"/>
      <c r="X607" s="204"/>
      <c r="Y607" s="204"/>
      <c r="Z607" s="204"/>
      <c r="AA607" s="204"/>
    </row>
    <row r="608" spans="1:27" ht="12.75" customHeight="1">
      <c r="A608" s="218"/>
      <c r="B608" s="204"/>
      <c r="C608" s="204"/>
      <c r="D608" s="204"/>
      <c r="E608" s="204"/>
      <c r="F608" s="204"/>
      <c r="G608" s="204"/>
      <c r="H608" s="204"/>
      <c r="I608" s="204"/>
      <c r="J608" s="204"/>
      <c r="K608" s="204"/>
      <c r="L608" s="204"/>
      <c r="M608" s="204"/>
      <c r="N608" s="204"/>
      <c r="O608" s="204"/>
      <c r="P608" s="204"/>
      <c r="Q608" s="204"/>
      <c r="R608" s="204"/>
      <c r="S608" s="204"/>
      <c r="T608" s="204"/>
      <c r="U608" s="204"/>
      <c r="V608" s="204"/>
      <c r="W608" s="204"/>
      <c r="X608" s="204"/>
      <c r="Y608" s="204"/>
      <c r="Z608" s="204"/>
      <c r="AA608" s="204"/>
    </row>
    <row r="609" spans="1:27" ht="12.75" customHeight="1">
      <c r="A609" s="218"/>
      <c r="B609" s="204"/>
      <c r="C609" s="204"/>
      <c r="D609" s="204"/>
      <c r="E609" s="204"/>
      <c r="F609" s="204"/>
      <c r="G609" s="204"/>
      <c r="H609" s="204"/>
      <c r="I609" s="204"/>
      <c r="J609" s="204"/>
      <c r="K609" s="204"/>
      <c r="L609" s="204"/>
      <c r="M609" s="204"/>
      <c r="N609" s="204"/>
      <c r="O609" s="204"/>
      <c r="P609" s="204"/>
      <c r="Q609" s="204"/>
      <c r="R609" s="204"/>
      <c r="S609" s="204"/>
      <c r="T609" s="204"/>
      <c r="U609" s="204"/>
      <c r="V609" s="204"/>
      <c r="W609" s="204"/>
      <c r="X609" s="204"/>
      <c r="Y609" s="204"/>
      <c r="Z609" s="204"/>
      <c r="AA609" s="204"/>
    </row>
    <row r="610" spans="1:27" ht="12.75" customHeight="1">
      <c r="A610" s="218"/>
      <c r="B610" s="204"/>
      <c r="C610" s="204"/>
      <c r="D610" s="204"/>
      <c r="E610" s="204"/>
      <c r="F610" s="204"/>
      <c r="G610" s="204"/>
      <c r="H610" s="204"/>
      <c r="I610" s="204"/>
      <c r="J610" s="204"/>
      <c r="K610" s="204"/>
      <c r="L610" s="204"/>
      <c r="M610" s="204"/>
      <c r="N610" s="204"/>
      <c r="O610" s="204"/>
      <c r="P610" s="204"/>
      <c r="Q610" s="204"/>
      <c r="R610" s="204"/>
      <c r="S610" s="204"/>
      <c r="T610" s="204"/>
      <c r="U610" s="204"/>
      <c r="V610" s="204"/>
      <c r="W610" s="204"/>
      <c r="X610" s="204"/>
      <c r="Y610" s="204"/>
      <c r="Z610" s="204"/>
      <c r="AA610" s="204"/>
    </row>
    <row r="611" spans="1:27" ht="12.75" customHeight="1">
      <c r="A611" s="218"/>
      <c r="B611" s="204"/>
      <c r="C611" s="204"/>
      <c r="D611" s="204"/>
      <c r="E611" s="204"/>
      <c r="F611" s="204"/>
      <c r="G611" s="204"/>
      <c r="H611" s="204"/>
      <c r="I611" s="204"/>
      <c r="J611" s="204"/>
      <c r="K611" s="204"/>
      <c r="L611" s="204"/>
      <c r="M611" s="204"/>
      <c r="N611" s="204"/>
      <c r="O611" s="204"/>
      <c r="P611" s="204"/>
      <c r="Q611" s="204"/>
      <c r="R611" s="204"/>
      <c r="S611" s="204"/>
      <c r="T611" s="204"/>
      <c r="U611" s="204"/>
      <c r="V611" s="204"/>
      <c r="W611" s="204"/>
      <c r="X611" s="204"/>
      <c r="Y611" s="204"/>
      <c r="Z611" s="204"/>
      <c r="AA611" s="204"/>
    </row>
    <row r="612" spans="1:27" ht="12.75" customHeight="1">
      <c r="A612" s="218"/>
      <c r="B612" s="204"/>
      <c r="C612" s="204"/>
      <c r="D612" s="204"/>
      <c r="E612" s="204"/>
      <c r="F612" s="204"/>
      <c r="G612" s="204"/>
      <c r="H612" s="204"/>
      <c r="I612" s="204"/>
      <c r="J612" s="204"/>
      <c r="K612" s="204"/>
      <c r="L612" s="204"/>
      <c r="M612" s="204"/>
      <c r="N612" s="204"/>
      <c r="O612" s="204"/>
      <c r="P612" s="204"/>
      <c r="Q612" s="204"/>
      <c r="R612" s="204"/>
      <c r="S612" s="204"/>
      <c r="T612" s="204"/>
      <c r="U612" s="204"/>
      <c r="V612" s="204"/>
      <c r="W612" s="204"/>
      <c r="X612" s="204"/>
      <c r="Y612" s="204"/>
      <c r="Z612" s="204"/>
      <c r="AA612" s="204"/>
    </row>
    <row r="613" spans="1:27" ht="12.75" customHeight="1">
      <c r="A613" s="218"/>
      <c r="B613" s="204"/>
      <c r="C613" s="204"/>
      <c r="D613" s="204"/>
      <c r="E613" s="204"/>
      <c r="F613" s="204"/>
      <c r="G613" s="204"/>
      <c r="H613" s="204"/>
      <c r="I613" s="204"/>
      <c r="J613" s="204"/>
      <c r="K613" s="204"/>
      <c r="L613" s="204"/>
      <c r="M613" s="204"/>
      <c r="N613" s="204"/>
      <c r="O613" s="204"/>
      <c r="P613" s="204"/>
      <c r="Q613" s="204"/>
      <c r="R613" s="204"/>
      <c r="S613" s="204"/>
      <c r="T613" s="204"/>
      <c r="U613" s="204"/>
      <c r="V613" s="204"/>
      <c r="W613" s="204"/>
      <c r="X613" s="204"/>
      <c r="Y613" s="204"/>
      <c r="Z613" s="204"/>
      <c r="AA613" s="204"/>
    </row>
    <row r="614" spans="1:27" ht="12.75" customHeight="1">
      <c r="A614" s="218"/>
      <c r="B614" s="204"/>
      <c r="C614" s="204"/>
      <c r="D614" s="204"/>
      <c r="E614" s="204"/>
      <c r="F614" s="204"/>
      <c r="G614" s="204"/>
      <c r="H614" s="204"/>
      <c r="I614" s="204"/>
      <c r="J614" s="204"/>
      <c r="K614" s="204"/>
      <c r="L614" s="204"/>
      <c r="M614" s="204"/>
      <c r="N614" s="204"/>
      <c r="O614" s="204"/>
      <c r="P614" s="204"/>
      <c r="Q614" s="204"/>
      <c r="R614" s="204"/>
      <c r="S614" s="204"/>
      <c r="T614" s="204"/>
      <c r="U614" s="204"/>
      <c r="V614" s="204"/>
      <c r="W614" s="204"/>
      <c r="X614" s="204"/>
      <c r="Y614" s="204"/>
      <c r="Z614" s="204"/>
      <c r="AA614" s="204"/>
    </row>
    <row r="615" spans="1:27" ht="12.75" customHeight="1">
      <c r="A615" s="218"/>
      <c r="B615" s="204"/>
      <c r="C615" s="204"/>
      <c r="D615" s="204"/>
      <c r="E615" s="204"/>
      <c r="F615" s="204"/>
      <c r="G615" s="204"/>
      <c r="H615" s="204"/>
      <c r="I615" s="204"/>
      <c r="J615" s="204"/>
      <c r="K615" s="204"/>
      <c r="L615" s="204"/>
      <c r="M615" s="204"/>
      <c r="N615" s="204"/>
      <c r="O615" s="204"/>
      <c r="P615" s="204"/>
      <c r="Q615" s="204"/>
      <c r="R615" s="204"/>
      <c r="S615" s="204"/>
      <c r="T615" s="204"/>
      <c r="U615" s="204"/>
      <c r="V615" s="204"/>
      <c r="W615" s="204"/>
      <c r="X615" s="204"/>
      <c r="Y615" s="204"/>
      <c r="Z615" s="204"/>
      <c r="AA615" s="204"/>
    </row>
    <row r="616" spans="1:27" ht="12.75" customHeight="1">
      <c r="A616" s="218"/>
      <c r="B616" s="204"/>
      <c r="C616" s="204"/>
      <c r="D616" s="204"/>
      <c r="E616" s="204"/>
      <c r="F616" s="204"/>
      <c r="G616" s="204"/>
      <c r="H616" s="204"/>
      <c r="I616" s="204"/>
      <c r="J616" s="204"/>
      <c r="K616" s="204"/>
      <c r="L616" s="204"/>
      <c r="M616" s="204"/>
      <c r="N616" s="204"/>
      <c r="O616" s="204"/>
      <c r="P616" s="204"/>
      <c r="Q616" s="204"/>
      <c r="R616" s="204"/>
      <c r="S616" s="204"/>
      <c r="T616" s="204"/>
      <c r="U616" s="204"/>
      <c r="V616" s="204"/>
      <c r="W616" s="204"/>
      <c r="X616" s="204"/>
      <c r="Y616" s="204"/>
      <c r="Z616" s="204"/>
      <c r="AA616" s="204"/>
    </row>
    <row r="617" spans="1:27" ht="12.75" customHeight="1">
      <c r="A617" s="218"/>
      <c r="B617" s="204"/>
      <c r="C617" s="204"/>
      <c r="D617" s="204"/>
      <c r="E617" s="204"/>
      <c r="F617" s="204"/>
      <c r="G617" s="204"/>
      <c r="H617" s="204"/>
      <c r="I617" s="204"/>
      <c r="J617" s="204"/>
      <c r="K617" s="204"/>
      <c r="L617" s="204"/>
      <c r="M617" s="204"/>
      <c r="N617" s="204"/>
      <c r="O617" s="204"/>
      <c r="P617" s="204"/>
      <c r="Q617" s="204"/>
      <c r="R617" s="204"/>
      <c r="S617" s="204"/>
      <c r="T617" s="204"/>
      <c r="U617" s="204"/>
      <c r="V617" s="204"/>
      <c r="W617" s="204"/>
      <c r="X617" s="204"/>
      <c r="Y617" s="204"/>
      <c r="Z617" s="204"/>
      <c r="AA617" s="204"/>
    </row>
    <row r="618" spans="1:27" ht="12.75" customHeight="1">
      <c r="A618" s="218"/>
      <c r="B618" s="204"/>
      <c r="C618" s="204"/>
      <c r="D618" s="204"/>
      <c r="E618" s="204"/>
      <c r="F618" s="204"/>
      <c r="G618" s="204"/>
      <c r="H618" s="204"/>
      <c r="I618" s="204"/>
      <c r="J618" s="204"/>
      <c r="K618" s="204"/>
      <c r="L618" s="204"/>
      <c r="M618" s="204"/>
      <c r="N618" s="204"/>
      <c r="O618" s="204"/>
      <c r="P618" s="204"/>
      <c r="Q618" s="204"/>
      <c r="R618" s="204"/>
      <c r="S618" s="204"/>
      <c r="T618" s="204"/>
      <c r="U618" s="204"/>
      <c r="V618" s="204"/>
      <c r="W618" s="204"/>
      <c r="X618" s="204"/>
      <c r="Y618" s="204"/>
      <c r="Z618" s="204"/>
      <c r="AA618" s="204"/>
    </row>
    <row r="619" spans="1:27" ht="12.75" customHeight="1">
      <c r="A619" s="218"/>
      <c r="B619" s="204"/>
      <c r="C619" s="204"/>
      <c r="D619" s="204"/>
      <c r="E619" s="204"/>
      <c r="F619" s="204"/>
      <c r="G619" s="204"/>
      <c r="H619" s="204"/>
      <c r="I619" s="204"/>
      <c r="J619" s="204"/>
      <c r="K619" s="204"/>
      <c r="L619" s="204"/>
      <c r="M619" s="204"/>
      <c r="N619" s="204"/>
      <c r="O619" s="204"/>
      <c r="P619" s="204"/>
      <c r="Q619" s="204"/>
      <c r="R619" s="204"/>
      <c r="S619" s="204"/>
      <c r="T619" s="204"/>
      <c r="U619" s="204"/>
      <c r="V619" s="204"/>
      <c r="W619" s="204"/>
      <c r="X619" s="204"/>
      <c r="Y619" s="204"/>
      <c r="Z619" s="204"/>
      <c r="AA619" s="204"/>
    </row>
    <row r="620" spans="1:27" ht="12.75" customHeight="1">
      <c r="A620" s="218"/>
      <c r="B620" s="204"/>
      <c r="C620" s="204"/>
      <c r="D620" s="204"/>
      <c r="E620" s="204"/>
      <c r="F620" s="204"/>
      <c r="G620" s="204"/>
      <c r="H620" s="204"/>
      <c r="I620" s="204"/>
      <c r="J620" s="204"/>
      <c r="K620" s="204"/>
      <c r="L620" s="204"/>
      <c r="M620" s="204"/>
      <c r="N620" s="204"/>
      <c r="O620" s="204"/>
      <c r="P620" s="204"/>
      <c r="Q620" s="204"/>
      <c r="R620" s="204"/>
      <c r="S620" s="204"/>
      <c r="T620" s="204"/>
      <c r="U620" s="204"/>
      <c r="V620" s="204"/>
      <c r="W620" s="204"/>
      <c r="X620" s="204"/>
      <c r="Y620" s="204"/>
      <c r="Z620" s="204"/>
      <c r="AA620" s="204"/>
    </row>
    <row r="621" spans="1:27" ht="12.75" customHeight="1">
      <c r="A621" s="218"/>
      <c r="B621" s="204"/>
      <c r="C621" s="204"/>
      <c r="D621" s="204"/>
      <c r="E621" s="204"/>
      <c r="F621" s="204"/>
      <c r="G621" s="204"/>
      <c r="H621" s="204"/>
      <c r="I621" s="204"/>
      <c r="J621" s="204"/>
      <c r="K621" s="204"/>
      <c r="L621" s="204"/>
      <c r="M621" s="204"/>
      <c r="N621" s="204"/>
      <c r="O621" s="204"/>
      <c r="P621" s="204"/>
      <c r="Q621" s="204"/>
      <c r="R621" s="204"/>
      <c r="S621" s="204"/>
      <c r="T621" s="204"/>
      <c r="U621" s="204"/>
      <c r="V621" s="204"/>
      <c r="W621" s="204"/>
      <c r="X621" s="204"/>
      <c r="Y621" s="204"/>
      <c r="Z621" s="204"/>
      <c r="AA621" s="204"/>
    </row>
    <row r="622" spans="1:27" ht="12.75" customHeight="1">
      <c r="A622" s="218"/>
      <c r="B622" s="204"/>
      <c r="C622" s="204"/>
      <c r="D622" s="204"/>
      <c r="E622" s="204"/>
      <c r="F622" s="204"/>
      <c r="G622" s="204"/>
      <c r="H622" s="204"/>
      <c r="I622" s="204"/>
      <c r="J622" s="204"/>
      <c r="K622" s="204"/>
      <c r="L622" s="204"/>
      <c r="M622" s="204"/>
      <c r="N622" s="204"/>
      <c r="O622" s="204"/>
      <c r="P622" s="204"/>
      <c r="Q622" s="204"/>
      <c r="R622" s="204"/>
      <c r="S622" s="204"/>
      <c r="T622" s="204"/>
      <c r="U622" s="204"/>
      <c r="V622" s="204"/>
      <c r="W622" s="204"/>
      <c r="X622" s="204"/>
      <c r="Y622" s="204"/>
      <c r="Z622" s="204"/>
      <c r="AA622" s="204"/>
    </row>
    <row r="623" spans="1:27" ht="12.75" customHeight="1">
      <c r="A623" s="218"/>
      <c r="B623" s="204"/>
      <c r="C623" s="204"/>
      <c r="D623" s="204"/>
      <c r="E623" s="204"/>
      <c r="F623" s="204"/>
      <c r="G623" s="204"/>
      <c r="H623" s="204"/>
      <c r="I623" s="204"/>
      <c r="J623" s="204"/>
      <c r="K623" s="204"/>
      <c r="L623" s="204"/>
      <c r="M623" s="204"/>
      <c r="N623" s="204"/>
      <c r="O623" s="204"/>
      <c r="P623" s="204"/>
      <c r="Q623" s="204"/>
      <c r="R623" s="204"/>
      <c r="S623" s="204"/>
      <c r="T623" s="204"/>
      <c r="U623" s="204"/>
      <c r="V623" s="204"/>
      <c r="W623" s="204"/>
      <c r="X623" s="204"/>
      <c r="Y623" s="204"/>
      <c r="Z623" s="204"/>
      <c r="AA623" s="204"/>
    </row>
    <row r="624" spans="1:27" ht="12.75" customHeight="1">
      <c r="A624" s="218"/>
      <c r="B624" s="204"/>
      <c r="C624" s="204"/>
      <c r="D624" s="204"/>
      <c r="E624" s="204"/>
      <c r="F624" s="204"/>
      <c r="G624" s="204"/>
      <c r="H624" s="204"/>
      <c r="I624" s="204"/>
      <c r="J624" s="204"/>
      <c r="K624" s="204"/>
      <c r="L624" s="204"/>
      <c r="M624" s="204"/>
      <c r="N624" s="204"/>
      <c r="O624" s="204"/>
      <c r="P624" s="204"/>
      <c r="Q624" s="204"/>
      <c r="R624" s="204"/>
      <c r="S624" s="204"/>
      <c r="T624" s="204"/>
      <c r="U624" s="204"/>
      <c r="V624" s="204"/>
      <c r="W624" s="204"/>
      <c r="X624" s="204"/>
      <c r="Y624" s="204"/>
      <c r="Z624" s="204"/>
      <c r="AA624" s="204"/>
    </row>
    <row r="625" spans="1:27" ht="12.75" customHeight="1">
      <c r="A625" s="218"/>
      <c r="B625" s="204"/>
      <c r="C625" s="204"/>
      <c r="D625" s="204"/>
      <c r="E625" s="204"/>
      <c r="F625" s="204"/>
      <c r="G625" s="204"/>
      <c r="H625" s="204"/>
      <c r="I625" s="204"/>
      <c r="J625" s="204"/>
      <c r="K625" s="204"/>
      <c r="L625" s="204"/>
      <c r="M625" s="204"/>
      <c r="N625" s="204"/>
      <c r="O625" s="204"/>
      <c r="P625" s="204"/>
      <c r="Q625" s="204"/>
      <c r="R625" s="204"/>
      <c r="S625" s="204"/>
      <c r="T625" s="204"/>
      <c r="U625" s="204"/>
      <c r="V625" s="204"/>
      <c r="W625" s="204"/>
      <c r="X625" s="204"/>
      <c r="Y625" s="204"/>
      <c r="Z625" s="204"/>
      <c r="AA625" s="204"/>
    </row>
    <row r="626" spans="1:27" ht="12.75" customHeight="1">
      <c r="A626" s="218"/>
      <c r="B626" s="204"/>
      <c r="C626" s="204"/>
      <c r="D626" s="204"/>
      <c r="E626" s="204"/>
      <c r="F626" s="204"/>
      <c r="G626" s="204"/>
      <c r="H626" s="204"/>
      <c r="I626" s="204"/>
      <c r="J626" s="204"/>
      <c r="K626" s="204"/>
      <c r="L626" s="204"/>
      <c r="M626" s="204"/>
      <c r="N626" s="204"/>
      <c r="O626" s="204"/>
      <c r="P626" s="204"/>
      <c r="Q626" s="204"/>
      <c r="R626" s="204"/>
      <c r="S626" s="204"/>
      <c r="T626" s="204"/>
      <c r="U626" s="204"/>
      <c r="V626" s="204"/>
      <c r="W626" s="204"/>
      <c r="X626" s="204"/>
      <c r="Y626" s="204"/>
      <c r="Z626" s="204"/>
      <c r="AA626" s="204"/>
    </row>
    <row r="627" spans="1:27" ht="12.75" customHeight="1">
      <c r="A627" s="218"/>
      <c r="B627" s="204"/>
      <c r="C627" s="204"/>
      <c r="D627" s="204"/>
      <c r="E627" s="204"/>
      <c r="F627" s="204"/>
      <c r="G627" s="204"/>
      <c r="H627" s="204"/>
      <c r="I627" s="204"/>
      <c r="J627" s="204"/>
      <c r="K627" s="204"/>
      <c r="L627" s="204"/>
      <c r="M627" s="204"/>
      <c r="N627" s="204"/>
      <c r="O627" s="204"/>
      <c r="P627" s="204"/>
      <c r="Q627" s="204"/>
      <c r="R627" s="204"/>
      <c r="S627" s="204"/>
      <c r="T627" s="204"/>
      <c r="U627" s="204"/>
      <c r="V627" s="204"/>
      <c r="W627" s="204"/>
      <c r="X627" s="204"/>
      <c r="Y627" s="204"/>
      <c r="Z627" s="204"/>
      <c r="AA627" s="204"/>
    </row>
    <row r="628" spans="1:27" ht="12.75" customHeight="1">
      <c r="A628" s="218"/>
      <c r="B628" s="204"/>
      <c r="C628" s="204"/>
      <c r="D628" s="204"/>
      <c r="E628" s="204"/>
      <c r="F628" s="204"/>
      <c r="G628" s="204"/>
      <c r="H628" s="204"/>
      <c r="I628" s="204"/>
      <c r="J628" s="204"/>
      <c r="K628" s="204"/>
      <c r="L628" s="204"/>
      <c r="M628" s="204"/>
      <c r="N628" s="204"/>
      <c r="O628" s="204"/>
      <c r="P628" s="204"/>
      <c r="Q628" s="204"/>
      <c r="R628" s="204"/>
      <c r="S628" s="204"/>
      <c r="T628" s="204"/>
      <c r="U628" s="204"/>
      <c r="V628" s="204"/>
      <c r="W628" s="204"/>
      <c r="X628" s="204"/>
      <c r="Y628" s="204"/>
      <c r="Z628" s="204"/>
      <c r="AA628" s="204"/>
    </row>
    <row r="629" spans="1:27" ht="12.75" customHeight="1">
      <c r="A629" s="218"/>
      <c r="B629" s="204"/>
      <c r="C629" s="204"/>
      <c r="D629" s="204"/>
      <c r="E629" s="204"/>
      <c r="F629" s="204"/>
      <c r="G629" s="204"/>
      <c r="H629" s="204"/>
      <c r="I629" s="204"/>
      <c r="J629" s="204"/>
      <c r="K629" s="204"/>
      <c r="L629" s="204"/>
      <c r="M629" s="204"/>
      <c r="N629" s="204"/>
      <c r="O629" s="204"/>
      <c r="P629" s="204"/>
      <c r="Q629" s="204"/>
      <c r="R629" s="204"/>
      <c r="S629" s="204"/>
      <c r="T629" s="204"/>
      <c r="U629" s="204"/>
      <c r="V629" s="204"/>
      <c r="W629" s="204"/>
      <c r="X629" s="204"/>
      <c r="Y629" s="204"/>
      <c r="Z629" s="204"/>
      <c r="AA629" s="204"/>
    </row>
    <row r="630" spans="1:27" ht="12.75" customHeight="1">
      <c r="A630" s="218"/>
      <c r="B630" s="204"/>
      <c r="C630" s="204"/>
      <c r="D630" s="204"/>
      <c r="E630" s="204"/>
      <c r="F630" s="204"/>
      <c r="G630" s="204"/>
      <c r="H630" s="204"/>
      <c r="I630" s="204"/>
      <c r="J630" s="204"/>
      <c r="K630" s="204"/>
      <c r="L630" s="204"/>
      <c r="M630" s="204"/>
      <c r="N630" s="204"/>
      <c r="O630" s="204"/>
      <c r="P630" s="204"/>
      <c r="Q630" s="204"/>
      <c r="R630" s="204"/>
      <c r="S630" s="204"/>
      <c r="T630" s="204"/>
      <c r="U630" s="204"/>
      <c r="V630" s="204"/>
      <c r="W630" s="204"/>
      <c r="X630" s="204"/>
      <c r="Y630" s="204"/>
      <c r="Z630" s="204"/>
      <c r="AA630" s="204"/>
    </row>
    <row r="631" spans="1:27" ht="12.75" customHeight="1">
      <c r="A631" s="218"/>
      <c r="B631" s="204"/>
      <c r="C631" s="204"/>
      <c r="D631" s="204"/>
      <c r="E631" s="204"/>
      <c r="F631" s="204"/>
      <c r="G631" s="204"/>
      <c r="H631" s="204"/>
      <c r="I631" s="204"/>
      <c r="J631" s="204"/>
      <c r="K631" s="204"/>
      <c r="L631" s="204"/>
      <c r="M631" s="204"/>
      <c r="N631" s="204"/>
      <c r="O631" s="204"/>
      <c r="P631" s="204"/>
      <c r="Q631" s="204"/>
      <c r="R631" s="204"/>
      <c r="S631" s="204"/>
      <c r="T631" s="204"/>
      <c r="U631" s="204"/>
      <c r="V631" s="204"/>
      <c r="W631" s="204"/>
      <c r="X631" s="204"/>
      <c r="Y631" s="204"/>
      <c r="Z631" s="204"/>
      <c r="AA631" s="204"/>
    </row>
    <row r="632" spans="1:27" ht="12.75" customHeight="1">
      <c r="A632" s="218"/>
      <c r="B632" s="204"/>
      <c r="C632" s="204"/>
      <c r="D632" s="204"/>
      <c r="E632" s="204"/>
      <c r="F632" s="204"/>
      <c r="G632" s="204"/>
      <c r="H632" s="204"/>
      <c r="I632" s="204"/>
      <c r="J632" s="204"/>
      <c r="K632" s="204"/>
      <c r="L632" s="204"/>
      <c r="M632" s="204"/>
      <c r="N632" s="204"/>
      <c r="O632" s="204"/>
      <c r="P632" s="204"/>
      <c r="Q632" s="204"/>
      <c r="R632" s="204"/>
      <c r="S632" s="204"/>
      <c r="T632" s="204"/>
      <c r="U632" s="204"/>
      <c r="V632" s="204"/>
      <c r="W632" s="204"/>
      <c r="X632" s="204"/>
      <c r="Y632" s="204"/>
      <c r="Z632" s="204"/>
      <c r="AA632" s="204"/>
    </row>
    <row r="633" spans="1:27" ht="12.75" customHeight="1">
      <c r="A633" s="218"/>
      <c r="B633" s="204"/>
      <c r="C633" s="204"/>
      <c r="D633" s="204"/>
      <c r="E633" s="204"/>
      <c r="F633" s="204"/>
      <c r="G633" s="204"/>
      <c r="H633" s="204"/>
      <c r="I633" s="204"/>
      <c r="J633" s="204"/>
      <c r="K633" s="204"/>
      <c r="L633" s="204"/>
      <c r="M633" s="204"/>
      <c r="N633" s="204"/>
      <c r="O633" s="204"/>
      <c r="P633" s="204"/>
      <c r="Q633" s="204"/>
      <c r="R633" s="204"/>
      <c r="S633" s="204"/>
      <c r="T633" s="204"/>
      <c r="U633" s="204"/>
      <c r="V633" s="204"/>
      <c r="W633" s="204"/>
      <c r="X633" s="204"/>
      <c r="Y633" s="204"/>
      <c r="Z633" s="204"/>
      <c r="AA633" s="204"/>
    </row>
    <row r="634" spans="1:27" ht="12.75" customHeight="1">
      <c r="A634" s="218"/>
      <c r="B634" s="204"/>
      <c r="C634" s="204"/>
      <c r="D634" s="204"/>
      <c r="E634" s="204"/>
      <c r="F634" s="204"/>
      <c r="G634" s="204"/>
      <c r="H634" s="204"/>
      <c r="I634" s="204"/>
      <c r="J634" s="204"/>
      <c r="K634" s="204"/>
      <c r="L634" s="204"/>
      <c r="M634" s="204"/>
      <c r="N634" s="204"/>
      <c r="O634" s="204"/>
      <c r="P634" s="204"/>
      <c r="Q634" s="204"/>
      <c r="R634" s="204"/>
      <c r="S634" s="204"/>
      <c r="T634" s="204"/>
      <c r="U634" s="204"/>
      <c r="V634" s="204"/>
      <c r="W634" s="204"/>
      <c r="X634" s="204"/>
      <c r="Y634" s="204"/>
      <c r="Z634" s="204"/>
      <c r="AA634" s="204"/>
    </row>
    <row r="635" spans="1:27" ht="12.75" customHeight="1">
      <c r="A635" s="218"/>
      <c r="B635" s="204"/>
      <c r="C635" s="204"/>
      <c r="D635" s="204"/>
      <c r="E635" s="204"/>
      <c r="F635" s="204"/>
      <c r="G635" s="204"/>
      <c r="H635" s="204"/>
      <c r="I635" s="204"/>
      <c r="J635" s="204"/>
      <c r="K635" s="204"/>
      <c r="L635" s="204"/>
      <c r="M635" s="204"/>
      <c r="N635" s="204"/>
      <c r="O635" s="204"/>
      <c r="P635" s="204"/>
      <c r="Q635" s="204"/>
      <c r="R635" s="204"/>
      <c r="S635" s="204"/>
      <c r="T635" s="204"/>
      <c r="U635" s="204"/>
      <c r="V635" s="204"/>
      <c r="W635" s="204"/>
      <c r="X635" s="204"/>
      <c r="Y635" s="204"/>
      <c r="Z635" s="204"/>
      <c r="AA635" s="204"/>
    </row>
    <row r="636" spans="1:27" ht="12.75" customHeight="1">
      <c r="A636" s="218"/>
      <c r="B636" s="204"/>
      <c r="C636" s="204"/>
      <c r="D636" s="204"/>
      <c r="E636" s="204"/>
      <c r="F636" s="204"/>
      <c r="G636" s="204"/>
      <c r="H636" s="204"/>
      <c r="I636" s="204"/>
      <c r="J636" s="204"/>
      <c r="K636" s="204"/>
      <c r="L636" s="204"/>
      <c r="M636" s="204"/>
      <c r="N636" s="204"/>
      <c r="O636" s="204"/>
      <c r="P636" s="204"/>
      <c r="Q636" s="204"/>
      <c r="R636" s="204"/>
      <c r="S636" s="204"/>
      <c r="T636" s="204"/>
      <c r="U636" s="204"/>
      <c r="V636" s="204"/>
      <c r="W636" s="204"/>
      <c r="X636" s="204"/>
      <c r="Y636" s="204"/>
      <c r="Z636" s="204"/>
      <c r="AA636" s="204"/>
    </row>
    <row r="637" spans="1:27" ht="12.75" customHeight="1">
      <c r="A637" s="218"/>
      <c r="B637" s="204"/>
      <c r="C637" s="204"/>
      <c r="D637" s="204"/>
      <c r="E637" s="204"/>
      <c r="F637" s="204"/>
      <c r="G637" s="204"/>
      <c r="H637" s="204"/>
      <c r="I637" s="204"/>
      <c r="J637" s="204"/>
      <c r="K637" s="204"/>
      <c r="L637" s="204"/>
      <c r="M637" s="204"/>
      <c r="N637" s="204"/>
      <c r="O637" s="204"/>
      <c r="P637" s="204"/>
      <c r="Q637" s="204"/>
      <c r="R637" s="204"/>
      <c r="S637" s="204"/>
      <c r="T637" s="204"/>
      <c r="U637" s="204"/>
      <c r="V637" s="204"/>
      <c r="W637" s="204"/>
      <c r="X637" s="204"/>
      <c r="Y637" s="204"/>
      <c r="Z637" s="204"/>
      <c r="AA637" s="204"/>
    </row>
    <row r="638" spans="1:27" ht="12.75" customHeight="1">
      <c r="A638" s="218"/>
      <c r="B638" s="204"/>
      <c r="C638" s="204"/>
      <c r="D638" s="204"/>
      <c r="E638" s="204"/>
      <c r="F638" s="204"/>
      <c r="G638" s="204"/>
      <c r="H638" s="204"/>
      <c r="I638" s="204"/>
      <c r="J638" s="204"/>
      <c r="K638" s="204"/>
      <c r="L638" s="204"/>
      <c r="M638" s="204"/>
      <c r="N638" s="204"/>
      <c r="O638" s="204"/>
      <c r="P638" s="204"/>
      <c r="Q638" s="204"/>
      <c r="R638" s="204"/>
      <c r="S638" s="204"/>
      <c r="T638" s="204"/>
      <c r="U638" s="204"/>
      <c r="V638" s="204"/>
      <c r="W638" s="204"/>
      <c r="X638" s="204"/>
      <c r="Y638" s="204"/>
      <c r="Z638" s="204"/>
      <c r="AA638" s="204"/>
    </row>
    <row r="639" spans="1:27" ht="12.75" customHeight="1">
      <c r="A639" s="218"/>
      <c r="B639" s="204"/>
      <c r="C639" s="204"/>
      <c r="D639" s="204"/>
      <c r="E639" s="204"/>
      <c r="F639" s="204"/>
      <c r="G639" s="204"/>
      <c r="H639" s="204"/>
      <c r="I639" s="204"/>
      <c r="J639" s="204"/>
      <c r="K639" s="204"/>
      <c r="L639" s="204"/>
      <c r="M639" s="204"/>
      <c r="N639" s="204"/>
      <c r="O639" s="204"/>
      <c r="P639" s="204"/>
      <c r="Q639" s="204"/>
      <c r="R639" s="204"/>
      <c r="S639" s="204"/>
      <c r="T639" s="204"/>
      <c r="U639" s="204"/>
      <c r="V639" s="204"/>
      <c r="W639" s="204"/>
      <c r="X639" s="204"/>
      <c r="Y639" s="204"/>
      <c r="Z639" s="204"/>
      <c r="AA639" s="204"/>
    </row>
    <row r="640" spans="1:27" ht="12.75" customHeight="1">
      <c r="A640" s="218"/>
      <c r="B640" s="204"/>
      <c r="C640" s="204"/>
      <c r="D640" s="204"/>
      <c r="E640" s="204"/>
      <c r="F640" s="204"/>
      <c r="G640" s="204"/>
      <c r="H640" s="204"/>
      <c r="I640" s="204"/>
      <c r="J640" s="204"/>
      <c r="K640" s="204"/>
      <c r="L640" s="204"/>
      <c r="M640" s="204"/>
      <c r="N640" s="204"/>
      <c r="O640" s="204"/>
      <c r="P640" s="204"/>
      <c r="Q640" s="204"/>
      <c r="R640" s="204"/>
      <c r="S640" s="204"/>
      <c r="T640" s="204"/>
      <c r="U640" s="204"/>
      <c r="V640" s="204"/>
      <c r="W640" s="204"/>
      <c r="X640" s="204"/>
      <c r="Y640" s="204"/>
      <c r="Z640" s="204"/>
      <c r="AA640" s="204"/>
    </row>
    <row r="641" spans="1:27" ht="12.75" customHeight="1">
      <c r="A641" s="218"/>
      <c r="B641" s="204"/>
      <c r="C641" s="204"/>
      <c r="D641" s="204"/>
      <c r="E641" s="204"/>
      <c r="F641" s="204"/>
      <c r="G641" s="204"/>
      <c r="H641" s="204"/>
      <c r="I641" s="204"/>
      <c r="J641" s="204"/>
      <c r="K641" s="204"/>
      <c r="L641" s="204"/>
      <c r="M641" s="204"/>
      <c r="N641" s="204"/>
      <c r="O641" s="204"/>
      <c r="P641" s="204"/>
      <c r="Q641" s="204"/>
      <c r="R641" s="204"/>
      <c r="S641" s="204"/>
      <c r="T641" s="204"/>
      <c r="U641" s="204"/>
      <c r="V641" s="204"/>
      <c r="W641" s="204"/>
      <c r="X641" s="204"/>
      <c r="Y641" s="204"/>
      <c r="Z641" s="204"/>
      <c r="AA641" s="204"/>
    </row>
    <row r="642" spans="1:27" ht="12.75" customHeight="1">
      <c r="A642" s="218"/>
      <c r="B642" s="204"/>
      <c r="C642" s="204"/>
      <c r="D642" s="204"/>
      <c r="E642" s="204"/>
      <c r="F642" s="204"/>
      <c r="G642" s="204"/>
      <c r="H642" s="204"/>
      <c r="I642" s="204"/>
      <c r="J642" s="204"/>
      <c r="K642" s="204"/>
      <c r="L642" s="204"/>
      <c r="M642" s="204"/>
      <c r="N642" s="204"/>
      <c r="O642" s="204"/>
      <c r="P642" s="204"/>
      <c r="Q642" s="204"/>
      <c r="R642" s="204"/>
      <c r="S642" s="204"/>
      <c r="T642" s="204"/>
      <c r="U642" s="204"/>
      <c r="V642" s="204"/>
      <c r="W642" s="204"/>
      <c r="X642" s="204"/>
      <c r="Y642" s="204"/>
      <c r="Z642" s="204"/>
      <c r="AA642" s="204"/>
    </row>
    <row r="643" spans="1:27" ht="12.75" customHeight="1">
      <c r="A643" s="218"/>
      <c r="B643" s="204"/>
      <c r="C643" s="204"/>
      <c r="D643" s="204"/>
      <c r="E643" s="204"/>
      <c r="F643" s="204"/>
      <c r="G643" s="204"/>
      <c r="H643" s="204"/>
      <c r="I643" s="204"/>
      <c r="J643" s="204"/>
      <c r="K643" s="204"/>
      <c r="L643" s="204"/>
      <c r="M643" s="204"/>
      <c r="N643" s="204"/>
      <c r="O643" s="204"/>
      <c r="P643" s="204"/>
      <c r="Q643" s="204"/>
      <c r="R643" s="204"/>
      <c r="S643" s="204"/>
      <c r="T643" s="204"/>
      <c r="U643" s="204"/>
      <c r="V643" s="204"/>
      <c r="W643" s="204"/>
      <c r="X643" s="204"/>
      <c r="Y643" s="204"/>
      <c r="Z643" s="204"/>
      <c r="AA643" s="204"/>
    </row>
    <row r="644" spans="1:27" ht="12.75" customHeight="1">
      <c r="A644" s="218"/>
      <c r="B644" s="204"/>
      <c r="C644" s="204"/>
      <c r="D644" s="204"/>
      <c r="E644" s="204"/>
      <c r="F644" s="204"/>
      <c r="G644" s="204"/>
      <c r="H644" s="204"/>
      <c r="I644" s="204"/>
      <c r="J644" s="204"/>
      <c r="K644" s="204"/>
      <c r="L644" s="204"/>
      <c r="M644" s="204"/>
      <c r="N644" s="204"/>
      <c r="O644" s="204"/>
      <c r="P644" s="204"/>
      <c r="Q644" s="204"/>
      <c r="R644" s="204"/>
      <c r="S644" s="204"/>
      <c r="T644" s="204"/>
      <c r="U644" s="204"/>
      <c r="V644" s="204"/>
      <c r="W644" s="204"/>
      <c r="X644" s="204"/>
      <c r="Y644" s="204"/>
      <c r="Z644" s="204"/>
      <c r="AA644" s="204"/>
    </row>
    <row r="645" spans="1:27" ht="12.75" customHeight="1">
      <c r="A645" s="218"/>
      <c r="B645" s="204"/>
      <c r="C645" s="204"/>
      <c r="D645" s="204"/>
      <c r="E645" s="204"/>
      <c r="F645" s="204"/>
      <c r="G645" s="204"/>
      <c r="H645" s="204"/>
      <c r="I645" s="204"/>
      <c r="J645" s="204"/>
      <c r="K645" s="204"/>
      <c r="L645" s="204"/>
      <c r="M645" s="204"/>
      <c r="N645" s="204"/>
      <c r="O645" s="204"/>
      <c r="P645" s="204"/>
      <c r="Q645" s="204"/>
      <c r="R645" s="204"/>
      <c r="S645" s="204"/>
      <c r="T645" s="204"/>
      <c r="U645" s="204"/>
      <c r="V645" s="204"/>
      <c r="W645" s="204"/>
      <c r="X645" s="204"/>
      <c r="Y645" s="204"/>
      <c r="Z645" s="204"/>
      <c r="AA645" s="204"/>
    </row>
    <row r="646" spans="1:27" ht="12.75" customHeight="1">
      <c r="A646" s="218"/>
      <c r="B646" s="204"/>
      <c r="C646" s="204"/>
      <c r="D646" s="204"/>
      <c r="E646" s="204"/>
      <c r="F646" s="204"/>
      <c r="G646" s="204"/>
      <c r="H646" s="204"/>
      <c r="I646" s="204"/>
      <c r="J646" s="204"/>
      <c r="K646" s="204"/>
      <c r="L646" s="204"/>
      <c r="M646" s="204"/>
      <c r="N646" s="204"/>
      <c r="O646" s="204"/>
      <c r="P646" s="204"/>
      <c r="Q646" s="204"/>
      <c r="R646" s="204"/>
      <c r="S646" s="204"/>
      <c r="T646" s="204"/>
      <c r="U646" s="204"/>
      <c r="V646" s="204"/>
      <c r="W646" s="204"/>
      <c r="X646" s="204"/>
      <c r="Y646" s="204"/>
      <c r="Z646" s="204"/>
      <c r="AA646" s="204"/>
    </row>
    <row r="647" spans="1:27" ht="12.75" customHeight="1">
      <c r="A647" s="218"/>
      <c r="B647" s="204"/>
      <c r="C647" s="204"/>
      <c r="D647" s="204"/>
      <c r="E647" s="204"/>
      <c r="F647" s="204"/>
      <c r="G647" s="204"/>
      <c r="H647" s="204"/>
      <c r="I647" s="204"/>
      <c r="J647" s="204"/>
      <c r="K647" s="204"/>
      <c r="L647" s="204"/>
      <c r="M647" s="204"/>
      <c r="N647" s="204"/>
      <c r="O647" s="204"/>
      <c r="P647" s="204"/>
      <c r="Q647" s="204"/>
      <c r="R647" s="204"/>
      <c r="S647" s="204"/>
      <c r="T647" s="204"/>
      <c r="U647" s="204"/>
      <c r="V647" s="204"/>
      <c r="W647" s="204"/>
      <c r="X647" s="204"/>
      <c r="Y647" s="204"/>
      <c r="Z647" s="204"/>
      <c r="AA647" s="204"/>
    </row>
    <row r="648" spans="1:27" ht="12.75" customHeight="1">
      <c r="A648" s="218"/>
      <c r="B648" s="204"/>
      <c r="C648" s="204"/>
      <c r="D648" s="204"/>
      <c r="E648" s="204"/>
      <c r="F648" s="204"/>
      <c r="G648" s="204"/>
      <c r="H648" s="204"/>
      <c r="I648" s="204"/>
      <c r="J648" s="204"/>
      <c r="K648" s="204"/>
      <c r="L648" s="204"/>
      <c r="M648" s="204"/>
      <c r="N648" s="204"/>
      <c r="O648" s="204"/>
      <c r="P648" s="204"/>
      <c r="Q648" s="204"/>
      <c r="R648" s="204"/>
      <c r="S648" s="204"/>
      <c r="T648" s="204"/>
      <c r="U648" s="204"/>
      <c r="V648" s="204"/>
      <c r="W648" s="204"/>
      <c r="X648" s="204"/>
      <c r="Y648" s="204"/>
      <c r="Z648" s="204"/>
      <c r="AA648" s="204"/>
    </row>
    <row r="649" spans="1:27" ht="12.75" customHeight="1">
      <c r="A649" s="218"/>
      <c r="B649" s="204"/>
      <c r="C649" s="204"/>
      <c r="D649" s="204"/>
      <c r="E649" s="204"/>
      <c r="F649" s="204"/>
      <c r="G649" s="204"/>
      <c r="H649" s="204"/>
      <c r="I649" s="204"/>
      <c r="J649" s="204"/>
      <c r="K649" s="204"/>
      <c r="L649" s="204"/>
      <c r="M649" s="204"/>
      <c r="N649" s="204"/>
      <c r="O649" s="204"/>
      <c r="P649" s="204"/>
      <c r="Q649" s="204"/>
      <c r="R649" s="204"/>
      <c r="S649" s="204"/>
      <c r="T649" s="204"/>
      <c r="U649" s="204"/>
      <c r="V649" s="204"/>
      <c r="W649" s="204"/>
      <c r="X649" s="204"/>
      <c r="Y649" s="204"/>
      <c r="Z649" s="204"/>
      <c r="AA649" s="204"/>
    </row>
    <row r="650" spans="1:27" ht="12.75" customHeight="1">
      <c r="A650" s="218"/>
      <c r="B650" s="204"/>
      <c r="C650" s="204"/>
      <c r="D650" s="204"/>
      <c r="E650" s="204"/>
      <c r="F650" s="204"/>
      <c r="G650" s="204"/>
      <c r="H650" s="204"/>
      <c r="I650" s="204"/>
      <c r="J650" s="204"/>
      <c r="K650" s="204"/>
      <c r="L650" s="204"/>
      <c r="M650" s="204"/>
      <c r="N650" s="204"/>
      <c r="O650" s="204"/>
      <c r="P650" s="204"/>
      <c r="Q650" s="204"/>
      <c r="R650" s="204"/>
      <c r="S650" s="204"/>
      <c r="T650" s="204"/>
      <c r="U650" s="204"/>
      <c r="V650" s="204"/>
      <c r="W650" s="204"/>
      <c r="X650" s="204"/>
      <c r="Y650" s="204"/>
      <c r="Z650" s="204"/>
      <c r="AA650" s="204"/>
    </row>
    <row r="651" spans="1:27" ht="12.75" customHeight="1">
      <c r="A651" s="218"/>
      <c r="B651" s="204"/>
      <c r="C651" s="204"/>
      <c r="D651" s="204"/>
      <c r="E651" s="204"/>
      <c r="F651" s="204"/>
      <c r="G651" s="204"/>
      <c r="H651" s="204"/>
      <c r="I651" s="204"/>
      <c r="J651" s="204"/>
      <c r="K651" s="204"/>
      <c r="L651" s="204"/>
      <c r="M651" s="204"/>
      <c r="N651" s="204"/>
      <c r="O651" s="204"/>
      <c r="P651" s="204"/>
      <c r="Q651" s="204"/>
      <c r="R651" s="204"/>
      <c r="S651" s="204"/>
      <c r="T651" s="204"/>
      <c r="U651" s="204"/>
      <c r="V651" s="204"/>
      <c r="W651" s="204"/>
      <c r="X651" s="204"/>
      <c r="Y651" s="204"/>
      <c r="Z651" s="204"/>
      <c r="AA651" s="204"/>
    </row>
    <row r="652" spans="1:27" ht="12.75" customHeight="1">
      <c r="A652" s="218"/>
      <c r="B652" s="204"/>
      <c r="C652" s="204"/>
      <c r="D652" s="204"/>
      <c r="E652" s="204"/>
      <c r="F652" s="204"/>
      <c r="G652" s="204"/>
      <c r="H652" s="204"/>
      <c r="I652" s="204"/>
      <c r="J652" s="204"/>
      <c r="K652" s="204"/>
      <c r="L652" s="204"/>
      <c r="M652" s="204"/>
      <c r="N652" s="204"/>
      <c r="O652" s="204"/>
      <c r="P652" s="204"/>
      <c r="Q652" s="204"/>
      <c r="R652" s="204"/>
      <c r="S652" s="204"/>
      <c r="T652" s="204"/>
      <c r="U652" s="204"/>
      <c r="V652" s="204"/>
      <c r="W652" s="204"/>
      <c r="X652" s="204"/>
      <c r="Y652" s="204"/>
      <c r="Z652" s="204"/>
      <c r="AA652" s="204"/>
    </row>
    <row r="653" spans="1:27" ht="12.75" customHeight="1">
      <c r="A653" s="218"/>
      <c r="B653" s="204"/>
      <c r="C653" s="204"/>
      <c r="D653" s="204"/>
      <c r="E653" s="204"/>
      <c r="F653" s="204"/>
      <c r="G653" s="204"/>
      <c r="H653" s="204"/>
      <c r="I653" s="204"/>
      <c r="J653" s="204"/>
      <c r="K653" s="204"/>
      <c r="L653" s="204"/>
      <c r="M653" s="204"/>
      <c r="N653" s="204"/>
      <c r="O653" s="204"/>
      <c r="P653" s="204"/>
      <c r="Q653" s="204"/>
      <c r="R653" s="204"/>
      <c r="S653" s="204"/>
      <c r="T653" s="204"/>
      <c r="U653" s="204"/>
      <c r="V653" s="204"/>
      <c r="W653" s="204"/>
      <c r="X653" s="204"/>
      <c r="Y653" s="204"/>
      <c r="Z653" s="204"/>
      <c r="AA653" s="204"/>
    </row>
    <row r="654" spans="1:27" ht="12.75" customHeight="1">
      <c r="A654" s="218"/>
      <c r="B654" s="204"/>
      <c r="C654" s="204"/>
      <c r="D654" s="204"/>
      <c r="E654" s="204"/>
      <c r="F654" s="204"/>
      <c r="G654" s="204"/>
      <c r="H654" s="204"/>
      <c r="I654" s="204"/>
      <c r="J654" s="204"/>
      <c r="K654" s="204"/>
      <c r="L654" s="204"/>
      <c r="M654" s="204"/>
      <c r="N654" s="204"/>
      <c r="O654" s="204"/>
      <c r="P654" s="204"/>
      <c r="Q654" s="204"/>
      <c r="R654" s="204"/>
      <c r="S654" s="204"/>
      <c r="T654" s="204"/>
      <c r="U654" s="204"/>
      <c r="V654" s="204"/>
      <c r="W654" s="204"/>
      <c r="X654" s="204"/>
      <c r="Y654" s="204"/>
      <c r="Z654" s="204"/>
      <c r="AA654" s="204"/>
    </row>
    <row r="655" spans="1:27" ht="12.75" customHeight="1">
      <c r="A655" s="218"/>
      <c r="B655" s="204"/>
      <c r="C655" s="204"/>
      <c r="D655" s="204"/>
      <c r="E655" s="204"/>
      <c r="F655" s="204"/>
      <c r="G655" s="204"/>
      <c r="H655" s="204"/>
      <c r="I655" s="204"/>
      <c r="J655" s="204"/>
      <c r="K655" s="204"/>
      <c r="L655" s="204"/>
      <c r="M655" s="204"/>
      <c r="N655" s="204"/>
      <c r="O655" s="204"/>
      <c r="P655" s="204"/>
      <c r="Q655" s="204"/>
      <c r="R655" s="204"/>
      <c r="S655" s="204"/>
      <c r="T655" s="204"/>
      <c r="U655" s="204"/>
      <c r="V655" s="204"/>
      <c r="W655" s="204"/>
      <c r="X655" s="204"/>
      <c r="Y655" s="204"/>
      <c r="Z655" s="204"/>
      <c r="AA655" s="204"/>
    </row>
    <row r="656" spans="1:27" ht="12.75" customHeight="1">
      <c r="A656" s="218"/>
      <c r="B656" s="204"/>
      <c r="C656" s="204"/>
      <c r="D656" s="204"/>
      <c r="E656" s="204"/>
      <c r="F656" s="204"/>
      <c r="G656" s="204"/>
      <c r="H656" s="204"/>
      <c r="I656" s="204"/>
      <c r="J656" s="204"/>
      <c r="K656" s="204"/>
      <c r="L656" s="204"/>
      <c r="M656" s="204"/>
      <c r="N656" s="204"/>
      <c r="O656" s="204"/>
      <c r="P656" s="204"/>
      <c r="Q656" s="204"/>
      <c r="R656" s="204"/>
      <c r="S656" s="204"/>
      <c r="T656" s="204"/>
      <c r="U656" s="204"/>
      <c r="V656" s="204"/>
      <c r="W656" s="204"/>
      <c r="X656" s="204"/>
      <c r="Y656" s="204"/>
      <c r="Z656" s="204"/>
      <c r="AA656" s="204"/>
    </row>
    <row r="657" spans="1:27" ht="12.75" customHeight="1">
      <c r="A657" s="218"/>
      <c r="B657" s="204"/>
      <c r="C657" s="204"/>
      <c r="D657" s="204"/>
      <c r="E657" s="204"/>
      <c r="F657" s="204"/>
      <c r="G657" s="204"/>
      <c r="H657" s="204"/>
      <c r="I657" s="204"/>
      <c r="J657" s="204"/>
      <c r="K657" s="204"/>
      <c r="L657" s="204"/>
      <c r="M657" s="204"/>
      <c r="N657" s="204"/>
      <c r="O657" s="204"/>
      <c r="P657" s="204"/>
      <c r="Q657" s="204"/>
      <c r="R657" s="204"/>
      <c r="S657" s="204"/>
      <c r="T657" s="204"/>
      <c r="U657" s="204"/>
      <c r="V657" s="204"/>
      <c r="W657" s="204"/>
      <c r="X657" s="204"/>
      <c r="Y657" s="204"/>
      <c r="Z657" s="204"/>
      <c r="AA657" s="204"/>
    </row>
    <row r="658" spans="1:27" ht="12.75" customHeight="1">
      <c r="A658" s="218"/>
      <c r="B658" s="204"/>
      <c r="C658" s="204"/>
      <c r="D658" s="204"/>
      <c r="E658" s="204"/>
      <c r="F658" s="204"/>
      <c r="G658" s="204"/>
      <c r="H658" s="204"/>
      <c r="I658" s="204"/>
      <c r="J658" s="204"/>
      <c r="K658" s="204"/>
      <c r="L658" s="204"/>
      <c r="M658" s="204"/>
      <c r="N658" s="204"/>
      <c r="O658" s="204"/>
      <c r="P658" s="204"/>
      <c r="Q658" s="204"/>
      <c r="R658" s="204"/>
      <c r="S658" s="204"/>
      <c r="T658" s="204"/>
      <c r="U658" s="204"/>
      <c r="V658" s="204"/>
      <c r="W658" s="204"/>
      <c r="X658" s="204"/>
      <c r="Y658" s="204"/>
      <c r="Z658" s="204"/>
      <c r="AA658" s="204"/>
    </row>
    <row r="659" spans="1:27" ht="12.75" customHeight="1">
      <c r="A659" s="218"/>
      <c r="B659" s="204"/>
      <c r="C659" s="204"/>
      <c r="D659" s="204"/>
      <c r="E659" s="204"/>
      <c r="F659" s="204"/>
      <c r="G659" s="204"/>
      <c r="H659" s="204"/>
      <c r="I659" s="204"/>
      <c r="J659" s="204"/>
      <c r="K659" s="204"/>
      <c r="L659" s="204"/>
      <c r="M659" s="204"/>
      <c r="N659" s="204"/>
      <c r="O659" s="204"/>
      <c r="P659" s="204"/>
      <c r="Q659" s="204"/>
      <c r="R659" s="204"/>
      <c r="S659" s="204"/>
      <c r="T659" s="204"/>
      <c r="U659" s="204"/>
      <c r="V659" s="204"/>
      <c r="W659" s="204"/>
      <c r="X659" s="204"/>
      <c r="Y659" s="204"/>
      <c r="Z659" s="204"/>
      <c r="AA659" s="204"/>
    </row>
    <row r="660" spans="1:27" ht="12.75" customHeight="1">
      <c r="A660" s="218"/>
      <c r="B660" s="204"/>
      <c r="C660" s="204"/>
      <c r="D660" s="204"/>
      <c r="E660" s="204"/>
      <c r="F660" s="204"/>
      <c r="G660" s="204"/>
      <c r="H660" s="204"/>
      <c r="I660" s="204"/>
      <c r="J660" s="204"/>
      <c r="K660" s="204"/>
      <c r="L660" s="204"/>
      <c r="M660" s="204"/>
      <c r="N660" s="204"/>
      <c r="O660" s="204"/>
      <c r="P660" s="204"/>
      <c r="Q660" s="204"/>
      <c r="R660" s="204"/>
      <c r="S660" s="204"/>
      <c r="T660" s="204"/>
      <c r="U660" s="204"/>
      <c r="V660" s="204"/>
      <c r="W660" s="204"/>
      <c r="X660" s="204"/>
      <c r="Y660" s="204"/>
      <c r="Z660" s="204"/>
      <c r="AA660" s="204"/>
    </row>
    <row r="661" spans="1:27" ht="12.75" customHeight="1">
      <c r="A661" s="218"/>
      <c r="B661" s="204"/>
      <c r="C661" s="204"/>
      <c r="D661" s="204"/>
      <c r="E661" s="204"/>
      <c r="F661" s="204"/>
      <c r="G661" s="204"/>
      <c r="H661" s="204"/>
      <c r="I661" s="204"/>
      <c r="J661" s="204"/>
      <c r="K661" s="204"/>
      <c r="L661" s="204"/>
      <c r="M661" s="204"/>
      <c r="N661" s="204"/>
      <c r="O661" s="204"/>
      <c r="P661" s="204"/>
      <c r="Q661" s="204"/>
      <c r="R661" s="204"/>
      <c r="S661" s="204"/>
      <c r="T661" s="204"/>
      <c r="U661" s="204"/>
      <c r="V661" s="204"/>
      <c r="W661" s="204"/>
      <c r="X661" s="204"/>
      <c r="Y661" s="204"/>
      <c r="Z661" s="204"/>
      <c r="AA661" s="204"/>
    </row>
    <row r="662" spans="1:27" ht="12.75" customHeight="1">
      <c r="A662" s="218"/>
      <c r="B662" s="204"/>
      <c r="C662" s="204"/>
      <c r="D662" s="204"/>
      <c r="E662" s="204"/>
      <c r="F662" s="204"/>
      <c r="G662" s="204"/>
      <c r="H662" s="204"/>
      <c r="I662" s="204"/>
      <c r="J662" s="204"/>
      <c r="K662" s="204"/>
      <c r="L662" s="204"/>
      <c r="M662" s="204"/>
      <c r="N662" s="204"/>
      <c r="O662" s="204"/>
      <c r="P662" s="204"/>
      <c r="Q662" s="204"/>
      <c r="R662" s="204"/>
      <c r="S662" s="204"/>
      <c r="T662" s="204"/>
      <c r="U662" s="204"/>
      <c r="V662" s="204"/>
      <c r="W662" s="204"/>
      <c r="X662" s="204"/>
      <c r="Y662" s="204"/>
      <c r="Z662" s="204"/>
      <c r="AA662" s="204"/>
    </row>
    <row r="663" spans="1:27" ht="12.75" customHeight="1">
      <c r="A663" s="218"/>
      <c r="B663" s="204"/>
      <c r="C663" s="204"/>
      <c r="D663" s="204"/>
      <c r="E663" s="204"/>
      <c r="F663" s="204"/>
      <c r="G663" s="204"/>
      <c r="H663" s="204"/>
      <c r="I663" s="204"/>
      <c r="J663" s="204"/>
      <c r="K663" s="204"/>
      <c r="L663" s="204"/>
      <c r="M663" s="204"/>
      <c r="N663" s="204"/>
      <c r="O663" s="204"/>
      <c r="P663" s="204"/>
      <c r="Q663" s="204"/>
      <c r="R663" s="204"/>
      <c r="S663" s="204"/>
      <c r="T663" s="204"/>
      <c r="U663" s="204"/>
      <c r="V663" s="204"/>
      <c r="W663" s="204"/>
      <c r="X663" s="204"/>
      <c r="Y663" s="204"/>
      <c r="Z663" s="204"/>
      <c r="AA663" s="204"/>
    </row>
    <row r="664" spans="1:27" ht="12.75" customHeight="1">
      <c r="A664" s="218"/>
      <c r="B664" s="204"/>
      <c r="C664" s="204"/>
      <c r="D664" s="204"/>
      <c r="E664" s="204"/>
      <c r="F664" s="204"/>
      <c r="G664" s="204"/>
      <c r="H664" s="204"/>
      <c r="I664" s="204"/>
      <c r="J664" s="204"/>
      <c r="K664" s="204"/>
      <c r="L664" s="204"/>
      <c r="M664" s="204"/>
      <c r="N664" s="204"/>
      <c r="O664" s="204"/>
      <c r="P664" s="204"/>
      <c r="Q664" s="204"/>
      <c r="R664" s="204"/>
      <c r="S664" s="204"/>
      <c r="T664" s="204"/>
      <c r="U664" s="204"/>
      <c r="V664" s="204"/>
      <c r="W664" s="204"/>
      <c r="X664" s="204"/>
      <c r="Y664" s="204"/>
      <c r="Z664" s="204"/>
      <c r="AA664" s="204"/>
    </row>
    <row r="665" spans="1:27" ht="12.75" customHeight="1">
      <c r="A665" s="218"/>
      <c r="B665" s="204"/>
      <c r="C665" s="204"/>
      <c r="D665" s="204"/>
      <c r="E665" s="204"/>
      <c r="F665" s="204"/>
      <c r="G665" s="204"/>
      <c r="H665" s="204"/>
      <c r="I665" s="204"/>
      <c r="J665" s="204"/>
      <c r="K665" s="204"/>
      <c r="L665" s="204"/>
      <c r="M665" s="204"/>
      <c r="N665" s="204"/>
      <c r="O665" s="204"/>
      <c r="P665" s="204"/>
      <c r="Q665" s="204"/>
      <c r="R665" s="204"/>
      <c r="S665" s="204"/>
      <c r="T665" s="204"/>
      <c r="U665" s="204"/>
      <c r="V665" s="204"/>
      <c r="W665" s="204"/>
      <c r="X665" s="204"/>
      <c r="Y665" s="204"/>
      <c r="Z665" s="204"/>
      <c r="AA665" s="204"/>
    </row>
    <row r="666" spans="1:27" ht="12.75" customHeight="1">
      <c r="A666" s="218"/>
      <c r="B666" s="204"/>
      <c r="C666" s="204"/>
      <c r="D666" s="204"/>
      <c r="E666" s="204"/>
      <c r="F666" s="204"/>
      <c r="G666" s="204"/>
      <c r="H666" s="204"/>
      <c r="I666" s="204"/>
      <c r="J666" s="204"/>
      <c r="K666" s="204"/>
      <c r="L666" s="204"/>
      <c r="M666" s="204"/>
      <c r="N666" s="204"/>
      <c r="O666" s="204"/>
      <c r="P666" s="204"/>
      <c r="Q666" s="204"/>
      <c r="R666" s="204"/>
      <c r="S666" s="204"/>
      <c r="T666" s="204"/>
      <c r="U666" s="204"/>
      <c r="V666" s="204"/>
      <c r="W666" s="204"/>
      <c r="X666" s="204"/>
      <c r="Y666" s="204"/>
      <c r="Z666" s="204"/>
      <c r="AA666" s="204"/>
    </row>
    <row r="667" spans="1:27" ht="12.75" customHeight="1">
      <c r="A667" s="218"/>
      <c r="B667" s="204"/>
      <c r="C667" s="204"/>
      <c r="D667" s="204"/>
      <c r="E667" s="204"/>
      <c r="F667" s="204"/>
      <c r="G667" s="204"/>
      <c r="H667" s="204"/>
      <c r="I667" s="204"/>
      <c r="J667" s="204"/>
      <c r="K667" s="204"/>
      <c r="L667" s="204"/>
      <c r="M667" s="204"/>
      <c r="N667" s="204"/>
      <c r="O667" s="204"/>
      <c r="P667" s="204"/>
      <c r="Q667" s="204"/>
      <c r="R667" s="204"/>
      <c r="S667" s="204"/>
      <c r="T667" s="204"/>
      <c r="U667" s="204"/>
      <c r="V667" s="204"/>
      <c r="W667" s="204"/>
      <c r="X667" s="204"/>
      <c r="Y667" s="204"/>
      <c r="Z667" s="204"/>
      <c r="AA667" s="204"/>
    </row>
    <row r="668" spans="1:27" ht="12.75" customHeight="1">
      <c r="A668" s="218"/>
      <c r="B668" s="204"/>
      <c r="C668" s="204"/>
      <c r="D668" s="204"/>
      <c r="E668" s="204"/>
      <c r="F668" s="204"/>
      <c r="G668" s="204"/>
      <c r="H668" s="204"/>
      <c r="I668" s="204"/>
      <c r="J668" s="204"/>
      <c r="K668" s="204"/>
      <c r="L668" s="204"/>
      <c r="M668" s="204"/>
      <c r="N668" s="204"/>
      <c r="O668" s="204"/>
      <c r="P668" s="204"/>
      <c r="Q668" s="204"/>
      <c r="R668" s="204"/>
      <c r="S668" s="204"/>
      <c r="T668" s="204"/>
      <c r="U668" s="204"/>
      <c r="V668" s="204"/>
      <c r="W668" s="204"/>
      <c r="X668" s="204"/>
      <c r="Y668" s="204"/>
      <c r="Z668" s="204"/>
      <c r="AA668" s="204"/>
    </row>
    <row r="669" spans="1:27" ht="12.75" customHeight="1">
      <c r="A669" s="218"/>
      <c r="B669" s="204"/>
      <c r="C669" s="204"/>
      <c r="D669" s="204"/>
      <c r="E669" s="204"/>
      <c r="F669" s="204"/>
      <c r="G669" s="204"/>
      <c r="H669" s="204"/>
      <c r="I669" s="204"/>
      <c r="J669" s="204"/>
      <c r="K669" s="204"/>
      <c r="L669" s="204"/>
      <c r="M669" s="204"/>
      <c r="N669" s="204"/>
      <c r="O669" s="204"/>
      <c r="P669" s="204"/>
      <c r="Q669" s="204"/>
      <c r="R669" s="204"/>
      <c r="S669" s="204"/>
      <c r="T669" s="204"/>
      <c r="U669" s="204"/>
      <c r="V669" s="204"/>
      <c r="W669" s="204"/>
      <c r="X669" s="204"/>
      <c r="Y669" s="204"/>
      <c r="Z669" s="204"/>
      <c r="AA669" s="204"/>
    </row>
    <row r="670" spans="1:27" ht="12.75" customHeight="1">
      <c r="A670" s="218"/>
      <c r="B670" s="204"/>
      <c r="C670" s="204"/>
      <c r="D670" s="204"/>
      <c r="E670" s="204"/>
      <c r="F670" s="204"/>
      <c r="G670" s="204"/>
      <c r="H670" s="204"/>
      <c r="I670" s="204"/>
      <c r="J670" s="204"/>
      <c r="K670" s="204"/>
      <c r="L670" s="204"/>
      <c r="M670" s="204"/>
      <c r="N670" s="204"/>
      <c r="O670" s="204"/>
      <c r="P670" s="204"/>
      <c r="Q670" s="204"/>
      <c r="R670" s="204"/>
      <c r="S670" s="204"/>
      <c r="T670" s="204"/>
      <c r="U670" s="204"/>
      <c r="V670" s="204"/>
      <c r="W670" s="204"/>
      <c r="X670" s="204"/>
      <c r="Y670" s="204"/>
      <c r="Z670" s="204"/>
      <c r="AA670" s="204"/>
    </row>
    <row r="671" spans="1:27" ht="12.75" customHeight="1">
      <c r="A671" s="218"/>
      <c r="B671" s="204"/>
      <c r="C671" s="204"/>
      <c r="D671" s="204"/>
      <c r="E671" s="204"/>
      <c r="F671" s="204"/>
      <c r="G671" s="204"/>
      <c r="H671" s="204"/>
      <c r="I671" s="204"/>
      <c r="J671" s="204"/>
      <c r="K671" s="204"/>
      <c r="L671" s="204"/>
      <c r="M671" s="204"/>
      <c r="N671" s="204"/>
      <c r="O671" s="204"/>
      <c r="P671" s="204"/>
      <c r="Q671" s="204"/>
      <c r="R671" s="204"/>
      <c r="S671" s="204"/>
      <c r="T671" s="204"/>
      <c r="U671" s="204"/>
      <c r="V671" s="204"/>
      <c r="W671" s="204"/>
      <c r="X671" s="204"/>
      <c r="Y671" s="204"/>
      <c r="Z671" s="204"/>
      <c r="AA671" s="204"/>
    </row>
    <row r="672" spans="1:27" ht="12.75" customHeight="1">
      <c r="A672" s="218"/>
      <c r="B672" s="204"/>
      <c r="C672" s="204"/>
      <c r="D672" s="204"/>
      <c r="E672" s="204"/>
      <c r="F672" s="204"/>
      <c r="G672" s="204"/>
      <c r="H672" s="204"/>
      <c r="I672" s="204"/>
      <c r="J672" s="204"/>
      <c r="K672" s="204"/>
      <c r="L672" s="204"/>
      <c r="M672" s="204"/>
      <c r="N672" s="204"/>
      <c r="O672" s="204"/>
      <c r="P672" s="204"/>
      <c r="Q672" s="204"/>
      <c r="R672" s="204"/>
      <c r="S672" s="204"/>
      <c r="T672" s="204"/>
      <c r="U672" s="204"/>
      <c r="V672" s="204"/>
      <c r="W672" s="204"/>
      <c r="X672" s="204"/>
      <c r="Y672" s="204"/>
      <c r="Z672" s="204"/>
      <c r="AA672" s="204"/>
    </row>
    <row r="673" spans="1:27" ht="12.75" customHeight="1">
      <c r="A673" s="218"/>
      <c r="B673" s="204"/>
      <c r="C673" s="204"/>
      <c r="D673" s="204"/>
      <c r="E673" s="204"/>
      <c r="F673" s="204"/>
      <c r="G673" s="204"/>
      <c r="H673" s="204"/>
      <c r="I673" s="204"/>
      <c r="J673" s="204"/>
      <c r="K673" s="204"/>
      <c r="L673" s="204"/>
      <c r="M673" s="204"/>
      <c r="N673" s="204"/>
      <c r="O673" s="204"/>
      <c r="P673" s="204"/>
      <c r="Q673" s="204"/>
      <c r="R673" s="204"/>
      <c r="S673" s="204"/>
      <c r="T673" s="204"/>
      <c r="U673" s="204"/>
      <c r="V673" s="204"/>
      <c r="W673" s="204"/>
      <c r="X673" s="204"/>
      <c r="Y673" s="204"/>
      <c r="Z673" s="204"/>
      <c r="AA673" s="204"/>
    </row>
    <row r="674" spans="1:27" ht="12.75" customHeight="1">
      <c r="A674" s="218"/>
      <c r="B674" s="204"/>
      <c r="C674" s="204"/>
      <c r="D674" s="204"/>
      <c r="E674" s="204"/>
      <c r="F674" s="204"/>
      <c r="G674" s="204"/>
      <c r="H674" s="204"/>
      <c r="I674" s="204"/>
      <c r="J674" s="204"/>
      <c r="K674" s="204"/>
      <c r="L674" s="204"/>
      <c r="M674" s="204"/>
      <c r="N674" s="204"/>
      <c r="O674" s="204"/>
      <c r="P674" s="204"/>
      <c r="Q674" s="204"/>
      <c r="R674" s="204"/>
      <c r="S674" s="204"/>
      <c r="T674" s="204"/>
      <c r="U674" s="204"/>
      <c r="V674" s="204"/>
      <c r="W674" s="204"/>
      <c r="X674" s="204"/>
      <c r="Y674" s="204"/>
      <c r="Z674" s="204"/>
      <c r="AA674" s="204"/>
    </row>
    <row r="675" spans="1:27" ht="12.75" customHeight="1">
      <c r="A675" s="218"/>
      <c r="B675" s="204"/>
      <c r="C675" s="204"/>
      <c r="D675" s="204"/>
      <c r="E675" s="204"/>
      <c r="F675" s="204"/>
      <c r="G675" s="204"/>
      <c r="H675" s="204"/>
      <c r="I675" s="204"/>
      <c r="J675" s="204"/>
      <c r="K675" s="204"/>
      <c r="L675" s="204"/>
      <c r="M675" s="204"/>
      <c r="N675" s="204"/>
      <c r="O675" s="204"/>
      <c r="P675" s="204"/>
      <c r="Q675" s="204"/>
      <c r="R675" s="204"/>
      <c r="S675" s="204"/>
      <c r="T675" s="204"/>
      <c r="U675" s="204"/>
      <c r="V675" s="204"/>
      <c r="W675" s="204"/>
      <c r="X675" s="204"/>
      <c r="Y675" s="204"/>
      <c r="Z675" s="204"/>
      <c r="AA675" s="204"/>
    </row>
    <row r="676" spans="1:27" ht="12.75" customHeight="1">
      <c r="A676" s="218"/>
      <c r="B676" s="204"/>
      <c r="C676" s="204"/>
      <c r="D676" s="204"/>
      <c r="E676" s="204"/>
      <c r="F676" s="204"/>
      <c r="G676" s="204"/>
      <c r="H676" s="204"/>
      <c r="I676" s="204"/>
      <c r="J676" s="204"/>
      <c r="K676" s="204"/>
      <c r="L676" s="204"/>
      <c r="M676" s="204"/>
      <c r="N676" s="204"/>
      <c r="O676" s="204"/>
      <c r="P676" s="204"/>
      <c r="Q676" s="204"/>
      <c r="R676" s="204"/>
      <c r="S676" s="204"/>
      <c r="T676" s="204"/>
      <c r="U676" s="204"/>
      <c r="V676" s="204"/>
      <c r="W676" s="204"/>
      <c r="X676" s="204"/>
      <c r="Y676" s="204"/>
      <c r="Z676" s="204"/>
      <c r="AA676" s="204"/>
    </row>
    <row r="677" spans="1:27" ht="12.75" customHeight="1">
      <c r="A677" s="218"/>
      <c r="B677" s="204"/>
      <c r="C677" s="204"/>
      <c r="D677" s="204"/>
      <c r="E677" s="204"/>
      <c r="F677" s="204"/>
      <c r="G677" s="204"/>
      <c r="H677" s="204"/>
      <c r="I677" s="204"/>
      <c r="J677" s="204"/>
      <c r="K677" s="204"/>
      <c r="L677" s="204"/>
      <c r="M677" s="204"/>
      <c r="N677" s="204"/>
      <c r="O677" s="204"/>
      <c r="P677" s="204"/>
      <c r="Q677" s="204"/>
      <c r="R677" s="204"/>
      <c r="S677" s="204"/>
      <c r="T677" s="204"/>
      <c r="U677" s="204"/>
      <c r="V677" s="204"/>
      <c r="W677" s="204"/>
      <c r="X677" s="204"/>
      <c r="Y677" s="204"/>
      <c r="Z677" s="204"/>
      <c r="AA677" s="204"/>
    </row>
    <row r="678" spans="1:27" ht="12.75" customHeight="1">
      <c r="A678" s="218"/>
      <c r="B678" s="204"/>
      <c r="C678" s="204"/>
      <c r="D678" s="204"/>
      <c r="E678" s="204"/>
      <c r="F678" s="204"/>
      <c r="G678" s="204"/>
      <c r="H678" s="204"/>
      <c r="I678" s="204"/>
      <c r="J678" s="204"/>
      <c r="K678" s="204"/>
      <c r="L678" s="204"/>
      <c r="M678" s="204"/>
      <c r="N678" s="204"/>
      <c r="O678" s="204"/>
      <c r="P678" s="204"/>
      <c r="Q678" s="204"/>
      <c r="R678" s="204"/>
      <c r="S678" s="204"/>
      <c r="T678" s="204"/>
      <c r="U678" s="204"/>
      <c r="V678" s="204"/>
      <c r="W678" s="204"/>
      <c r="X678" s="204"/>
      <c r="Y678" s="204"/>
      <c r="Z678" s="204"/>
      <c r="AA678" s="204"/>
    </row>
    <row r="679" spans="1:27" ht="12.75" customHeight="1">
      <c r="A679" s="218"/>
      <c r="B679" s="204"/>
      <c r="C679" s="204"/>
      <c r="D679" s="204"/>
      <c r="E679" s="204"/>
      <c r="F679" s="204"/>
      <c r="G679" s="204"/>
      <c r="H679" s="204"/>
      <c r="I679" s="204"/>
      <c r="J679" s="204"/>
      <c r="K679" s="204"/>
      <c r="L679" s="204"/>
      <c r="M679" s="204"/>
      <c r="N679" s="204"/>
      <c r="O679" s="204"/>
      <c r="P679" s="204"/>
      <c r="Q679" s="204"/>
      <c r="R679" s="204"/>
      <c r="S679" s="204"/>
      <c r="T679" s="204"/>
      <c r="U679" s="204"/>
      <c r="V679" s="204"/>
      <c r="W679" s="204"/>
      <c r="X679" s="204"/>
      <c r="Y679" s="204"/>
      <c r="Z679" s="204"/>
      <c r="AA679" s="204"/>
    </row>
    <row r="680" spans="1:27" ht="12.75" customHeight="1">
      <c r="A680" s="218"/>
      <c r="B680" s="204"/>
      <c r="C680" s="204"/>
      <c r="D680" s="204"/>
      <c r="E680" s="204"/>
      <c r="F680" s="204"/>
      <c r="G680" s="204"/>
      <c r="H680" s="204"/>
      <c r="I680" s="204"/>
      <c r="J680" s="204"/>
      <c r="K680" s="204"/>
      <c r="L680" s="204"/>
      <c r="M680" s="204"/>
      <c r="N680" s="204"/>
      <c r="O680" s="204"/>
      <c r="P680" s="204"/>
      <c r="Q680" s="204"/>
      <c r="R680" s="204"/>
      <c r="S680" s="204"/>
      <c r="T680" s="204"/>
      <c r="U680" s="204"/>
      <c r="V680" s="204"/>
      <c r="W680" s="204"/>
      <c r="X680" s="204"/>
      <c r="Y680" s="204"/>
      <c r="Z680" s="204"/>
      <c r="AA680" s="204"/>
    </row>
    <row r="681" spans="1:27" ht="12.75" customHeight="1">
      <c r="A681" s="218"/>
      <c r="B681" s="204"/>
      <c r="C681" s="204"/>
      <c r="D681" s="204"/>
      <c r="E681" s="204"/>
      <c r="F681" s="204"/>
      <c r="G681" s="204"/>
      <c r="H681" s="204"/>
      <c r="I681" s="204"/>
      <c r="J681" s="204"/>
      <c r="K681" s="204"/>
      <c r="L681" s="204"/>
      <c r="M681" s="204"/>
      <c r="N681" s="204"/>
      <c r="O681" s="204"/>
      <c r="P681" s="204"/>
      <c r="Q681" s="204"/>
      <c r="R681" s="204"/>
      <c r="S681" s="204"/>
      <c r="T681" s="204"/>
      <c r="U681" s="204"/>
      <c r="V681" s="204"/>
      <c r="W681" s="204"/>
      <c r="X681" s="204"/>
      <c r="Y681" s="204"/>
      <c r="Z681" s="204"/>
      <c r="AA681" s="204"/>
    </row>
    <row r="682" spans="1:27" ht="12.75" customHeight="1">
      <c r="A682" s="218"/>
      <c r="B682" s="204"/>
      <c r="C682" s="204"/>
      <c r="D682" s="204"/>
      <c r="E682" s="204"/>
      <c r="F682" s="204"/>
      <c r="G682" s="204"/>
      <c r="H682" s="204"/>
      <c r="I682" s="204"/>
      <c r="J682" s="204"/>
      <c r="K682" s="204"/>
      <c r="L682" s="204"/>
      <c r="M682" s="204"/>
      <c r="N682" s="204"/>
      <c r="O682" s="204"/>
      <c r="P682" s="204"/>
      <c r="Q682" s="204"/>
      <c r="R682" s="204"/>
      <c r="S682" s="204"/>
      <c r="T682" s="204"/>
      <c r="U682" s="204"/>
      <c r="V682" s="204"/>
      <c r="W682" s="204"/>
      <c r="X682" s="204"/>
      <c r="Y682" s="204"/>
      <c r="Z682" s="204"/>
      <c r="AA682" s="204"/>
    </row>
    <row r="683" spans="1:27" ht="12.75" customHeight="1">
      <c r="A683" s="218"/>
      <c r="B683" s="204"/>
      <c r="C683" s="204"/>
      <c r="D683" s="204"/>
      <c r="E683" s="204"/>
      <c r="F683" s="204"/>
      <c r="G683" s="204"/>
      <c r="H683" s="204"/>
      <c r="I683" s="204"/>
      <c r="J683" s="204"/>
      <c r="K683" s="204"/>
      <c r="L683" s="204"/>
      <c r="M683" s="204"/>
      <c r="N683" s="204"/>
      <c r="O683" s="204"/>
      <c r="P683" s="204"/>
      <c r="Q683" s="204"/>
      <c r="R683" s="204"/>
      <c r="S683" s="204"/>
      <c r="T683" s="204"/>
      <c r="U683" s="204"/>
      <c r="V683" s="204"/>
      <c r="W683" s="204"/>
      <c r="X683" s="204"/>
      <c r="Y683" s="204"/>
      <c r="Z683" s="204"/>
      <c r="AA683" s="204"/>
    </row>
    <row r="684" spans="1:27" ht="12.75" customHeight="1">
      <c r="A684" s="218"/>
      <c r="B684" s="204"/>
      <c r="C684" s="204"/>
      <c r="D684" s="204"/>
      <c r="E684" s="204"/>
      <c r="F684" s="204"/>
      <c r="G684" s="204"/>
      <c r="H684" s="204"/>
      <c r="I684" s="204"/>
      <c r="J684" s="204"/>
      <c r="K684" s="204"/>
      <c r="L684" s="204"/>
      <c r="M684" s="204"/>
      <c r="N684" s="204"/>
      <c r="O684" s="204"/>
      <c r="P684" s="204"/>
      <c r="Q684" s="204"/>
      <c r="R684" s="204"/>
      <c r="S684" s="204"/>
      <c r="T684" s="204"/>
      <c r="U684" s="204"/>
      <c r="V684" s="204"/>
      <c r="W684" s="204"/>
      <c r="X684" s="204"/>
      <c r="Y684" s="204"/>
      <c r="Z684" s="204"/>
      <c r="AA684" s="204"/>
    </row>
    <row r="685" spans="1:27" ht="12.75" customHeight="1">
      <c r="A685" s="218"/>
      <c r="B685" s="204"/>
      <c r="C685" s="204"/>
      <c r="D685" s="204"/>
      <c r="E685" s="204"/>
      <c r="F685" s="204"/>
      <c r="G685" s="204"/>
      <c r="H685" s="204"/>
      <c r="I685" s="204"/>
      <c r="J685" s="204"/>
      <c r="K685" s="204"/>
      <c r="L685" s="204"/>
      <c r="M685" s="204"/>
      <c r="N685" s="204"/>
      <c r="O685" s="204"/>
      <c r="P685" s="204"/>
      <c r="Q685" s="204"/>
      <c r="R685" s="204"/>
      <c r="S685" s="204"/>
      <c r="T685" s="204"/>
      <c r="U685" s="204"/>
      <c r="V685" s="204"/>
      <c r="W685" s="204"/>
      <c r="X685" s="204"/>
      <c r="Y685" s="204"/>
      <c r="Z685" s="204"/>
      <c r="AA685" s="204"/>
    </row>
    <row r="686" spans="1:27" ht="12.75" customHeight="1">
      <c r="A686" s="218"/>
      <c r="B686" s="204"/>
      <c r="C686" s="204"/>
      <c r="D686" s="204"/>
      <c r="E686" s="204"/>
      <c r="F686" s="204"/>
      <c r="G686" s="204"/>
      <c r="H686" s="204"/>
      <c r="I686" s="204"/>
      <c r="J686" s="204"/>
      <c r="K686" s="204"/>
      <c r="L686" s="204"/>
      <c r="M686" s="204"/>
      <c r="N686" s="204"/>
      <c r="O686" s="204"/>
      <c r="P686" s="204"/>
      <c r="Q686" s="204"/>
      <c r="R686" s="204"/>
      <c r="S686" s="204"/>
      <c r="T686" s="204"/>
      <c r="U686" s="204"/>
      <c r="V686" s="204"/>
      <c r="W686" s="204"/>
      <c r="X686" s="204"/>
      <c r="Y686" s="204"/>
      <c r="Z686" s="204"/>
      <c r="AA686" s="204"/>
    </row>
    <row r="687" spans="1:27" ht="12.75" customHeight="1">
      <c r="A687" s="218"/>
      <c r="B687" s="204"/>
      <c r="C687" s="204"/>
      <c r="D687" s="204"/>
      <c r="E687" s="204"/>
      <c r="F687" s="204"/>
      <c r="G687" s="204"/>
      <c r="H687" s="204"/>
      <c r="I687" s="204"/>
      <c r="J687" s="204"/>
      <c r="K687" s="204"/>
      <c r="L687" s="204"/>
      <c r="M687" s="204"/>
      <c r="N687" s="204"/>
      <c r="O687" s="204"/>
      <c r="P687" s="204"/>
      <c r="Q687" s="204"/>
      <c r="R687" s="204"/>
      <c r="S687" s="204"/>
      <c r="T687" s="204"/>
      <c r="U687" s="204"/>
      <c r="V687" s="204"/>
      <c r="W687" s="204"/>
      <c r="X687" s="204"/>
      <c r="Y687" s="204"/>
      <c r="Z687" s="204"/>
      <c r="AA687" s="204"/>
    </row>
    <row r="688" spans="1:27" ht="12.75" customHeight="1">
      <c r="A688" s="218"/>
      <c r="B688" s="204"/>
      <c r="C688" s="204"/>
      <c r="D688" s="204"/>
      <c r="E688" s="204"/>
      <c r="F688" s="204"/>
      <c r="G688" s="204"/>
      <c r="H688" s="204"/>
      <c r="I688" s="204"/>
      <c r="J688" s="204"/>
      <c r="K688" s="204"/>
      <c r="L688" s="204"/>
      <c r="M688" s="204"/>
      <c r="N688" s="204"/>
      <c r="O688" s="204"/>
      <c r="P688" s="204"/>
      <c r="Q688" s="204"/>
      <c r="R688" s="204"/>
      <c r="S688" s="204"/>
      <c r="T688" s="204"/>
      <c r="U688" s="204"/>
      <c r="V688" s="204"/>
      <c r="W688" s="204"/>
      <c r="X688" s="204"/>
      <c r="Y688" s="204"/>
      <c r="Z688" s="204"/>
      <c r="AA688" s="204"/>
    </row>
    <row r="689" spans="1:27" ht="12.75" customHeight="1">
      <c r="A689" s="218"/>
      <c r="B689" s="204"/>
      <c r="C689" s="204"/>
      <c r="D689" s="204"/>
      <c r="E689" s="204"/>
      <c r="F689" s="204"/>
      <c r="G689" s="204"/>
      <c r="H689" s="204"/>
      <c r="I689" s="204"/>
      <c r="J689" s="204"/>
      <c r="K689" s="204"/>
      <c r="L689" s="204"/>
      <c r="M689" s="204"/>
      <c r="N689" s="204"/>
      <c r="O689" s="204"/>
      <c r="P689" s="204"/>
      <c r="Q689" s="204"/>
      <c r="R689" s="204"/>
      <c r="S689" s="204"/>
      <c r="T689" s="204"/>
      <c r="U689" s="204"/>
      <c r="V689" s="204"/>
      <c r="W689" s="204"/>
      <c r="X689" s="204"/>
      <c r="Y689" s="204"/>
      <c r="Z689" s="204"/>
      <c r="AA689" s="204"/>
    </row>
    <row r="690" spans="1:27" ht="12.75" customHeight="1">
      <c r="A690" s="218"/>
      <c r="B690" s="204"/>
      <c r="C690" s="204"/>
      <c r="D690" s="204"/>
      <c r="E690" s="204"/>
      <c r="F690" s="204"/>
      <c r="G690" s="204"/>
      <c r="H690" s="204"/>
      <c r="I690" s="204"/>
      <c r="J690" s="204"/>
      <c r="K690" s="204"/>
      <c r="L690" s="204"/>
      <c r="M690" s="204"/>
      <c r="N690" s="204"/>
      <c r="O690" s="204"/>
      <c r="P690" s="204"/>
      <c r="Q690" s="204"/>
      <c r="R690" s="204"/>
      <c r="S690" s="204"/>
      <c r="T690" s="204"/>
      <c r="U690" s="204"/>
      <c r="V690" s="204"/>
      <c r="W690" s="204"/>
      <c r="X690" s="204"/>
      <c r="Y690" s="204"/>
      <c r="Z690" s="204"/>
      <c r="AA690" s="204"/>
    </row>
    <row r="691" spans="1:27" ht="12.75" customHeight="1">
      <c r="A691" s="218"/>
      <c r="B691" s="204"/>
      <c r="C691" s="204"/>
      <c r="D691" s="204"/>
      <c r="E691" s="204"/>
      <c r="F691" s="204"/>
      <c r="G691" s="204"/>
      <c r="H691" s="204"/>
      <c r="I691" s="204"/>
      <c r="J691" s="204"/>
      <c r="K691" s="204"/>
      <c r="L691" s="204"/>
      <c r="M691" s="204"/>
      <c r="N691" s="204"/>
      <c r="O691" s="204"/>
      <c r="P691" s="204"/>
      <c r="Q691" s="204"/>
      <c r="R691" s="204"/>
      <c r="S691" s="204"/>
      <c r="T691" s="204"/>
      <c r="U691" s="204"/>
      <c r="V691" s="204"/>
      <c r="W691" s="204"/>
      <c r="X691" s="204"/>
      <c r="Y691" s="204"/>
      <c r="Z691" s="204"/>
      <c r="AA691" s="204"/>
    </row>
    <row r="692" spans="1:27" ht="12.75" customHeight="1">
      <c r="A692" s="218"/>
      <c r="B692" s="204"/>
      <c r="C692" s="204"/>
      <c r="D692" s="204"/>
      <c r="E692" s="204"/>
      <c r="F692" s="204"/>
      <c r="G692" s="204"/>
      <c r="H692" s="204"/>
      <c r="I692" s="204"/>
      <c r="J692" s="204"/>
      <c r="K692" s="204"/>
      <c r="L692" s="204"/>
      <c r="M692" s="204"/>
      <c r="N692" s="204"/>
      <c r="O692" s="204"/>
      <c r="P692" s="204"/>
      <c r="Q692" s="204"/>
      <c r="R692" s="204"/>
      <c r="S692" s="204"/>
      <c r="T692" s="204"/>
      <c r="U692" s="204"/>
      <c r="V692" s="204"/>
      <c r="W692" s="204"/>
      <c r="X692" s="204"/>
      <c r="Y692" s="204"/>
      <c r="Z692" s="204"/>
      <c r="AA692" s="204"/>
    </row>
    <row r="693" spans="1:27" ht="12.75" customHeight="1">
      <c r="A693" s="218"/>
      <c r="B693" s="204"/>
      <c r="C693" s="204"/>
      <c r="D693" s="204"/>
      <c r="E693" s="204"/>
      <c r="F693" s="204"/>
      <c r="G693" s="204"/>
      <c r="H693" s="204"/>
      <c r="I693" s="204"/>
      <c r="J693" s="204"/>
      <c r="K693" s="204"/>
      <c r="L693" s="204"/>
      <c r="M693" s="204"/>
      <c r="N693" s="204"/>
      <c r="O693" s="204"/>
      <c r="P693" s="204"/>
      <c r="Q693" s="204"/>
      <c r="R693" s="204"/>
      <c r="S693" s="204"/>
      <c r="T693" s="204"/>
      <c r="U693" s="204"/>
      <c r="V693" s="204"/>
      <c r="W693" s="204"/>
      <c r="X693" s="204"/>
      <c r="Y693" s="204"/>
      <c r="Z693" s="204"/>
      <c r="AA693" s="204"/>
    </row>
    <row r="694" spans="1:27" ht="12.75" customHeight="1">
      <c r="A694" s="218"/>
      <c r="B694" s="204"/>
      <c r="C694" s="204"/>
      <c r="D694" s="204"/>
      <c r="E694" s="204"/>
      <c r="F694" s="204"/>
      <c r="G694" s="204"/>
      <c r="H694" s="204"/>
      <c r="I694" s="204"/>
      <c r="J694" s="204"/>
      <c r="K694" s="204"/>
      <c r="L694" s="204"/>
      <c r="M694" s="204"/>
      <c r="N694" s="204"/>
      <c r="O694" s="204"/>
      <c r="P694" s="204"/>
      <c r="Q694" s="204"/>
      <c r="R694" s="204"/>
      <c r="S694" s="204"/>
      <c r="T694" s="204"/>
      <c r="U694" s="204"/>
      <c r="V694" s="204"/>
      <c r="W694" s="204"/>
      <c r="X694" s="204"/>
      <c r="Y694" s="204"/>
      <c r="Z694" s="204"/>
      <c r="AA694" s="204"/>
    </row>
    <row r="695" spans="1:27" ht="12.75" customHeight="1">
      <c r="A695" s="218"/>
      <c r="B695" s="204"/>
      <c r="C695" s="204"/>
      <c r="D695" s="204"/>
      <c r="E695" s="204"/>
      <c r="F695" s="204"/>
      <c r="G695" s="204"/>
      <c r="H695" s="204"/>
      <c r="I695" s="204"/>
      <c r="J695" s="204"/>
      <c r="K695" s="204"/>
      <c r="L695" s="204"/>
      <c r="M695" s="204"/>
      <c r="N695" s="204"/>
      <c r="O695" s="204"/>
      <c r="P695" s="204"/>
      <c r="Q695" s="204"/>
      <c r="R695" s="204"/>
      <c r="S695" s="204"/>
      <c r="T695" s="204"/>
      <c r="U695" s="204"/>
      <c r="V695" s="204"/>
      <c r="W695" s="204"/>
      <c r="X695" s="204"/>
      <c r="Y695" s="204"/>
      <c r="Z695" s="204"/>
      <c r="AA695" s="204"/>
    </row>
    <row r="696" spans="1:27" ht="12.75" customHeight="1">
      <c r="A696" s="218"/>
      <c r="B696" s="204"/>
      <c r="C696" s="204"/>
      <c r="D696" s="204"/>
      <c r="E696" s="204"/>
      <c r="F696" s="204"/>
      <c r="G696" s="204"/>
      <c r="H696" s="204"/>
      <c r="I696" s="204"/>
      <c r="J696" s="204"/>
      <c r="K696" s="204"/>
      <c r="L696" s="204"/>
      <c r="M696" s="204"/>
      <c r="N696" s="204"/>
      <c r="O696" s="204"/>
      <c r="P696" s="204"/>
      <c r="Q696" s="204"/>
      <c r="R696" s="204"/>
      <c r="S696" s="204"/>
      <c r="T696" s="204"/>
      <c r="U696" s="204"/>
      <c r="V696" s="204"/>
      <c r="W696" s="204"/>
      <c r="X696" s="204"/>
      <c r="Y696" s="204"/>
      <c r="Z696" s="204"/>
      <c r="AA696" s="204"/>
    </row>
    <row r="697" spans="1:27" ht="12.75" customHeight="1">
      <c r="A697" s="218"/>
      <c r="B697" s="204"/>
      <c r="C697" s="204"/>
      <c r="D697" s="204"/>
      <c r="E697" s="204"/>
      <c r="F697" s="204"/>
      <c r="G697" s="204"/>
      <c r="H697" s="204"/>
      <c r="I697" s="204"/>
      <c r="J697" s="204"/>
      <c r="K697" s="204"/>
      <c r="L697" s="204"/>
      <c r="M697" s="204"/>
      <c r="N697" s="204"/>
      <c r="O697" s="204"/>
      <c r="P697" s="204"/>
      <c r="Q697" s="204"/>
      <c r="R697" s="204"/>
      <c r="S697" s="204"/>
      <c r="T697" s="204"/>
      <c r="U697" s="204"/>
      <c r="V697" s="204"/>
      <c r="W697" s="204"/>
      <c r="X697" s="204"/>
      <c r="Y697" s="204"/>
      <c r="Z697" s="204"/>
      <c r="AA697" s="204"/>
    </row>
    <row r="698" spans="1:27" ht="12.75" customHeight="1">
      <c r="A698" s="218"/>
      <c r="B698" s="204"/>
      <c r="C698" s="204"/>
      <c r="D698" s="204"/>
      <c r="E698" s="204"/>
      <c r="F698" s="204"/>
      <c r="G698" s="204"/>
      <c r="H698" s="204"/>
      <c r="I698" s="204"/>
      <c r="J698" s="204"/>
      <c r="K698" s="204"/>
      <c r="L698" s="204"/>
      <c r="M698" s="204"/>
      <c r="N698" s="204"/>
      <c r="O698" s="204"/>
      <c r="P698" s="204"/>
      <c r="Q698" s="204"/>
      <c r="R698" s="204"/>
      <c r="S698" s="204"/>
      <c r="T698" s="204"/>
      <c r="U698" s="204"/>
      <c r="V698" s="204"/>
      <c r="W698" s="204"/>
      <c r="X698" s="204"/>
      <c r="Y698" s="204"/>
      <c r="Z698" s="204"/>
      <c r="AA698" s="204"/>
    </row>
    <row r="699" spans="1:27" ht="12.75" customHeight="1">
      <c r="A699" s="218"/>
      <c r="B699" s="204"/>
      <c r="C699" s="204"/>
      <c r="D699" s="204"/>
      <c r="E699" s="204"/>
      <c r="F699" s="204"/>
      <c r="G699" s="204"/>
      <c r="H699" s="204"/>
      <c r="I699" s="204"/>
      <c r="J699" s="204"/>
      <c r="K699" s="204"/>
      <c r="L699" s="204"/>
      <c r="M699" s="204"/>
      <c r="N699" s="204"/>
      <c r="O699" s="204"/>
      <c r="P699" s="204"/>
      <c r="Q699" s="204"/>
      <c r="R699" s="204"/>
      <c r="S699" s="204"/>
      <c r="T699" s="204"/>
      <c r="U699" s="204"/>
      <c r="V699" s="204"/>
      <c r="W699" s="204"/>
      <c r="X699" s="204"/>
      <c r="Y699" s="204"/>
      <c r="Z699" s="204"/>
      <c r="AA699" s="204"/>
    </row>
    <row r="700" spans="1:27" ht="12.75" customHeight="1">
      <c r="A700" s="218"/>
      <c r="B700" s="204"/>
      <c r="C700" s="204"/>
      <c r="D700" s="204"/>
      <c r="E700" s="204"/>
      <c r="F700" s="204"/>
      <c r="G700" s="204"/>
      <c r="H700" s="204"/>
      <c r="I700" s="204"/>
      <c r="J700" s="204"/>
      <c r="K700" s="204"/>
      <c r="L700" s="204"/>
      <c r="M700" s="204"/>
      <c r="N700" s="204"/>
      <c r="O700" s="204"/>
      <c r="P700" s="204"/>
      <c r="Q700" s="204"/>
      <c r="R700" s="204"/>
      <c r="S700" s="204"/>
      <c r="T700" s="204"/>
      <c r="U700" s="204"/>
      <c r="V700" s="204"/>
      <c r="W700" s="204"/>
      <c r="X700" s="204"/>
      <c r="Y700" s="204"/>
      <c r="Z700" s="204"/>
      <c r="AA700" s="204"/>
    </row>
    <row r="701" spans="1:27" ht="12.75" customHeight="1">
      <c r="A701" s="218"/>
      <c r="B701" s="204"/>
      <c r="C701" s="204"/>
      <c r="D701" s="204"/>
      <c r="E701" s="204"/>
      <c r="F701" s="204"/>
      <c r="G701" s="204"/>
      <c r="H701" s="204"/>
      <c r="I701" s="204"/>
      <c r="J701" s="204"/>
      <c r="K701" s="204"/>
      <c r="L701" s="204"/>
      <c r="M701" s="204"/>
      <c r="N701" s="204"/>
      <c r="O701" s="204"/>
      <c r="P701" s="204"/>
      <c r="Q701" s="204"/>
      <c r="R701" s="204"/>
      <c r="S701" s="204"/>
      <c r="T701" s="204"/>
      <c r="U701" s="204"/>
      <c r="V701" s="204"/>
      <c r="W701" s="204"/>
      <c r="X701" s="204"/>
      <c r="Y701" s="204"/>
      <c r="Z701" s="204"/>
      <c r="AA701" s="204"/>
    </row>
    <row r="702" spans="1:27" ht="12.75" customHeight="1">
      <c r="A702" s="218"/>
      <c r="B702" s="204"/>
      <c r="C702" s="204"/>
      <c r="D702" s="204"/>
      <c r="E702" s="204"/>
      <c r="F702" s="204"/>
      <c r="G702" s="204"/>
      <c r="H702" s="204"/>
      <c r="I702" s="204"/>
      <c r="J702" s="204"/>
      <c r="K702" s="204"/>
      <c r="L702" s="204"/>
      <c r="M702" s="204"/>
      <c r="N702" s="204"/>
      <c r="O702" s="204"/>
      <c r="P702" s="204"/>
      <c r="Q702" s="204"/>
      <c r="R702" s="204"/>
      <c r="S702" s="204"/>
      <c r="T702" s="204"/>
      <c r="U702" s="204"/>
      <c r="V702" s="204"/>
      <c r="W702" s="204"/>
      <c r="X702" s="204"/>
      <c r="Y702" s="204"/>
      <c r="Z702" s="204"/>
      <c r="AA702" s="204"/>
    </row>
    <row r="703" spans="1:27" ht="12.75" customHeight="1">
      <c r="A703" s="218"/>
      <c r="B703" s="204"/>
      <c r="C703" s="204"/>
      <c r="D703" s="204"/>
      <c r="E703" s="204"/>
      <c r="F703" s="204"/>
      <c r="G703" s="204"/>
      <c r="H703" s="204"/>
      <c r="I703" s="204"/>
      <c r="J703" s="204"/>
      <c r="K703" s="204"/>
      <c r="L703" s="204"/>
      <c r="M703" s="204"/>
      <c r="N703" s="204"/>
      <c r="O703" s="204"/>
      <c r="P703" s="204"/>
      <c r="Q703" s="204"/>
      <c r="R703" s="204"/>
      <c r="S703" s="204"/>
      <c r="T703" s="204"/>
      <c r="U703" s="204"/>
      <c r="V703" s="204"/>
      <c r="W703" s="204"/>
      <c r="X703" s="204"/>
      <c r="Y703" s="204"/>
      <c r="Z703" s="204"/>
      <c r="AA703" s="204"/>
    </row>
    <row r="704" spans="1:27" ht="12.75" customHeight="1">
      <c r="A704" s="218"/>
      <c r="B704" s="204"/>
      <c r="C704" s="204"/>
      <c r="D704" s="204"/>
      <c r="E704" s="204"/>
      <c r="F704" s="204"/>
      <c r="G704" s="204"/>
      <c r="H704" s="204"/>
      <c r="I704" s="204"/>
      <c r="J704" s="204"/>
      <c r="K704" s="204"/>
      <c r="L704" s="204"/>
      <c r="M704" s="204"/>
      <c r="N704" s="204"/>
      <c r="O704" s="204"/>
      <c r="P704" s="204"/>
      <c r="Q704" s="204"/>
      <c r="R704" s="204"/>
      <c r="S704" s="204"/>
      <c r="T704" s="204"/>
      <c r="U704" s="204"/>
      <c r="V704" s="204"/>
      <c r="W704" s="204"/>
      <c r="X704" s="204"/>
      <c r="Y704" s="204"/>
      <c r="Z704" s="204"/>
      <c r="AA704" s="204"/>
    </row>
    <row r="705" spans="1:27" ht="12.75" customHeight="1">
      <c r="A705" s="218"/>
      <c r="B705" s="204"/>
      <c r="C705" s="204"/>
      <c r="D705" s="204"/>
      <c r="E705" s="204"/>
      <c r="F705" s="204"/>
      <c r="G705" s="204"/>
      <c r="H705" s="204"/>
      <c r="I705" s="204"/>
      <c r="J705" s="204"/>
      <c r="K705" s="204"/>
      <c r="L705" s="204"/>
      <c r="M705" s="204"/>
      <c r="N705" s="204"/>
      <c r="O705" s="204"/>
      <c r="P705" s="204"/>
      <c r="Q705" s="204"/>
      <c r="R705" s="204"/>
      <c r="S705" s="204"/>
      <c r="T705" s="204"/>
      <c r="U705" s="204"/>
      <c r="V705" s="204"/>
      <c r="W705" s="204"/>
      <c r="X705" s="204"/>
      <c r="Y705" s="204"/>
      <c r="Z705" s="204"/>
      <c r="AA705" s="204"/>
    </row>
    <row r="706" spans="1:27" ht="12.75" customHeight="1">
      <c r="A706" s="218"/>
      <c r="B706" s="204"/>
      <c r="C706" s="204"/>
      <c r="D706" s="204"/>
      <c r="E706" s="204"/>
      <c r="F706" s="204"/>
      <c r="G706" s="204"/>
      <c r="H706" s="204"/>
      <c r="I706" s="204"/>
      <c r="J706" s="204"/>
      <c r="K706" s="204"/>
      <c r="L706" s="204"/>
      <c r="M706" s="204"/>
      <c r="N706" s="204"/>
      <c r="O706" s="204"/>
      <c r="P706" s="204"/>
      <c r="Q706" s="204"/>
      <c r="R706" s="204"/>
      <c r="S706" s="204"/>
      <c r="T706" s="204"/>
      <c r="U706" s="204"/>
      <c r="V706" s="204"/>
      <c r="W706" s="204"/>
      <c r="X706" s="204"/>
      <c r="Y706" s="204"/>
      <c r="Z706" s="204"/>
      <c r="AA706" s="204"/>
    </row>
    <row r="707" spans="1:27" ht="12.75" customHeight="1">
      <c r="A707" s="218"/>
      <c r="B707" s="204"/>
      <c r="C707" s="204"/>
      <c r="D707" s="204"/>
      <c r="E707" s="204"/>
      <c r="F707" s="204"/>
      <c r="G707" s="204"/>
      <c r="H707" s="204"/>
      <c r="I707" s="204"/>
      <c r="J707" s="204"/>
      <c r="K707" s="204"/>
      <c r="L707" s="204"/>
      <c r="M707" s="204"/>
      <c r="N707" s="204"/>
      <c r="O707" s="204"/>
      <c r="P707" s="204"/>
      <c r="Q707" s="204"/>
      <c r="R707" s="204"/>
      <c r="S707" s="204"/>
      <c r="T707" s="204"/>
      <c r="U707" s="204"/>
      <c r="V707" s="204"/>
      <c r="W707" s="204"/>
      <c r="X707" s="204"/>
      <c r="Y707" s="204"/>
      <c r="Z707" s="204"/>
      <c r="AA707" s="204"/>
    </row>
    <row r="708" spans="1:27" ht="12.75" customHeight="1">
      <c r="A708" s="218"/>
      <c r="B708" s="204"/>
      <c r="C708" s="204"/>
      <c r="D708" s="204"/>
      <c r="E708" s="204"/>
      <c r="F708" s="204"/>
      <c r="G708" s="204"/>
      <c r="H708" s="204"/>
      <c r="I708" s="204"/>
      <c r="J708" s="204"/>
      <c r="K708" s="204"/>
      <c r="L708" s="204"/>
      <c r="M708" s="204"/>
      <c r="N708" s="204"/>
      <c r="O708" s="204"/>
      <c r="P708" s="204"/>
      <c r="Q708" s="204"/>
      <c r="R708" s="204"/>
      <c r="S708" s="204"/>
      <c r="T708" s="204"/>
      <c r="U708" s="204"/>
      <c r="V708" s="204"/>
      <c r="W708" s="204"/>
      <c r="X708" s="204"/>
      <c r="Y708" s="204"/>
      <c r="Z708" s="204"/>
      <c r="AA708" s="204"/>
    </row>
    <row r="709" spans="1:27" ht="12.75" customHeight="1">
      <c r="A709" s="218"/>
      <c r="B709" s="204"/>
      <c r="C709" s="204"/>
      <c r="D709" s="204"/>
      <c r="E709" s="204"/>
      <c r="F709" s="204"/>
      <c r="G709" s="204"/>
      <c r="H709" s="204"/>
      <c r="I709" s="204"/>
      <c r="J709" s="204"/>
      <c r="K709" s="204"/>
      <c r="L709" s="204"/>
      <c r="M709" s="204"/>
      <c r="N709" s="204"/>
      <c r="O709" s="204"/>
      <c r="P709" s="204"/>
      <c r="Q709" s="204"/>
      <c r="R709" s="204"/>
      <c r="S709" s="204"/>
      <c r="T709" s="204"/>
      <c r="U709" s="204"/>
      <c r="V709" s="204"/>
      <c r="W709" s="204"/>
      <c r="X709" s="204"/>
      <c r="Y709" s="204"/>
      <c r="Z709" s="204"/>
      <c r="AA709" s="204"/>
    </row>
    <row r="710" spans="1:27" ht="12.75" customHeight="1">
      <c r="A710" s="218"/>
      <c r="B710" s="204"/>
      <c r="C710" s="204"/>
      <c r="D710" s="204"/>
      <c r="E710" s="204"/>
      <c r="F710" s="204"/>
      <c r="G710" s="204"/>
      <c r="H710" s="204"/>
      <c r="I710" s="204"/>
      <c r="J710" s="204"/>
      <c r="K710" s="204"/>
      <c r="L710" s="204"/>
      <c r="M710" s="204"/>
      <c r="N710" s="204"/>
      <c r="O710" s="204"/>
      <c r="P710" s="204"/>
      <c r="Q710" s="204"/>
      <c r="R710" s="204"/>
      <c r="S710" s="204"/>
      <c r="T710" s="204"/>
      <c r="U710" s="204"/>
      <c r="V710" s="204"/>
      <c r="W710" s="204"/>
      <c r="X710" s="204"/>
      <c r="Y710" s="204"/>
      <c r="Z710" s="204"/>
      <c r="AA710" s="204"/>
    </row>
    <row r="711" spans="1:27" ht="12.75" customHeight="1">
      <c r="A711" s="218"/>
      <c r="B711" s="204"/>
      <c r="C711" s="204"/>
      <c r="D711" s="204"/>
      <c r="E711" s="204"/>
      <c r="F711" s="204"/>
      <c r="G711" s="204"/>
      <c r="H711" s="204"/>
      <c r="I711" s="204"/>
      <c r="J711" s="204"/>
      <c r="K711" s="204"/>
      <c r="L711" s="204"/>
      <c r="M711" s="204"/>
      <c r="N711" s="204"/>
      <c r="O711" s="204"/>
      <c r="P711" s="204"/>
      <c r="Q711" s="204"/>
      <c r="R711" s="204"/>
      <c r="S711" s="204"/>
      <c r="T711" s="204"/>
      <c r="U711" s="204"/>
      <c r="V711" s="204"/>
      <c r="W711" s="204"/>
      <c r="X711" s="204"/>
      <c r="Y711" s="204"/>
      <c r="Z711" s="204"/>
      <c r="AA711" s="204"/>
    </row>
    <row r="712" spans="1:27" ht="12.75" customHeight="1">
      <c r="A712" s="218"/>
      <c r="B712" s="204"/>
      <c r="C712" s="204"/>
      <c r="D712" s="204"/>
      <c r="E712" s="204"/>
      <c r="F712" s="204"/>
      <c r="G712" s="204"/>
      <c r="H712" s="204"/>
      <c r="I712" s="204"/>
      <c r="J712" s="204"/>
      <c r="K712" s="204"/>
      <c r="L712" s="204"/>
      <c r="M712" s="204"/>
      <c r="N712" s="204"/>
      <c r="O712" s="204"/>
      <c r="P712" s="204"/>
      <c r="Q712" s="204"/>
      <c r="R712" s="204"/>
      <c r="S712" s="204"/>
      <c r="T712" s="204"/>
      <c r="U712" s="204"/>
      <c r="V712" s="204"/>
      <c r="W712" s="204"/>
      <c r="X712" s="204"/>
      <c r="Y712" s="204"/>
      <c r="Z712" s="204"/>
      <c r="AA712" s="204"/>
    </row>
    <row r="713" spans="1:27" ht="12.75" customHeight="1">
      <c r="A713" s="218"/>
      <c r="B713" s="204"/>
      <c r="C713" s="204"/>
      <c r="D713" s="204"/>
      <c r="E713" s="204"/>
      <c r="F713" s="204"/>
      <c r="G713" s="204"/>
      <c r="H713" s="204"/>
      <c r="I713" s="204"/>
      <c r="J713" s="204"/>
      <c r="K713" s="204"/>
      <c r="L713" s="204"/>
      <c r="M713" s="204"/>
      <c r="N713" s="204"/>
      <c r="O713" s="204"/>
      <c r="P713" s="204"/>
      <c r="Q713" s="204"/>
      <c r="R713" s="204"/>
      <c r="S713" s="204"/>
      <c r="T713" s="204"/>
      <c r="U713" s="204"/>
      <c r="V713" s="204"/>
      <c r="W713" s="204"/>
      <c r="X713" s="204"/>
      <c r="Y713" s="204"/>
      <c r="Z713" s="204"/>
      <c r="AA713" s="204"/>
    </row>
    <row r="714" spans="1:27" ht="12.75" customHeight="1">
      <c r="A714" s="218"/>
      <c r="B714" s="204"/>
      <c r="C714" s="204"/>
      <c r="D714" s="204"/>
      <c r="E714" s="204"/>
      <c r="F714" s="204"/>
      <c r="G714" s="204"/>
      <c r="H714" s="204"/>
      <c r="I714" s="204"/>
      <c r="J714" s="204"/>
      <c r="K714" s="204"/>
      <c r="L714" s="204"/>
      <c r="M714" s="204"/>
      <c r="N714" s="204"/>
      <c r="O714" s="204"/>
      <c r="P714" s="204"/>
      <c r="Q714" s="204"/>
      <c r="R714" s="204"/>
      <c r="S714" s="204"/>
      <c r="T714" s="204"/>
      <c r="U714" s="204"/>
      <c r="V714" s="204"/>
      <c r="W714" s="204"/>
      <c r="X714" s="204"/>
      <c r="Y714" s="204"/>
      <c r="Z714" s="204"/>
      <c r="AA714" s="204"/>
    </row>
    <row r="715" spans="1:27" ht="12.75" customHeight="1">
      <c r="A715" s="218"/>
      <c r="B715" s="204"/>
      <c r="C715" s="204"/>
      <c r="D715" s="204"/>
      <c r="E715" s="204"/>
      <c r="F715" s="204"/>
      <c r="G715" s="204"/>
      <c r="H715" s="204"/>
      <c r="I715" s="204"/>
      <c r="J715" s="204"/>
      <c r="K715" s="204"/>
      <c r="L715" s="204"/>
      <c r="M715" s="204"/>
      <c r="N715" s="204"/>
      <c r="O715" s="204"/>
      <c r="P715" s="204"/>
      <c r="Q715" s="204"/>
      <c r="R715" s="204"/>
      <c r="S715" s="204"/>
      <c r="T715" s="204"/>
      <c r="U715" s="204"/>
      <c r="V715" s="204"/>
      <c r="W715" s="204"/>
      <c r="X715" s="204"/>
      <c r="Y715" s="204"/>
      <c r="Z715" s="204"/>
      <c r="AA715" s="204"/>
    </row>
    <row r="716" spans="1:27" ht="12.75" customHeight="1">
      <c r="A716" s="218"/>
      <c r="B716" s="204"/>
      <c r="C716" s="204"/>
      <c r="D716" s="204"/>
      <c r="E716" s="204"/>
      <c r="F716" s="204"/>
      <c r="G716" s="204"/>
      <c r="H716" s="204"/>
      <c r="I716" s="204"/>
      <c r="J716" s="204"/>
      <c r="K716" s="204"/>
      <c r="L716" s="204"/>
      <c r="M716" s="204"/>
      <c r="N716" s="204"/>
      <c r="O716" s="204"/>
      <c r="P716" s="204"/>
      <c r="Q716" s="204"/>
      <c r="R716" s="204"/>
      <c r="S716" s="204"/>
      <c r="T716" s="204"/>
      <c r="U716" s="204"/>
      <c r="V716" s="204"/>
      <c r="W716" s="204"/>
      <c r="X716" s="204"/>
      <c r="Y716" s="204"/>
      <c r="Z716" s="204"/>
      <c r="AA716" s="204"/>
    </row>
    <row r="717" spans="1:27" ht="12.75" customHeight="1">
      <c r="A717" s="218"/>
      <c r="B717" s="204"/>
      <c r="C717" s="204"/>
      <c r="D717" s="204"/>
      <c r="E717" s="204"/>
      <c r="F717" s="204"/>
      <c r="G717" s="204"/>
      <c r="H717" s="204"/>
      <c r="I717" s="204"/>
      <c r="J717" s="204"/>
      <c r="K717" s="204"/>
      <c r="L717" s="204"/>
      <c r="M717" s="204"/>
      <c r="N717" s="204"/>
      <c r="O717" s="204"/>
      <c r="P717" s="204"/>
      <c r="Q717" s="204"/>
      <c r="R717" s="204"/>
      <c r="S717" s="204"/>
      <c r="T717" s="204"/>
      <c r="U717" s="204"/>
      <c r="V717" s="204"/>
      <c r="W717" s="204"/>
      <c r="X717" s="204"/>
      <c r="Y717" s="204"/>
      <c r="Z717" s="204"/>
      <c r="AA717" s="204"/>
    </row>
    <row r="718" spans="1:27" ht="12.75" customHeight="1">
      <c r="A718" s="218"/>
      <c r="B718" s="204"/>
      <c r="C718" s="204"/>
      <c r="D718" s="204"/>
      <c r="E718" s="204"/>
      <c r="F718" s="204"/>
      <c r="G718" s="204"/>
      <c r="H718" s="204"/>
      <c r="I718" s="204"/>
      <c r="J718" s="204"/>
      <c r="K718" s="204"/>
      <c r="L718" s="204"/>
      <c r="M718" s="204"/>
      <c r="N718" s="204"/>
      <c r="O718" s="204"/>
      <c r="P718" s="204"/>
      <c r="Q718" s="204"/>
      <c r="R718" s="204"/>
      <c r="S718" s="204"/>
      <c r="T718" s="204"/>
      <c r="U718" s="204"/>
      <c r="V718" s="204"/>
      <c r="W718" s="204"/>
      <c r="X718" s="204"/>
      <c r="Y718" s="204"/>
      <c r="Z718" s="204"/>
      <c r="AA718" s="204"/>
    </row>
    <row r="719" spans="1:27" ht="12.75" customHeight="1">
      <c r="A719" s="218"/>
      <c r="B719" s="204"/>
      <c r="C719" s="204"/>
      <c r="D719" s="204"/>
      <c r="E719" s="204"/>
      <c r="F719" s="204"/>
      <c r="G719" s="204"/>
      <c r="H719" s="204"/>
      <c r="I719" s="204"/>
      <c r="J719" s="204"/>
      <c r="K719" s="204"/>
      <c r="L719" s="204"/>
      <c r="M719" s="204"/>
      <c r="N719" s="204"/>
      <c r="O719" s="204"/>
      <c r="P719" s="204"/>
      <c r="Q719" s="204"/>
      <c r="R719" s="204"/>
      <c r="S719" s="204"/>
      <c r="T719" s="204"/>
      <c r="U719" s="204"/>
      <c r="V719" s="204"/>
      <c r="W719" s="204"/>
      <c r="X719" s="204"/>
      <c r="Y719" s="204"/>
      <c r="Z719" s="204"/>
      <c r="AA719" s="204"/>
    </row>
    <row r="720" spans="1:27" ht="12.75" customHeight="1">
      <c r="A720" s="218"/>
      <c r="B720" s="204"/>
      <c r="C720" s="204"/>
      <c r="D720" s="204"/>
      <c r="E720" s="204"/>
      <c r="F720" s="204"/>
      <c r="G720" s="204"/>
      <c r="H720" s="204"/>
      <c r="I720" s="204"/>
      <c r="J720" s="204"/>
      <c r="K720" s="204"/>
      <c r="L720" s="204"/>
      <c r="M720" s="204"/>
      <c r="N720" s="204"/>
      <c r="O720" s="204"/>
      <c r="P720" s="204"/>
      <c r="Q720" s="204"/>
      <c r="R720" s="204"/>
      <c r="S720" s="204"/>
      <c r="T720" s="204"/>
      <c r="U720" s="204"/>
      <c r="V720" s="204"/>
      <c r="W720" s="204"/>
      <c r="X720" s="204"/>
      <c r="Y720" s="204"/>
      <c r="Z720" s="204"/>
      <c r="AA720" s="204"/>
    </row>
    <row r="721" spans="1:27" ht="12.75" customHeight="1">
      <c r="A721" s="218"/>
      <c r="B721" s="204"/>
      <c r="C721" s="204"/>
      <c r="D721" s="204"/>
      <c r="E721" s="204"/>
      <c r="F721" s="204"/>
      <c r="G721" s="204"/>
      <c r="H721" s="204"/>
      <c r="I721" s="204"/>
      <c r="J721" s="204"/>
      <c r="K721" s="204"/>
      <c r="L721" s="204"/>
      <c r="M721" s="204"/>
      <c r="N721" s="204"/>
      <c r="O721" s="204"/>
      <c r="P721" s="204"/>
      <c r="Q721" s="204"/>
      <c r="R721" s="204"/>
      <c r="S721" s="204"/>
      <c r="T721" s="204"/>
      <c r="U721" s="204"/>
      <c r="V721" s="204"/>
      <c r="W721" s="204"/>
      <c r="X721" s="204"/>
      <c r="Y721" s="204"/>
      <c r="Z721" s="204"/>
      <c r="AA721" s="204"/>
    </row>
    <row r="722" spans="1:27" ht="12.75" customHeight="1">
      <c r="A722" s="218"/>
      <c r="B722" s="204"/>
      <c r="C722" s="204"/>
      <c r="D722" s="204"/>
      <c r="E722" s="204"/>
      <c r="F722" s="204"/>
      <c r="G722" s="204"/>
      <c r="H722" s="204"/>
      <c r="I722" s="204"/>
      <c r="J722" s="204"/>
      <c r="K722" s="204"/>
      <c r="L722" s="204"/>
      <c r="M722" s="204"/>
      <c r="N722" s="204"/>
      <c r="O722" s="204"/>
      <c r="P722" s="204"/>
      <c r="Q722" s="204"/>
      <c r="R722" s="204"/>
      <c r="S722" s="204"/>
      <c r="T722" s="204"/>
      <c r="U722" s="204"/>
      <c r="V722" s="204"/>
      <c r="W722" s="204"/>
      <c r="X722" s="204"/>
      <c r="Y722" s="204"/>
      <c r="Z722" s="204"/>
      <c r="AA722" s="204"/>
    </row>
    <row r="723" spans="1:27" ht="12.75" customHeight="1">
      <c r="A723" s="218"/>
      <c r="B723" s="204"/>
      <c r="C723" s="204"/>
      <c r="D723" s="204"/>
      <c r="E723" s="204"/>
      <c r="F723" s="204"/>
      <c r="G723" s="204"/>
      <c r="H723" s="204"/>
      <c r="I723" s="204"/>
      <c r="J723" s="204"/>
      <c r="K723" s="204"/>
      <c r="L723" s="204"/>
      <c r="M723" s="204"/>
      <c r="N723" s="204"/>
      <c r="O723" s="204"/>
      <c r="P723" s="204"/>
      <c r="Q723" s="204"/>
      <c r="R723" s="204"/>
      <c r="S723" s="204"/>
      <c r="T723" s="204"/>
      <c r="U723" s="204"/>
      <c r="V723" s="204"/>
      <c r="W723" s="204"/>
      <c r="X723" s="204"/>
      <c r="Y723" s="204"/>
      <c r="Z723" s="204"/>
      <c r="AA723" s="204"/>
    </row>
    <row r="724" spans="1:27" ht="12.75" customHeight="1">
      <c r="A724" s="218"/>
      <c r="B724" s="204"/>
      <c r="C724" s="204"/>
      <c r="D724" s="204"/>
      <c r="E724" s="204"/>
      <c r="F724" s="204"/>
      <c r="G724" s="204"/>
      <c r="H724" s="204"/>
      <c r="I724" s="204"/>
      <c r="J724" s="204"/>
      <c r="K724" s="204"/>
      <c r="L724" s="204"/>
      <c r="M724" s="204"/>
      <c r="N724" s="204"/>
      <c r="O724" s="204"/>
      <c r="P724" s="204"/>
      <c r="Q724" s="204"/>
      <c r="R724" s="204"/>
      <c r="S724" s="204"/>
      <c r="T724" s="204"/>
      <c r="U724" s="204"/>
      <c r="V724" s="204"/>
      <c r="W724" s="204"/>
      <c r="X724" s="204"/>
      <c r="Y724" s="204"/>
      <c r="Z724" s="204"/>
      <c r="AA724" s="204"/>
    </row>
    <row r="725" spans="1:27" ht="12.75" customHeight="1">
      <c r="A725" s="218"/>
      <c r="B725" s="204"/>
      <c r="C725" s="204"/>
      <c r="D725" s="204"/>
      <c r="E725" s="204"/>
      <c r="F725" s="204"/>
      <c r="G725" s="204"/>
      <c r="H725" s="204"/>
      <c r="I725" s="204"/>
      <c r="J725" s="204"/>
      <c r="K725" s="204"/>
      <c r="L725" s="204"/>
      <c r="M725" s="204"/>
      <c r="N725" s="204"/>
      <c r="O725" s="204"/>
      <c r="P725" s="204"/>
      <c r="Q725" s="204"/>
      <c r="R725" s="204"/>
      <c r="S725" s="204"/>
      <c r="T725" s="204"/>
      <c r="U725" s="204"/>
      <c r="V725" s="204"/>
      <c r="W725" s="204"/>
      <c r="X725" s="204"/>
      <c r="Y725" s="204"/>
      <c r="Z725" s="204"/>
      <c r="AA725" s="204"/>
    </row>
    <row r="726" spans="1:27" ht="12.75" customHeight="1">
      <c r="A726" s="218"/>
      <c r="B726" s="204"/>
      <c r="C726" s="204"/>
      <c r="D726" s="204"/>
      <c r="E726" s="204"/>
      <c r="F726" s="204"/>
      <c r="G726" s="204"/>
      <c r="H726" s="204"/>
      <c r="I726" s="204"/>
      <c r="J726" s="204"/>
      <c r="K726" s="204"/>
      <c r="L726" s="204"/>
      <c r="M726" s="204"/>
      <c r="N726" s="204"/>
      <c r="O726" s="204"/>
      <c r="P726" s="204"/>
      <c r="Q726" s="204"/>
      <c r="R726" s="204"/>
      <c r="S726" s="204"/>
      <c r="T726" s="204"/>
      <c r="U726" s="204"/>
      <c r="V726" s="204"/>
      <c r="W726" s="204"/>
      <c r="X726" s="204"/>
      <c r="Y726" s="204"/>
      <c r="Z726" s="204"/>
      <c r="AA726" s="204"/>
    </row>
    <row r="727" spans="1:27" ht="12.75" customHeight="1">
      <c r="A727" s="218"/>
      <c r="B727" s="204"/>
      <c r="C727" s="204"/>
      <c r="D727" s="204"/>
      <c r="E727" s="204"/>
      <c r="F727" s="204"/>
      <c r="G727" s="204"/>
      <c r="H727" s="204"/>
      <c r="I727" s="204"/>
      <c r="J727" s="204"/>
      <c r="K727" s="204"/>
      <c r="L727" s="204"/>
      <c r="M727" s="204"/>
      <c r="N727" s="204"/>
      <c r="O727" s="204"/>
      <c r="P727" s="204"/>
      <c r="Q727" s="204"/>
      <c r="R727" s="204"/>
      <c r="S727" s="204"/>
      <c r="T727" s="204"/>
      <c r="U727" s="204"/>
      <c r="V727" s="204"/>
      <c r="W727" s="204"/>
      <c r="X727" s="204"/>
      <c r="Y727" s="204"/>
      <c r="Z727" s="204"/>
      <c r="AA727" s="204"/>
    </row>
    <row r="728" spans="1:27" ht="12.75" customHeight="1">
      <c r="A728" s="218"/>
      <c r="B728" s="204"/>
      <c r="C728" s="204"/>
      <c r="D728" s="204"/>
      <c r="E728" s="204"/>
      <c r="F728" s="204"/>
      <c r="G728" s="204"/>
      <c r="H728" s="204"/>
      <c r="I728" s="204"/>
      <c r="J728" s="204"/>
      <c r="K728" s="204"/>
      <c r="L728" s="204"/>
      <c r="M728" s="204"/>
      <c r="N728" s="204"/>
      <c r="O728" s="204"/>
      <c r="P728" s="204"/>
      <c r="Q728" s="204"/>
      <c r="R728" s="204"/>
      <c r="S728" s="204"/>
      <c r="T728" s="204"/>
      <c r="U728" s="204"/>
      <c r="V728" s="204"/>
      <c r="W728" s="204"/>
      <c r="X728" s="204"/>
      <c r="Y728" s="204"/>
      <c r="Z728" s="204"/>
      <c r="AA728" s="204"/>
    </row>
    <row r="729" spans="1:27" ht="12.75" customHeight="1">
      <c r="A729" s="218"/>
      <c r="B729" s="204"/>
      <c r="C729" s="204"/>
      <c r="D729" s="204"/>
      <c r="E729" s="204"/>
      <c r="F729" s="204"/>
      <c r="G729" s="204"/>
      <c r="H729" s="204"/>
      <c r="I729" s="204"/>
      <c r="J729" s="204"/>
      <c r="K729" s="204"/>
      <c r="L729" s="204"/>
      <c r="M729" s="204"/>
      <c r="N729" s="204"/>
      <c r="O729" s="204"/>
      <c r="P729" s="204"/>
      <c r="Q729" s="204"/>
      <c r="R729" s="204"/>
      <c r="S729" s="204"/>
      <c r="T729" s="204"/>
      <c r="U729" s="204"/>
      <c r="V729" s="204"/>
      <c r="W729" s="204"/>
      <c r="X729" s="204"/>
      <c r="Y729" s="204"/>
      <c r="Z729" s="204"/>
      <c r="AA729" s="204"/>
    </row>
    <row r="730" spans="1:27" ht="12.75" customHeight="1">
      <c r="A730" s="218"/>
      <c r="B730" s="204"/>
      <c r="C730" s="204"/>
      <c r="D730" s="204"/>
      <c r="E730" s="204"/>
      <c r="F730" s="204"/>
      <c r="G730" s="204"/>
      <c r="H730" s="204"/>
      <c r="I730" s="204"/>
      <c r="J730" s="204"/>
      <c r="K730" s="204"/>
      <c r="L730" s="204"/>
      <c r="M730" s="204"/>
      <c r="N730" s="204"/>
      <c r="O730" s="204"/>
      <c r="P730" s="204"/>
      <c r="Q730" s="204"/>
      <c r="R730" s="204"/>
      <c r="S730" s="204"/>
      <c r="T730" s="204"/>
      <c r="U730" s="204"/>
      <c r="V730" s="204"/>
      <c r="W730" s="204"/>
      <c r="X730" s="204"/>
      <c r="Y730" s="204"/>
      <c r="Z730" s="204"/>
      <c r="AA730" s="204"/>
    </row>
    <row r="731" spans="1:27" ht="12.75" customHeight="1">
      <c r="A731" s="218"/>
      <c r="B731" s="204"/>
      <c r="C731" s="204"/>
      <c r="D731" s="204"/>
      <c r="E731" s="204"/>
      <c r="F731" s="204"/>
      <c r="G731" s="204"/>
      <c r="H731" s="204"/>
      <c r="I731" s="204"/>
      <c r="J731" s="204"/>
      <c r="K731" s="204"/>
      <c r="L731" s="204"/>
      <c r="M731" s="204"/>
      <c r="N731" s="204"/>
      <c r="O731" s="204"/>
      <c r="P731" s="204"/>
      <c r="Q731" s="204"/>
      <c r="R731" s="204"/>
      <c r="S731" s="204"/>
      <c r="T731" s="204"/>
      <c r="U731" s="204"/>
      <c r="V731" s="204"/>
      <c r="W731" s="204"/>
      <c r="X731" s="204"/>
      <c r="Y731" s="204"/>
      <c r="Z731" s="204"/>
      <c r="AA731" s="204"/>
    </row>
    <row r="732" spans="1:27" ht="12.75" customHeight="1">
      <c r="A732" s="218"/>
      <c r="B732" s="204"/>
      <c r="C732" s="204"/>
      <c r="D732" s="204"/>
      <c r="E732" s="204"/>
      <c r="F732" s="204"/>
      <c r="G732" s="204"/>
      <c r="H732" s="204"/>
      <c r="I732" s="204"/>
      <c r="J732" s="204"/>
      <c r="K732" s="204"/>
      <c r="L732" s="204"/>
      <c r="M732" s="204"/>
      <c r="N732" s="204"/>
      <c r="O732" s="204"/>
      <c r="P732" s="204"/>
      <c r="Q732" s="204"/>
      <c r="R732" s="204"/>
      <c r="S732" s="204"/>
      <c r="T732" s="204"/>
      <c r="U732" s="204"/>
      <c r="V732" s="204"/>
      <c r="W732" s="204"/>
      <c r="X732" s="204"/>
      <c r="Y732" s="204"/>
      <c r="Z732" s="204"/>
      <c r="AA732" s="204"/>
    </row>
    <row r="733" spans="1:27" ht="12.75" customHeight="1">
      <c r="A733" s="218"/>
      <c r="B733" s="204"/>
      <c r="C733" s="204"/>
      <c r="D733" s="204"/>
      <c r="E733" s="204"/>
      <c r="F733" s="204"/>
      <c r="G733" s="204"/>
      <c r="H733" s="204"/>
      <c r="I733" s="204"/>
      <c r="J733" s="204"/>
      <c r="K733" s="204"/>
      <c r="L733" s="204"/>
      <c r="M733" s="204"/>
      <c r="N733" s="204"/>
      <c r="O733" s="204"/>
      <c r="P733" s="204"/>
      <c r="Q733" s="204"/>
      <c r="R733" s="204"/>
      <c r="S733" s="204"/>
      <c r="T733" s="204"/>
      <c r="U733" s="204"/>
      <c r="V733" s="204"/>
      <c r="W733" s="204"/>
      <c r="X733" s="204"/>
      <c r="Y733" s="204"/>
      <c r="Z733" s="204"/>
      <c r="AA733" s="204"/>
    </row>
    <row r="734" spans="1:27" ht="12.75" customHeight="1">
      <c r="A734" s="218"/>
      <c r="B734" s="204"/>
      <c r="C734" s="204"/>
      <c r="D734" s="204"/>
      <c r="E734" s="204"/>
      <c r="F734" s="204"/>
      <c r="G734" s="204"/>
      <c r="H734" s="204"/>
      <c r="I734" s="204"/>
      <c r="J734" s="204"/>
      <c r="K734" s="204"/>
      <c r="L734" s="204"/>
      <c r="M734" s="204"/>
      <c r="N734" s="204"/>
      <c r="O734" s="204"/>
      <c r="P734" s="204"/>
      <c r="Q734" s="204"/>
      <c r="R734" s="204"/>
      <c r="S734" s="204"/>
      <c r="T734" s="204"/>
      <c r="U734" s="204"/>
      <c r="V734" s="204"/>
      <c r="W734" s="204"/>
      <c r="X734" s="204"/>
      <c r="Y734" s="204"/>
      <c r="Z734" s="204"/>
      <c r="AA734" s="204"/>
    </row>
    <row r="735" spans="1:27" ht="12.75" customHeight="1">
      <c r="A735" s="218"/>
      <c r="B735" s="204"/>
      <c r="C735" s="204"/>
      <c r="D735" s="204"/>
      <c r="E735" s="204"/>
      <c r="F735" s="204"/>
      <c r="G735" s="204"/>
      <c r="H735" s="204"/>
      <c r="I735" s="204"/>
      <c r="J735" s="204"/>
      <c r="K735" s="204"/>
      <c r="L735" s="204"/>
      <c r="M735" s="204"/>
      <c r="N735" s="204"/>
      <c r="O735" s="204"/>
      <c r="P735" s="204"/>
      <c r="Q735" s="204"/>
      <c r="R735" s="204"/>
      <c r="S735" s="204"/>
      <c r="T735" s="204"/>
      <c r="U735" s="204"/>
      <c r="V735" s="204"/>
      <c r="W735" s="204"/>
      <c r="X735" s="204"/>
      <c r="Y735" s="204"/>
      <c r="Z735" s="204"/>
      <c r="AA735" s="204"/>
    </row>
    <row r="736" spans="1:27" ht="12.75" customHeight="1">
      <c r="A736" s="218"/>
      <c r="B736" s="204"/>
      <c r="C736" s="204"/>
      <c r="D736" s="204"/>
      <c r="E736" s="204"/>
      <c r="F736" s="204"/>
      <c r="G736" s="204"/>
      <c r="H736" s="204"/>
      <c r="I736" s="204"/>
      <c r="J736" s="204"/>
      <c r="K736" s="204"/>
      <c r="L736" s="204"/>
      <c r="M736" s="204"/>
      <c r="N736" s="204"/>
      <c r="O736" s="204"/>
      <c r="P736" s="204"/>
      <c r="Q736" s="204"/>
      <c r="R736" s="204"/>
      <c r="S736" s="204"/>
      <c r="T736" s="204"/>
      <c r="U736" s="204"/>
      <c r="V736" s="204"/>
      <c r="W736" s="204"/>
      <c r="X736" s="204"/>
      <c r="Y736" s="204"/>
      <c r="Z736" s="204"/>
      <c r="AA736" s="204"/>
    </row>
    <row r="737" spans="1:27" ht="12.75" customHeight="1">
      <c r="A737" s="218"/>
      <c r="B737" s="204"/>
      <c r="C737" s="204"/>
      <c r="D737" s="204"/>
      <c r="E737" s="204"/>
      <c r="F737" s="204"/>
      <c r="G737" s="204"/>
      <c r="H737" s="204"/>
      <c r="I737" s="204"/>
      <c r="J737" s="204"/>
      <c r="K737" s="204"/>
      <c r="L737" s="204"/>
      <c r="M737" s="204"/>
      <c r="N737" s="204"/>
      <c r="O737" s="204"/>
      <c r="P737" s="204"/>
      <c r="Q737" s="204"/>
      <c r="R737" s="204"/>
      <c r="S737" s="204"/>
      <c r="T737" s="204"/>
      <c r="U737" s="204"/>
      <c r="V737" s="204"/>
      <c r="W737" s="204"/>
      <c r="X737" s="204"/>
      <c r="Y737" s="204"/>
      <c r="Z737" s="204"/>
      <c r="AA737" s="204"/>
    </row>
    <row r="738" spans="1:27" ht="12.75" customHeight="1">
      <c r="A738" s="218"/>
      <c r="B738" s="204"/>
      <c r="C738" s="204"/>
      <c r="D738" s="204"/>
      <c r="E738" s="204"/>
      <c r="F738" s="204"/>
      <c r="G738" s="204"/>
      <c r="H738" s="204"/>
      <c r="I738" s="204"/>
      <c r="J738" s="204"/>
      <c r="K738" s="204"/>
      <c r="L738" s="204"/>
      <c r="M738" s="204"/>
      <c r="N738" s="204"/>
      <c r="O738" s="204"/>
      <c r="P738" s="204"/>
      <c r="Q738" s="204"/>
      <c r="R738" s="204"/>
      <c r="S738" s="204"/>
      <c r="T738" s="204"/>
      <c r="U738" s="204"/>
      <c r="V738" s="204"/>
      <c r="W738" s="204"/>
      <c r="X738" s="204"/>
      <c r="Y738" s="204"/>
      <c r="Z738" s="204"/>
      <c r="AA738" s="204"/>
    </row>
    <row r="739" spans="1:27" ht="12.75" customHeight="1">
      <c r="A739" s="218"/>
      <c r="B739" s="204"/>
      <c r="C739" s="204"/>
      <c r="D739" s="204"/>
      <c r="E739" s="204"/>
      <c r="F739" s="204"/>
      <c r="G739" s="204"/>
      <c r="H739" s="204"/>
      <c r="I739" s="204"/>
      <c r="J739" s="204"/>
      <c r="K739" s="204"/>
      <c r="L739" s="204"/>
      <c r="M739" s="204"/>
      <c r="N739" s="204"/>
      <c r="O739" s="204"/>
      <c r="P739" s="204"/>
      <c r="Q739" s="204"/>
      <c r="R739" s="204"/>
      <c r="S739" s="204"/>
      <c r="T739" s="204"/>
      <c r="U739" s="204"/>
      <c r="V739" s="204"/>
      <c r="W739" s="204"/>
      <c r="X739" s="204"/>
      <c r="Y739" s="204"/>
      <c r="Z739" s="204"/>
      <c r="AA739" s="204"/>
    </row>
    <row r="740" spans="1:27" ht="12.75" customHeight="1">
      <c r="A740" s="218"/>
      <c r="B740" s="204"/>
      <c r="C740" s="204"/>
      <c r="D740" s="204"/>
      <c r="E740" s="204"/>
      <c r="F740" s="204"/>
      <c r="G740" s="204"/>
      <c r="H740" s="204"/>
      <c r="I740" s="204"/>
      <c r="J740" s="204"/>
      <c r="K740" s="204"/>
      <c r="L740" s="204"/>
      <c r="M740" s="204"/>
      <c r="N740" s="204"/>
      <c r="O740" s="204"/>
      <c r="P740" s="204"/>
      <c r="Q740" s="204"/>
      <c r="R740" s="204"/>
      <c r="S740" s="204"/>
      <c r="T740" s="204"/>
      <c r="U740" s="204"/>
      <c r="V740" s="204"/>
      <c r="W740" s="204"/>
      <c r="X740" s="204"/>
      <c r="Y740" s="204"/>
      <c r="Z740" s="204"/>
      <c r="AA740" s="204"/>
    </row>
    <row r="741" spans="1:27" ht="12.75" customHeight="1">
      <c r="A741" s="218"/>
      <c r="B741" s="204"/>
      <c r="C741" s="204"/>
      <c r="D741" s="204"/>
      <c r="E741" s="204"/>
      <c r="F741" s="204"/>
      <c r="G741" s="204"/>
      <c r="H741" s="204"/>
      <c r="I741" s="204"/>
      <c r="J741" s="204"/>
      <c r="K741" s="204"/>
      <c r="L741" s="204"/>
      <c r="M741" s="204"/>
      <c r="N741" s="204"/>
      <c r="O741" s="204"/>
      <c r="P741" s="204"/>
      <c r="Q741" s="204"/>
      <c r="R741" s="204"/>
      <c r="S741" s="204"/>
      <c r="T741" s="204"/>
      <c r="U741" s="204"/>
      <c r="V741" s="204"/>
      <c r="W741" s="204"/>
      <c r="X741" s="204"/>
      <c r="Y741" s="204"/>
      <c r="Z741" s="204"/>
      <c r="AA741" s="204"/>
    </row>
    <row r="742" spans="1:27" ht="12.75" customHeight="1">
      <c r="A742" s="218"/>
      <c r="B742" s="204"/>
      <c r="C742" s="204"/>
      <c r="D742" s="204"/>
      <c r="E742" s="204"/>
      <c r="F742" s="204"/>
      <c r="G742" s="204"/>
      <c r="H742" s="204"/>
      <c r="I742" s="204"/>
      <c r="J742" s="204"/>
      <c r="K742" s="204"/>
      <c r="L742" s="204"/>
      <c r="M742" s="204"/>
      <c r="N742" s="204"/>
      <c r="O742" s="204"/>
      <c r="P742" s="204"/>
      <c r="Q742" s="204"/>
      <c r="R742" s="204"/>
      <c r="S742" s="204"/>
      <c r="T742" s="204"/>
      <c r="U742" s="204"/>
      <c r="V742" s="204"/>
      <c r="W742" s="204"/>
      <c r="X742" s="204"/>
      <c r="Y742" s="204"/>
      <c r="Z742" s="204"/>
      <c r="AA742" s="204"/>
    </row>
    <row r="743" spans="1:27" ht="12.75" customHeight="1">
      <c r="A743" s="218"/>
      <c r="B743" s="204"/>
      <c r="C743" s="204"/>
      <c r="D743" s="204"/>
      <c r="E743" s="204"/>
      <c r="F743" s="204"/>
      <c r="G743" s="204"/>
      <c r="H743" s="204"/>
      <c r="I743" s="204"/>
      <c r="J743" s="204"/>
      <c r="K743" s="204"/>
      <c r="L743" s="204"/>
      <c r="M743" s="204"/>
      <c r="N743" s="204"/>
      <c r="O743" s="204"/>
      <c r="P743" s="204"/>
      <c r="Q743" s="204"/>
      <c r="R743" s="204"/>
      <c r="S743" s="204"/>
      <c r="T743" s="204"/>
      <c r="U743" s="204"/>
      <c r="V743" s="204"/>
      <c r="W743" s="204"/>
      <c r="X743" s="204"/>
      <c r="Y743" s="204"/>
      <c r="Z743" s="204"/>
      <c r="AA743" s="204"/>
    </row>
    <row r="744" spans="1:27" ht="12.75" customHeight="1">
      <c r="A744" s="218"/>
      <c r="B744" s="204"/>
      <c r="C744" s="204"/>
      <c r="D744" s="204"/>
      <c r="E744" s="204"/>
      <c r="F744" s="204"/>
      <c r="G744" s="204"/>
      <c r="H744" s="204"/>
      <c r="I744" s="204"/>
      <c r="J744" s="204"/>
      <c r="K744" s="204"/>
      <c r="L744" s="204"/>
      <c r="M744" s="204"/>
      <c r="N744" s="204"/>
      <c r="O744" s="204"/>
      <c r="P744" s="204"/>
      <c r="Q744" s="204"/>
      <c r="R744" s="204"/>
      <c r="S744" s="204"/>
      <c r="T744" s="204"/>
      <c r="U744" s="204"/>
      <c r="V744" s="204"/>
      <c r="W744" s="204"/>
      <c r="X744" s="204"/>
      <c r="Y744" s="204"/>
      <c r="Z744" s="204"/>
      <c r="AA744" s="204"/>
    </row>
    <row r="745" spans="1:27" ht="12.75" customHeight="1">
      <c r="A745" s="218"/>
      <c r="B745" s="204"/>
      <c r="C745" s="204"/>
      <c r="D745" s="204"/>
      <c r="E745" s="204"/>
      <c r="F745" s="204"/>
      <c r="G745" s="204"/>
      <c r="H745" s="204"/>
      <c r="I745" s="204"/>
      <c r="J745" s="204"/>
      <c r="K745" s="204"/>
      <c r="L745" s="204"/>
      <c r="M745" s="204"/>
      <c r="N745" s="204"/>
      <c r="O745" s="204"/>
      <c r="P745" s="204"/>
      <c r="Q745" s="204"/>
      <c r="R745" s="204"/>
      <c r="S745" s="204"/>
      <c r="T745" s="204"/>
      <c r="U745" s="204"/>
      <c r="V745" s="204"/>
      <c r="W745" s="204"/>
      <c r="X745" s="204"/>
      <c r="Y745" s="204"/>
      <c r="Z745" s="204"/>
      <c r="AA745" s="204"/>
    </row>
    <row r="746" spans="1:27" ht="12.75" customHeight="1">
      <c r="A746" s="218"/>
      <c r="B746" s="204"/>
      <c r="C746" s="204"/>
      <c r="D746" s="204"/>
      <c r="E746" s="204"/>
      <c r="F746" s="204"/>
      <c r="G746" s="204"/>
      <c r="H746" s="204"/>
      <c r="I746" s="204"/>
      <c r="J746" s="204"/>
      <c r="K746" s="204"/>
      <c r="L746" s="204"/>
      <c r="M746" s="204"/>
      <c r="N746" s="204"/>
      <c r="O746" s="204"/>
      <c r="P746" s="204"/>
      <c r="Q746" s="204"/>
      <c r="R746" s="204"/>
      <c r="S746" s="204"/>
      <c r="T746" s="204"/>
      <c r="U746" s="204"/>
      <c r="V746" s="204"/>
      <c r="W746" s="204"/>
      <c r="X746" s="204"/>
      <c r="Y746" s="204"/>
      <c r="Z746" s="204"/>
      <c r="AA746" s="204"/>
    </row>
    <row r="747" spans="1:27" ht="12.75" customHeight="1">
      <c r="A747" s="218"/>
      <c r="B747" s="204"/>
      <c r="C747" s="204"/>
      <c r="D747" s="204"/>
      <c r="E747" s="204"/>
      <c r="F747" s="204"/>
      <c r="G747" s="204"/>
      <c r="H747" s="204"/>
      <c r="I747" s="204"/>
      <c r="J747" s="204"/>
      <c r="K747" s="204"/>
      <c r="L747" s="204"/>
      <c r="M747" s="204"/>
      <c r="N747" s="204"/>
      <c r="O747" s="204"/>
      <c r="P747" s="204"/>
      <c r="Q747" s="204"/>
      <c r="R747" s="204"/>
      <c r="S747" s="204"/>
      <c r="T747" s="204"/>
      <c r="U747" s="204"/>
      <c r="V747" s="204"/>
      <c r="W747" s="204"/>
      <c r="X747" s="204"/>
      <c r="Y747" s="204"/>
      <c r="Z747" s="204"/>
      <c r="AA747" s="204"/>
    </row>
    <row r="748" spans="1:27" ht="12.75" customHeight="1">
      <c r="A748" s="218"/>
      <c r="B748" s="204"/>
      <c r="C748" s="204"/>
      <c r="D748" s="204"/>
      <c r="E748" s="204"/>
      <c r="F748" s="204"/>
      <c r="G748" s="204"/>
      <c r="H748" s="204"/>
      <c r="I748" s="204"/>
      <c r="J748" s="204"/>
      <c r="K748" s="204"/>
      <c r="L748" s="204"/>
      <c r="M748" s="204"/>
      <c r="N748" s="204"/>
      <c r="O748" s="204"/>
      <c r="P748" s="204"/>
      <c r="Q748" s="204"/>
      <c r="R748" s="204"/>
      <c r="S748" s="204"/>
      <c r="T748" s="204"/>
      <c r="U748" s="204"/>
      <c r="V748" s="204"/>
      <c r="W748" s="204"/>
      <c r="X748" s="204"/>
      <c r="Y748" s="204"/>
      <c r="Z748" s="204"/>
      <c r="AA748" s="204"/>
    </row>
    <row r="749" spans="1:27" ht="12.75" customHeight="1">
      <c r="A749" s="218"/>
      <c r="B749" s="204"/>
      <c r="C749" s="204"/>
      <c r="D749" s="204"/>
      <c r="E749" s="204"/>
      <c r="F749" s="204"/>
      <c r="G749" s="204"/>
      <c r="H749" s="204"/>
      <c r="I749" s="204"/>
      <c r="J749" s="204"/>
      <c r="K749" s="204"/>
      <c r="L749" s="204"/>
      <c r="M749" s="204"/>
      <c r="N749" s="204"/>
      <c r="O749" s="204"/>
      <c r="P749" s="204"/>
      <c r="Q749" s="204"/>
      <c r="R749" s="204"/>
      <c r="S749" s="204"/>
      <c r="T749" s="204"/>
      <c r="U749" s="204"/>
      <c r="V749" s="204"/>
      <c r="W749" s="204"/>
      <c r="X749" s="204"/>
      <c r="Y749" s="204"/>
      <c r="Z749" s="204"/>
      <c r="AA749" s="204"/>
    </row>
    <row r="750" spans="1:27" ht="12.75" customHeight="1">
      <c r="A750" s="218"/>
      <c r="B750" s="204"/>
      <c r="C750" s="204"/>
      <c r="D750" s="204"/>
      <c r="E750" s="204"/>
      <c r="F750" s="204"/>
      <c r="G750" s="204"/>
      <c r="H750" s="204"/>
      <c r="I750" s="204"/>
      <c r="J750" s="204"/>
      <c r="K750" s="204"/>
      <c r="L750" s="204"/>
      <c r="M750" s="204"/>
      <c r="N750" s="204"/>
      <c r="O750" s="204"/>
      <c r="P750" s="204"/>
      <c r="Q750" s="204"/>
      <c r="R750" s="204"/>
      <c r="S750" s="204"/>
      <c r="T750" s="204"/>
      <c r="U750" s="204"/>
      <c r="V750" s="204"/>
      <c r="W750" s="204"/>
      <c r="X750" s="204"/>
      <c r="Y750" s="204"/>
      <c r="Z750" s="204"/>
      <c r="AA750" s="204"/>
    </row>
    <row r="751" spans="1:27" ht="12.75" customHeight="1">
      <c r="A751" s="218"/>
      <c r="B751" s="204"/>
      <c r="C751" s="204"/>
      <c r="D751" s="204"/>
      <c r="E751" s="204"/>
      <c r="F751" s="204"/>
      <c r="G751" s="204"/>
      <c r="H751" s="204"/>
      <c r="I751" s="204"/>
      <c r="J751" s="204"/>
      <c r="K751" s="204"/>
      <c r="L751" s="204"/>
      <c r="M751" s="204"/>
      <c r="N751" s="204"/>
      <c r="O751" s="204"/>
      <c r="P751" s="204"/>
      <c r="Q751" s="204"/>
      <c r="R751" s="204"/>
      <c r="S751" s="204"/>
      <c r="T751" s="204"/>
      <c r="U751" s="204"/>
      <c r="V751" s="204"/>
      <c r="W751" s="204"/>
      <c r="X751" s="204"/>
      <c r="Y751" s="204"/>
      <c r="Z751" s="204"/>
      <c r="AA751" s="204"/>
    </row>
    <row r="752" spans="1:27" ht="12.75" customHeight="1">
      <c r="A752" s="218"/>
      <c r="B752" s="204"/>
      <c r="C752" s="204"/>
      <c r="D752" s="204"/>
      <c r="E752" s="204"/>
      <c r="F752" s="204"/>
      <c r="G752" s="204"/>
      <c r="H752" s="204"/>
      <c r="I752" s="204"/>
      <c r="J752" s="204"/>
      <c r="K752" s="204"/>
      <c r="L752" s="204"/>
      <c r="M752" s="204"/>
      <c r="N752" s="204"/>
      <c r="O752" s="204"/>
      <c r="P752" s="204"/>
      <c r="Q752" s="204"/>
      <c r="R752" s="204"/>
      <c r="S752" s="204"/>
      <c r="T752" s="204"/>
      <c r="U752" s="204"/>
      <c r="V752" s="204"/>
      <c r="W752" s="204"/>
      <c r="X752" s="204"/>
      <c r="Y752" s="204"/>
      <c r="Z752" s="204"/>
      <c r="AA752" s="204"/>
    </row>
    <row r="753" spans="1:27" ht="12.75" customHeight="1">
      <c r="A753" s="218"/>
      <c r="B753" s="204"/>
      <c r="C753" s="204"/>
      <c r="D753" s="204"/>
      <c r="E753" s="204"/>
      <c r="F753" s="204"/>
      <c r="G753" s="204"/>
      <c r="H753" s="204"/>
      <c r="I753" s="204"/>
      <c r="J753" s="204"/>
      <c r="K753" s="204"/>
      <c r="L753" s="204"/>
      <c r="M753" s="204"/>
      <c r="N753" s="204"/>
      <c r="O753" s="204"/>
      <c r="P753" s="204"/>
      <c r="Q753" s="204"/>
      <c r="R753" s="204"/>
      <c r="S753" s="204"/>
      <c r="T753" s="204"/>
      <c r="U753" s="204"/>
      <c r="V753" s="204"/>
      <c r="W753" s="204"/>
      <c r="X753" s="204"/>
      <c r="Y753" s="204"/>
      <c r="Z753" s="204"/>
      <c r="AA753" s="204"/>
    </row>
    <row r="754" spans="1:27" ht="12.75" customHeight="1">
      <c r="A754" s="218"/>
      <c r="B754" s="204"/>
      <c r="C754" s="204"/>
      <c r="D754" s="204"/>
      <c r="E754" s="204"/>
      <c r="F754" s="204"/>
      <c r="G754" s="204"/>
      <c r="H754" s="204"/>
      <c r="I754" s="204"/>
      <c r="J754" s="204"/>
      <c r="K754" s="204"/>
      <c r="L754" s="204"/>
      <c r="M754" s="204"/>
      <c r="N754" s="204"/>
      <c r="O754" s="204"/>
      <c r="P754" s="204"/>
      <c r="Q754" s="204"/>
      <c r="R754" s="204"/>
      <c r="S754" s="204"/>
      <c r="T754" s="204"/>
      <c r="U754" s="204"/>
      <c r="V754" s="204"/>
      <c r="W754" s="204"/>
      <c r="X754" s="204"/>
      <c r="Y754" s="204"/>
      <c r="Z754" s="204"/>
      <c r="AA754" s="204"/>
    </row>
    <row r="755" spans="1:27" ht="12.75" customHeight="1">
      <c r="A755" s="218"/>
      <c r="B755" s="204"/>
      <c r="C755" s="204"/>
      <c r="D755" s="204"/>
      <c r="E755" s="204"/>
      <c r="F755" s="204"/>
      <c r="G755" s="204"/>
      <c r="H755" s="204"/>
      <c r="I755" s="204"/>
      <c r="J755" s="204"/>
      <c r="K755" s="204"/>
      <c r="L755" s="204"/>
      <c r="M755" s="204"/>
      <c r="N755" s="204"/>
      <c r="O755" s="204"/>
      <c r="P755" s="204"/>
      <c r="Q755" s="204"/>
      <c r="R755" s="204"/>
      <c r="S755" s="204"/>
      <c r="T755" s="204"/>
      <c r="U755" s="204"/>
      <c r="V755" s="204"/>
      <c r="W755" s="204"/>
      <c r="X755" s="204"/>
      <c r="Y755" s="204"/>
      <c r="Z755" s="204"/>
      <c r="AA755" s="204"/>
    </row>
    <row r="756" spans="1:27" ht="12.75" customHeight="1">
      <c r="A756" s="218"/>
      <c r="B756" s="204"/>
      <c r="C756" s="204"/>
      <c r="D756" s="204"/>
      <c r="E756" s="204"/>
      <c r="F756" s="204"/>
      <c r="G756" s="204"/>
      <c r="H756" s="204"/>
      <c r="I756" s="204"/>
      <c r="J756" s="204"/>
      <c r="K756" s="204"/>
      <c r="L756" s="204"/>
      <c r="M756" s="204"/>
      <c r="N756" s="204"/>
      <c r="O756" s="204"/>
      <c r="P756" s="204"/>
      <c r="Q756" s="204"/>
      <c r="R756" s="204"/>
      <c r="S756" s="204"/>
      <c r="T756" s="204"/>
      <c r="U756" s="204"/>
      <c r="V756" s="204"/>
      <c r="W756" s="204"/>
      <c r="X756" s="204"/>
      <c r="Y756" s="204"/>
      <c r="Z756" s="204"/>
      <c r="AA756" s="204"/>
    </row>
    <row r="757" spans="1:27" ht="12.75" customHeight="1">
      <c r="A757" s="218"/>
      <c r="B757" s="204"/>
      <c r="C757" s="204"/>
      <c r="D757" s="204"/>
      <c r="E757" s="204"/>
      <c r="F757" s="204"/>
      <c r="G757" s="204"/>
      <c r="H757" s="204"/>
      <c r="I757" s="204"/>
      <c r="J757" s="204"/>
      <c r="K757" s="204"/>
      <c r="L757" s="204"/>
      <c r="M757" s="204"/>
      <c r="N757" s="204"/>
      <c r="O757" s="204"/>
      <c r="P757" s="204"/>
      <c r="Q757" s="204"/>
      <c r="R757" s="204"/>
      <c r="S757" s="204"/>
      <c r="T757" s="204"/>
      <c r="U757" s="204"/>
      <c r="V757" s="204"/>
      <c r="W757" s="204"/>
      <c r="X757" s="204"/>
      <c r="Y757" s="204"/>
      <c r="Z757" s="204"/>
      <c r="AA757" s="204"/>
    </row>
    <row r="758" spans="1:27" ht="12.75" customHeight="1">
      <c r="A758" s="218"/>
      <c r="B758" s="204"/>
      <c r="C758" s="204"/>
      <c r="D758" s="204"/>
      <c r="E758" s="204"/>
      <c r="F758" s="204"/>
      <c r="G758" s="204"/>
      <c r="H758" s="204"/>
      <c r="I758" s="204"/>
      <c r="J758" s="204"/>
      <c r="K758" s="204"/>
      <c r="L758" s="204"/>
      <c r="M758" s="204"/>
      <c r="N758" s="204"/>
      <c r="O758" s="204"/>
      <c r="P758" s="204"/>
      <c r="Q758" s="204"/>
      <c r="R758" s="204"/>
      <c r="S758" s="204"/>
      <c r="T758" s="204"/>
      <c r="U758" s="204"/>
      <c r="V758" s="204"/>
      <c r="W758" s="204"/>
      <c r="X758" s="204"/>
      <c r="Y758" s="204"/>
      <c r="Z758" s="204"/>
      <c r="AA758" s="204"/>
    </row>
    <row r="759" spans="1:27" ht="12.75" customHeight="1">
      <c r="A759" s="218"/>
      <c r="B759" s="204"/>
      <c r="C759" s="204"/>
      <c r="D759" s="204"/>
      <c r="E759" s="204"/>
      <c r="F759" s="204"/>
      <c r="G759" s="204"/>
      <c r="H759" s="204"/>
      <c r="I759" s="204"/>
      <c r="J759" s="204"/>
      <c r="K759" s="204"/>
      <c r="L759" s="204"/>
      <c r="M759" s="204"/>
      <c r="N759" s="204"/>
      <c r="O759" s="204"/>
      <c r="P759" s="204"/>
      <c r="Q759" s="204"/>
      <c r="R759" s="204"/>
      <c r="S759" s="204"/>
      <c r="T759" s="204"/>
      <c r="U759" s="204"/>
      <c r="V759" s="204"/>
      <c r="W759" s="204"/>
      <c r="X759" s="204"/>
      <c r="Y759" s="204"/>
      <c r="Z759" s="204"/>
      <c r="AA759" s="204"/>
    </row>
    <row r="760" spans="1:27" ht="12.75" customHeight="1">
      <c r="A760" s="218"/>
      <c r="B760" s="204"/>
      <c r="C760" s="204"/>
      <c r="D760" s="204"/>
      <c r="E760" s="204"/>
      <c r="F760" s="204"/>
      <c r="G760" s="204"/>
      <c r="H760" s="204"/>
      <c r="I760" s="204"/>
      <c r="J760" s="204"/>
      <c r="K760" s="204"/>
      <c r="L760" s="204"/>
      <c r="M760" s="204"/>
      <c r="N760" s="204"/>
      <c r="O760" s="204"/>
      <c r="P760" s="204"/>
      <c r="Q760" s="204"/>
      <c r="R760" s="204"/>
      <c r="S760" s="204"/>
      <c r="T760" s="204"/>
      <c r="U760" s="204"/>
      <c r="V760" s="204"/>
      <c r="W760" s="204"/>
      <c r="X760" s="204"/>
      <c r="Y760" s="204"/>
      <c r="Z760" s="204"/>
      <c r="AA760" s="204"/>
    </row>
    <row r="761" spans="1:27" ht="12.75" customHeight="1">
      <c r="A761" s="218"/>
      <c r="B761" s="204"/>
      <c r="C761" s="204"/>
      <c r="D761" s="204"/>
      <c r="E761" s="204"/>
      <c r="F761" s="204"/>
      <c r="G761" s="204"/>
      <c r="H761" s="204"/>
      <c r="I761" s="204"/>
      <c r="J761" s="204"/>
      <c r="K761" s="204"/>
      <c r="L761" s="204"/>
      <c r="M761" s="204"/>
      <c r="N761" s="204"/>
      <c r="O761" s="204"/>
      <c r="P761" s="204"/>
      <c r="Q761" s="204"/>
      <c r="R761" s="204"/>
      <c r="S761" s="204"/>
      <c r="T761" s="204"/>
      <c r="U761" s="204"/>
      <c r="V761" s="204"/>
      <c r="W761" s="204"/>
      <c r="X761" s="204"/>
      <c r="Y761" s="204"/>
      <c r="Z761" s="204"/>
      <c r="AA761" s="204"/>
    </row>
    <row r="762" spans="1:27" ht="12.75" customHeight="1">
      <c r="A762" s="218"/>
      <c r="B762" s="204"/>
      <c r="C762" s="204"/>
      <c r="D762" s="204"/>
      <c r="E762" s="204"/>
      <c r="F762" s="204"/>
      <c r="G762" s="204"/>
      <c r="H762" s="204"/>
      <c r="I762" s="204"/>
      <c r="J762" s="204"/>
      <c r="K762" s="204"/>
      <c r="L762" s="204"/>
      <c r="M762" s="204"/>
      <c r="N762" s="204"/>
      <c r="O762" s="204"/>
      <c r="P762" s="204"/>
      <c r="Q762" s="204"/>
      <c r="R762" s="204"/>
      <c r="S762" s="204"/>
      <c r="T762" s="204"/>
      <c r="U762" s="204"/>
      <c r="V762" s="204"/>
      <c r="W762" s="204"/>
      <c r="X762" s="204"/>
      <c r="Y762" s="204"/>
      <c r="Z762" s="204"/>
      <c r="AA762" s="204"/>
    </row>
    <row r="763" spans="1:27" ht="12.75" customHeight="1">
      <c r="A763" s="218"/>
      <c r="B763" s="204"/>
      <c r="C763" s="204"/>
      <c r="D763" s="204"/>
      <c r="E763" s="204"/>
      <c r="F763" s="204"/>
      <c r="G763" s="204"/>
      <c r="H763" s="204"/>
      <c r="I763" s="204"/>
      <c r="J763" s="204"/>
      <c r="K763" s="204"/>
      <c r="L763" s="204"/>
      <c r="M763" s="204"/>
      <c r="N763" s="204"/>
      <c r="O763" s="204"/>
      <c r="P763" s="204"/>
      <c r="Q763" s="204"/>
      <c r="R763" s="204"/>
      <c r="S763" s="204"/>
      <c r="T763" s="204"/>
      <c r="U763" s="204"/>
      <c r="V763" s="204"/>
      <c r="W763" s="204"/>
      <c r="X763" s="204"/>
      <c r="Y763" s="204"/>
      <c r="Z763" s="204"/>
      <c r="AA763" s="204"/>
    </row>
    <row r="764" spans="1:27" ht="12.75" customHeight="1">
      <c r="A764" s="218"/>
      <c r="B764" s="204"/>
      <c r="C764" s="204"/>
      <c r="D764" s="204"/>
      <c r="E764" s="204"/>
      <c r="F764" s="204"/>
      <c r="G764" s="204"/>
      <c r="H764" s="204"/>
      <c r="I764" s="204"/>
      <c r="J764" s="204"/>
      <c r="K764" s="204"/>
      <c r="L764" s="204"/>
      <c r="M764" s="204"/>
      <c r="N764" s="204"/>
      <c r="O764" s="204"/>
      <c r="P764" s="204"/>
      <c r="Q764" s="204"/>
      <c r="R764" s="204"/>
      <c r="S764" s="204"/>
      <c r="T764" s="204"/>
      <c r="U764" s="204"/>
      <c r="V764" s="204"/>
      <c r="W764" s="204"/>
      <c r="X764" s="204"/>
      <c r="Y764" s="204"/>
      <c r="Z764" s="204"/>
      <c r="AA764" s="204"/>
    </row>
    <row r="765" spans="1:27" ht="12.75" customHeight="1">
      <c r="A765" s="218"/>
      <c r="B765" s="204"/>
      <c r="C765" s="204"/>
      <c r="D765" s="204"/>
      <c r="E765" s="204"/>
      <c r="F765" s="204"/>
      <c r="G765" s="204"/>
      <c r="H765" s="204"/>
      <c r="I765" s="204"/>
      <c r="J765" s="204"/>
      <c r="K765" s="204"/>
      <c r="L765" s="204"/>
      <c r="M765" s="204"/>
      <c r="N765" s="204"/>
      <c r="O765" s="204"/>
      <c r="P765" s="204"/>
      <c r="Q765" s="204"/>
      <c r="R765" s="204"/>
      <c r="S765" s="204"/>
      <c r="T765" s="204"/>
      <c r="U765" s="204"/>
      <c r="V765" s="204"/>
      <c r="W765" s="204"/>
      <c r="X765" s="204"/>
      <c r="Y765" s="204"/>
      <c r="Z765" s="204"/>
      <c r="AA765" s="204"/>
    </row>
    <row r="766" spans="1:27" ht="12.75" customHeight="1">
      <c r="A766" s="218"/>
      <c r="B766" s="204"/>
      <c r="C766" s="204"/>
      <c r="D766" s="204"/>
      <c r="E766" s="204"/>
      <c r="F766" s="204"/>
      <c r="G766" s="204"/>
      <c r="H766" s="204"/>
      <c r="I766" s="204"/>
      <c r="J766" s="204"/>
      <c r="K766" s="204"/>
      <c r="L766" s="204"/>
      <c r="M766" s="204"/>
      <c r="N766" s="204"/>
      <c r="O766" s="204"/>
      <c r="P766" s="204"/>
      <c r="Q766" s="204"/>
      <c r="R766" s="204"/>
      <c r="S766" s="204"/>
      <c r="T766" s="204"/>
      <c r="U766" s="204"/>
      <c r="V766" s="204"/>
      <c r="W766" s="204"/>
      <c r="X766" s="204"/>
      <c r="Y766" s="204"/>
      <c r="Z766" s="204"/>
      <c r="AA766" s="204"/>
    </row>
    <row r="767" spans="1:27" ht="12.75" customHeight="1">
      <c r="A767" s="218"/>
      <c r="B767" s="204"/>
      <c r="C767" s="204"/>
      <c r="D767" s="204"/>
      <c r="E767" s="204"/>
      <c r="F767" s="204"/>
      <c r="G767" s="204"/>
      <c r="H767" s="204"/>
      <c r="I767" s="204"/>
      <c r="J767" s="204"/>
      <c r="K767" s="204"/>
      <c r="L767" s="204"/>
      <c r="M767" s="204"/>
      <c r="N767" s="204"/>
      <c r="O767" s="204"/>
      <c r="P767" s="204"/>
      <c r="Q767" s="204"/>
      <c r="R767" s="204"/>
      <c r="S767" s="204"/>
      <c r="T767" s="204"/>
      <c r="U767" s="204"/>
      <c r="V767" s="204"/>
      <c r="W767" s="204"/>
      <c r="X767" s="204"/>
      <c r="Y767" s="204"/>
      <c r="Z767" s="204"/>
      <c r="AA767" s="204"/>
    </row>
    <row r="768" spans="1:27" ht="12.75" customHeight="1">
      <c r="A768" s="218"/>
      <c r="B768" s="204"/>
      <c r="C768" s="204"/>
      <c r="D768" s="204"/>
      <c r="E768" s="204"/>
      <c r="F768" s="204"/>
      <c r="G768" s="204"/>
      <c r="H768" s="204"/>
      <c r="I768" s="204"/>
      <c r="J768" s="204"/>
      <c r="K768" s="204"/>
      <c r="L768" s="204"/>
      <c r="M768" s="204"/>
      <c r="N768" s="204"/>
      <c r="O768" s="204"/>
      <c r="P768" s="204"/>
      <c r="Q768" s="204"/>
      <c r="R768" s="204"/>
      <c r="S768" s="204"/>
      <c r="T768" s="204"/>
      <c r="U768" s="204"/>
      <c r="V768" s="204"/>
      <c r="W768" s="204"/>
      <c r="X768" s="204"/>
      <c r="Y768" s="204"/>
      <c r="Z768" s="204"/>
      <c r="AA768" s="204"/>
    </row>
    <row r="769" spans="1:27" ht="12.75" customHeight="1">
      <c r="A769" s="218"/>
      <c r="B769" s="204"/>
      <c r="C769" s="204"/>
      <c r="D769" s="204"/>
      <c r="E769" s="204"/>
      <c r="F769" s="204"/>
      <c r="G769" s="204"/>
      <c r="H769" s="204"/>
      <c r="I769" s="204"/>
      <c r="J769" s="204"/>
      <c r="K769" s="204"/>
      <c r="L769" s="204"/>
      <c r="M769" s="204"/>
      <c r="N769" s="204"/>
      <c r="O769" s="204"/>
      <c r="P769" s="204"/>
      <c r="Q769" s="204"/>
      <c r="R769" s="204"/>
      <c r="S769" s="204"/>
      <c r="T769" s="204"/>
      <c r="U769" s="204"/>
      <c r="V769" s="204"/>
      <c r="W769" s="204"/>
      <c r="X769" s="204"/>
      <c r="Y769" s="204"/>
      <c r="Z769" s="204"/>
      <c r="AA769" s="204"/>
    </row>
    <row r="770" spans="1:27" ht="12.75" customHeight="1">
      <c r="A770" s="218"/>
      <c r="B770" s="204"/>
      <c r="C770" s="204"/>
      <c r="D770" s="204"/>
      <c r="E770" s="204"/>
      <c r="F770" s="204"/>
      <c r="G770" s="204"/>
      <c r="H770" s="204"/>
      <c r="I770" s="204"/>
      <c r="J770" s="204"/>
      <c r="K770" s="204"/>
      <c r="L770" s="204"/>
      <c r="M770" s="204"/>
      <c r="N770" s="204"/>
      <c r="O770" s="204"/>
      <c r="P770" s="204"/>
      <c r="Q770" s="204"/>
      <c r="R770" s="204"/>
      <c r="S770" s="204"/>
      <c r="T770" s="204"/>
      <c r="U770" s="204"/>
      <c r="V770" s="204"/>
      <c r="W770" s="204"/>
      <c r="X770" s="204"/>
      <c r="Y770" s="204"/>
      <c r="Z770" s="204"/>
      <c r="AA770" s="204"/>
    </row>
    <row r="771" spans="1:27" ht="12.75" customHeight="1">
      <c r="A771" s="218"/>
      <c r="B771" s="204"/>
      <c r="C771" s="204"/>
      <c r="D771" s="204"/>
      <c r="E771" s="204"/>
      <c r="F771" s="204"/>
      <c r="G771" s="204"/>
      <c r="H771" s="204"/>
      <c r="I771" s="204"/>
      <c r="J771" s="204"/>
      <c r="K771" s="204"/>
      <c r="L771" s="204"/>
      <c r="M771" s="204"/>
      <c r="N771" s="204"/>
      <c r="O771" s="204"/>
      <c r="P771" s="204"/>
      <c r="Q771" s="204"/>
      <c r="R771" s="204"/>
      <c r="S771" s="204"/>
      <c r="T771" s="204"/>
      <c r="U771" s="204"/>
      <c r="V771" s="204"/>
      <c r="W771" s="204"/>
      <c r="X771" s="204"/>
      <c r="Y771" s="204"/>
      <c r="Z771" s="204"/>
      <c r="AA771" s="204"/>
    </row>
    <row r="772" spans="1:27" ht="12.75" customHeight="1">
      <c r="A772" s="218"/>
      <c r="B772" s="204"/>
      <c r="C772" s="204"/>
      <c r="D772" s="204"/>
      <c r="E772" s="204"/>
      <c r="F772" s="204"/>
      <c r="G772" s="204"/>
      <c r="H772" s="204"/>
      <c r="I772" s="204"/>
      <c r="J772" s="204"/>
      <c r="K772" s="204"/>
      <c r="L772" s="204"/>
      <c r="M772" s="204"/>
      <c r="N772" s="204"/>
      <c r="O772" s="204"/>
      <c r="P772" s="204"/>
      <c r="Q772" s="204"/>
      <c r="R772" s="204"/>
      <c r="S772" s="204"/>
      <c r="T772" s="204"/>
      <c r="U772" s="204"/>
      <c r="V772" s="204"/>
      <c r="W772" s="204"/>
      <c r="X772" s="204"/>
      <c r="Y772" s="204"/>
      <c r="Z772" s="204"/>
      <c r="AA772" s="204"/>
    </row>
    <row r="773" spans="1:27" ht="12.75" customHeight="1">
      <c r="A773" s="218"/>
      <c r="B773" s="204"/>
      <c r="C773" s="204"/>
      <c r="D773" s="204"/>
      <c r="E773" s="204"/>
      <c r="F773" s="204"/>
      <c r="G773" s="204"/>
      <c r="H773" s="204"/>
      <c r="I773" s="204"/>
      <c r="J773" s="204"/>
      <c r="K773" s="204"/>
      <c r="L773" s="204"/>
      <c r="M773" s="204"/>
      <c r="N773" s="204"/>
      <c r="O773" s="204"/>
      <c r="P773" s="204"/>
      <c r="Q773" s="204"/>
      <c r="R773" s="204"/>
      <c r="S773" s="204"/>
      <c r="T773" s="204"/>
      <c r="U773" s="204"/>
      <c r="V773" s="204"/>
      <c r="W773" s="204"/>
      <c r="X773" s="204"/>
      <c r="Y773" s="204"/>
      <c r="Z773" s="204"/>
      <c r="AA773" s="204"/>
    </row>
    <row r="774" spans="1:27" ht="12.75" customHeight="1">
      <c r="A774" s="218"/>
      <c r="B774" s="204"/>
      <c r="C774" s="204"/>
      <c r="D774" s="204"/>
      <c r="E774" s="204"/>
      <c r="F774" s="204"/>
      <c r="G774" s="204"/>
      <c r="H774" s="204"/>
      <c r="I774" s="204"/>
      <c r="J774" s="204"/>
      <c r="K774" s="204"/>
      <c r="L774" s="204"/>
      <c r="M774" s="204"/>
      <c r="N774" s="204"/>
      <c r="O774" s="204"/>
      <c r="P774" s="204"/>
      <c r="Q774" s="204"/>
      <c r="R774" s="204"/>
      <c r="S774" s="204"/>
      <c r="T774" s="204"/>
      <c r="U774" s="204"/>
      <c r="V774" s="204"/>
      <c r="W774" s="204"/>
      <c r="X774" s="204"/>
      <c r="Y774" s="204"/>
      <c r="Z774" s="204"/>
      <c r="AA774" s="204"/>
    </row>
    <row r="775" spans="1:27" ht="12.75" customHeight="1">
      <c r="A775" s="218"/>
      <c r="B775" s="204"/>
      <c r="C775" s="204"/>
      <c r="D775" s="204"/>
      <c r="E775" s="204"/>
      <c r="F775" s="204"/>
      <c r="G775" s="204"/>
      <c r="H775" s="204"/>
      <c r="I775" s="204"/>
      <c r="J775" s="204"/>
      <c r="K775" s="204"/>
      <c r="L775" s="204"/>
      <c r="M775" s="204"/>
      <c r="N775" s="204"/>
      <c r="O775" s="204"/>
      <c r="P775" s="204"/>
      <c r="Q775" s="204"/>
      <c r="R775" s="204"/>
      <c r="S775" s="204"/>
      <c r="T775" s="204"/>
      <c r="U775" s="204"/>
      <c r="V775" s="204"/>
      <c r="W775" s="204"/>
      <c r="X775" s="204"/>
      <c r="Y775" s="204"/>
      <c r="Z775" s="204"/>
      <c r="AA775" s="204"/>
    </row>
    <row r="776" spans="1:27" ht="12.75" customHeight="1">
      <c r="A776" s="218"/>
      <c r="B776" s="204"/>
      <c r="C776" s="204"/>
      <c r="D776" s="204"/>
      <c r="E776" s="204"/>
      <c r="F776" s="204"/>
      <c r="G776" s="204"/>
      <c r="H776" s="204"/>
      <c r="I776" s="204"/>
      <c r="J776" s="204"/>
      <c r="K776" s="204"/>
      <c r="L776" s="204"/>
      <c r="M776" s="204"/>
      <c r="N776" s="204"/>
      <c r="O776" s="204"/>
      <c r="P776" s="204"/>
      <c r="Q776" s="204"/>
      <c r="R776" s="204"/>
      <c r="S776" s="204"/>
      <c r="T776" s="204"/>
      <c r="U776" s="204"/>
      <c r="V776" s="204"/>
      <c r="W776" s="204"/>
      <c r="X776" s="204"/>
      <c r="Y776" s="204"/>
      <c r="Z776" s="204"/>
      <c r="AA776" s="204"/>
    </row>
    <row r="777" spans="1:27" ht="12.75" customHeight="1">
      <c r="A777" s="218"/>
      <c r="B777" s="204"/>
      <c r="C777" s="204"/>
      <c r="D777" s="204"/>
      <c r="E777" s="204"/>
      <c r="F777" s="204"/>
      <c r="G777" s="204"/>
      <c r="H777" s="204"/>
      <c r="I777" s="204"/>
      <c r="J777" s="204"/>
      <c r="K777" s="204"/>
      <c r="L777" s="204"/>
      <c r="M777" s="204"/>
      <c r="N777" s="204"/>
      <c r="O777" s="204"/>
      <c r="P777" s="204"/>
      <c r="Q777" s="204"/>
      <c r="R777" s="204"/>
      <c r="S777" s="204"/>
      <c r="T777" s="204"/>
      <c r="U777" s="204"/>
      <c r="V777" s="204"/>
      <c r="W777" s="204"/>
      <c r="X777" s="204"/>
      <c r="Y777" s="204"/>
      <c r="Z777" s="204"/>
      <c r="AA777" s="204"/>
    </row>
    <row r="778" spans="1:27" ht="12.75" customHeight="1">
      <c r="A778" s="218"/>
      <c r="B778" s="204"/>
      <c r="C778" s="204"/>
      <c r="D778" s="204"/>
      <c r="E778" s="204"/>
      <c r="F778" s="204"/>
      <c r="G778" s="204"/>
      <c r="H778" s="204"/>
      <c r="I778" s="204"/>
      <c r="J778" s="204"/>
      <c r="K778" s="204"/>
      <c r="L778" s="204"/>
      <c r="M778" s="204"/>
      <c r="N778" s="204"/>
      <c r="O778" s="204"/>
      <c r="P778" s="204"/>
      <c r="Q778" s="204"/>
      <c r="R778" s="204"/>
      <c r="S778" s="204"/>
      <c r="T778" s="204"/>
      <c r="U778" s="204"/>
      <c r="V778" s="204"/>
      <c r="W778" s="204"/>
      <c r="X778" s="204"/>
      <c r="Y778" s="204"/>
      <c r="Z778" s="204"/>
      <c r="AA778" s="204"/>
    </row>
    <row r="779" spans="1:27" ht="12.75" customHeight="1">
      <c r="A779" s="218"/>
      <c r="B779" s="204"/>
      <c r="C779" s="204"/>
      <c r="D779" s="204"/>
      <c r="E779" s="204"/>
      <c r="F779" s="204"/>
      <c r="G779" s="204"/>
      <c r="H779" s="204"/>
      <c r="I779" s="204"/>
      <c r="J779" s="204"/>
      <c r="K779" s="204"/>
      <c r="L779" s="204"/>
      <c r="M779" s="204"/>
      <c r="N779" s="204"/>
      <c r="O779" s="204"/>
      <c r="P779" s="204"/>
      <c r="Q779" s="204"/>
      <c r="R779" s="204"/>
      <c r="S779" s="204"/>
      <c r="T779" s="204"/>
      <c r="U779" s="204"/>
      <c r="V779" s="204"/>
      <c r="W779" s="204"/>
      <c r="X779" s="204"/>
      <c r="Y779" s="204"/>
      <c r="Z779" s="204"/>
      <c r="AA779" s="204"/>
    </row>
    <row r="780" spans="1:27" ht="12.75" customHeight="1">
      <c r="A780" s="218"/>
      <c r="B780" s="204"/>
      <c r="C780" s="204"/>
      <c r="D780" s="204"/>
      <c r="E780" s="204"/>
      <c r="F780" s="204"/>
      <c r="G780" s="204"/>
      <c r="H780" s="204"/>
      <c r="I780" s="204"/>
      <c r="J780" s="204"/>
      <c r="K780" s="204"/>
      <c r="L780" s="204"/>
      <c r="M780" s="204"/>
      <c r="N780" s="204"/>
      <c r="O780" s="204"/>
      <c r="P780" s="204"/>
      <c r="Q780" s="204"/>
      <c r="R780" s="204"/>
      <c r="S780" s="204"/>
      <c r="T780" s="204"/>
      <c r="U780" s="204"/>
      <c r="V780" s="204"/>
      <c r="W780" s="204"/>
      <c r="X780" s="204"/>
      <c r="Y780" s="204"/>
      <c r="Z780" s="204"/>
      <c r="AA780" s="204"/>
    </row>
    <row r="781" spans="1:27" ht="12.75" customHeight="1">
      <c r="A781" s="218"/>
      <c r="B781" s="204"/>
      <c r="C781" s="204"/>
      <c r="D781" s="204"/>
      <c r="E781" s="204"/>
      <c r="F781" s="204"/>
      <c r="G781" s="204"/>
      <c r="H781" s="204"/>
      <c r="I781" s="204"/>
      <c r="J781" s="204"/>
      <c r="K781" s="204"/>
      <c r="L781" s="204"/>
      <c r="M781" s="204"/>
      <c r="N781" s="204"/>
      <c r="O781" s="204"/>
      <c r="P781" s="204"/>
      <c r="Q781" s="204"/>
      <c r="R781" s="204"/>
      <c r="S781" s="204"/>
      <c r="T781" s="204"/>
      <c r="U781" s="204"/>
      <c r="V781" s="204"/>
      <c r="W781" s="204"/>
      <c r="X781" s="204"/>
      <c r="Y781" s="204"/>
      <c r="Z781" s="204"/>
      <c r="AA781" s="204"/>
    </row>
    <row r="782" spans="1:27" ht="12.75" customHeight="1">
      <c r="A782" s="218"/>
      <c r="B782" s="204"/>
      <c r="C782" s="204"/>
      <c r="D782" s="204"/>
      <c r="E782" s="204"/>
      <c r="F782" s="204"/>
      <c r="G782" s="204"/>
      <c r="H782" s="204"/>
      <c r="I782" s="204"/>
      <c r="J782" s="204"/>
      <c r="K782" s="204"/>
      <c r="L782" s="204"/>
      <c r="M782" s="204"/>
      <c r="N782" s="204"/>
      <c r="O782" s="204"/>
      <c r="P782" s="204"/>
      <c r="Q782" s="204"/>
      <c r="R782" s="204"/>
      <c r="S782" s="204"/>
      <c r="T782" s="204"/>
      <c r="U782" s="204"/>
      <c r="V782" s="204"/>
      <c r="W782" s="204"/>
      <c r="X782" s="204"/>
      <c r="Y782" s="204"/>
      <c r="Z782" s="204"/>
      <c r="AA782" s="204"/>
    </row>
    <row r="783" spans="1:27" ht="12.75" customHeight="1">
      <c r="A783" s="218"/>
      <c r="B783" s="204"/>
      <c r="C783" s="204"/>
      <c r="D783" s="204"/>
      <c r="E783" s="204"/>
      <c r="F783" s="204"/>
      <c r="G783" s="204"/>
      <c r="H783" s="204"/>
      <c r="I783" s="204"/>
      <c r="J783" s="204"/>
      <c r="K783" s="204"/>
      <c r="L783" s="204"/>
      <c r="M783" s="204"/>
      <c r="N783" s="204"/>
      <c r="O783" s="204"/>
      <c r="P783" s="204"/>
      <c r="Q783" s="204"/>
      <c r="R783" s="204"/>
      <c r="S783" s="204"/>
      <c r="T783" s="204"/>
      <c r="U783" s="204"/>
      <c r="V783" s="204"/>
      <c r="W783" s="204"/>
      <c r="X783" s="204"/>
      <c r="Y783" s="204"/>
      <c r="Z783" s="204"/>
      <c r="AA783" s="204"/>
    </row>
    <row r="784" spans="1:27" ht="12.75" customHeight="1">
      <c r="A784" s="218"/>
      <c r="B784" s="204"/>
      <c r="C784" s="204"/>
      <c r="D784" s="204"/>
      <c r="E784" s="204"/>
      <c r="F784" s="204"/>
      <c r="G784" s="204"/>
      <c r="H784" s="204"/>
      <c r="I784" s="204"/>
      <c r="J784" s="204"/>
      <c r="K784" s="204"/>
      <c r="L784" s="204"/>
      <c r="M784" s="204"/>
      <c r="N784" s="204"/>
      <c r="O784" s="204"/>
      <c r="P784" s="204"/>
      <c r="Q784" s="204"/>
      <c r="R784" s="204"/>
      <c r="S784" s="204"/>
      <c r="T784" s="204"/>
      <c r="U784" s="204"/>
      <c r="V784" s="204"/>
      <c r="W784" s="204"/>
      <c r="X784" s="204"/>
      <c r="Y784" s="204"/>
      <c r="Z784" s="204"/>
      <c r="AA784" s="204"/>
    </row>
    <row r="785" spans="1:27" ht="12.75" customHeight="1">
      <c r="A785" s="218"/>
      <c r="B785" s="204"/>
      <c r="C785" s="204"/>
      <c r="D785" s="204"/>
      <c r="E785" s="204"/>
      <c r="F785" s="204"/>
      <c r="G785" s="204"/>
      <c r="H785" s="204"/>
      <c r="I785" s="204"/>
      <c r="J785" s="204"/>
      <c r="K785" s="204"/>
      <c r="L785" s="204"/>
      <c r="M785" s="204"/>
      <c r="N785" s="204"/>
      <c r="O785" s="204"/>
      <c r="P785" s="204"/>
      <c r="Q785" s="204"/>
      <c r="R785" s="204"/>
      <c r="S785" s="204"/>
      <c r="T785" s="204"/>
      <c r="U785" s="204"/>
      <c r="V785" s="204"/>
      <c r="W785" s="204"/>
      <c r="X785" s="204"/>
      <c r="Y785" s="204"/>
      <c r="Z785" s="204"/>
      <c r="AA785" s="204"/>
    </row>
    <row r="786" spans="1:27" ht="12.75" customHeight="1">
      <c r="A786" s="218"/>
      <c r="B786" s="204"/>
      <c r="C786" s="204"/>
      <c r="D786" s="204"/>
      <c r="E786" s="204"/>
      <c r="F786" s="204"/>
      <c r="G786" s="204"/>
      <c r="H786" s="204"/>
      <c r="I786" s="204"/>
      <c r="J786" s="204"/>
      <c r="K786" s="204"/>
      <c r="L786" s="204"/>
      <c r="M786" s="204"/>
      <c r="N786" s="204"/>
      <c r="O786" s="204"/>
      <c r="P786" s="204"/>
      <c r="Q786" s="204"/>
      <c r="R786" s="204"/>
      <c r="S786" s="204"/>
      <c r="T786" s="204"/>
      <c r="U786" s="204"/>
      <c r="V786" s="204"/>
      <c r="W786" s="204"/>
      <c r="X786" s="204"/>
      <c r="Y786" s="204"/>
      <c r="Z786" s="204"/>
      <c r="AA786" s="204"/>
    </row>
    <row r="787" spans="1:27" ht="12.75" customHeight="1">
      <c r="A787" s="218"/>
      <c r="B787" s="204"/>
      <c r="C787" s="204"/>
      <c r="D787" s="204"/>
      <c r="E787" s="204"/>
      <c r="F787" s="204"/>
      <c r="G787" s="204"/>
      <c r="H787" s="204"/>
      <c r="I787" s="204"/>
      <c r="J787" s="204"/>
      <c r="K787" s="204"/>
      <c r="L787" s="204"/>
      <c r="M787" s="204"/>
      <c r="N787" s="204"/>
      <c r="O787" s="204"/>
      <c r="P787" s="204"/>
      <c r="Q787" s="204"/>
      <c r="R787" s="204"/>
      <c r="S787" s="204"/>
      <c r="T787" s="204"/>
      <c r="U787" s="204"/>
      <c r="V787" s="204"/>
      <c r="W787" s="204"/>
      <c r="X787" s="204"/>
      <c r="Y787" s="204"/>
      <c r="Z787" s="204"/>
      <c r="AA787" s="204"/>
    </row>
    <row r="788" spans="1:27" ht="12.75" customHeight="1">
      <c r="A788" s="218"/>
      <c r="B788" s="204"/>
      <c r="C788" s="204"/>
      <c r="D788" s="204"/>
      <c r="E788" s="204"/>
      <c r="F788" s="204"/>
      <c r="G788" s="204"/>
      <c r="H788" s="204"/>
      <c r="I788" s="204"/>
      <c r="J788" s="204"/>
      <c r="K788" s="204"/>
      <c r="L788" s="204"/>
      <c r="M788" s="204"/>
      <c r="N788" s="204"/>
      <c r="O788" s="204"/>
      <c r="P788" s="204"/>
      <c r="Q788" s="204"/>
      <c r="R788" s="204"/>
      <c r="S788" s="204"/>
      <c r="T788" s="204"/>
      <c r="U788" s="204"/>
      <c r="V788" s="204"/>
      <c r="W788" s="204"/>
      <c r="X788" s="204"/>
      <c r="Y788" s="204"/>
      <c r="Z788" s="204"/>
      <c r="AA788" s="204"/>
    </row>
    <row r="789" spans="1:27" ht="12.75" customHeight="1">
      <c r="A789" s="218"/>
      <c r="B789" s="204"/>
      <c r="C789" s="204"/>
      <c r="D789" s="204"/>
      <c r="E789" s="204"/>
      <c r="F789" s="204"/>
      <c r="G789" s="204"/>
      <c r="H789" s="204"/>
      <c r="I789" s="204"/>
      <c r="J789" s="204"/>
      <c r="K789" s="204"/>
      <c r="L789" s="204"/>
      <c r="M789" s="204"/>
      <c r="N789" s="204"/>
      <c r="O789" s="204"/>
      <c r="P789" s="204"/>
      <c r="Q789" s="204"/>
      <c r="R789" s="204"/>
      <c r="S789" s="204"/>
      <c r="T789" s="204"/>
      <c r="U789" s="204"/>
      <c r="V789" s="204"/>
      <c r="W789" s="204"/>
      <c r="X789" s="204"/>
      <c r="Y789" s="204"/>
      <c r="Z789" s="204"/>
      <c r="AA789" s="204"/>
    </row>
    <row r="790" spans="1:27" ht="12.75" customHeight="1">
      <c r="A790" s="218"/>
      <c r="B790" s="204"/>
      <c r="C790" s="204"/>
      <c r="D790" s="204"/>
      <c r="E790" s="204"/>
      <c r="F790" s="204"/>
      <c r="G790" s="204"/>
      <c r="H790" s="204"/>
      <c r="I790" s="204"/>
      <c r="J790" s="204"/>
      <c r="K790" s="204"/>
      <c r="L790" s="204"/>
      <c r="M790" s="204"/>
      <c r="N790" s="204"/>
      <c r="O790" s="204"/>
      <c r="P790" s="204"/>
      <c r="Q790" s="204"/>
      <c r="R790" s="204"/>
      <c r="S790" s="204"/>
      <c r="T790" s="204"/>
      <c r="U790" s="204"/>
      <c r="V790" s="204"/>
      <c r="W790" s="204"/>
      <c r="X790" s="204"/>
      <c r="Y790" s="204"/>
      <c r="Z790" s="204"/>
      <c r="AA790" s="204"/>
    </row>
    <row r="791" spans="1:27" ht="12.75" customHeight="1">
      <c r="A791" s="218"/>
      <c r="B791" s="204"/>
      <c r="C791" s="204"/>
      <c r="D791" s="204"/>
      <c r="E791" s="204"/>
      <c r="F791" s="204"/>
      <c r="G791" s="204"/>
      <c r="H791" s="204"/>
      <c r="I791" s="204"/>
      <c r="J791" s="204"/>
      <c r="K791" s="204"/>
      <c r="L791" s="204"/>
      <c r="M791" s="204"/>
      <c r="N791" s="204"/>
      <c r="O791" s="204"/>
      <c r="P791" s="204"/>
      <c r="Q791" s="204"/>
      <c r="R791" s="204"/>
      <c r="S791" s="204"/>
      <c r="T791" s="204"/>
      <c r="U791" s="204"/>
      <c r="V791" s="204"/>
      <c r="W791" s="204"/>
      <c r="X791" s="204"/>
      <c r="Y791" s="204"/>
      <c r="Z791" s="204"/>
      <c r="AA791" s="204"/>
    </row>
    <row r="792" spans="1:27" ht="12.75" customHeight="1">
      <c r="A792" s="218"/>
      <c r="B792" s="204"/>
      <c r="C792" s="204"/>
      <c r="D792" s="204"/>
      <c r="E792" s="204"/>
      <c r="F792" s="204"/>
      <c r="G792" s="204"/>
      <c r="H792" s="204"/>
      <c r="I792" s="204"/>
      <c r="J792" s="204"/>
      <c r="K792" s="204"/>
      <c r="L792" s="204"/>
      <c r="M792" s="204"/>
      <c r="N792" s="204"/>
      <c r="O792" s="204"/>
      <c r="P792" s="204"/>
      <c r="Q792" s="204"/>
      <c r="R792" s="204"/>
      <c r="S792" s="204"/>
      <c r="T792" s="204"/>
      <c r="U792" s="204"/>
      <c r="V792" s="204"/>
      <c r="W792" s="204"/>
      <c r="X792" s="204"/>
      <c r="Y792" s="204"/>
      <c r="Z792" s="204"/>
      <c r="AA792" s="204"/>
    </row>
    <row r="793" spans="1:27" ht="12.75" customHeight="1">
      <c r="A793" s="218"/>
      <c r="B793" s="204"/>
      <c r="C793" s="204"/>
      <c r="D793" s="204"/>
      <c r="E793" s="204"/>
      <c r="F793" s="204"/>
      <c r="G793" s="204"/>
      <c r="H793" s="204"/>
      <c r="I793" s="204"/>
      <c r="J793" s="204"/>
      <c r="K793" s="204"/>
      <c r="L793" s="204"/>
      <c r="M793" s="204"/>
      <c r="N793" s="204"/>
      <c r="O793" s="204"/>
      <c r="P793" s="204"/>
      <c r="Q793" s="204"/>
      <c r="R793" s="204"/>
      <c r="S793" s="204"/>
      <c r="T793" s="204"/>
      <c r="U793" s="204"/>
      <c r="V793" s="204"/>
      <c r="W793" s="204"/>
      <c r="X793" s="204"/>
      <c r="Y793" s="204"/>
      <c r="Z793" s="204"/>
      <c r="AA793" s="204"/>
    </row>
    <row r="794" spans="1:27" ht="12.75" customHeight="1">
      <c r="A794" s="218"/>
      <c r="B794" s="204"/>
      <c r="C794" s="204"/>
      <c r="D794" s="204"/>
      <c r="E794" s="204"/>
      <c r="F794" s="204"/>
      <c r="G794" s="204"/>
      <c r="H794" s="204"/>
      <c r="I794" s="204"/>
      <c r="J794" s="204"/>
      <c r="K794" s="204"/>
      <c r="L794" s="204"/>
      <c r="M794" s="204"/>
      <c r="N794" s="204"/>
      <c r="O794" s="204"/>
      <c r="P794" s="204"/>
      <c r="Q794" s="204"/>
      <c r="R794" s="204"/>
      <c r="S794" s="204"/>
      <c r="T794" s="204"/>
      <c r="U794" s="204"/>
      <c r="V794" s="204"/>
      <c r="W794" s="204"/>
      <c r="X794" s="204"/>
      <c r="Y794" s="204"/>
      <c r="Z794" s="204"/>
      <c r="AA794" s="204"/>
    </row>
    <row r="795" spans="1:27" ht="12.75" customHeight="1">
      <c r="A795" s="218"/>
      <c r="B795" s="204"/>
      <c r="C795" s="204"/>
      <c r="D795" s="204"/>
      <c r="E795" s="204"/>
      <c r="F795" s="204"/>
      <c r="G795" s="204"/>
      <c r="H795" s="204"/>
      <c r="I795" s="204"/>
      <c r="J795" s="204"/>
      <c r="K795" s="204"/>
      <c r="L795" s="204"/>
      <c r="M795" s="204"/>
      <c r="N795" s="204"/>
      <c r="O795" s="204"/>
      <c r="P795" s="204"/>
      <c r="Q795" s="204"/>
      <c r="R795" s="204"/>
      <c r="S795" s="204"/>
      <c r="T795" s="204"/>
      <c r="U795" s="204"/>
      <c r="V795" s="204"/>
      <c r="W795" s="204"/>
      <c r="X795" s="204"/>
      <c r="Y795" s="204"/>
      <c r="Z795" s="204"/>
      <c r="AA795" s="204"/>
    </row>
    <row r="796" spans="1:27" ht="12.75" customHeight="1">
      <c r="A796" s="218"/>
      <c r="B796" s="204"/>
      <c r="C796" s="204"/>
      <c r="D796" s="204"/>
      <c r="E796" s="204"/>
      <c r="F796" s="204"/>
      <c r="G796" s="204"/>
      <c r="H796" s="204"/>
      <c r="I796" s="204"/>
      <c r="J796" s="204"/>
      <c r="K796" s="204"/>
      <c r="L796" s="204"/>
      <c r="M796" s="204"/>
      <c r="N796" s="204"/>
      <c r="O796" s="204"/>
      <c r="P796" s="204"/>
      <c r="Q796" s="204"/>
      <c r="R796" s="204"/>
      <c r="S796" s="204"/>
      <c r="T796" s="204"/>
      <c r="U796" s="204"/>
      <c r="V796" s="204"/>
      <c r="W796" s="204"/>
      <c r="X796" s="204"/>
      <c r="Y796" s="204"/>
      <c r="Z796" s="204"/>
      <c r="AA796" s="204"/>
    </row>
    <row r="797" spans="1:27" ht="12.75" customHeight="1">
      <c r="A797" s="218"/>
      <c r="B797" s="204"/>
      <c r="C797" s="204"/>
      <c r="D797" s="204"/>
      <c r="E797" s="204"/>
      <c r="F797" s="204"/>
      <c r="G797" s="204"/>
      <c r="H797" s="204"/>
      <c r="I797" s="204"/>
      <c r="J797" s="204"/>
      <c r="K797" s="204"/>
      <c r="L797" s="204"/>
      <c r="M797" s="204"/>
      <c r="N797" s="204"/>
      <c r="O797" s="204"/>
      <c r="P797" s="204"/>
      <c r="Q797" s="204"/>
      <c r="R797" s="204"/>
      <c r="S797" s="204"/>
      <c r="T797" s="204"/>
      <c r="U797" s="204"/>
      <c r="V797" s="204"/>
      <c r="W797" s="204"/>
      <c r="X797" s="204"/>
      <c r="Y797" s="204"/>
      <c r="Z797" s="204"/>
      <c r="AA797" s="204"/>
    </row>
    <row r="798" spans="1:27" ht="12.75" customHeight="1">
      <c r="A798" s="218"/>
      <c r="B798" s="204"/>
      <c r="C798" s="204"/>
      <c r="D798" s="204"/>
      <c r="E798" s="204"/>
      <c r="F798" s="204"/>
      <c r="G798" s="204"/>
      <c r="H798" s="204"/>
      <c r="I798" s="204"/>
      <c r="J798" s="204"/>
      <c r="K798" s="204"/>
      <c r="L798" s="204"/>
      <c r="M798" s="204"/>
      <c r="N798" s="204"/>
      <c r="O798" s="204"/>
      <c r="P798" s="204"/>
      <c r="Q798" s="204"/>
      <c r="R798" s="204"/>
      <c r="S798" s="204"/>
      <c r="T798" s="204"/>
      <c r="U798" s="204"/>
      <c r="V798" s="204"/>
      <c r="W798" s="204"/>
      <c r="X798" s="204"/>
      <c r="Y798" s="204"/>
      <c r="Z798" s="204"/>
      <c r="AA798" s="204"/>
    </row>
    <row r="799" spans="1:27" ht="12.75" customHeight="1">
      <c r="A799" s="218"/>
      <c r="B799" s="204"/>
      <c r="C799" s="204"/>
      <c r="D799" s="204"/>
      <c r="E799" s="204"/>
      <c r="F799" s="204"/>
      <c r="G799" s="204"/>
      <c r="H799" s="204"/>
      <c r="I799" s="204"/>
      <c r="J799" s="204"/>
      <c r="K799" s="204"/>
      <c r="L799" s="204"/>
      <c r="M799" s="204"/>
      <c r="N799" s="204"/>
      <c r="O799" s="204"/>
      <c r="P799" s="204"/>
      <c r="Q799" s="204"/>
      <c r="R799" s="204"/>
      <c r="S799" s="204"/>
      <c r="T799" s="204"/>
      <c r="U799" s="204"/>
      <c r="V799" s="204"/>
      <c r="W799" s="204"/>
      <c r="X799" s="204"/>
      <c r="Y799" s="204"/>
      <c r="Z799" s="204"/>
      <c r="AA799" s="204"/>
    </row>
    <row r="800" spans="1:27" ht="12.75" customHeight="1">
      <c r="A800" s="218"/>
      <c r="B800" s="204"/>
      <c r="C800" s="204"/>
      <c r="D800" s="204"/>
      <c r="E800" s="204"/>
      <c r="F800" s="204"/>
      <c r="G800" s="204"/>
      <c r="H800" s="204"/>
      <c r="I800" s="204"/>
      <c r="J800" s="204"/>
      <c r="K800" s="204"/>
      <c r="L800" s="204"/>
      <c r="M800" s="204"/>
      <c r="N800" s="204"/>
      <c r="O800" s="204"/>
      <c r="P800" s="204"/>
      <c r="Q800" s="204"/>
      <c r="R800" s="204"/>
      <c r="S800" s="204"/>
      <c r="T800" s="204"/>
      <c r="U800" s="204"/>
      <c r="V800" s="204"/>
      <c r="W800" s="204"/>
      <c r="X800" s="204"/>
      <c r="Y800" s="204"/>
      <c r="Z800" s="204"/>
      <c r="AA800" s="204"/>
    </row>
    <row r="801" spans="1:27" ht="12.75" customHeight="1">
      <c r="A801" s="218"/>
      <c r="B801" s="204"/>
      <c r="C801" s="204"/>
      <c r="D801" s="204"/>
      <c r="E801" s="204"/>
      <c r="F801" s="204"/>
      <c r="G801" s="204"/>
      <c r="H801" s="204"/>
      <c r="I801" s="204"/>
      <c r="J801" s="204"/>
      <c r="K801" s="204"/>
      <c r="L801" s="204"/>
      <c r="M801" s="204"/>
      <c r="N801" s="204"/>
      <c r="O801" s="204"/>
      <c r="P801" s="204"/>
      <c r="Q801" s="204"/>
      <c r="R801" s="204"/>
      <c r="S801" s="204"/>
      <c r="T801" s="204"/>
      <c r="U801" s="204"/>
      <c r="V801" s="204"/>
      <c r="W801" s="204"/>
      <c r="X801" s="204"/>
      <c r="Y801" s="204"/>
      <c r="Z801" s="204"/>
      <c r="AA801" s="204"/>
    </row>
    <row r="802" spans="1:27" ht="12.75" customHeight="1">
      <c r="A802" s="218"/>
      <c r="B802" s="204"/>
      <c r="C802" s="204"/>
      <c r="D802" s="204"/>
      <c r="E802" s="204"/>
      <c r="F802" s="204"/>
      <c r="G802" s="204"/>
      <c r="H802" s="204"/>
      <c r="I802" s="204"/>
      <c r="J802" s="204"/>
      <c r="K802" s="204"/>
      <c r="L802" s="204"/>
      <c r="M802" s="204"/>
      <c r="N802" s="204"/>
      <c r="O802" s="204"/>
      <c r="P802" s="204"/>
      <c r="Q802" s="204"/>
      <c r="R802" s="204"/>
      <c r="S802" s="204"/>
      <c r="T802" s="204"/>
      <c r="U802" s="204"/>
      <c r="V802" s="204"/>
      <c r="W802" s="204"/>
      <c r="X802" s="204"/>
      <c r="Y802" s="204"/>
      <c r="Z802" s="204"/>
      <c r="AA802" s="204"/>
    </row>
    <row r="803" spans="1:27" ht="12.75" customHeight="1">
      <c r="A803" s="218"/>
      <c r="B803" s="204"/>
      <c r="C803" s="204"/>
      <c r="D803" s="204"/>
      <c r="E803" s="204"/>
      <c r="F803" s="204"/>
      <c r="G803" s="204"/>
      <c r="H803" s="204"/>
      <c r="I803" s="204"/>
      <c r="J803" s="204"/>
      <c r="K803" s="204"/>
      <c r="L803" s="204"/>
      <c r="M803" s="204"/>
      <c r="N803" s="204"/>
      <c r="O803" s="204"/>
      <c r="P803" s="204"/>
      <c r="Q803" s="204"/>
      <c r="R803" s="204"/>
      <c r="S803" s="204"/>
      <c r="T803" s="204"/>
      <c r="U803" s="204"/>
      <c r="V803" s="204"/>
      <c r="W803" s="204"/>
      <c r="X803" s="204"/>
      <c r="Y803" s="204"/>
      <c r="Z803" s="204"/>
      <c r="AA803" s="204"/>
    </row>
    <row r="804" spans="1:27" ht="12.75" customHeight="1">
      <c r="A804" s="218"/>
      <c r="B804" s="204"/>
      <c r="C804" s="204"/>
      <c r="D804" s="204"/>
      <c r="E804" s="204"/>
      <c r="F804" s="204"/>
      <c r="G804" s="204"/>
      <c r="H804" s="204"/>
      <c r="I804" s="204"/>
      <c r="J804" s="204"/>
      <c r="K804" s="204"/>
      <c r="L804" s="204"/>
      <c r="M804" s="204"/>
      <c r="N804" s="204"/>
      <c r="O804" s="204"/>
      <c r="P804" s="204"/>
      <c r="Q804" s="204"/>
      <c r="R804" s="204"/>
      <c r="S804" s="204"/>
      <c r="T804" s="204"/>
      <c r="U804" s="204"/>
      <c r="V804" s="204"/>
      <c r="W804" s="204"/>
      <c r="X804" s="204"/>
      <c r="Y804" s="204"/>
      <c r="Z804" s="204"/>
      <c r="AA804" s="204"/>
    </row>
    <row r="805" spans="1:27" ht="12.75" customHeight="1">
      <c r="A805" s="218"/>
      <c r="B805" s="204"/>
      <c r="C805" s="204"/>
      <c r="D805" s="204"/>
      <c r="E805" s="204"/>
      <c r="F805" s="204"/>
      <c r="G805" s="204"/>
      <c r="H805" s="204"/>
      <c r="I805" s="204"/>
      <c r="J805" s="204"/>
      <c r="K805" s="204"/>
      <c r="L805" s="204"/>
      <c r="M805" s="204"/>
      <c r="N805" s="204"/>
      <c r="O805" s="204"/>
      <c r="P805" s="204"/>
      <c r="Q805" s="204"/>
      <c r="R805" s="204"/>
      <c r="S805" s="204"/>
      <c r="T805" s="204"/>
      <c r="U805" s="204"/>
      <c r="V805" s="204"/>
      <c r="W805" s="204"/>
      <c r="X805" s="204"/>
      <c r="Y805" s="204"/>
      <c r="Z805" s="204"/>
      <c r="AA805" s="204"/>
    </row>
    <row r="806" spans="1:27" ht="12.75" customHeight="1">
      <c r="A806" s="218"/>
      <c r="B806" s="204"/>
      <c r="C806" s="204"/>
      <c r="D806" s="204"/>
      <c r="E806" s="204"/>
      <c r="F806" s="204"/>
      <c r="G806" s="204"/>
      <c r="H806" s="204"/>
      <c r="I806" s="204"/>
      <c r="J806" s="204"/>
      <c r="K806" s="204"/>
      <c r="L806" s="204"/>
      <c r="M806" s="204"/>
      <c r="N806" s="204"/>
      <c r="O806" s="204"/>
      <c r="P806" s="204"/>
      <c r="Q806" s="204"/>
      <c r="R806" s="204"/>
      <c r="S806" s="204"/>
      <c r="T806" s="204"/>
      <c r="U806" s="204"/>
      <c r="V806" s="204"/>
      <c r="W806" s="204"/>
      <c r="X806" s="204"/>
      <c r="Y806" s="204"/>
      <c r="Z806" s="204"/>
      <c r="AA806" s="204"/>
    </row>
    <row r="807" spans="1:27" ht="12.75" customHeight="1">
      <c r="A807" s="218"/>
      <c r="B807" s="204"/>
      <c r="C807" s="204"/>
      <c r="D807" s="204"/>
      <c r="E807" s="204"/>
      <c r="F807" s="204"/>
      <c r="G807" s="204"/>
      <c r="H807" s="204"/>
      <c r="I807" s="204"/>
      <c r="J807" s="204"/>
      <c r="K807" s="204"/>
      <c r="L807" s="204"/>
      <c r="M807" s="204"/>
      <c r="N807" s="204"/>
      <c r="O807" s="204"/>
      <c r="P807" s="204"/>
      <c r="Q807" s="204"/>
      <c r="R807" s="204"/>
      <c r="S807" s="204"/>
      <c r="T807" s="204"/>
      <c r="U807" s="204"/>
      <c r="V807" s="204"/>
      <c r="W807" s="204"/>
      <c r="X807" s="204"/>
      <c r="Y807" s="204"/>
      <c r="Z807" s="204"/>
      <c r="AA807" s="204"/>
    </row>
    <row r="808" spans="1:27" ht="12.75" customHeight="1">
      <c r="A808" s="218"/>
      <c r="B808" s="204"/>
      <c r="C808" s="204"/>
      <c r="D808" s="204"/>
      <c r="E808" s="204"/>
      <c r="F808" s="204"/>
      <c r="G808" s="204"/>
      <c r="H808" s="204"/>
      <c r="I808" s="204"/>
      <c r="J808" s="204"/>
      <c r="K808" s="204"/>
      <c r="L808" s="204"/>
      <c r="M808" s="204"/>
      <c r="N808" s="204"/>
      <c r="O808" s="204"/>
      <c r="P808" s="204"/>
      <c r="Q808" s="204"/>
      <c r="R808" s="204"/>
      <c r="S808" s="204"/>
      <c r="T808" s="204"/>
      <c r="U808" s="204"/>
      <c r="V808" s="204"/>
      <c r="W808" s="204"/>
      <c r="X808" s="204"/>
      <c r="Y808" s="204"/>
      <c r="Z808" s="204"/>
      <c r="AA808" s="204"/>
    </row>
    <row r="809" spans="1:27" ht="12.75" customHeight="1">
      <c r="A809" s="218"/>
      <c r="B809" s="204"/>
      <c r="C809" s="204"/>
      <c r="D809" s="204"/>
      <c r="E809" s="204"/>
      <c r="F809" s="204"/>
      <c r="G809" s="204"/>
      <c r="H809" s="204"/>
      <c r="I809" s="204"/>
      <c r="J809" s="204"/>
      <c r="K809" s="204"/>
      <c r="L809" s="204"/>
      <c r="M809" s="204"/>
      <c r="N809" s="204"/>
      <c r="O809" s="204"/>
      <c r="P809" s="204"/>
      <c r="Q809" s="204"/>
      <c r="R809" s="204"/>
      <c r="S809" s="204"/>
      <c r="T809" s="204"/>
      <c r="U809" s="204"/>
      <c r="V809" s="204"/>
      <c r="W809" s="204"/>
      <c r="X809" s="204"/>
      <c r="Y809" s="204"/>
      <c r="Z809" s="204"/>
      <c r="AA809" s="204"/>
    </row>
    <row r="810" spans="1:27" ht="12.75" customHeight="1">
      <c r="A810" s="218"/>
      <c r="B810" s="204"/>
      <c r="C810" s="204"/>
      <c r="D810" s="204"/>
      <c r="E810" s="204"/>
      <c r="F810" s="204"/>
      <c r="G810" s="204"/>
      <c r="H810" s="204"/>
      <c r="I810" s="204"/>
      <c r="J810" s="204"/>
      <c r="K810" s="204"/>
      <c r="L810" s="204"/>
      <c r="M810" s="204"/>
      <c r="N810" s="204"/>
      <c r="O810" s="204"/>
      <c r="P810" s="204"/>
      <c r="Q810" s="204"/>
      <c r="R810" s="204"/>
      <c r="S810" s="204"/>
      <c r="T810" s="204"/>
      <c r="U810" s="204"/>
      <c r="V810" s="204"/>
      <c r="W810" s="204"/>
      <c r="X810" s="204"/>
      <c r="Y810" s="204"/>
      <c r="Z810" s="204"/>
      <c r="AA810" s="204"/>
    </row>
    <row r="811" spans="1:27" ht="12.75" customHeight="1">
      <c r="A811" s="218"/>
      <c r="B811" s="204"/>
      <c r="C811" s="204"/>
      <c r="D811" s="204"/>
      <c r="E811" s="204"/>
      <c r="F811" s="204"/>
      <c r="G811" s="204"/>
      <c r="H811" s="204"/>
      <c r="I811" s="204"/>
      <c r="J811" s="204"/>
      <c r="K811" s="204"/>
      <c r="L811" s="204"/>
      <c r="M811" s="204"/>
      <c r="N811" s="204"/>
      <c r="O811" s="204"/>
      <c r="P811" s="204"/>
      <c r="Q811" s="204"/>
      <c r="R811" s="204"/>
      <c r="S811" s="204"/>
      <c r="T811" s="204"/>
      <c r="U811" s="204"/>
      <c r="V811" s="204"/>
      <c r="W811" s="204"/>
      <c r="X811" s="204"/>
      <c r="Y811" s="204"/>
      <c r="Z811" s="204"/>
      <c r="AA811" s="204"/>
    </row>
    <row r="812" spans="1:27" ht="12.75" customHeight="1">
      <c r="A812" s="218"/>
      <c r="B812" s="204"/>
      <c r="C812" s="204"/>
      <c r="D812" s="204"/>
      <c r="E812" s="204"/>
      <c r="F812" s="204"/>
      <c r="G812" s="204"/>
      <c r="H812" s="204"/>
      <c r="I812" s="204"/>
      <c r="J812" s="204"/>
      <c r="K812" s="204"/>
      <c r="L812" s="204"/>
      <c r="M812" s="204"/>
      <c r="N812" s="204"/>
      <c r="O812" s="204"/>
      <c r="P812" s="204"/>
      <c r="Q812" s="204"/>
      <c r="R812" s="204"/>
      <c r="S812" s="204"/>
      <c r="T812" s="204"/>
      <c r="U812" s="204"/>
      <c r="V812" s="204"/>
      <c r="W812" s="204"/>
      <c r="X812" s="204"/>
      <c r="Y812" s="204"/>
      <c r="Z812" s="204"/>
      <c r="AA812" s="204"/>
    </row>
    <row r="813" spans="1:27" ht="12.75" customHeight="1">
      <c r="A813" s="218"/>
      <c r="B813" s="204"/>
      <c r="C813" s="204"/>
      <c r="D813" s="204"/>
      <c r="E813" s="204"/>
      <c r="F813" s="204"/>
      <c r="G813" s="204"/>
      <c r="H813" s="204"/>
      <c r="I813" s="204"/>
      <c r="J813" s="204"/>
      <c r="K813" s="204"/>
      <c r="L813" s="204"/>
      <c r="M813" s="204"/>
      <c r="N813" s="204"/>
      <c r="O813" s="204"/>
      <c r="P813" s="204"/>
      <c r="Q813" s="204"/>
      <c r="R813" s="204"/>
      <c r="S813" s="204"/>
      <c r="T813" s="204"/>
      <c r="U813" s="204"/>
      <c r="V813" s="204"/>
      <c r="W813" s="204"/>
      <c r="X813" s="204"/>
      <c r="Y813" s="204"/>
      <c r="Z813" s="204"/>
      <c r="AA813" s="204"/>
    </row>
    <row r="814" spans="1:27" ht="12.75" customHeight="1">
      <c r="A814" s="218"/>
      <c r="B814" s="204"/>
      <c r="C814" s="204"/>
      <c r="D814" s="204"/>
      <c r="E814" s="204"/>
      <c r="F814" s="204"/>
      <c r="G814" s="204"/>
      <c r="H814" s="204"/>
      <c r="I814" s="204"/>
      <c r="J814" s="204"/>
      <c r="K814" s="204"/>
      <c r="L814" s="204"/>
      <c r="M814" s="204"/>
      <c r="N814" s="204"/>
      <c r="O814" s="204"/>
      <c r="P814" s="204"/>
      <c r="Q814" s="204"/>
      <c r="R814" s="204"/>
      <c r="S814" s="204"/>
      <c r="T814" s="204"/>
      <c r="U814" s="204"/>
      <c r="V814" s="204"/>
      <c r="W814" s="204"/>
      <c r="X814" s="204"/>
      <c r="Y814" s="204"/>
      <c r="Z814" s="204"/>
      <c r="AA814" s="204"/>
    </row>
    <row r="815" spans="1:27" ht="12.75" customHeight="1">
      <c r="A815" s="218"/>
      <c r="B815" s="204"/>
      <c r="C815" s="204"/>
      <c r="D815" s="204"/>
      <c r="E815" s="204"/>
      <c r="F815" s="204"/>
      <c r="G815" s="204"/>
      <c r="H815" s="204"/>
      <c r="I815" s="204"/>
      <c r="J815" s="204"/>
      <c r="K815" s="204"/>
      <c r="L815" s="204"/>
      <c r="M815" s="204"/>
      <c r="N815" s="204"/>
      <c r="O815" s="204"/>
      <c r="P815" s="204"/>
      <c r="Q815" s="204"/>
      <c r="R815" s="204"/>
      <c r="S815" s="204"/>
      <c r="T815" s="204"/>
      <c r="U815" s="204"/>
      <c r="V815" s="204"/>
      <c r="W815" s="204"/>
      <c r="X815" s="204"/>
      <c r="Y815" s="204"/>
      <c r="Z815" s="204"/>
      <c r="AA815" s="204"/>
    </row>
    <row r="816" spans="1:27" ht="12.75" customHeight="1">
      <c r="A816" s="218"/>
      <c r="B816" s="204"/>
      <c r="C816" s="204"/>
      <c r="D816" s="204"/>
      <c r="E816" s="204"/>
      <c r="F816" s="204"/>
      <c r="G816" s="204"/>
      <c r="H816" s="204"/>
      <c r="I816" s="204"/>
      <c r="J816" s="204"/>
      <c r="K816" s="204"/>
      <c r="L816" s="204"/>
      <c r="M816" s="204"/>
      <c r="N816" s="204"/>
      <c r="O816" s="204"/>
      <c r="P816" s="204"/>
      <c r="Q816" s="204"/>
      <c r="R816" s="204"/>
      <c r="S816" s="204"/>
      <c r="T816" s="204"/>
      <c r="U816" s="204"/>
      <c r="V816" s="204"/>
      <c r="W816" s="204"/>
      <c r="X816" s="204"/>
      <c r="Y816" s="204"/>
      <c r="Z816" s="204"/>
      <c r="AA816" s="204"/>
    </row>
    <row r="817" spans="1:27" ht="12.75" customHeight="1">
      <c r="A817" s="218"/>
      <c r="B817" s="204"/>
      <c r="C817" s="204"/>
      <c r="D817" s="204"/>
      <c r="E817" s="204"/>
      <c r="F817" s="204"/>
      <c r="G817" s="204"/>
      <c r="H817" s="204"/>
      <c r="I817" s="204"/>
      <c r="J817" s="204"/>
      <c r="K817" s="204"/>
      <c r="L817" s="204"/>
      <c r="M817" s="204"/>
      <c r="N817" s="204"/>
      <c r="O817" s="204"/>
      <c r="P817" s="204"/>
      <c r="Q817" s="204"/>
      <c r="R817" s="204"/>
      <c r="S817" s="204"/>
      <c r="T817" s="204"/>
      <c r="U817" s="204"/>
      <c r="V817" s="204"/>
      <c r="W817" s="204"/>
      <c r="X817" s="204"/>
      <c r="Y817" s="204"/>
      <c r="Z817" s="204"/>
      <c r="AA817" s="204"/>
    </row>
    <row r="818" spans="1:27" ht="12.75" customHeight="1">
      <c r="A818" s="218"/>
      <c r="B818" s="204"/>
      <c r="C818" s="204"/>
      <c r="D818" s="204"/>
      <c r="E818" s="204"/>
      <c r="F818" s="204"/>
      <c r="G818" s="204"/>
      <c r="H818" s="204"/>
      <c r="I818" s="204"/>
      <c r="J818" s="204"/>
      <c r="K818" s="204"/>
      <c r="L818" s="204"/>
      <c r="M818" s="204"/>
      <c r="N818" s="204"/>
      <c r="O818" s="204"/>
      <c r="P818" s="204"/>
      <c r="Q818" s="204"/>
      <c r="R818" s="204"/>
      <c r="S818" s="204"/>
      <c r="T818" s="204"/>
      <c r="U818" s="204"/>
      <c r="V818" s="204"/>
      <c r="W818" s="204"/>
      <c r="X818" s="204"/>
      <c r="Y818" s="204"/>
      <c r="Z818" s="204"/>
      <c r="AA818" s="204"/>
    </row>
    <row r="819" spans="1:27" ht="12.75" customHeight="1">
      <c r="A819" s="218"/>
      <c r="B819" s="204"/>
      <c r="C819" s="204"/>
      <c r="D819" s="204"/>
      <c r="E819" s="204"/>
      <c r="F819" s="204"/>
      <c r="G819" s="204"/>
      <c r="H819" s="204"/>
      <c r="I819" s="204"/>
      <c r="J819" s="204"/>
      <c r="K819" s="204"/>
      <c r="L819" s="204"/>
      <c r="M819" s="204"/>
      <c r="N819" s="204"/>
      <c r="O819" s="204"/>
      <c r="P819" s="204"/>
      <c r="Q819" s="204"/>
      <c r="R819" s="204"/>
      <c r="S819" s="204"/>
      <c r="T819" s="204"/>
      <c r="U819" s="204"/>
      <c r="V819" s="204"/>
      <c r="W819" s="204"/>
      <c r="X819" s="204"/>
      <c r="Y819" s="204"/>
      <c r="Z819" s="204"/>
      <c r="AA819" s="204"/>
    </row>
    <row r="820" spans="1:27" ht="12.75" customHeight="1">
      <c r="A820" s="218"/>
      <c r="B820" s="204"/>
      <c r="C820" s="204"/>
      <c r="D820" s="204"/>
      <c r="E820" s="204"/>
      <c r="F820" s="204"/>
      <c r="G820" s="204"/>
      <c r="H820" s="204"/>
      <c r="I820" s="204"/>
      <c r="J820" s="204"/>
      <c r="K820" s="204"/>
      <c r="L820" s="204"/>
      <c r="M820" s="204"/>
      <c r="N820" s="204"/>
      <c r="O820" s="204"/>
      <c r="P820" s="204"/>
      <c r="Q820" s="204"/>
      <c r="R820" s="204"/>
      <c r="S820" s="204"/>
      <c r="T820" s="204"/>
      <c r="U820" s="204"/>
      <c r="V820" s="204"/>
      <c r="W820" s="204"/>
      <c r="X820" s="204"/>
      <c r="Y820" s="204"/>
      <c r="Z820" s="204"/>
      <c r="AA820" s="204"/>
    </row>
    <row r="821" spans="1:27" ht="12.75" customHeight="1">
      <c r="A821" s="218"/>
      <c r="B821" s="204"/>
      <c r="C821" s="204"/>
      <c r="D821" s="204"/>
      <c r="E821" s="204"/>
      <c r="F821" s="204"/>
      <c r="G821" s="204"/>
      <c r="H821" s="204"/>
      <c r="I821" s="204"/>
      <c r="J821" s="204"/>
      <c r="K821" s="204"/>
      <c r="L821" s="204"/>
      <c r="M821" s="204"/>
      <c r="N821" s="204"/>
      <c r="O821" s="204"/>
      <c r="P821" s="204"/>
      <c r="Q821" s="204"/>
      <c r="R821" s="204"/>
      <c r="S821" s="204"/>
      <c r="T821" s="204"/>
      <c r="U821" s="204"/>
      <c r="V821" s="204"/>
      <c r="W821" s="204"/>
      <c r="X821" s="204"/>
      <c r="Y821" s="204"/>
      <c r="Z821" s="204"/>
      <c r="AA821" s="204"/>
    </row>
    <row r="822" spans="1:27" ht="12.75" customHeight="1">
      <c r="A822" s="218"/>
      <c r="B822" s="204"/>
      <c r="C822" s="204"/>
      <c r="D822" s="204"/>
      <c r="E822" s="204"/>
      <c r="F822" s="204"/>
      <c r="G822" s="204"/>
      <c r="H822" s="204"/>
      <c r="I822" s="204"/>
      <c r="J822" s="204"/>
      <c r="K822" s="204"/>
      <c r="L822" s="204"/>
      <c r="M822" s="204"/>
      <c r="N822" s="204"/>
      <c r="O822" s="204"/>
      <c r="P822" s="204"/>
      <c r="Q822" s="204"/>
      <c r="R822" s="204"/>
      <c r="S822" s="204"/>
      <c r="T822" s="204"/>
      <c r="U822" s="204"/>
      <c r="V822" s="204"/>
      <c r="W822" s="204"/>
      <c r="X822" s="204"/>
      <c r="Y822" s="204"/>
      <c r="Z822" s="204"/>
      <c r="AA822" s="204"/>
    </row>
    <row r="823" spans="1:27" ht="12.75" customHeight="1">
      <c r="A823" s="218"/>
      <c r="B823" s="204"/>
      <c r="C823" s="204"/>
      <c r="D823" s="204"/>
      <c r="E823" s="204"/>
      <c r="F823" s="204"/>
      <c r="G823" s="204"/>
      <c r="H823" s="204"/>
      <c r="I823" s="204"/>
      <c r="J823" s="204"/>
      <c r="K823" s="204"/>
      <c r="L823" s="204"/>
      <c r="M823" s="204"/>
      <c r="N823" s="204"/>
      <c r="O823" s="204"/>
      <c r="P823" s="204"/>
      <c r="Q823" s="204"/>
      <c r="R823" s="204"/>
      <c r="S823" s="204"/>
      <c r="T823" s="204"/>
      <c r="U823" s="204"/>
      <c r="V823" s="204"/>
      <c r="W823" s="204"/>
      <c r="X823" s="204"/>
      <c r="Y823" s="204"/>
      <c r="Z823" s="204"/>
      <c r="AA823" s="204"/>
    </row>
    <row r="824" spans="1:27" ht="12.75" customHeight="1">
      <c r="A824" s="218"/>
      <c r="B824" s="204"/>
      <c r="C824" s="204"/>
      <c r="D824" s="204"/>
      <c r="E824" s="204"/>
      <c r="F824" s="204"/>
      <c r="G824" s="204"/>
      <c r="H824" s="204"/>
      <c r="I824" s="204"/>
      <c r="J824" s="204"/>
      <c r="K824" s="204"/>
      <c r="L824" s="204"/>
      <c r="M824" s="204"/>
      <c r="N824" s="204"/>
      <c r="O824" s="204"/>
      <c r="P824" s="204"/>
      <c r="Q824" s="204"/>
      <c r="R824" s="204"/>
      <c r="S824" s="204"/>
      <c r="T824" s="204"/>
      <c r="U824" s="204"/>
      <c r="V824" s="204"/>
      <c r="W824" s="204"/>
      <c r="X824" s="204"/>
      <c r="Y824" s="204"/>
      <c r="Z824" s="204"/>
      <c r="AA824" s="204"/>
    </row>
    <row r="825" spans="1:27" ht="12.75" customHeight="1">
      <c r="A825" s="218"/>
      <c r="B825" s="204"/>
      <c r="C825" s="204"/>
      <c r="D825" s="204"/>
      <c r="E825" s="204"/>
      <c r="F825" s="204"/>
      <c r="G825" s="204"/>
      <c r="H825" s="204"/>
      <c r="I825" s="204"/>
      <c r="J825" s="204"/>
      <c r="K825" s="204"/>
      <c r="L825" s="204"/>
      <c r="M825" s="204"/>
      <c r="N825" s="204"/>
      <c r="O825" s="204"/>
      <c r="P825" s="204"/>
      <c r="Q825" s="204"/>
      <c r="R825" s="204"/>
      <c r="S825" s="204"/>
      <c r="T825" s="204"/>
      <c r="U825" s="204"/>
      <c r="V825" s="204"/>
      <c r="W825" s="204"/>
      <c r="X825" s="204"/>
      <c r="Y825" s="204"/>
      <c r="Z825" s="204"/>
      <c r="AA825" s="204"/>
    </row>
    <row r="826" spans="1:27" ht="12.75" customHeight="1">
      <c r="A826" s="218"/>
      <c r="B826" s="204"/>
      <c r="C826" s="204"/>
      <c r="D826" s="204"/>
      <c r="E826" s="204"/>
      <c r="F826" s="204"/>
      <c r="G826" s="204"/>
      <c r="H826" s="204"/>
      <c r="I826" s="204"/>
      <c r="J826" s="204"/>
      <c r="K826" s="204"/>
      <c r="L826" s="204"/>
      <c r="M826" s="204"/>
      <c r="N826" s="204"/>
      <c r="O826" s="204"/>
      <c r="P826" s="204"/>
      <c r="Q826" s="204"/>
      <c r="R826" s="204"/>
      <c r="S826" s="204"/>
      <c r="T826" s="204"/>
      <c r="U826" s="204"/>
      <c r="V826" s="204"/>
      <c r="W826" s="204"/>
      <c r="X826" s="204"/>
      <c r="Y826" s="204"/>
      <c r="Z826" s="204"/>
      <c r="AA826" s="204"/>
    </row>
    <row r="827" spans="1:27" ht="12.75" customHeight="1">
      <c r="A827" s="218"/>
      <c r="B827" s="204"/>
      <c r="C827" s="204"/>
      <c r="D827" s="204"/>
      <c r="E827" s="204"/>
      <c r="F827" s="204"/>
      <c r="G827" s="204"/>
      <c r="H827" s="204"/>
      <c r="I827" s="204"/>
      <c r="J827" s="204"/>
      <c r="K827" s="204"/>
      <c r="L827" s="204"/>
      <c r="M827" s="204"/>
      <c r="N827" s="204"/>
      <c r="O827" s="204"/>
      <c r="P827" s="204"/>
      <c r="Q827" s="204"/>
      <c r="R827" s="204"/>
      <c r="S827" s="204"/>
      <c r="T827" s="204"/>
      <c r="U827" s="204"/>
      <c r="V827" s="204"/>
      <c r="W827" s="204"/>
      <c r="X827" s="204"/>
      <c r="Y827" s="204"/>
      <c r="Z827" s="204"/>
      <c r="AA827" s="204"/>
    </row>
    <row r="828" spans="1:27" ht="12.75" customHeight="1">
      <c r="A828" s="218"/>
      <c r="B828" s="204"/>
      <c r="C828" s="204"/>
      <c r="D828" s="204"/>
      <c r="E828" s="204"/>
      <c r="F828" s="204"/>
      <c r="G828" s="204"/>
      <c r="H828" s="204"/>
      <c r="I828" s="204"/>
      <c r="J828" s="204"/>
      <c r="K828" s="204"/>
      <c r="L828" s="204"/>
      <c r="M828" s="204"/>
      <c r="N828" s="204"/>
      <c r="O828" s="204"/>
      <c r="P828" s="204"/>
      <c r="Q828" s="204"/>
      <c r="R828" s="204"/>
      <c r="S828" s="204"/>
      <c r="T828" s="204"/>
      <c r="U828" s="204"/>
      <c r="V828" s="204"/>
      <c r="W828" s="204"/>
      <c r="X828" s="204"/>
      <c r="Y828" s="204"/>
      <c r="Z828" s="204"/>
      <c r="AA828" s="204"/>
    </row>
    <row r="829" spans="1:27" ht="12.75" customHeight="1">
      <c r="A829" s="218"/>
      <c r="B829" s="204"/>
      <c r="C829" s="204"/>
      <c r="D829" s="204"/>
      <c r="E829" s="204"/>
      <c r="F829" s="204"/>
      <c r="G829" s="204"/>
      <c r="H829" s="204"/>
      <c r="I829" s="204"/>
      <c r="J829" s="204"/>
      <c r="K829" s="204"/>
      <c r="L829" s="204"/>
      <c r="M829" s="204"/>
      <c r="N829" s="204"/>
      <c r="O829" s="204"/>
      <c r="P829" s="204"/>
      <c r="Q829" s="204"/>
      <c r="R829" s="204"/>
      <c r="S829" s="204"/>
      <c r="T829" s="204"/>
      <c r="U829" s="204"/>
      <c r="V829" s="204"/>
      <c r="W829" s="204"/>
      <c r="X829" s="204"/>
      <c r="Y829" s="204"/>
      <c r="Z829" s="204"/>
      <c r="AA829" s="204"/>
    </row>
    <row r="830" spans="1:27" ht="12.75" customHeight="1">
      <c r="A830" s="218"/>
      <c r="B830" s="204"/>
      <c r="C830" s="204"/>
      <c r="D830" s="204"/>
      <c r="E830" s="204"/>
      <c r="F830" s="204"/>
      <c r="G830" s="204"/>
      <c r="H830" s="204"/>
      <c r="I830" s="204"/>
      <c r="J830" s="204"/>
      <c r="K830" s="204"/>
      <c r="L830" s="204"/>
      <c r="M830" s="204"/>
      <c r="N830" s="204"/>
      <c r="O830" s="204"/>
      <c r="P830" s="204"/>
      <c r="Q830" s="204"/>
      <c r="R830" s="204"/>
      <c r="S830" s="204"/>
      <c r="T830" s="204"/>
      <c r="U830" s="204"/>
      <c r="V830" s="204"/>
      <c r="W830" s="204"/>
      <c r="X830" s="204"/>
      <c r="Y830" s="204"/>
      <c r="Z830" s="204"/>
      <c r="AA830" s="204"/>
    </row>
    <row r="831" spans="1:27" ht="12.75" customHeight="1">
      <c r="A831" s="218"/>
      <c r="B831" s="204"/>
      <c r="C831" s="204"/>
      <c r="D831" s="204"/>
      <c r="E831" s="204"/>
      <c r="F831" s="204"/>
      <c r="G831" s="204"/>
      <c r="H831" s="204"/>
      <c r="I831" s="204"/>
      <c r="J831" s="204"/>
      <c r="K831" s="204"/>
      <c r="L831" s="204"/>
      <c r="M831" s="204"/>
      <c r="N831" s="204"/>
      <c r="O831" s="204"/>
      <c r="P831" s="204"/>
      <c r="Q831" s="204"/>
      <c r="R831" s="204"/>
      <c r="S831" s="204"/>
      <c r="T831" s="204"/>
      <c r="U831" s="204"/>
      <c r="V831" s="204"/>
      <c r="W831" s="204"/>
      <c r="X831" s="204"/>
      <c r="Y831" s="204"/>
      <c r="Z831" s="204"/>
      <c r="AA831" s="204"/>
    </row>
    <row r="832" spans="1:27" ht="12.75" customHeight="1">
      <c r="A832" s="218"/>
      <c r="B832" s="204"/>
      <c r="C832" s="204"/>
      <c r="D832" s="204"/>
      <c r="E832" s="204"/>
      <c r="F832" s="204"/>
      <c r="G832" s="204"/>
      <c r="H832" s="204"/>
      <c r="I832" s="204"/>
      <c r="J832" s="204"/>
      <c r="K832" s="204"/>
      <c r="L832" s="204"/>
      <c r="M832" s="204"/>
      <c r="N832" s="204"/>
      <c r="O832" s="204"/>
      <c r="P832" s="204"/>
      <c r="Q832" s="204"/>
      <c r="R832" s="204"/>
      <c r="S832" s="204"/>
      <c r="T832" s="204"/>
      <c r="U832" s="204"/>
      <c r="V832" s="204"/>
      <c r="W832" s="204"/>
      <c r="X832" s="204"/>
      <c r="Y832" s="204"/>
      <c r="Z832" s="204"/>
      <c r="AA832" s="204"/>
    </row>
    <row r="833" spans="1:27" ht="12.75" customHeight="1">
      <c r="A833" s="218"/>
      <c r="B833" s="204"/>
      <c r="C833" s="204"/>
      <c r="D833" s="204"/>
      <c r="E833" s="204"/>
      <c r="F833" s="204"/>
      <c r="G833" s="204"/>
      <c r="H833" s="204"/>
      <c r="I833" s="204"/>
      <c r="J833" s="204"/>
      <c r="K833" s="204"/>
      <c r="L833" s="204"/>
      <c r="M833" s="204"/>
      <c r="N833" s="204"/>
      <c r="O833" s="204"/>
      <c r="P833" s="204"/>
      <c r="Q833" s="204"/>
      <c r="R833" s="204"/>
      <c r="S833" s="204"/>
      <c r="T833" s="204"/>
      <c r="U833" s="204"/>
      <c r="V833" s="204"/>
      <c r="W833" s="204"/>
      <c r="X833" s="204"/>
      <c r="Y833" s="204"/>
      <c r="Z833" s="204"/>
      <c r="AA833" s="204"/>
    </row>
    <row r="834" spans="1:27" ht="12.75" customHeight="1">
      <c r="A834" s="218"/>
      <c r="B834" s="204"/>
      <c r="C834" s="204"/>
      <c r="D834" s="204"/>
      <c r="E834" s="204"/>
      <c r="F834" s="204"/>
      <c r="G834" s="204"/>
      <c r="H834" s="204"/>
      <c r="I834" s="204"/>
      <c r="J834" s="204"/>
      <c r="K834" s="204"/>
      <c r="L834" s="204"/>
      <c r="M834" s="204"/>
      <c r="N834" s="204"/>
      <c r="O834" s="204"/>
      <c r="P834" s="204"/>
      <c r="Q834" s="204"/>
      <c r="R834" s="204"/>
      <c r="S834" s="204"/>
      <c r="T834" s="204"/>
      <c r="U834" s="204"/>
      <c r="V834" s="204"/>
      <c r="W834" s="204"/>
      <c r="X834" s="204"/>
      <c r="Y834" s="204"/>
      <c r="Z834" s="204"/>
      <c r="AA834" s="204"/>
    </row>
    <row r="835" spans="1:27" ht="12.75" customHeight="1">
      <c r="A835" s="218"/>
      <c r="B835" s="204"/>
      <c r="C835" s="204"/>
      <c r="D835" s="204"/>
      <c r="E835" s="204"/>
      <c r="F835" s="204"/>
      <c r="G835" s="204"/>
      <c r="H835" s="204"/>
      <c r="I835" s="204"/>
      <c r="J835" s="204"/>
      <c r="K835" s="204"/>
      <c r="L835" s="204"/>
      <c r="M835" s="204"/>
      <c r="N835" s="204"/>
      <c r="O835" s="204"/>
      <c r="P835" s="204"/>
      <c r="Q835" s="204"/>
      <c r="R835" s="204"/>
      <c r="S835" s="204"/>
      <c r="T835" s="204"/>
      <c r="U835" s="204"/>
      <c r="V835" s="204"/>
      <c r="W835" s="204"/>
      <c r="X835" s="204"/>
      <c r="Y835" s="204"/>
      <c r="Z835" s="204"/>
      <c r="AA835" s="204"/>
    </row>
    <row r="836" spans="1:27" ht="12.75" customHeight="1">
      <c r="A836" s="218"/>
      <c r="B836" s="204"/>
      <c r="C836" s="204"/>
      <c r="D836" s="204"/>
      <c r="E836" s="204"/>
      <c r="F836" s="204"/>
      <c r="G836" s="204"/>
      <c r="H836" s="204"/>
      <c r="I836" s="204"/>
      <c r="J836" s="204"/>
      <c r="K836" s="204"/>
      <c r="L836" s="204"/>
      <c r="M836" s="204"/>
      <c r="N836" s="204"/>
      <c r="O836" s="204"/>
      <c r="P836" s="204"/>
      <c r="Q836" s="204"/>
      <c r="R836" s="204"/>
      <c r="S836" s="204"/>
      <c r="T836" s="204"/>
      <c r="U836" s="204"/>
      <c r="V836" s="204"/>
      <c r="W836" s="204"/>
      <c r="X836" s="204"/>
      <c r="Y836" s="204"/>
      <c r="Z836" s="204"/>
      <c r="AA836" s="204"/>
    </row>
    <row r="837" spans="1:27" ht="12.75" customHeight="1">
      <c r="A837" s="218"/>
      <c r="B837" s="204"/>
      <c r="C837" s="204"/>
      <c r="D837" s="204"/>
      <c r="E837" s="204"/>
      <c r="F837" s="204"/>
      <c r="G837" s="204"/>
      <c r="H837" s="204"/>
      <c r="I837" s="204"/>
      <c r="J837" s="204"/>
      <c r="K837" s="204"/>
      <c r="L837" s="204"/>
      <c r="M837" s="204"/>
      <c r="N837" s="204"/>
      <c r="O837" s="204"/>
      <c r="P837" s="204"/>
      <c r="Q837" s="204"/>
      <c r="R837" s="204"/>
      <c r="S837" s="204"/>
      <c r="T837" s="204"/>
      <c r="U837" s="204"/>
      <c r="V837" s="204"/>
      <c r="W837" s="204"/>
      <c r="X837" s="204"/>
      <c r="Y837" s="204"/>
      <c r="Z837" s="204"/>
      <c r="AA837" s="204"/>
    </row>
    <row r="838" spans="1:27" ht="12.75" customHeight="1">
      <c r="A838" s="218"/>
      <c r="B838" s="204"/>
      <c r="C838" s="204"/>
      <c r="D838" s="204"/>
      <c r="E838" s="204"/>
      <c r="F838" s="204"/>
      <c r="G838" s="204"/>
      <c r="H838" s="204"/>
      <c r="I838" s="204"/>
      <c r="J838" s="204"/>
      <c r="K838" s="204"/>
      <c r="L838" s="204"/>
      <c r="M838" s="204"/>
      <c r="N838" s="204"/>
      <c r="O838" s="204"/>
      <c r="P838" s="204"/>
      <c r="Q838" s="204"/>
      <c r="R838" s="204"/>
      <c r="S838" s="204"/>
      <c r="T838" s="204"/>
      <c r="U838" s="204"/>
      <c r="V838" s="204"/>
      <c r="W838" s="204"/>
      <c r="X838" s="204"/>
      <c r="Y838" s="204"/>
      <c r="Z838" s="204"/>
      <c r="AA838" s="204"/>
    </row>
    <row r="839" spans="1:27" ht="12.75" customHeight="1">
      <c r="A839" s="218"/>
      <c r="B839" s="204"/>
      <c r="C839" s="204"/>
      <c r="D839" s="204"/>
      <c r="E839" s="204"/>
      <c r="F839" s="204"/>
      <c r="G839" s="204"/>
      <c r="H839" s="204"/>
      <c r="I839" s="204"/>
      <c r="J839" s="204"/>
      <c r="K839" s="204"/>
      <c r="L839" s="204"/>
      <c r="M839" s="204"/>
      <c r="N839" s="204"/>
      <c r="O839" s="204"/>
      <c r="P839" s="204"/>
      <c r="Q839" s="204"/>
      <c r="R839" s="204"/>
      <c r="S839" s="204"/>
      <c r="T839" s="204"/>
      <c r="U839" s="204"/>
      <c r="V839" s="204"/>
      <c r="W839" s="204"/>
      <c r="X839" s="204"/>
      <c r="Y839" s="204"/>
      <c r="Z839" s="204"/>
      <c r="AA839" s="204"/>
    </row>
    <row r="840" spans="1:27" ht="12.75" customHeight="1">
      <c r="A840" s="218"/>
      <c r="B840" s="204"/>
      <c r="C840" s="204"/>
      <c r="D840" s="204"/>
      <c r="E840" s="204"/>
      <c r="F840" s="204"/>
      <c r="G840" s="204"/>
      <c r="H840" s="204"/>
      <c r="I840" s="204"/>
      <c r="J840" s="204"/>
      <c r="K840" s="204"/>
      <c r="L840" s="204"/>
      <c r="M840" s="204"/>
      <c r="N840" s="204"/>
      <c r="O840" s="204"/>
      <c r="P840" s="204"/>
      <c r="Q840" s="204"/>
      <c r="R840" s="204"/>
      <c r="S840" s="204"/>
      <c r="T840" s="204"/>
      <c r="U840" s="204"/>
      <c r="V840" s="204"/>
      <c r="W840" s="204"/>
      <c r="X840" s="204"/>
      <c r="Y840" s="204"/>
      <c r="Z840" s="204"/>
      <c r="AA840" s="204"/>
    </row>
    <row r="841" spans="1:27" ht="12.75" customHeight="1">
      <c r="A841" s="218"/>
      <c r="B841" s="204"/>
      <c r="C841" s="204"/>
      <c r="D841" s="204"/>
      <c r="E841" s="204"/>
      <c r="F841" s="204"/>
      <c r="G841" s="204"/>
      <c r="H841" s="204"/>
      <c r="I841" s="204"/>
      <c r="J841" s="204"/>
      <c r="K841" s="204"/>
      <c r="L841" s="204"/>
      <c r="M841" s="204"/>
      <c r="N841" s="204"/>
      <c r="O841" s="204"/>
      <c r="P841" s="204"/>
      <c r="Q841" s="204"/>
      <c r="R841" s="204"/>
      <c r="S841" s="204"/>
      <c r="T841" s="204"/>
      <c r="U841" s="204"/>
      <c r="V841" s="204"/>
      <c r="W841" s="204"/>
      <c r="X841" s="204"/>
      <c r="Y841" s="204"/>
      <c r="Z841" s="204"/>
      <c r="AA841" s="204"/>
    </row>
    <row r="842" spans="1:27" ht="12.75" customHeight="1">
      <c r="A842" s="218"/>
      <c r="B842" s="204"/>
      <c r="C842" s="204"/>
      <c r="D842" s="204"/>
      <c r="E842" s="204"/>
      <c r="F842" s="204"/>
      <c r="G842" s="204"/>
      <c r="H842" s="204"/>
      <c r="I842" s="204"/>
      <c r="J842" s="204"/>
      <c r="K842" s="204"/>
      <c r="L842" s="204"/>
      <c r="M842" s="204"/>
      <c r="N842" s="204"/>
      <c r="O842" s="204"/>
      <c r="P842" s="204"/>
      <c r="Q842" s="204"/>
      <c r="R842" s="204"/>
      <c r="S842" s="204"/>
      <c r="T842" s="204"/>
      <c r="U842" s="204"/>
      <c r="V842" s="204"/>
      <c r="W842" s="204"/>
      <c r="X842" s="204"/>
      <c r="Y842" s="204"/>
      <c r="Z842" s="204"/>
      <c r="AA842" s="204"/>
    </row>
    <row r="843" spans="1:27" ht="12.75" customHeight="1">
      <c r="A843" s="218"/>
      <c r="B843" s="204"/>
      <c r="C843" s="204"/>
      <c r="D843" s="204"/>
      <c r="E843" s="204"/>
      <c r="F843" s="204"/>
      <c r="G843" s="204"/>
      <c r="H843" s="204"/>
      <c r="I843" s="204"/>
      <c r="J843" s="204"/>
      <c r="K843" s="204"/>
      <c r="L843" s="204"/>
      <c r="M843" s="204"/>
      <c r="N843" s="204"/>
      <c r="O843" s="204"/>
      <c r="P843" s="204"/>
      <c r="Q843" s="204"/>
      <c r="R843" s="204"/>
      <c r="S843" s="204"/>
      <c r="T843" s="204"/>
      <c r="U843" s="204"/>
      <c r="V843" s="204"/>
      <c r="W843" s="204"/>
      <c r="X843" s="204"/>
      <c r="Y843" s="204"/>
      <c r="Z843" s="204"/>
      <c r="AA843" s="204"/>
    </row>
    <row r="844" spans="1:27" ht="12.75" customHeight="1">
      <c r="A844" s="218"/>
      <c r="B844" s="204"/>
      <c r="C844" s="204"/>
      <c r="D844" s="204"/>
      <c r="E844" s="204"/>
      <c r="F844" s="204"/>
      <c r="G844" s="204"/>
      <c r="H844" s="204"/>
      <c r="I844" s="204"/>
      <c r="J844" s="204"/>
      <c r="K844" s="204"/>
      <c r="L844" s="204"/>
      <c r="M844" s="204"/>
      <c r="N844" s="204"/>
      <c r="O844" s="204"/>
      <c r="P844" s="204"/>
      <c r="Q844" s="204"/>
      <c r="R844" s="204"/>
      <c r="S844" s="204"/>
      <c r="T844" s="204"/>
      <c r="U844" s="204"/>
      <c r="V844" s="204"/>
      <c r="W844" s="204"/>
      <c r="X844" s="204"/>
      <c r="Y844" s="204"/>
      <c r="Z844" s="204"/>
      <c r="AA844" s="204"/>
    </row>
    <row r="845" spans="1:27" ht="12.75" customHeight="1">
      <c r="A845" s="218"/>
      <c r="B845" s="204"/>
      <c r="C845" s="204"/>
      <c r="D845" s="204"/>
      <c r="E845" s="204"/>
      <c r="F845" s="204"/>
      <c r="G845" s="204"/>
      <c r="H845" s="204"/>
      <c r="I845" s="204"/>
      <c r="J845" s="204"/>
      <c r="K845" s="204"/>
      <c r="L845" s="204"/>
      <c r="M845" s="204"/>
      <c r="N845" s="204"/>
      <c r="O845" s="204"/>
      <c r="P845" s="204"/>
      <c r="Q845" s="204"/>
      <c r="R845" s="204"/>
      <c r="S845" s="204"/>
      <c r="T845" s="204"/>
      <c r="U845" s="204"/>
      <c r="V845" s="204"/>
      <c r="W845" s="204"/>
      <c r="X845" s="204"/>
      <c r="Y845" s="204"/>
      <c r="Z845" s="204"/>
      <c r="AA845" s="204"/>
    </row>
    <row r="846" spans="1:27" ht="12.75" customHeight="1">
      <c r="A846" s="218"/>
      <c r="B846" s="204"/>
      <c r="C846" s="204"/>
      <c r="D846" s="204"/>
      <c r="E846" s="204"/>
      <c r="F846" s="204"/>
      <c r="G846" s="204"/>
      <c r="H846" s="204"/>
      <c r="I846" s="204"/>
      <c r="J846" s="204"/>
      <c r="K846" s="204"/>
      <c r="L846" s="204"/>
      <c r="M846" s="204"/>
      <c r="N846" s="204"/>
      <c r="O846" s="204"/>
      <c r="P846" s="204"/>
      <c r="Q846" s="204"/>
      <c r="R846" s="204"/>
      <c r="S846" s="204"/>
      <c r="T846" s="204"/>
      <c r="U846" s="204"/>
      <c r="V846" s="204"/>
      <c r="W846" s="204"/>
      <c r="X846" s="204"/>
      <c r="Y846" s="204"/>
      <c r="Z846" s="204"/>
      <c r="AA846" s="204"/>
    </row>
    <row r="847" spans="1:27" ht="12.75" customHeight="1">
      <c r="A847" s="218"/>
      <c r="B847" s="204"/>
      <c r="C847" s="204"/>
      <c r="D847" s="204"/>
      <c r="E847" s="204"/>
      <c r="F847" s="204"/>
      <c r="G847" s="204"/>
      <c r="H847" s="204"/>
      <c r="I847" s="204"/>
      <c r="J847" s="204"/>
      <c r="K847" s="204"/>
      <c r="L847" s="204"/>
      <c r="M847" s="204"/>
      <c r="N847" s="204"/>
      <c r="O847" s="204"/>
      <c r="P847" s="204"/>
      <c r="Q847" s="204"/>
      <c r="R847" s="204"/>
      <c r="S847" s="204"/>
      <c r="T847" s="204"/>
      <c r="U847" s="204"/>
      <c r="V847" s="204"/>
      <c r="W847" s="204"/>
      <c r="X847" s="204"/>
      <c r="Y847" s="204"/>
      <c r="Z847" s="204"/>
      <c r="AA847" s="204"/>
    </row>
    <row r="848" spans="1:27" ht="12.75" customHeight="1">
      <c r="A848" s="218"/>
      <c r="B848" s="204"/>
      <c r="C848" s="204"/>
      <c r="D848" s="204"/>
      <c r="E848" s="204"/>
      <c r="F848" s="204"/>
      <c r="G848" s="204"/>
      <c r="H848" s="204"/>
      <c r="I848" s="204"/>
      <c r="J848" s="204"/>
      <c r="K848" s="204"/>
      <c r="L848" s="204"/>
      <c r="M848" s="204"/>
      <c r="N848" s="204"/>
      <c r="O848" s="204"/>
      <c r="P848" s="204"/>
      <c r="Q848" s="204"/>
      <c r="R848" s="204"/>
      <c r="S848" s="204"/>
      <c r="T848" s="204"/>
      <c r="U848" s="204"/>
      <c r="V848" s="204"/>
      <c r="W848" s="204"/>
      <c r="X848" s="204"/>
      <c r="Y848" s="204"/>
      <c r="Z848" s="204"/>
      <c r="AA848" s="204"/>
    </row>
    <row r="849" spans="1:27" ht="12.75" customHeight="1">
      <c r="A849" s="218"/>
      <c r="B849" s="204"/>
      <c r="C849" s="204"/>
      <c r="D849" s="204"/>
      <c r="E849" s="204"/>
      <c r="F849" s="204"/>
      <c r="G849" s="204"/>
      <c r="H849" s="204"/>
      <c r="I849" s="204"/>
      <c r="J849" s="204"/>
      <c r="K849" s="204"/>
      <c r="L849" s="204"/>
      <c r="M849" s="204"/>
      <c r="N849" s="204"/>
      <c r="O849" s="204"/>
      <c r="P849" s="204"/>
      <c r="Q849" s="204"/>
      <c r="R849" s="204"/>
      <c r="S849" s="204"/>
      <c r="T849" s="204"/>
      <c r="U849" s="204"/>
      <c r="V849" s="204"/>
      <c r="W849" s="204"/>
      <c r="X849" s="204"/>
      <c r="Y849" s="204"/>
      <c r="Z849" s="204"/>
      <c r="AA849" s="204"/>
    </row>
    <row r="850" spans="1:27" ht="12.75" customHeight="1">
      <c r="A850" s="218"/>
      <c r="B850" s="204"/>
      <c r="C850" s="204"/>
      <c r="D850" s="204"/>
      <c r="E850" s="204"/>
      <c r="F850" s="204"/>
      <c r="G850" s="204"/>
      <c r="H850" s="204"/>
      <c r="I850" s="204"/>
      <c r="J850" s="204"/>
      <c r="K850" s="204"/>
      <c r="L850" s="204"/>
      <c r="M850" s="204"/>
      <c r="N850" s="204"/>
      <c r="O850" s="204"/>
      <c r="P850" s="204"/>
      <c r="Q850" s="204"/>
      <c r="R850" s="204"/>
      <c r="S850" s="204"/>
      <c r="T850" s="204"/>
      <c r="U850" s="204"/>
      <c r="V850" s="204"/>
      <c r="W850" s="204"/>
      <c r="X850" s="204"/>
      <c r="Y850" s="204"/>
      <c r="Z850" s="204"/>
      <c r="AA850" s="204"/>
    </row>
    <row r="851" spans="1:27" ht="12.75" customHeight="1">
      <c r="A851" s="218"/>
      <c r="B851" s="204"/>
      <c r="C851" s="204"/>
      <c r="D851" s="204"/>
      <c r="E851" s="204"/>
      <c r="F851" s="204"/>
      <c r="G851" s="204"/>
      <c r="H851" s="204"/>
      <c r="I851" s="204"/>
      <c r="J851" s="204"/>
      <c r="K851" s="204"/>
      <c r="L851" s="204"/>
      <c r="M851" s="204"/>
      <c r="N851" s="204"/>
      <c r="O851" s="204"/>
      <c r="P851" s="204"/>
      <c r="Q851" s="204"/>
      <c r="R851" s="204"/>
      <c r="S851" s="204"/>
      <c r="T851" s="204"/>
      <c r="U851" s="204"/>
      <c r="V851" s="204"/>
      <c r="W851" s="204"/>
      <c r="X851" s="204"/>
      <c r="Y851" s="204"/>
      <c r="Z851" s="204"/>
      <c r="AA851" s="204"/>
    </row>
    <row r="852" spans="1:27" ht="12.75" customHeight="1">
      <c r="A852" s="218"/>
      <c r="B852" s="204"/>
      <c r="C852" s="204"/>
      <c r="D852" s="204"/>
      <c r="E852" s="204"/>
      <c r="F852" s="204"/>
      <c r="G852" s="204"/>
      <c r="H852" s="204"/>
      <c r="I852" s="204"/>
      <c r="J852" s="204"/>
      <c r="K852" s="204"/>
      <c r="L852" s="204"/>
      <c r="M852" s="204"/>
      <c r="N852" s="204"/>
      <c r="O852" s="204"/>
      <c r="P852" s="204"/>
      <c r="Q852" s="204"/>
      <c r="R852" s="204"/>
      <c r="S852" s="204"/>
      <c r="T852" s="204"/>
      <c r="U852" s="204"/>
      <c r="V852" s="204"/>
      <c r="W852" s="204"/>
      <c r="X852" s="204"/>
      <c r="Y852" s="204"/>
      <c r="Z852" s="204"/>
      <c r="AA852" s="204"/>
    </row>
    <row r="853" spans="1:27" ht="12.75" customHeight="1">
      <c r="A853" s="218"/>
      <c r="B853" s="204"/>
      <c r="C853" s="204"/>
      <c r="D853" s="204"/>
      <c r="E853" s="204"/>
      <c r="F853" s="204"/>
      <c r="G853" s="204"/>
      <c r="H853" s="204"/>
      <c r="I853" s="204"/>
      <c r="J853" s="204"/>
      <c r="K853" s="204"/>
      <c r="L853" s="204"/>
      <c r="M853" s="204"/>
      <c r="N853" s="204"/>
      <c r="O853" s="204"/>
      <c r="P853" s="204"/>
      <c r="Q853" s="204"/>
      <c r="R853" s="204"/>
      <c r="S853" s="204"/>
      <c r="T853" s="204"/>
      <c r="U853" s="204"/>
      <c r="V853" s="204"/>
      <c r="W853" s="204"/>
      <c r="X853" s="204"/>
      <c r="Y853" s="204"/>
      <c r="Z853" s="204"/>
      <c r="AA853" s="204"/>
    </row>
    <row r="854" spans="1:27" ht="12.75" customHeight="1">
      <c r="A854" s="218"/>
      <c r="B854" s="204"/>
      <c r="C854" s="204"/>
      <c r="D854" s="204"/>
      <c r="E854" s="204"/>
      <c r="F854" s="204"/>
      <c r="G854" s="204"/>
      <c r="H854" s="204"/>
      <c r="I854" s="204"/>
      <c r="J854" s="204"/>
      <c r="K854" s="204"/>
      <c r="L854" s="204"/>
      <c r="M854" s="204"/>
      <c r="N854" s="204"/>
      <c r="O854" s="204"/>
      <c r="P854" s="204"/>
      <c r="Q854" s="204"/>
      <c r="R854" s="204"/>
      <c r="S854" s="204"/>
      <c r="T854" s="204"/>
      <c r="U854" s="204"/>
      <c r="V854" s="204"/>
      <c r="W854" s="204"/>
      <c r="X854" s="204"/>
      <c r="Y854" s="204"/>
      <c r="Z854" s="204"/>
      <c r="AA854" s="204"/>
    </row>
    <row r="855" spans="1:27" ht="12.75" customHeight="1">
      <c r="A855" s="218"/>
      <c r="B855" s="204"/>
      <c r="C855" s="204"/>
      <c r="D855" s="204"/>
      <c r="E855" s="204"/>
      <c r="F855" s="204"/>
      <c r="G855" s="204"/>
      <c r="H855" s="204"/>
      <c r="I855" s="204"/>
      <c r="J855" s="204"/>
      <c r="K855" s="204"/>
      <c r="L855" s="204"/>
      <c r="M855" s="204"/>
      <c r="N855" s="204"/>
      <c r="O855" s="204"/>
      <c r="P855" s="204"/>
      <c r="Q855" s="204"/>
      <c r="R855" s="204"/>
      <c r="S855" s="204"/>
      <c r="T855" s="204"/>
      <c r="U855" s="204"/>
      <c r="V855" s="204"/>
      <c r="W855" s="204"/>
      <c r="X855" s="204"/>
      <c r="Y855" s="204"/>
      <c r="Z855" s="204"/>
      <c r="AA855" s="204"/>
    </row>
    <row r="856" spans="1:27" ht="12.75" customHeight="1">
      <c r="A856" s="218"/>
      <c r="B856" s="204"/>
      <c r="C856" s="204"/>
      <c r="D856" s="204"/>
      <c r="E856" s="204"/>
      <c r="F856" s="204"/>
      <c r="G856" s="204"/>
      <c r="H856" s="204"/>
      <c r="I856" s="204"/>
      <c r="J856" s="204"/>
      <c r="K856" s="204"/>
      <c r="L856" s="204"/>
      <c r="M856" s="204"/>
      <c r="N856" s="204"/>
      <c r="O856" s="204"/>
      <c r="P856" s="204"/>
      <c r="Q856" s="204"/>
      <c r="R856" s="204"/>
      <c r="S856" s="204"/>
      <c r="T856" s="204"/>
      <c r="U856" s="204"/>
      <c r="V856" s="204"/>
      <c r="W856" s="204"/>
      <c r="X856" s="204"/>
      <c r="Y856" s="204"/>
      <c r="Z856" s="204"/>
      <c r="AA856" s="204"/>
    </row>
    <row r="857" spans="1:27" ht="12.75" customHeight="1">
      <c r="A857" s="218"/>
      <c r="B857" s="204"/>
      <c r="C857" s="204"/>
      <c r="D857" s="204"/>
      <c r="E857" s="204"/>
      <c r="F857" s="204"/>
      <c r="G857" s="204"/>
      <c r="H857" s="204"/>
      <c r="I857" s="204"/>
      <c r="J857" s="204"/>
      <c r="K857" s="204"/>
      <c r="L857" s="204"/>
      <c r="M857" s="204"/>
      <c r="N857" s="204"/>
      <c r="O857" s="204"/>
      <c r="P857" s="204"/>
      <c r="Q857" s="204"/>
      <c r="R857" s="204"/>
      <c r="S857" s="204"/>
      <c r="T857" s="204"/>
      <c r="U857" s="204"/>
      <c r="V857" s="204"/>
      <c r="W857" s="204"/>
      <c r="X857" s="204"/>
      <c r="Y857" s="204"/>
      <c r="Z857" s="204"/>
      <c r="AA857" s="204"/>
    </row>
    <row r="858" spans="1:27" ht="12.75" customHeight="1">
      <c r="A858" s="218"/>
      <c r="B858" s="204"/>
      <c r="C858" s="204"/>
      <c r="D858" s="204"/>
      <c r="E858" s="204"/>
      <c r="F858" s="204"/>
      <c r="G858" s="204"/>
      <c r="H858" s="204"/>
      <c r="I858" s="204"/>
      <c r="J858" s="204"/>
      <c r="K858" s="204"/>
      <c r="L858" s="204"/>
      <c r="M858" s="204"/>
      <c r="N858" s="204"/>
      <c r="O858" s="204"/>
      <c r="P858" s="204"/>
      <c r="Q858" s="204"/>
      <c r="R858" s="204"/>
      <c r="S858" s="204"/>
      <c r="T858" s="204"/>
      <c r="U858" s="204"/>
      <c r="V858" s="204"/>
      <c r="W858" s="204"/>
      <c r="X858" s="204"/>
      <c r="Y858" s="204"/>
      <c r="Z858" s="204"/>
      <c r="AA858" s="204"/>
    </row>
    <row r="859" spans="1:27" ht="12.75" customHeight="1">
      <c r="A859" s="218"/>
      <c r="B859" s="204"/>
      <c r="C859" s="204"/>
      <c r="D859" s="204"/>
      <c r="E859" s="204"/>
      <c r="F859" s="204"/>
      <c r="G859" s="204"/>
      <c r="H859" s="204"/>
      <c r="I859" s="204"/>
      <c r="J859" s="204"/>
      <c r="K859" s="204"/>
      <c r="L859" s="204"/>
      <c r="M859" s="204"/>
      <c r="N859" s="204"/>
      <c r="O859" s="204"/>
      <c r="P859" s="204"/>
      <c r="Q859" s="204"/>
      <c r="R859" s="204"/>
      <c r="S859" s="204"/>
      <c r="T859" s="204"/>
      <c r="U859" s="204"/>
      <c r="V859" s="204"/>
      <c r="W859" s="204"/>
      <c r="X859" s="204"/>
      <c r="Y859" s="204"/>
      <c r="Z859" s="204"/>
      <c r="AA859" s="204"/>
    </row>
    <row r="860" spans="1:27" ht="12.75" customHeight="1">
      <c r="A860" s="218"/>
      <c r="B860" s="204"/>
      <c r="C860" s="204"/>
      <c r="D860" s="204"/>
      <c r="E860" s="204"/>
      <c r="F860" s="204"/>
      <c r="G860" s="204"/>
      <c r="H860" s="204"/>
      <c r="I860" s="204"/>
      <c r="J860" s="204"/>
      <c r="K860" s="204"/>
      <c r="L860" s="204"/>
      <c r="M860" s="204"/>
      <c r="N860" s="204"/>
      <c r="O860" s="204"/>
      <c r="P860" s="204"/>
      <c r="Q860" s="204"/>
      <c r="R860" s="204"/>
      <c r="S860" s="204"/>
      <c r="T860" s="204"/>
      <c r="U860" s="204"/>
      <c r="V860" s="204"/>
      <c r="W860" s="204"/>
      <c r="X860" s="204"/>
      <c r="Y860" s="204"/>
      <c r="Z860" s="204"/>
      <c r="AA860" s="204"/>
    </row>
    <row r="861" spans="1:27" ht="12.75" customHeight="1">
      <c r="A861" s="218"/>
      <c r="B861" s="204"/>
      <c r="C861" s="204"/>
      <c r="D861" s="204"/>
      <c r="E861" s="204"/>
      <c r="F861" s="204"/>
      <c r="G861" s="204"/>
      <c r="H861" s="204"/>
      <c r="I861" s="204"/>
      <c r="J861" s="204"/>
      <c r="K861" s="204"/>
      <c r="L861" s="204"/>
      <c r="M861" s="204"/>
      <c r="N861" s="204"/>
      <c r="O861" s="204"/>
      <c r="P861" s="204"/>
      <c r="Q861" s="204"/>
      <c r="R861" s="204"/>
      <c r="S861" s="204"/>
      <c r="T861" s="204"/>
      <c r="U861" s="204"/>
      <c r="V861" s="204"/>
      <c r="W861" s="204"/>
      <c r="X861" s="204"/>
      <c r="Y861" s="204"/>
      <c r="Z861" s="204"/>
      <c r="AA861" s="204"/>
    </row>
    <row r="862" spans="1:27" ht="12.75" customHeight="1">
      <c r="A862" s="218"/>
      <c r="B862" s="204"/>
      <c r="C862" s="204"/>
      <c r="D862" s="204"/>
      <c r="E862" s="204"/>
      <c r="F862" s="204"/>
      <c r="G862" s="204"/>
      <c r="H862" s="204"/>
      <c r="I862" s="204"/>
      <c r="J862" s="204"/>
      <c r="K862" s="204"/>
      <c r="L862" s="204"/>
      <c r="M862" s="204"/>
      <c r="N862" s="204"/>
      <c r="O862" s="204"/>
      <c r="P862" s="204"/>
      <c r="Q862" s="204"/>
      <c r="R862" s="204"/>
      <c r="S862" s="204"/>
      <c r="T862" s="204"/>
      <c r="U862" s="204"/>
      <c r="V862" s="204"/>
      <c r="W862" s="204"/>
      <c r="X862" s="204"/>
      <c r="Y862" s="204"/>
      <c r="Z862" s="204"/>
      <c r="AA862" s="204"/>
    </row>
    <row r="863" spans="1:27" ht="12.75" customHeight="1">
      <c r="A863" s="218"/>
      <c r="B863" s="204"/>
      <c r="C863" s="204"/>
      <c r="D863" s="204"/>
      <c r="E863" s="204"/>
      <c r="F863" s="204"/>
      <c r="G863" s="204"/>
      <c r="H863" s="204"/>
      <c r="I863" s="204"/>
      <c r="J863" s="204"/>
      <c r="K863" s="204"/>
      <c r="L863" s="204"/>
      <c r="M863" s="204"/>
      <c r="N863" s="204"/>
      <c r="O863" s="204"/>
      <c r="P863" s="204"/>
      <c r="Q863" s="204"/>
      <c r="R863" s="204"/>
      <c r="S863" s="204"/>
      <c r="T863" s="204"/>
      <c r="U863" s="204"/>
      <c r="V863" s="204"/>
      <c r="W863" s="204"/>
      <c r="X863" s="204"/>
      <c r="Y863" s="204"/>
      <c r="Z863" s="204"/>
      <c r="AA863" s="204"/>
    </row>
    <row r="864" spans="1:27" ht="12.75" customHeight="1">
      <c r="A864" s="218"/>
      <c r="B864" s="204"/>
      <c r="C864" s="204"/>
      <c r="D864" s="204"/>
      <c r="E864" s="204"/>
      <c r="F864" s="204"/>
      <c r="G864" s="204"/>
      <c r="H864" s="204"/>
      <c r="I864" s="204"/>
      <c r="J864" s="204"/>
      <c r="K864" s="204"/>
      <c r="L864" s="204"/>
      <c r="M864" s="204"/>
      <c r="N864" s="204"/>
      <c r="O864" s="204"/>
      <c r="P864" s="204"/>
      <c r="Q864" s="204"/>
      <c r="R864" s="204"/>
      <c r="S864" s="204"/>
      <c r="T864" s="204"/>
      <c r="U864" s="204"/>
      <c r="V864" s="204"/>
      <c r="W864" s="204"/>
      <c r="X864" s="204"/>
      <c r="Y864" s="204"/>
      <c r="Z864" s="204"/>
      <c r="AA864" s="204"/>
    </row>
    <row r="865" spans="1:27" ht="12.75" customHeight="1">
      <c r="A865" s="218"/>
      <c r="B865" s="204"/>
      <c r="C865" s="204"/>
      <c r="D865" s="204"/>
      <c r="E865" s="204"/>
      <c r="F865" s="204"/>
      <c r="G865" s="204"/>
      <c r="H865" s="204"/>
      <c r="I865" s="204"/>
      <c r="J865" s="204"/>
      <c r="K865" s="204"/>
      <c r="L865" s="204"/>
      <c r="M865" s="204"/>
      <c r="N865" s="204"/>
      <c r="O865" s="204"/>
      <c r="P865" s="204"/>
      <c r="Q865" s="204"/>
      <c r="R865" s="204"/>
      <c r="S865" s="204"/>
      <c r="T865" s="204"/>
      <c r="U865" s="204"/>
      <c r="V865" s="204"/>
      <c r="W865" s="204"/>
      <c r="X865" s="204"/>
      <c r="Y865" s="204"/>
      <c r="Z865" s="204"/>
      <c r="AA865" s="204"/>
    </row>
    <row r="866" spans="1:27" ht="12.75" customHeight="1">
      <c r="A866" s="218"/>
      <c r="B866" s="204"/>
      <c r="C866" s="204"/>
      <c r="D866" s="204"/>
      <c r="E866" s="204"/>
      <c r="F866" s="204"/>
      <c r="G866" s="204"/>
      <c r="H866" s="204"/>
      <c r="I866" s="204"/>
      <c r="J866" s="204"/>
      <c r="K866" s="204"/>
      <c r="L866" s="204"/>
      <c r="M866" s="204"/>
      <c r="N866" s="204"/>
      <c r="O866" s="204"/>
      <c r="P866" s="204"/>
      <c r="Q866" s="204"/>
      <c r="R866" s="204"/>
      <c r="S866" s="204"/>
      <c r="T866" s="204"/>
      <c r="U866" s="204"/>
      <c r="V866" s="204"/>
      <c r="W866" s="204"/>
      <c r="X866" s="204"/>
      <c r="Y866" s="204"/>
      <c r="Z866" s="204"/>
      <c r="AA866" s="204"/>
    </row>
    <row r="867" spans="1:27" ht="12.75" customHeight="1">
      <c r="A867" s="218"/>
      <c r="B867" s="204"/>
      <c r="C867" s="204"/>
      <c r="D867" s="204"/>
      <c r="E867" s="204"/>
      <c r="F867" s="204"/>
      <c r="G867" s="204"/>
      <c r="H867" s="204"/>
      <c r="I867" s="204"/>
      <c r="J867" s="204"/>
      <c r="K867" s="204"/>
      <c r="L867" s="204"/>
      <c r="M867" s="204"/>
      <c r="N867" s="204"/>
      <c r="O867" s="204"/>
      <c r="P867" s="204"/>
      <c r="Q867" s="204"/>
      <c r="R867" s="204"/>
      <c r="S867" s="204"/>
      <c r="T867" s="204"/>
      <c r="U867" s="204"/>
      <c r="V867" s="204"/>
      <c r="W867" s="204"/>
      <c r="X867" s="204"/>
      <c r="Y867" s="204"/>
      <c r="Z867" s="204"/>
      <c r="AA867" s="204"/>
    </row>
    <row r="868" spans="1:27" ht="12.75" customHeight="1">
      <c r="A868" s="218"/>
      <c r="B868" s="204"/>
      <c r="C868" s="204"/>
      <c r="D868" s="204"/>
      <c r="E868" s="204"/>
      <c r="F868" s="204"/>
      <c r="G868" s="204"/>
      <c r="H868" s="204"/>
      <c r="I868" s="204"/>
      <c r="J868" s="204"/>
      <c r="K868" s="204"/>
      <c r="L868" s="204"/>
      <c r="M868" s="204"/>
      <c r="N868" s="204"/>
      <c r="O868" s="204"/>
      <c r="P868" s="204"/>
      <c r="Q868" s="204"/>
      <c r="R868" s="204"/>
      <c r="S868" s="204"/>
      <c r="T868" s="204"/>
      <c r="U868" s="204"/>
      <c r="V868" s="204"/>
      <c r="W868" s="204"/>
      <c r="X868" s="204"/>
      <c r="Y868" s="204"/>
      <c r="Z868" s="204"/>
      <c r="AA868" s="204"/>
    </row>
    <row r="869" spans="1:27" ht="12.75" customHeight="1">
      <c r="A869" s="218"/>
      <c r="B869" s="204"/>
      <c r="C869" s="204"/>
      <c r="D869" s="204"/>
      <c r="E869" s="204"/>
      <c r="F869" s="204"/>
      <c r="G869" s="204"/>
      <c r="H869" s="204"/>
      <c r="I869" s="204"/>
      <c r="J869" s="204"/>
      <c r="K869" s="204"/>
      <c r="L869" s="204"/>
      <c r="M869" s="204"/>
      <c r="N869" s="204"/>
      <c r="O869" s="204"/>
      <c r="P869" s="204"/>
      <c r="Q869" s="204"/>
      <c r="R869" s="204"/>
      <c r="S869" s="204"/>
      <c r="T869" s="204"/>
      <c r="U869" s="204"/>
      <c r="V869" s="204"/>
      <c r="W869" s="204"/>
      <c r="X869" s="204"/>
      <c r="Y869" s="204"/>
      <c r="Z869" s="204"/>
      <c r="AA869" s="204"/>
    </row>
    <row r="870" spans="1:27" ht="12.75" customHeight="1">
      <c r="A870" s="218"/>
      <c r="B870" s="204"/>
      <c r="C870" s="204"/>
      <c r="D870" s="204"/>
      <c r="E870" s="204"/>
      <c r="F870" s="204"/>
      <c r="G870" s="204"/>
      <c r="H870" s="204"/>
      <c r="I870" s="204"/>
      <c r="J870" s="204"/>
      <c r="K870" s="204"/>
      <c r="L870" s="204"/>
      <c r="M870" s="204"/>
      <c r="N870" s="204"/>
      <c r="O870" s="204"/>
      <c r="P870" s="204"/>
      <c r="Q870" s="204"/>
      <c r="R870" s="204"/>
      <c r="S870" s="204"/>
      <c r="T870" s="204"/>
      <c r="U870" s="204"/>
      <c r="V870" s="204"/>
      <c r="W870" s="204"/>
      <c r="X870" s="204"/>
      <c r="Y870" s="204"/>
      <c r="Z870" s="204"/>
      <c r="AA870" s="204"/>
    </row>
    <row r="871" spans="1:27" ht="12.75" customHeight="1">
      <c r="A871" s="218"/>
      <c r="B871" s="204"/>
      <c r="C871" s="204"/>
      <c r="D871" s="204"/>
      <c r="E871" s="204"/>
      <c r="F871" s="204"/>
      <c r="G871" s="204"/>
      <c r="H871" s="204"/>
      <c r="I871" s="204"/>
      <c r="J871" s="204"/>
      <c r="K871" s="204"/>
      <c r="L871" s="204"/>
      <c r="M871" s="204"/>
      <c r="N871" s="204"/>
      <c r="O871" s="204"/>
      <c r="P871" s="204"/>
      <c r="Q871" s="204"/>
      <c r="R871" s="204"/>
      <c r="S871" s="204"/>
      <c r="T871" s="204"/>
      <c r="U871" s="204"/>
      <c r="V871" s="204"/>
      <c r="W871" s="204"/>
      <c r="X871" s="204"/>
      <c r="Y871" s="204"/>
      <c r="Z871" s="204"/>
      <c r="AA871" s="204"/>
    </row>
    <row r="872" spans="1:27" ht="12.75" customHeight="1">
      <c r="A872" s="218"/>
      <c r="B872" s="204"/>
      <c r="C872" s="204"/>
      <c r="D872" s="204"/>
      <c r="E872" s="204"/>
      <c r="F872" s="204"/>
      <c r="G872" s="204"/>
      <c r="H872" s="204"/>
      <c r="I872" s="204"/>
      <c r="J872" s="204"/>
      <c r="K872" s="204"/>
      <c r="L872" s="204"/>
      <c r="M872" s="204"/>
      <c r="N872" s="204"/>
      <c r="O872" s="204"/>
      <c r="P872" s="204"/>
      <c r="Q872" s="204"/>
      <c r="R872" s="204"/>
      <c r="S872" s="204"/>
      <c r="T872" s="204"/>
      <c r="U872" s="204"/>
      <c r="V872" s="204"/>
      <c r="W872" s="204"/>
      <c r="X872" s="204"/>
      <c r="Y872" s="204"/>
      <c r="Z872" s="204"/>
      <c r="AA872" s="204"/>
    </row>
    <row r="873" spans="1:27" ht="12.75" customHeight="1">
      <c r="A873" s="218"/>
      <c r="B873" s="204"/>
      <c r="C873" s="204"/>
      <c r="D873" s="204"/>
      <c r="E873" s="204"/>
      <c r="F873" s="204"/>
      <c r="G873" s="204"/>
      <c r="H873" s="204"/>
      <c r="I873" s="204"/>
      <c r="J873" s="204"/>
      <c r="K873" s="204"/>
      <c r="L873" s="204"/>
      <c r="M873" s="204"/>
      <c r="N873" s="204"/>
      <c r="O873" s="204"/>
      <c r="P873" s="204"/>
      <c r="Q873" s="204"/>
      <c r="R873" s="204"/>
      <c r="S873" s="204"/>
      <c r="T873" s="204"/>
      <c r="U873" s="204"/>
      <c r="V873" s="204"/>
      <c r="W873" s="204"/>
      <c r="X873" s="204"/>
      <c r="Y873" s="204"/>
      <c r="Z873" s="204"/>
      <c r="AA873" s="204"/>
    </row>
    <row r="874" spans="1:27" ht="12.75" customHeight="1">
      <c r="A874" s="218"/>
      <c r="B874" s="204"/>
      <c r="C874" s="204"/>
      <c r="D874" s="204"/>
      <c r="E874" s="204"/>
      <c r="F874" s="204"/>
      <c r="G874" s="204"/>
      <c r="H874" s="204"/>
      <c r="I874" s="204"/>
      <c r="J874" s="204"/>
      <c r="K874" s="204"/>
      <c r="L874" s="204"/>
      <c r="M874" s="204"/>
      <c r="N874" s="204"/>
      <c r="O874" s="204"/>
      <c r="P874" s="204"/>
      <c r="Q874" s="204"/>
      <c r="R874" s="204"/>
      <c r="S874" s="204"/>
      <c r="T874" s="204"/>
      <c r="U874" s="204"/>
      <c r="V874" s="204"/>
      <c r="W874" s="204"/>
      <c r="X874" s="204"/>
      <c r="Y874" s="204"/>
      <c r="Z874" s="204"/>
      <c r="AA874" s="204"/>
    </row>
    <row r="875" spans="1:27" ht="12.75" customHeight="1">
      <c r="A875" s="218"/>
      <c r="B875" s="204"/>
      <c r="C875" s="204"/>
      <c r="D875" s="204"/>
      <c r="E875" s="204"/>
      <c r="F875" s="204"/>
      <c r="G875" s="204"/>
      <c r="H875" s="204"/>
      <c r="I875" s="204"/>
      <c r="J875" s="204"/>
      <c r="K875" s="204"/>
      <c r="L875" s="204"/>
      <c r="M875" s="204"/>
      <c r="N875" s="204"/>
      <c r="O875" s="204"/>
      <c r="P875" s="204"/>
      <c r="Q875" s="204"/>
      <c r="R875" s="204"/>
      <c r="S875" s="204"/>
      <c r="T875" s="204"/>
      <c r="U875" s="204"/>
      <c r="V875" s="204"/>
      <c r="W875" s="204"/>
      <c r="X875" s="204"/>
      <c r="Y875" s="204"/>
      <c r="Z875" s="204"/>
      <c r="AA875" s="204"/>
    </row>
    <row r="876" spans="1:27" ht="12.75" customHeight="1">
      <c r="A876" s="218"/>
      <c r="B876" s="204"/>
      <c r="C876" s="204"/>
      <c r="D876" s="204"/>
      <c r="E876" s="204"/>
      <c r="F876" s="204"/>
      <c r="G876" s="204"/>
      <c r="H876" s="204"/>
      <c r="I876" s="204"/>
      <c r="J876" s="204"/>
      <c r="K876" s="204"/>
      <c r="L876" s="204"/>
      <c r="M876" s="204"/>
      <c r="N876" s="204"/>
      <c r="O876" s="204"/>
      <c r="P876" s="204"/>
      <c r="Q876" s="204"/>
      <c r="R876" s="204"/>
      <c r="S876" s="204"/>
      <c r="T876" s="204"/>
      <c r="U876" s="204"/>
      <c r="V876" s="204"/>
      <c r="W876" s="204"/>
      <c r="X876" s="204"/>
      <c r="Y876" s="204"/>
      <c r="Z876" s="204"/>
      <c r="AA876" s="204"/>
    </row>
    <row r="877" spans="1:27" ht="12.75" customHeight="1">
      <c r="A877" s="218"/>
      <c r="B877" s="204"/>
      <c r="C877" s="204"/>
      <c r="D877" s="204"/>
      <c r="E877" s="204"/>
      <c r="F877" s="204"/>
      <c r="G877" s="204"/>
      <c r="H877" s="204"/>
      <c r="I877" s="204"/>
      <c r="J877" s="204"/>
      <c r="K877" s="204"/>
      <c r="L877" s="204"/>
      <c r="M877" s="204"/>
      <c r="N877" s="204"/>
      <c r="O877" s="204"/>
      <c r="P877" s="204"/>
      <c r="Q877" s="204"/>
      <c r="R877" s="204"/>
      <c r="S877" s="204"/>
      <c r="T877" s="204"/>
      <c r="U877" s="204"/>
      <c r="V877" s="204"/>
      <c r="W877" s="204"/>
      <c r="X877" s="204"/>
      <c r="Y877" s="204"/>
      <c r="Z877" s="204"/>
      <c r="AA877" s="204"/>
    </row>
    <row r="878" spans="1:27" ht="12.75" customHeight="1">
      <c r="A878" s="218"/>
      <c r="B878" s="204"/>
      <c r="C878" s="204"/>
      <c r="D878" s="204"/>
      <c r="E878" s="204"/>
      <c r="F878" s="204"/>
      <c r="G878" s="204"/>
      <c r="H878" s="204"/>
      <c r="I878" s="204"/>
      <c r="J878" s="204"/>
      <c r="K878" s="204"/>
      <c r="L878" s="204"/>
      <c r="M878" s="204"/>
      <c r="N878" s="204"/>
      <c r="O878" s="204"/>
      <c r="P878" s="204"/>
      <c r="Q878" s="204"/>
      <c r="R878" s="204"/>
      <c r="S878" s="204"/>
      <c r="T878" s="204"/>
      <c r="U878" s="204"/>
      <c r="V878" s="204"/>
      <c r="W878" s="204"/>
      <c r="X878" s="204"/>
      <c r="Y878" s="204"/>
      <c r="Z878" s="204"/>
      <c r="AA878" s="204"/>
    </row>
    <row r="879" spans="1:27" ht="12.75" customHeight="1">
      <c r="A879" s="218"/>
      <c r="B879" s="204"/>
      <c r="C879" s="204"/>
      <c r="D879" s="204"/>
      <c r="E879" s="204"/>
      <c r="F879" s="204"/>
      <c r="G879" s="204"/>
      <c r="H879" s="204"/>
      <c r="I879" s="204"/>
      <c r="J879" s="204"/>
      <c r="K879" s="204"/>
      <c r="L879" s="204"/>
      <c r="M879" s="204"/>
      <c r="N879" s="204"/>
      <c r="O879" s="204"/>
      <c r="P879" s="204"/>
      <c r="Q879" s="204"/>
      <c r="R879" s="204"/>
      <c r="S879" s="204"/>
      <c r="T879" s="204"/>
      <c r="U879" s="204"/>
      <c r="V879" s="204"/>
      <c r="W879" s="204"/>
      <c r="X879" s="204"/>
      <c r="Y879" s="204"/>
      <c r="Z879" s="204"/>
      <c r="AA879" s="204"/>
    </row>
    <row r="880" spans="1:27" ht="12.75" customHeight="1">
      <c r="A880" s="218"/>
      <c r="B880" s="204"/>
      <c r="C880" s="204"/>
      <c r="D880" s="204"/>
      <c r="E880" s="204"/>
      <c r="F880" s="204"/>
      <c r="G880" s="204"/>
      <c r="H880" s="204"/>
      <c r="I880" s="204"/>
      <c r="J880" s="204"/>
      <c r="K880" s="204"/>
      <c r="L880" s="204"/>
      <c r="M880" s="204"/>
      <c r="N880" s="204"/>
      <c r="O880" s="204"/>
      <c r="P880" s="204"/>
      <c r="Q880" s="204"/>
      <c r="R880" s="204"/>
      <c r="S880" s="204"/>
      <c r="T880" s="204"/>
      <c r="U880" s="204"/>
      <c r="V880" s="204"/>
      <c r="W880" s="204"/>
      <c r="X880" s="204"/>
      <c r="Y880" s="204"/>
      <c r="Z880" s="204"/>
      <c r="AA880" s="204"/>
    </row>
    <row r="881" spans="1:27" ht="12.75" customHeight="1">
      <c r="A881" s="218"/>
      <c r="B881" s="204"/>
      <c r="C881" s="204"/>
      <c r="D881" s="204"/>
      <c r="E881" s="204"/>
      <c r="F881" s="204"/>
      <c r="G881" s="204"/>
      <c r="H881" s="204"/>
      <c r="I881" s="204"/>
      <c r="J881" s="204"/>
      <c r="K881" s="204"/>
      <c r="L881" s="204"/>
      <c r="M881" s="204"/>
      <c r="N881" s="204"/>
      <c r="O881" s="204"/>
      <c r="P881" s="204"/>
      <c r="Q881" s="204"/>
      <c r="R881" s="204"/>
      <c r="S881" s="204"/>
      <c r="T881" s="204"/>
      <c r="U881" s="204"/>
      <c r="V881" s="204"/>
      <c r="W881" s="204"/>
      <c r="X881" s="204"/>
      <c r="Y881" s="204"/>
      <c r="Z881" s="204"/>
      <c r="AA881" s="204"/>
    </row>
    <row r="882" spans="1:27" ht="12.75" customHeight="1">
      <c r="A882" s="218"/>
      <c r="B882" s="204"/>
      <c r="C882" s="204"/>
      <c r="D882" s="204"/>
      <c r="E882" s="204"/>
      <c r="F882" s="204"/>
      <c r="G882" s="204"/>
      <c r="H882" s="204"/>
      <c r="I882" s="204"/>
      <c r="J882" s="204"/>
      <c r="K882" s="204"/>
      <c r="L882" s="204"/>
      <c r="M882" s="204"/>
      <c r="N882" s="204"/>
      <c r="O882" s="204"/>
      <c r="P882" s="204"/>
      <c r="Q882" s="204"/>
      <c r="R882" s="204"/>
      <c r="S882" s="204"/>
      <c r="T882" s="204"/>
      <c r="U882" s="204"/>
      <c r="V882" s="204"/>
      <c r="W882" s="204"/>
      <c r="X882" s="204"/>
      <c r="Y882" s="204"/>
      <c r="Z882" s="204"/>
      <c r="AA882" s="204"/>
    </row>
    <row r="883" spans="1:27" ht="12.75" customHeight="1">
      <c r="A883" s="218"/>
      <c r="B883" s="204"/>
      <c r="C883" s="204"/>
      <c r="D883" s="204"/>
      <c r="E883" s="204"/>
      <c r="F883" s="204"/>
      <c r="G883" s="204"/>
      <c r="H883" s="204"/>
      <c r="I883" s="204"/>
      <c r="J883" s="204"/>
      <c r="K883" s="204"/>
      <c r="L883" s="204"/>
      <c r="M883" s="204"/>
      <c r="N883" s="204"/>
      <c r="O883" s="204"/>
      <c r="P883" s="204"/>
      <c r="Q883" s="204"/>
      <c r="R883" s="204"/>
      <c r="S883" s="204"/>
      <c r="T883" s="204"/>
      <c r="U883" s="204"/>
      <c r="V883" s="204"/>
      <c r="W883" s="204"/>
      <c r="X883" s="204"/>
      <c r="Y883" s="204"/>
      <c r="Z883" s="204"/>
      <c r="AA883" s="204"/>
    </row>
    <row r="884" spans="1:27" ht="12.75" customHeight="1">
      <c r="A884" s="218"/>
      <c r="B884" s="204"/>
      <c r="C884" s="204"/>
      <c r="D884" s="204"/>
      <c r="E884" s="204"/>
      <c r="F884" s="204"/>
      <c r="G884" s="204"/>
      <c r="H884" s="204"/>
      <c r="I884" s="204"/>
      <c r="J884" s="204"/>
      <c r="K884" s="204"/>
      <c r="L884" s="204"/>
      <c r="M884" s="204"/>
      <c r="N884" s="204"/>
      <c r="O884" s="204"/>
      <c r="P884" s="204"/>
      <c r="Q884" s="204"/>
      <c r="R884" s="204"/>
      <c r="S884" s="204"/>
      <c r="T884" s="204"/>
      <c r="U884" s="204"/>
      <c r="V884" s="204"/>
      <c r="W884" s="204"/>
      <c r="X884" s="204"/>
      <c r="Y884" s="204"/>
      <c r="Z884" s="204"/>
      <c r="AA884" s="204"/>
    </row>
    <row r="885" spans="1:27" ht="12.75" customHeight="1">
      <c r="A885" s="218"/>
      <c r="B885" s="204"/>
      <c r="C885" s="204"/>
      <c r="D885" s="204"/>
      <c r="E885" s="204"/>
      <c r="F885" s="204"/>
      <c r="G885" s="204"/>
      <c r="H885" s="204"/>
      <c r="I885" s="204"/>
      <c r="J885" s="204"/>
      <c r="K885" s="204"/>
      <c r="L885" s="204"/>
      <c r="M885" s="204"/>
      <c r="N885" s="204"/>
      <c r="O885" s="204"/>
      <c r="P885" s="204"/>
      <c r="Q885" s="204"/>
      <c r="R885" s="204"/>
      <c r="S885" s="204"/>
      <c r="T885" s="204"/>
      <c r="U885" s="204"/>
      <c r="V885" s="204"/>
      <c r="W885" s="204"/>
      <c r="X885" s="204"/>
      <c r="Y885" s="204"/>
      <c r="Z885" s="204"/>
      <c r="AA885" s="204"/>
    </row>
    <row r="886" spans="1:27" ht="12.75" customHeight="1">
      <c r="A886" s="218"/>
      <c r="B886" s="204"/>
      <c r="C886" s="204"/>
      <c r="D886" s="204"/>
      <c r="E886" s="204"/>
      <c r="F886" s="204"/>
      <c r="G886" s="204"/>
      <c r="H886" s="204"/>
      <c r="I886" s="204"/>
      <c r="J886" s="204"/>
      <c r="K886" s="204"/>
      <c r="L886" s="204"/>
      <c r="M886" s="204"/>
      <c r="N886" s="204"/>
      <c r="O886" s="204"/>
      <c r="P886" s="204"/>
      <c r="Q886" s="204"/>
      <c r="R886" s="204"/>
      <c r="S886" s="204"/>
      <c r="T886" s="204"/>
      <c r="U886" s="204"/>
      <c r="V886" s="204"/>
      <c r="W886" s="204"/>
      <c r="X886" s="204"/>
      <c r="Y886" s="204"/>
      <c r="Z886" s="204"/>
      <c r="AA886" s="204"/>
    </row>
    <row r="887" spans="1:27" ht="12.75" customHeight="1">
      <c r="A887" s="218"/>
      <c r="B887" s="204"/>
      <c r="C887" s="204"/>
      <c r="D887" s="204"/>
      <c r="E887" s="204"/>
      <c r="F887" s="204"/>
      <c r="G887" s="204"/>
      <c r="H887" s="204"/>
      <c r="I887" s="204"/>
      <c r="J887" s="204"/>
      <c r="K887" s="204"/>
      <c r="L887" s="204"/>
      <c r="M887" s="204"/>
      <c r="N887" s="204"/>
      <c r="O887" s="204"/>
      <c r="P887" s="204"/>
      <c r="Q887" s="204"/>
      <c r="R887" s="204"/>
      <c r="S887" s="204"/>
      <c r="T887" s="204"/>
      <c r="U887" s="204"/>
      <c r="V887" s="204"/>
      <c r="W887" s="204"/>
      <c r="X887" s="204"/>
      <c r="Y887" s="204"/>
      <c r="Z887" s="204"/>
      <c r="AA887" s="204"/>
    </row>
    <row r="888" spans="1:27" ht="12.75" customHeight="1">
      <c r="A888" s="218"/>
      <c r="B888" s="204"/>
      <c r="C888" s="204"/>
      <c r="D888" s="204"/>
      <c r="E888" s="204"/>
      <c r="F888" s="204"/>
      <c r="G888" s="204"/>
      <c r="H888" s="204"/>
      <c r="I888" s="204"/>
      <c r="J888" s="204"/>
      <c r="K888" s="204"/>
      <c r="L888" s="204"/>
      <c r="M888" s="204"/>
      <c r="N888" s="204"/>
      <c r="O888" s="204"/>
      <c r="P888" s="204"/>
      <c r="Q888" s="204"/>
      <c r="R888" s="204"/>
      <c r="S888" s="204"/>
      <c r="T888" s="204"/>
      <c r="U888" s="204"/>
      <c r="V888" s="204"/>
      <c r="W888" s="204"/>
      <c r="X888" s="204"/>
      <c r="Y888" s="204"/>
      <c r="Z888" s="204"/>
      <c r="AA888" s="204"/>
    </row>
    <row r="889" spans="1:27" ht="12.75" customHeight="1">
      <c r="A889" s="218"/>
      <c r="B889" s="204"/>
      <c r="C889" s="204"/>
      <c r="D889" s="204"/>
      <c r="E889" s="204"/>
      <c r="F889" s="204"/>
      <c r="G889" s="204"/>
      <c r="H889" s="204"/>
      <c r="I889" s="204"/>
      <c r="J889" s="204"/>
      <c r="K889" s="204"/>
      <c r="L889" s="204"/>
      <c r="M889" s="204"/>
      <c r="N889" s="204"/>
      <c r="O889" s="204"/>
      <c r="P889" s="204"/>
      <c r="Q889" s="204"/>
      <c r="R889" s="204"/>
      <c r="S889" s="204"/>
      <c r="T889" s="204"/>
      <c r="U889" s="204"/>
      <c r="V889" s="204"/>
      <c r="W889" s="204"/>
      <c r="X889" s="204"/>
      <c r="Y889" s="204"/>
      <c r="Z889" s="204"/>
      <c r="AA889" s="204"/>
    </row>
    <row r="890" spans="1:27" ht="12.75" customHeight="1">
      <c r="A890" s="218"/>
      <c r="B890" s="204"/>
      <c r="C890" s="204"/>
      <c r="D890" s="204"/>
      <c r="E890" s="204"/>
      <c r="F890" s="204"/>
      <c r="G890" s="204"/>
      <c r="H890" s="204"/>
      <c r="I890" s="204"/>
      <c r="J890" s="204"/>
      <c r="K890" s="204"/>
      <c r="L890" s="204"/>
      <c r="M890" s="204"/>
      <c r="N890" s="204"/>
      <c r="O890" s="204"/>
      <c r="P890" s="204"/>
      <c r="Q890" s="204"/>
      <c r="R890" s="204"/>
      <c r="S890" s="204"/>
      <c r="T890" s="204"/>
      <c r="U890" s="204"/>
      <c r="V890" s="204"/>
      <c r="W890" s="204"/>
      <c r="X890" s="204"/>
      <c r="Y890" s="204"/>
      <c r="Z890" s="204"/>
      <c r="AA890" s="204"/>
    </row>
    <row r="891" spans="1:27" ht="12.75" customHeight="1">
      <c r="A891" s="218"/>
      <c r="B891" s="204"/>
      <c r="C891" s="204"/>
      <c r="D891" s="204"/>
      <c r="E891" s="204"/>
      <c r="F891" s="204"/>
      <c r="G891" s="204"/>
      <c r="H891" s="204"/>
      <c r="I891" s="204"/>
      <c r="J891" s="204"/>
      <c r="K891" s="204"/>
      <c r="L891" s="204"/>
      <c r="M891" s="204"/>
      <c r="N891" s="204"/>
      <c r="O891" s="204"/>
      <c r="P891" s="204"/>
      <c r="Q891" s="204"/>
      <c r="R891" s="204"/>
      <c r="S891" s="204"/>
      <c r="T891" s="204"/>
      <c r="U891" s="204"/>
      <c r="V891" s="204"/>
      <c r="W891" s="204"/>
      <c r="X891" s="204"/>
      <c r="Y891" s="204"/>
      <c r="Z891" s="204"/>
      <c r="AA891" s="204"/>
    </row>
    <row r="892" spans="1:27" ht="12.75" customHeight="1">
      <c r="A892" s="218"/>
      <c r="B892" s="204"/>
      <c r="C892" s="204"/>
      <c r="D892" s="204"/>
      <c r="E892" s="204"/>
      <c r="F892" s="204"/>
      <c r="G892" s="204"/>
      <c r="H892" s="204"/>
      <c r="I892" s="204"/>
      <c r="J892" s="204"/>
      <c r="K892" s="204"/>
      <c r="L892" s="204"/>
      <c r="M892" s="204"/>
      <c r="N892" s="204"/>
      <c r="O892" s="204"/>
      <c r="P892" s="204"/>
      <c r="Q892" s="204"/>
      <c r="R892" s="204"/>
      <c r="S892" s="204"/>
      <c r="T892" s="204"/>
      <c r="U892" s="204"/>
      <c r="V892" s="204"/>
      <c r="W892" s="204"/>
      <c r="X892" s="204"/>
      <c r="Y892" s="204"/>
      <c r="Z892" s="204"/>
      <c r="AA892" s="204"/>
    </row>
    <row r="893" spans="1:27" ht="12.75" customHeight="1">
      <c r="A893" s="218"/>
      <c r="B893" s="204"/>
      <c r="C893" s="204"/>
      <c r="D893" s="204"/>
      <c r="E893" s="204"/>
      <c r="F893" s="204"/>
      <c r="G893" s="204"/>
      <c r="H893" s="204"/>
      <c r="I893" s="204"/>
      <c r="J893" s="204"/>
      <c r="K893" s="204"/>
      <c r="L893" s="204"/>
      <c r="M893" s="204"/>
      <c r="N893" s="204"/>
      <c r="O893" s="204"/>
      <c r="P893" s="204"/>
      <c r="Q893" s="204"/>
      <c r="R893" s="204"/>
      <c r="S893" s="204"/>
      <c r="T893" s="204"/>
      <c r="U893" s="204"/>
      <c r="V893" s="204"/>
      <c r="W893" s="204"/>
      <c r="X893" s="204"/>
      <c r="Y893" s="204"/>
      <c r="Z893" s="204"/>
      <c r="AA893" s="204"/>
    </row>
    <row r="894" spans="1:27" ht="12.75" customHeight="1">
      <c r="A894" s="218"/>
      <c r="B894" s="204"/>
      <c r="C894" s="204"/>
      <c r="D894" s="204"/>
      <c r="E894" s="204"/>
      <c r="F894" s="204"/>
      <c r="G894" s="204"/>
      <c r="H894" s="204"/>
      <c r="I894" s="204"/>
      <c r="J894" s="204"/>
      <c r="K894" s="204"/>
      <c r="L894" s="204"/>
      <c r="M894" s="204"/>
      <c r="N894" s="204"/>
      <c r="O894" s="204"/>
      <c r="P894" s="204"/>
      <c r="Q894" s="204"/>
      <c r="R894" s="204"/>
      <c r="S894" s="204"/>
      <c r="T894" s="204"/>
      <c r="U894" s="204"/>
      <c r="V894" s="204"/>
      <c r="W894" s="204"/>
      <c r="X894" s="204"/>
      <c r="Y894" s="204"/>
      <c r="Z894" s="204"/>
      <c r="AA894" s="204"/>
    </row>
    <row r="895" spans="1:27" ht="12.75" customHeight="1">
      <c r="A895" s="218"/>
      <c r="B895" s="204"/>
      <c r="C895" s="204"/>
      <c r="D895" s="204"/>
      <c r="E895" s="204"/>
      <c r="F895" s="204"/>
      <c r="G895" s="204"/>
      <c r="H895" s="204"/>
      <c r="I895" s="204"/>
      <c r="J895" s="204"/>
      <c r="K895" s="204"/>
      <c r="L895" s="204"/>
      <c r="M895" s="204"/>
      <c r="N895" s="204"/>
      <c r="O895" s="204"/>
      <c r="P895" s="204"/>
      <c r="Q895" s="204"/>
      <c r="R895" s="204"/>
      <c r="S895" s="204"/>
      <c r="T895" s="204"/>
      <c r="U895" s="204"/>
      <c r="V895" s="204"/>
      <c r="W895" s="204"/>
      <c r="X895" s="204"/>
      <c r="Y895" s="204"/>
      <c r="Z895" s="204"/>
      <c r="AA895" s="204"/>
    </row>
    <row r="896" spans="1:27" ht="12.75" customHeight="1">
      <c r="A896" s="218"/>
      <c r="B896" s="204"/>
      <c r="C896" s="204"/>
      <c r="D896" s="204"/>
      <c r="E896" s="204"/>
      <c r="F896" s="204"/>
      <c r="G896" s="204"/>
      <c r="H896" s="204"/>
      <c r="I896" s="204"/>
      <c r="J896" s="204"/>
      <c r="K896" s="204"/>
      <c r="L896" s="204"/>
      <c r="M896" s="204"/>
      <c r="N896" s="204"/>
      <c r="O896" s="204"/>
      <c r="P896" s="204"/>
      <c r="Q896" s="204"/>
      <c r="R896" s="204"/>
      <c r="S896" s="204"/>
      <c r="T896" s="204"/>
      <c r="U896" s="204"/>
      <c r="V896" s="204"/>
      <c r="W896" s="204"/>
      <c r="X896" s="204"/>
      <c r="Y896" s="204"/>
      <c r="Z896" s="204"/>
      <c r="AA896" s="204"/>
    </row>
    <row r="897" spans="1:27" ht="12.75" customHeight="1">
      <c r="A897" s="218"/>
      <c r="B897" s="204"/>
      <c r="C897" s="204"/>
      <c r="D897" s="204"/>
      <c r="E897" s="204"/>
      <c r="F897" s="204"/>
      <c r="G897" s="204"/>
      <c r="H897" s="204"/>
      <c r="I897" s="204"/>
      <c r="J897" s="204"/>
      <c r="K897" s="204"/>
      <c r="L897" s="204"/>
      <c r="M897" s="204"/>
      <c r="N897" s="204"/>
      <c r="O897" s="204"/>
      <c r="P897" s="204"/>
      <c r="Q897" s="204"/>
      <c r="R897" s="204"/>
      <c r="S897" s="204"/>
      <c r="T897" s="204"/>
      <c r="U897" s="204"/>
      <c r="V897" s="204"/>
      <c r="W897" s="204"/>
      <c r="X897" s="204"/>
      <c r="Y897" s="204"/>
      <c r="Z897" s="204"/>
      <c r="AA897" s="204"/>
    </row>
    <row r="898" spans="1:27" ht="12.75" customHeight="1">
      <c r="A898" s="218"/>
      <c r="B898" s="204"/>
      <c r="C898" s="204"/>
      <c r="D898" s="204"/>
      <c r="E898" s="204"/>
      <c r="F898" s="204"/>
      <c r="G898" s="204"/>
      <c r="H898" s="204"/>
      <c r="I898" s="204"/>
      <c r="J898" s="204"/>
      <c r="K898" s="204"/>
      <c r="L898" s="204"/>
      <c r="M898" s="204"/>
      <c r="N898" s="204"/>
      <c r="O898" s="204"/>
      <c r="P898" s="204"/>
      <c r="Q898" s="204"/>
      <c r="R898" s="204"/>
      <c r="S898" s="204"/>
      <c r="T898" s="204"/>
      <c r="U898" s="204"/>
      <c r="V898" s="204"/>
      <c r="W898" s="204"/>
      <c r="X898" s="204"/>
      <c r="Y898" s="204"/>
      <c r="Z898" s="204"/>
      <c r="AA898" s="204"/>
    </row>
    <row r="899" spans="1:27" ht="12.75" customHeight="1">
      <c r="A899" s="218"/>
      <c r="B899" s="204"/>
      <c r="C899" s="204"/>
      <c r="D899" s="204"/>
      <c r="E899" s="204"/>
      <c r="F899" s="204"/>
      <c r="G899" s="204"/>
      <c r="H899" s="204"/>
      <c r="I899" s="204"/>
      <c r="J899" s="204"/>
      <c r="K899" s="204"/>
      <c r="L899" s="204"/>
      <c r="M899" s="204"/>
      <c r="N899" s="204"/>
      <c r="O899" s="204"/>
      <c r="P899" s="204"/>
      <c r="Q899" s="204"/>
      <c r="R899" s="204"/>
      <c r="S899" s="204"/>
      <c r="T899" s="204"/>
      <c r="U899" s="204"/>
      <c r="V899" s="204"/>
      <c r="W899" s="204"/>
      <c r="X899" s="204"/>
      <c r="Y899" s="204"/>
      <c r="Z899" s="204"/>
      <c r="AA899" s="204"/>
    </row>
    <row r="900" spans="1:27" ht="12.75" customHeight="1">
      <c r="A900" s="218"/>
      <c r="B900" s="204"/>
      <c r="C900" s="204"/>
      <c r="D900" s="204"/>
      <c r="E900" s="204"/>
      <c r="F900" s="204"/>
      <c r="G900" s="204"/>
      <c r="H900" s="204"/>
      <c r="I900" s="204"/>
      <c r="J900" s="204"/>
      <c r="K900" s="204"/>
      <c r="L900" s="204"/>
      <c r="M900" s="204"/>
      <c r="N900" s="204"/>
      <c r="O900" s="204"/>
      <c r="P900" s="204"/>
      <c r="Q900" s="204"/>
      <c r="R900" s="204"/>
      <c r="S900" s="204"/>
      <c r="T900" s="204"/>
      <c r="U900" s="204"/>
      <c r="V900" s="204"/>
      <c r="W900" s="204"/>
      <c r="X900" s="204"/>
      <c r="Y900" s="204"/>
      <c r="Z900" s="204"/>
      <c r="AA900" s="204"/>
    </row>
    <row r="901" spans="1:27" ht="12.75" customHeight="1">
      <c r="A901" s="218"/>
      <c r="B901" s="204"/>
      <c r="C901" s="204"/>
      <c r="D901" s="204"/>
      <c r="E901" s="204"/>
      <c r="F901" s="204"/>
      <c r="G901" s="204"/>
      <c r="H901" s="204"/>
      <c r="I901" s="204"/>
      <c r="J901" s="204"/>
      <c r="K901" s="204"/>
      <c r="L901" s="204"/>
      <c r="M901" s="204"/>
      <c r="N901" s="204"/>
      <c r="O901" s="204"/>
      <c r="P901" s="204"/>
      <c r="Q901" s="204"/>
      <c r="R901" s="204"/>
      <c r="S901" s="204"/>
      <c r="T901" s="204"/>
      <c r="U901" s="204"/>
      <c r="V901" s="204"/>
      <c r="W901" s="204"/>
      <c r="X901" s="204"/>
      <c r="Y901" s="204"/>
      <c r="Z901" s="204"/>
      <c r="AA901" s="204"/>
    </row>
    <row r="902" spans="1:27" ht="12.75" customHeight="1">
      <c r="A902" s="218"/>
      <c r="B902" s="204"/>
      <c r="C902" s="204"/>
      <c r="D902" s="204"/>
      <c r="E902" s="204"/>
      <c r="F902" s="204"/>
      <c r="G902" s="204"/>
      <c r="H902" s="204"/>
      <c r="I902" s="204"/>
      <c r="J902" s="204"/>
      <c r="K902" s="204"/>
      <c r="L902" s="204"/>
      <c r="M902" s="204"/>
      <c r="N902" s="204"/>
      <c r="O902" s="204"/>
      <c r="P902" s="204"/>
      <c r="Q902" s="204"/>
      <c r="R902" s="204"/>
      <c r="S902" s="204"/>
      <c r="T902" s="204"/>
      <c r="U902" s="204"/>
      <c r="V902" s="204"/>
      <c r="W902" s="204"/>
      <c r="X902" s="204"/>
      <c r="Y902" s="204"/>
      <c r="Z902" s="204"/>
      <c r="AA902" s="204"/>
    </row>
    <row r="903" spans="1:27" ht="12.75" customHeight="1">
      <c r="A903" s="218"/>
      <c r="B903" s="204"/>
      <c r="C903" s="204"/>
      <c r="D903" s="204"/>
      <c r="E903" s="204"/>
      <c r="F903" s="204"/>
      <c r="G903" s="204"/>
      <c r="H903" s="204"/>
      <c r="I903" s="204"/>
      <c r="J903" s="204"/>
      <c r="K903" s="204"/>
      <c r="L903" s="204"/>
      <c r="M903" s="204"/>
      <c r="N903" s="204"/>
      <c r="O903" s="204"/>
      <c r="P903" s="204"/>
      <c r="Q903" s="204"/>
      <c r="R903" s="204"/>
      <c r="S903" s="204"/>
      <c r="T903" s="204"/>
      <c r="U903" s="204"/>
      <c r="V903" s="204"/>
      <c r="W903" s="204"/>
      <c r="X903" s="204"/>
      <c r="Y903" s="204"/>
      <c r="Z903" s="204"/>
      <c r="AA903" s="204"/>
    </row>
    <row r="904" spans="1:27" ht="12.75" customHeight="1">
      <c r="A904" s="218"/>
      <c r="B904" s="204"/>
      <c r="C904" s="204"/>
      <c r="D904" s="204"/>
      <c r="E904" s="204"/>
      <c r="F904" s="204"/>
      <c r="G904" s="204"/>
      <c r="H904" s="204"/>
      <c r="I904" s="204"/>
      <c r="J904" s="204"/>
      <c r="K904" s="204"/>
      <c r="L904" s="204"/>
      <c r="M904" s="204"/>
      <c r="N904" s="204"/>
      <c r="O904" s="204"/>
      <c r="P904" s="204"/>
      <c r="Q904" s="204"/>
      <c r="R904" s="204"/>
      <c r="S904" s="204"/>
      <c r="T904" s="204"/>
      <c r="U904" s="204"/>
      <c r="V904" s="204"/>
      <c r="W904" s="204"/>
      <c r="X904" s="204"/>
      <c r="Y904" s="204"/>
      <c r="Z904" s="204"/>
      <c r="AA904" s="204"/>
    </row>
    <row r="905" spans="1:27" ht="12.75" customHeight="1">
      <c r="A905" s="218"/>
      <c r="B905" s="204"/>
      <c r="C905" s="204"/>
      <c r="D905" s="204"/>
      <c r="E905" s="204"/>
      <c r="F905" s="204"/>
      <c r="G905" s="204"/>
      <c r="H905" s="204"/>
      <c r="I905" s="204"/>
      <c r="J905" s="204"/>
      <c r="K905" s="204"/>
      <c r="L905" s="204"/>
      <c r="M905" s="204"/>
      <c r="N905" s="204"/>
      <c r="O905" s="204"/>
      <c r="P905" s="204"/>
      <c r="Q905" s="204"/>
      <c r="R905" s="204"/>
      <c r="S905" s="204"/>
      <c r="T905" s="204"/>
      <c r="U905" s="204"/>
      <c r="V905" s="204"/>
      <c r="W905" s="204"/>
      <c r="X905" s="204"/>
      <c r="Y905" s="204"/>
      <c r="Z905" s="204"/>
      <c r="AA905" s="204"/>
    </row>
    <row r="906" spans="1:27" ht="12.75" customHeight="1">
      <c r="A906" s="218"/>
      <c r="B906" s="204"/>
      <c r="C906" s="204"/>
      <c r="D906" s="204"/>
      <c r="E906" s="204"/>
      <c r="F906" s="204"/>
      <c r="G906" s="204"/>
      <c r="H906" s="204"/>
      <c r="I906" s="204"/>
      <c r="J906" s="204"/>
      <c r="K906" s="204"/>
      <c r="L906" s="204"/>
      <c r="M906" s="204"/>
      <c r="N906" s="204"/>
      <c r="O906" s="204"/>
      <c r="P906" s="204"/>
      <c r="Q906" s="204"/>
      <c r="R906" s="204"/>
      <c r="S906" s="204"/>
      <c r="T906" s="204"/>
      <c r="U906" s="204"/>
      <c r="V906" s="204"/>
      <c r="W906" s="204"/>
      <c r="X906" s="204"/>
      <c r="Y906" s="204"/>
      <c r="Z906" s="204"/>
      <c r="AA906" s="204"/>
    </row>
    <row r="907" spans="1:27" ht="12.75" customHeight="1">
      <c r="A907" s="218"/>
      <c r="B907" s="204"/>
      <c r="C907" s="204"/>
      <c r="D907" s="204"/>
      <c r="E907" s="204"/>
      <c r="F907" s="204"/>
      <c r="G907" s="204"/>
      <c r="H907" s="204"/>
      <c r="I907" s="204"/>
      <c r="J907" s="204"/>
      <c r="K907" s="204"/>
      <c r="L907" s="204"/>
      <c r="M907" s="204"/>
      <c r="N907" s="204"/>
      <c r="O907" s="204"/>
      <c r="P907" s="204"/>
      <c r="Q907" s="204"/>
      <c r="R907" s="204"/>
      <c r="S907" s="204"/>
      <c r="T907" s="204"/>
      <c r="U907" s="204"/>
      <c r="V907" s="204"/>
      <c r="W907" s="204"/>
      <c r="X907" s="204"/>
      <c r="Y907" s="204"/>
      <c r="Z907" s="204"/>
      <c r="AA907" s="204"/>
    </row>
    <row r="908" spans="1:27" ht="12.75" customHeight="1">
      <c r="A908" s="218"/>
      <c r="B908" s="204"/>
      <c r="C908" s="204"/>
      <c r="D908" s="204"/>
      <c r="E908" s="204"/>
      <c r="F908" s="204"/>
      <c r="G908" s="204"/>
      <c r="H908" s="204"/>
      <c r="I908" s="204"/>
      <c r="J908" s="204"/>
      <c r="K908" s="204"/>
      <c r="L908" s="204"/>
      <c r="M908" s="204"/>
      <c r="N908" s="204"/>
      <c r="O908" s="204"/>
      <c r="P908" s="204"/>
      <c r="Q908" s="204"/>
      <c r="R908" s="204"/>
      <c r="S908" s="204"/>
      <c r="T908" s="204"/>
      <c r="U908" s="204"/>
      <c r="V908" s="204"/>
      <c r="W908" s="204"/>
      <c r="X908" s="204"/>
      <c r="Y908" s="204"/>
      <c r="Z908" s="204"/>
      <c r="AA908" s="204"/>
    </row>
    <row r="909" spans="1:27" ht="12.75" customHeight="1">
      <c r="A909" s="218"/>
      <c r="B909" s="204"/>
      <c r="C909" s="204"/>
      <c r="D909" s="204"/>
      <c r="E909" s="204"/>
      <c r="F909" s="204"/>
      <c r="G909" s="204"/>
      <c r="H909" s="204"/>
      <c r="I909" s="204"/>
      <c r="J909" s="204"/>
      <c r="K909" s="204"/>
      <c r="L909" s="204"/>
      <c r="M909" s="204"/>
      <c r="N909" s="204"/>
      <c r="O909" s="204"/>
      <c r="P909" s="204"/>
      <c r="Q909" s="204"/>
      <c r="R909" s="204"/>
      <c r="S909" s="204"/>
      <c r="T909" s="204"/>
      <c r="U909" s="204"/>
      <c r="V909" s="204"/>
      <c r="W909" s="204"/>
      <c r="X909" s="204"/>
      <c r="Y909" s="204"/>
      <c r="Z909" s="204"/>
      <c r="AA909" s="204"/>
    </row>
    <row r="910" spans="1:27" ht="12.75" customHeight="1">
      <c r="A910" s="218"/>
      <c r="B910" s="204"/>
      <c r="C910" s="204"/>
      <c r="D910" s="204"/>
      <c r="E910" s="204"/>
      <c r="F910" s="204"/>
      <c r="G910" s="204"/>
      <c r="H910" s="204"/>
      <c r="I910" s="204"/>
      <c r="J910" s="204"/>
      <c r="K910" s="204"/>
      <c r="L910" s="204"/>
      <c r="M910" s="204"/>
      <c r="N910" s="204"/>
      <c r="O910" s="204"/>
      <c r="P910" s="204"/>
      <c r="Q910" s="204"/>
      <c r="R910" s="204"/>
      <c r="S910" s="204"/>
      <c r="T910" s="204"/>
      <c r="U910" s="204"/>
      <c r="V910" s="204"/>
      <c r="W910" s="204"/>
      <c r="X910" s="204"/>
      <c r="Y910" s="204"/>
      <c r="Z910" s="204"/>
      <c r="AA910" s="204"/>
    </row>
    <row r="911" spans="1:27" ht="12.75" customHeight="1">
      <c r="A911" s="218"/>
      <c r="B911" s="204"/>
      <c r="C911" s="204"/>
      <c r="D911" s="204"/>
      <c r="E911" s="204"/>
      <c r="F911" s="204"/>
      <c r="G911" s="204"/>
      <c r="H911" s="204"/>
      <c r="I911" s="204"/>
      <c r="J911" s="204"/>
      <c r="K911" s="204"/>
      <c r="L911" s="204"/>
      <c r="M911" s="204"/>
      <c r="N911" s="204"/>
      <c r="O911" s="204"/>
      <c r="P911" s="204"/>
      <c r="Q911" s="204"/>
      <c r="R911" s="204"/>
      <c r="S911" s="204"/>
      <c r="T911" s="204"/>
      <c r="U911" s="204"/>
      <c r="V911" s="204"/>
      <c r="W911" s="204"/>
      <c r="X911" s="204"/>
      <c r="Y911" s="204"/>
      <c r="Z911" s="204"/>
      <c r="AA911" s="204"/>
    </row>
    <row r="912" spans="1:27" ht="12.75" customHeight="1">
      <c r="A912" s="218"/>
      <c r="B912" s="204"/>
      <c r="C912" s="204"/>
      <c r="D912" s="204"/>
      <c r="E912" s="204"/>
      <c r="F912" s="204"/>
      <c r="G912" s="204"/>
      <c r="H912" s="204"/>
      <c r="I912" s="204"/>
      <c r="J912" s="204"/>
      <c r="K912" s="204"/>
      <c r="L912" s="204"/>
      <c r="M912" s="204"/>
      <c r="N912" s="204"/>
      <c r="O912" s="204"/>
      <c r="P912" s="204"/>
      <c r="Q912" s="204"/>
      <c r="R912" s="204"/>
      <c r="S912" s="204"/>
      <c r="T912" s="204"/>
      <c r="U912" s="204"/>
      <c r="V912" s="204"/>
      <c r="W912" s="204"/>
      <c r="X912" s="204"/>
      <c r="Y912" s="204"/>
      <c r="Z912" s="204"/>
      <c r="AA912" s="204"/>
    </row>
    <row r="913" spans="1:27" ht="12.75" customHeight="1">
      <c r="A913" s="218"/>
      <c r="B913" s="204"/>
      <c r="C913" s="204"/>
      <c r="D913" s="204"/>
      <c r="E913" s="204"/>
      <c r="F913" s="204"/>
      <c r="G913" s="204"/>
      <c r="H913" s="204"/>
      <c r="I913" s="204"/>
      <c r="J913" s="204"/>
      <c r="K913" s="204"/>
      <c r="L913" s="204"/>
      <c r="M913" s="204"/>
      <c r="N913" s="204"/>
      <c r="O913" s="204"/>
      <c r="P913" s="204"/>
      <c r="Q913" s="204"/>
      <c r="R913" s="204"/>
      <c r="S913" s="204"/>
      <c r="T913" s="204"/>
      <c r="U913" s="204"/>
      <c r="V913" s="204"/>
      <c r="W913" s="204"/>
      <c r="X913" s="204"/>
      <c r="Y913" s="204"/>
      <c r="Z913" s="204"/>
      <c r="AA913" s="204"/>
    </row>
    <row r="914" spans="1:27" ht="12.75" customHeight="1">
      <c r="A914" s="218"/>
      <c r="B914" s="204"/>
      <c r="C914" s="204"/>
      <c r="D914" s="204"/>
      <c r="E914" s="204"/>
      <c r="F914" s="204"/>
      <c r="G914" s="204"/>
      <c r="H914" s="204"/>
      <c r="I914" s="204"/>
      <c r="J914" s="204"/>
      <c r="K914" s="204"/>
      <c r="L914" s="204"/>
      <c r="M914" s="204"/>
      <c r="N914" s="204"/>
      <c r="O914" s="204"/>
      <c r="P914" s="204"/>
      <c r="Q914" s="204"/>
      <c r="R914" s="204"/>
      <c r="S914" s="204"/>
      <c r="T914" s="204"/>
      <c r="U914" s="204"/>
      <c r="V914" s="204"/>
      <c r="W914" s="204"/>
      <c r="X914" s="204"/>
      <c r="Y914" s="204"/>
      <c r="Z914" s="204"/>
      <c r="AA914" s="204"/>
    </row>
    <row r="915" spans="1:27" ht="12.75" customHeight="1">
      <c r="A915" s="218"/>
      <c r="B915" s="204"/>
      <c r="C915" s="204"/>
      <c r="D915" s="204"/>
      <c r="E915" s="204"/>
      <c r="F915" s="204"/>
      <c r="G915" s="204"/>
      <c r="H915" s="204"/>
      <c r="I915" s="204"/>
      <c r="J915" s="204"/>
      <c r="K915" s="204"/>
      <c r="L915" s="204"/>
      <c r="M915" s="204"/>
      <c r="N915" s="204"/>
      <c r="O915" s="204"/>
      <c r="P915" s="204"/>
      <c r="Q915" s="204"/>
      <c r="R915" s="204"/>
      <c r="S915" s="204"/>
      <c r="T915" s="204"/>
      <c r="U915" s="204"/>
      <c r="V915" s="204"/>
      <c r="W915" s="204"/>
      <c r="X915" s="204"/>
      <c r="Y915" s="204"/>
      <c r="Z915" s="204"/>
      <c r="AA915" s="204"/>
    </row>
    <row r="916" spans="1:27" ht="12.75" customHeight="1">
      <c r="A916" s="218"/>
      <c r="B916" s="204"/>
      <c r="C916" s="204"/>
      <c r="D916" s="204"/>
      <c r="E916" s="204"/>
      <c r="F916" s="204"/>
      <c r="G916" s="204"/>
      <c r="H916" s="204"/>
      <c r="I916" s="204"/>
      <c r="J916" s="204"/>
      <c r="K916" s="204"/>
      <c r="L916" s="204"/>
      <c r="M916" s="204"/>
      <c r="N916" s="204"/>
      <c r="O916" s="204"/>
      <c r="P916" s="204"/>
      <c r="Q916" s="204"/>
      <c r="R916" s="204"/>
      <c r="S916" s="204"/>
      <c r="T916" s="204"/>
      <c r="U916" s="204"/>
      <c r="V916" s="204"/>
      <c r="W916" s="204"/>
      <c r="X916" s="204"/>
      <c r="Y916" s="204"/>
      <c r="Z916" s="204"/>
      <c r="AA916" s="204"/>
    </row>
    <row r="917" spans="1:27" ht="12.75" customHeight="1">
      <c r="A917" s="218"/>
      <c r="B917" s="204"/>
      <c r="C917" s="204"/>
      <c r="D917" s="204"/>
      <c r="E917" s="204"/>
      <c r="F917" s="204"/>
      <c r="G917" s="204"/>
      <c r="H917" s="204"/>
      <c r="I917" s="204"/>
      <c r="J917" s="204"/>
      <c r="K917" s="204"/>
      <c r="L917" s="204"/>
      <c r="M917" s="204"/>
      <c r="N917" s="204"/>
      <c r="O917" s="204"/>
      <c r="P917" s="204"/>
      <c r="Q917" s="204"/>
      <c r="R917" s="204"/>
      <c r="S917" s="204"/>
      <c r="T917" s="204"/>
      <c r="U917" s="204"/>
      <c r="V917" s="204"/>
      <c r="W917" s="204"/>
      <c r="X917" s="204"/>
      <c r="Y917" s="204"/>
      <c r="Z917" s="204"/>
      <c r="AA917" s="204"/>
    </row>
    <row r="918" spans="1:27" ht="12.75" customHeight="1">
      <c r="A918" s="218"/>
      <c r="B918" s="204"/>
      <c r="C918" s="204"/>
      <c r="D918" s="204"/>
      <c r="E918" s="204"/>
      <c r="F918" s="204"/>
      <c r="G918" s="204"/>
      <c r="H918" s="204"/>
      <c r="I918" s="204"/>
      <c r="J918" s="204"/>
      <c r="K918" s="204"/>
      <c r="L918" s="204"/>
      <c r="M918" s="204"/>
      <c r="N918" s="204"/>
      <c r="O918" s="204"/>
      <c r="P918" s="204"/>
      <c r="Q918" s="204"/>
      <c r="R918" s="204"/>
      <c r="S918" s="204"/>
      <c r="T918" s="204"/>
      <c r="U918" s="204"/>
      <c r="V918" s="204"/>
      <c r="W918" s="204"/>
      <c r="X918" s="204"/>
      <c r="Y918" s="204"/>
      <c r="Z918" s="204"/>
      <c r="AA918" s="204"/>
    </row>
    <row r="919" spans="1:27" ht="12.75" customHeight="1">
      <c r="A919" s="218"/>
      <c r="B919" s="204"/>
      <c r="C919" s="204"/>
      <c r="D919" s="204"/>
      <c r="E919" s="204"/>
      <c r="F919" s="204"/>
      <c r="G919" s="204"/>
      <c r="H919" s="204"/>
      <c r="I919" s="204"/>
      <c r="J919" s="204"/>
      <c r="K919" s="204"/>
      <c r="L919" s="204"/>
      <c r="M919" s="204"/>
      <c r="N919" s="204"/>
      <c r="O919" s="204"/>
      <c r="P919" s="204"/>
      <c r="Q919" s="204"/>
      <c r="R919" s="204"/>
      <c r="S919" s="204"/>
      <c r="T919" s="204"/>
      <c r="U919" s="204"/>
      <c r="V919" s="204"/>
      <c r="W919" s="204"/>
      <c r="X919" s="204"/>
      <c r="Y919" s="204"/>
      <c r="Z919" s="204"/>
      <c r="AA919" s="204"/>
    </row>
    <row r="920" spans="1:27" ht="12.75" customHeight="1">
      <c r="A920" s="218"/>
      <c r="B920" s="204"/>
      <c r="C920" s="204"/>
      <c r="D920" s="204"/>
      <c r="E920" s="204"/>
      <c r="F920" s="204"/>
      <c r="G920" s="204"/>
      <c r="H920" s="204"/>
      <c r="I920" s="204"/>
      <c r="J920" s="204"/>
      <c r="K920" s="204"/>
      <c r="L920" s="204"/>
      <c r="M920" s="204"/>
      <c r="N920" s="204"/>
      <c r="O920" s="204"/>
      <c r="P920" s="204"/>
      <c r="Q920" s="204"/>
      <c r="R920" s="204"/>
      <c r="S920" s="204"/>
      <c r="T920" s="204"/>
      <c r="U920" s="204"/>
      <c r="V920" s="204"/>
      <c r="W920" s="204"/>
      <c r="X920" s="204"/>
      <c r="Y920" s="204"/>
      <c r="Z920" s="204"/>
      <c r="AA920" s="204"/>
    </row>
    <row r="921" spans="1:27" ht="12.75" customHeight="1">
      <c r="A921" s="218"/>
      <c r="B921" s="204"/>
      <c r="C921" s="204"/>
      <c r="D921" s="204"/>
      <c r="E921" s="204"/>
      <c r="F921" s="204"/>
      <c r="G921" s="204"/>
      <c r="H921" s="204"/>
      <c r="I921" s="204"/>
      <c r="J921" s="204"/>
      <c r="K921" s="204"/>
      <c r="L921" s="204"/>
      <c r="M921" s="204"/>
      <c r="N921" s="204"/>
      <c r="O921" s="204"/>
      <c r="P921" s="204"/>
      <c r="Q921" s="204"/>
      <c r="R921" s="204"/>
      <c r="S921" s="204"/>
      <c r="T921" s="204"/>
      <c r="U921" s="204"/>
      <c r="V921" s="204"/>
      <c r="W921" s="204"/>
      <c r="X921" s="204"/>
      <c r="Y921" s="204"/>
      <c r="Z921" s="204"/>
      <c r="AA921" s="204"/>
    </row>
    <row r="922" spans="1:27" ht="12.75" customHeight="1">
      <c r="A922" s="218"/>
      <c r="B922" s="204"/>
      <c r="C922" s="204"/>
      <c r="D922" s="204"/>
      <c r="E922" s="204"/>
      <c r="F922" s="204"/>
      <c r="G922" s="204"/>
      <c r="H922" s="204"/>
      <c r="I922" s="204"/>
      <c r="J922" s="204"/>
      <c r="K922" s="204"/>
      <c r="L922" s="204"/>
      <c r="M922" s="204"/>
      <c r="N922" s="204"/>
      <c r="O922" s="204"/>
      <c r="P922" s="204"/>
      <c r="Q922" s="204"/>
      <c r="R922" s="204"/>
      <c r="S922" s="204"/>
      <c r="T922" s="204"/>
      <c r="U922" s="204"/>
      <c r="V922" s="204"/>
      <c r="W922" s="204"/>
      <c r="X922" s="204"/>
      <c r="Y922" s="204"/>
      <c r="Z922" s="204"/>
      <c r="AA922" s="204"/>
    </row>
    <row r="923" spans="1:27" ht="12.75" customHeight="1">
      <c r="A923" s="218"/>
      <c r="B923" s="204"/>
      <c r="C923" s="204"/>
      <c r="D923" s="204"/>
      <c r="E923" s="204"/>
      <c r="F923" s="204"/>
      <c r="G923" s="204"/>
      <c r="H923" s="204"/>
      <c r="I923" s="204"/>
      <c r="J923" s="204"/>
      <c r="K923" s="204"/>
      <c r="L923" s="204"/>
      <c r="M923" s="204"/>
      <c r="N923" s="204"/>
      <c r="O923" s="204"/>
      <c r="P923" s="204"/>
      <c r="Q923" s="204"/>
      <c r="R923" s="204"/>
      <c r="S923" s="204"/>
      <c r="T923" s="204"/>
      <c r="U923" s="204"/>
      <c r="V923" s="204"/>
      <c r="W923" s="204"/>
      <c r="X923" s="204"/>
      <c r="Y923" s="204"/>
      <c r="Z923" s="204"/>
      <c r="AA923" s="204"/>
    </row>
    <row r="924" spans="1:27" ht="12.75" customHeight="1">
      <c r="A924" s="218"/>
      <c r="B924" s="204"/>
      <c r="C924" s="204"/>
      <c r="D924" s="204"/>
      <c r="E924" s="204"/>
      <c r="F924" s="204"/>
      <c r="G924" s="204"/>
      <c r="H924" s="204"/>
      <c r="I924" s="204"/>
      <c r="J924" s="204"/>
      <c r="K924" s="204"/>
      <c r="L924" s="204"/>
      <c r="M924" s="204"/>
      <c r="N924" s="204"/>
      <c r="O924" s="204"/>
      <c r="P924" s="204"/>
      <c r="Q924" s="204"/>
      <c r="R924" s="204"/>
      <c r="S924" s="204"/>
      <c r="T924" s="204"/>
      <c r="U924" s="204"/>
      <c r="V924" s="204"/>
      <c r="W924" s="204"/>
      <c r="X924" s="204"/>
      <c r="Y924" s="204"/>
      <c r="Z924" s="204"/>
      <c r="AA924" s="204"/>
    </row>
    <row r="925" spans="1:27" ht="12.75" customHeight="1">
      <c r="A925" s="218"/>
      <c r="B925" s="204"/>
      <c r="C925" s="204"/>
      <c r="D925" s="204"/>
      <c r="E925" s="204"/>
      <c r="F925" s="204"/>
      <c r="G925" s="204"/>
      <c r="H925" s="204"/>
      <c r="I925" s="204"/>
      <c r="J925" s="204"/>
      <c r="K925" s="204"/>
      <c r="L925" s="204"/>
      <c r="M925" s="204"/>
      <c r="N925" s="204"/>
      <c r="O925" s="204"/>
      <c r="P925" s="204"/>
      <c r="Q925" s="204"/>
      <c r="R925" s="204"/>
      <c r="S925" s="204"/>
      <c r="T925" s="204"/>
      <c r="U925" s="204"/>
      <c r="V925" s="204"/>
      <c r="W925" s="204"/>
      <c r="X925" s="204"/>
      <c r="Y925" s="204"/>
      <c r="Z925" s="204"/>
      <c r="AA925" s="204"/>
    </row>
    <row r="926" spans="1:27" ht="12.75" customHeight="1">
      <c r="A926" s="218"/>
      <c r="B926" s="204"/>
      <c r="C926" s="204"/>
      <c r="D926" s="204"/>
      <c r="E926" s="204"/>
      <c r="F926" s="204"/>
      <c r="G926" s="204"/>
      <c r="H926" s="204"/>
      <c r="I926" s="204"/>
      <c r="J926" s="204"/>
      <c r="K926" s="204"/>
      <c r="L926" s="204"/>
      <c r="M926" s="204"/>
      <c r="N926" s="204"/>
      <c r="O926" s="204"/>
      <c r="P926" s="204"/>
      <c r="Q926" s="204"/>
      <c r="R926" s="204"/>
      <c r="S926" s="204"/>
      <c r="T926" s="204"/>
      <c r="U926" s="204"/>
      <c r="V926" s="204"/>
      <c r="W926" s="204"/>
      <c r="X926" s="204"/>
      <c r="Y926" s="204"/>
      <c r="Z926" s="204"/>
      <c r="AA926" s="204"/>
    </row>
    <row r="927" spans="1:27" ht="12.75" customHeight="1">
      <c r="A927" s="218"/>
      <c r="B927" s="204"/>
      <c r="C927" s="204"/>
      <c r="D927" s="204"/>
      <c r="E927" s="204"/>
      <c r="F927" s="204"/>
      <c r="G927" s="204"/>
      <c r="H927" s="204"/>
      <c r="I927" s="204"/>
      <c r="J927" s="204"/>
      <c r="K927" s="204"/>
      <c r="L927" s="204"/>
      <c r="M927" s="204"/>
      <c r="N927" s="204"/>
      <c r="O927" s="204"/>
      <c r="P927" s="204"/>
      <c r="Q927" s="204"/>
      <c r="R927" s="204"/>
      <c r="S927" s="204"/>
      <c r="T927" s="204"/>
      <c r="U927" s="204"/>
      <c r="V927" s="204"/>
      <c r="W927" s="204"/>
      <c r="X927" s="204"/>
      <c r="Y927" s="204"/>
      <c r="Z927" s="204"/>
      <c r="AA927" s="204"/>
    </row>
    <row r="928" spans="1:27" ht="12.75" customHeight="1">
      <c r="A928" s="218"/>
      <c r="B928" s="204"/>
      <c r="C928" s="204"/>
      <c r="D928" s="204"/>
      <c r="E928" s="204"/>
      <c r="F928" s="204"/>
      <c r="G928" s="204"/>
      <c r="H928" s="204"/>
      <c r="I928" s="204"/>
      <c r="J928" s="204"/>
      <c r="K928" s="204"/>
      <c r="L928" s="204"/>
      <c r="M928" s="204"/>
      <c r="N928" s="204"/>
      <c r="O928" s="204"/>
      <c r="P928" s="204"/>
      <c r="Q928" s="204"/>
      <c r="R928" s="204"/>
      <c r="S928" s="204"/>
      <c r="T928" s="204"/>
      <c r="U928" s="204"/>
      <c r="V928" s="204"/>
      <c r="W928" s="204"/>
      <c r="X928" s="204"/>
      <c r="Y928" s="204"/>
      <c r="Z928" s="204"/>
      <c r="AA928" s="204"/>
    </row>
    <row r="929" spans="1:27" ht="12.75" customHeight="1">
      <c r="A929" s="218"/>
      <c r="B929" s="204"/>
      <c r="C929" s="204"/>
      <c r="D929" s="204"/>
      <c r="E929" s="204"/>
      <c r="F929" s="204"/>
      <c r="G929" s="204"/>
      <c r="H929" s="204"/>
      <c r="I929" s="204"/>
      <c r="J929" s="204"/>
      <c r="K929" s="204"/>
      <c r="L929" s="204"/>
      <c r="M929" s="204"/>
      <c r="N929" s="204"/>
      <c r="O929" s="204"/>
      <c r="P929" s="204"/>
      <c r="Q929" s="204"/>
      <c r="R929" s="204"/>
      <c r="S929" s="204"/>
      <c r="T929" s="204"/>
      <c r="U929" s="204"/>
      <c r="V929" s="204"/>
      <c r="W929" s="204"/>
      <c r="X929" s="204"/>
      <c r="Y929" s="204"/>
      <c r="Z929" s="204"/>
      <c r="AA929" s="204"/>
    </row>
    <row r="930" spans="1:27" ht="12.75" customHeight="1">
      <c r="A930" s="218"/>
      <c r="B930" s="204"/>
      <c r="C930" s="204"/>
      <c r="D930" s="204"/>
      <c r="E930" s="204"/>
      <c r="F930" s="204"/>
      <c r="G930" s="204"/>
      <c r="H930" s="204"/>
      <c r="I930" s="204"/>
      <c r="J930" s="204"/>
      <c r="K930" s="204"/>
      <c r="L930" s="204"/>
      <c r="M930" s="204"/>
      <c r="N930" s="204"/>
      <c r="O930" s="204"/>
      <c r="P930" s="204"/>
      <c r="Q930" s="204"/>
      <c r="R930" s="204"/>
      <c r="S930" s="204"/>
      <c r="T930" s="204"/>
      <c r="U930" s="204"/>
      <c r="V930" s="204"/>
      <c r="W930" s="204"/>
      <c r="X930" s="204"/>
      <c r="Y930" s="204"/>
      <c r="Z930" s="204"/>
      <c r="AA930" s="204"/>
    </row>
    <row r="931" spans="1:27" ht="12.75" customHeight="1">
      <c r="A931" s="218"/>
      <c r="B931" s="204"/>
      <c r="C931" s="204"/>
      <c r="D931" s="204"/>
      <c r="E931" s="204"/>
      <c r="F931" s="204"/>
      <c r="G931" s="204"/>
      <c r="H931" s="204"/>
      <c r="I931" s="204"/>
      <c r="J931" s="204"/>
      <c r="K931" s="204"/>
      <c r="L931" s="204"/>
      <c r="M931" s="204"/>
      <c r="N931" s="204"/>
      <c r="O931" s="204"/>
      <c r="P931" s="204"/>
      <c r="Q931" s="204"/>
      <c r="R931" s="204"/>
      <c r="S931" s="204"/>
      <c r="T931" s="204"/>
      <c r="U931" s="204"/>
      <c r="V931" s="204"/>
      <c r="W931" s="204"/>
      <c r="X931" s="204"/>
      <c r="Y931" s="204"/>
      <c r="Z931" s="204"/>
      <c r="AA931" s="204"/>
    </row>
    <row r="932" spans="1:27" ht="12.75" customHeight="1">
      <c r="A932" s="218"/>
      <c r="B932" s="204"/>
      <c r="C932" s="204"/>
      <c r="D932" s="204"/>
      <c r="E932" s="204"/>
      <c r="F932" s="204"/>
      <c r="G932" s="204"/>
      <c r="H932" s="204"/>
      <c r="I932" s="204"/>
      <c r="J932" s="204"/>
      <c r="K932" s="204"/>
      <c r="L932" s="204"/>
      <c r="M932" s="204"/>
      <c r="N932" s="204"/>
      <c r="O932" s="204"/>
      <c r="P932" s="204"/>
      <c r="Q932" s="204"/>
      <c r="R932" s="204"/>
      <c r="S932" s="204"/>
      <c r="T932" s="204"/>
      <c r="U932" s="204"/>
      <c r="V932" s="204"/>
      <c r="W932" s="204"/>
      <c r="X932" s="204"/>
      <c r="Y932" s="204"/>
      <c r="Z932" s="204"/>
      <c r="AA932" s="204"/>
    </row>
    <row r="933" spans="1:27" ht="12.75" customHeight="1">
      <c r="A933" s="218"/>
      <c r="B933" s="204"/>
      <c r="C933" s="204"/>
      <c r="D933" s="204"/>
      <c r="E933" s="204"/>
      <c r="F933" s="204"/>
      <c r="G933" s="204"/>
      <c r="H933" s="204"/>
      <c r="I933" s="204"/>
      <c r="J933" s="204"/>
      <c r="K933" s="204"/>
      <c r="L933" s="204"/>
      <c r="M933" s="204"/>
      <c r="N933" s="204"/>
      <c r="O933" s="204"/>
      <c r="P933" s="204"/>
      <c r="Q933" s="204"/>
      <c r="R933" s="204"/>
      <c r="S933" s="204"/>
      <c r="T933" s="204"/>
      <c r="U933" s="204"/>
      <c r="V933" s="204"/>
      <c r="W933" s="204"/>
      <c r="X933" s="204"/>
      <c r="Y933" s="204"/>
      <c r="Z933" s="204"/>
      <c r="AA933" s="204"/>
    </row>
    <row r="934" spans="1:27" ht="12.75" customHeight="1">
      <c r="A934" s="218"/>
      <c r="B934" s="204"/>
      <c r="C934" s="204"/>
      <c r="D934" s="204"/>
      <c r="E934" s="204"/>
      <c r="F934" s="204"/>
      <c r="G934" s="204"/>
      <c r="H934" s="204"/>
      <c r="I934" s="204"/>
      <c r="J934" s="204"/>
      <c r="K934" s="204"/>
      <c r="L934" s="204"/>
      <c r="M934" s="204"/>
      <c r="N934" s="204"/>
      <c r="O934" s="204"/>
      <c r="P934" s="204"/>
      <c r="Q934" s="204"/>
      <c r="R934" s="204"/>
      <c r="S934" s="204"/>
      <c r="T934" s="204"/>
      <c r="U934" s="204"/>
      <c r="V934" s="204"/>
      <c r="W934" s="204"/>
      <c r="X934" s="204"/>
      <c r="Y934" s="204"/>
      <c r="Z934" s="204"/>
      <c r="AA934" s="204"/>
    </row>
    <row r="935" spans="1:27" ht="12.75" customHeight="1">
      <c r="A935" s="218"/>
      <c r="B935" s="204"/>
      <c r="C935" s="204"/>
      <c r="D935" s="204"/>
      <c r="E935" s="204"/>
      <c r="F935" s="204"/>
      <c r="G935" s="204"/>
      <c r="H935" s="204"/>
      <c r="I935" s="204"/>
      <c r="J935" s="204"/>
      <c r="K935" s="204"/>
      <c r="L935" s="204"/>
      <c r="M935" s="204"/>
      <c r="N935" s="204"/>
      <c r="O935" s="204"/>
      <c r="P935" s="204"/>
      <c r="Q935" s="204"/>
      <c r="R935" s="204"/>
      <c r="S935" s="204"/>
      <c r="T935" s="204"/>
      <c r="U935" s="204"/>
      <c r="V935" s="204"/>
      <c r="W935" s="204"/>
      <c r="X935" s="204"/>
      <c r="Y935" s="204"/>
      <c r="Z935" s="204"/>
      <c r="AA935" s="204"/>
    </row>
    <row r="936" spans="1:27" ht="12.75" customHeight="1">
      <c r="A936" s="218"/>
      <c r="B936" s="204"/>
      <c r="C936" s="204"/>
      <c r="D936" s="204"/>
      <c r="E936" s="204"/>
      <c r="F936" s="204"/>
      <c r="G936" s="204"/>
      <c r="H936" s="204"/>
      <c r="I936" s="204"/>
      <c r="J936" s="204"/>
      <c r="K936" s="204"/>
      <c r="L936" s="204"/>
      <c r="M936" s="204"/>
      <c r="N936" s="204"/>
      <c r="O936" s="204"/>
      <c r="P936" s="204"/>
      <c r="Q936" s="204"/>
      <c r="R936" s="204"/>
      <c r="S936" s="204"/>
      <c r="T936" s="204"/>
      <c r="U936" s="204"/>
      <c r="V936" s="204"/>
      <c r="W936" s="204"/>
      <c r="X936" s="204"/>
      <c r="Y936" s="204"/>
      <c r="Z936" s="204"/>
      <c r="AA936" s="204"/>
    </row>
    <row r="937" spans="1:27" ht="12.75" customHeight="1">
      <c r="A937" s="218"/>
      <c r="B937" s="204"/>
      <c r="C937" s="204"/>
      <c r="D937" s="204"/>
      <c r="E937" s="204"/>
      <c r="F937" s="204"/>
      <c r="G937" s="204"/>
      <c r="H937" s="204"/>
      <c r="I937" s="204"/>
      <c r="J937" s="204"/>
      <c r="K937" s="204"/>
      <c r="L937" s="204"/>
      <c r="M937" s="204"/>
      <c r="N937" s="204"/>
      <c r="O937" s="204"/>
      <c r="P937" s="204"/>
      <c r="Q937" s="204"/>
      <c r="R937" s="204"/>
      <c r="S937" s="204"/>
      <c r="T937" s="204"/>
      <c r="U937" s="204"/>
      <c r="V937" s="204"/>
      <c r="W937" s="204"/>
      <c r="X937" s="204"/>
      <c r="Y937" s="204"/>
      <c r="Z937" s="204"/>
      <c r="AA937" s="204"/>
    </row>
    <row r="938" spans="1:27" ht="12.75" customHeight="1">
      <c r="A938" s="218"/>
      <c r="B938" s="204"/>
      <c r="C938" s="204"/>
      <c r="D938" s="204"/>
      <c r="E938" s="204"/>
      <c r="F938" s="204"/>
      <c r="G938" s="204"/>
      <c r="H938" s="204"/>
      <c r="I938" s="204"/>
      <c r="J938" s="204"/>
      <c r="K938" s="204"/>
      <c r="L938" s="204"/>
      <c r="M938" s="204"/>
      <c r="N938" s="204"/>
      <c r="O938" s="204"/>
      <c r="P938" s="204"/>
      <c r="Q938" s="204"/>
      <c r="R938" s="204"/>
      <c r="S938" s="204"/>
      <c r="T938" s="204"/>
      <c r="U938" s="204"/>
      <c r="V938" s="204"/>
      <c r="W938" s="204"/>
      <c r="X938" s="204"/>
      <c r="Y938" s="204"/>
      <c r="Z938" s="204"/>
      <c r="AA938" s="204"/>
    </row>
    <row r="939" spans="1:27" ht="12.75" customHeight="1">
      <c r="A939" s="218"/>
      <c r="B939" s="204"/>
      <c r="C939" s="204"/>
      <c r="D939" s="204"/>
      <c r="E939" s="204"/>
      <c r="F939" s="204"/>
      <c r="G939" s="204"/>
      <c r="H939" s="204"/>
      <c r="I939" s="204"/>
      <c r="J939" s="204"/>
      <c r="K939" s="204"/>
      <c r="L939" s="204"/>
      <c r="M939" s="204"/>
      <c r="N939" s="204"/>
      <c r="O939" s="204"/>
      <c r="P939" s="204"/>
      <c r="Q939" s="204"/>
      <c r="R939" s="204"/>
      <c r="S939" s="204"/>
      <c r="T939" s="204"/>
      <c r="U939" s="204"/>
      <c r="V939" s="204"/>
      <c r="W939" s="204"/>
      <c r="X939" s="204"/>
      <c r="Y939" s="204"/>
      <c r="Z939" s="204"/>
      <c r="AA939" s="204"/>
    </row>
    <row r="940" spans="1:27" ht="12.75" customHeight="1">
      <c r="A940" s="218"/>
      <c r="B940" s="204"/>
      <c r="C940" s="204"/>
      <c r="D940" s="204"/>
      <c r="E940" s="204"/>
      <c r="F940" s="204"/>
      <c r="G940" s="204"/>
      <c r="H940" s="204"/>
      <c r="I940" s="204"/>
      <c r="J940" s="204"/>
      <c r="K940" s="204"/>
      <c r="L940" s="204"/>
      <c r="M940" s="204"/>
      <c r="N940" s="204"/>
      <c r="O940" s="204"/>
      <c r="P940" s="204"/>
      <c r="Q940" s="204"/>
      <c r="R940" s="204"/>
      <c r="S940" s="204"/>
      <c r="T940" s="204"/>
      <c r="U940" s="204"/>
      <c r="V940" s="204"/>
      <c r="W940" s="204"/>
      <c r="X940" s="204"/>
      <c r="Y940" s="204"/>
      <c r="Z940" s="204"/>
      <c r="AA940" s="204"/>
    </row>
    <row r="941" spans="1:27" ht="12.75" customHeight="1">
      <c r="A941" s="218"/>
      <c r="B941" s="204"/>
      <c r="C941" s="204"/>
      <c r="D941" s="204"/>
      <c r="E941" s="204"/>
      <c r="F941" s="204"/>
      <c r="G941" s="204"/>
      <c r="H941" s="204"/>
      <c r="I941" s="204"/>
      <c r="J941" s="204"/>
      <c r="K941" s="204"/>
      <c r="L941" s="204"/>
      <c r="M941" s="204"/>
      <c r="N941" s="204"/>
      <c r="O941" s="204"/>
      <c r="P941" s="204"/>
      <c r="Q941" s="204"/>
      <c r="R941" s="204"/>
      <c r="S941" s="204"/>
      <c r="T941" s="204"/>
      <c r="U941" s="204"/>
      <c r="V941" s="204"/>
      <c r="W941" s="204"/>
      <c r="X941" s="204"/>
      <c r="Y941" s="204"/>
      <c r="Z941" s="204"/>
      <c r="AA941" s="204"/>
    </row>
    <row r="942" spans="1:27" ht="12.75" customHeight="1">
      <c r="A942" s="218"/>
      <c r="B942" s="204"/>
      <c r="C942" s="204"/>
      <c r="D942" s="204"/>
      <c r="E942" s="204"/>
      <c r="F942" s="204"/>
      <c r="G942" s="204"/>
      <c r="H942" s="204"/>
      <c r="I942" s="204"/>
      <c r="J942" s="204"/>
      <c r="K942" s="204"/>
      <c r="L942" s="204"/>
      <c r="M942" s="204"/>
      <c r="N942" s="204"/>
      <c r="O942" s="204"/>
      <c r="P942" s="204"/>
      <c r="Q942" s="204"/>
      <c r="R942" s="204"/>
      <c r="S942" s="204"/>
      <c r="T942" s="204"/>
      <c r="U942" s="204"/>
      <c r="V942" s="204"/>
      <c r="W942" s="204"/>
      <c r="X942" s="204"/>
      <c r="Y942" s="204"/>
      <c r="Z942" s="204"/>
      <c r="AA942" s="204"/>
    </row>
    <row r="943" spans="1:27" ht="12.75" customHeight="1">
      <c r="A943" s="218"/>
      <c r="B943" s="204"/>
      <c r="C943" s="204"/>
      <c r="D943" s="204"/>
      <c r="E943" s="204"/>
      <c r="F943" s="204"/>
      <c r="G943" s="204"/>
      <c r="H943" s="204"/>
      <c r="I943" s="204"/>
      <c r="J943" s="204"/>
      <c r="K943" s="204"/>
      <c r="L943" s="204"/>
      <c r="M943" s="204"/>
      <c r="N943" s="204"/>
      <c r="O943" s="204"/>
      <c r="P943" s="204"/>
      <c r="Q943" s="204"/>
      <c r="R943" s="204"/>
      <c r="S943" s="204"/>
      <c r="T943" s="204"/>
      <c r="U943" s="204"/>
      <c r="V943" s="204"/>
      <c r="W943" s="204"/>
      <c r="X943" s="204"/>
      <c r="Y943" s="204"/>
      <c r="Z943" s="204"/>
      <c r="AA943" s="204"/>
    </row>
    <row r="944" spans="1:27" ht="12.75" customHeight="1">
      <c r="A944" s="218"/>
      <c r="B944" s="204"/>
      <c r="C944" s="204"/>
      <c r="D944" s="204"/>
      <c r="E944" s="204"/>
      <c r="F944" s="204"/>
      <c r="G944" s="204"/>
      <c r="H944" s="204"/>
      <c r="I944" s="204"/>
      <c r="J944" s="204"/>
      <c r="K944" s="204"/>
      <c r="L944" s="204"/>
      <c r="M944" s="204"/>
      <c r="N944" s="204"/>
      <c r="O944" s="204"/>
      <c r="P944" s="204"/>
      <c r="Q944" s="204"/>
      <c r="R944" s="204"/>
      <c r="S944" s="204"/>
      <c r="T944" s="204"/>
      <c r="U944" s="204"/>
      <c r="V944" s="204"/>
      <c r="W944" s="204"/>
      <c r="X944" s="204"/>
      <c r="Y944" s="204"/>
      <c r="Z944" s="204"/>
      <c r="AA944" s="204"/>
    </row>
    <row r="945" spans="1:27" ht="12.75" customHeight="1">
      <c r="A945" s="218"/>
      <c r="B945" s="204"/>
      <c r="C945" s="204"/>
      <c r="D945" s="204"/>
      <c r="E945" s="204"/>
      <c r="F945" s="204"/>
      <c r="G945" s="204"/>
      <c r="H945" s="204"/>
      <c r="I945" s="204"/>
      <c r="J945" s="204"/>
      <c r="K945" s="204"/>
      <c r="L945" s="204"/>
      <c r="M945" s="204"/>
      <c r="N945" s="204"/>
      <c r="O945" s="204"/>
      <c r="P945" s="204"/>
      <c r="Q945" s="204"/>
      <c r="R945" s="204"/>
      <c r="S945" s="204"/>
      <c r="T945" s="204"/>
      <c r="U945" s="204"/>
      <c r="V945" s="204"/>
      <c r="W945" s="204"/>
      <c r="X945" s="204"/>
      <c r="Y945" s="204"/>
      <c r="Z945" s="204"/>
      <c r="AA945" s="204"/>
    </row>
    <row r="946" spans="1:27" ht="12.75" customHeight="1">
      <c r="A946" s="218"/>
      <c r="B946" s="204"/>
      <c r="C946" s="204"/>
      <c r="D946" s="204"/>
      <c r="E946" s="204"/>
      <c r="F946" s="204"/>
      <c r="G946" s="204"/>
      <c r="H946" s="204"/>
      <c r="I946" s="204"/>
      <c r="J946" s="204"/>
      <c r="K946" s="204"/>
      <c r="L946" s="204"/>
      <c r="M946" s="204"/>
      <c r="N946" s="204"/>
      <c r="O946" s="204"/>
      <c r="P946" s="204"/>
      <c r="Q946" s="204"/>
      <c r="R946" s="204"/>
      <c r="S946" s="204"/>
      <c r="T946" s="204"/>
      <c r="U946" s="204"/>
      <c r="V946" s="204"/>
      <c r="W946" s="204"/>
      <c r="X946" s="204"/>
      <c r="Y946" s="204"/>
      <c r="Z946" s="204"/>
      <c r="AA946" s="204"/>
    </row>
    <row r="947" spans="1:27" ht="12.75" customHeight="1">
      <c r="A947" s="218"/>
      <c r="B947" s="204"/>
      <c r="C947" s="204"/>
      <c r="D947" s="204"/>
      <c r="E947" s="204"/>
      <c r="F947" s="204"/>
      <c r="G947" s="204"/>
      <c r="H947" s="204"/>
      <c r="I947" s="204"/>
      <c r="J947" s="204"/>
      <c r="K947" s="204"/>
      <c r="L947" s="204"/>
      <c r="M947" s="204"/>
      <c r="N947" s="204"/>
      <c r="O947" s="204"/>
      <c r="P947" s="204"/>
      <c r="Q947" s="204"/>
      <c r="R947" s="204"/>
      <c r="S947" s="204"/>
      <c r="T947" s="204"/>
      <c r="U947" s="204"/>
      <c r="V947" s="204"/>
      <c r="W947" s="204"/>
      <c r="X947" s="204"/>
      <c r="Y947" s="204"/>
      <c r="Z947" s="204"/>
      <c r="AA947" s="204"/>
    </row>
    <row r="948" spans="1:27" ht="12.75" customHeight="1">
      <c r="A948" s="218"/>
      <c r="B948" s="204"/>
      <c r="C948" s="204"/>
      <c r="D948" s="204"/>
      <c r="E948" s="204"/>
      <c r="F948" s="204"/>
      <c r="G948" s="204"/>
      <c r="H948" s="204"/>
      <c r="I948" s="204"/>
      <c r="J948" s="204"/>
      <c r="K948" s="204"/>
      <c r="L948" s="204"/>
      <c r="M948" s="204"/>
      <c r="N948" s="204"/>
      <c r="O948" s="204"/>
      <c r="P948" s="204"/>
      <c r="Q948" s="204"/>
      <c r="R948" s="204"/>
      <c r="S948" s="204"/>
      <c r="T948" s="204"/>
      <c r="U948" s="204"/>
      <c r="V948" s="204"/>
      <c r="W948" s="204"/>
      <c r="X948" s="204"/>
      <c r="Y948" s="204"/>
      <c r="Z948" s="204"/>
      <c r="AA948" s="204"/>
    </row>
    <row r="949" spans="1:27" ht="12.75" customHeight="1">
      <c r="A949" s="218"/>
      <c r="B949" s="204"/>
      <c r="C949" s="204"/>
      <c r="D949" s="204"/>
      <c r="E949" s="204"/>
      <c r="F949" s="204"/>
      <c r="G949" s="204"/>
      <c r="H949" s="204"/>
      <c r="I949" s="204"/>
      <c r="J949" s="204"/>
      <c r="K949" s="204"/>
      <c r="L949" s="204"/>
      <c r="M949" s="204"/>
      <c r="N949" s="204"/>
      <c r="O949" s="204"/>
      <c r="P949" s="204"/>
      <c r="Q949" s="204"/>
      <c r="R949" s="204"/>
      <c r="S949" s="204"/>
      <c r="T949" s="204"/>
      <c r="U949" s="204"/>
      <c r="V949" s="204"/>
      <c r="W949" s="204"/>
      <c r="X949" s="204"/>
      <c r="Y949" s="204"/>
      <c r="Z949" s="204"/>
      <c r="AA949" s="204"/>
    </row>
    <row r="950" spans="1:27" ht="12.75" customHeight="1">
      <c r="A950" s="218"/>
      <c r="B950" s="204"/>
      <c r="C950" s="204"/>
      <c r="D950" s="204"/>
      <c r="E950" s="204"/>
      <c r="F950" s="204"/>
      <c r="G950" s="204"/>
      <c r="H950" s="204"/>
      <c r="I950" s="204"/>
      <c r="J950" s="204"/>
      <c r="K950" s="204"/>
      <c r="L950" s="204"/>
      <c r="M950" s="204"/>
      <c r="N950" s="204"/>
      <c r="O950" s="204"/>
      <c r="P950" s="204"/>
      <c r="Q950" s="204"/>
      <c r="R950" s="204"/>
      <c r="S950" s="204"/>
      <c r="T950" s="204"/>
      <c r="U950" s="204"/>
      <c r="V950" s="204"/>
      <c r="W950" s="204"/>
      <c r="X950" s="204"/>
      <c r="Y950" s="204"/>
      <c r="Z950" s="204"/>
      <c r="AA950" s="204"/>
    </row>
    <row r="951" spans="1:27" ht="12.75" customHeight="1">
      <c r="A951" s="218"/>
      <c r="B951" s="204"/>
      <c r="C951" s="204"/>
      <c r="D951" s="204"/>
      <c r="E951" s="204"/>
      <c r="F951" s="204"/>
      <c r="G951" s="204"/>
      <c r="H951" s="204"/>
      <c r="I951" s="204"/>
      <c r="J951" s="204"/>
      <c r="K951" s="204"/>
      <c r="L951" s="204"/>
      <c r="M951" s="204"/>
      <c r="N951" s="204"/>
      <c r="O951" s="204"/>
      <c r="P951" s="204"/>
      <c r="Q951" s="204"/>
      <c r="R951" s="204"/>
      <c r="S951" s="204"/>
      <c r="T951" s="204"/>
      <c r="U951" s="204"/>
      <c r="V951" s="204"/>
      <c r="W951" s="204"/>
      <c r="X951" s="204"/>
      <c r="Y951" s="204"/>
      <c r="Z951" s="204"/>
      <c r="AA951" s="204"/>
    </row>
    <row r="952" spans="1:27" ht="12.75" customHeight="1">
      <c r="A952" s="218"/>
      <c r="B952" s="204"/>
      <c r="C952" s="204"/>
      <c r="D952" s="204"/>
      <c r="E952" s="204"/>
      <c r="F952" s="204"/>
      <c r="G952" s="204"/>
      <c r="H952" s="204"/>
      <c r="I952" s="204"/>
      <c r="J952" s="204"/>
      <c r="K952" s="204"/>
      <c r="L952" s="204"/>
      <c r="M952" s="204"/>
      <c r="N952" s="204"/>
      <c r="O952" s="204"/>
      <c r="P952" s="204"/>
      <c r="Q952" s="204"/>
      <c r="R952" s="204"/>
      <c r="S952" s="204"/>
      <c r="T952" s="204"/>
      <c r="U952" s="204"/>
      <c r="V952" s="204"/>
      <c r="W952" s="204"/>
      <c r="X952" s="204"/>
      <c r="Y952" s="204"/>
      <c r="Z952" s="204"/>
      <c r="AA952" s="204"/>
    </row>
    <row r="953" spans="1:27" ht="12.75" customHeight="1">
      <c r="A953" s="218"/>
      <c r="B953" s="204"/>
      <c r="C953" s="204"/>
      <c r="D953" s="204"/>
      <c r="E953" s="204"/>
      <c r="F953" s="204"/>
      <c r="G953" s="204"/>
      <c r="H953" s="204"/>
      <c r="I953" s="204"/>
      <c r="J953" s="204"/>
      <c r="K953" s="204"/>
      <c r="L953" s="204"/>
      <c r="M953" s="204"/>
      <c r="N953" s="204"/>
      <c r="O953" s="204"/>
      <c r="P953" s="204"/>
      <c r="Q953" s="204"/>
      <c r="R953" s="204"/>
      <c r="S953" s="204"/>
      <c r="T953" s="204"/>
      <c r="U953" s="204"/>
      <c r="V953" s="204"/>
      <c r="W953" s="204"/>
      <c r="X953" s="204"/>
      <c r="Y953" s="204"/>
      <c r="Z953" s="204"/>
      <c r="AA953" s="204"/>
    </row>
    <row r="954" spans="1:27" ht="12.75" customHeight="1">
      <c r="A954" s="218"/>
      <c r="B954" s="204"/>
      <c r="C954" s="204"/>
      <c r="D954" s="204"/>
      <c r="E954" s="204"/>
      <c r="F954" s="204"/>
      <c r="G954" s="204"/>
      <c r="H954" s="204"/>
      <c r="I954" s="204"/>
      <c r="J954" s="204"/>
      <c r="K954" s="204"/>
      <c r="L954" s="204"/>
      <c r="M954" s="204"/>
      <c r="N954" s="204"/>
      <c r="O954" s="204"/>
      <c r="P954" s="204"/>
      <c r="Q954" s="204"/>
      <c r="R954" s="204"/>
      <c r="S954" s="204"/>
      <c r="T954" s="204"/>
      <c r="U954" s="204"/>
      <c r="V954" s="204"/>
      <c r="W954" s="204"/>
      <c r="X954" s="204"/>
      <c r="Y954" s="204"/>
      <c r="Z954" s="204"/>
      <c r="AA954" s="204"/>
    </row>
    <row r="955" spans="1:27" ht="12.75" customHeight="1">
      <c r="A955" s="218"/>
      <c r="B955" s="204"/>
      <c r="C955" s="204"/>
      <c r="D955" s="204"/>
      <c r="E955" s="204"/>
      <c r="F955" s="204"/>
      <c r="G955" s="204"/>
      <c r="H955" s="204"/>
      <c r="I955" s="204"/>
      <c r="J955" s="204"/>
      <c r="K955" s="204"/>
      <c r="L955" s="204"/>
      <c r="M955" s="204"/>
      <c r="N955" s="204"/>
      <c r="O955" s="204"/>
      <c r="P955" s="204"/>
      <c r="Q955" s="204"/>
      <c r="R955" s="204"/>
      <c r="S955" s="204"/>
      <c r="T955" s="204"/>
      <c r="U955" s="204"/>
      <c r="V955" s="204"/>
      <c r="W955" s="204"/>
      <c r="X955" s="204"/>
      <c r="Y955" s="204"/>
      <c r="Z955" s="204"/>
      <c r="AA955" s="204"/>
    </row>
    <row r="956" spans="1:27" ht="12.75" customHeight="1">
      <c r="A956" s="218"/>
      <c r="B956" s="204"/>
      <c r="C956" s="204"/>
      <c r="D956" s="204"/>
      <c r="E956" s="204"/>
      <c r="F956" s="204"/>
      <c r="G956" s="204"/>
      <c r="H956" s="204"/>
      <c r="I956" s="204"/>
      <c r="J956" s="204"/>
      <c r="K956" s="204"/>
      <c r="L956" s="204"/>
      <c r="M956" s="204"/>
      <c r="N956" s="204"/>
      <c r="O956" s="204"/>
      <c r="P956" s="204"/>
      <c r="Q956" s="204"/>
      <c r="R956" s="204"/>
      <c r="S956" s="204"/>
      <c r="T956" s="204"/>
      <c r="U956" s="204"/>
      <c r="V956" s="204"/>
      <c r="W956" s="204"/>
      <c r="X956" s="204"/>
      <c r="Y956" s="204"/>
      <c r="Z956" s="204"/>
      <c r="AA956" s="204"/>
    </row>
    <row r="957" spans="1:27" ht="12.75" customHeight="1">
      <c r="A957" s="218"/>
      <c r="B957" s="204"/>
      <c r="C957" s="204"/>
      <c r="D957" s="204"/>
      <c r="E957" s="204"/>
      <c r="F957" s="204"/>
      <c r="G957" s="204"/>
      <c r="H957" s="204"/>
      <c r="I957" s="204"/>
      <c r="J957" s="204"/>
      <c r="K957" s="204"/>
      <c r="L957" s="204"/>
      <c r="M957" s="204"/>
      <c r="N957" s="204"/>
      <c r="O957" s="204"/>
      <c r="P957" s="204"/>
      <c r="Q957" s="204"/>
      <c r="R957" s="204"/>
      <c r="S957" s="204"/>
      <c r="T957" s="204"/>
      <c r="U957" s="204"/>
      <c r="V957" s="204"/>
      <c r="W957" s="204"/>
      <c r="X957" s="204"/>
      <c r="Y957" s="204"/>
      <c r="Z957" s="204"/>
      <c r="AA957" s="204"/>
    </row>
    <row r="958" spans="1:27" ht="12.75" customHeight="1">
      <c r="A958" s="218"/>
      <c r="B958" s="204"/>
      <c r="C958" s="204"/>
      <c r="D958" s="204"/>
      <c r="E958" s="204"/>
      <c r="F958" s="204"/>
      <c r="G958" s="204"/>
      <c r="H958" s="204"/>
      <c r="I958" s="204"/>
      <c r="J958" s="204"/>
      <c r="K958" s="204"/>
      <c r="L958" s="204"/>
      <c r="M958" s="204"/>
      <c r="N958" s="204"/>
      <c r="O958" s="204"/>
      <c r="P958" s="204"/>
      <c r="Q958" s="204"/>
      <c r="R958" s="204"/>
      <c r="S958" s="204"/>
      <c r="T958" s="204"/>
      <c r="U958" s="204"/>
      <c r="V958" s="204"/>
      <c r="W958" s="204"/>
      <c r="X958" s="204"/>
      <c r="Y958" s="204"/>
      <c r="Z958" s="204"/>
      <c r="AA958" s="204"/>
    </row>
    <row r="959" spans="1:27" ht="12.75" customHeight="1">
      <c r="A959" s="218"/>
      <c r="B959" s="204"/>
      <c r="C959" s="204"/>
      <c r="D959" s="204"/>
      <c r="E959" s="204"/>
      <c r="F959" s="204"/>
      <c r="G959" s="204"/>
      <c r="H959" s="204"/>
      <c r="I959" s="204"/>
      <c r="J959" s="204"/>
      <c r="K959" s="204"/>
      <c r="L959" s="204"/>
      <c r="M959" s="204"/>
      <c r="N959" s="204"/>
      <c r="O959" s="204"/>
      <c r="P959" s="204"/>
      <c r="Q959" s="204"/>
      <c r="R959" s="204"/>
      <c r="S959" s="204"/>
      <c r="T959" s="204"/>
      <c r="U959" s="204"/>
      <c r="V959" s="204"/>
      <c r="W959" s="204"/>
      <c r="X959" s="204"/>
      <c r="Y959" s="204"/>
      <c r="Z959" s="204"/>
      <c r="AA959" s="204"/>
    </row>
    <row r="960" spans="1:27" ht="12.75" customHeight="1">
      <c r="A960" s="218"/>
      <c r="B960" s="204"/>
      <c r="C960" s="204"/>
      <c r="D960" s="204"/>
      <c r="E960" s="204"/>
      <c r="F960" s="204"/>
      <c r="G960" s="204"/>
      <c r="H960" s="204"/>
      <c r="I960" s="204"/>
      <c r="J960" s="204"/>
      <c r="K960" s="204"/>
      <c r="L960" s="204"/>
      <c r="M960" s="204"/>
      <c r="N960" s="204"/>
      <c r="O960" s="204"/>
      <c r="P960" s="204"/>
      <c r="Q960" s="204"/>
      <c r="R960" s="204"/>
      <c r="S960" s="204"/>
      <c r="T960" s="204"/>
      <c r="U960" s="204"/>
      <c r="V960" s="204"/>
      <c r="W960" s="204"/>
      <c r="X960" s="204"/>
      <c r="Y960" s="204"/>
      <c r="Z960" s="204"/>
      <c r="AA960" s="204"/>
    </row>
    <row r="961" spans="1:27" ht="12.75" customHeight="1">
      <c r="A961" s="218"/>
      <c r="B961" s="204"/>
      <c r="C961" s="204"/>
      <c r="D961" s="204"/>
      <c r="E961" s="204"/>
      <c r="F961" s="204"/>
      <c r="G961" s="204"/>
      <c r="H961" s="204"/>
      <c r="I961" s="204"/>
      <c r="J961" s="204"/>
      <c r="K961" s="204"/>
      <c r="L961" s="204"/>
      <c r="M961" s="204"/>
      <c r="N961" s="204"/>
      <c r="O961" s="204"/>
      <c r="P961" s="204"/>
      <c r="Q961" s="204"/>
      <c r="R961" s="204"/>
      <c r="S961" s="204"/>
      <c r="T961" s="204"/>
      <c r="U961" s="204"/>
      <c r="V961" s="204"/>
      <c r="W961" s="204"/>
      <c r="X961" s="204"/>
      <c r="Y961" s="204"/>
      <c r="Z961" s="204"/>
      <c r="AA961" s="204"/>
    </row>
    <row r="962" spans="1:27" ht="12.75" customHeight="1">
      <c r="A962" s="218"/>
      <c r="B962" s="204"/>
      <c r="C962" s="204"/>
      <c r="D962" s="204"/>
      <c r="E962" s="204"/>
      <c r="F962" s="204"/>
      <c r="G962" s="204"/>
      <c r="H962" s="204"/>
      <c r="I962" s="204"/>
      <c r="J962" s="204"/>
      <c r="K962" s="204"/>
      <c r="L962" s="204"/>
      <c r="M962" s="204"/>
      <c r="N962" s="204"/>
      <c r="O962" s="204"/>
      <c r="P962" s="204"/>
      <c r="Q962" s="204"/>
      <c r="R962" s="204"/>
      <c r="S962" s="204"/>
      <c r="T962" s="204"/>
      <c r="U962" s="204"/>
      <c r="V962" s="204"/>
      <c r="W962" s="204"/>
      <c r="X962" s="204"/>
      <c r="Y962" s="204"/>
      <c r="Z962" s="204"/>
      <c r="AA962" s="204"/>
    </row>
    <row r="963" spans="1:27" ht="12.75" customHeight="1">
      <c r="A963" s="218"/>
      <c r="B963" s="204"/>
      <c r="C963" s="204"/>
      <c r="D963" s="204"/>
      <c r="E963" s="204"/>
      <c r="F963" s="204"/>
      <c r="G963" s="204"/>
      <c r="H963" s="204"/>
      <c r="I963" s="204"/>
      <c r="J963" s="204"/>
      <c r="K963" s="204"/>
      <c r="L963" s="204"/>
      <c r="M963" s="204"/>
      <c r="N963" s="204"/>
      <c r="O963" s="204"/>
      <c r="P963" s="204"/>
      <c r="Q963" s="204"/>
      <c r="R963" s="204"/>
      <c r="S963" s="204"/>
      <c r="T963" s="204"/>
      <c r="U963" s="204"/>
      <c r="V963" s="204"/>
      <c r="W963" s="204"/>
      <c r="X963" s="204"/>
      <c r="Y963" s="204"/>
      <c r="Z963" s="204"/>
      <c r="AA963" s="204"/>
    </row>
    <row r="964" spans="1:27" ht="12.75" customHeight="1">
      <c r="A964" s="218"/>
      <c r="B964" s="204"/>
      <c r="C964" s="204"/>
      <c r="D964" s="204"/>
      <c r="E964" s="204"/>
      <c r="F964" s="204"/>
      <c r="G964" s="204"/>
      <c r="H964" s="204"/>
      <c r="I964" s="204"/>
      <c r="J964" s="204"/>
      <c r="K964" s="204"/>
      <c r="L964" s="204"/>
      <c r="M964" s="204"/>
      <c r="N964" s="204"/>
      <c r="O964" s="204"/>
      <c r="P964" s="204"/>
      <c r="Q964" s="204"/>
      <c r="R964" s="204"/>
      <c r="S964" s="204"/>
      <c r="T964" s="204"/>
      <c r="U964" s="204"/>
      <c r="V964" s="204"/>
      <c r="W964" s="204"/>
      <c r="X964" s="204"/>
      <c r="Y964" s="204"/>
      <c r="Z964" s="204"/>
      <c r="AA964" s="204"/>
    </row>
    <row r="965" spans="1:27" ht="12.75" customHeight="1">
      <c r="A965" s="218"/>
      <c r="B965" s="204"/>
      <c r="C965" s="204"/>
      <c r="D965" s="204"/>
      <c r="E965" s="204"/>
      <c r="F965" s="204"/>
      <c r="G965" s="204"/>
      <c r="H965" s="204"/>
      <c r="I965" s="204"/>
      <c r="J965" s="204"/>
      <c r="K965" s="204"/>
      <c r="L965" s="204"/>
      <c r="M965" s="204"/>
      <c r="N965" s="204"/>
      <c r="O965" s="204"/>
      <c r="P965" s="204"/>
      <c r="Q965" s="204"/>
      <c r="R965" s="204"/>
      <c r="S965" s="204"/>
      <c r="T965" s="204"/>
      <c r="U965" s="204"/>
      <c r="V965" s="204"/>
      <c r="W965" s="204"/>
      <c r="X965" s="204"/>
      <c r="Y965" s="204"/>
      <c r="Z965" s="204"/>
      <c r="AA965" s="204"/>
    </row>
    <row r="966" spans="1:27" ht="12.75" customHeight="1">
      <c r="A966" s="218"/>
      <c r="B966" s="204"/>
      <c r="C966" s="204"/>
      <c r="D966" s="204"/>
      <c r="E966" s="204"/>
      <c r="F966" s="204"/>
      <c r="G966" s="204"/>
      <c r="H966" s="204"/>
      <c r="I966" s="204"/>
      <c r="J966" s="204"/>
      <c r="K966" s="204"/>
      <c r="L966" s="204"/>
      <c r="M966" s="204"/>
      <c r="N966" s="204"/>
      <c r="O966" s="204"/>
      <c r="P966" s="204"/>
      <c r="Q966" s="204"/>
      <c r="R966" s="204"/>
      <c r="S966" s="204"/>
      <c r="T966" s="204"/>
      <c r="U966" s="204"/>
      <c r="V966" s="204"/>
      <c r="W966" s="204"/>
      <c r="X966" s="204"/>
      <c r="Y966" s="204"/>
      <c r="Z966" s="204"/>
      <c r="AA966" s="204"/>
    </row>
    <row r="967" spans="1:27" ht="12.75" customHeight="1">
      <c r="A967" s="218"/>
      <c r="B967" s="204"/>
      <c r="C967" s="204"/>
      <c r="D967" s="204"/>
      <c r="E967" s="204"/>
      <c r="F967" s="204"/>
      <c r="G967" s="204"/>
      <c r="H967" s="204"/>
      <c r="I967" s="204"/>
      <c r="J967" s="204"/>
      <c r="K967" s="204"/>
      <c r="L967" s="204"/>
      <c r="M967" s="204"/>
      <c r="N967" s="204"/>
      <c r="O967" s="204"/>
      <c r="P967" s="204"/>
      <c r="Q967" s="204"/>
      <c r="R967" s="204"/>
      <c r="S967" s="204"/>
      <c r="T967" s="204"/>
      <c r="U967" s="204"/>
      <c r="V967" s="204"/>
      <c r="W967" s="204"/>
      <c r="X967" s="204"/>
      <c r="Y967" s="204"/>
      <c r="Z967" s="204"/>
      <c r="AA967" s="204"/>
    </row>
    <row r="968" spans="1:27" ht="12.75" customHeight="1">
      <c r="A968" s="218"/>
      <c r="B968" s="204"/>
      <c r="C968" s="204"/>
      <c r="D968" s="204"/>
      <c r="E968" s="204"/>
      <c r="F968" s="204"/>
      <c r="G968" s="204"/>
      <c r="H968" s="204"/>
      <c r="I968" s="204"/>
      <c r="J968" s="204"/>
      <c r="K968" s="204"/>
      <c r="L968" s="204"/>
      <c r="M968" s="204"/>
      <c r="N968" s="204"/>
      <c r="O968" s="204"/>
      <c r="P968" s="204"/>
      <c r="Q968" s="204"/>
      <c r="R968" s="204"/>
      <c r="S968" s="204"/>
      <c r="T968" s="204"/>
      <c r="U968" s="204"/>
      <c r="V968" s="204"/>
      <c r="W968" s="204"/>
      <c r="X968" s="204"/>
      <c r="Y968" s="204"/>
      <c r="Z968" s="204"/>
      <c r="AA968" s="204"/>
    </row>
    <row r="969" spans="1:27" ht="12.75" customHeight="1">
      <c r="A969" s="218"/>
      <c r="B969" s="204"/>
      <c r="C969" s="204"/>
      <c r="D969" s="204"/>
      <c r="E969" s="204"/>
      <c r="F969" s="204"/>
      <c r="G969" s="204"/>
      <c r="H969" s="204"/>
      <c r="I969" s="204"/>
      <c r="J969" s="204"/>
      <c r="K969" s="204"/>
      <c r="L969" s="204"/>
      <c r="M969" s="204"/>
      <c r="N969" s="204"/>
      <c r="O969" s="204"/>
      <c r="P969" s="204"/>
      <c r="Q969" s="204"/>
      <c r="R969" s="204"/>
      <c r="S969" s="204"/>
      <c r="T969" s="204"/>
      <c r="U969" s="204"/>
      <c r="V969" s="204"/>
      <c r="W969" s="204"/>
      <c r="X969" s="204"/>
      <c r="Y969" s="204"/>
      <c r="Z969" s="204"/>
      <c r="AA969" s="204"/>
    </row>
    <row r="970" spans="1:27" ht="12.75" customHeight="1">
      <c r="A970" s="218"/>
      <c r="B970" s="204"/>
      <c r="C970" s="204"/>
      <c r="D970" s="204"/>
      <c r="E970" s="204"/>
      <c r="F970" s="204"/>
      <c r="G970" s="204"/>
      <c r="H970" s="204"/>
      <c r="I970" s="204"/>
      <c r="J970" s="204"/>
      <c r="K970" s="204"/>
      <c r="L970" s="204"/>
      <c r="M970" s="204"/>
      <c r="N970" s="204"/>
      <c r="O970" s="204"/>
      <c r="P970" s="204"/>
      <c r="Q970" s="204"/>
      <c r="R970" s="204"/>
      <c r="S970" s="204"/>
      <c r="T970" s="204"/>
      <c r="U970" s="204"/>
      <c r="V970" s="204"/>
      <c r="W970" s="204"/>
      <c r="X970" s="204"/>
      <c r="Y970" s="204"/>
      <c r="Z970" s="204"/>
      <c r="AA970" s="204"/>
    </row>
    <row r="971" spans="1:27" ht="12.75" customHeight="1">
      <c r="A971" s="218"/>
      <c r="B971" s="204"/>
      <c r="C971" s="204"/>
      <c r="D971" s="204"/>
      <c r="E971" s="204"/>
      <c r="F971" s="204"/>
      <c r="G971" s="204"/>
      <c r="H971" s="204"/>
      <c r="I971" s="204"/>
      <c r="J971" s="204"/>
      <c r="K971" s="204"/>
      <c r="L971" s="204"/>
      <c r="M971" s="204"/>
      <c r="N971" s="204"/>
      <c r="O971" s="204"/>
      <c r="P971" s="204"/>
      <c r="Q971" s="204"/>
      <c r="R971" s="204"/>
      <c r="S971" s="204"/>
      <c r="T971" s="204"/>
      <c r="U971" s="204"/>
      <c r="V971" s="204"/>
      <c r="W971" s="204"/>
      <c r="X971" s="204"/>
      <c r="Y971" s="204"/>
      <c r="Z971" s="204"/>
      <c r="AA971" s="204"/>
    </row>
    <row r="972" spans="1:27" ht="12.75" customHeight="1">
      <c r="A972" s="218"/>
      <c r="B972" s="204"/>
      <c r="C972" s="204"/>
      <c r="D972" s="204"/>
      <c r="E972" s="204"/>
      <c r="F972" s="204"/>
      <c r="G972" s="204"/>
      <c r="H972" s="204"/>
      <c r="I972" s="204"/>
      <c r="J972" s="204"/>
      <c r="K972" s="204"/>
      <c r="L972" s="204"/>
      <c r="M972" s="204"/>
      <c r="N972" s="204"/>
      <c r="O972" s="204"/>
      <c r="P972" s="204"/>
      <c r="Q972" s="204"/>
      <c r="R972" s="204"/>
      <c r="S972" s="204"/>
      <c r="T972" s="204"/>
      <c r="U972" s="204"/>
      <c r="V972" s="204"/>
      <c r="W972" s="204"/>
      <c r="X972" s="204"/>
      <c r="Y972" s="204"/>
      <c r="Z972" s="204"/>
      <c r="AA972" s="204"/>
    </row>
    <row r="973" spans="1:27" ht="12.75" customHeight="1">
      <c r="A973" s="218"/>
      <c r="B973" s="204"/>
      <c r="C973" s="204"/>
      <c r="D973" s="204"/>
      <c r="E973" s="204"/>
      <c r="F973" s="204"/>
      <c r="G973" s="204"/>
      <c r="H973" s="204"/>
      <c r="I973" s="204"/>
      <c r="J973" s="204"/>
      <c r="K973" s="204"/>
      <c r="L973" s="204"/>
      <c r="M973" s="204"/>
      <c r="N973" s="204"/>
      <c r="O973" s="204"/>
      <c r="P973" s="204"/>
      <c r="Q973" s="204"/>
      <c r="R973" s="204"/>
      <c r="S973" s="204"/>
      <c r="T973" s="204"/>
      <c r="U973" s="204"/>
      <c r="V973" s="204"/>
      <c r="W973" s="204"/>
      <c r="X973" s="204"/>
      <c r="Y973" s="204"/>
      <c r="Z973" s="204"/>
      <c r="AA973" s="204"/>
    </row>
    <row r="974" spans="1:27" ht="12.75" customHeight="1">
      <c r="A974" s="218"/>
      <c r="B974" s="204"/>
      <c r="C974" s="204"/>
      <c r="D974" s="204"/>
      <c r="E974" s="204"/>
      <c r="F974" s="204"/>
      <c r="G974" s="204"/>
      <c r="H974" s="204"/>
      <c r="I974" s="204"/>
      <c r="J974" s="204"/>
      <c r="K974" s="204"/>
      <c r="L974" s="204"/>
      <c r="M974" s="204"/>
      <c r="N974" s="204"/>
      <c r="O974" s="204"/>
      <c r="P974" s="204"/>
      <c r="Q974" s="204"/>
      <c r="R974" s="204"/>
      <c r="S974" s="204"/>
      <c r="T974" s="204"/>
      <c r="U974" s="204"/>
      <c r="V974" s="204"/>
      <c r="W974" s="204"/>
      <c r="X974" s="204"/>
      <c r="Y974" s="204"/>
      <c r="Z974" s="204"/>
      <c r="AA974" s="204"/>
    </row>
    <row r="975" spans="1:27" ht="12.75" customHeight="1">
      <c r="A975" s="218"/>
      <c r="B975" s="204"/>
      <c r="C975" s="204"/>
      <c r="D975" s="204"/>
      <c r="E975" s="204"/>
      <c r="F975" s="204"/>
      <c r="G975" s="204"/>
      <c r="H975" s="204"/>
      <c r="I975" s="204"/>
      <c r="J975" s="204"/>
      <c r="K975" s="204"/>
      <c r="L975" s="204"/>
      <c r="M975" s="204"/>
      <c r="N975" s="204"/>
      <c r="O975" s="204"/>
      <c r="P975" s="204"/>
      <c r="Q975" s="204"/>
      <c r="R975" s="204"/>
      <c r="S975" s="204"/>
      <c r="T975" s="204"/>
      <c r="U975" s="204"/>
      <c r="V975" s="204"/>
      <c r="W975" s="204"/>
      <c r="X975" s="204"/>
      <c r="Y975" s="204"/>
      <c r="Z975" s="204"/>
      <c r="AA975" s="204"/>
    </row>
    <row r="976" spans="1:27" ht="12.75" customHeight="1">
      <c r="A976" s="218"/>
      <c r="B976" s="204"/>
      <c r="C976" s="204"/>
      <c r="D976" s="204"/>
      <c r="E976" s="204"/>
      <c r="F976" s="204"/>
      <c r="G976" s="204"/>
      <c r="H976" s="204"/>
      <c r="I976" s="204"/>
      <c r="J976" s="204"/>
      <c r="K976" s="204"/>
      <c r="L976" s="204"/>
      <c r="M976" s="204"/>
      <c r="N976" s="204"/>
      <c r="O976" s="204"/>
      <c r="P976" s="204"/>
      <c r="Q976" s="204"/>
      <c r="R976" s="204"/>
      <c r="S976" s="204"/>
      <c r="T976" s="204"/>
      <c r="U976" s="204"/>
      <c r="V976" s="204"/>
      <c r="W976" s="204"/>
      <c r="X976" s="204"/>
      <c r="Y976" s="204"/>
      <c r="Z976" s="204"/>
      <c r="AA976" s="204"/>
    </row>
    <row r="977" spans="1:27" ht="12.75" customHeight="1">
      <c r="A977" s="218"/>
      <c r="B977" s="204"/>
      <c r="C977" s="204"/>
      <c r="D977" s="204"/>
      <c r="E977" s="204"/>
      <c r="F977" s="204"/>
      <c r="G977" s="204"/>
      <c r="H977" s="204"/>
      <c r="I977" s="204"/>
      <c r="J977" s="204"/>
      <c r="K977" s="204"/>
      <c r="L977" s="204"/>
      <c r="M977" s="204"/>
      <c r="N977" s="204"/>
      <c r="O977" s="204"/>
      <c r="P977" s="204"/>
      <c r="Q977" s="204"/>
      <c r="R977" s="204"/>
      <c r="S977" s="204"/>
      <c r="T977" s="204"/>
      <c r="U977" s="204"/>
      <c r="V977" s="204"/>
      <c r="W977" s="204"/>
      <c r="X977" s="204"/>
      <c r="Y977" s="204"/>
      <c r="Z977" s="204"/>
      <c r="AA977" s="204"/>
    </row>
    <row r="978" spans="1:27" ht="12.75" customHeight="1">
      <c r="A978" s="218"/>
      <c r="B978" s="204"/>
      <c r="C978" s="204"/>
      <c r="D978" s="204"/>
      <c r="E978" s="204"/>
      <c r="F978" s="204"/>
      <c r="G978" s="204"/>
      <c r="H978" s="204"/>
      <c r="I978" s="204"/>
      <c r="J978" s="204"/>
      <c r="K978" s="204"/>
      <c r="L978" s="204"/>
      <c r="M978" s="204"/>
      <c r="N978" s="204"/>
      <c r="O978" s="204"/>
      <c r="P978" s="204"/>
      <c r="Q978" s="204"/>
      <c r="R978" s="204"/>
      <c r="S978" s="204"/>
      <c r="T978" s="204"/>
      <c r="U978" s="204"/>
      <c r="V978" s="204"/>
      <c r="W978" s="204"/>
      <c r="X978" s="204"/>
      <c r="Y978" s="204"/>
      <c r="Z978" s="204"/>
      <c r="AA978" s="204"/>
    </row>
    <row r="979" spans="1:27" ht="12.75" customHeight="1">
      <c r="A979" s="218"/>
      <c r="B979" s="204"/>
      <c r="C979" s="204"/>
      <c r="D979" s="204"/>
      <c r="E979" s="204"/>
      <c r="F979" s="204"/>
      <c r="G979" s="204"/>
      <c r="H979" s="204"/>
      <c r="I979" s="204"/>
      <c r="J979" s="204"/>
      <c r="K979" s="204"/>
      <c r="L979" s="204"/>
      <c r="M979" s="204"/>
      <c r="N979" s="204"/>
      <c r="O979" s="204"/>
      <c r="P979" s="204"/>
      <c r="Q979" s="204"/>
      <c r="R979" s="204"/>
      <c r="S979" s="204"/>
      <c r="T979" s="204"/>
      <c r="U979" s="204"/>
      <c r="V979" s="204"/>
      <c r="W979" s="204"/>
      <c r="X979" s="204"/>
      <c r="Y979" s="204"/>
      <c r="Z979" s="204"/>
      <c r="AA979" s="204"/>
    </row>
    <row r="980" spans="1:27" ht="12.75" customHeight="1">
      <c r="A980" s="218"/>
      <c r="B980" s="204"/>
      <c r="C980" s="204"/>
      <c r="D980" s="204"/>
      <c r="E980" s="204"/>
      <c r="F980" s="204"/>
      <c r="G980" s="204"/>
      <c r="H980" s="204"/>
      <c r="I980" s="204"/>
      <c r="J980" s="204"/>
      <c r="K980" s="204"/>
      <c r="L980" s="204"/>
      <c r="M980" s="204"/>
      <c r="N980" s="204"/>
      <c r="O980" s="204"/>
      <c r="P980" s="204"/>
      <c r="Q980" s="204"/>
      <c r="R980" s="204"/>
      <c r="S980" s="204"/>
      <c r="T980" s="204"/>
      <c r="U980" s="204"/>
      <c r="V980" s="204"/>
      <c r="W980" s="204"/>
      <c r="X980" s="204"/>
      <c r="Y980" s="204"/>
      <c r="Z980" s="204"/>
      <c r="AA980" s="204"/>
    </row>
    <row r="981" spans="1:27" ht="12.75" customHeight="1">
      <c r="A981" s="218"/>
      <c r="B981" s="204"/>
      <c r="C981" s="204"/>
      <c r="D981" s="204"/>
      <c r="E981" s="204"/>
      <c r="F981" s="204"/>
      <c r="G981" s="204"/>
      <c r="H981" s="204"/>
      <c r="I981" s="204"/>
      <c r="J981" s="204"/>
      <c r="K981" s="204"/>
      <c r="L981" s="204"/>
      <c r="M981" s="204"/>
      <c r="N981" s="204"/>
      <c r="O981" s="204"/>
      <c r="P981" s="204"/>
      <c r="Q981" s="204"/>
      <c r="R981" s="204"/>
      <c r="S981" s="204"/>
      <c r="T981" s="204"/>
      <c r="U981" s="204"/>
      <c r="V981" s="204"/>
      <c r="W981" s="204"/>
      <c r="X981" s="204"/>
      <c r="Y981" s="204"/>
      <c r="Z981" s="204"/>
      <c r="AA981" s="204"/>
    </row>
    <row r="982" spans="1:27" ht="12.75" customHeight="1">
      <c r="A982" s="218"/>
      <c r="B982" s="204"/>
      <c r="C982" s="204"/>
      <c r="D982" s="204"/>
      <c r="E982" s="204"/>
      <c r="F982" s="204"/>
      <c r="G982" s="204"/>
      <c r="H982" s="204"/>
      <c r="I982" s="204"/>
      <c r="J982" s="204"/>
      <c r="K982" s="204"/>
      <c r="L982" s="204"/>
      <c r="M982" s="204"/>
      <c r="N982" s="204"/>
      <c r="O982" s="204"/>
      <c r="P982" s="204"/>
      <c r="Q982" s="204"/>
      <c r="R982" s="204"/>
      <c r="S982" s="204"/>
      <c r="T982" s="204"/>
      <c r="U982" s="204"/>
      <c r="V982" s="204"/>
      <c r="W982" s="204"/>
      <c r="X982" s="204"/>
      <c r="Y982" s="204"/>
      <c r="Z982" s="204"/>
      <c r="AA982" s="204"/>
    </row>
    <row r="983" spans="1:27" ht="12.75" customHeight="1">
      <c r="A983" s="218"/>
      <c r="B983" s="204"/>
      <c r="C983" s="204"/>
      <c r="D983" s="204"/>
      <c r="E983" s="204"/>
      <c r="F983" s="204"/>
      <c r="G983" s="204"/>
      <c r="H983" s="204"/>
      <c r="I983" s="204"/>
      <c r="J983" s="204"/>
      <c r="K983" s="204"/>
      <c r="L983" s="204"/>
      <c r="M983" s="204"/>
      <c r="N983" s="204"/>
      <c r="O983" s="204"/>
      <c r="P983" s="204"/>
      <c r="Q983" s="204"/>
      <c r="R983" s="204"/>
      <c r="S983" s="204"/>
      <c r="T983" s="204"/>
      <c r="U983" s="204"/>
      <c r="V983" s="204"/>
      <c r="W983" s="204"/>
      <c r="X983" s="204"/>
      <c r="Y983" s="204"/>
      <c r="Z983" s="204"/>
      <c r="AA983" s="204"/>
    </row>
    <row r="984" spans="1:27" ht="12.75" customHeight="1">
      <c r="A984" s="218"/>
      <c r="B984" s="204"/>
      <c r="C984" s="204"/>
      <c r="D984" s="204"/>
      <c r="E984" s="204"/>
      <c r="F984" s="204"/>
      <c r="G984" s="204"/>
      <c r="H984" s="204"/>
      <c r="I984" s="204"/>
      <c r="J984" s="204"/>
      <c r="K984" s="204"/>
      <c r="L984" s="204"/>
      <c r="M984" s="204"/>
      <c r="N984" s="204"/>
      <c r="O984" s="204"/>
      <c r="P984" s="204"/>
      <c r="Q984" s="204"/>
      <c r="R984" s="204"/>
      <c r="S984" s="204"/>
      <c r="T984" s="204"/>
      <c r="U984" s="204"/>
      <c r="V984" s="204"/>
      <c r="W984" s="204"/>
      <c r="X984" s="204"/>
      <c r="Y984" s="204"/>
      <c r="Z984" s="204"/>
      <c r="AA984" s="204"/>
    </row>
    <row r="985" spans="1:27" ht="12.75" customHeight="1">
      <c r="A985" s="218"/>
      <c r="B985" s="204"/>
      <c r="C985" s="204"/>
      <c r="D985" s="204"/>
      <c r="E985" s="204"/>
      <c r="F985" s="204"/>
      <c r="G985" s="204"/>
      <c r="H985" s="204"/>
      <c r="I985" s="204"/>
      <c r="J985" s="204"/>
      <c r="K985" s="204"/>
      <c r="L985" s="204"/>
      <c r="M985" s="204"/>
      <c r="N985" s="204"/>
      <c r="O985" s="204"/>
      <c r="P985" s="204"/>
      <c r="Q985" s="204"/>
      <c r="R985" s="204"/>
      <c r="S985" s="204"/>
      <c r="T985" s="204"/>
      <c r="U985" s="204"/>
      <c r="V985" s="204"/>
      <c r="W985" s="204"/>
      <c r="X985" s="204"/>
      <c r="Y985" s="204"/>
      <c r="Z985" s="204"/>
      <c r="AA985" s="204"/>
    </row>
    <row r="986" spans="1:27" ht="12.75" customHeight="1">
      <c r="A986" s="218"/>
      <c r="B986" s="204"/>
      <c r="C986" s="204"/>
      <c r="D986" s="204"/>
      <c r="E986" s="204"/>
      <c r="F986" s="204"/>
      <c r="G986" s="204"/>
      <c r="H986" s="204"/>
      <c r="I986" s="204"/>
      <c r="J986" s="204"/>
      <c r="K986" s="204"/>
      <c r="L986" s="204"/>
      <c r="M986" s="204"/>
      <c r="N986" s="204"/>
      <c r="O986" s="204"/>
      <c r="P986" s="204"/>
      <c r="Q986" s="204"/>
      <c r="R986" s="204"/>
      <c r="S986" s="204"/>
      <c r="T986" s="204"/>
      <c r="U986" s="204"/>
      <c r="V986" s="204"/>
      <c r="W986" s="204"/>
      <c r="X986" s="204"/>
      <c r="Y986" s="204"/>
      <c r="Z986" s="204"/>
      <c r="AA986" s="204"/>
    </row>
    <row r="987" spans="1:27" ht="12.75" customHeight="1">
      <c r="A987" s="218"/>
      <c r="B987" s="204"/>
      <c r="C987" s="204"/>
      <c r="D987" s="204"/>
      <c r="E987" s="204"/>
      <c r="F987" s="204"/>
      <c r="G987" s="204"/>
      <c r="H987" s="204"/>
      <c r="I987" s="204"/>
      <c r="J987" s="204"/>
      <c r="K987" s="204"/>
      <c r="L987" s="204"/>
      <c r="M987" s="204"/>
      <c r="N987" s="204"/>
      <c r="O987" s="204"/>
      <c r="P987" s="204"/>
      <c r="Q987" s="204"/>
      <c r="R987" s="204"/>
      <c r="S987" s="204"/>
      <c r="T987" s="204"/>
      <c r="U987" s="204"/>
      <c r="V987" s="204"/>
      <c r="W987" s="204"/>
      <c r="X987" s="204"/>
      <c r="Y987" s="204"/>
      <c r="Z987" s="204"/>
      <c r="AA987" s="204"/>
    </row>
    <row r="988" spans="1:27" ht="12.75" customHeight="1">
      <c r="A988" s="218"/>
      <c r="B988" s="204"/>
      <c r="C988" s="204"/>
      <c r="D988" s="204"/>
      <c r="E988" s="204"/>
      <c r="F988" s="204"/>
      <c r="G988" s="204"/>
      <c r="H988" s="204"/>
      <c r="I988" s="204"/>
      <c r="J988" s="204"/>
      <c r="K988" s="204"/>
      <c r="L988" s="204"/>
      <c r="M988" s="204"/>
      <c r="N988" s="204"/>
      <c r="O988" s="204"/>
      <c r="P988" s="204"/>
      <c r="Q988" s="204"/>
      <c r="R988" s="204"/>
      <c r="S988" s="204"/>
      <c r="T988" s="204"/>
      <c r="U988" s="204"/>
      <c r="V988" s="204"/>
      <c r="W988" s="204"/>
      <c r="X988" s="204"/>
      <c r="Y988" s="204"/>
      <c r="Z988" s="204"/>
      <c r="AA988" s="204"/>
    </row>
    <row r="989" spans="1:27" ht="12.75" customHeight="1">
      <c r="A989" s="218"/>
      <c r="B989" s="204"/>
      <c r="C989" s="204"/>
      <c r="D989" s="204"/>
      <c r="E989" s="204"/>
      <c r="F989" s="204"/>
      <c r="G989" s="204"/>
      <c r="H989" s="204"/>
      <c r="I989" s="204"/>
      <c r="J989" s="204"/>
      <c r="K989" s="204"/>
      <c r="L989" s="204"/>
      <c r="M989" s="204"/>
      <c r="N989" s="204"/>
      <c r="O989" s="204"/>
      <c r="P989" s="204"/>
      <c r="Q989" s="204"/>
      <c r="R989" s="204"/>
      <c r="S989" s="204"/>
      <c r="T989" s="204"/>
      <c r="U989" s="204"/>
      <c r="V989" s="204"/>
      <c r="W989" s="204"/>
      <c r="X989" s="204"/>
      <c r="Y989" s="204"/>
      <c r="Z989" s="204"/>
      <c r="AA989" s="204"/>
    </row>
    <row r="990" spans="1:27" ht="12.75" customHeight="1">
      <c r="A990" s="218"/>
      <c r="B990" s="204"/>
      <c r="C990" s="204"/>
      <c r="D990" s="204"/>
      <c r="E990" s="204"/>
      <c r="F990" s="204"/>
      <c r="G990" s="204"/>
      <c r="H990" s="204"/>
      <c r="I990" s="204"/>
      <c r="J990" s="204"/>
      <c r="K990" s="204"/>
      <c r="L990" s="204"/>
      <c r="M990" s="204"/>
      <c r="N990" s="204"/>
      <c r="O990" s="204"/>
      <c r="P990" s="204"/>
      <c r="Q990" s="204"/>
      <c r="R990" s="204"/>
      <c r="S990" s="204"/>
      <c r="T990" s="204"/>
      <c r="U990" s="204"/>
      <c r="V990" s="204"/>
      <c r="W990" s="204"/>
      <c r="X990" s="204"/>
      <c r="Y990" s="204"/>
      <c r="Z990" s="204"/>
      <c r="AA990" s="204"/>
    </row>
    <row r="991" spans="1:27" ht="12.75" customHeight="1">
      <c r="A991" s="218"/>
      <c r="B991" s="204"/>
      <c r="C991" s="204"/>
      <c r="D991" s="204"/>
      <c r="E991" s="204"/>
      <c r="F991" s="204"/>
      <c r="G991" s="204"/>
      <c r="H991" s="204"/>
      <c r="I991" s="204"/>
      <c r="J991" s="204"/>
      <c r="K991" s="204"/>
      <c r="L991" s="204"/>
      <c r="M991" s="204"/>
      <c r="N991" s="204"/>
      <c r="O991" s="204"/>
      <c r="P991" s="204"/>
      <c r="Q991" s="204"/>
      <c r="R991" s="204"/>
      <c r="S991" s="204"/>
      <c r="T991" s="204"/>
      <c r="U991" s="204"/>
      <c r="V991" s="204"/>
      <c r="W991" s="204"/>
      <c r="X991" s="204"/>
      <c r="Y991" s="204"/>
      <c r="Z991" s="204"/>
      <c r="AA991" s="204"/>
    </row>
    <row r="992" spans="1:27" ht="12.75" customHeight="1">
      <c r="A992" s="218"/>
      <c r="B992" s="204"/>
      <c r="C992" s="204"/>
      <c r="D992" s="204"/>
      <c r="E992" s="204"/>
      <c r="F992" s="204"/>
      <c r="G992" s="204"/>
      <c r="H992" s="204"/>
      <c r="I992" s="204"/>
      <c r="J992" s="204"/>
      <c r="K992" s="204"/>
      <c r="L992" s="204"/>
      <c r="M992" s="204"/>
      <c r="N992" s="204"/>
      <c r="O992" s="204"/>
      <c r="P992" s="204"/>
      <c r="Q992" s="204"/>
      <c r="R992" s="204"/>
      <c r="S992" s="204"/>
      <c r="T992" s="204"/>
      <c r="U992" s="204"/>
      <c r="V992" s="204"/>
      <c r="W992" s="204"/>
      <c r="X992" s="204"/>
      <c r="Y992" s="204"/>
      <c r="Z992" s="204"/>
      <c r="AA992" s="204"/>
    </row>
    <row r="993" spans="1:27" ht="12.75" customHeight="1">
      <c r="A993" s="218"/>
      <c r="B993" s="204"/>
      <c r="C993" s="204"/>
      <c r="D993" s="204"/>
      <c r="E993" s="204"/>
      <c r="F993" s="204"/>
      <c r="G993" s="204"/>
      <c r="H993" s="204"/>
      <c r="I993" s="204"/>
      <c r="J993" s="204"/>
      <c r="K993" s="204"/>
      <c r="L993" s="204"/>
      <c r="M993" s="204"/>
      <c r="N993" s="204"/>
      <c r="O993" s="204"/>
      <c r="P993" s="204"/>
      <c r="Q993" s="204"/>
      <c r="R993" s="204"/>
      <c r="S993" s="204"/>
      <c r="T993" s="204"/>
      <c r="U993" s="204"/>
      <c r="V993" s="204"/>
      <c r="W993" s="204"/>
      <c r="X993" s="204"/>
      <c r="Y993" s="204"/>
      <c r="Z993" s="204"/>
      <c r="AA993" s="204"/>
    </row>
    <row r="994" spans="1:27" ht="12.75" customHeight="1">
      <c r="A994" s="218"/>
      <c r="B994" s="204"/>
      <c r="C994" s="204"/>
      <c r="D994" s="204"/>
      <c r="E994" s="204"/>
      <c r="F994" s="204"/>
      <c r="G994" s="204"/>
      <c r="H994" s="204"/>
      <c r="I994" s="204"/>
      <c r="J994" s="204"/>
      <c r="K994" s="204"/>
      <c r="L994" s="204"/>
      <c r="M994" s="204"/>
      <c r="N994" s="204"/>
      <c r="O994" s="204"/>
      <c r="P994" s="204"/>
      <c r="Q994" s="204"/>
      <c r="R994" s="204"/>
      <c r="S994" s="204"/>
      <c r="T994" s="204"/>
      <c r="U994" s="204"/>
      <c r="V994" s="204"/>
      <c r="W994" s="204"/>
      <c r="X994" s="204"/>
      <c r="Y994" s="204"/>
      <c r="Z994" s="204"/>
      <c r="AA994" s="204"/>
    </row>
    <row r="995" spans="1:27" ht="12.75" customHeight="1">
      <c r="A995" s="218"/>
      <c r="B995" s="204"/>
      <c r="C995" s="204"/>
      <c r="D995" s="204"/>
      <c r="E995" s="204"/>
      <c r="F995" s="204"/>
      <c r="G995" s="204"/>
      <c r="H995" s="204"/>
      <c r="I995" s="204"/>
      <c r="J995" s="204"/>
      <c r="K995" s="204"/>
      <c r="L995" s="204"/>
      <c r="M995" s="204"/>
      <c r="N995" s="204"/>
      <c r="O995" s="204"/>
      <c r="P995" s="204"/>
      <c r="Q995" s="204"/>
      <c r="R995" s="204"/>
      <c r="S995" s="204"/>
      <c r="T995" s="204"/>
      <c r="U995" s="204"/>
      <c r="V995" s="204"/>
      <c r="W995" s="204"/>
      <c r="X995" s="204"/>
      <c r="Y995" s="204"/>
      <c r="Z995" s="204"/>
      <c r="AA995" s="204"/>
    </row>
    <row r="996" spans="1:27" ht="12.75" customHeight="1">
      <c r="A996" s="218"/>
      <c r="B996" s="204"/>
      <c r="C996" s="204"/>
      <c r="D996" s="204"/>
      <c r="E996" s="204"/>
      <c r="F996" s="204"/>
      <c r="G996" s="204"/>
      <c r="H996" s="204"/>
      <c r="I996" s="204"/>
      <c r="J996" s="204"/>
      <c r="K996" s="204"/>
      <c r="L996" s="204"/>
      <c r="M996" s="204"/>
      <c r="N996" s="204"/>
      <c r="O996" s="204"/>
      <c r="P996" s="204"/>
      <c r="Q996" s="204"/>
      <c r="R996" s="204"/>
      <c r="S996" s="204"/>
      <c r="T996" s="204"/>
      <c r="U996" s="204"/>
      <c r="V996" s="204"/>
      <c r="W996" s="204"/>
      <c r="X996" s="204"/>
      <c r="Y996" s="204"/>
      <c r="Z996" s="204"/>
      <c r="AA996" s="204"/>
    </row>
    <row r="997" spans="1:27" ht="12.75" customHeight="1">
      <c r="A997" s="218"/>
      <c r="B997" s="204"/>
      <c r="C997" s="204"/>
      <c r="D997" s="204"/>
      <c r="E997" s="204"/>
      <c r="F997" s="204"/>
      <c r="G997" s="204"/>
      <c r="H997" s="204"/>
      <c r="I997" s="204"/>
      <c r="J997" s="204"/>
      <c r="K997" s="204"/>
      <c r="L997" s="204"/>
      <c r="M997" s="204"/>
      <c r="N997" s="204"/>
      <c r="O997" s="204"/>
      <c r="P997" s="204"/>
      <c r="Q997" s="204"/>
      <c r="R997" s="204"/>
      <c r="S997" s="204"/>
      <c r="T997" s="204"/>
      <c r="U997" s="204"/>
      <c r="V997" s="204"/>
      <c r="W997" s="204"/>
      <c r="X997" s="204"/>
      <c r="Y997" s="204"/>
      <c r="Z997" s="204"/>
      <c r="AA997" s="204"/>
    </row>
    <row r="998" spans="1:27" ht="12.75" customHeight="1">
      <c r="A998" s="218"/>
      <c r="B998" s="204"/>
      <c r="C998" s="204"/>
      <c r="D998" s="204"/>
      <c r="E998" s="204"/>
      <c r="F998" s="204"/>
      <c r="G998" s="204"/>
      <c r="H998" s="204"/>
      <c r="I998" s="204"/>
      <c r="J998" s="204"/>
      <c r="K998" s="204"/>
      <c r="L998" s="204"/>
      <c r="M998" s="204"/>
      <c r="N998" s="204"/>
      <c r="O998" s="204"/>
      <c r="P998" s="204"/>
      <c r="Q998" s="204"/>
      <c r="R998" s="204"/>
      <c r="S998" s="204"/>
      <c r="T998" s="204"/>
      <c r="U998" s="204"/>
      <c r="V998" s="204"/>
      <c r="W998" s="204"/>
      <c r="X998" s="204"/>
      <c r="Y998" s="204"/>
      <c r="Z998" s="204"/>
      <c r="AA998" s="204"/>
    </row>
    <row r="999" spans="1:27" ht="12.75" customHeight="1">
      <c r="A999" s="218"/>
      <c r="B999" s="204"/>
      <c r="C999" s="204"/>
      <c r="D999" s="204"/>
      <c r="E999" s="204"/>
      <c r="F999" s="204"/>
      <c r="G999" s="204"/>
      <c r="H999" s="204"/>
      <c r="I999" s="204"/>
      <c r="J999" s="204"/>
      <c r="K999" s="204"/>
      <c r="L999" s="204"/>
      <c r="M999" s="204"/>
      <c r="N999" s="204"/>
      <c r="O999" s="204"/>
      <c r="P999" s="204"/>
      <c r="Q999" s="204"/>
      <c r="R999" s="204"/>
      <c r="S999" s="204"/>
      <c r="T999" s="204"/>
      <c r="U999" s="204"/>
      <c r="V999" s="204"/>
      <c r="W999" s="204"/>
      <c r="X999" s="204"/>
      <c r="Y999" s="204"/>
      <c r="Z999" s="204"/>
      <c r="AA999" s="204"/>
    </row>
    <row r="1000" spans="1:27" ht="12.75" customHeight="1">
      <c r="A1000" s="218"/>
      <c r="B1000" s="204"/>
      <c r="C1000" s="204"/>
      <c r="D1000" s="204"/>
      <c r="E1000" s="204"/>
      <c r="F1000" s="204"/>
      <c r="G1000" s="204"/>
      <c r="H1000" s="204"/>
      <c r="I1000" s="204"/>
      <c r="J1000" s="204"/>
      <c r="K1000" s="204"/>
      <c r="L1000" s="204"/>
      <c r="M1000" s="204"/>
      <c r="N1000" s="204"/>
      <c r="O1000" s="204"/>
      <c r="P1000" s="204"/>
      <c r="Q1000" s="204"/>
      <c r="R1000" s="204"/>
      <c r="S1000" s="204"/>
      <c r="T1000" s="204"/>
      <c r="U1000" s="204"/>
      <c r="V1000" s="204"/>
      <c r="W1000" s="204"/>
      <c r="X1000" s="204"/>
      <c r="Y1000" s="204"/>
      <c r="Z1000" s="204"/>
      <c r="AA1000" s="204"/>
    </row>
  </sheetData>
  <sheetProtection algorithmName="SHA-512" hashValue="hIDnwoQJadIlwGPwKVegOMWBEIgOWkTZ0PO3nuvN+Gkfuy2o81EUre+wMu6GdZk5UEcNu1KoDdZ/JlsVOqg/rQ==" saltValue="w2OJ8YAVdBTnS3lvBdNy9Q==" spinCount="100000" sheet="1" objects="1" scenarios="1"/>
  <mergeCells count="70">
    <mergeCell ref="L10:M10"/>
    <mergeCell ref="N10:O10"/>
    <mergeCell ref="B10:C10"/>
    <mergeCell ref="D10:E10"/>
    <mergeCell ref="F10:G10"/>
    <mergeCell ref="H10:I10"/>
    <mergeCell ref="J10:K10"/>
    <mergeCell ref="P10:Q10"/>
    <mergeCell ref="R10:S10"/>
    <mergeCell ref="T10:U10"/>
    <mergeCell ref="V10:W10"/>
    <mergeCell ref="X10:Y10"/>
    <mergeCell ref="V11:W11"/>
    <mergeCell ref="X11:Y11"/>
    <mergeCell ref="B13:G13"/>
    <mergeCell ref="B72:G72"/>
    <mergeCell ref="B11:C11"/>
    <mergeCell ref="D11:E11"/>
    <mergeCell ref="F11:G11"/>
    <mergeCell ref="H11:I11"/>
    <mergeCell ref="J11:K11"/>
    <mergeCell ref="L11:M11"/>
    <mergeCell ref="N11:O11"/>
    <mergeCell ref="P11:Q11"/>
    <mergeCell ref="R11:S11"/>
    <mergeCell ref="T11:U11"/>
    <mergeCell ref="B1:Y1"/>
    <mergeCell ref="B3:C3"/>
    <mergeCell ref="F3:I3"/>
    <mergeCell ref="L3:N3"/>
    <mergeCell ref="F4:G4"/>
    <mergeCell ref="H4:I4"/>
    <mergeCell ref="L4:N5"/>
    <mergeCell ref="L7:M7"/>
    <mergeCell ref="N7:O7"/>
    <mergeCell ref="P7:Q7"/>
    <mergeCell ref="R7:S7"/>
    <mergeCell ref="T7:U7"/>
    <mergeCell ref="V7:W7"/>
    <mergeCell ref="X7:Y7"/>
    <mergeCell ref="F5:G5"/>
    <mergeCell ref="H5:I5"/>
    <mergeCell ref="B7:B8"/>
    <mergeCell ref="D7:E7"/>
    <mergeCell ref="F7:G7"/>
    <mergeCell ref="H7:I7"/>
    <mergeCell ref="J7:K7"/>
    <mergeCell ref="V8:W8"/>
    <mergeCell ref="X8:Y8"/>
    <mergeCell ref="H8:I8"/>
    <mergeCell ref="J8:K8"/>
    <mergeCell ref="L8:M8"/>
    <mergeCell ref="N8:O8"/>
    <mergeCell ref="P8:Q8"/>
    <mergeCell ref="V9:W9"/>
    <mergeCell ref="X9:Y9"/>
    <mergeCell ref="D8:E8"/>
    <mergeCell ref="F8:G8"/>
    <mergeCell ref="B9:C9"/>
    <mergeCell ref="D9:E9"/>
    <mergeCell ref="F9:G9"/>
    <mergeCell ref="H9:I9"/>
    <mergeCell ref="J9:K9"/>
    <mergeCell ref="R8:S8"/>
    <mergeCell ref="T8:U8"/>
    <mergeCell ref="L9:M9"/>
    <mergeCell ref="N9:O9"/>
    <mergeCell ref="P9:Q9"/>
    <mergeCell ref="R9:S9"/>
    <mergeCell ref="T9:U9"/>
  </mergeCells>
  <printOptions horizontalCentered="1"/>
  <pageMargins left="0.39370078740157483" right="0.19685039370078741" top="0.39370078740157483" bottom="0.19685039370078741" header="0" footer="0"/>
  <pageSetup scale="85" orientation="landscape"/>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1000"/>
  <sheetViews>
    <sheetView showGridLines="0" zoomScale="91" zoomScaleNormal="70" workbookViewId="0">
      <selection activeCell="D7" sqref="D7"/>
    </sheetView>
  </sheetViews>
  <sheetFormatPr baseColWidth="10" defaultColWidth="14.5" defaultRowHeight="15" customHeight="1"/>
  <cols>
    <col min="1" max="1" width="14.5" style="367"/>
    <col min="2" max="2" width="6.1640625" customWidth="1"/>
    <col min="3" max="3" width="15" customWidth="1"/>
    <col min="4" max="4" width="17.33203125" customWidth="1"/>
    <col min="5" max="5" width="2.83203125" customWidth="1"/>
    <col min="6" max="6" width="11.5" customWidth="1"/>
    <col min="7" max="7" width="19.5" customWidth="1"/>
    <col min="8" max="8" width="3.1640625" customWidth="1"/>
    <col min="9" max="9" width="15.33203125" customWidth="1"/>
    <col min="10" max="10" width="15.1640625" customWidth="1"/>
    <col min="11" max="11" width="14.33203125" customWidth="1"/>
    <col min="12" max="12" width="15.6640625" customWidth="1"/>
    <col min="13" max="13" width="11.5" customWidth="1"/>
    <col min="14" max="14" width="12.1640625" customWidth="1"/>
    <col min="15" max="15" width="34.33203125" customWidth="1"/>
    <col min="16" max="16" width="14" customWidth="1"/>
    <col min="17" max="17" width="11.5" hidden="1" customWidth="1"/>
    <col min="18" max="18" width="13.6640625" hidden="1" customWidth="1"/>
    <col min="19" max="19" width="8.33203125" hidden="1" customWidth="1"/>
    <col min="20" max="20" width="11.5" hidden="1" customWidth="1"/>
    <col min="21" max="27" width="11.5" customWidth="1"/>
  </cols>
  <sheetData>
    <row r="1" spans="2:27" ht="31.5" customHeight="1">
      <c r="B1" s="805" t="str">
        <f>+'1_ENTREGA'!A1</f>
        <v>UNIVERSIDAD DE ANTIOQUIA</v>
      </c>
      <c r="C1" s="611"/>
      <c r="D1" s="611"/>
      <c r="E1" s="611"/>
      <c r="F1" s="611"/>
      <c r="G1" s="611"/>
      <c r="H1" s="611"/>
      <c r="I1" s="611"/>
      <c r="J1" s="611"/>
      <c r="K1" s="611"/>
      <c r="L1" s="611"/>
      <c r="M1" s="611"/>
      <c r="N1" s="611"/>
      <c r="O1" s="611"/>
      <c r="P1" s="597"/>
      <c r="Q1" s="232"/>
      <c r="R1" s="232"/>
      <c r="S1" s="232"/>
      <c r="T1" s="232"/>
      <c r="U1" s="232"/>
      <c r="V1" s="232"/>
      <c r="W1" s="232"/>
      <c r="X1" s="232"/>
      <c r="Y1" s="232"/>
      <c r="Z1" s="232"/>
      <c r="AA1" s="232"/>
    </row>
    <row r="2" spans="2:27" ht="23.25" customHeight="1">
      <c r="B2" s="806" t="str">
        <f>+'1_ENTREGA'!A2</f>
        <v>Invitación a cotizar N° DIF-039-2021</v>
      </c>
      <c r="C2" s="613"/>
      <c r="D2" s="613"/>
      <c r="E2" s="613"/>
      <c r="F2" s="613"/>
      <c r="G2" s="613"/>
      <c r="H2" s="613"/>
      <c r="I2" s="613"/>
      <c r="J2" s="613"/>
      <c r="K2" s="613"/>
      <c r="L2" s="613"/>
      <c r="M2" s="613"/>
      <c r="N2" s="613"/>
      <c r="O2" s="613"/>
      <c r="P2" s="599"/>
      <c r="Q2" s="232"/>
      <c r="R2" s="232"/>
      <c r="S2" s="232"/>
      <c r="T2" s="232"/>
      <c r="U2" s="232"/>
      <c r="V2" s="232"/>
      <c r="W2" s="232"/>
      <c r="X2" s="232"/>
      <c r="Y2" s="232"/>
      <c r="Z2" s="232"/>
      <c r="AA2" s="232"/>
    </row>
    <row r="3" spans="2:27" ht="86.25" customHeight="1">
      <c r="B3" s="806" t="str">
        <f>+'1_ENTREGA'!A4</f>
        <v>Compra, transporte, instalación y puesta en servicio de equipo de aire acondicionado, dividido y desmonte de equipo existente para el laboratorio ubicado en el bloque 46 -202. bajo la modalidad de precios unitarios fijos no reajustables, conforme con las especificaciones técnicas de construcción del proyecto.</v>
      </c>
      <c r="C3" s="613"/>
      <c r="D3" s="613"/>
      <c r="E3" s="613"/>
      <c r="F3" s="613"/>
      <c r="G3" s="613"/>
      <c r="H3" s="613"/>
      <c r="I3" s="613"/>
      <c r="J3" s="613"/>
      <c r="K3" s="613"/>
      <c r="L3" s="613"/>
      <c r="M3" s="613"/>
      <c r="N3" s="613"/>
      <c r="O3" s="613"/>
      <c r="P3" s="599"/>
      <c r="Q3" s="232"/>
      <c r="R3" s="232"/>
      <c r="S3" s="232"/>
      <c r="T3" s="232"/>
      <c r="U3" s="232"/>
      <c r="V3" s="232"/>
      <c r="W3" s="232"/>
      <c r="X3" s="232"/>
      <c r="Y3" s="232"/>
      <c r="Z3" s="232"/>
      <c r="AA3" s="232"/>
    </row>
    <row r="4" spans="2:27" ht="26.25" customHeight="1">
      <c r="B4" s="602"/>
      <c r="C4" s="605"/>
      <c r="D4" s="605"/>
      <c r="E4" s="605"/>
      <c r="F4" s="605"/>
      <c r="G4" s="605"/>
      <c r="H4" s="605"/>
      <c r="I4" s="605"/>
      <c r="J4" s="605"/>
      <c r="K4" s="605"/>
      <c r="L4" s="605"/>
      <c r="M4" s="605"/>
      <c r="N4" s="605"/>
      <c r="O4" s="605"/>
      <c r="P4" s="603"/>
      <c r="Q4" s="232"/>
      <c r="R4" s="232"/>
      <c r="S4" s="232"/>
      <c r="T4" s="232"/>
      <c r="U4" s="232"/>
      <c r="V4" s="232"/>
      <c r="W4" s="232"/>
      <c r="X4" s="232"/>
      <c r="Y4" s="232"/>
      <c r="Z4" s="232"/>
      <c r="AA4" s="232"/>
    </row>
    <row r="5" spans="2:27" ht="16">
      <c r="B5" s="233"/>
      <c r="C5" s="233"/>
      <c r="D5" s="233"/>
      <c r="E5" s="233"/>
      <c r="F5" s="233"/>
      <c r="G5" s="233"/>
      <c r="H5" s="233"/>
      <c r="I5" s="233"/>
      <c r="J5" s="233"/>
      <c r="K5" s="233"/>
      <c r="L5" s="233"/>
      <c r="M5" s="233"/>
      <c r="N5" s="233"/>
      <c r="O5" s="233"/>
      <c r="P5" s="233"/>
      <c r="Q5" s="232"/>
      <c r="R5" s="232"/>
      <c r="S5" s="232"/>
      <c r="T5" s="232"/>
      <c r="U5" s="232"/>
      <c r="V5" s="232"/>
      <c r="W5" s="232"/>
      <c r="X5" s="232"/>
      <c r="Y5" s="232"/>
      <c r="Z5" s="232"/>
      <c r="AA5" s="232"/>
    </row>
    <row r="6" spans="2:27" ht="34.5" customHeight="1">
      <c r="B6" s="798" t="s">
        <v>189</v>
      </c>
      <c r="C6" s="730"/>
      <c r="D6" s="234">
        <v>3875.38</v>
      </c>
      <c r="E6" s="798" t="s">
        <v>190</v>
      </c>
      <c r="F6" s="729"/>
      <c r="G6" s="730"/>
      <c r="H6" s="807" t="s">
        <v>191</v>
      </c>
      <c r="I6" s="729"/>
      <c r="J6" s="729"/>
      <c r="K6" s="730"/>
      <c r="L6" s="233"/>
      <c r="M6" s="233"/>
      <c r="N6" s="233"/>
      <c r="O6" s="235" t="s">
        <v>192</v>
      </c>
      <c r="P6" s="236">
        <v>16648312</v>
      </c>
      <c r="Q6" s="232"/>
      <c r="R6" s="232"/>
      <c r="S6" s="232"/>
      <c r="T6" s="232"/>
      <c r="U6" s="232"/>
      <c r="V6" s="232"/>
      <c r="W6" s="232"/>
      <c r="X6" s="232"/>
      <c r="Y6" s="232"/>
      <c r="Z6" s="232"/>
      <c r="AA6" s="232"/>
    </row>
    <row r="7" spans="2:27" ht="17">
      <c r="B7" s="798" t="s">
        <v>193</v>
      </c>
      <c r="C7" s="730"/>
      <c r="D7" s="237">
        <v>44512</v>
      </c>
      <c r="E7" s="238">
        <v>1</v>
      </c>
      <c r="F7" s="803" t="s">
        <v>194</v>
      </c>
      <c r="G7" s="804"/>
      <c r="H7" s="239">
        <f>IF(($D$6-TRUNC($D$6))&lt;=0.5,1,2)</f>
        <v>1</v>
      </c>
      <c r="I7" s="801" t="str">
        <f>IF(H7=3,VLOOKUP(H7,$E$7:$F$8,2,FALSE),IF(H7=2,VLOOKUP(H7,$E$7:$F$8,2,FALSE),IF(H7=1,VLOOKUP(H7,$E$7:$F$8,2,FALSE),"NINGUNO")))</f>
        <v>Desviación estándar</v>
      </c>
      <c r="J7" s="802"/>
      <c r="K7" s="240">
        <f ca="1">IF($I$7="Media aritmética",ROUND(SUM(G14)/P7,2),ROUND(_xlfn.STDEV.P(G14),2))</f>
        <v>0</v>
      </c>
      <c r="L7" s="233"/>
      <c r="M7" s="233"/>
      <c r="N7" s="233"/>
      <c r="O7" s="241" t="s">
        <v>223</v>
      </c>
      <c r="P7" s="242">
        <f ca="1">COUNT(G14)</f>
        <v>1</v>
      </c>
      <c r="Q7" s="232"/>
      <c r="R7" s="232"/>
      <c r="S7" s="232"/>
      <c r="T7" s="232"/>
      <c r="U7" s="232"/>
      <c r="V7" s="232"/>
      <c r="W7" s="232"/>
      <c r="X7" s="232"/>
      <c r="Y7" s="232"/>
      <c r="Z7" s="232"/>
      <c r="AA7" s="232"/>
    </row>
    <row r="8" spans="2:27" ht="39.75" customHeight="1">
      <c r="B8" s="798" t="s">
        <v>195</v>
      </c>
      <c r="C8" s="730"/>
      <c r="D8" s="243">
        <v>13990178</v>
      </c>
      <c r="E8" s="238">
        <v>2</v>
      </c>
      <c r="F8" s="803" t="s">
        <v>244</v>
      </c>
      <c r="G8" s="804"/>
      <c r="H8" s="233"/>
      <c r="I8" s="233"/>
      <c r="J8" s="233"/>
      <c r="K8" s="233"/>
      <c r="L8" s="233"/>
      <c r="M8" s="233"/>
      <c r="N8" s="233"/>
      <c r="O8" s="233"/>
      <c r="P8" s="233"/>
      <c r="Q8" s="232"/>
      <c r="R8" s="232"/>
      <c r="S8" s="232"/>
      <c r="T8" s="232"/>
      <c r="U8" s="232"/>
      <c r="V8" s="232"/>
      <c r="W8" s="232"/>
      <c r="X8" s="232"/>
      <c r="Y8" s="232"/>
      <c r="Z8" s="232"/>
      <c r="AA8" s="232"/>
    </row>
    <row r="9" spans="2:27" ht="21" hidden="1" customHeight="1">
      <c r="B9" s="798" t="s">
        <v>196</v>
      </c>
      <c r="C9" s="730"/>
      <c r="D9" s="244">
        <v>0</v>
      </c>
      <c r="E9" s="233"/>
      <c r="F9" s="233"/>
      <c r="G9" s="233"/>
      <c r="H9" s="233"/>
      <c r="I9" s="233"/>
      <c r="J9" s="233"/>
      <c r="K9" s="233"/>
      <c r="L9" s="233"/>
      <c r="M9" s="233"/>
      <c r="N9" s="233"/>
      <c r="O9" s="233"/>
      <c r="P9" s="233"/>
      <c r="Q9" s="232"/>
      <c r="R9" s="232"/>
      <c r="S9" s="232"/>
      <c r="T9" s="232"/>
      <c r="U9" s="232"/>
      <c r="V9" s="232"/>
      <c r="W9" s="232"/>
      <c r="X9" s="232"/>
      <c r="Y9" s="232"/>
      <c r="Z9" s="232"/>
      <c r="AA9" s="232"/>
    </row>
    <row r="10" spans="2:27" ht="21" customHeight="1">
      <c r="B10" s="233"/>
      <c r="C10" s="233"/>
      <c r="D10" s="233"/>
      <c r="E10" s="233"/>
      <c r="F10" s="233"/>
      <c r="G10" s="233"/>
      <c r="H10" s="233"/>
      <c r="I10" s="233"/>
      <c r="J10" s="233"/>
      <c r="K10" s="233"/>
      <c r="L10" s="233"/>
      <c r="M10" s="233"/>
      <c r="N10" s="233"/>
      <c r="O10" s="233"/>
      <c r="P10" s="233"/>
      <c r="Q10" s="232"/>
      <c r="R10" s="232"/>
      <c r="S10" s="232"/>
      <c r="T10" s="232"/>
      <c r="U10" s="232"/>
      <c r="V10" s="232"/>
      <c r="W10" s="232"/>
      <c r="X10" s="232"/>
      <c r="Y10" s="232"/>
      <c r="Z10" s="232"/>
      <c r="AA10" s="232"/>
    </row>
    <row r="11" spans="2:27" ht="28.5" customHeight="1">
      <c r="B11" s="233"/>
      <c r="C11" s="233"/>
      <c r="D11" s="233"/>
      <c r="E11" s="233"/>
      <c r="F11" s="233"/>
      <c r="G11" s="233"/>
      <c r="H11" s="232"/>
      <c r="I11" s="799" t="s">
        <v>197</v>
      </c>
      <c r="J11" s="695"/>
      <c r="K11" s="779"/>
      <c r="L11" s="245" t="s">
        <v>137</v>
      </c>
      <c r="M11" s="232"/>
      <c r="N11" s="233"/>
      <c r="O11" s="232"/>
      <c r="P11" s="232"/>
      <c r="Q11" s="232"/>
      <c r="R11" s="232"/>
      <c r="S11" s="232"/>
      <c r="T11" s="232"/>
      <c r="U11" s="232"/>
      <c r="V11" s="232"/>
      <c r="W11" s="232"/>
      <c r="X11" s="232"/>
      <c r="Y11" s="232"/>
      <c r="Z11" s="232"/>
      <c r="AA11" s="232"/>
    </row>
    <row r="12" spans="2:27" ht="16">
      <c r="B12" s="246"/>
      <c r="C12" s="233"/>
      <c r="D12" s="800" t="s">
        <v>198</v>
      </c>
      <c r="E12" s="605"/>
      <c r="F12" s="605"/>
      <c r="G12" s="783"/>
      <c r="H12" s="232"/>
      <c r="I12" s="247">
        <v>100</v>
      </c>
      <c r="J12" s="247">
        <v>120</v>
      </c>
      <c r="K12" s="247">
        <f>200-J12</f>
        <v>80</v>
      </c>
      <c r="L12" s="245">
        <f>+SUM(I12:K12)</f>
        <v>300</v>
      </c>
      <c r="M12" s="233"/>
      <c r="N12" s="232"/>
      <c r="O12" s="232"/>
      <c r="P12" s="232"/>
      <c r="Q12" s="232"/>
      <c r="R12" s="232"/>
      <c r="S12" s="232"/>
      <c r="T12" s="232"/>
      <c r="U12" s="232"/>
      <c r="V12" s="232"/>
      <c r="W12" s="232"/>
      <c r="X12" s="232"/>
      <c r="Y12" s="232"/>
      <c r="Z12" s="232"/>
      <c r="AA12" s="232"/>
    </row>
    <row r="13" spans="2:27" ht="47.25" customHeight="1">
      <c r="B13" s="245" t="s">
        <v>199</v>
      </c>
      <c r="C13" s="799" t="s">
        <v>200</v>
      </c>
      <c r="D13" s="695"/>
      <c r="E13" s="693"/>
      <c r="F13" s="248" t="s">
        <v>201</v>
      </c>
      <c r="G13" s="799" t="s">
        <v>202</v>
      </c>
      <c r="H13" s="693"/>
      <c r="I13" s="249" t="s">
        <v>203</v>
      </c>
      <c r="J13" s="249" t="s">
        <v>204</v>
      </c>
      <c r="K13" s="249" t="s">
        <v>205</v>
      </c>
      <c r="L13" s="250" t="s">
        <v>206</v>
      </c>
      <c r="M13" s="250" t="s">
        <v>207</v>
      </c>
      <c r="N13" s="799" t="s">
        <v>208</v>
      </c>
      <c r="O13" s="693"/>
      <c r="P13" s="232"/>
      <c r="Q13" s="251"/>
      <c r="R13" s="797" t="s">
        <v>207</v>
      </c>
      <c r="S13" s="595"/>
      <c r="T13" s="232"/>
      <c r="U13" s="232"/>
      <c r="V13" s="232"/>
      <c r="W13" s="232"/>
      <c r="X13" s="232"/>
      <c r="Y13" s="232"/>
      <c r="Z13" s="232"/>
      <c r="AA13" s="232"/>
    </row>
    <row r="14" spans="2:27" ht="17">
      <c r="B14" s="50">
        <f>+IF('1_ENTREGA'!A8="","",'1_ENTREGA'!A8)</f>
        <v>1</v>
      </c>
      <c r="C14" s="793" t="str">
        <f t="shared" ref="C14:C24" si="0">IF(B14="","",VLOOKUP(B14,LISTA_OFERENTES,2,FALSE))</f>
        <v xml:space="preserve">SOLUTRONIC SAS </v>
      </c>
      <c r="D14" s="695"/>
      <c r="E14" s="693"/>
      <c r="F14" s="125" t="str">
        <f t="shared" ref="F14:F24" si="1">IFERROR(IF(VLOOKUP(B14,ESTATUS,9,FALSE)=0, " ",VLOOKUP(B14,ESTATUS,9,FALSE))," ")</f>
        <v>H</v>
      </c>
      <c r="G14" s="795">
        <f t="shared" ref="G14" ca="1" si="2">IF(OR(F14="NH",F14=""),"",IF(VLOOKUP(B14,COSTO_D,2,FALSE)&gt;$D$8,"REVISAR",ROUND(VLOOKUP(B14,COSTO_D,2,FALSE),0)))</f>
        <v>13166729</v>
      </c>
      <c r="H14" s="693"/>
      <c r="I14" s="252">
        <v>100</v>
      </c>
      <c r="J14" s="252">
        <f>+IF(F14="H",HLOOKUP(B14,'Cálculo Pt2'!$D$7:$Y$11,3,FALSE),"")</f>
        <v>120</v>
      </c>
      <c r="K14" s="252">
        <f>+IF(F14="H",HLOOKUP(B14,'Cálculo Pt2'!$D$7:$Y$11,4,FALSE),"")</f>
        <v>80</v>
      </c>
      <c r="L14" s="253">
        <f>IF(OR(F14="",F14="NH"),"",SUM(I14:K14))</f>
        <v>300</v>
      </c>
      <c r="M14" s="74">
        <f t="shared" ref="M14:M24" ca="1" si="3">IFERROR(IF(OR(F14=" ",F14="NH")," ",VLOOKUP(L14,ORDEN,2,FALSE))," ")</f>
        <v>1</v>
      </c>
      <c r="N14" s="791"/>
      <c r="O14" s="796"/>
      <c r="P14" s="41"/>
      <c r="Q14" s="41"/>
      <c r="R14" s="251">
        <f t="shared" ref="R14:R24" ca="1" si="4">IFERROR(LARGE($L$14:$L$24,S14:S24)," ")</f>
        <v>300</v>
      </c>
      <c r="S14" s="169">
        <v>1</v>
      </c>
      <c r="T14" s="41"/>
      <c r="U14" s="41"/>
      <c r="V14" s="41"/>
      <c r="W14" s="41"/>
      <c r="X14" s="41"/>
      <c r="Y14" s="41"/>
      <c r="Z14" s="41"/>
      <c r="AA14" s="41"/>
    </row>
    <row r="15" spans="2:27" ht="40" hidden="1" customHeight="1">
      <c r="B15" s="50">
        <f>+IF('1_ENTREGA'!A9="","",'1_ENTREGA'!A9)</f>
        <v>2</v>
      </c>
      <c r="C15" s="793">
        <f t="shared" si="0"/>
        <v>0</v>
      </c>
      <c r="D15" s="695"/>
      <c r="E15" s="693"/>
      <c r="F15" s="125" t="str">
        <f t="shared" ca="1" si="1"/>
        <v xml:space="preserve"> </v>
      </c>
      <c r="G15" s="795">
        <f t="shared" ref="G15" ca="1" si="5">IF(OR(F15="NH",F15=""),"",IF(VLOOKUP(B15,COSTO_D,2,FALSE)&gt;$D$8,"REVISAR",ROUND(VLOOKUP(B15,COSTO_D,2,FALSE),0)))</f>
        <v>0</v>
      </c>
      <c r="H15" s="693"/>
      <c r="I15" s="252">
        <f ca="1">IF(G15="","",IF($I$7="Media aritmética",(G15&lt;=$K$7)*100+(G15&gt;$K$7)*0,IF(AND((AVERAGE($G$14:$G$17)-$K$7/2&lt;=G15),(G15&lt;(AVERAGE($G$14:$G$17)+$K$7/2))),100,0)))</f>
        <v>0</v>
      </c>
      <c r="J15" s="252" t="str">
        <f ca="1">+IF(F15="H",HLOOKUP(B15,'Cálculo Pt2'!$D$7:$Y$11,3,FALSE),"")</f>
        <v/>
      </c>
      <c r="K15" s="252" t="str">
        <f ca="1">+IF(F15="H",HLOOKUP(B15,'Cálculo Pt2'!$D$7:$Y$11,4,FALSE),"")</f>
        <v/>
      </c>
      <c r="L15" s="253">
        <f ca="1">IF(OR(F15="",F15="NH"),"",SUM(I15:K15))</f>
        <v>0</v>
      </c>
      <c r="M15" s="74" t="str">
        <f t="shared" ca="1" si="3"/>
        <v xml:space="preserve"> </v>
      </c>
      <c r="N15" s="791"/>
      <c r="O15" s="796"/>
      <c r="P15" s="41"/>
      <c r="Q15" s="41"/>
      <c r="R15" s="251">
        <f t="shared" ca="1" si="4"/>
        <v>0</v>
      </c>
      <c r="S15" s="169">
        <v>2</v>
      </c>
      <c r="T15" s="41"/>
      <c r="U15" s="41"/>
      <c r="V15" s="41"/>
      <c r="W15" s="41"/>
      <c r="X15" s="41"/>
      <c r="Y15" s="41"/>
      <c r="Z15" s="41"/>
      <c r="AA15" s="41"/>
    </row>
    <row r="16" spans="2:27" ht="25" hidden="1" customHeight="1">
      <c r="B16" s="50">
        <f>+IF('1_ENTREGA'!A10="","",'1_ENTREGA'!A10)</f>
        <v>3</v>
      </c>
      <c r="C16" s="793">
        <f t="shared" si="0"/>
        <v>0</v>
      </c>
      <c r="D16" s="695"/>
      <c r="E16" s="693"/>
      <c r="F16" s="125" t="str">
        <f t="shared" ca="1" si="1"/>
        <v xml:space="preserve"> </v>
      </c>
      <c r="G16" s="795">
        <f t="shared" ref="G16:G21" ca="1" si="6">IF(OR(F16="NH",F16=""),"",IF(VLOOKUP(B16,COSTO_D,2,FALSE)&gt;$D$8,"REVISAR",ROUND(VLOOKUP(B16,COSTO_D,2,FALSE),0)))</f>
        <v>0</v>
      </c>
      <c r="H16" s="693"/>
      <c r="I16" s="252">
        <f ca="1">IF(G16="","",IF($I$7="Media aritmética",(G16&lt;=$K$7)*100+(G16&gt;$K$7)*0,IF(AND((AVERAGE($G$14:$G$17)-$K$7/2&lt;=G16),(G16&lt;(AVERAGE($G$14:$G$17)+$K$7/2))),100,0)))</f>
        <v>0</v>
      </c>
      <c r="J16" s="252" t="str">
        <f ca="1">+IF(F16="H",HLOOKUP(B16,'Cálculo Pt2'!$D$7:$Y$11,3,FALSE),"")</f>
        <v/>
      </c>
      <c r="K16" s="252" t="str">
        <f ca="1">+IF(F16="H",HLOOKUP(B16,'Cálculo Pt2'!$D$7:$Y$11,4,FALSE),"")</f>
        <v/>
      </c>
      <c r="L16" s="253">
        <f ca="1">IF(OR(F16="",F16="NH"),"",SUM(I16:K16))</f>
        <v>0</v>
      </c>
      <c r="M16" s="74" t="str">
        <f t="shared" ca="1" si="3"/>
        <v xml:space="preserve"> </v>
      </c>
      <c r="N16" s="791"/>
      <c r="O16" s="796"/>
      <c r="P16" s="41"/>
      <c r="Q16" s="41"/>
      <c r="R16" s="251">
        <f t="shared" ca="1" si="4"/>
        <v>0</v>
      </c>
      <c r="S16" s="169">
        <v>3</v>
      </c>
      <c r="T16" s="41"/>
      <c r="U16" s="41"/>
      <c r="V16" s="41"/>
      <c r="W16" s="41"/>
      <c r="X16" s="41"/>
      <c r="Y16" s="41"/>
      <c r="Z16" s="41"/>
      <c r="AA16" s="41"/>
    </row>
    <row r="17" spans="2:27" ht="17" hidden="1">
      <c r="B17" s="50">
        <f>+IF('1_ENTREGA'!A11="","",'1_ENTREGA'!A11)</f>
        <v>4</v>
      </c>
      <c r="C17" s="793">
        <f t="shared" si="0"/>
        <v>0</v>
      </c>
      <c r="D17" s="695"/>
      <c r="E17" s="693"/>
      <c r="F17" s="125" t="str">
        <f t="shared" ca="1" si="1"/>
        <v xml:space="preserve"> </v>
      </c>
      <c r="G17" s="795">
        <f ca="1">IF(OR(F17="NH",F17=""),"",IF(VLOOKUP(B17,COSTO_D,2,FALSE)&gt;$D$8,"REVISAR",ROUND(VLOOKUP(B17,COSTO_D,2,FALSE),0)))</f>
        <v>0</v>
      </c>
      <c r="H17" s="693"/>
      <c r="I17" s="252">
        <f ca="1">IF(G17="","",IF($I$7="Media aritmética",(G17&lt;=$K$7)*100+(G17&gt;$K$7)*0,IF(AND((AVERAGE($G$14:$G$17)-$K$7/2&lt;=G17),(G17&lt;(AVERAGE($G$14:$G$17)+$K$7/2))),100,0)))</f>
        <v>0</v>
      </c>
      <c r="J17" s="252" t="str">
        <f ca="1">+IF(F17="H",HLOOKUP(B17,'Cálculo Pt2'!$D$7:$Y$11,3,FALSE),"")</f>
        <v/>
      </c>
      <c r="K17" s="252" t="str">
        <f ca="1">+IF(F17="H",HLOOKUP(B17,'Cálculo Pt2'!$D$7:$Y$11,4,FALSE),"")</f>
        <v/>
      </c>
      <c r="L17" s="253">
        <f ca="1">IF(OR(F17="",F17="NH"),"",SUM(I17:K17))</f>
        <v>0</v>
      </c>
      <c r="M17" s="74" t="str">
        <f t="shared" ca="1" si="3"/>
        <v xml:space="preserve"> </v>
      </c>
      <c r="N17" s="791"/>
      <c r="O17" s="796"/>
      <c r="P17" s="41"/>
      <c r="Q17" s="41"/>
      <c r="R17" s="251">
        <f t="shared" ca="1" si="4"/>
        <v>0</v>
      </c>
      <c r="S17" s="169">
        <v>4</v>
      </c>
      <c r="T17" s="41"/>
      <c r="U17" s="41"/>
      <c r="V17" s="41"/>
      <c r="W17" s="41"/>
      <c r="X17" s="41"/>
      <c r="Y17" s="41"/>
      <c r="Z17" s="41"/>
      <c r="AA17" s="41"/>
    </row>
    <row r="18" spans="2:27" ht="105" hidden="1" customHeight="1">
      <c r="B18" s="50">
        <f>+IF('1_ENTREGA'!A12="","",'1_ENTREGA'!A12)</f>
        <v>5</v>
      </c>
      <c r="C18" s="793">
        <f t="shared" si="0"/>
        <v>0</v>
      </c>
      <c r="D18" s="695"/>
      <c r="E18" s="693"/>
      <c r="F18" s="125" t="str">
        <f t="shared" ca="1" si="1"/>
        <v xml:space="preserve"> </v>
      </c>
      <c r="G18" s="795">
        <f ca="1">IF(OR(F18="NH",F18=""),"",IF(VLOOKUP(B18,COSTO_D,2,FALSE)&gt;$D$8,"REVISAR",ROUND(VLOOKUP(B18,COSTO_D,2,FALSE),0)))</f>
        <v>0</v>
      </c>
      <c r="H18" s="693"/>
      <c r="I18" s="252">
        <f t="shared" ref="I18:I21" ca="1" si="7">IF(G18="","",IF($I$7="Media aritmética",(G18&lt;=$K$7)*100+(G18&gt;$K$7)*0,IF(AND((AVERAGE($G$14:$G$21)-$K$7/2&lt;=G18),(G18&lt;(AVERAGE($G$14:$G$21)+$K$7/2))),100,0)))</f>
        <v>0</v>
      </c>
      <c r="J18" s="252" t="str">
        <f ca="1">+IF(F18="H",HLOOKUP(B18,'Cálculo Pt2'!$D$7:$Y$11,3,FALSE),"")</f>
        <v/>
      </c>
      <c r="K18" s="252" t="str">
        <f ca="1">+IF(F18="H",HLOOKUP(B18,'Cálculo Pt2'!$D$7:$Y$11,4,FALSE),"")</f>
        <v/>
      </c>
      <c r="L18" s="253">
        <f t="shared" ref="L18:L24" ca="1" si="8">IF(OR(F18="",F18="NH"),"",SUM(I18:K18))</f>
        <v>0</v>
      </c>
      <c r="M18" s="74" t="str">
        <f t="shared" ca="1" si="3"/>
        <v xml:space="preserve"> </v>
      </c>
      <c r="N18" s="791">
        <f>RESUMEN!J9</f>
        <v>0</v>
      </c>
      <c r="O18" s="796"/>
      <c r="P18" s="41"/>
      <c r="Q18" s="41"/>
      <c r="R18" s="251">
        <f t="shared" ca="1" si="4"/>
        <v>0</v>
      </c>
      <c r="S18" s="169">
        <v>5</v>
      </c>
      <c r="T18" s="41"/>
      <c r="U18" s="41"/>
      <c r="V18" s="41"/>
      <c r="W18" s="41"/>
      <c r="X18" s="41"/>
      <c r="Y18" s="41"/>
      <c r="Z18" s="41"/>
      <c r="AA18" s="41"/>
    </row>
    <row r="19" spans="2:27" ht="17" hidden="1">
      <c r="B19" s="50">
        <f>+IF('1_ENTREGA'!A13="","",'1_ENTREGA'!A13)</f>
        <v>6</v>
      </c>
      <c r="C19" s="793">
        <f t="shared" si="0"/>
        <v>0</v>
      </c>
      <c r="D19" s="695"/>
      <c r="E19" s="693"/>
      <c r="F19" s="125" t="str">
        <f t="shared" ca="1" si="1"/>
        <v xml:space="preserve"> </v>
      </c>
      <c r="G19" s="795">
        <f t="shared" ca="1" si="6"/>
        <v>0</v>
      </c>
      <c r="H19" s="693"/>
      <c r="I19" s="252">
        <f t="shared" ca="1" si="7"/>
        <v>0</v>
      </c>
      <c r="J19" s="252" t="str">
        <f ca="1">+IF(F19="H",HLOOKUP(B19,'Cálculo Pt2'!$D$7:$Y$11,3,FALSE),"")</f>
        <v/>
      </c>
      <c r="K19" s="252" t="str">
        <f ca="1">+IF(F19="H",HLOOKUP(B19,'Cálculo Pt2'!$D$7:$Y$11,4,FALSE),"")</f>
        <v/>
      </c>
      <c r="L19" s="253">
        <f t="shared" ca="1" si="8"/>
        <v>0</v>
      </c>
      <c r="M19" s="74" t="str">
        <f t="shared" ca="1" si="3"/>
        <v xml:space="preserve"> </v>
      </c>
      <c r="N19" s="791"/>
      <c r="O19" s="796"/>
      <c r="P19" s="41"/>
      <c r="Q19" s="41"/>
      <c r="R19" s="251">
        <f t="shared" ca="1" si="4"/>
        <v>0</v>
      </c>
      <c r="S19" s="169">
        <v>6</v>
      </c>
      <c r="T19" s="41"/>
      <c r="U19" s="41"/>
      <c r="V19" s="41"/>
      <c r="W19" s="41"/>
      <c r="X19" s="41"/>
      <c r="Y19" s="41"/>
      <c r="Z19" s="41"/>
      <c r="AA19" s="41"/>
    </row>
    <row r="20" spans="2:27" ht="103" hidden="1" customHeight="1">
      <c r="B20" s="50">
        <f>+IF('1_ENTREGA'!A14="","",'1_ENTREGA'!A14)</f>
        <v>7</v>
      </c>
      <c r="C20" s="793">
        <f t="shared" si="0"/>
        <v>0</v>
      </c>
      <c r="D20" s="695"/>
      <c r="E20" s="693"/>
      <c r="F20" s="125" t="str">
        <f t="shared" ca="1" si="1"/>
        <v xml:space="preserve"> </v>
      </c>
      <c r="G20" s="795">
        <f t="shared" ca="1" si="6"/>
        <v>0</v>
      </c>
      <c r="H20" s="693"/>
      <c r="I20" s="252">
        <f t="shared" ca="1" si="7"/>
        <v>0</v>
      </c>
      <c r="J20" s="252" t="str">
        <f ca="1">+IF(F20="H",HLOOKUP(B20,'Cálculo Pt2'!$D$7:$Y$11,3,FALSE),"")</f>
        <v/>
      </c>
      <c r="K20" s="252" t="str">
        <f ca="1">+IF(F20="H",HLOOKUP(B20,'Cálculo Pt2'!$D$7:$Y$11,4,FALSE),"")</f>
        <v/>
      </c>
      <c r="L20" s="253">
        <f t="shared" ca="1" si="8"/>
        <v>0</v>
      </c>
      <c r="M20" s="74" t="str">
        <f t="shared" ca="1" si="3"/>
        <v xml:space="preserve"> </v>
      </c>
      <c r="N20" s="791">
        <f>RESUMEN!J11</f>
        <v>0</v>
      </c>
      <c r="O20" s="796"/>
      <c r="P20" s="41"/>
      <c r="Q20" s="41"/>
      <c r="R20" s="251">
        <f t="shared" ca="1" si="4"/>
        <v>0</v>
      </c>
      <c r="S20" s="169">
        <v>7</v>
      </c>
      <c r="T20" s="41"/>
      <c r="U20" s="41"/>
      <c r="V20" s="41"/>
      <c r="W20" s="41"/>
      <c r="X20" s="41"/>
      <c r="Y20" s="41"/>
      <c r="Z20" s="41"/>
      <c r="AA20" s="41"/>
    </row>
    <row r="21" spans="2:27" ht="33" hidden="1" customHeight="1">
      <c r="B21" s="50">
        <f>+IF('1_ENTREGA'!A15="","",'1_ENTREGA'!A15)</f>
        <v>8</v>
      </c>
      <c r="C21" s="793">
        <f t="shared" si="0"/>
        <v>0</v>
      </c>
      <c r="D21" s="695"/>
      <c r="E21" s="693"/>
      <c r="F21" s="125" t="str">
        <f t="shared" ca="1" si="1"/>
        <v xml:space="preserve"> </v>
      </c>
      <c r="G21" s="795">
        <f t="shared" ca="1" si="6"/>
        <v>0</v>
      </c>
      <c r="H21" s="693"/>
      <c r="I21" s="252">
        <f t="shared" ca="1" si="7"/>
        <v>0</v>
      </c>
      <c r="J21" s="252" t="str">
        <f ca="1">+IF(F21="H",HLOOKUP(B21,'Cálculo Pt2'!$D$7:$Y$11,3,FALSE),"")</f>
        <v/>
      </c>
      <c r="K21" s="252" t="str">
        <f ca="1">+IF(F21="H",HLOOKUP(B21,'Cálculo Pt2'!$D$7:$Y$11,4,FALSE),"")</f>
        <v/>
      </c>
      <c r="L21" s="253">
        <f t="shared" ca="1" si="8"/>
        <v>0</v>
      </c>
      <c r="M21" s="74" t="str">
        <f t="shared" ca="1" si="3"/>
        <v xml:space="preserve"> </v>
      </c>
      <c r="N21" s="791"/>
      <c r="O21" s="796"/>
      <c r="P21" s="41"/>
      <c r="Q21" s="41"/>
      <c r="R21" s="251">
        <f t="shared" ca="1" si="4"/>
        <v>0</v>
      </c>
      <c r="S21" s="169">
        <v>8</v>
      </c>
      <c r="T21" s="41"/>
      <c r="U21" s="41"/>
      <c r="V21" s="41"/>
      <c r="W21" s="41"/>
      <c r="X21" s="41"/>
      <c r="Y21" s="41"/>
      <c r="Z21" s="41"/>
      <c r="AA21" s="41"/>
    </row>
    <row r="22" spans="2:27" ht="33" hidden="1" customHeight="1">
      <c r="B22" s="50">
        <f>+IF('1_ENTREGA'!A16="","",'1_ENTREGA'!A16)</f>
        <v>9</v>
      </c>
      <c r="C22" s="793">
        <f t="shared" si="0"/>
        <v>0</v>
      </c>
      <c r="D22" s="695"/>
      <c r="E22" s="693"/>
      <c r="F22" s="125" t="str">
        <f t="shared" ca="1" si="1"/>
        <v xml:space="preserve"> </v>
      </c>
      <c r="G22" s="795">
        <v>0</v>
      </c>
      <c r="H22" s="693"/>
      <c r="I22" s="252">
        <f t="shared" ref="I22:I25" ca="1" si="9">IF(G22="","",IF($I$7="Media aritmética",(G22&lt;=$K$7)*100+(G22&gt;$K$7)*0,IF(AND((AVERAGE($G$14:$G$24)-$K$7/2&lt;=G22),(G22&lt;(AVERAGE($G$14:$G$24)+$K$7/2))),100,0)))</f>
        <v>0</v>
      </c>
      <c r="J22" s="252" t="str">
        <f ca="1">+IF(F22="H",HLOOKUP(B22,'Cálculo Pt2'!$D$7:$Y$11,3,FALSE),"")</f>
        <v/>
      </c>
      <c r="K22" s="252" t="str">
        <f ca="1">+IF(F22="H",HLOOKUP(B22,'Cálculo Pt2'!$D$7:$Y$11,4,FALSE),"")</f>
        <v/>
      </c>
      <c r="L22" s="253">
        <f t="shared" ca="1" si="8"/>
        <v>0</v>
      </c>
      <c r="M22" s="74" t="str">
        <f t="shared" ca="1" si="3"/>
        <v xml:space="preserve"> </v>
      </c>
      <c r="N22" s="791"/>
      <c r="O22" s="693"/>
      <c r="P22" s="41"/>
      <c r="Q22" s="41"/>
      <c r="R22" s="251">
        <f t="shared" ca="1" si="4"/>
        <v>0</v>
      </c>
      <c r="S22" s="169">
        <v>9</v>
      </c>
      <c r="T22" s="41"/>
      <c r="U22" s="41"/>
      <c r="V22" s="41"/>
      <c r="W22" s="41"/>
      <c r="X22" s="41"/>
      <c r="Y22" s="41"/>
      <c r="Z22" s="41"/>
      <c r="AA22" s="41"/>
    </row>
    <row r="23" spans="2:27" ht="33" hidden="1" customHeight="1">
      <c r="B23" s="50">
        <f>+IF('1_ENTREGA'!A17="","",'1_ENTREGA'!A17)</f>
        <v>10</v>
      </c>
      <c r="C23" s="793">
        <f t="shared" si="0"/>
        <v>0</v>
      </c>
      <c r="D23" s="695"/>
      <c r="E23" s="693"/>
      <c r="F23" s="125" t="str">
        <f t="shared" ca="1" si="1"/>
        <v xml:space="preserve"> </v>
      </c>
      <c r="G23" s="795">
        <v>0</v>
      </c>
      <c r="H23" s="693"/>
      <c r="I23" s="252">
        <f t="shared" ca="1" si="9"/>
        <v>0</v>
      </c>
      <c r="J23" s="252" t="str">
        <f ca="1">+IF(F23="H",HLOOKUP(B23,'Cálculo Pt2'!$D$7:$Y$11,3,FALSE),"")</f>
        <v/>
      </c>
      <c r="K23" s="252" t="str">
        <f ca="1">+IF(F23="H",HLOOKUP(B23,'Cálculo Pt2'!$D$7:$Y$11,4,FALSE),"")</f>
        <v/>
      </c>
      <c r="L23" s="253">
        <f t="shared" ca="1" si="8"/>
        <v>0</v>
      </c>
      <c r="M23" s="74" t="str">
        <f t="shared" ca="1" si="3"/>
        <v xml:space="preserve"> </v>
      </c>
      <c r="N23" s="792"/>
      <c r="O23" s="693"/>
      <c r="P23" s="41"/>
      <c r="Q23" s="41"/>
      <c r="R23" s="251">
        <f t="shared" ca="1" si="4"/>
        <v>0</v>
      </c>
      <c r="S23" s="169">
        <v>10</v>
      </c>
      <c r="T23" s="41"/>
      <c r="U23" s="41"/>
      <c r="V23" s="41"/>
      <c r="W23" s="41"/>
      <c r="X23" s="41"/>
      <c r="Y23" s="41"/>
      <c r="Z23" s="41"/>
      <c r="AA23" s="41"/>
    </row>
    <row r="24" spans="2:27" ht="17" hidden="1">
      <c r="B24" s="50">
        <f>+IF('1_ENTREGA'!A18="","",'1_ENTREGA'!A18)</f>
        <v>11</v>
      </c>
      <c r="C24" s="793">
        <f t="shared" si="0"/>
        <v>0</v>
      </c>
      <c r="D24" s="695"/>
      <c r="E24" s="693"/>
      <c r="F24" s="125" t="str">
        <f t="shared" ca="1" si="1"/>
        <v xml:space="preserve"> </v>
      </c>
      <c r="G24" s="795">
        <f t="shared" ref="G24" ca="1" si="10">IF(OR(F24="NH",F24=""),"",IF(VLOOKUP(B24,COSTO_D,2,FALSE)&gt;$D$8,"REVISAR",ROUND(VLOOKUP(B24,COSTO_D,2,FALSE),0)))</f>
        <v>0</v>
      </c>
      <c r="H24" s="693"/>
      <c r="I24" s="252">
        <f t="shared" ca="1" si="9"/>
        <v>0</v>
      </c>
      <c r="J24" s="252" t="str">
        <f ca="1">+IF(F24="H",HLOOKUP(B24,'Cálculo Pt2'!$D$7:$Y$11,3,FALSE),"")</f>
        <v/>
      </c>
      <c r="K24" s="252" t="str">
        <f ca="1">+IF(F24="H",HLOOKUP(B24,'Cálculo Pt2'!$D$7:$Y$11,4,FALSE),"")</f>
        <v/>
      </c>
      <c r="L24" s="253">
        <f t="shared" ca="1" si="8"/>
        <v>0</v>
      </c>
      <c r="M24" s="74" t="str">
        <f t="shared" ca="1" si="3"/>
        <v xml:space="preserve"> </v>
      </c>
      <c r="N24" s="791"/>
      <c r="O24" s="693"/>
      <c r="P24" s="41"/>
      <c r="Q24" s="41"/>
      <c r="R24" s="251">
        <f t="shared" ca="1" si="4"/>
        <v>0</v>
      </c>
      <c r="S24" s="169">
        <v>11</v>
      </c>
      <c r="T24" s="41"/>
      <c r="U24" s="41"/>
      <c r="V24" s="41"/>
      <c r="W24" s="41"/>
      <c r="X24" s="41"/>
      <c r="Y24" s="41"/>
      <c r="Z24" s="41"/>
      <c r="AA24" s="41"/>
    </row>
    <row r="25" spans="2:27" ht="15.75" customHeight="1">
      <c r="B25" s="232"/>
      <c r="C25" s="232"/>
      <c r="D25" s="232"/>
      <c r="E25" s="232"/>
      <c r="F25" s="232"/>
      <c r="G25" s="794"/>
      <c r="H25" s="699"/>
      <c r="I25" s="232" t="str">
        <f t="shared" si="9"/>
        <v/>
      </c>
      <c r="J25" s="232"/>
      <c r="K25" s="232"/>
      <c r="L25" s="232"/>
      <c r="M25" s="232"/>
      <c r="N25" s="232"/>
      <c r="O25" s="232"/>
      <c r="P25" s="232"/>
      <c r="Q25" s="232"/>
      <c r="R25" s="232"/>
      <c r="S25" s="232"/>
      <c r="T25" s="232"/>
      <c r="U25" s="232"/>
      <c r="V25" s="232"/>
      <c r="W25" s="232"/>
      <c r="X25" s="232"/>
      <c r="Y25" s="232"/>
      <c r="Z25" s="232"/>
      <c r="AA25" s="232"/>
    </row>
    <row r="26" spans="2:27" ht="15.75" customHeight="1">
      <c r="B26" s="232"/>
      <c r="C26" s="789"/>
      <c r="D26" s="789"/>
      <c r="E26" s="789"/>
      <c r="F26" s="789"/>
      <c r="G26" s="789"/>
      <c r="H26" s="789"/>
      <c r="I26" s="789"/>
      <c r="J26" s="789"/>
      <c r="K26" s="789"/>
      <c r="L26" s="789"/>
      <c r="M26" s="789"/>
      <c r="N26" s="789"/>
      <c r="O26" s="789"/>
      <c r="P26" s="789"/>
      <c r="Q26" s="789"/>
      <c r="R26" s="789"/>
      <c r="S26" s="232"/>
      <c r="T26" s="232"/>
      <c r="U26" s="232"/>
      <c r="V26" s="232"/>
      <c r="W26" s="232"/>
      <c r="X26" s="232"/>
      <c r="Y26" s="232"/>
      <c r="Z26" s="232"/>
      <c r="AA26" s="232"/>
    </row>
    <row r="27" spans="2:27" ht="15.75" customHeight="1">
      <c r="B27" s="232"/>
      <c r="C27" s="790"/>
      <c r="D27" s="790"/>
      <c r="E27" s="790"/>
      <c r="F27" s="790"/>
      <c r="G27" s="790"/>
      <c r="H27" s="790"/>
      <c r="I27" s="790"/>
      <c r="J27" s="790"/>
      <c r="K27" s="790"/>
      <c r="L27" s="790"/>
      <c r="M27" s="790"/>
      <c r="N27" s="790"/>
      <c r="O27" s="790"/>
      <c r="P27" s="790"/>
      <c r="Q27" s="790"/>
      <c r="R27" s="790"/>
      <c r="S27" s="232"/>
      <c r="T27" s="232"/>
      <c r="U27" s="232"/>
      <c r="V27" s="232"/>
      <c r="W27" s="232"/>
      <c r="X27" s="232"/>
      <c r="Y27" s="232"/>
      <c r="Z27" s="232"/>
      <c r="AA27" s="232"/>
    </row>
    <row r="28" spans="2:27" ht="16">
      <c r="B28" s="232"/>
      <c r="C28" s="444"/>
      <c r="D28" s="445"/>
      <c r="E28" s="443"/>
      <c r="F28" s="443"/>
      <c r="G28" s="443"/>
      <c r="H28" s="443"/>
      <c r="I28" s="443"/>
      <c r="J28" s="443"/>
      <c r="K28" s="443"/>
      <c r="L28" s="443"/>
      <c r="M28" s="443"/>
      <c r="N28" s="443"/>
      <c r="O28" s="443"/>
      <c r="P28" s="443"/>
      <c r="Q28" s="443"/>
      <c r="R28" s="443"/>
      <c r="S28" s="232"/>
      <c r="T28" s="232"/>
      <c r="U28" s="232"/>
      <c r="V28" s="232"/>
      <c r="W28" s="232"/>
      <c r="X28" s="232"/>
      <c r="Y28" s="232"/>
      <c r="Z28" s="232"/>
      <c r="AA28" s="232"/>
    </row>
    <row r="29" spans="2:27" ht="15.75" customHeight="1">
      <c r="B29" s="232"/>
      <c r="C29" s="232"/>
      <c r="D29" s="368"/>
      <c r="E29" s="232"/>
      <c r="F29" s="232"/>
      <c r="G29" s="474"/>
      <c r="H29" s="232"/>
      <c r="I29" s="232"/>
      <c r="J29" s="232"/>
      <c r="K29" s="232"/>
      <c r="L29" s="254"/>
      <c r="M29" s="232"/>
      <c r="N29" s="232"/>
      <c r="O29" s="232"/>
      <c r="P29" s="232"/>
      <c r="Q29" s="232"/>
      <c r="R29" s="232"/>
      <c r="S29" s="232"/>
      <c r="T29" s="232"/>
      <c r="U29" s="232"/>
      <c r="V29" s="232"/>
      <c r="W29" s="232"/>
      <c r="X29" s="232"/>
      <c r="Y29" s="232"/>
      <c r="Z29" s="232"/>
      <c r="AA29" s="232"/>
    </row>
    <row r="30" spans="2:27" ht="15.75" customHeight="1">
      <c r="B30" s="232"/>
      <c r="C30" s="232"/>
      <c r="D30" s="232"/>
      <c r="E30" s="232"/>
      <c r="F30" s="232"/>
      <c r="G30" s="368"/>
      <c r="H30" s="232"/>
      <c r="I30" s="232"/>
      <c r="J30" s="232"/>
      <c r="K30" s="232"/>
      <c r="L30" s="232"/>
      <c r="M30" s="232"/>
      <c r="N30" s="232"/>
      <c r="O30" s="232"/>
      <c r="P30" s="232"/>
      <c r="Q30" s="232"/>
      <c r="R30" s="232"/>
      <c r="S30" s="232"/>
      <c r="T30" s="232"/>
      <c r="U30" s="232"/>
      <c r="V30" s="232"/>
      <c r="W30" s="232"/>
      <c r="X30" s="232"/>
      <c r="Y30" s="232"/>
      <c r="Z30" s="232"/>
      <c r="AA30" s="232"/>
    </row>
    <row r="31" spans="2:27" ht="15.75" customHeight="1">
      <c r="B31" s="232"/>
      <c r="C31" s="232"/>
      <c r="D31" s="232"/>
      <c r="E31" s="232"/>
      <c r="F31" s="232"/>
      <c r="G31" s="475"/>
      <c r="H31" s="232"/>
      <c r="I31" s="232"/>
      <c r="J31" s="232"/>
      <c r="K31" s="232"/>
      <c r="L31" s="232"/>
      <c r="M31" s="232"/>
      <c r="N31" s="232"/>
      <c r="O31" s="232"/>
      <c r="P31" s="232"/>
      <c r="Q31" s="232"/>
      <c r="R31" s="232"/>
      <c r="S31" s="232"/>
      <c r="T31" s="232"/>
      <c r="U31" s="232"/>
      <c r="V31" s="232"/>
      <c r="W31" s="232"/>
      <c r="X31" s="232"/>
      <c r="Y31" s="232"/>
      <c r="Z31" s="232"/>
      <c r="AA31" s="232"/>
    </row>
    <row r="32" spans="2:27" ht="15.75" customHeight="1">
      <c r="B32" s="232"/>
      <c r="C32" s="232"/>
      <c r="D32" s="232"/>
      <c r="E32" s="232"/>
      <c r="F32" s="232"/>
      <c r="G32" s="232"/>
      <c r="H32" s="232"/>
      <c r="I32" s="232"/>
      <c r="J32" s="232"/>
      <c r="K32" s="232"/>
      <c r="L32" s="232"/>
      <c r="M32" s="232"/>
      <c r="N32" s="232"/>
      <c r="O32" s="232"/>
      <c r="P32" s="232"/>
      <c r="Q32" s="232"/>
      <c r="R32" s="232"/>
      <c r="S32" s="232"/>
      <c r="T32" s="232"/>
      <c r="U32" s="232"/>
      <c r="V32" s="232"/>
      <c r="W32" s="232"/>
      <c r="X32" s="232"/>
      <c r="Y32" s="232"/>
      <c r="Z32" s="232"/>
      <c r="AA32" s="232"/>
    </row>
    <row r="33" spans="2:27" ht="15.75" customHeight="1">
      <c r="B33" s="232"/>
      <c r="C33" s="232"/>
      <c r="D33" s="232"/>
      <c r="E33" s="232"/>
      <c r="F33" s="232"/>
      <c r="G33" s="232"/>
      <c r="H33" s="232"/>
      <c r="I33" s="232"/>
      <c r="J33" s="232"/>
      <c r="K33" s="232"/>
      <c r="L33" s="232"/>
      <c r="M33" s="232"/>
      <c r="N33" s="232"/>
      <c r="O33" s="232"/>
      <c r="P33" s="232"/>
      <c r="Q33" s="232"/>
      <c r="R33" s="232"/>
      <c r="S33" s="232"/>
      <c r="T33" s="232"/>
      <c r="U33" s="232"/>
      <c r="V33" s="232"/>
      <c r="W33" s="232"/>
      <c r="X33" s="232"/>
      <c r="Y33" s="232"/>
      <c r="Z33" s="232"/>
      <c r="AA33" s="232"/>
    </row>
    <row r="34" spans="2:27" ht="15.75" customHeight="1">
      <c r="B34" s="232"/>
      <c r="C34" s="232"/>
      <c r="D34" s="232"/>
      <c r="E34" s="232"/>
      <c r="F34" s="232"/>
      <c r="G34" s="232"/>
      <c r="H34" s="232"/>
      <c r="I34" s="232"/>
      <c r="J34" s="232"/>
      <c r="K34" s="232"/>
      <c r="L34" s="232"/>
      <c r="M34" s="232"/>
      <c r="N34" s="232"/>
      <c r="O34" s="232"/>
      <c r="P34" s="232"/>
      <c r="Q34" s="232"/>
      <c r="R34" s="232"/>
      <c r="S34" s="232"/>
      <c r="T34" s="232"/>
      <c r="U34" s="232"/>
      <c r="V34" s="232"/>
      <c r="W34" s="232"/>
      <c r="X34" s="232"/>
      <c r="Y34" s="232"/>
      <c r="Z34" s="232"/>
      <c r="AA34" s="232"/>
    </row>
    <row r="35" spans="2:27" ht="15.75" customHeight="1">
      <c r="B35" s="232"/>
      <c r="C35" s="232"/>
      <c r="D35" s="232"/>
      <c r="E35" s="232"/>
      <c r="F35" s="232"/>
      <c r="G35" s="232"/>
      <c r="H35" s="232"/>
      <c r="I35" s="232"/>
      <c r="J35" s="232"/>
      <c r="K35" s="232"/>
      <c r="L35" s="232"/>
      <c r="M35" s="232"/>
      <c r="N35" s="232"/>
      <c r="O35" s="232"/>
      <c r="P35" s="232"/>
      <c r="Q35" s="232"/>
      <c r="R35" s="232"/>
      <c r="S35" s="232"/>
      <c r="T35" s="232"/>
      <c r="U35" s="232"/>
      <c r="V35" s="232"/>
      <c r="W35" s="232"/>
      <c r="X35" s="232"/>
      <c r="Y35" s="232"/>
      <c r="Z35" s="232"/>
      <c r="AA35" s="232"/>
    </row>
    <row r="36" spans="2:27" ht="15.75" customHeight="1">
      <c r="B36" s="232"/>
      <c r="C36" s="232"/>
      <c r="D36" s="232"/>
      <c r="E36" s="232"/>
      <c r="F36" s="232"/>
      <c r="G36" s="232"/>
      <c r="H36" s="232"/>
      <c r="I36" s="232"/>
      <c r="J36" s="232"/>
      <c r="K36" s="232"/>
      <c r="L36" s="232"/>
      <c r="M36" s="232"/>
      <c r="N36" s="232"/>
      <c r="O36" s="232"/>
      <c r="P36" s="232"/>
      <c r="Q36" s="232"/>
      <c r="R36" s="232"/>
      <c r="S36" s="232"/>
      <c r="T36" s="232"/>
      <c r="U36" s="232"/>
      <c r="V36" s="232"/>
      <c r="W36" s="232"/>
      <c r="X36" s="232"/>
      <c r="Y36" s="232"/>
      <c r="Z36" s="232"/>
      <c r="AA36" s="232"/>
    </row>
    <row r="37" spans="2:27" ht="15.75" customHeight="1">
      <c r="B37" s="232"/>
      <c r="C37" s="232"/>
      <c r="D37" s="232"/>
      <c r="E37" s="232"/>
      <c r="F37" s="232"/>
      <c r="G37" s="232"/>
      <c r="H37" s="232"/>
      <c r="I37" s="232"/>
      <c r="J37" s="232"/>
      <c r="K37" s="232"/>
      <c r="L37" s="232"/>
      <c r="M37" s="232"/>
      <c r="N37" s="232"/>
      <c r="O37" s="232"/>
      <c r="P37" s="232"/>
      <c r="Q37" s="232"/>
      <c r="R37" s="232"/>
      <c r="S37" s="232"/>
      <c r="T37" s="232"/>
      <c r="U37" s="232"/>
      <c r="V37" s="232"/>
      <c r="W37" s="232"/>
      <c r="X37" s="232"/>
      <c r="Y37" s="232"/>
      <c r="Z37" s="232"/>
      <c r="AA37" s="232"/>
    </row>
    <row r="38" spans="2:27" ht="15.75" customHeight="1">
      <c r="B38" s="232"/>
      <c r="C38" s="232"/>
      <c r="D38" s="232"/>
      <c r="E38" s="232"/>
      <c r="F38" s="232"/>
      <c r="G38" s="232"/>
      <c r="H38" s="232"/>
      <c r="I38" s="232"/>
      <c r="J38" s="232"/>
      <c r="K38" s="232"/>
      <c r="L38" s="232"/>
      <c r="M38" s="232"/>
      <c r="N38" s="232"/>
      <c r="O38" s="232"/>
      <c r="P38" s="232"/>
      <c r="Q38" s="232"/>
      <c r="R38" s="232"/>
      <c r="S38" s="232"/>
      <c r="T38" s="232"/>
      <c r="U38" s="232"/>
      <c r="V38" s="232"/>
      <c r="W38" s="232"/>
      <c r="X38" s="232"/>
      <c r="Y38" s="232"/>
      <c r="Z38" s="232"/>
      <c r="AA38" s="232"/>
    </row>
    <row r="39" spans="2:27" ht="15.75" customHeight="1">
      <c r="B39" s="232"/>
      <c r="C39" s="232"/>
      <c r="D39" s="232"/>
      <c r="E39" s="232"/>
      <c r="F39" s="232"/>
      <c r="G39" s="232"/>
      <c r="H39" s="232"/>
      <c r="I39" s="232"/>
      <c r="J39" s="232"/>
      <c r="K39" s="232"/>
      <c r="L39" s="232"/>
      <c r="M39" s="232"/>
      <c r="N39" s="232"/>
      <c r="O39" s="232"/>
      <c r="P39" s="232"/>
      <c r="Q39" s="232"/>
      <c r="R39" s="232"/>
      <c r="S39" s="232"/>
      <c r="T39" s="232"/>
      <c r="U39" s="232"/>
      <c r="V39" s="232"/>
      <c r="W39" s="232"/>
      <c r="X39" s="232"/>
      <c r="Y39" s="232"/>
      <c r="Z39" s="232"/>
      <c r="AA39" s="232"/>
    </row>
    <row r="40" spans="2:27" ht="15.75" customHeight="1">
      <c r="B40" s="232"/>
      <c r="C40" s="232"/>
      <c r="D40" s="232"/>
      <c r="E40" s="232"/>
      <c r="F40" s="232"/>
      <c r="G40" s="232"/>
      <c r="H40" s="232"/>
      <c r="I40" s="232"/>
      <c r="J40" s="232"/>
      <c r="K40" s="232"/>
      <c r="L40" s="232"/>
      <c r="M40" s="232"/>
      <c r="N40" s="232"/>
      <c r="O40" s="232"/>
      <c r="P40" s="232"/>
      <c r="Q40" s="232"/>
      <c r="R40" s="232"/>
      <c r="S40" s="232"/>
      <c r="T40" s="232"/>
      <c r="U40" s="232"/>
      <c r="V40" s="232"/>
      <c r="W40" s="232"/>
      <c r="X40" s="232"/>
      <c r="Y40" s="232"/>
      <c r="Z40" s="232"/>
      <c r="AA40" s="232"/>
    </row>
    <row r="41" spans="2:27" ht="15.75" customHeight="1">
      <c r="B41" s="232"/>
      <c r="C41" s="232"/>
      <c r="D41" s="232"/>
      <c r="E41" s="232"/>
      <c r="F41" s="232"/>
      <c r="G41" s="232"/>
      <c r="H41" s="232"/>
      <c r="I41" s="232"/>
      <c r="J41" s="232"/>
      <c r="K41" s="232"/>
      <c r="L41" s="232"/>
      <c r="M41" s="232"/>
      <c r="N41" s="232"/>
      <c r="O41" s="232"/>
      <c r="P41" s="232"/>
      <c r="Q41" s="232"/>
      <c r="R41" s="232"/>
      <c r="S41" s="232"/>
      <c r="T41" s="232"/>
      <c r="U41" s="232"/>
      <c r="V41" s="232"/>
      <c r="W41" s="232"/>
      <c r="X41" s="232"/>
      <c r="Y41" s="232"/>
      <c r="Z41" s="232"/>
      <c r="AA41" s="232"/>
    </row>
    <row r="42" spans="2:27" ht="15.75" customHeight="1">
      <c r="B42" s="232"/>
      <c r="C42" s="232"/>
      <c r="D42" s="232"/>
      <c r="E42" s="232"/>
      <c r="F42" s="232"/>
      <c r="G42" s="232"/>
      <c r="H42" s="232"/>
      <c r="I42" s="232"/>
      <c r="J42" s="232"/>
      <c r="K42" s="232"/>
      <c r="L42" s="232"/>
      <c r="M42" s="232"/>
      <c r="N42" s="232"/>
      <c r="O42" s="232"/>
      <c r="P42" s="232"/>
      <c r="Q42" s="232"/>
      <c r="R42" s="232"/>
      <c r="S42" s="232"/>
      <c r="T42" s="232"/>
      <c r="U42" s="232"/>
      <c r="V42" s="232"/>
      <c r="W42" s="232"/>
      <c r="X42" s="232"/>
      <c r="Y42" s="232"/>
      <c r="Z42" s="232"/>
      <c r="AA42" s="232"/>
    </row>
    <row r="43" spans="2:27" ht="15.75" customHeight="1">
      <c r="B43" s="232"/>
      <c r="C43" s="232"/>
      <c r="D43" s="232"/>
      <c r="E43" s="232"/>
      <c r="F43" s="232"/>
      <c r="G43" s="232"/>
      <c r="H43" s="232"/>
      <c r="I43" s="232"/>
      <c r="J43" s="232"/>
      <c r="K43" s="232"/>
      <c r="L43" s="232"/>
      <c r="M43" s="232"/>
      <c r="N43" s="232"/>
      <c r="O43" s="232"/>
      <c r="P43" s="232"/>
      <c r="Q43" s="232"/>
      <c r="R43" s="232"/>
      <c r="S43" s="232"/>
      <c r="T43" s="232"/>
      <c r="U43" s="232"/>
      <c r="V43" s="232"/>
      <c r="W43" s="232"/>
      <c r="X43" s="232"/>
      <c r="Y43" s="232"/>
      <c r="Z43" s="232"/>
      <c r="AA43" s="232"/>
    </row>
    <row r="44" spans="2:27" ht="15.75" customHeight="1">
      <c r="B44" s="232"/>
      <c r="C44" s="232"/>
      <c r="D44" s="232"/>
      <c r="E44" s="232"/>
      <c r="F44" s="232"/>
      <c r="G44" s="232"/>
      <c r="H44" s="232"/>
      <c r="I44" s="232"/>
      <c r="J44" s="232"/>
      <c r="K44" s="232"/>
      <c r="L44" s="232"/>
      <c r="M44" s="232"/>
      <c r="N44" s="232"/>
      <c r="O44" s="232"/>
      <c r="P44" s="232"/>
      <c r="Q44" s="232"/>
      <c r="R44" s="232"/>
      <c r="S44" s="232"/>
      <c r="T44" s="232"/>
      <c r="U44" s="232"/>
      <c r="V44" s="232"/>
      <c r="W44" s="232"/>
      <c r="X44" s="232"/>
      <c r="Y44" s="232"/>
      <c r="Z44" s="232"/>
      <c r="AA44" s="232"/>
    </row>
    <row r="45" spans="2:27" ht="15.75" customHeight="1">
      <c r="B45" s="232"/>
      <c r="C45" s="232"/>
      <c r="D45" s="232"/>
      <c r="E45" s="232"/>
      <c r="F45" s="232"/>
      <c r="G45" s="232"/>
      <c r="H45" s="232"/>
      <c r="I45" s="232"/>
      <c r="J45" s="232"/>
      <c r="K45" s="232"/>
      <c r="L45" s="232"/>
      <c r="M45" s="232"/>
      <c r="N45" s="232"/>
      <c r="O45" s="232"/>
      <c r="P45" s="232"/>
      <c r="Q45" s="232"/>
      <c r="R45" s="232"/>
      <c r="S45" s="232"/>
      <c r="T45" s="232"/>
      <c r="U45" s="232"/>
      <c r="V45" s="232"/>
      <c r="W45" s="232"/>
      <c r="X45" s="232"/>
      <c r="Y45" s="232"/>
      <c r="Z45" s="232"/>
      <c r="AA45" s="232"/>
    </row>
    <row r="46" spans="2:27" ht="15.75" customHeight="1">
      <c r="B46" s="232"/>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row>
    <row r="47" spans="2:27" ht="15.75" customHeight="1">
      <c r="B47" s="232"/>
      <c r="C47" s="232"/>
      <c r="D47" s="232"/>
      <c r="E47" s="232"/>
      <c r="F47" s="232"/>
      <c r="G47" s="232"/>
      <c r="H47" s="232"/>
      <c r="I47" s="232"/>
      <c r="J47" s="232"/>
      <c r="K47" s="232"/>
      <c r="L47" s="232"/>
      <c r="M47" s="232"/>
      <c r="N47" s="232"/>
      <c r="O47" s="232"/>
      <c r="P47" s="232"/>
      <c r="Q47" s="232"/>
      <c r="R47" s="232"/>
      <c r="S47" s="232"/>
      <c r="T47" s="232"/>
      <c r="U47" s="232"/>
      <c r="V47" s="232"/>
      <c r="W47" s="232"/>
      <c r="X47" s="232"/>
      <c r="Y47" s="232"/>
      <c r="Z47" s="232"/>
      <c r="AA47" s="232"/>
    </row>
    <row r="48" spans="2:27" ht="15.75" customHeight="1">
      <c r="B48" s="232"/>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row>
    <row r="49" spans="2:27" ht="15.75" customHeight="1">
      <c r="B49" s="232"/>
      <c r="C49" s="232"/>
      <c r="D49" s="232"/>
      <c r="E49" s="232"/>
      <c r="F49" s="232"/>
      <c r="G49" s="232"/>
      <c r="H49" s="232"/>
      <c r="I49" s="232"/>
      <c r="J49" s="232"/>
      <c r="K49" s="232"/>
      <c r="L49" s="232"/>
      <c r="M49" s="232"/>
      <c r="N49" s="232"/>
      <c r="O49" s="232"/>
      <c r="P49" s="232"/>
      <c r="Q49" s="232"/>
      <c r="R49" s="232"/>
      <c r="S49" s="232"/>
      <c r="T49" s="232"/>
      <c r="U49" s="232"/>
      <c r="V49" s="232"/>
      <c r="W49" s="232"/>
      <c r="X49" s="232"/>
      <c r="Y49" s="232"/>
      <c r="Z49" s="232"/>
      <c r="AA49" s="232"/>
    </row>
    <row r="50" spans="2:27" ht="15.75" customHeight="1">
      <c r="B50" s="232"/>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row>
    <row r="51" spans="2:27" ht="15.75" customHeight="1">
      <c r="B51" s="232"/>
      <c r="C51" s="232"/>
      <c r="D51" s="232"/>
      <c r="E51" s="232"/>
      <c r="F51" s="232"/>
      <c r="G51" s="232"/>
      <c r="H51" s="232"/>
      <c r="I51" s="232"/>
      <c r="J51" s="232"/>
      <c r="K51" s="232"/>
      <c r="L51" s="232"/>
      <c r="M51" s="232"/>
      <c r="N51" s="232"/>
      <c r="O51" s="232"/>
      <c r="P51" s="232"/>
      <c r="Q51" s="232"/>
      <c r="R51" s="232"/>
      <c r="S51" s="232"/>
      <c r="T51" s="232"/>
      <c r="U51" s="232"/>
      <c r="V51" s="232"/>
      <c r="W51" s="232"/>
      <c r="X51" s="232"/>
      <c r="Y51" s="232"/>
      <c r="Z51" s="232"/>
      <c r="AA51" s="232"/>
    </row>
    <row r="52" spans="2:27" ht="15.75" customHeight="1">
      <c r="B52" s="232"/>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row>
    <row r="53" spans="2:27" ht="15.75" customHeight="1">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row>
    <row r="54" spans="2:27" ht="15.75" customHeight="1">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row>
    <row r="55" spans="2:27" ht="15.75" customHeight="1">
      <c r="B55" s="232"/>
      <c r="C55" s="232"/>
      <c r="D55" s="232"/>
      <c r="E55" s="232"/>
      <c r="F55" s="232"/>
      <c r="G55" s="232"/>
      <c r="H55" s="232"/>
      <c r="I55" s="232"/>
      <c r="J55" s="232"/>
      <c r="K55" s="232"/>
      <c r="L55" s="232"/>
      <c r="M55" s="232"/>
      <c r="N55" s="232"/>
      <c r="O55" s="232"/>
      <c r="P55" s="232"/>
      <c r="Q55" s="232"/>
      <c r="R55" s="232"/>
      <c r="S55" s="232"/>
      <c r="T55" s="232"/>
      <c r="U55" s="232"/>
      <c r="V55" s="232"/>
      <c r="W55" s="232"/>
      <c r="X55" s="232"/>
      <c r="Y55" s="232"/>
      <c r="Z55" s="232"/>
      <c r="AA55" s="232"/>
    </row>
    <row r="56" spans="2:27" ht="15.75" customHeight="1">
      <c r="B56" s="232"/>
      <c r="C56" s="232"/>
      <c r="D56" s="232"/>
      <c r="E56" s="232"/>
      <c r="F56" s="232"/>
      <c r="G56" s="232"/>
      <c r="H56" s="232"/>
      <c r="I56" s="232"/>
      <c r="J56" s="232"/>
      <c r="K56" s="232"/>
      <c r="L56" s="232"/>
      <c r="M56" s="232"/>
      <c r="N56" s="232"/>
      <c r="O56" s="232"/>
      <c r="P56" s="232"/>
      <c r="Q56" s="232"/>
      <c r="R56" s="232"/>
      <c r="S56" s="232"/>
      <c r="T56" s="232"/>
      <c r="U56" s="232"/>
      <c r="V56" s="232"/>
      <c r="W56" s="232"/>
      <c r="X56" s="232"/>
      <c r="Y56" s="232"/>
      <c r="Z56" s="232"/>
      <c r="AA56" s="232"/>
    </row>
    <row r="57" spans="2:27" ht="15.75" customHeight="1">
      <c r="B57" s="232"/>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row>
    <row r="58" spans="2:27" ht="15.75" customHeight="1">
      <c r="B58" s="232"/>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32"/>
    </row>
    <row r="59" spans="2:27" ht="15.75" customHeight="1">
      <c r="B59" s="232"/>
      <c r="C59" s="232"/>
      <c r="D59" s="232"/>
      <c r="E59" s="232"/>
      <c r="F59" s="232"/>
      <c r="G59" s="232"/>
      <c r="H59" s="232"/>
      <c r="I59" s="232"/>
      <c r="J59" s="232"/>
      <c r="K59" s="232"/>
      <c r="L59" s="232"/>
      <c r="M59" s="232"/>
      <c r="N59" s="232"/>
      <c r="O59" s="232"/>
      <c r="P59" s="232"/>
      <c r="Q59" s="232"/>
      <c r="R59" s="232"/>
      <c r="S59" s="232"/>
      <c r="T59" s="232"/>
      <c r="U59" s="232"/>
      <c r="V59" s="232"/>
      <c r="W59" s="232"/>
      <c r="X59" s="232"/>
      <c r="Y59" s="232"/>
      <c r="Z59" s="232"/>
      <c r="AA59" s="232"/>
    </row>
    <row r="60" spans="2:27" ht="15.75" customHeight="1">
      <c r="B60" s="232"/>
      <c r="C60" s="232"/>
      <c r="D60" s="232"/>
      <c r="E60" s="232"/>
      <c r="F60" s="232"/>
      <c r="G60" s="232"/>
      <c r="H60" s="232"/>
      <c r="I60" s="232"/>
      <c r="J60" s="232"/>
      <c r="K60" s="232"/>
      <c r="L60" s="232"/>
      <c r="M60" s="232"/>
      <c r="N60" s="232"/>
      <c r="O60" s="232"/>
      <c r="P60" s="232"/>
      <c r="Q60" s="232"/>
      <c r="R60" s="232"/>
      <c r="S60" s="232"/>
      <c r="T60" s="232"/>
      <c r="U60" s="232"/>
      <c r="V60" s="232"/>
      <c r="W60" s="232"/>
      <c r="X60" s="232"/>
      <c r="Y60" s="232"/>
      <c r="Z60" s="232"/>
      <c r="AA60" s="232"/>
    </row>
    <row r="61" spans="2:27" ht="15.75" customHeight="1">
      <c r="B61" s="232"/>
      <c r="C61" s="232"/>
      <c r="D61" s="232"/>
      <c r="E61" s="232"/>
      <c r="F61" s="232"/>
      <c r="G61" s="232"/>
      <c r="H61" s="232"/>
      <c r="I61" s="232"/>
      <c r="J61" s="232"/>
      <c r="K61" s="232"/>
      <c r="L61" s="232"/>
      <c r="M61" s="232"/>
      <c r="N61" s="232"/>
      <c r="O61" s="232"/>
      <c r="P61" s="232"/>
      <c r="Q61" s="232"/>
      <c r="R61" s="232"/>
      <c r="S61" s="232"/>
      <c r="T61" s="232"/>
      <c r="U61" s="232"/>
      <c r="V61" s="232"/>
      <c r="W61" s="232"/>
      <c r="X61" s="232"/>
      <c r="Y61" s="232"/>
      <c r="Z61" s="232"/>
      <c r="AA61" s="232"/>
    </row>
    <row r="62" spans="2:27" ht="15.75" customHeight="1">
      <c r="B62" s="232"/>
      <c r="C62" s="232"/>
      <c r="D62" s="232"/>
      <c r="E62" s="232"/>
      <c r="F62" s="232"/>
      <c r="G62" s="232"/>
      <c r="H62" s="232"/>
      <c r="I62" s="232"/>
      <c r="J62" s="232"/>
      <c r="K62" s="232"/>
      <c r="L62" s="232"/>
      <c r="M62" s="232"/>
      <c r="N62" s="232"/>
      <c r="O62" s="232"/>
      <c r="P62" s="232"/>
      <c r="Q62" s="232"/>
      <c r="R62" s="232"/>
      <c r="S62" s="232"/>
      <c r="T62" s="232"/>
      <c r="U62" s="232"/>
      <c r="V62" s="232"/>
      <c r="W62" s="232"/>
      <c r="X62" s="232"/>
      <c r="Y62" s="232"/>
      <c r="Z62" s="232"/>
      <c r="AA62" s="232"/>
    </row>
    <row r="63" spans="2:27" ht="15.75" customHeight="1">
      <c r="B63" s="232"/>
      <c r="C63" s="232"/>
      <c r="D63" s="232"/>
      <c r="E63" s="232"/>
      <c r="F63" s="232"/>
      <c r="G63" s="232"/>
      <c r="H63" s="232"/>
      <c r="I63" s="232"/>
      <c r="J63" s="232"/>
      <c r="K63" s="232"/>
      <c r="L63" s="232"/>
      <c r="M63" s="232"/>
      <c r="N63" s="232"/>
      <c r="O63" s="232"/>
      <c r="P63" s="232"/>
      <c r="Q63" s="232"/>
      <c r="R63" s="232"/>
      <c r="S63" s="232"/>
      <c r="T63" s="232"/>
      <c r="U63" s="232"/>
      <c r="V63" s="232"/>
      <c r="W63" s="232"/>
      <c r="X63" s="232"/>
      <c r="Y63" s="232"/>
      <c r="Z63" s="232"/>
      <c r="AA63" s="232"/>
    </row>
    <row r="64" spans="2:27" ht="15.75" customHeight="1">
      <c r="B64" s="232"/>
      <c r="C64" s="232"/>
      <c r="D64" s="232"/>
      <c r="E64" s="232"/>
      <c r="F64" s="232"/>
      <c r="G64" s="232"/>
      <c r="H64" s="232"/>
      <c r="I64" s="232"/>
      <c r="J64" s="232"/>
      <c r="K64" s="232"/>
      <c r="L64" s="232"/>
      <c r="M64" s="232"/>
      <c r="N64" s="232"/>
      <c r="O64" s="232"/>
      <c r="P64" s="232"/>
      <c r="Q64" s="232"/>
      <c r="R64" s="232"/>
      <c r="S64" s="232"/>
      <c r="T64" s="232"/>
      <c r="U64" s="232"/>
      <c r="V64" s="232"/>
      <c r="W64" s="232"/>
      <c r="X64" s="232"/>
      <c r="Y64" s="232"/>
      <c r="Z64" s="232"/>
      <c r="AA64" s="232"/>
    </row>
    <row r="65" spans="2:27" ht="15.75" customHeight="1">
      <c r="B65" s="232"/>
      <c r="C65" s="232"/>
      <c r="D65" s="232"/>
      <c r="E65" s="232"/>
      <c r="F65" s="232"/>
      <c r="G65" s="232"/>
      <c r="H65" s="232"/>
      <c r="I65" s="232"/>
      <c r="J65" s="232"/>
      <c r="K65" s="232"/>
      <c r="L65" s="232"/>
      <c r="M65" s="232"/>
      <c r="N65" s="232"/>
      <c r="O65" s="232"/>
      <c r="P65" s="232"/>
      <c r="Q65" s="232"/>
      <c r="R65" s="232"/>
      <c r="S65" s="232"/>
      <c r="T65" s="232"/>
      <c r="U65" s="232"/>
      <c r="V65" s="232"/>
      <c r="W65" s="232"/>
      <c r="X65" s="232"/>
      <c r="Y65" s="232"/>
      <c r="Z65" s="232"/>
      <c r="AA65" s="232"/>
    </row>
    <row r="66" spans="2:27" ht="15.75" customHeight="1">
      <c r="B66" s="232"/>
      <c r="C66" s="232"/>
      <c r="D66" s="232"/>
      <c r="E66" s="232"/>
      <c r="F66" s="232"/>
      <c r="G66" s="232"/>
      <c r="H66" s="232"/>
      <c r="I66" s="232"/>
      <c r="J66" s="232"/>
      <c r="K66" s="232"/>
      <c r="L66" s="232"/>
      <c r="M66" s="232"/>
      <c r="N66" s="232"/>
      <c r="O66" s="232"/>
      <c r="P66" s="232"/>
      <c r="Q66" s="232"/>
      <c r="R66" s="232"/>
      <c r="S66" s="232"/>
      <c r="T66" s="232"/>
      <c r="U66" s="232"/>
      <c r="V66" s="232"/>
      <c r="W66" s="232"/>
      <c r="X66" s="232"/>
      <c r="Y66" s="232"/>
      <c r="Z66" s="232"/>
      <c r="AA66" s="232"/>
    </row>
    <row r="67" spans="2:27" ht="15.75" customHeight="1">
      <c r="B67" s="232"/>
      <c r="C67" s="232"/>
      <c r="D67" s="232"/>
      <c r="E67" s="232"/>
      <c r="F67" s="232"/>
      <c r="G67" s="232"/>
      <c r="H67" s="232"/>
      <c r="I67" s="232"/>
      <c r="J67" s="232"/>
      <c r="K67" s="232"/>
      <c r="L67" s="232"/>
      <c r="M67" s="232"/>
      <c r="N67" s="232"/>
      <c r="O67" s="232"/>
      <c r="P67" s="232"/>
      <c r="Q67" s="232"/>
      <c r="R67" s="232"/>
      <c r="S67" s="232"/>
      <c r="T67" s="232"/>
      <c r="U67" s="232"/>
      <c r="V67" s="232"/>
      <c r="W67" s="232"/>
      <c r="X67" s="232"/>
      <c r="Y67" s="232"/>
      <c r="Z67" s="232"/>
      <c r="AA67" s="232"/>
    </row>
    <row r="68" spans="2:27" ht="15.75" customHeight="1">
      <c r="B68" s="232"/>
      <c r="C68" s="232"/>
      <c r="D68" s="232"/>
      <c r="E68" s="232"/>
      <c r="F68" s="232"/>
      <c r="G68" s="232"/>
      <c r="H68" s="232"/>
      <c r="I68" s="232"/>
      <c r="J68" s="232"/>
      <c r="K68" s="232"/>
      <c r="L68" s="232"/>
      <c r="M68" s="232"/>
      <c r="N68" s="232"/>
      <c r="O68" s="232"/>
      <c r="P68" s="232"/>
      <c r="Q68" s="232"/>
      <c r="R68" s="232"/>
      <c r="S68" s="232"/>
      <c r="T68" s="232"/>
      <c r="U68" s="232"/>
      <c r="V68" s="232"/>
      <c r="W68" s="232"/>
      <c r="X68" s="232"/>
      <c r="Y68" s="232"/>
      <c r="Z68" s="232"/>
      <c r="AA68" s="232"/>
    </row>
    <row r="69" spans="2:27" ht="15.75" customHeight="1">
      <c r="B69" s="232"/>
      <c r="C69" s="232"/>
      <c r="D69" s="232"/>
      <c r="E69" s="232"/>
      <c r="F69" s="232"/>
      <c r="G69" s="232"/>
      <c r="H69" s="232"/>
      <c r="I69" s="232"/>
      <c r="J69" s="232"/>
      <c r="K69" s="232"/>
      <c r="L69" s="232"/>
      <c r="M69" s="232"/>
      <c r="N69" s="232"/>
      <c r="O69" s="232"/>
      <c r="P69" s="232"/>
      <c r="Q69" s="232"/>
      <c r="R69" s="232"/>
      <c r="S69" s="232"/>
      <c r="T69" s="232"/>
      <c r="U69" s="232"/>
      <c r="V69" s="232"/>
      <c r="W69" s="232"/>
      <c r="X69" s="232"/>
      <c r="Y69" s="232"/>
      <c r="Z69" s="232"/>
      <c r="AA69" s="232"/>
    </row>
    <row r="70" spans="2:27" ht="15.75" customHeight="1">
      <c r="B70" s="232"/>
      <c r="C70" s="232"/>
      <c r="D70" s="232"/>
      <c r="E70" s="232"/>
      <c r="F70" s="232"/>
      <c r="G70" s="232"/>
      <c r="H70" s="232"/>
      <c r="I70" s="232"/>
      <c r="J70" s="232"/>
      <c r="K70" s="232"/>
      <c r="L70" s="232"/>
      <c r="M70" s="232"/>
      <c r="N70" s="232"/>
      <c r="O70" s="232"/>
      <c r="P70" s="232"/>
      <c r="Q70" s="232"/>
      <c r="R70" s="232"/>
      <c r="S70" s="232"/>
      <c r="T70" s="232"/>
      <c r="U70" s="232"/>
      <c r="V70" s="232"/>
      <c r="W70" s="232"/>
      <c r="X70" s="232"/>
      <c r="Y70" s="232"/>
      <c r="Z70" s="232"/>
      <c r="AA70" s="232"/>
    </row>
    <row r="71" spans="2:27" ht="15.75" customHeight="1">
      <c r="B71" s="232"/>
      <c r="C71" s="232"/>
      <c r="D71" s="232"/>
      <c r="E71" s="232"/>
      <c r="F71" s="232"/>
      <c r="G71" s="232"/>
      <c r="H71" s="232"/>
      <c r="I71" s="232"/>
      <c r="J71" s="232"/>
      <c r="K71" s="232"/>
      <c r="L71" s="232"/>
      <c r="M71" s="232"/>
      <c r="N71" s="232"/>
      <c r="O71" s="232"/>
      <c r="P71" s="232"/>
      <c r="Q71" s="232"/>
      <c r="R71" s="232"/>
      <c r="S71" s="232"/>
      <c r="T71" s="232"/>
      <c r="U71" s="232"/>
      <c r="V71" s="232"/>
      <c r="W71" s="232"/>
      <c r="X71" s="232"/>
      <c r="Y71" s="232"/>
      <c r="Z71" s="232"/>
      <c r="AA71" s="232"/>
    </row>
    <row r="72" spans="2:27" ht="15.75" customHeight="1">
      <c r="B72" s="232"/>
      <c r="C72" s="232"/>
      <c r="D72" s="232"/>
      <c r="E72" s="232"/>
      <c r="F72" s="232"/>
      <c r="G72" s="232"/>
      <c r="H72" s="232"/>
      <c r="I72" s="232"/>
      <c r="J72" s="232"/>
      <c r="K72" s="232"/>
      <c r="L72" s="232"/>
      <c r="M72" s="232"/>
      <c r="N72" s="232"/>
      <c r="O72" s="232"/>
      <c r="P72" s="232"/>
      <c r="Q72" s="232"/>
      <c r="R72" s="232"/>
      <c r="S72" s="232"/>
      <c r="T72" s="232"/>
      <c r="U72" s="232"/>
      <c r="V72" s="232"/>
      <c r="W72" s="232"/>
      <c r="X72" s="232"/>
      <c r="Y72" s="232"/>
      <c r="Z72" s="232"/>
      <c r="AA72" s="232"/>
    </row>
    <row r="73" spans="2:27" ht="15.75" customHeight="1">
      <c r="B73" s="232"/>
      <c r="C73" s="232"/>
      <c r="D73" s="232"/>
      <c r="E73" s="232"/>
      <c r="F73" s="232"/>
      <c r="G73" s="232"/>
      <c r="H73" s="232"/>
      <c r="I73" s="232"/>
      <c r="J73" s="232"/>
      <c r="K73" s="232"/>
      <c r="L73" s="232"/>
      <c r="M73" s="232"/>
      <c r="N73" s="232"/>
      <c r="O73" s="232"/>
      <c r="P73" s="232"/>
      <c r="Q73" s="232"/>
      <c r="R73" s="232"/>
      <c r="S73" s="232"/>
      <c r="T73" s="232"/>
      <c r="U73" s="232"/>
      <c r="V73" s="232"/>
      <c r="W73" s="232"/>
      <c r="X73" s="232"/>
      <c r="Y73" s="232"/>
      <c r="Z73" s="232"/>
      <c r="AA73" s="232"/>
    </row>
    <row r="74" spans="2:27" ht="15.75" customHeight="1">
      <c r="B74" s="232"/>
      <c r="C74" s="232"/>
      <c r="D74" s="232"/>
      <c r="E74" s="232"/>
      <c r="F74" s="232"/>
      <c r="G74" s="232"/>
      <c r="H74" s="232"/>
      <c r="I74" s="232"/>
      <c r="J74" s="232"/>
      <c r="K74" s="232"/>
      <c r="L74" s="232"/>
      <c r="M74" s="232"/>
      <c r="N74" s="232"/>
      <c r="O74" s="232"/>
      <c r="P74" s="232"/>
      <c r="Q74" s="232"/>
      <c r="R74" s="232"/>
      <c r="S74" s="232"/>
      <c r="T74" s="232"/>
      <c r="U74" s="232"/>
      <c r="V74" s="232"/>
      <c r="W74" s="232"/>
      <c r="X74" s="232"/>
      <c r="Y74" s="232"/>
      <c r="Z74" s="232"/>
      <c r="AA74" s="232"/>
    </row>
    <row r="75" spans="2:27" ht="15.75" customHeight="1">
      <c r="B75" s="232"/>
      <c r="C75" s="232"/>
      <c r="D75" s="232"/>
      <c r="E75" s="232"/>
      <c r="F75" s="232"/>
      <c r="G75" s="232"/>
      <c r="H75" s="232"/>
      <c r="I75" s="232"/>
      <c r="J75" s="232"/>
      <c r="K75" s="232"/>
      <c r="L75" s="232"/>
      <c r="M75" s="232"/>
      <c r="N75" s="232"/>
      <c r="O75" s="232"/>
      <c r="P75" s="232"/>
      <c r="Q75" s="232"/>
      <c r="R75" s="232"/>
      <c r="S75" s="232"/>
      <c r="T75" s="232"/>
      <c r="U75" s="232"/>
      <c r="V75" s="232"/>
      <c r="W75" s="232"/>
      <c r="X75" s="232"/>
      <c r="Y75" s="232"/>
      <c r="Z75" s="232"/>
      <c r="AA75" s="232"/>
    </row>
    <row r="76" spans="2:27" ht="15.75" customHeight="1">
      <c r="B76" s="232"/>
      <c r="C76" s="232"/>
      <c r="D76" s="232"/>
      <c r="E76" s="232"/>
      <c r="F76" s="232"/>
      <c r="G76" s="232"/>
      <c r="H76" s="232"/>
      <c r="I76" s="232"/>
      <c r="J76" s="232"/>
      <c r="K76" s="232"/>
      <c r="L76" s="232"/>
      <c r="M76" s="232"/>
      <c r="N76" s="232"/>
      <c r="O76" s="232"/>
      <c r="P76" s="232"/>
      <c r="Q76" s="232"/>
      <c r="R76" s="232"/>
      <c r="S76" s="232"/>
      <c r="T76" s="232"/>
      <c r="U76" s="232"/>
      <c r="V76" s="232"/>
      <c r="W76" s="232"/>
      <c r="X76" s="232"/>
      <c r="Y76" s="232"/>
      <c r="Z76" s="232"/>
      <c r="AA76" s="232"/>
    </row>
    <row r="77" spans="2:27" ht="15.75" customHeight="1">
      <c r="B77" s="232"/>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row>
    <row r="78" spans="2:27" ht="15.75" customHeight="1">
      <c r="B78" s="232"/>
      <c r="C78" s="232"/>
      <c r="D78" s="232"/>
      <c r="E78" s="232"/>
      <c r="F78" s="232"/>
      <c r="G78" s="232"/>
      <c r="H78" s="232"/>
      <c r="I78" s="232"/>
      <c r="J78" s="232"/>
      <c r="K78" s="232"/>
      <c r="L78" s="232"/>
      <c r="M78" s="232"/>
      <c r="N78" s="232"/>
      <c r="O78" s="232"/>
      <c r="P78" s="232"/>
      <c r="Q78" s="232"/>
      <c r="R78" s="232"/>
      <c r="S78" s="232"/>
      <c r="T78" s="232"/>
      <c r="U78" s="232"/>
      <c r="V78" s="232"/>
      <c r="W78" s="232"/>
      <c r="X78" s="232"/>
      <c r="Y78" s="232"/>
      <c r="Z78" s="232"/>
      <c r="AA78" s="232"/>
    </row>
    <row r="79" spans="2:27" ht="15.75" customHeight="1">
      <c r="B79" s="232"/>
      <c r="C79" s="232"/>
      <c r="D79" s="232"/>
      <c r="E79" s="232"/>
      <c r="F79" s="232"/>
      <c r="G79" s="232"/>
      <c r="H79" s="232"/>
      <c r="I79" s="232"/>
      <c r="J79" s="232"/>
      <c r="K79" s="232"/>
      <c r="L79" s="232"/>
      <c r="M79" s="232"/>
      <c r="N79" s="232"/>
      <c r="O79" s="232"/>
      <c r="P79" s="232"/>
      <c r="Q79" s="232"/>
      <c r="R79" s="232"/>
      <c r="S79" s="232"/>
      <c r="T79" s="232"/>
      <c r="U79" s="232"/>
      <c r="V79" s="232"/>
      <c r="W79" s="232"/>
      <c r="X79" s="232"/>
      <c r="Y79" s="232"/>
      <c r="Z79" s="232"/>
      <c r="AA79" s="232"/>
    </row>
    <row r="80" spans="2:27" ht="15.75" customHeight="1">
      <c r="B80" s="232"/>
      <c r="C80" s="232"/>
      <c r="D80" s="232"/>
      <c r="E80" s="232"/>
      <c r="F80" s="232"/>
      <c r="G80" s="232"/>
      <c r="H80" s="232"/>
      <c r="I80" s="232"/>
      <c r="J80" s="232"/>
      <c r="K80" s="232"/>
      <c r="L80" s="232"/>
      <c r="M80" s="232"/>
      <c r="N80" s="232"/>
      <c r="O80" s="232"/>
      <c r="P80" s="232"/>
      <c r="Q80" s="232"/>
      <c r="R80" s="232"/>
      <c r="S80" s="232"/>
      <c r="T80" s="232"/>
      <c r="U80" s="232"/>
      <c r="V80" s="232"/>
      <c r="W80" s="232"/>
      <c r="X80" s="232"/>
      <c r="Y80" s="232"/>
      <c r="Z80" s="232"/>
      <c r="AA80" s="232"/>
    </row>
    <row r="81" spans="2:27" ht="15.75" customHeight="1">
      <c r="B81" s="232"/>
      <c r="C81" s="232"/>
      <c r="D81" s="232"/>
      <c r="E81" s="232"/>
      <c r="F81" s="232"/>
      <c r="G81" s="232"/>
      <c r="H81" s="232"/>
      <c r="I81" s="232"/>
      <c r="J81" s="232"/>
      <c r="K81" s="232"/>
      <c r="L81" s="232"/>
      <c r="M81" s="232"/>
      <c r="N81" s="232"/>
      <c r="O81" s="232"/>
      <c r="P81" s="232"/>
      <c r="Q81" s="232"/>
      <c r="R81" s="232"/>
      <c r="S81" s="232"/>
      <c r="T81" s="232"/>
      <c r="U81" s="232"/>
      <c r="V81" s="232"/>
      <c r="W81" s="232"/>
      <c r="X81" s="232"/>
      <c r="Y81" s="232"/>
      <c r="Z81" s="232"/>
      <c r="AA81" s="232"/>
    </row>
    <row r="82" spans="2:27" ht="15.75" customHeight="1">
      <c r="B82" s="232"/>
      <c r="C82" s="232"/>
      <c r="D82" s="232"/>
      <c r="E82" s="232"/>
      <c r="F82" s="232"/>
      <c r="G82" s="232"/>
      <c r="H82" s="232"/>
      <c r="I82" s="232"/>
      <c r="J82" s="232"/>
      <c r="K82" s="232"/>
      <c r="L82" s="232"/>
      <c r="M82" s="232"/>
      <c r="N82" s="232"/>
      <c r="O82" s="232"/>
      <c r="P82" s="232"/>
      <c r="Q82" s="232"/>
      <c r="R82" s="232"/>
      <c r="S82" s="232"/>
      <c r="T82" s="232"/>
      <c r="U82" s="232"/>
      <c r="V82" s="232"/>
      <c r="W82" s="232"/>
      <c r="X82" s="232"/>
      <c r="Y82" s="232"/>
      <c r="Z82" s="232"/>
      <c r="AA82" s="232"/>
    </row>
    <row r="83" spans="2:27" ht="15.75" customHeight="1">
      <c r="B83" s="232"/>
      <c r="C83" s="232"/>
      <c r="D83" s="232"/>
      <c r="E83" s="232"/>
      <c r="F83" s="232"/>
      <c r="G83" s="232"/>
      <c r="H83" s="232"/>
      <c r="I83" s="232"/>
      <c r="J83" s="232"/>
      <c r="K83" s="232"/>
      <c r="L83" s="232"/>
      <c r="M83" s="232"/>
      <c r="N83" s="232"/>
      <c r="O83" s="232"/>
      <c r="P83" s="232"/>
      <c r="Q83" s="232"/>
      <c r="R83" s="232"/>
      <c r="S83" s="232"/>
      <c r="T83" s="232"/>
      <c r="U83" s="232"/>
      <c r="V83" s="232"/>
      <c r="W83" s="232"/>
      <c r="X83" s="232"/>
      <c r="Y83" s="232"/>
      <c r="Z83" s="232"/>
      <c r="AA83" s="232"/>
    </row>
    <row r="84" spans="2:27" ht="15.75" customHeight="1">
      <c r="B84" s="232"/>
      <c r="C84" s="232"/>
      <c r="D84" s="232"/>
      <c r="E84" s="232"/>
      <c r="F84" s="232"/>
      <c r="G84" s="232"/>
      <c r="H84" s="232"/>
      <c r="I84" s="232"/>
      <c r="J84" s="232"/>
      <c r="K84" s="232"/>
      <c r="L84" s="232"/>
      <c r="M84" s="232"/>
      <c r="N84" s="232"/>
      <c r="O84" s="232"/>
      <c r="P84" s="232"/>
      <c r="Q84" s="232"/>
      <c r="R84" s="232"/>
      <c r="S84" s="232"/>
      <c r="T84" s="232"/>
      <c r="U84" s="232"/>
      <c r="V84" s="232"/>
      <c r="W84" s="232"/>
      <c r="X84" s="232"/>
      <c r="Y84" s="232"/>
      <c r="Z84" s="232"/>
      <c r="AA84" s="232"/>
    </row>
    <row r="85" spans="2:27" ht="15.75" customHeight="1">
      <c r="B85" s="232"/>
      <c r="C85" s="232"/>
      <c r="D85" s="232"/>
      <c r="E85" s="232"/>
      <c r="F85" s="232"/>
      <c r="G85" s="232"/>
      <c r="H85" s="232"/>
      <c r="I85" s="232"/>
      <c r="J85" s="232"/>
      <c r="K85" s="232"/>
      <c r="L85" s="232"/>
      <c r="M85" s="232"/>
      <c r="N85" s="232"/>
      <c r="O85" s="232"/>
      <c r="P85" s="232"/>
      <c r="Q85" s="232"/>
      <c r="R85" s="232"/>
      <c r="S85" s="232"/>
      <c r="T85" s="232"/>
      <c r="U85" s="232"/>
      <c r="V85" s="232"/>
      <c r="W85" s="232"/>
      <c r="X85" s="232"/>
      <c r="Y85" s="232"/>
      <c r="Z85" s="232"/>
      <c r="AA85" s="232"/>
    </row>
    <row r="86" spans="2:27" ht="15.75" customHeight="1">
      <c r="B86" s="232"/>
      <c r="C86" s="232"/>
      <c r="D86" s="232"/>
      <c r="E86" s="232"/>
      <c r="F86" s="232"/>
      <c r="G86" s="232"/>
      <c r="H86" s="232"/>
      <c r="I86" s="232"/>
      <c r="J86" s="232"/>
      <c r="K86" s="232"/>
      <c r="L86" s="232"/>
      <c r="M86" s="232"/>
      <c r="N86" s="232"/>
      <c r="O86" s="232"/>
      <c r="P86" s="232"/>
      <c r="Q86" s="232"/>
      <c r="R86" s="232"/>
      <c r="S86" s="232"/>
      <c r="T86" s="232"/>
      <c r="U86" s="232"/>
      <c r="V86" s="232"/>
      <c r="W86" s="232"/>
      <c r="X86" s="232"/>
      <c r="Y86" s="232"/>
      <c r="Z86" s="232"/>
      <c r="AA86" s="232"/>
    </row>
    <row r="87" spans="2:27" ht="15.75" customHeight="1">
      <c r="B87" s="232"/>
      <c r="C87" s="232"/>
      <c r="D87" s="232"/>
      <c r="E87" s="232"/>
      <c r="F87" s="232"/>
      <c r="G87" s="232"/>
      <c r="H87" s="232"/>
      <c r="I87" s="232"/>
      <c r="J87" s="232"/>
      <c r="K87" s="232"/>
      <c r="L87" s="232"/>
      <c r="M87" s="232"/>
      <c r="N87" s="232"/>
      <c r="O87" s="232"/>
      <c r="P87" s="232"/>
      <c r="Q87" s="232"/>
      <c r="R87" s="232"/>
      <c r="S87" s="232"/>
      <c r="T87" s="232"/>
      <c r="U87" s="232"/>
      <c r="V87" s="232"/>
      <c r="W87" s="232"/>
      <c r="X87" s="232"/>
      <c r="Y87" s="232"/>
      <c r="Z87" s="232"/>
      <c r="AA87" s="232"/>
    </row>
    <row r="88" spans="2:27" ht="15.75" customHeight="1">
      <c r="B88" s="232"/>
      <c r="C88" s="232"/>
      <c r="D88" s="232"/>
      <c r="E88" s="232"/>
      <c r="F88" s="232"/>
      <c r="G88" s="232"/>
      <c r="H88" s="232"/>
      <c r="I88" s="232"/>
      <c r="J88" s="232"/>
      <c r="K88" s="232"/>
      <c r="L88" s="232"/>
      <c r="M88" s="232"/>
      <c r="N88" s="232"/>
      <c r="O88" s="232"/>
      <c r="P88" s="232"/>
      <c r="Q88" s="232"/>
      <c r="R88" s="232"/>
      <c r="S88" s="232"/>
      <c r="T88" s="232"/>
      <c r="U88" s="232"/>
      <c r="V88" s="232"/>
      <c r="W88" s="232"/>
      <c r="X88" s="232"/>
      <c r="Y88" s="232"/>
      <c r="Z88" s="232"/>
      <c r="AA88" s="232"/>
    </row>
    <row r="89" spans="2:27" ht="15.75" customHeight="1">
      <c r="B89" s="232"/>
      <c r="C89" s="232"/>
      <c r="D89" s="232"/>
      <c r="E89" s="232"/>
      <c r="F89" s="232"/>
      <c r="G89" s="232"/>
      <c r="H89" s="232"/>
      <c r="I89" s="232"/>
      <c r="J89" s="232"/>
      <c r="K89" s="232"/>
      <c r="L89" s="232"/>
      <c r="M89" s="232"/>
      <c r="N89" s="232"/>
      <c r="O89" s="232"/>
      <c r="P89" s="232"/>
      <c r="Q89" s="232"/>
      <c r="R89" s="232"/>
      <c r="S89" s="232"/>
      <c r="T89" s="232"/>
      <c r="U89" s="232"/>
      <c r="V89" s="232"/>
      <c r="W89" s="232"/>
      <c r="X89" s="232"/>
      <c r="Y89" s="232"/>
      <c r="Z89" s="232"/>
      <c r="AA89" s="232"/>
    </row>
    <row r="90" spans="2:27" ht="15.75" customHeight="1">
      <c r="B90" s="232"/>
      <c r="C90" s="232"/>
      <c r="D90" s="232"/>
      <c r="E90" s="232"/>
      <c r="F90" s="232"/>
      <c r="G90" s="232"/>
      <c r="H90" s="232"/>
      <c r="I90" s="232"/>
      <c r="J90" s="232"/>
      <c r="K90" s="232"/>
      <c r="L90" s="232"/>
      <c r="M90" s="232"/>
      <c r="N90" s="232"/>
      <c r="O90" s="232"/>
      <c r="P90" s="232"/>
      <c r="Q90" s="232"/>
      <c r="R90" s="232"/>
      <c r="S90" s="232"/>
      <c r="T90" s="232"/>
      <c r="U90" s="232"/>
      <c r="V90" s="232"/>
      <c r="W90" s="232"/>
      <c r="X90" s="232"/>
      <c r="Y90" s="232"/>
      <c r="Z90" s="232"/>
      <c r="AA90" s="232"/>
    </row>
    <row r="91" spans="2:27" ht="15.75" customHeight="1">
      <c r="B91" s="232"/>
      <c r="C91" s="232"/>
      <c r="D91" s="232"/>
      <c r="E91" s="232"/>
      <c r="F91" s="232"/>
      <c r="G91" s="232"/>
      <c r="H91" s="232"/>
      <c r="I91" s="232"/>
      <c r="J91" s="232"/>
      <c r="K91" s="232"/>
      <c r="L91" s="232"/>
      <c r="M91" s="232"/>
      <c r="N91" s="232"/>
      <c r="O91" s="232"/>
      <c r="P91" s="232"/>
      <c r="Q91" s="232"/>
      <c r="R91" s="232"/>
      <c r="S91" s="232"/>
      <c r="T91" s="232"/>
      <c r="U91" s="232"/>
      <c r="V91" s="232"/>
      <c r="W91" s="232"/>
      <c r="X91" s="232"/>
      <c r="Y91" s="232"/>
      <c r="Z91" s="232"/>
      <c r="AA91" s="232"/>
    </row>
    <row r="92" spans="2:27" ht="15.75" customHeight="1">
      <c r="B92" s="232"/>
      <c r="C92" s="232"/>
      <c r="D92" s="232"/>
      <c r="E92" s="232"/>
      <c r="F92" s="232"/>
      <c r="G92" s="232"/>
      <c r="H92" s="232"/>
      <c r="I92" s="232"/>
      <c r="J92" s="232"/>
      <c r="K92" s="232"/>
      <c r="L92" s="232"/>
      <c r="M92" s="232"/>
      <c r="N92" s="232"/>
      <c r="O92" s="232"/>
      <c r="P92" s="232"/>
      <c r="Q92" s="232"/>
      <c r="R92" s="232"/>
      <c r="S92" s="232"/>
      <c r="T92" s="232"/>
      <c r="U92" s="232"/>
      <c r="V92" s="232"/>
      <c r="W92" s="232"/>
      <c r="X92" s="232"/>
      <c r="Y92" s="232"/>
      <c r="Z92" s="232"/>
      <c r="AA92" s="232"/>
    </row>
    <row r="93" spans="2:27" ht="15.75" customHeight="1">
      <c r="B93" s="232"/>
      <c r="C93" s="232"/>
      <c r="D93" s="232"/>
      <c r="E93" s="232"/>
      <c r="F93" s="232"/>
      <c r="G93" s="232"/>
      <c r="H93" s="232"/>
      <c r="I93" s="232"/>
      <c r="J93" s="232"/>
      <c r="K93" s="232"/>
      <c r="L93" s="232"/>
      <c r="M93" s="232"/>
      <c r="N93" s="232"/>
      <c r="O93" s="232"/>
      <c r="P93" s="232"/>
      <c r="Q93" s="232"/>
      <c r="R93" s="232"/>
      <c r="S93" s="232"/>
      <c r="T93" s="232"/>
      <c r="U93" s="232"/>
      <c r="V93" s="232"/>
      <c r="W93" s="232"/>
      <c r="X93" s="232"/>
      <c r="Y93" s="232"/>
      <c r="Z93" s="232"/>
      <c r="AA93" s="232"/>
    </row>
    <row r="94" spans="2:27" ht="15.75" customHeight="1">
      <c r="B94" s="232"/>
      <c r="C94" s="232"/>
      <c r="D94" s="232"/>
      <c r="E94" s="232"/>
      <c r="F94" s="232"/>
      <c r="G94" s="232"/>
      <c r="H94" s="232"/>
      <c r="I94" s="232"/>
      <c r="J94" s="232"/>
      <c r="K94" s="232"/>
      <c r="L94" s="232"/>
      <c r="M94" s="232"/>
      <c r="N94" s="232"/>
      <c r="O94" s="232"/>
      <c r="P94" s="232"/>
      <c r="Q94" s="232"/>
      <c r="R94" s="232"/>
      <c r="S94" s="232"/>
      <c r="T94" s="232"/>
      <c r="U94" s="232"/>
      <c r="V94" s="232"/>
      <c r="W94" s="232"/>
      <c r="X94" s="232"/>
      <c r="Y94" s="232"/>
      <c r="Z94" s="232"/>
      <c r="AA94" s="232"/>
    </row>
    <row r="95" spans="2:27" ht="15.75" customHeight="1">
      <c r="B95" s="232"/>
      <c r="C95" s="232"/>
      <c r="D95" s="232"/>
      <c r="E95" s="232"/>
      <c r="F95" s="232"/>
      <c r="G95" s="232"/>
      <c r="H95" s="232"/>
      <c r="I95" s="232"/>
      <c r="J95" s="232"/>
      <c r="K95" s="232"/>
      <c r="L95" s="232"/>
      <c r="M95" s="232"/>
      <c r="N95" s="232"/>
      <c r="O95" s="232"/>
      <c r="P95" s="232"/>
      <c r="Q95" s="232"/>
      <c r="R95" s="232"/>
      <c r="S95" s="232"/>
      <c r="T95" s="232"/>
      <c r="U95" s="232"/>
      <c r="V95" s="232"/>
      <c r="W95" s="232"/>
      <c r="X95" s="232"/>
      <c r="Y95" s="232"/>
      <c r="Z95" s="232"/>
      <c r="AA95" s="232"/>
    </row>
    <row r="96" spans="2:27" ht="15.75" customHeight="1">
      <c r="B96" s="232"/>
      <c r="C96" s="232"/>
      <c r="D96" s="232"/>
      <c r="E96" s="232"/>
      <c r="F96" s="232"/>
      <c r="G96" s="232"/>
      <c r="H96" s="232"/>
      <c r="I96" s="232"/>
      <c r="J96" s="232"/>
      <c r="K96" s="232"/>
      <c r="L96" s="232"/>
      <c r="M96" s="232"/>
      <c r="N96" s="232"/>
      <c r="O96" s="232"/>
      <c r="P96" s="232"/>
      <c r="Q96" s="232"/>
      <c r="R96" s="232"/>
      <c r="S96" s="232"/>
      <c r="T96" s="232"/>
      <c r="U96" s="232"/>
      <c r="V96" s="232"/>
      <c r="W96" s="232"/>
      <c r="X96" s="232"/>
      <c r="Y96" s="232"/>
      <c r="Z96" s="232"/>
      <c r="AA96" s="232"/>
    </row>
    <row r="97" spans="2:27" ht="15.75" customHeight="1">
      <c r="B97" s="232"/>
      <c r="C97" s="232"/>
      <c r="D97" s="232"/>
      <c r="E97" s="232"/>
      <c r="F97" s="232"/>
      <c r="G97" s="232"/>
      <c r="H97" s="232"/>
      <c r="I97" s="232"/>
      <c r="J97" s="232"/>
      <c r="K97" s="232"/>
      <c r="L97" s="232"/>
      <c r="M97" s="232"/>
      <c r="N97" s="232"/>
      <c r="O97" s="232"/>
      <c r="P97" s="232"/>
      <c r="Q97" s="232"/>
      <c r="R97" s="232"/>
      <c r="S97" s="232"/>
      <c r="T97" s="232"/>
      <c r="U97" s="232"/>
      <c r="V97" s="232"/>
      <c r="W97" s="232"/>
      <c r="X97" s="232"/>
      <c r="Y97" s="232"/>
      <c r="Z97" s="232"/>
      <c r="AA97" s="232"/>
    </row>
    <row r="98" spans="2:27" ht="15.75" customHeight="1">
      <c r="B98" s="232"/>
      <c r="C98" s="232"/>
      <c r="D98" s="232"/>
      <c r="E98" s="232"/>
      <c r="F98" s="232"/>
      <c r="G98" s="232"/>
      <c r="H98" s="232"/>
      <c r="I98" s="232"/>
      <c r="J98" s="232"/>
      <c r="K98" s="232"/>
      <c r="L98" s="232"/>
      <c r="M98" s="232"/>
      <c r="N98" s="232"/>
      <c r="O98" s="232"/>
      <c r="P98" s="232"/>
      <c r="Q98" s="232"/>
      <c r="R98" s="232"/>
      <c r="S98" s="232"/>
      <c r="T98" s="232"/>
      <c r="U98" s="232"/>
      <c r="V98" s="232"/>
      <c r="W98" s="232"/>
      <c r="X98" s="232"/>
      <c r="Y98" s="232"/>
      <c r="Z98" s="232"/>
      <c r="AA98" s="232"/>
    </row>
    <row r="99" spans="2:27" ht="15.75" customHeight="1">
      <c r="B99" s="232"/>
      <c r="C99" s="232"/>
      <c r="D99" s="232"/>
      <c r="E99" s="232"/>
      <c r="F99" s="232"/>
      <c r="G99" s="232"/>
      <c r="H99" s="232"/>
      <c r="I99" s="232"/>
      <c r="J99" s="232"/>
      <c r="K99" s="232"/>
      <c r="L99" s="232"/>
      <c r="M99" s="232"/>
      <c r="N99" s="232"/>
      <c r="O99" s="232"/>
      <c r="P99" s="232"/>
      <c r="Q99" s="232"/>
      <c r="R99" s="232"/>
      <c r="S99" s="232"/>
      <c r="T99" s="232"/>
      <c r="U99" s="232"/>
      <c r="V99" s="232"/>
      <c r="W99" s="232"/>
      <c r="X99" s="232"/>
      <c r="Y99" s="232"/>
      <c r="Z99" s="232"/>
      <c r="AA99" s="232"/>
    </row>
    <row r="100" spans="2:27" ht="15.75" customHeight="1">
      <c r="B100" s="232"/>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row>
    <row r="101" spans="2:27" ht="15.75" customHeight="1">
      <c r="B101" s="232"/>
      <c r="C101" s="232"/>
      <c r="D101" s="232"/>
      <c r="E101" s="232"/>
      <c r="F101" s="232"/>
      <c r="G101" s="232"/>
      <c r="H101" s="232"/>
      <c r="I101" s="232"/>
      <c r="J101" s="232"/>
      <c r="K101" s="232"/>
      <c r="L101" s="232"/>
      <c r="M101" s="232"/>
      <c r="N101" s="232"/>
      <c r="O101" s="232"/>
      <c r="P101" s="232"/>
      <c r="Q101" s="232"/>
      <c r="R101" s="232"/>
      <c r="S101" s="232"/>
      <c r="T101" s="232"/>
      <c r="U101" s="232"/>
      <c r="V101" s="232"/>
      <c r="W101" s="232"/>
      <c r="X101" s="232"/>
      <c r="Y101" s="232"/>
      <c r="Z101" s="232"/>
      <c r="AA101" s="232"/>
    </row>
    <row r="102" spans="2:27" ht="15.75" customHeight="1">
      <c r="B102" s="232"/>
      <c r="C102" s="232"/>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c r="AA102" s="232"/>
    </row>
    <row r="103" spans="2:27" ht="15.75" customHeight="1">
      <c r="B103" s="232"/>
      <c r="C103" s="232"/>
      <c r="D103" s="232"/>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c r="AA103" s="232"/>
    </row>
    <row r="104" spans="2:27" ht="15.75" customHeight="1">
      <c r="B104" s="232"/>
      <c r="C104" s="232"/>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c r="AA104" s="232"/>
    </row>
    <row r="105" spans="2:27" ht="15.75" customHeight="1">
      <c r="B105" s="232"/>
      <c r="C105" s="232"/>
      <c r="D105" s="232"/>
      <c r="E105" s="232"/>
      <c r="F105" s="232"/>
      <c r="G105" s="232"/>
      <c r="H105" s="232"/>
      <c r="I105" s="232"/>
      <c r="J105" s="232"/>
      <c r="K105" s="232"/>
      <c r="L105" s="232"/>
      <c r="M105" s="232"/>
      <c r="N105" s="232"/>
      <c r="O105" s="232"/>
      <c r="P105" s="232"/>
      <c r="Q105" s="232"/>
      <c r="R105" s="232"/>
      <c r="S105" s="232"/>
      <c r="T105" s="232"/>
      <c r="U105" s="232"/>
      <c r="V105" s="232"/>
      <c r="W105" s="232"/>
      <c r="X105" s="232"/>
      <c r="Y105" s="232"/>
      <c r="Z105" s="232"/>
      <c r="AA105" s="232"/>
    </row>
    <row r="106" spans="2:27" ht="15.75" customHeight="1">
      <c r="B106" s="232"/>
      <c r="C106" s="232"/>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c r="AA106" s="232"/>
    </row>
    <row r="107" spans="2:27" ht="15.75" customHeight="1">
      <c r="B107" s="232"/>
      <c r="C107" s="232"/>
      <c r="D107" s="232"/>
      <c r="E107" s="232"/>
      <c r="F107" s="232"/>
      <c r="G107" s="232"/>
      <c r="H107" s="232"/>
      <c r="I107" s="232"/>
      <c r="J107" s="232"/>
      <c r="K107" s="232"/>
      <c r="L107" s="232"/>
      <c r="M107" s="232"/>
      <c r="N107" s="232"/>
      <c r="O107" s="232"/>
      <c r="P107" s="232"/>
      <c r="Q107" s="232"/>
      <c r="R107" s="232"/>
      <c r="S107" s="232"/>
      <c r="T107" s="232"/>
      <c r="U107" s="232"/>
      <c r="V107" s="232"/>
      <c r="W107" s="232"/>
      <c r="X107" s="232"/>
      <c r="Y107" s="232"/>
      <c r="Z107" s="232"/>
      <c r="AA107" s="232"/>
    </row>
    <row r="108" spans="2:27" ht="15.75" customHeight="1">
      <c r="B108" s="232"/>
      <c r="C108" s="232"/>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c r="AA108" s="232"/>
    </row>
    <row r="109" spans="2:27" ht="15.75" customHeight="1">
      <c r="B109" s="232"/>
      <c r="C109" s="232"/>
      <c r="D109" s="232"/>
      <c r="E109" s="232"/>
      <c r="F109" s="232"/>
      <c r="G109" s="232"/>
      <c r="H109" s="232"/>
      <c r="I109" s="232"/>
      <c r="J109" s="232"/>
      <c r="K109" s="232"/>
      <c r="L109" s="232"/>
      <c r="M109" s="232"/>
      <c r="N109" s="232"/>
      <c r="O109" s="232"/>
      <c r="P109" s="232"/>
      <c r="Q109" s="232"/>
      <c r="R109" s="232"/>
      <c r="S109" s="232"/>
      <c r="T109" s="232"/>
      <c r="U109" s="232"/>
      <c r="V109" s="232"/>
      <c r="W109" s="232"/>
      <c r="X109" s="232"/>
      <c r="Y109" s="232"/>
      <c r="Z109" s="232"/>
      <c r="AA109" s="232"/>
    </row>
    <row r="110" spans="2:27" ht="15.75" customHeight="1">
      <c r="B110" s="232"/>
      <c r="C110" s="232"/>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c r="AA110" s="232"/>
    </row>
    <row r="111" spans="2:27" ht="15.75" customHeight="1">
      <c r="B111" s="232"/>
      <c r="C111" s="232"/>
      <c r="D111" s="232"/>
      <c r="E111" s="232"/>
      <c r="F111" s="232"/>
      <c r="G111" s="232"/>
      <c r="H111" s="232"/>
      <c r="I111" s="232"/>
      <c r="J111" s="232"/>
      <c r="K111" s="232"/>
      <c r="L111" s="232"/>
      <c r="M111" s="232"/>
      <c r="N111" s="232"/>
      <c r="O111" s="232"/>
      <c r="P111" s="232"/>
      <c r="Q111" s="232"/>
      <c r="R111" s="232"/>
      <c r="S111" s="232"/>
      <c r="T111" s="232"/>
      <c r="U111" s="232"/>
      <c r="V111" s="232"/>
      <c r="W111" s="232"/>
      <c r="X111" s="232"/>
      <c r="Y111" s="232"/>
      <c r="Z111" s="232"/>
      <c r="AA111" s="232"/>
    </row>
    <row r="112" spans="2:27" ht="15.75" customHeight="1">
      <c r="B112" s="232"/>
      <c r="C112" s="232"/>
      <c r="D112" s="232"/>
      <c r="E112" s="232"/>
      <c r="F112" s="232"/>
      <c r="G112" s="232"/>
      <c r="H112" s="232"/>
      <c r="I112" s="232"/>
      <c r="J112" s="232"/>
      <c r="K112" s="232"/>
      <c r="L112" s="232"/>
      <c r="M112" s="232"/>
      <c r="N112" s="232"/>
      <c r="O112" s="232"/>
      <c r="P112" s="232"/>
      <c r="Q112" s="232"/>
      <c r="R112" s="232"/>
      <c r="S112" s="232"/>
      <c r="T112" s="232"/>
      <c r="U112" s="232"/>
      <c r="V112" s="232"/>
      <c r="W112" s="232"/>
      <c r="X112" s="232"/>
      <c r="Y112" s="232"/>
      <c r="Z112" s="232"/>
      <c r="AA112" s="232"/>
    </row>
    <row r="113" spans="2:27" ht="15.75" customHeight="1">
      <c r="B113" s="232"/>
      <c r="C113" s="232"/>
      <c r="D113" s="232"/>
      <c r="E113" s="232"/>
      <c r="F113" s="232"/>
      <c r="G113" s="232"/>
      <c r="H113" s="232"/>
      <c r="I113" s="232"/>
      <c r="J113" s="232"/>
      <c r="K113" s="232"/>
      <c r="L113" s="232"/>
      <c r="M113" s="232"/>
      <c r="N113" s="232"/>
      <c r="O113" s="232"/>
      <c r="P113" s="232"/>
      <c r="Q113" s="232"/>
      <c r="R113" s="232"/>
      <c r="S113" s="232"/>
      <c r="T113" s="232"/>
      <c r="U113" s="232"/>
      <c r="V113" s="232"/>
      <c r="W113" s="232"/>
      <c r="X113" s="232"/>
      <c r="Y113" s="232"/>
      <c r="Z113" s="232"/>
      <c r="AA113" s="232"/>
    </row>
    <row r="114" spans="2:27" ht="15.75" customHeight="1">
      <c r="B114" s="232"/>
      <c r="C114" s="232"/>
      <c r="D114" s="232"/>
      <c r="E114" s="232"/>
      <c r="F114" s="232"/>
      <c r="G114" s="232"/>
      <c r="H114" s="232"/>
      <c r="I114" s="232"/>
      <c r="J114" s="232"/>
      <c r="K114" s="232"/>
      <c r="L114" s="232"/>
      <c r="M114" s="232"/>
      <c r="N114" s="232"/>
      <c r="O114" s="232"/>
      <c r="P114" s="232"/>
      <c r="Q114" s="232"/>
      <c r="R114" s="232"/>
      <c r="S114" s="232"/>
      <c r="T114" s="232"/>
      <c r="U114" s="232"/>
      <c r="V114" s="232"/>
      <c r="W114" s="232"/>
      <c r="X114" s="232"/>
      <c r="Y114" s="232"/>
      <c r="Z114" s="232"/>
      <c r="AA114" s="232"/>
    </row>
    <row r="115" spans="2:27" ht="15.75" customHeight="1">
      <c r="B115" s="232"/>
      <c r="C115" s="232"/>
      <c r="D115" s="232"/>
      <c r="E115" s="232"/>
      <c r="F115" s="232"/>
      <c r="G115" s="232"/>
      <c r="H115" s="232"/>
      <c r="I115" s="232"/>
      <c r="J115" s="232"/>
      <c r="K115" s="232"/>
      <c r="L115" s="232"/>
      <c r="M115" s="232"/>
      <c r="N115" s="232"/>
      <c r="O115" s="232"/>
      <c r="P115" s="232"/>
      <c r="Q115" s="232"/>
      <c r="R115" s="232"/>
      <c r="S115" s="232"/>
      <c r="T115" s="232"/>
      <c r="U115" s="232"/>
      <c r="V115" s="232"/>
      <c r="W115" s="232"/>
      <c r="X115" s="232"/>
      <c r="Y115" s="232"/>
      <c r="Z115" s="232"/>
      <c r="AA115" s="232"/>
    </row>
    <row r="116" spans="2:27" ht="15.75" customHeight="1">
      <c r="B116" s="232"/>
      <c r="C116" s="232"/>
      <c r="D116" s="232"/>
      <c r="E116" s="232"/>
      <c r="F116" s="232"/>
      <c r="G116" s="232"/>
      <c r="H116" s="232"/>
      <c r="I116" s="232"/>
      <c r="J116" s="232"/>
      <c r="K116" s="232"/>
      <c r="L116" s="232"/>
      <c r="M116" s="232"/>
      <c r="N116" s="232"/>
      <c r="O116" s="232"/>
      <c r="P116" s="232"/>
      <c r="Q116" s="232"/>
      <c r="R116" s="232"/>
      <c r="S116" s="232"/>
      <c r="T116" s="232"/>
      <c r="U116" s="232"/>
      <c r="V116" s="232"/>
      <c r="W116" s="232"/>
      <c r="X116" s="232"/>
      <c r="Y116" s="232"/>
      <c r="Z116" s="232"/>
      <c r="AA116" s="232"/>
    </row>
    <row r="117" spans="2:27" ht="15.75" customHeight="1">
      <c r="B117" s="232"/>
      <c r="C117" s="232"/>
      <c r="D117" s="232"/>
      <c r="E117" s="232"/>
      <c r="F117" s="232"/>
      <c r="G117" s="232"/>
      <c r="H117" s="232"/>
      <c r="I117" s="232"/>
      <c r="J117" s="232"/>
      <c r="K117" s="232"/>
      <c r="L117" s="232"/>
      <c r="M117" s="232"/>
      <c r="N117" s="232"/>
      <c r="O117" s="232"/>
      <c r="P117" s="232"/>
      <c r="Q117" s="232"/>
      <c r="R117" s="232"/>
      <c r="S117" s="232"/>
      <c r="T117" s="232"/>
      <c r="U117" s="232"/>
      <c r="V117" s="232"/>
      <c r="W117" s="232"/>
      <c r="X117" s="232"/>
      <c r="Y117" s="232"/>
      <c r="Z117" s="232"/>
      <c r="AA117" s="232"/>
    </row>
    <row r="118" spans="2:27" ht="15.75" customHeight="1">
      <c r="B118" s="232"/>
      <c r="C118" s="232"/>
      <c r="D118" s="232"/>
      <c r="E118" s="232"/>
      <c r="F118" s="232"/>
      <c r="G118" s="232"/>
      <c r="H118" s="232"/>
      <c r="I118" s="232"/>
      <c r="J118" s="232"/>
      <c r="K118" s="232"/>
      <c r="L118" s="232"/>
      <c r="M118" s="232"/>
      <c r="N118" s="232"/>
      <c r="O118" s="232"/>
      <c r="P118" s="232"/>
      <c r="Q118" s="232"/>
      <c r="R118" s="232"/>
      <c r="S118" s="232"/>
      <c r="T118" s="232"/>
      <c r="U118" s="232"/>
      <c r="V118" s="232"/>
      <c r="W118" s="232"/>
      <c r="X118" s="232"/>
      <c r="Y118" s="232"/>
      <c r="Z118" s="232"/>
      <c r="AA118" s="232"/>
    </row>
    <row r="119" spans="2:27" ht="15.75" customHeight="1">
      <c r="B119" s="232"/>
      <c r="C119" s="232"/>
      <c r="D119" s="232"/>
      <c r="E119" s="232"/>
      <c r="F119" s="232"/>
      <c r="G119" s="232"/>
      <c r="H119" s="232"/>
      <c r="I119" s="232"/>
      <c r="J119" s="232"/>
      <c r="K119" s="232"/>
      <c r="L119" s="232"/>
      <c r="M119" s="232"/>
      <c r="N119" s="232"/>
      <c r="O119" s="232"/>
      <c r="P119" s="232"/>
      <c r="Q119" s="232"/>
      <c r="R119" s="232"/>
      <c r="S119" s="232"/>
      <c r="T119" s="232"/>
      <c r="U119" s="232"/>
      <c r="V119" s="232"/>
      <c r="W119" s="232"/>
      <c r="X119" s="232"/>
      <c r="Y119" s="232"/>
      <c r="Z119" s="232"/>
      <c r="AA119" s="232"/>
    </row>
    <row r="120" spans="2:27" ht="15.75" customHeight="1">
      <c r="B120" s="232"/>
      <c r="C120" s="232"/>
      <c r="D120" s="232"/>
      <c r="E120" s="232"/>
      <c r="F120" s="232"/>
      <c r="G120" s="232"/>
      <c r="H120" s="232"/>
      <c r="I120" s="232"/>
      <c r="J120" s="232"/>
      <c r="K120" s="232"/>
      <c r="L120" s="232"/>
      <c r="M120" s="232"/>
      <c r="N120" s="232"/>
      <c r="O120" s="232"/>
      <c r="P120" s="232"/>
      <c r="Q120" s="232"/>
      <c r="R120" s="232"/>
      <c r="S120" s="232"/>
      <c r="T120" s="232"/>
      <c r="U120" s="232"/>
      <c r="V120" s="232"/>
      <c r="W120" s="232"/>
      <c r="X120" s="232"/>
      <c r="Y120" s="232"/>
      <c r="Z120" s="232"/>
      <c r="AA120" s="232"/>
    </row>
    <row r="121" spans="2:27" ht="15.75" customHeight="1">
      <c r="B121" s="232"/>
      <c r="C121" s="232"/>
      <c r="D121" s="232"/>
      <c r="E121" s="232"/>
      <c r="F121" s="232"/>
      <c r="G121" s="232"/>
      <c r="H121" s="232"/>
      <c r="I121" s="232"/>
      <c r="J121" s="232"/>
      <c r="K121" s="232"/>
      <c r="L121" s="232"/>
      <c r="M121" s="232"/>
      <c r="N121" s="232"/>
      <c r="O121" s="232"/>
      <c r="P121" s="232"/>
      <c r="Q121" s="232"/>
      <c r="R121" s="232"/>
      <c r="S121" s="232"/>
      <c r="T121" s="232"/>
      <c r="U121" s="232"/>
      <c r="V121" s="232"/>
      <c r="W121" s="232"/>
      <c r="X121" s="232"/>
      <c r="Y121" s="232"/>
      <c r="Z121" s="232"/>
      <c r="AA121" s="232"/>
    </row>
    <row r="122" spans="2:27" ht="15.75" customHeight="1">
      <c r="B122" s="232"/>
      <c r="C122" s="232"/>
      <c r="D122" s="232"/>
      <c r="E122" s="232"/>
      <c r="F122" s="232"/>
      <c r="G122" s="232"/>
      <c r="H122" s="232"/>
      <c r="I122" s="232"/>
      <c r="J122" s="232"/>
      <c r="K122" s="232"/>
      <c r="L122" s="232"/>
      <c r="M122" s="232"/>
      <c r="N122" s="232"/>
      <c r="O122" s="232"/>
      <c r="P122" s="232"/>
      <c r="Q122" s="232"/>
      <c r="R122" s="232"/>
      <c r="S122" s="232"/>
      <c r="T122" s="232"/>
      <c r="U122" s="232"/>
      <c r="V122" s="232"/>
      <c r="W122" s="232"/>
      <c r="X122" s="232"/>
      <c r="Y122" s="232"/>
      <c r="Z122" s="232"/>
      <c r="AA122" s="232"/>
    </row>
    <row r="123" spans="2:27" ht="15.75" customHeight="1">
      <c r="B123" s="232"/>
      <c r="C123" s="232"/>
      <c r="D123" s="232"/>
      <c r="E123" s="232"/>
      <c r="F123" s="232"/>
      <c r="G123" s="232"/>
      <c r="H123" s="232"/>
      <c r="I123" s="232"/>
      <c r="J123" s="232"/>
      <c r="K123" s="232"/>
      <c r="L123" s="232"/>
      <c r="M123" s="232"/>
      <c r="N123" s="232"/>
      <c r="O123" s="232"/>
      <c r="P123" s="232"/>
      <c r="Q123" s="232"/>
      <c r="R123" s="232"/>
      <c r="S123" s="232"/>
      <c r="T123" s="232"/>
      <c r="U123" s="232"/>
      <c r="V123" s="232"/>
      <c r="W123" s="232"/>
      <c r="X123" s="232"/>
      <c r="Y123" s="232"/>
      <c r="Z123" s="232"/>
      <c r="AA123" s="232"/>
    </row>
    <row r="124" spans="2:27" ht="15.75" customHeight="1">
      <c r="B124" s="232"/>
      <c r="C124" s="232"/>
      <c r="D124" s="232"/>
      <c r="E124" s="232"/>
      <c r="F124" s="232"/>
      <c r="G124" s="232"/>
      <c r="H124" s="232"/>
      <c r="I124" s="232"/>
      <c r="J124" s="232"/>
      <c r="K124" s="232"/>
      <c r="L124" s="232"/>
      <c r="M124" s="232"/>
      <c r="N124" s="232"/>
      <c r="O124" s="232"/>
      <c r="P124" s="232"/>
      <c r="Q124" s="232"/>
      <c r="R124" s="232"/>
      <c r="S124" s="232"/>
      <c r="T124" s="232"/>
      <c r="U124" s="232"/>
      <c r="V124" s="232"/>
      <c r="W124" s="232"/>
      <c r="X124" s="232"/>
      <c r="Y124" s="232"/>
      <c r="Z124" s="232"/>
      <c r="AA124" s="232"/>
    </row>
    <row r="125" spans="2:27" ht="15.75" customHeight="1">
      <c r="B125" s="232"/>
      <c r="C125" s="232"/>
      <c r="D125" s="232"/>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c r="AA125" s="232"/>
    </row>
    <row r="126" spans="2:27" ht="15.75" customHeight="1">
      <c r="B126" s="232"/>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c r="AA126" s="232"/>
    </row>
    <row r="127" spans="2:27" ht="15.75" customHeight="1">
      <c r="B127" s="232"/>
      <c r="C127" s="232"/>
      <c r="D127" s="232"/>
      <c r="E127" s="232"/>
      <c r="F127" s="232"/>
      <c r="G127" s="232"/>
      <c r="H127" s="232"/>
      <c r="I127" s="232"/>
      <c r="J127" s="232"/>
      <c r="K127" s="232"/>
      <c r="L127" s="232"/>
      <c r="M127" s="232"/>
      <c r="N127" s="232"/>
      <c r="O127" s="232"/>
      <c r="P127" s="232"/>
      <c r="Q127" s="232"/>
      <c r="R127" s="232"/>
      <c r="S127" s="232"/>
      <c r="T127" s="232"/>
      <c r="U127" s="232"/>
      <c r="V127" s="232"/>
      <c r="W127" s="232"/>
      <c r="X127" s="232"/>
      <c r="Y127" s="232"/>
      <c r="Z127" s="232"/>
      <c r="AA127" s="232"/>
    </row>
    <row r="128" spans="2:27" ht="15.75" customHeight="1">
      <c r="B128" s="232"/>
      <c r="C128" s="232"/>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c r="AA128" s="232"/>
    </row>
    <row r="129" spans="2:27" ht="15.75" customHeight="1">
      <c r="B129" s="232"/>
      <c r="C129" s="232"/>
      <c r="D129" s="232"/>
      <c r="E129" s="232"/>
      <c r="F129" s="232"/>
      <c r="G129" s="232"/>
      <c r="H129" s="232"/>
      <c r="I129" s="232"/>
      <c r="J129" s="232"/>
      <c r="K129" s="232"/>
      <c r="L129" s="232"/>
      <c r="M129" s="232"/>
      <c r="N129" s="232"/>
      <c r="O129" s="232"/>
      <c r="P129" s="232"/>
      <c r="Q129" s="232"/>
      <c r="R129" s="232"/>
      <c r="S129" s="232"/>
      <c r="T129" s="232"/>
      <c r="U129" s="232"/>
      <c r="V129" s="232"/>
      <c r="W129" s="232"/>
      <c r="X129" s="232"/>
      <c r="Y129" s="232"/>
      <c r="Z129" s="232"/>
      <c r="AA129" s="232"/>
    </row>
    <row r="130" spans="2:27" ht="15.75" customHeight="1">
      <c r="B130" s="232"/>
      <c r="C130" s="232"/>
      <c r="D130" s="232"/>
      <c r="E130" s="232"/>
      <c r="F130" s="232"/>
      <c r="G130" s="232"/>
      <c r="H130" s="232"/>
      <c r="I130" s="232"/>
      <c r="J130" s="232"/>
      <c r="K130" s="232"/>
      <c r="L130" s="232"/>
      <c r="M130" s="232"/>
      <c r="N130" s="232"/>
      <c r="O130" s="232"/>
      <c r="P130" s="232"/>
      <c r="Q130" s="232"/>
      <c r="R130" s="232"/>
      <c r="S130" s="232"/>
      <c r="T130" s="232"/>
      <c r="U130" s="232"/>
      <c r="V130" s="232"/>
      <c r="W130" s="232"/>
      <c r="X130" s="232"/>
      <c r="Y130" s="232"/>
      <c r="Z130" s="232"/>
      <c r="AA130" s="232"/>
    </row>
    <row r="131" spans="2:27" ht="15.75" customHeight="1">
      <c r="B131" s="232"/>
      <c r="C131" s="232"/>
      <c r="D131" s="232"/>
      <c r="E131" s="232"/>
      <c r="F131" s="232"/>
      <c r="G131" s="232"/>
      <c r="H131" s="232"/>
      <c r="I131" s="232"/>
      <c r="J131" s="232"/>
      <c r="K131" s="232"/>
      <c r="L131" s="232"/>
      <c r="M131" s="232"/>
      <c r="N131" s="232"/>
      <c r="O131" s="232"/>
      <c r="P131" s="232"/>
      <c r="Q131" s="232"/>
      <c r="R131" s="232"/>
      <c r="S131" s="232"/>
      <c r="T131" s="232"/>
      <c r="U131" s="232"/>
      <c r="V131" s="232"/>
      <c r="W131" s="232"/>
      <c r="X131" s="232"/>
      <c r="Y131" s="232"/>
      <c r="Z131" s="232"/>
      <c r="AA131" s="232"/>
    </row>
    <row r="132" spans="2:27" ht="15.75" customHeight="1">
      <c r="B132" s="232"/>
      <c r="C132" s="232"/>
      <c r="D132" s="232"/>
      <c r="E132" s="232"/>
      <c r="F132" s="232"/>
      <c r="G132" s="232"/>
      <c r="H132" s="232"/>
      <c r="I132" s="232"/>
      <c r="J132" s="232"/>
      <c r="K132" s="232"/>
      <c r="L132" s="232"/>
      <c r="M132" s="232"/>
      <c r="N132" s="232"/>
      <c r="O132" s="232"/>
      <c r="P132" s="232"/>
      <c r="Q132" s="232"/>
      <c r="R132" s="232"/>
      <c r="S132" s="232"/>
      <c r="T132" s="232"/>
      <c r="U132" s="232"/>
      <c r="V132" s="232"/>
      <c r="W132" s="232"/>
      <c r="X132" s="232"/>
      <c r="Y132" s="232"/>
      <c r="Z132" s="232"/>
      <c r="AA132" s="232"/>
    </row>
    <row r="133" spans="2:27" ht="15.75" customHeight="1">
      <c r="B133" s="232"/>
      <c r="C133" s="232"/>
      <c r="D133" s="232"/>
      <c r="E133" s="232"/>
      <c r="F133" s="232"/>
      <c r="G133" s="232"/>
      <c r="H133" s="232"/>
      <c r="I133" s="232"/>
      <c r="J133" s="232"/>
      <c r="K133" s="232"/>
      <c r="L133" s="232"/>
      <c r="M133" s="232"/>
      <c r="N133" s="232"/>
      <c r="O133" s="232"/>
      <c r="P133" s="232"/>
      <c r="Q133" s="232"/>
      <c r="R133" s="232"/>
      <c r="S133" s="232"/>
      <c r="T133" s="232"/>
      <c r="U133" s="232"/>
      <c r="V133" s="232"/>
      <c r="W133" s="232"/>
      <c r="X133" s="232"/>
      <c r="Y133" s="232"/>
      <c r="Z133" s="232"/>
      <c r="AA133" s="232"/>
    </row>
    <row r="134" spans="2:27" ht="15.75" customHeight="1">
      <c r="B134" s="232"/>
      <c r="C134" s="232"/>
      <c r="D134" s="232"/>
      <c r="E134" s="232"/>
      <c r="F134" s="232"/>
      <c r="G134" s="232"/>
      <c r="H134" s="232"/>
      <c r="I134" s="232"/>
      <c r="J134" s="232"/>
      <c r="K134" s="232"/>
      <c r="L134" s="232"/>
      <c r="M134" s="232"/>
      <c r="N134" s="232"/>
      <c r="O134" s="232"/>
      <c r="P134" s="232"/>
      <c r="Q134" s="232"/>
      <c r="R134" s="232"/>
      <c r="S134" s="232"/>
      <c r="T134" s="232"/>
      <c r="U134" s="232"/>
      <c r="V134" s="232"/>
      <c r="W134" s="232"/>
      <c r="X134" s="232"/>
      <c r="Y134" s="232"/>
      <c r="Z134" s="232"/>
      <c r="AA134" s="232"/>
    </row>
    <row r="135" spans="2:27" ht="15.75" customHeight="1">
      <c r="B135" s="232"/>
      <c r="C135" s="232"/>
      <c r="D135" s="232"/>
      <c r="E135" s="232"/>
      <c r="F135" s="232"/>
      <c r="G135" s="232"/>
      <c r="H135" s="232"/>
      <c r="I135" s="232"/>
      <c r="J135" s="232"/>
      <c r="K135" s="232"/>
      <c r="L135" s="232"/>
      <c r="M135" s="232"/>
      <c r="N135" s="232"/>
      <c r="O135" s="232"/>
      <c r="P135" s="232"/>
      <c r="Q135" s="232"/>
      <c r="R135" s="232"/>
      <c r="S135" s="232"/>
      <c r="T135" s="232"/>
      <c r="U135" s="232"/>
      <c r="V135" s="232"/>
      <c r="W135" s="232"/>
      <c r="X135" s="232"/>
      <c r="Y135" s="232"/>
      <c r="Z135" s="232"/>
      <c r="AA135" s="232"/>
    </row>
    <row r="136" spans="2:27" ht="15.75" customHeight="1">
      <c r="B136" s="232"/>
      <c r="C136" s="232"/>
      <c r="D136" s="232"/>
      <c r="E136" s="232"/>
      <c r="F136" s="232"/>
      <c r="G136" s="232"/>
      <c r="H136" s="232"/>
      <c r="I136" s="232"/>
      <c r="J136" s="232"/>
      <c r="K136" s="232"/>
      <c r="L136" s="232"/>
      <c r="M136" s="232"/>
      <c r="N136" s="232"/>
      <c r="O136" s="232"/>
      <c r="P136" s="232"/>
      <c r="Q136" s="232"/>
      <c r="R136" s="232"/>
      <c r="S136" s="232"/>
      <c r="T136" s="232"/>
      <c r="U136" s="232"/>
      <c r="V136" s="232"/>
      <c r="W136" s="232"/>
      <c r="X136" s="232"/>
      <c r="Y136" s="232"/>
      <c r="Z136" s="232"/>
      <c r="AA136" s="232"/>
    </row>
    <row r="137" spans="2:27" ht="15.75" customHeight="1">
      <c r="B137" s="232"/>
      <c r="C137" s="232"/>
      <c r="D137" s="232"/>
      <c r="E137" s="232"/>
      <c r="F137" s="232"/>
      <c r="G137" s="232"/>
      <c r="H137" s="232"/>
      <c r="I137" s="232"/>
      <c r="J137" s="232"/>
      <c r="K137" s="232"/>
      <c r="L137" s="232"/>
      <c r="M137" s="232"/>
      <c r="N137" s="232"/>
      <c r="O137" s="232"/>
      <c r="P137" s="232"/>
      <c r="Q137" s="232"/>
      <c r="R137" s="232"/>
      <c r="S137" s="232"/>
      <c r="T137" s="232"/>
      <c r="U137" s="232"/>
      <c r="V137" s="232"/>
      <c r="W137" s="232"/>
      <c r="X137" s="232"/>
      <c r="Y137" s="232"/>
      <c r="Z137" s="232"/>
      <c r="AA137" s="232"/>
    </row>
    <row r="138" spans="2:27" ht="15.75" customHeight="1">
      <c r="B138" s="232"/>
      <c r="C138" s="232"/>
      <c r="D138" s="232"/>
      <c r="E138" s="232"/>
      <c r="F138" s="232"/>
      <c r="G138" s="232"/>
      <c r="H138" s="232"/>
      <c r="I138" s="232"/>
      <c r="J138" s="232"/>
      <c r="K138" s="232"/>
      <c r="L138" s="232"/>
      <c r="M138" s="232"/>
      <c r="N138" s="232"/>
      <c r="O138" s="232"/>
      <c r="P138" s="232"/>
      <c r="Q138" s="232"/>
      <c r="R138" s="232"/>
      <c r="S138" s="232"/>
      <c r="T138" s="232"/>
      <c r="U138" s="232"/>
      <c r="V138" s="232"/>
      <c r="W138" s="232"/>
      <c r="X138" s="232"/>
      <c r="Y138" s="232"/>
      <c r="Z138" s="232"/>
      <c r="AA138" s="232"/>
    </row>
    <row r="139" spans="2:27" ht="15.75" customHeight="1">
      <c r="B139" s="232"/>
      <c r="C139" s="232"/>
      <c r="D139" s="232"/>
      <c r="E139" s="232"/>
      <c r="F139" s="232"/>
      <c r="G139" s="232"/>
      <c r="H139" s="232"/>
      <c r="I139" s="232"/>
      <c r="J139" s="232"/>
      <c r="K139" s="232"/>
      <c r="L139" s="232"/>
      <c r="M139" s="232"/>
      <c r="N139" s="232"/>
      <c r="O139" s="232"/>
      <c r="P139" s="232"/>
      <c r="Q139" s="232"/>
      <c r="R139" s="232"/>
      <c r="S139" s="232"/>
      <c r="T139" s="232"/>
      <c r="U139" s="232"/>
      <c r="V139" s="232"/>
      <c r="W139" s="232"/>
      <c r="X139" s="232"/>
      <c r="Y139" s="232"/>
      <c r="Z139" s="232"/>
      <c r="AA139" s="232"/>
    </row>
    <row r="140" spans="2:27" ht="15.75" customHeight="1">
      <c r="B140" s="232"/>
      <c r="C140" s="232"/>
      <c r="D140" s="232"/>
      <c r="E140" s="232"/>
      <c r="F140" s="232"/>
      <c r="G140" s="232"/>
      <c r="H140" s="232"/>
      <c r="I140" s="232"/>
      <c r="J140" s="232"/>
      <c r="K140" s="232"/>
      <c r="L140" s="232"/>
      <c r="M140" s="232"/>
      <c r="N140" s="232"/>
      <c r="O140" s="232"/>
      <c r="P140" s="232"/>
      <c r="Q140" s="232"/>
      <c r="R140" s="232"/>
      <c r="S140" s="232"/>
      <c r="T140" s="232"/>
      <c r="U140" s="232"/>
      <c r="V140" s="232"/>
      <c r="W140" s="232"/>
      <c r="X140" s="232"/>
      <c r="Y140" s="232"/>
      <c r="Z140" s="232"/>
      <c r="AA140" s="232"/>
    </row>
    <row r="141" spans="2:27" ht="15.75" customHeight="1">
      <c r="B141" s="232"/>
      <c r="C141" s="232"/>
      <c r="D141" s="232"/>
      <c r="E141" s="232"/>
      <c r="F141" s="232"/>
      <c r="G141" s="232"/>
      <c r="H141" s="232"/>
      <c r="I141" s="232"/>
      <c r="J141" s="232"/>
      <c r="K141" s="232"/>
      <c r="L141" s="232"/>
      <c r="M141" s="232"/>
      <c r="N141" s="232"/>
      <c r="O141" s="232"/>
      <c r="P141" s="232"/>
      <c r="Q141" s="232"/>
      <c r="R141" s="232"/>
      <c r="S141" s="232"/>
      <c r="T141" s="232"/>
      <c r="U141" s="232"/>
      <c r="V141" s="232"/>
      <c r="W141" s="232"/>
      <c r="X141" s="232"/>
      <c r="Y141" s="232"/>
      <c r="Z141" s="232"/>
      <c r="AA141" s="232"/>
    </row>
    <row r="142" spans="2:27" ht="15.75" customHeight="1">
      <c r="B142" s="232"/>
      <c r="C142" s="232"/>
      <c r="D142" s="232"/>
      <c r="E142" s="232"/>
      <c r="F142" s="232"/>
      <c r="G142" s="232"/>
      <c r="H142" s="232"/>
      <c r="I142" s="232"/>
      <c r="J142" s="232"/>
      <c r="K142" s="232"/>
      <c r="L142" s="232"/>
      <c r="M142" s="232"/>
      <c r="N142" s="232"/>
      <c r="O142" s="232"/>
      <c r="P142" s="232"/>
      <c r="Q142" s="232"/>
      <c r="R142" s="232"/>
      <c r="S142" s="232"/>
      <c r="T142" s="232"/>
      <c r="U142" s="232"/>
      <c r="V142" s="232"/>
      <c r="W142" s="232"/>
      <c r="X142" s="232"/>
      <c r="Y142" s="232"/>
      <c r="Z142" s="232"/>
      <c r="AA142" s="232"/>
    </row>
    <row r="143" spans="2:27" ht="15.75" customHeight="1">
      <c r="B143" s="232"/>
      <c r="C143" s="232"/>
      <c r="D143" s="232"/>
      <c r="E143" s="232"/>
      <c r="F143" s="232"/>
      <c r="G143" s="232"/>
      <c r="H143" s="232"/>
      <c r="I143" s="232"/>
      <c r="J143" s="232"/>
      <c r="K143" s="232"/>
      <c r="L143" s="232"/>
      <c r="M143" s="232"/>
      <c r="N143" s="232"/>
      <c r="O143" s="232"/>
      <c r="P143" s="232"/>
      <c r="Q143" s="232"/>
      <c r="R143" s="232"/>
      <c r="S143" s="232"/>
      <c r="T143" s="232"/>
      <c r="U143" s="232"/>
      <c r="V143" s="232"/>
      <c r="W143" s="232"/>
      <c r="X143" s="232"/>
      <c r="Y143" s="232"/>
      <c r="Z143" s="232"/>
      <c r="AA143" s="232"/>
    </row>
    <row r="144" spans="2:27" ht="15.75" customHeight="1">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row>
    <row r="145" spans="2:27" ht="15.75" customHeight="1">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row>
    <row r="146" spans="2:27" ht="15.75" customHeight="1">
      <c r="B146" s="232"/>
      <c r="C146" s="232"/>
      <c r="D146" s="232"/>
      <c r="E146" s="232"/>
      <c r="F146" s="232"/>
      <c r="G146" s="232"/>
      <c r="H146" s="232"/>
      <c r="I146" s="232"/>
      <c r="J146" s="232"/>
      <c r="K146" s="232"/>
      <c r="L146" s="232"/>
      <c r="M146" s="232"/>
      <c r="N146" s="232"/>
      <c r="O146" s="232"/>
      <c r="P146" s="232"/>
      <c r="Q146" s="232"/>
      <c r="R146" s="232"/>
      <c r="S146" s="232"/>
      <c r="T146" s="232"/>
      <c r="U146" s="232"/>
      <c r="V146" s="232"/>
      <c r="W146" s="232"/>
      <c r="X146" s="232"/>
      <c r="Y146" s="232"/>
      <c r="Z146" s="232"/>
      <c r="AA146" s="232"/>
    </row>
    <row r="147" spans="2:27" ht="15.75" customHeight="1">
      <c r="B147" s="232"/>
      <c r="C147" s="232"/>
      <c r="D147" s="232"/>
      <c r="E147" s="232"/>
      <c r="F147" s="232"/>
      <c r="G147" s="232"/>
      <c r="H147" s="232"/>
      <c r="I147" s="232"/>
      <c r="J147" s="232"/>
      <c r="K147" s="232"/>
      <c r="L147" s="232"/>
      <c r="M147" s="232"/>
      <c r="N147" s="232"/>
      <c r="O147" s="232"/>
      <c r="P147" s="232"/>
      <c r="Q147" s="232"/>
      <c r="R147" s="232"/>
      <c r="S147" s="232"/>
      <c r="T147" s="232"/>
      <c r="U147" s="232"/>
      <c r="V147" s="232"/>
      <c r="W147" s="232"/>
      <c r="X147" s="232"/>
      <c r="Y147" s="232"/>
      <c r="Z147" s="232"/>
      <c r="AA147" s="232"/>
    </row>
    <row r="148" spans="2:27" ht="15.75" customHeight="1">
      <c r="B148" s="232"/>
      <c r="C148" s="232"/>
      <c r="D148" s="232"/>
      <c r="E148" s="232"/>
      <c r="F148" s="232"/>
      <c r="G148" s="232"/>
      <c r="H148" s="232"/>
      <c r="I148" s="232"/>
      <c r="J148" s="232"/>
      <c r="K148" s="232"/>
      <c r="L148" s="232"/>
      <c r="M148" s="232"/>
      <c r="N148" s="232"/>
      <c r="O148" s="232"/>
      <c r="P148" s="232"/>
      <c r="Q148" s="232"/>
      <c r="R148" s="232"/>
      <c r="S148" s="232"/>
      <c r="T148" s="232"/>
      <c r="U148" s="232"/>
      <c r="V148" s="232"/>
      <c r="W148" s="232"/>
      <c r="X148" s="232"/>
      <c r="Y148" s="232"/>
      <c r="Z148" s="232"/>
      <c r="AA148" s="232"/>
    </row>
    <row r="149" spans="2:27" ht="15.75" customHeight="1">
      <c r="B149" s="232"/>
      <c r="C149" s="232"/>
      <c r="D149" s="232"/>
      <c r="E149" s="232"/>
      <c r="F149" s="232"/>
      <c r="G149" s="232"/>
      <c r="H149" s="232"/>
      <c r="I149" s="232"/>
      <c r="J149" s="232"/>
      <c r="K149" s="232"/>
      <c r="L149" s="232"/>
      <c r="M149" s="232"/>
      <c r="N149" s="232"/>
      <c r="O149" s="232"/>
      <c r="P149" s="232"/>
      <c r="Q149" s="232"/>
      <c r="R149" s="232"/>
      <c r="S149" s="232"/>
      <c r="T149" s="232"/>
      <c r="U149" s="232"/>
      <c r="V149" s="232"/>
      <c r="W149" s="232"/>
      <c r="X149" s="232"/>
      <c r="Y149" s="232"/>
      <c r="Z149" s="232"/>
      <c r="AA149" s="232"/>
    </row>
    <row r="150" spans="2:27" ht="15.75" customHeight="1">
      <c r="B150" s="232"/>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row>
    <row r="151" spans="2:27" ht="15.75" customHeight="1">
      <c r="B151" s="232"/>
      <c r="C151" s="232"/>
      <c r="D151" s="232"/>
      <c r="E151" s="232"/>
      <c r="F151" s="232"/>
      <c r="G151" s="232"/>
      <c r="H151" s="232"/>
      <c r="I151" s="232"/>
      <c r="J151" s="232"/>
      <c r="K151" s="232"/>
      <c r="L151" s="232"/>
      <c r="M151" s="232"/>
      <c r="N151" s="232"/>
      <c r="O151" s="232"/>
      <c r="P151" s="232"/>
      <c r="Q151" s="232"/>
      <c r="R151" s="232"/>
      <c r="S151" s="232"/>
      <c r="T151" s="232"/>
      <c r="U151" s="232"/>
      <c r="V151" s="232"/>
      <c r="W151" s="232"/>
      <c r="X151" s="232"/>
      <c r="Y151" s="232"/>
      <c r="Z151" s="232"/>
      <c r="AA151" s="232"/>
    </row>
    <row r="152" spans="2:27" ht="15.75" customHeight="1">
      <c r="B152" s="232"/>
      <c r="C152" s="232"/>
      <c r="D152" s="232"/>
      <c r="E152" s="232"/>
      <c r="F152" s="232"/>
      <c r="G152" s="232"/>
      <c r="H152" s="232"/>
      <c r="I152" s="232"/>
      <c r="J152" s="232"/>
      <c r="K152" s="232"/>
      <c r="L152" s="232"/>
      <c r="M152" s="232"/>
      <c r="N152" s="232"/>
      <c r="O152" s="232"/>
      <c r="P152" s="232"/>
      <c r="Q152" s="232"/>
      <c r="R152" s="232"/>
      <c r="S152" s="232"/>
      <c r="T152" s="232"/>
      <c r="U152" s="232"/>
      <c r="V152" s="232"/>
      <c r="W152" s="232"/>
      <c r="X152" s="232"/>
      <c r="Y152" s="232"/>
      <c r="Z152" s="232"/>
      <c r="AA152" s="232"/>
    </row>
    <row r="153" spans="2:27" ht="15.75" customHeight="1">
      <c r="B153" s="232"/>
      <c r="C153" s="232"/>
      <c r="D153" s="232"/>
      <c r="E153" s="232"/>
      <c r="F153" s="232"/>
      <c r="G153" s="232"/>
      <c r="H153" s="232"/>
      <c r="I153" s="232"/>
      <c r="J153" s="232"/>
      <c r="K153" s="232"/>
      <c r="L153" s="232"/>
      <c r="M153" s="232"/>
      <c r="N153" s="232"/>
      <c r="O153" s="232"/>
      <c r="P153" s="232"/>
      <c r="Q153" s="232"/>
      <c r="R153" s="232"/>
      <c r="S153" s="232"/>
      <c r="T153" s="232"/>
      <c r="U153" s="232"/>
      <c r="V153" s="232"/>
      <c r="W153" s="232"/>
      <c r="X153" s="232"/>
      <c r="Y153" s="232"/>
      <c r="Z153" s="232"/>
      <c r="AA153" s="232"/>
    </row>
    <row r="154" spans="2:27" ht="15.75" customHeight="1">
      <c r="B154" s="232"/>
      <c r="C154" s="232"/>
      <c r="D154" s="232"/>
      <c r="E154" s="232"/>
      <c r="F154" s="232"/>
      <c r="G154" s="232"/>
      <c r="H154" s="232"/>
      <c r="I154" s="232"/>
      <c r="J154" s="232"/>
      <c r="K154" s="232"/>
      <c r="L154" s="232"/>
      <c r="M154" s="232"/>
      <c r="N154" s="232"/>
      <c r="O154" s="232"/>
      <c r="P154" s="232"/>
      <c r="Q154" s="232"/>
      <c r="R154" s="232"/>
      <c r="S154" s="232"/>
      <c r="T154" s="232"/>
      <c r="U154" s="232"/>
      <c r="V154" s="232"/>
      <c r="W154" s="232"/>
      <c r="X154" s="232"/>
      <c r="Y154" s="232"/>
      <c r="Z154" s="232"/>
      <c r="AA154" s="232"/>
    </row>
    <row r="155" spans="2:27" ht="15.75" customHeight="1">
      <c r="B155" s="232"/>
      <c r="C155" s="232"/>
      <c r="D155" s="232"/>
      <c r="E155" s="232"/>
      <c r="F155" s="232"/>
      <c r="G155" s="232"/>
      <c r="H155" s="232"/>
      <c r="I155" s="232"/>
      <c r="J155" s="232"/>
      <c r="K155" s="232"/>
      <c r="L155" s="232"/>
      <c r="M155" s="232"/>
      <c r="N155" s="232"/>
      <c r="O155" s="232"/>
      <c r="P155" s="232"/>
      <c r="Q155" s="232"/>
      <c r="R155" s="232"/>
      <c r="S155" s="232"/>
      <c r="T155" s="232"/>
      <c r="U155" s="232"/>
      <c r="V155" s="232"/>
      <c r="W155" s="232"/>
      <c r="X155" s="232"/>
      <c r="Y155" s="232"/>
      <c r="Z155" s="232"/>
      <c r="AA155" s="232"/>
    </row>
    <row r="156" spans="2:27" ht="15.75" customHeight="1">
      <c r="B156" s="232"/>
      <c r="C156" s="232"/>
      <c r="D156" s="232"/>
      <c r="E156" s="232"/>
      <c r="F156" s="232"/>
      <c r="G156" s="232"/>
      <c r="H156" s="232"/>
      <c r="I156" s="232"/>
      <c r="J156" s="232"/>
      <c r="K156" s="232"/>
      <c r="L156" s="232"/>
      <c r="M156" s="232"/>
      <c r="N156" s="232"/>
      <c r="O156" s="232"/>
      <c r="P156" s="232"/>
      <c r="Q156" s="232"/>
      <c r="R156" s="232"/>
      <c r="S156" s="232"/>
      <c r="T156" s="232"/>
      <c r="U156" s="232"/>
      <c r="V156" s="232"/>
      <c r="W156" s="232"/>
      <c r="X156" s="232"/>
      <c r="Y156" s="232"/>
      <c r="Z156" s="232"/>
      <c r="AA156" s="232"/>
    </row>
    <row r="157" spans="2:27" ht="15.75" customHeight="1">
      <c r="B157" s="232"/>
      <c r="C157" s="232"/>
      <c r="D157" s="232"/>
      <c r="E157" s="232"/>
      <c r="F157" s="232"/>
      <c r="G157" s="232"/>
      <c r="H157" s="232"/>
      <c r="I157" s="232"/>
      <c r="J157" s="232"/>
      <c r="K157" s="232"/>
      <c r="L157" s="232"/>
      <c r="M157" s="232"/>
      <c r="N157" s="232"/>
      <c r="O157" s="232"/>
      <c r="P157" s="232"/>
      <c r="Q157" s="232"/>
      <c r="R157" s="232"/>
      <c r="S157" s="232"/>
      <c r="T157" s="232"/>
      <c r="U157" s="232"/>
      <c r="V157" s="232"/>
      <c r="W157" s="232"/>
      <c r="X157" s="232"/>
      <c r="Y157" s="232"/>
      <c r="Z157" s="232"/>
      <c r="AA157" s="232"/>
    </row>
    <row r="158" spans="2:27" ht="15.75" customHeight="1">
      <c r="B158" s="232"/>
      <c r="C158" s="232"/>
      <c r="D158" s="232"/>
      <c r="E158" s="232"/>
      <c r="F158" s="232"/>
      <c r="G158" s="232"/>
      <c r="H158" s="232"/>
      <c r="I158" s="232"/>
      <c r="J158" s="232"/>
      <c r="K158" s="232"/>
      <c r="L158" s="232"/>
      <c r="M158" s="232"/>
      <c r="N158" s="232"/>
      <c r="O158" s="232"/>
      <c r="P158" s="232"/>
      <c r="Q158" s="232"/>
      <c r="R158" s="232"/>
      <c r="S158" s="232"/>
      <c r="T158" s="232"/>
      <c r="U158" s="232"/>
      <c r="V158" s="232"/>
      <c r="W158" s="232"/>
      <c r="X158" s="232"/>
      <c r="Y158" s="232"/>
      <c r="Z158" s="232"/>
      <c r="AA158" s="232"/>
    </row>
    <row r="159" spans="2:27" ht="15.75" customHeight="1">
      <c r="B159" s="232"/>
      <c r="C159" s="232"/>
      <c r="D159" s="232"/>
      <c r="E159" s="232"/>
      <c r="F159" s="232"/>
      <c r="G159" s="232"/>
      <c r="H159" s="232"/>
      <c r="I159" s="232"/>
      <c r="J159" s="232"/>
      <c r="K159" s="232"/>
      <c r="L159" s="232"/>
      <c r="M159" s="232"/>
      <c r="N159" s="232"/>
      <c r="O159" s="232"/>
      <c r="P159" s="232"/>
      <c r="Q159" s="232"/>
      <c r="R159" s="232"/>
      <c r="S159" s="232"/>
      <c r="T159" s="232"/>
      <c r="U159" s="232"/>
      <c r="V159" s="232"/>
      <c r="W159" s="232"/>
      <c r="X159" s="232"/>
      <c r="Y159" s="232"/>
      <c r="Z159" s="232"/>
      <c r="AA159" s="232"/>
    </row>
    <row r="160" spans="2:27" ht="15.75" customHeight="1">
      <c r="B160" s="232"/>
      <c r="C160" s="232"/>
      <c r="D160" s="232"/>
      <c r="E160" s="232"/>
      <c r="F160" s="232"/>
      <c r="G160" s="232"/>
      <c r="H160" s="232"/>
      <c r="I160" s="232"/>
      <c r="J160" s="232"/>
      <c r="K160" s="232"/>
      <c r="L160" s="232"/>
      <c r="M160" s="232"/>
      <c r="N160" s="232"/>
      <c r="O160" s="232"/>
      <c r="P160" s="232"/>
      <c r="Q160" s="232"/>
      <c r="R160" s="232"/>
      <c r="S160" s="232"/>
      <c r="T160" s="232"/>
      <c r="U160" s="232"/>
      <c r="V160" s="232"/>
      <c r="W160" s="232"/>
      <c r="X160" s="232"/>
      <c r="Y160" s="232"/>
      <c r="Z160" s="232"/>
      <c r="AA160" s="232"/>
    </row>
    <row r="161" spans="2:27" ht="15.75" customHeight="1">
      <c r="B161" s="232"/>
      <c r="C161" s="232"/>
      <c r="D161" s="232"/>
      <c r="E161" s="232"/>
      <c r="F161" s="232"/>
      <c r="G161" s="232"/>
      <c r="H161" s="232"/>
      <c r="I161" s="232"/>
      <c r="J161" s="232"/>
      <c r="K161" s="232"/>
      <c r="L161" s="232"/>
      <c r="M161" s="232"/>
      <c r="N161" s="232"/>
      <c r="O161" s="232"/>
      <c r="P161" s="232"/>
      <c r="Q161" s="232"/>
      <c r="R161" s="232"/>
      <c r="S161" s="232"/>
      <c r="T161" s="232"/>
      <c r="U161" s="232"/>
      <c r="V161" s="232"/>
      <c r="W161" s="232"/>
      <c r="X161" s="232"/>
      <c r="Y161" s="232"/>
      <c r="Z161" s="232"/>
      <c r="AA161" s="232"/>
    </row>
    <row r="162" spans="2:27" ht="15.75" customHeight="1">
      <c r="B162" s="232"/>
      <c r="C162" s="232"/>
      <c r="D162" s="232"/>
      <c r="E162" s="232"/>
      <c r="F162" s="232"/>
      <c r="G162" s="232"/>
      <c r="H162" s="232"/>
      <c r="I162" s="232"/>
      <c r="J162" s="232"/>
      <c r="K162" s="232"/>
      <c r="L162" s="232"/>
      <c r="M162" s="232"/>
      <c r="N162" s="232"/>
      <c r="O162" s="232"/>
      <c r="P162" s="232"/>
      <c r="Q162" s="232"/>
      <c r="R162" s="232"/>
      <c r="S162" s="232"/>
      <c r="T162" s="232"/>
      <c r="U162" s="232"/>
      <c r="V162" s="232"/>
      <c r="W162" s="232"/>
      <c r="X162" s="232"/>
      <c r="Y162" s="232"/>
      <c r="Z162" s="232"/>
      <c r="AA162" s="232"/>
    </row>
    <row r="163" spans="2:27" ht="15.75" customHeight="1">
      <c r="B163" s="232"/>
      <c r="C163" s="232"/>
      <c r="D163" s="232"/>
      <c r="E163" s="232"/>
      <c r="F163" s="232"/>
      <c r="G163" s="232"/>
      <c r="H163" s="232"/>
      <c r="I163" s="232"/>
      <c r="J163" s="232"/>
      <c r="K163" s="232"/>
      <c r="L163" s="232"/>
      <c r="M163" s="232"/>
      <c r="N163" s="232"/>
      <c r="O163" s="232"/>
      <c r="P163" s="232"/>
      <c r="Q163" s="232"/>
      <c r="R163" s="232"/>
      <c r="S163" s="232"/>
      <c r="T163" s="232"/>
      <c r="U163" s="232"/>
      <c r="V163" s="232"/>
      <c r="W163" s="232"/>
      <c r="X163" s="232"/>
      <c r="Y163" s="232"/>
      <c r="Z163" s="232"/>
      <c r="AA163" s="232"/>
    </row>
    <row r="164" spans="2:27" ht="15.75" customHeight="1">
      <c r="B164" s="232"/>
      <c r="C164" s="232"/>
      <c r="D164" s="232"/>
      <c r="E164" s="232"/>
      <c r="F164" s="232"/>
      <c r="G164" s="232"/>
      <c r="H164" s="232"/>
      <c r="I164" s="232"/>
      <c r="J164" s="232"/>
      <c r="K164" s="232"/>
      <c r="L164" s="232"/>
      <c r="M164" s="232"/>
      <c r="N164" s="232"/>
      <c r="O164" s="232"/>
      <c r="P164" s="232"/>
      <c r="Q164" s="232"/>
      <c r="R164" s="232"/>
      <c r="S164" s="232"/>
      <c r="T164" s="232"/>
      <c r="U164" s="232"/>
      <c r="V164" s="232"/>
      <c r="W164" s="232"/>
      <c r="X164" s="232"/>
      <c r="Y164" s="232"/>
      <c r="Z164" s="232"/>
      <c r="AA164" s="232"/>
    </row>
    <row r="165" spans="2:27" ht="15.75" customHeight="1">
      <c r="B165" s="232"/>
      <c r="C165" s="232"/>
      <c r="D165" s="232"/>
      <c r="E165" s="232"/>
      <c r="F165" s="232"/>
      <c r="G165" s="232"/>
      <c r="H165" s="232"/>
      <c r="I165" s="232"/>
      <c r="J165" s="232"/>
      <c r="K165" s="232"/>
      <c r="L165" s="232"/>
      <c r="M165" s="232"/>
      <c r="N165" s="232"/>
      <c r="O165" s="232"/>
      <c r="P165" s="232"/>
      <c r="Q165" s="232"/>
      <c r="R165" s="232"/>
      <c r="S165" s="232"/>
      <c r="T165" s="232"/>
      <c r="U165" s="232"/>
      <c r="V165" s="232"/>
      <c r="W165" s="232"/>
      <c r="X165" s="232"/>
      <c r="Y165" s="232"/>
      <c r="Z165" s="232"/>
      <c r="AA165" s="232"/>
    </row>
    <row r="166" spans="2:27" ht="15.75" customHeight="1">
      <c r="B166" s="232"/>
      <c r="C166" s="232"/>
      <c r="D166" s="232"/>
      <c r="E166" s="232"/>
      <c r="F166" s="232"/>
      <c r="G166" s="232"/>
      <c r="H166" s="232"/>
      <c r="I166" s="232"/>
      <c r="J166" s="232"/>
      <c r="K166" s="232"/>
      <c r="L166" s="232"/>
      <c r="M166" s="232"/>
      <c r="N166" s="232"/>
      <c r="O166" s="232"/>
      <c r="P166" s="232"/>
      <c r="Q166" s="232"/>
      <c r="R166" s="232"/>
      <c r="S166" s="232"/>
      <c r="T166" s="232"/>
      <c r="U166" s="232"/>
      <c r="V166" s="232"/>
      <c r="W166" s="232"/>
      <c r="X166" s="232"/>
      <c r="Y166" s="232"/>
      <c r="Z166" s="232"/>
      <c r="AA166" s="232"/>
    </row>
    <row r="167" spans="2:27" ht="15.75" customHeight="1">
      <c r="B167" s="232"/>
      <c r="C167" s="232"/>
      <c r="D167" s="232"/>
      <c r="E167" s="232"/>
      <c r="F167" s="232"/>
      <c r="G167" s="232"/>
      <c r="H167" s="232"/>
      <c r="I167" s="232"/>
      <c r="J167" s="232"/>
      <c r="K167" s="232"/>
      <c r="L167" s="232"/>
      <c r="M167" s="232"/>
      <c r="N167" s="232"/>
      <c r="O167" s="232"/>
      <c r="P167" s="232"/>
      <c r="Q167" s="232"/>
      <c r="R167" s="232"/>
      <c r="S167" s="232"/>
      <c r="T167" s="232"/>
      <c r="U167" s="232"/>
      <c r="V167" s="232"/>
      <c r="W167" s="232"/>
      <c r="X167" s="232"/>
      <c r="Y167" s="232"/>
      <c r="Z167" s="232"/>
      <c r="AA167" s="232"/>
    </row>
    <row r="168" spans="2:27" ht="15.75" customHeight="1">
      <c r="B168" s="232"/>
      <c r="C168" s="232"/>
      <c r="D168" s="232"/>
      <c r="E168" s="232"/>
      <c r="F168" s="232"/>
      <c r="G168" s="232"/>
      <c r="H168" s="232"/>
      <c r="I168" s="232"/>
      <c r="J168" s="232"/>
      <c r="K168" s="232"/>
      <c r="L168" s="232"/>
      <c r="M168" s="232"/>
      <c r="N168" s="232"/>
      <c r="O168" s="232"/>
      <c r="P168" s="232"/>
      <c r="Q168" s="232"/>
      <c r="R168" s="232"/>
      <c r="S168" s="232"/>
      <c r="T168" s="232"/>
      <c r="U168" s="232"/>
      <c r="V168" s="232"/>
      <c r="W168" s="232"/>
      <c r="X168" s="232"/>
      <c r="Y168" s="232"/>
      <c r="Z168" s="232"/>
      <c r="AA168" s="232"/>
    </row>
    <row r="169" spans="2:27" ht="15.75" customHeight="1">
      <c r="B169" s="232"/>
      <c r="C169" s="232"/>
      <c r="D169" s="232"/>
      <c r="E169" s="232"/>
      <c r="F169" s="232"/>
      <c r="G169" s="232"/>
      <c r="H169" s="232"/>
      <c r="I169" s="232"/>
      <c r="J169" s="232"/>
      <c r="K169" s="232"/>
      <c r="L169" s="232"/>
      <c r="M169" s="232"/>
      <c r="N169" s="232"/>
      <c r="O169" s="232"/>
      <c r="P169" s="232"/>
      <c r="Q169" s="232"/>
      <c r="R169" s="232"/>
      <c r="S169" s="232"/>
      <c r="T169" s="232"/>
      <c r="U169" s="232"/>
      <c r="V169" s="232"/>
      <c r="W169" s="232"/>
      <c r="X169" s="232"/>
      <c r="Y169" s="232"/>
      <c r="Z169" s="232"/>
      <c r="AA169" s="232"/>
    </row>
    <row r="170" spans="2:27" ht="15.75" customHeight="1">
      <c r="B170" s="232"/>
      <c r="C170" s="232"/>
      <c r="D170" s="232"/>
      <c r="E170" s="232"/>
      <c r="F170" s="232"/>
      <c r="G170" s="232"/>
      <c r="H170" s="232"/>
      <c r="I170" s="232"/>
      <c r="J170" s="232"/>
      <c r="K170" s="232"/>
      <c r="L170" s="232"/>
      <c r="M170" s="232"/>
      <c r="N170" s="232"/>
      <c r="O170" s="232"/>
      <c r="P170" s="232"/>
      <c r="Q170" s="232"/>
      <c r="R170" s="232"/>
      <c r="S170" s="232"/>
      <c r="T170" s="232"/>
      <c r="U170" s="232"/>
      <c r="V170" s="232"/>
      <c r="W170" s="232"/>
      <c r="X170" s="232"/>
      <c r="Y170" s="232"/>
      <c r="Z170" s="232"/>
      <c r="AA170" s="232"/>
    </row>
    <row r="171" spans="2:27" ht="15.75" customHeight="1">
      <c r="B171" s="232"/>
      <c r="C171" s="232"/>
      <c r="D171" s="232"/>
      <c r="E171" s="232"/>
      <c r="F171" s="232"/>
      <c r="G171" s="232"/>
      <c r="H171" s="232"/>
      <c r="I171" s="232"/>
      <c r="J171" s="232"/>
      <c r="K171" s="232"/>
      <c r="L171" s="232"/>
      <c r="M171" s="232"/>
      <c r="N171" s="232"/>
      <c r="O171" s="232"/>
      <c r="P171" s="232"/>
      <c r="Q171" s="232"/>
      <c r="R171" s="232"/>
      <c r="S171" s="232"/>
      <c r="T171" s="232"/>
      <c r="U171" s="232"/>
      <c r="V171" s="232"/>
      <c r="W171" s="232"/>
      <c r="X171" s="232"/>
      <c r="Y171" s="232"/>
      <c r="Z171" s="232"/>
      <c r="AA171" s="232"/>
    </row>
    <row r="172" spans="2:27" ht="15.75" customHeight="1">
      <c r="B172" s="232"/>
      <c r="C172" s="232"/>
      <c r="D172" s="232"/>
      <c r="E172" s="232"/>
      <c r="F172" s="232"/>
      <c r="G172" s="232"/>
      <c r="H172" s="232"/>
      <c r="I172" s="232"/>
      <c r="J172" s="232"/>
      <c r="K172" s="232"/>
      <c r="L172" s="232"/>
      <c r="M172" s="232"/>
      <c r="N172" s="232"/>
      <c r="O172" s="232"/>
      <c r="P172" s="232"/>
      <c r="Q172" s="232"/>
      <c r="R172" s="232"/>
      <c r="S172" s="232"/>
      <c r="T172" s="232"/>
      <c r="U172" s="232"/>
      <c r="V172" s="232"/>
      <c r="W172" s="232"/>
      <c r="X172" s="232"/>
      <c r="Y172" s="232"/>
      <c r="Z172" s="232"/>
      <c r="AA172" s="232"/>
    </row>
    <row r="173" spans="2:27" ht="15.75" customHeight="1">
      <c r="B173" s="232"/>
      <c r="C173" s="232"/>
      <c r="D173" s="232"/>
      <c r="E173" s="232"/>
      <c r="F173" s="232"/>
      <c r="G173" s="232"/>
      <c r="H173" s="232"/>
      <c r="I173" s="232"/>
      <c r="J173" s="232"/>
      <c r="K173" s="232"/>
      <c r="L173" s="232"/>
      <c r="M173" s="232"/>
      <c r="N173" s="232"/>
      <c r="O173" s="232"/>
      <c r="P173" s="232"/>
      <c r="Q173" s="232"/>
      <c r="R173" s="232"/>
      <c r="S173" s="232"/>
      <c r="T173" s="232"/>
      <c r="U173" s="232"/>
      <c r="V173" s="232"/>
      <c r="W173" s="232"/>
      <c r="X173" s="232"/>
      <c r="Y173" s="232"/>
      <c r="Z173" s="232"/>
      <c r="AA173" s="232"/>
    </row>
    <row r="174" spans="2:27" ht="15.75" customHeight="1">
      <c r="B174" s="232"/>
      <c r="C174" s="232"/>
      <c r="D174" s="232"/>
      <c r="E174" s="232"/>
      <c r="F174" s="232"/>
      <c r="G174" s="232"/>
      <c r="H174" s="232"/>
      <c r="I174" s="232"/>
      <c r="J174" s="232"/>
      <c r="K174" s="232"/>
      <c r="L174" s="232"/>
      <c r="M174" s="232"/>
      <c r="N174" s="232"/>
      <c r="O174" s="232"/>
      <c r="P174" s="232"/>
      <c r="Q174" s="232"/>
      <c r="R174" s="232"/>
      <c r="S174" s="232"/>
      <c r="T174" s="232"/>
      <c r="U174" s="232"/>
      <c r="V174" s="232"/>
      <c r="W174" s="232"/>
      <c r="X174" s="232"/>
      <c r="Y174" s="232"/>
      <c r="Z174" s="232"/>
      <c r="AA174" s="232"/>
    </row>
    <row r="175" spans="2:27" ht="15.75" customHeight="1">
      <c r="B175" s="232"/>
      <c r="C175" s="232"/>
      <c r="D175" s="232"/>
      <c r="E175" s="232"/>
      <c r="F175" s="232"/>
      <c r="G175" s="232"/>
      <c r="H175" s="232"/>
      <c r="I175" s="232"/>
      <c r="J175" s="232"/>
      <c r="K175" s="232"/>
      <c r="L175" s="232"/>
      <c r="M175" s="232"/>
      <c r="N175" s="232"/>
      <c r="O175" s="232"/>
      <c r="P175" s="232"/>
      <c r="Q175" s="232"/>
      <c r="R175" s="232"/>
      <c r="S175" s="232"/>
      <c r="T175" s="232"/>
      <c r="U175" s="232"/>
      <c r="V175" s="232"/>
      <c r="W175" s="232"/>
      <c r="X175" s="232"/>
      <c r="Y175" s="232"/>
      <c r="Z175" s="232"/>
      <c r="AA175" s="232"/>
    </row>
    <row r="176" spans="2:27" ht="15.75" customHeight="1">
      <c r="B176" s="232"/>
      <c r="C176" s="232"/>
      <c r="D176" s="232"/>
      <c r="E176" s="232"/>
      <c r="F176" s="232"/>
      <c r="G176" s="232"/>
      <c r="H176" s="232"/>
      <c r="I176" s="232"/>
      <c r="J176" s="232"/>
      <c r="K176" s="232"/>
      <c r="L176" s="232"/>
      <c r="M176" s="232"/>
      <c r="N176" s="232"/>
      <c r="O176" s="232"/>
      <c r="P176" s="232"/>
      <c r="Q176" s="232"/>
      <c r="R176" s="232"/>
      <c r="S176" s="232"/>
      <c r="T176" s="232"/>
      <c r="U176" s="232"/>
      <c r="V176" s="232"/>
      <c r="W176" s="232"/>
      <c r="X176" s="232"/>
      <c r="Y176" s="232"/>
      <c r="Z176" s="232"/>
      <c r="AA176" s="232"/>
    </row>
    <row r="177" spans="2:27" ht="15.75" customHeight="1">
      <c r="B177" s="232"/>
      <c r="C177" s="232"/>
      <c r="D177" s="232"/>
      <c r="E177" s="232"/>
      <c r="F177" s="232"/>
      <c r="G177" s="232"/>
      <c r="H177" s="232"/>
      <c r="I177" s="232"/>
      <c r="J177" s="232"/>
      <c r="K177" s="232"/>
      <c r="L177" s="232"/>
      <c r="M177" s="232"/>
      <c r="N177" s="232"/>
      <c r="O177" s="232"/>
      <c r="P177" s="232"/>
      <c r="Q177" s="232"/>
      <c r="R177" s="232"/>
      <c r="S177" s="232"/>
      <c r="T177" s="232"/>
      <c r="U177" s="232"/>
      <c r="V177" s="232"/>
      <c r="W177" s="232"/>
      <c r="X177" s="232"/>
      <c r="Y177" s="232"/>
      <c r="Z177" s="232"/>
      <c r="AA177" s="232"/>
    </row>
    <row r="178" spans="2:27" ht="15.75" customHeight="1">
      <c r="B178" s="232"/>
      <c r="C178" s="232"/>
      <c r="D178" s="232"/>
      <c r="E178" s="232"/>
      <c r="F178" s="232"/>
      <c r="G178" s="232"/>
      <c r="H178" s="232"/>
      <c r="I178" s="232"/>
      <c r="J178" s="232"/>
      <c r="K178" s="232"/>
      <c r="L178" s="232"/>
      <c r="M178" s="232"/>
      <c r="N178" s="232"/>
      <c r="O178" s="232"/>
      <c r="P178" s="232"/>
      <c r="Q178" s="232"/>
      <c r="R178" s="232"/>
      <c r="S178" s="232"/>
      <c r="T178" s="232"/>
      <c r="U178" s="232"/>
      <c r="V178" s="232"/>
      <c r="W178" s="232"/>
      <c r="X178" s="232"/>
      <c r="Y178" s="232"/>
      <c r="Z178" s="232"/>
      <c r="AA178" s="232"/>
    </row>
    <row r="179" spans="2:27" ht="15.75" customHeight="1">
      <c r="B179" s="232"/>
      <c r="C179" s="232"/>
      <c r="D179" s="232"/>
      <c r="E179" s="232"/>
      <c r="F179" s="232"/>
      <c r="G179" s="232"/>
      <c r="H179" s="232"/>
      <c r="I179" s="232"/>
      <c r="J179" s="232"/>
      <c r="K179" s="232"/>
      <c r="L179" s="232"/>
      <c r="M179" s="232"/>
      <c r="N179" s="232"/>
      <c r="O179" s="232"/>
      <c r="P179" s="232"/>
      <c r="Q179" s="232"/>
      <c r="R179" s="232"/>
      <c r="S179" s="232"/>
      <c r="T179" s="232"/>
      <c r="U179" s="232"/>
      <c r="V179" s="232"/>
      <c r="W179" s="232"/>
      <c r="X179" s="232"/>
      <c r="Y179" s="232"/>
      <c r="Z179" s="232"/>
      <c r="AA179" s="232"/>
    </row>
    <row r="180" spans="2:27" ht="15.75" customHeight="1">
      <c r="B180" s="232"/>
      <c r="C180" s="232"/>
      <c r="D180" s="232"/>
      <c r="E180" s="232"/>
      <c r="F180" s="232"/>
      <c r="G180" s="232"/>
      <c r="H180" s="232"/>
      <c r="I180" s="232"/>
      <c r="J180" s="232"/>
      <c r="K180" s="232"/>
      <c r="L180" s="232"/>
      <c r="M180" s="232"/>
      <c r="N180" s="232"/>
      <c r="O180" s="232"/>
      <c r="P180" s="232"/>
      <c r="Q180" s="232"/>
      <c r="R180" s="232"/>
      <c r="S180" s="232"/>
      <c r="T180" s="232"/>
      <c r="U180" s="232"/>
      <c r="V180" s="232"/>
      <c r="W180" s="232"/>
      <c r="X180" s="232"/>
      <c r="Y180" s="232"/>
      <c r="Z180" s="232"/>
      <c r="AA180" s="232"/>
    </row>
    <row r="181" spans="2:27" ht="15.75" customHeight="1">
      <c r="B181" s="232"/>
      <c r="C181" s="232"/>
      <c r="D181" s="232"/>
      <c r="E181" s="232"/>
      <c r="F181" s="232"/>
      <c r="G181" s="232"/>
      <c r="H181" s="232"/>
      <c r="I181" s="232"/>
      <c r="J181" s="232"/>
      <c r="K181" s="232"/>
      <c r="L181" s="232"/>
      <c r="M181" s="232"/>
      <c r="N181" s="232"/>
      <c r="O181" s="232"/>
      <c r="P181" s="232"/>
      <c r="Q181" s="232"/>
      <c r="R181" s="232"/>
      <c r="S181" s="232"/>
      <c r="T181" s="232"/>
      <c r="U181" s="232"/>
      <c r="V181" s="232"/>
      <c r="W181" s="232"/>
      <c r="X181" s="232"/>
      <c r="Y181" s="232"/>
      <c r="Z181" s="232"/>
      <c r="AA181" s="232"/>
    </row>
    <row r="182" spans="2:27" ht="15.75" customHeight="1">
      <c r="B182" s="232"/>
      <c r="C182" s="232"/>
      <c r="D182" s="232"/>
      <c r="E182" s="232"/>
      <c r="F182" s="232"/>
      <c r="G182" s="232"/>
      <c r="H182" s="232"/>
      <c r="I182" s="232"/>
      <c r="J182" s="232"/>
      <c r="K182" s="232"/>
      <c r="L182" s="232"/>
      <c r="M182" s="232"/>
      <c r="N182" s="232"/>
      <c r="O182" s="232"/>
      <c r="P182" s="232"/>
      <c r="Q182" s="232"/>
      <c r="R182" s="232"/>
      <c r="S182" s="232"/>
      <c r="T182" s="232"/>
      <c r="U182" s="232"/>
      <c r="V182" s="232"/>
      <c r="W182" s="232"/>
      <c r="X182" s="232"/>
      <c r="Y182" s="232"/>
      <c r="Z182" s="232"/>
      <c r="AA182" s="232"/>
    </row>
    <row r="183" spans="2:27" ht="15.75" customHeight="1">
      <c r="B183" s="232"/>
      <c r="C183" s="232"/>
      <c r="D183" s="232"/>
      <c r="E183" s="232"/>
      <c r="F183" s="232"/>
      <c r="G183" s="232"/>
      <c r="H183" s="232"/>
      <c r="I183" s="232"/>
      <c r="J183" s="232"/>
      <c r="K183" s="232"/>
      <c r="L183" s="232"/>
      <c r="M183" s="232"/>
      <c r="N183" s="232"/>
      <c r="O183" s="232"/>
      <c r="P183" s="232"/>
      <c r="Q183" s="232"/>
      <c r="R183" s="232"/>
      <c r="S183" s="232"/>
      <c r="T183" s="232"/>
      <c r="U183" s="232"/>
      <c r="V183" s="232"/>
      <c r="W183" s="232"/>
      <c r="X183" s="232"/>
      <c r="Y183" s="232"/>
      <c r="Z183" s="232"/>
      <c r="AA183" s="232"/>
    </row>
    <row r="184" spans="2:27" ht="15.75" customHeight="1">
      <c r="B184" s="232"/>
      <c r="C184" s="232"/>
      <c r="D184" s="232"/>
      <c r="E184" s="232"/>
      <c r="F184" s="232"/>
      <c r="G184" s="232"/>
      <c r="H184" s="232"/>
      <c r="I184" s="232"/>
      <c r="J184" s="232"/>
      <c r="K184" s="232"/>
      <c r="L184" s="232"/>
      <c r="M184" s="232"/>
      <c r="N184" s="232"/>
      <c r="O184" s="232"/>
      <c r="P184" s="232"/>
      <c r="Q184" s="232"/>
      <c r="R184" s="232"/>
      <c r="S184" s="232"/>
      <c r="T184" s="232"/>
      <c r="U184" s="232"/>
      <c r="V184" s="232"/>
      <c r="W184" s="232"/>
      <c r="X184" s="232"/>
      <c r="Y184" s="232"/>
      <c r="Z184" s="232"/>
      <c r="AA184" s="232"/>
    </row>
    <row r="185" spans="2:27" ht="15.75" customHeight="1">
      <c r="B185" s="232"/>
      <c r="C185" s="232"/>
      <c r="D185" s="232"/>
      <c r="E185" s="232"/>
      <c r="F185" s="232"/>
      <c r="G185" s="232"/>
      <c r="H185" s="232"/>
      <c r="I185" s="232"/>
      <c r="J185" s="232"/>
      <c r="K185" s="232"/>
      <c r="L185" s="232"/>
      <c r="M185" s="232"/>
      <c r="N185" s="232"/>
      <c r="O185" s="232"/>
      <c r="P185" s="232"/>
      <c r="Q185" s="232"/>
      <c r="R185" s="232"/>
      <c r="S185" s="232"/>
      <c r="T185" s="232"/>
      <c r="U185" s="232"/>
      <c r="V185" s="232"/>
      <c r="W185" s="232"/>
      <c r="X185" s="232"/>
      <c r="Y185" s="232"/>
      <c r="Z185" s="232"/>
      <c r="AA185" s="232"/>
    </row>
    <row r="186" spans="2:27" ht="15.75" customHeight="1">
      <c r="B186" s="232"/>
      <c r="C186" s="232"/>
      <c r="D186" s="232"/>
      <c r="E186" s="232"/>
      <c r="F186" s="232"/>
      <c r="G186" s="232"/>
      <c r="H186" s="232"/>
      <c r="I186" s="232"/>
      <c r="J186" s="232"/>
      <c r="K186" s="232"/>
      <c r="L186" s="232"/>
      <c r="M186" s="232"/>
      <c r="N186" s="232"/>
      <c r="O186" s="232"/>
      <c r="P186" s="232"/>
      <c r="Q186" s="232"/>
      <c r="R186" s="232"/>
      <c r="S186" s="232"/>
      <c r="T186" s="232"/>
      <c r="U186" s="232"/>
      <c r="V186" s="232"/>
      <c r="W186" s="232"/>
      <c r="X186" s="232"/>
      <c r="Y186" s="232"/>
      <c r="Z186" s="232"/>
      <c r="AA186" s="232"/>
    </row>
    <row r="187" spans="2:27" ht="15.75" customHeight="1">
      <c r="B187" s="232"/>
      <c r="C187" s="232"/>
      <c r="D187" s="232"/>
      <c r="E187" s="232"/>
      <c r="F187" s="232"/>
      <c r="G187" s="232"/>
      <c r="H187" s="232"/>
      <c r="I187" s="232"/>
      <c r="J187" s="232"/>
      <c r="K187" s="232"/>
      <c r="L187" s="232"/>
      <c r="M187" s="232"/>
      <c r="N187" s="232"/>
      <c r="O187" s="232"/>
      <c r="P187" s="232"/>
      <c r="Q187" s="232"/>
      <c r="R187" s="232"/>
      <c r="S187" s="232"/>
      <c r="T187" s="232"/>
      <c r="U187" s="232"/>
      <c r="V187" s="232"/>
      <c r="W187" s="232"/>
      <c r="X187" s="232"/>
      <c r="Y187" s="232"/>
      <c r="Z187" s="232"/>
      <c r="AA187" s="232"/>
    </row>
    <row r="188" spans="2:27" ht="15.75" customHeight="1">
      <c r="B188" s="232"/>
      <c r="C188" s="232"/>
      <c r="D188" s="232"/>
      <c r="E188" s="232"/>
      <c r="F188" s="232"/>
      <c r="G188" s="232"/>
      <c r="H188" s="232"/>
      <c r="I188" s="232"/>
      <c r="J188" s="232"/>
      <c r="K188" s="232"/>
      <c r="L188" s="232"/>
      <c r="M188" s="232"/>
      <c r="N188" s="232"/>
      <c r="O188" s="232"/>
      <c r="P188" s="232"/>
      <c r="Q188" s="232"/>
      <c r="R188" s="232"/>
      <c r="S188" s="232"/>
      <c r="T188" s="232"/>
      <c r="U188" s="232"/>
      <c r="V188" s="232"/>
      <c r="W188" s="232"/>
      <c r="X188" s="232"/>
      <c r="Y188" s="232"/>
      <c r="Z188" s="232"/>
      <c r="AA188" s="232"/>
    </row>
    <row r="189" spans="2:27" ht="15.75" customHeight="1">
      <c r="B189" s="232"/>
      <c r="C189" s="232"/>
      <c r="D189" s="232"/>
      <c r="E189" s="232"/>
      <c r="F189" s="232"/>
      <c r="G189" s="232"/>
      <c r="H189" s="232"/>
      <c r="I189" s="232"/>
      <c r="J189" s="232"/>
      <c r="K189" s="232"/>
      <c r="L189" s="232"/>
      <c r="M189" s="232"/>
      <c r="N189" s="232"/>
      <c r="O189" s="232"/>
      <c r="P189" s="232"/>
      <c r="Q189" s="232"/>
      <c r="R189" s="232"/>
      <c r="S189" s="232"/>
      <c r="T189" s="232"/>
      <c r="U189" s="232"/>
      <c r="V189" s="232"/>
      <c r="W189" s="232"/>
      <c r="X189" s="232"/>
      <c r="Y189" s="232"/>
      <c r="Z189" s="232"/>
      <c r="AA189" s="232"/>
    </row>
    <row r="190" spans="2:27" ht="15.75" customHeight="1">
      <c r="B190" s="232"/>
      <c r="C190" s="232"/>
      <c r="D190" s="232"/>
      <c r="E190" s="232"/>
      <c r="F190" s="232"/>
      <c r="G190" s="232"/>
      <c r="H190" s="232"/>
      <c r="I190" s="232"/>
      <c r="J190" s="232"/>
      <c r="K190" s="232"/>
      <c r="L190" s="232"/>
      <c r="M190" s="232"/>
      <c r="N190" s="232"/>
      <c r="O190" s="232"/>
      <c r="P190" s="232"/>
      <c r="Q190" s="232"/>
      <c r="R190" s="232"/>
      <c r="S190" s="232"/>
      <c r="T190" s="232"/>
      <c r="U190" s="232"/>
      <c r="V190" s="232"/>
      <c r="W190" s="232"/>
      <c r="X190" s="232"/>
      <c r="Y190" s="232"/>
      <c r="Z190" s="232"/>
      <c r="AA190" s="232"/>
    </row>
    <row r="191" spans="2:27" ht="15.75" customHeight="1">
      <c r="B191" s="232"/>
      <c r="C191" s="232"/>
      <c r="D191" s="232"/>
      <c r="E191" s="232"/>
      <c r="F191" s="232"/>
      <c r="G191" s="232"/>
      <c r="H191" s="232"/>
      <c r="I191" s="232"/>
      <c r="J191" s="232"/>
      <c r="K191" s="232"/>
      <c r="L191" s="232"/>
      <c r="M191" s="232"/>
      <c r="N191" s="232"/>
      <c r="O191" s="232"/>
      <c r="P191" s="232"/>
      <c r="Q191" s="232"/>
      <c r="R191" s="232"/>
      <c r="S191" s="232"/>
      <c r="T191" s="232"/>
      <c r="U191" s="232"/>
      <c r="V191" s="232"/>
      <c r="W191" s="232"/>
      <c r="X191" s="232"/>
      <c r="Y191" s="232"/>
      <c r="Z191" s="232"/>
      <c r="AA191" s="232"/>
    </row>
    <row r="192" spans="2:27" ht="15.75" customHeight="1">
      <c r="B192" s="232"/>
      <c r="C192" s="232"/>
      <c r="D192" s="232"/>
      <c r="E192" s="232"/>
      <c r="F192" s="232"/>
      <c r="G192" s="232"/>
      <c r="H192" s="232"/>
      <c r="I192" s="232"/>
      <c r="J192" s="232"/>
      <c r="K192" s="232"/>
      <c r="L192" s="232"/>
      <c r="M192" s="232"/>
      <c r="N192" s="232"/>
      <c r="O192" s="232"/>
      <c r="P192" s="232"/>
      <c r="Q192" s="232"/>
      <c r="R192" s="232"/>
      <c r="S192" s="232"/>
      <c r="T192" s="232"/>
      <c r="U192" s="232"/>
      <c r="V192" s="232"/>
      <c r="W192" s="232"/>
      <c r="X192" s="232"/>
      <c r="Y192" s="232"/>
      <c r="Z192" s="232"/>
      <c r="AA192" s="232"/>
    </row>
    <row r="193" spans="2:27" ht="15.75" customHeight="1">
      <c r="B193" s="232"/>
      <c r="C193" s="232"/>
      <c r="D193" s="232"/>
      <c r="E193" s="232"/>
      <c r="F193" s="232"/>
      <c r="G193" s="232"/>
      <c r="H193" s="232"/>
      <c r="I193" s="232"/>
      <c r="J193" s="232"/>
      <c r="K193" s="232"/>
      <c r="L193" s="232"/>
      <c r="M193" s="232"/>
      <c r="N193" s="232"/>
      <c r="O193" s="232"/>
      <c r="P193" s="232"/>
      <c r="Q193" s="232"/>
      <c r="R193" s="232"/>
      <c r="S193" s="232"/>
      <c r="T193" s="232"/>
      <c r="U193" s="232"/>
      <c r="V193" s="232"/>
      <c r="W193" s="232"/>
      <c r="X193" s="232"/>
      <c r="Y193" s="232"/>
      <c r="Z193" s="232"/>
      <c r="AA193" s="232"/>
    </row>
    <row r="194" spans="2:27" ht="15.75" customHeight="1">
      <c r="B194" s="232"/>
      <c r="C194" s="232"/>
      <c r="D194" s="232"/>
      <c r="E194" s="232"/>
      <c r="F194" s="232"/>
      <c r="G194" s="232"/>
      <c r="H194" s="232"/>
      <c r="I194" s="232"/>
      <c r="J194" s="232"/>
      <c r="K194" s="232"/>
      <c r="L194" s="232"/>
      <c r="M194" s="232"/>
      <c r="N194" s="232"/>
      <c r="O194" s="232"/>
      <c r="P194" s="232"/>
      <c r="Q194" s="232"/>
      <c r="R194" s="232"/>
      <c r="S194" s="232"/>
      <c r="T194" s="232"/>
      <c r="U194" s="232"/>
      <c r="V194" s="232"/>
      <c r="W194" s="232"/>
      <c r="X194" s="232"/>
      <c r="Y194" s="232"/>
      <c r="Z194" s="232"/>
      <c r="AA194" s="232"/>
    </row>
    <row r="195" spans="2:27" ht="15.75" customHeight="1">
      <c r="B195" s="232"/>
      <c r="C195" s="232"/>
      <c r="D195" s="232"/>
      <c r="E195" s="232"/>
      <c r="F195" s="232"/>
      <c r="G195" s="232"/>
      <c r="H195" s="232"/>
      <c r="I195" s="232"/>
      <c r="J195" s="232"/>
      <c r="K195" s="232"/>
      <c r="L195" s="232"/>
      <c r="M195" s="232"/>
      <c r="N195" s="232"/>
      <c r="O195" s="232"/>
      <c r="P195" s="232"/>
      <c r="Q195" s="232"/>
      <c r="R195" s="232"/>
      <c r="S195" s="232"/>
      <c r="T195" s="232"/>
      <c r="U195" s="232"/>
      <c r="V195" s="232"/>
      <c r="W195" s="232"/>
      <c r="X195" s="232"/>
      <c r="Y195" s="232"/>
      <c r="Z195" s="232"/>
      <c r="AA195" s="232"/>
    </row>
    <row r="196" spans="2:27" ht="15.75" customHeight="1">
      <c r="B196" s="232"/>
      <c r="C196" s="232"/>
      <c r="D196" s="232"/>
      <c r="E196" s="232"/>
      <c r="F196" s="232"/>
      <c r="G196" s="232"/>
      <c r="H196" s="232"/>
      <c r="I196" s="232"/>
      <c r="J196" s="232"/>
      <c r="K196" s="232"/>
      <c r="L196" s="232"/>
      <c r="M196" s="232"/>
      <c r="N196" s="232"/>
      <c r="O196" s="232"/>
      <c r="P196" s="232"/>
      <c r="Q196" s="232"/>
      <c r="R196" s="232"/>
      <c r="S196" s="232"/>
      <c r="T196" s="232"/>
      <c r="U196" s="232"/>
      <c r="V196" s="232"/>
      <c r="W196" s="232"/>
      <c r="X196" s="232"/>
      <c r="Y196" s="232"/>
      <c r="Z196" s="232"/>
      <c r="AA196" s="232"/>
    </row>
    <row r="197" spans="2:27" ht="15.75" customHeight="1">
      <c r="B197" s="232"/>
      <c r="C197" s="232"/>
      <c r="D197" s="232"/>
      <c r="E197" s="232"/>
      <c r="F197" s="232"/>
      <c r="G197" s="232"/>
      <c r="H197" s="232"/>
      <c r="I197" s="232"/>
      <c r="J197" s="232"/>
      <c r="K197" s="232"/>
      <c r="L197" s="232"/>
      <c r="M197" s="232"/>
      <c r="N197" s="232"/>
      <c r="O197" s="232"/>
      <c r="P197" s="232"/>
      <c r="Q197" s="232"/>
      <c r="R197" s="232"/>
      <c r="S197" s="232"/>
      <c r="T197" s="232"/>
      <c r="U197" s="232"/>
      <c r="V197" s="232"/>
      <c r="W197" s="232"/>
      <c r="X197" s="232"/>
      <c r="Y197" s="232"/>
      <c r="Z197" s="232"/>
      <c r="AA197" s="232"/>
    </row>
    <row r="198" spans="2:27" ht="15.75" customHeight="1">
      <c r="B198" s="232"/>
      <c r="C198" s="232"/>
      <c r="D198" s="232"/>
      <c r="E198" s="232"/>
      <c r="F198" s="232"/>
      <c r="G198" s="232"/>
      <c r="H198" s="232"/>
      <c r="I198" s="232"/>
      <c r="J198" s="232"/>
      <c r="K198" s="232"/>
      <c r="L198" s="232"/>
      <c r="M198" s="232"/>
      <c r="N198" s="232"/>
      <c r="O198" s="232"/>
      <c r="P198" s="232"/>
      <c r="Q198" s="232"/>
      <c r="R198" s="232"/>
      <c r="S198" s="232"/>
      <c r="T198" s="232"/>
      <c r="U198" s="232"/>
      <c r="V198" s="232"/>
      <c r="W198" s="232"/>
      <c r="X198" s="232"/>
      <c r="Y198" s="232"/>
      <c r="Z198" s="232"/>
      <c r="AA198" s="232"/>
    </row>
    <row r="199" spans="2:27" ht="15.75" customHeight="1">
      <c r="B199" s="232"/>
      <c r="C199" s="232"/>
      <c r="D199" s="232"/>
      <c r="E199" s="232"/>
      <c r="F199" s="232"/>
      <c r="G199" s="232"/>
      <c r="H199" s="232"/>
      <c r="I199" s="232"/>
      <c r="J199" s="232"/>
      <c r="K199" s="232"/>
      <c r="L199" s="232"/>
      <c r="M199" s="232"/>
      <c r="N199" s="232"/>
      <c r="O199" s="232"/>
      <c r="P199" s="232"/>
      <c r="Q199" s="232"/>
      <c r="R199" s="232"/>
      <c r="S199" s="232"/>
      <c r="T199" s="232"/>
      <c r="U199" s="232"/>
      <c r="V199" s="232"/>
      <c r="W199" s="232"/>
      <c r="X199" s="232"/>
      <c r="Y199" s="232"/>
      <c r="Z199" s="232"/>
      <c r="AA199" s="232"/>
    </row>
    <row r="200" spans="2:27" ht="15.75" customHeight="1">
      <c r="B200" s="232"/>
      <c r="C200" s="232"/>
      <c r="D200" s="232"/>
      <c r="E200" s="232"/>
      <c r="F200" s="232"/>
      <c r="G200" s="232"/>
      <c r="H200" s="232"/>
      <c r="I200" s="232"/>
      <c r="J200" s="232"/>
      <c r="K200" s="232"/>
      <c r="L200" s="232"/>
      <c r="M200" s="232"/>
      <c r="N200" s="232"/>
      <c r="O200" s="232"/>
      <c r="P200" s="232"/>
      <c r="Q200" s="232"/>
      <c r="R200" s="232"/>
      <c r="S200" s="232"/>
      <c r="T200" s="232"/>
      <c r="U200" s="232"/>
      <c r="V200" s="232"/>
      <c r="W200" s="232"/>
      <c r="X200" s="232"/>
      <c r="Y200" s="232"/>
      <c r="Z200" s="232"/>
      <c r="AA200" s="232"/>
    </row>
    <row r="201" spans="2:27" ht="15.75" customHeight="1">
      <c r="B201" s="232"/>
      <c r="C201" s="232"/>
      <c r="D201" s="232"/>
      <c r="E201" s="232"/>
      <c r="F201" s="232"/>
      <c r="G201" s="232"/>
      <c r="H201" s="232"/>
      <c r="I201" s="232"/>
      <c r="J201" s="232"/>
      <c r="K201" s="232"/>
      <c r="L201" s="232"/>
      <c r="M201" s="232"/>
      <c r="N201" s="232"/>
      <c r="O201" s="232"/>
      <c r="P201" s="232"/>
      <c r="Q201" s="232"/>
      <c r="R201" s="232"/>
      <c r="S201" s="232"/>
      <c r="T201" s="232"/>
      <c r="U201" s="232"/>
      <c r="V201" s="232"/>
      <c r="W201" s="232"/>
      <c r="X201" s="232"/>
      <c r="Y201" s="232"/>
      <c r="Z201" s="232"/>
      <c r="AA201" s="232"/>
    </row>
    <row r="202" spans="2:27" ht="15.75" customHeight="1">
      <c r="B202" s="232"/>
      <c r="C202" s="232"/>
      <c r="D202" s="232"/>
      <c r="E202" s="232"/>
      <c r="F202" s="232"/>
      <c r="G202" s="232"/>
      <c r="H202" s="232"/>
      <c r="I202" s="232"/>
      <c r="J202" s="232"/>
      <c r="K202" s="232"/>
      <c r="L202" s="232"/>
      <c r="M202" s="232"/>
      <c r="N202" s="232"/>
      <c r="O202" s="232"/>
      <c r="P202" s="232"/>
      <c r="Q202" s="232"/>
      <c r="R202" s="232"/>
      <c r="S202" s="232"/>
      <c r="T202" s="232"/>
      <c r="U202" s="232"/>
      <c r="V202" s="232"/>
      <c r="W202" s="232"/>
      <c r="X202" s="232"/>
      <c r="Y202" s="232"/>
      <c r="Z202" s="232"/>
      <c r="AA202" s="232"/>
    </row>
    <row r="203" spans="2:27" ht="15.75" customHeight="1">
      <c r="B203" s="232"/>
      <c r="C203" s="232"/>
      <c r="D203" s="232"/>
      <c r="E203" s="232"/>
      <c r="F203" s="232"/>
      <c r="G203" s="232"/>
      <c r="H203" s="232"/>
      <c r="I203" s="232"/>
      <c r="J203" s="232"/>
      <c r="K203" s="232"/>
      <c r="L203" s="232"/>
      <c r="M203" s="232"/>
      <c r="N203" s="232"/>
      <c r="O203" s="232"/>
      <c r="P203" s="232"/>
      <c r="Q203" s="232"/>
      <c r="R203" s="232"/>
      <c r="S203" s="232"/>
      <c r="T203" s="232"/>
      <c r="U203" s="232"/>
      <c r="V203" s="232"/>
      <c r="W203" s="232"/>
      <c r="X203" s="232"/>
      <c r="Y203" s="232"/>
      <c r="Z203" s="232"/>
      <c r="AA203" s="232"/>
    </row>
    <row r="204" spans="2:27" ht="15.75" customHeight="1">
      <c r="B204" s="232"/>
      <c r="C204" s="232"/>
      <c r="D204" s="232"/>
      <c r="E204" s="232"/>
      <c r="F204" s="232"/>
      <c r="G204" s="232"/>
      <c r="H204" s="232"/>
      <c r="I204" s="232"/>
      <c r="J204" s="232"/>
      <c r="K204" s="232"/>
      <c r="L204" s="232"/>
      <c r="M204" s="232"/>
      <c r="N204" s="232"/>
      <c r="O204" s="232"/>
      <c r="P204" s="232"/>
      <c r="Q204" s="232"/>
      <c r="R204" s="232"/>
      <c r="S204" s="232"/>
      <c r="T204" s="232"/>
      <c r="U204" s="232"/>
      <c r="V204" s="232"/>
      <c r="W204" s="232"/>
      <c r="X204" s="232"/>
      <c r="Y204" s="232"/>
      <c r="Z204" s="232"/>
      <c r="AA204" s="232"/>
    </row>
    <row r="205" spans="2:27" ht="15.75" customHeight="1">
      <c r="B205" s="232"/>
      <c r="C205" s="232"/>
      <c r="D205" s="232"/>
      <c r="E205" s="232"/>
      <c r="F205" s="232"/>
      <c r="G205" s="232"/>
      <c r="H205" s="232"/>
      <c r="I205" s="232"/>
      <c r="J205" s="232"/>
      <c r="K205" s="232"/>
      <c r="L205" s="232"/>
      <c r="M205" s="232"/>
      <c r="N205" s="232"/>
      <c r="O205" s="232"/>
      <c r="P205" s="232"/>
      <c r="Q205" s="232"/>
      <c r="R205" s="232"/>
      <c r="S205" s="232"/>
      <c r="T205" s="232"/>
      <c r="U205" s="232"/>
      <c r="V205" s="232"/>
      <c r="W205" s="232"/>
      <c r="X205" s="232"/>
      <c r="Y205" s="232"/>
      <c r="Z205" s="232"/>
      <c r="AA205" s="232"/>
    </row>
    <row r="206" spans="2:27" ht="15.75" customHeight="1">
      <c r="B206" s="232"/>
      <c r="C206" s="232"/>
      <c r="D206" s="232"/>
      <c r="E206" s="232"/>
      <c r="F206" s="232"/>
      <c r="G206" s="232"/>
      <c r="H206" s="232"/>
      <c r="I206" s="232"/>
      <c r="J206" s="232"/>
      <c r="K206" s="232"/>
      <c r="L206" s="232"/>
      <c r="M206" s="232"/>
      <c r="N206" s="232"/>
      <c r="O206" s="232"/>
      <c r="P206" s="232"/>
      <c r="Q206" s="232"/>
      <c r="R206" s="232"/>
      <c r="S206" s="232"/>
      <c r="T206" s="232"/>
      <c r="U206" s="232"/>
      <c r="V206" s="232"/>
      <c r="W206" s="232"/>
      <c r="X206" s="232"/>
      <c r="Y206" s="232"/>
      <c r="Z206" s="232"/>
      <c r="AA206" s="232"/>
    </row>
    <row r="207" spans="2:27" ht="15.75" customHeight="1">
      <c r="B207" s="232"/>
      <c r="C207" s="232"/>
      <c r="D207" s="232"/>
      <c r="E207" s="232"/>
      <c r="F207" s="232"/>
      <c r="G207" s="232"/>
      <c r="H207" s="232"/>
      <c r="I207" s="232"/>
      <c r="J207" s="232"/>
      <c r="K207" s="232"/>
      <c r="L207" s="232"/>
      <c r="M207" s="232"/>
      <c r="N207" s="232"/>
      <c r="O207" s="232"/>
      <c r="P207" s="232"/>
      <c r="Q207" s="232"/>
      <c r="R207" s="232"/>
      <c r="S207" s="232"/>
      <c r="T207" s="232"/>
      <c r="U207" s="232"/>
      <c r="V207" s="232"/>
      <c r="W207" s="232"/>
      <c r="X207" s="232"/>
      <c r="Y207" s="232"/>
      <c r="Z207" s="232"/>
      <c r="AA207" s="232"/>
    </row>
    <row r="208" spans="2:27" ht="15.75" customHeight="1">
      <c r="B208" s="232"/>
      <c r="C208" s="232"/>
      <c r="D208" s="232"/>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c r="AA208" s="232"/>
    </row>
    <row r="209" spans="2:27" ht="15.75" customHeight="1">
      <c r="B209" s="232"/>
      <c r="C209" s="232"/>
      <c r="D209" s="232"/>
      <c r="E209" s="232"/>
      <c r="F209" s="232"/>
      <c r="G209" s="232"/>
      <c r="H209" s="232"/>
      <c r="I209" s="232"/>
      <c r="J209" s="232"/>
      <c r="K209" s="232"/>
      <c r="L209" s="232"/>
      <c r="M209" s="232"/>
      <c r="N209" s="232"/>
      <c r="O209" s="232"/>
      <c r="P209" s="232"/>
      <c r="Q209" s="232"/>
      <c r="R209" s="232"/>
      <c r="S209" s="232"/>
      <c r="T209" s="232"/>
      <c r="U209" s="232"/>
      <c r="V209" s="232"/>
      <c r="W209" s="232"/>
      <c r="X209" s="232"/>
      <c r="Y209" s="232"/>
      <c r="Z209" s="232"/>
      <c r="AA209" s="232"/>
    </row>
    <row r="210" spans="2:27" ht="15.75" customHeight="1">
      <c r="B210" s="232"/>
      <c r="C210" s="232"/>
      <c r="D210" s="232"/>
      <c r="E210" s="232"/>
      <c r="F210" s="232"/>
      <c r="G210" s="232"/>
      <c r="H210" s="232"/>
      <c r="I210" s="232"/>
      <c r="J210" s="232"/>
      <c r="K210" s="232"/>
      <c r="L210" s="232"/>
      <c r="M210" s="232"/>
      <c r="N210" s="232"/>
      <c r="O210" s="232"/>
      <c r="P210" s="232"/>
      <c r="Q210" s="232"/>
      <c r="R210" s="232"/>
      <c r="S210" s="232"/>
      <c r="T210" s="232"/>
      <c r="U210" s="232"/>
      <c r="V210" s="232"/>
      <c r="W210" s="232"/>
      <c r="X210" s="232"/>
      <c r="Y210" s="232"/>
      <c r="Z210" s="232"/>
      <c r="AA210" s="232"/>
    </row>
    <row r="211" spans="2:27" ht="15.75" customHeight="1">
      <c r="B211" s="232"/>
      <c r="C211" s="232"/>
      <c r="D211" s="232"/>
      <c r="E211" s="232"/>
      <c r="F211" s="232"/>
      <c r="G211" s="232"/>
      <c r="H211" s="232"/>
      <c r="I211" s="232"/>
      <c r="J211" s="232"/>
      <c r="K211" s="232"/>
      <c r="L211" s="232"/>
      <c r="M211" s="232"/>
      <c r="N211" s="232"/>
      <c r="O211" s="232"/>
      <c r="P211" s="232"/>
      <c r="Q211" s="232"/>
      <c r="R211" s="232"/>
      <c r="S211" s="232"/>
      <c r="T211" s="232"/>
      <c r="U211" s="232"/>
      <c r="V211" s="232"/>
      <c r="W211" s="232"/>
      <c r="X211" s="232"/>
      <c r="Y211" s="232"/>
      <c r="Z211" s="232"/>
      <c r="AA211" s="232"/>
    </row>
    <row r="212" spans="2:27" ht="15.75" customHeight="1">
      <c r="B212" s="232"/>
      <c r="C212" s="232"/>
      <c r="D212" s="232"/>
      <c r="E212" s="232"/>
      <c r="F212" s="232"/>
      <c r="G212" s="232"/>
      <c r="H212" s="232"/>
      <c r="I212" s="232"/>
      <c r="J212" s="232"/>
      <c r="K212" s="232"/>
      <c r="L212" s="232"/>
      <c r="M212" s="232"/>
      <c r="N212" s="232"/>
      <c r="O212" s="232"/>
      <c r="P212" s="232"/>
      <c r="Q212" s="232"/>
      <c r="R212" s="232"/>
      <c r="S212" s="232"/>
      <c r="T212" s="232"/>
      <c r="U212" s="232"/>
      <c r="V212" s="232"/>
      <c r="W212" s="232"/>
      <c r="X212" s="232"/>
      <c r="Y212" s="232"/>
      <c r="Z212" s="232"/>
      <c r="AA212" s="232"/>
    </row>
    <row r="213" spans="2:27" ht="15.75" customHeight="1">
      <c r="B213" s="232"/>
      <c r="C213" s="232"/>
      <c r="D213" s="232"/>
      <c r="E213" s="232"/>
      <c r="F213" s="232"/>
      <c r="G213" s="232"/>
      <c r="H213" s="232"/>
      <c r="I213" s="232"/>
      <c r="J213" s="232"/>
      <c r="K213" s="232"/>
      <c r="L213" s="232"/>
      <c r="M213" s="232"/>
      <c r="N213" s="232"/>
      <c r="O213" s="232"/>
      <c r="P213" s="232"/>
      <c r="Q213" s="232"/>
      <c r="R213" s="232"/>
      <c r="S213" s="232"/>
      <c r="T213" s="232"/>
      <c r="U213" s="232"/>
      <c r="V213" s="232"/>
      <c r="W213" s="232"/>
      <c r="X213" s="232"/>
      <c r="Y213" s="232"/>
      <c r="Z213" s="232"/>
      <c r="AA213" s="232"/>
    </row>
    <row r="214" spans="2:27" ht="15.75" customHeight="1">
      <c r="B214" s="232"/>
      <c r="C214" s="232"/>
      <c r="D214" s="232"/>
      <c r="E214" s="232"/>
      <c r="F214" s="232"/>
      <c r="G214" s="232"/>
      <c r="H214" s="232"/>
      <c r="I214" s="232"/>
      <c r="J214" s="232"/>
      <c r="K214" s="232"/>
      <c r="L214" s="232"/>
      <c r="M214" s="232"/>
      <c r="N214" s="232"/>
      <c r="O214" s="232"/>
      <c r="P214" s="232"/>
      <c r="Q214" s="232"/>
      <c r="R214" s="232"/>
      <c r="S214" s="232"/>
      <c r="T214" s="232"/>
      <c r="U214" s="232"/>
      <c r="V214" s="232"/>
      <c r="W214" s="232"/>
      <c r="X214" s="232"/>
      <c r="Y214" s="232"/>
      <c r="Z214" s="232"/>
      <c r="AA214" s="232"/>
    </row>
    <row r="215" spans="2:27" ht="15.75" customHeight="1">
      <c r="B215" s="232"/>
      <c r="C215" s="232"/>
      <c r="D215" s="232"/>
      <c r="E215" s="232"/>
      <c r="F215" s="232"/>
      <c r="G215" s="232"/>
      <c r="H215" s="232"/>
      <c r="I215" s="232"/>
      <c r="J215" s="232"/>
      <c r="K215" s="232"/>
      <c r="L215" s="232"/>
      <c r="M215" s="232"/>
      <c r="N215" s="232"/>
      <c r="O215" s="232"/>
      <c r="P215" s="232"/>
      <c r="Q215" s="232"/>
      <c r="R215" s="232"/>
      <c r="S215" s="232"/>
      <c r="T215" s="232"/>
      <c r="U215" s="232"/>
      <c r="V215" s="232"/>
      <c r="W215" s="232"/>
      <c r="X215" s="232"/>
      <c r="Y215" s="232"/>
      <c r="Z215" s="232"/>
      <c r="AA215" s="232"/>
    </row>
    <row r="216" spans="2:27" ht="15.75" customHeight="1">
      <c r="B216" s="232"/>
      <c r="C216" s="232"/>
      <c r="D216" s="232"/>
      <c r="E216" s="232"/>
      <c r="F216" s="232"/>
      <c r="G216" s="232"/>
      <c r="H216" s="232"/>
      <c r="I216" s="232"/>
      <c r="J216" s="232"/>
      <c r="K216" s="232"/>
      <c r="L216" s="232"/>
      <c r="M216" s="232"/>
      <c r="N216" s="232"/>
      <c r="O216" s="232"/>
      <c r="P216" s="232"/>
      <c r="Q216" s="232"/>
      <c r="R216" s="232"/>
      <c r="S216" s="232"/>
      <c r="T216" s="232"/>
      <c r="U216" s="232"/>
      <c r="V216" s="232"/>
      <c r="W216" s="232"/>
      <c r="X216" s="232"/>
      <c r="Y216" s="232"/>
      <c r="Z216" s="232"/>
      <c r="AA216" s="232"/>
    </row>
    <row r="217" spans="2:27" ht="15.75" customHeight="1">
      <c r="B217" s="232"/>
      <c r="C217" s="232"/>
      <c r="D217" s="232"/>
      <c r="E217" s="232"/>
      <c r="F217" s="232"/>
      <c r="G217" s="232"/>
      <c r="H217" s="232"/>
      <c r="I217" s="232"/>
      <c r="J217" s="232"/>
      <c r="K217" s="232"/>
      <c r="L217" s="232"/>
      <c r="M217" s="232"/>
      <c r="N217" s="232"/>
      <c r="O217" s="232"/>
      <c r="P217" s="232"/>
      <c r="Q217" s="232"/>
      <c r="R217" s="232"/>
      <c r="S217" s="232"/>
      <c r="T217" s="232"/>
      <c r="U217" s="232"/>
      <c r="V217" s="232"/>
      <c r="W217" s="232"/>
      <c r="X217" s="232"/>
      <c r="Y217" s="232"/>
      <c r="Z217" s="232"/>
      <c r="AA217" s="232"/>
    </row>
    <row r="218" spans="2:27" ht="15.75" customHeight="1">
      <c r="B218" s="232"/>
      <c r="C218" s="232"/>
      <c r="D218" s="232"/>
      <c r="E218" s="232"/>
      <c r="F218" s="232"/>
      <c r="G218" s="232"/>
      <c r="H218" s="232"/>
      <c r="I218" s="232"/>
      <c r="J218" s="232"/>
      <c r="K218" s="232"/>
      <c r="L218" s="232"/>
      <c r="M218" s="232"/>
      <c r="N218" s="232"/>
      <c r="O218" s="232"/>
      <c r="P218" s="232"/>
      <c r="Q218" s="232"/>
      <c r="R218" s="232"/>
      <c r="S218" s="232"/>
      <c r="T218" s="232"/>
      <c r="U218" s="232"/>
      <c r="V218" s="232"/>
      <c r="W218" s="232"/>
      <c r="X218" s="232"/>
      <c r="Y218" s="232"/>
      <c r="Z218" s="232"/>
      <c r="AA218" s="232"/>
    </row>
    <row r="219" spans="2:27" ht="15.75" customHeight="1">
      <c r="B219" s="232"/>
      <c r="C219" s="232"/>
      <c r="D219" s="232"/>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row>
    <row r="220" spans="2:27" ht="15.75" customHeight="1">
      <c r="B220" s="232"/>
      <c r="C220" s="232"/>
      <c r="D220" s="232"/>
      <c r="E220" s="232"/>
      <c r="F220" s="232"/>
      <c r="G220" s="232"/>
      <c r="H220" s="232"/>
      <c r="I220" s="232"/>
      <c r="J220" s="232"/>
      <c r="K220" s="232"/>
      <c r="L220" s="232"/>
      <c r="M220" s="232"/>
      <c r="N220" s="232"/>
      <c r="O220" s="232"/>
      <c r="P220" s="232"/>
      <c r="Q220" s="232"/>
      <c r="R220" s="232"/>
      <c r="S220" s="232"/>
      <c r="T220" s="232"/>
      <c r="U220" s="232"/>
      <c r="V220" s="232"/>
      <c r="W220" s="232"/>
      <c r="X220" s="232"/>
      <c r="Y220" s="232"/>
      <c r="Z220" s="232"/>
      <c r="AA220" s="232"/>
    </row>
    <row r="221" spans="2:27" ht="15.75" customHeight="1">
      <c r="B221" s="232"/>
      <c r="C221" s="232"/>
      <c r="D221" s="232"/>
      <c r="E221" s="232"/>
      <c r="F221" s="232"/>
      <c r="G221" s="232"/>
      <c r="H221" s="232"/>
      <c r="I221" s="232"/>
      <c r="J221" s="232"/>
      <c r="K221" s="232"/>
      <c r="L221" s="232"/>
      <c r="M221" s="232"/>
      <c r="N221" s="232"/>
      <c r="O221" s="232"/>
      <c r="P221" s="232"/>
      <c r="Q221" s="232"/>
      <c r="R221" s="232"/>
      <c r="S221" s="232"/>
      <c r="T221" s="232"/>
      <c r="U221" s="232"/>
      <c r="V221" s="232"/>
      <c r="W221" s="232"/>
      <c r="X221" s="232"/>
      <c r="Y221" s="232"/>
      <c r="Z221" s="232"/>
      <c r="AA221" s="232"/>
    </row>
    <row r="222" spans="2:27" ht="15.75" customHeight="1">
      <c r="B222" s="232"/>
      <c r="C222" s="232"/>
      <c r="D222" s="232"/>
      <c r="E222" s="232"/>
      <c r="F222" s="232"/>
      <c r="G222" s="232"/>
      <c r="H222" s="232"/>
      <c r="I222" s="232"/>
      <c r="J222" s="232"/>
      <c r="K222" s="232"/>
      <c r="L222" s="232"/>
      <c r="M222" s="232"/>
      <c r="N222" s="232"/>
      <c r="O222" s="232"/>
      <c r="P222" s="232"/>
      <c r="Q222" s="232"/>
      <c r="R222" s="232"/>
      <c r="S222" s="232"/>
      <c r="T222" s="232"/>
      <c r="U222" s="232"/>
      <c r="V222" s="232"/>
      <c r="W222" s="232"/>
      <c r="X222" s="232"/>
      <c r="Y222" s="232"/>
      <c r="Z222" s="232"/>
      <c r="AA222" s="232"/>
    </row>
    <row r="223" spans="2:27" ht="15.75" customHeight="1">
      <c r="B223" s="232"/>
      <c r="C223" s="232"/>
      <c r="D223" s="232"/>
      <c r="E223" s="232"/>
      <c r="F223" s="232"/>
      <c r="G223" s="232"/>
      <c r="H223" s="232"/>
      <c r="I223" s="232"/>
      <c r="J223" s="232"/>
      <c r="K223" s="232"/>
      <c r="L223" s="232"/>
      <c r="M223" s="232"/>
      <c r="N223" s="232"/>
      <c r="O223" s="232"/>
      <c r="P223" s="232"/>
      <c r="Q223" s="232"/>
      <c r="R223" s="232"/>
      <c r="S223" s="232"/>
      <c r="T223" s="232"/>
      <c r="U223" s="232"/>
      <c r="V223" s="232"/>
      <c r="W223" s="232"/>
      <c r="X223" s="232"/>
      <c r="Y223" s="232"/>
      <c r="Z223" s="232"/>
      <c r="AA223" s="232"/>
    </row>
    <row r="224" spans="2:27" ht="15.75" customHeight="1">
      <c r="B224" s="232"/>
      <c r="C224" s="232"/>
      <c r="D224" s="232"/>
      <c r="E224" s="232"/>
      <c r="F224" s="232"/>
      <c r="G224" s="232"/>
      <c r="H224" s="232"/>
      <c r="I224" s="232"/>
      <c r="J224" s="232"/>
      <c r="K224" s="232"/>
      <c r="L224" s="232"/>
      <c r="M224" s="232"/>
      <c r="N224" s="232"/>
      <c r="O224" s="232"/>
      <c r="P224" s="232"/>
      <c r="Q224" s="232"/>
      <c r="R224" s="232"/>
      <c r="S224" s="232"/>
      <c r="T224" s="232"/>
      <c r="U224" s="232"/>
      <c r="V224" s="232"/>
      <c r="W224" s="232"/>
      <c r="X224" s="232"/>
      <c r="Y224" s="232"/>
      <c r="Z224" s="232"/>
      <c r="AA224" s="232"/>
    </row>
    <row r="225" spans="2:27" ht="15.75" customHeight="1">
      <c r="B225" s="232"/>
      <c r="C225" s="232"/>
      <c r="D225" s="232"/>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c r="AA225" s="232"/>
    </row>
    <row r="226" spans="2:27" ht="15.75" customHeight="1">
      <c r="B226" s="232"/>
      <c r="C226" s="232"/>
      <c r="D226" s="232"/>
      <c r="E226" s="232"/>
      <c r="F226" s="232"/>
      <c r="G226" s="232"/>
      <c r="H226" s="232"/>
      <c r="I226" s="232"/>
      <c r="J226" s="232"/>
      <c r="K226" s="232"/>
      <c r="L226" s="232"/>
      <c r="M226" s="232"/>
      <c r="N226" s="232"/>
      <c r="O226" s="232"/>
      <c r="P226" s="232"/>
      <c r="Q226" s="232"/>
      <c r="R226" s="232"/>
      <c r="S226" s="232"/>
      <c r="T226" s="232"/>
      <c r="U226" s="232"/>
      <c r="V226" s="232"/>
      <c r="W226" s="232"/>
      <c r="X226" s="232"/>
      <c r="Y226" s="232"/>
      <c r="Z226" s="232"/>
      <c r="AA226" s="232"/>
    </row>
    <row r="227" spans="2:27" ht="15.75" customHeight="1">
      <c r="B227" s="232"/>
      <c r="C227" s="232"/>
      <c r="D227" s="232"/>
      <c r="E227" s="232"/>
      <c r="F227" s="232"/>
      <c r="G227" s="232"/>
      <c r="H227" s="232"/>
      <c r="I227" s="232"/>
      <c r="J227" s="232"/>
      <c r="K227" s="232"/>
      <c r="L227" s="232"/>
      <c r="M227" s="232"/>
      <c r="N227" s="232"/>
      <c r="O227" s="232"/>
      <c r="P227" s="232"/>
      <c r="Q227" s="232"/>
      <c r="R227" s="232"/>
      <c r="S227" s="232"/>
      <c r="T227" s="232"/>
      <c r="U227" s="232"/>
      <c r="V227" s="232"/>
      <c r="W227" s="232"/>
      <c r="X227" s="232"/>
      <c r="Y227" s="232"/>
      <c r="Z227" s="232"/>
      <c r="AA227" s="232"/>
    </row>
    <row r="228" spans="2:27" ht="15.75" customHeight="1">
      <c r="B228" s="232"/>
      <c r="C228" s="232"/>
      <c r="D228" s="232"/>
      <c r="E228" s="232"/>
      <c r="F228" s="232"/>
      <c r="G228" s="232"/>
      <c r="H228" s="232"/>
      <c r="I228" s="232"/>
      <c r="J228" s="232"/>
      <c r="K228" s="232"/>
      <c r="L228" s="232"/>
      <c r="M228" s="232"/>
      <c r="N228" s="232"/>
      <c r="O228" s="232"/>
      <c r="P228" s="232"/>
      <c r="Q228" s="232"/>
      <c r="R228" s="232"/>
      <c r="S228" s="232"/>
      <c r="T228" s="232"/>
      <c r="U228" s="232"/>
      <c r="V228" s="232"/>
      <c r="W228" s="232"/>
      <c r="X228" s="232"/>
      <c r="Y228" s="232"/>
      <c r="Z228" s="232"/>
      <c r="AA228" s="232"/>
    </row>
    <row r="229" spans="2:27" ht="15.75" customHeight="1">
      <c r="B229" s="232"/>
      <c r="C229" s="232"/>
      <c r="D229" s="232"/>
      <c r="E229" s="232"/>
      <c r="F229" s="232"/>
      <c r="G229" s="232"/>
      <c r="H229" s="232"/>
      <c r="I229" s="232"/>
      <c r="J229" s="232"/>
      <c r="K229" s="232"/>
      <c r="L229" s="232"/>
      <c r="M229" s="232"/>
      <c r="N229" s="232"/>
      <c r="O229" s="232"/>
      <c r="P229" s="232"/>
      <c r="Q229" s="232"/>
      <c r="R229" s="232"/>
      <c r="S229" s="232"/>
      <c r="T229" s="232"/>
      <c r="U229" s="232"/>
      <c r="V229" s="232"/>
      <c r="W229" s="232"/>
      <c r="X229" s="232"/>
      <c r="Y229" s="232"/>
      <c r="Z229" s="232"/>
      <c r="AA229" s="232"/>
    </row>
    <row r="230" spans="2:27" ht="15.75" customHeight="1">
      <c r="B230" s="232"/>
      <c r="C230" s="232"/>
      <c r="D230" s="232"/>
      <c r="E230" s="232"/>
      <c r="F230" s="232"/>
      <c r="G230" s="232"/>
      <c r="H230" s="232"/>
      <c r="I230" s="232"/>
      <c r="J230" s="232"/>
      <c r="K230" s="232"/>
      <c r="L230" s="232"/>
      <c r="M230" s="232"/>
      <c r="N230" s="232"/>
      <c r="O230" s="232"/>
      <c r="P230" s="232"/>
      <c r="Q230" s="232"/>
      <c r="R230" s="232"/>
      <c r="S230" s="232"/>
      <c r="T230" s="232"/>
      <c r="U230" s="232"/>
      <c r="V230" s="232"/>
      <c r="W230" s="232"/>
      <c r="X230" s="232"/>
      <c r="Y230" s="232"/>
      <c r="Z230" s="232"/>
      <c r="AA230" s="232"/>
    </row>
    <row r="231" spans="2:27" ht="15.75" customHeight="1">
      <c r="B231" s="232"/>
      <c r="C231" s="232"/>
      <c r="D231" s="232"/>
      <c r="E231" s="232"/>
      <c r="F231" s="232"/>
      <c r="G231" s="232"/>
      <c r="H231" s="232"/>
      <c r="I231" s="232"/>
      <c r="J231" s="232"/>
      <c r="K231" s="232"/>
      <c r="L231" s="232"/>
      <c r="M231" s="232"/>
      <c r="N231" s="232"/>
      <c r="O231" s="232"/>
      <c r="P231" s="232"/>
      <c r="Q231" s="232"/>
      <c r="R231" s="232"/>
      <c r="S231" s="232"/>
      <c r="T231" s="232"/>
      <c r="U231" s="232"/>
      <c r="V231" s="232"/>
      <c r="W231" s="232"/>
      <c r="X231" s="232"/>
      <c r="Y231" s="232"/>
      <c r="Z231" s="232"/>
      <c r="AA231" s="232"/>
    </row>
    <row r="232" spans="2:27" ht="15.75" customHeight="1">
      <c r="B232" s="232"/>
      <c r="C232" s="232"/>
      <c r="D232" s="232"/>
      <c r="E232" s="232"/>
      <c r="F232" s="232"/>
      <c r="G232" s="232"/>
      <c r="H232" s="232"/>
      <c r="I232" s="232"/>
      <c r="J232" s="232"/>
      <c r="K232" s="232"/>
      <c r="L232" s="232"/>
      <c r="M232" s="232"/>
      <c r="N232" s="232"/>
      <c r="O232" s="232"/>
      <c r="P232" s="232"/>
      <c r="Q232" s="232"/>
      <c r="R232" s="232"/>
      <c r="S232" s="232"/>
      <c r="T232" s="232"/>
      <c r="U232" s="232"/>
      <c r="V232" s="232"/>
      <c r="W232" s="232"/>
      <c r="X232" s="232"/>
      <c r="Y232" s="232"/>
      <c r="Z232" s="232"/>
      <c r="AA232" s="232"/>
    </row>
    <row r="233" spans="2:27" ht="15.75" customHeight="1">
      <c r="B233" s="232"/>
      <c r="C233" s="232"/>
      <c r="D233" s="232"/>
      <c r="E233" s="232"/>
      <c r="F233" s="232"/>
      <c r="G233" s="232"/>
      <c r="H233" s="232"/>
      <c r="I233" s="232"/>
      <c r="J233" s="232"/>
      <c r="K233" s="232"/>
      <c r="L233" s="232"/>
      <c r="M233" s="232"/>
      <c r="N233" s="232"/>
      <c r="O233" s="232"/>
      <c r="P233" s="232"/>
      <c r="Q233" s="232"/>
      <c r="R233" s="232"/>
      <c r="S233" s="232"/>
      <c r="T233" s="232"/>
      <c r="U233" s="232"/>
      <c r="V233" s="232"/>
      <c r="W233" s="232"/>
      <c r="X233" s="232"/>
      <c r="Y233" s="232"/>
      <c r="Z233" s="232"/>
      <c r="AA233" s="232"/>
    </row>
    <row r="234" spans="2:27" ht="15.75" customHeight="1">
      <c r="B234" s="232"/>
      <c r="C234" s="232"/>
      <c r="D234" s="232"/>
      <c r="E234" s="232"/>
      <c r="F234" s="232"/>
      <c r="G234" s="232"/>
      <c r="H234" s="232"/>
      <c r="I234" s="232"/>
      <c r="J234" s="232"/>
      <c r="K234" s="232"/>
      <c r="L234" s="232"/>
      <c r="M234" s="232"/>
      <c r="N234" s="232"/>
      <c r="O234" s="232"/>
      <c r="P234" s="232"/>
      <c r="Q234" s="232"/>
      <c r="R234" s="232"/>
      <c r="S234" s="232"/>
      <c r="T234" s="232"/>
      <c r="U234" s="232"/>
      <c r="V234" s="232"/>
      <c r="W234" s="232"/>
      <c r="X234" s="232"/>
      <c r="Y234" s="232"/>
      <c r="Z234" s="232"/>
      <c r="AA234" s="232"/>
    </row>
    <row r="235" spans="2:27" ht="15.75" customHeight="1">
      <c r="B235" s="232"/>
      <c r="C235" s="232"/>
      <c r="D235" s="232"/>
      <c r="E235" s="232"/>
      <c r="F235" s="232"/>
      <c r="G235" s="232"/>
      <c r="H235" s="232"/>
      <c r="I235" s="232"/>
      <c r="J235" s="232"/>
      <c r="K235" s="232"/>
      <c r="L235" s="232"/>
      <c r="M235" s="232"/>
      <c r="N235" s="232"/>
      <c r="O235" s="232"/>
      <c r="P235" s="232"/>
      <c r="Q235" s="232"/>
      <c r="R235" s="232"/>
      <c r="S235" s="232"/>
      <c r="T235" s="232"/>
      <c r="U235" s="232"/>
      <c r="V235" s="232"/>
      <c r="W235" s="232"/>
      <c r="X235" s="232"/>
      <c r="Y235" s="232"/>
      <c r="Z235" s="232"/>
      <c r="AA235" s="232"/>
    </row>
    <row r="236" spans="2:27" ht="15.75" customHeight="1">
      <c r="B236" s="232"/>
      <c r="C236" s="232"/>
      <c r="D236" s="232"/>
      <c r="E236" s="232"/>
      <c r="F236" s="232"/>
      <c r="G236" s="232"/>
      <c r="H236" s="232"/>
      <c r="I236" s="232"/>
      <c r="J236" s="232"/>
      <c r="K236" s="232"/>
      <c r="L236" s="232"/>
      <c r="M236" s="232"/>
      <c r="N236" s="232"/>
      <c r="O236" s="232"/>
      <c r="P236" s="232"/>
      <c r="Q236" s="232"/>
      <c r="R236" s="232"/>
      <c r="S236" s="232"/>
      <c r="T236" s="232"/>
      <c r="U236" s="232"/>
      <c r="V236" s="232"/>
      <c r="W236" s="232"/>
      <c r="X236" s="232"/>
      <c r="Y236" s="232"/>
      <c r="Z236" s="232"/>
      <c r="AA236" s="232"/>
    </row>
    <row r="237" spans="2:27" ht="15.75" customHeight="1">
      <c r="B237" s="232"/>
      <c r="C237" s="232"/>
      <c r="D237" s="232"/>
      <c r="E237" s="232"/>
      <c r="F237" s="232"/>
      <c r="G237" s="232"/>
      <c r="H237" s="232"/>
      <c r="I237" s="232"/>
      <c r="J237" s="232"/>
      <c r="K237" s="232"/>
      <c r="L237" s="232"/>
      <c r="M237" s="232"/>
      <c r="N237" s="232"/>
      <c r="O237" s="232"/>
      <c r="P237" s="232"/>
      <c r="Q237" s="232"/>
      <c r="R237" s="232"/>
      <c r="S237" s="232"/>
      <c r="T237" s="232"/>
      <c r="U237" s="232"/>
      <c r="V237" s="232"/>
      <c r="W237" s="232"/>
      <c r="X237" s="232"/>
      <c r="Y237" s="232"/>
      <c r="Z237" s="232"/>
      <c r="AA237" s="232"/>
    </row>
    <row r="238" spans="2:27" ht="15.75" customHeight="1">
      <c r="B238" s="232"/>
      <c r="C238" s="232"/>
      <c r="D238" s="232"/>
      <c r="E238" s="232"/>
      <c r="F238" s="232"/>
      <c r="G238" s="232"/>
      <c r="H238" s="232"/>
      <c r="I238" s="232"/>
      <c r="J238" s="232"/>
      <c r="K238" s="232"/>
      <c r="L238" s="232"/>
      <c r="M238" s="232"/>
      <c r="N238" s="232"/>
      <c r="O238" s="232"/>
      <c r="P238" s="232"/>
      <c r="Q238" s="232"/>
      <c r="R238" s="232"/>
      <c r="S238" s="232"/>
      <c r="T238" s="232"/>
      <c r="U238" s="232"/>
      <c r="V238" s="232"/>
      <c r="W238" s="232"/>
      <c r="X238" s="232"/>
      <c r="Y238" s="232"/>
      <c r="Z238" s="232"/>
      <c r="AA238" s="232"/>
    </row>
    <row r="239" spans="2:27" ht="15.75" customHeight="1">
      <c r="B239" s="232"/>
      <c r="C239" s="232"/>
      <c r="D239" s="232"/>
      <c r="E239" s="232"/>
      <c r="F239" s="232"/>
      <c r="G239" s="232"/>
      <c r="H239" s="232"/>
      <c r="I239" s="232"/>
      <c r="J239" s="232"/>
      <c r="K239" s="232"/>
      <c r="L239" s="232"/>
      <c r="M239" s="232"/>
      <c r="N239" s="232"/>
      <c r="O239" s="232"/>
      <c r="P239" s="232"/>
      <c r="Q239" s="232"/>
      <c r="R239" s="232"/>
      <c r="S239" s="232"/>
      <c r="T239" s="232"/>
      <c r="U239" s="232"/>
      <c r="V239" s="232"/>
      <c r="W239" s="232"/>
      <c r="X239" s="232"/>
      <c r="Y239" s="232"/>
      <c r="Z239" s="232"/>
      <c r="AA239" s="232"/>
    </row>
    <row r="240" spans="2:27" ht="15.75" customHeight="1">
      <c r="B240" s="232"/>
      <c r="C240" s="232"/>
      <c r="D240" s="232"/>
      <c r="E240" s="232"/>
      <c r="F240" s="232"/>
      <c r="G240" s="232"/>
      <c r="H240" s="232"/>
      <c r="I240" s="232"/>
      <c r="J240" s="232"/>
      <c r="K240" s="232"/>
      <c r="L240" s="232"/>
      <c r="M240" s="232"/>
      <c r="N240" s="232"/>
      <c r="O240" s="232"/>
      <c r="P240" s="232"/>
      <c r="Q240" s="232"/>
      <c r="R240" s="232"/>
      <c r="S240" s="232"/>
      <c r="T240" s="232"/>
      <c r="U240" s="232"/>
      <c r="V240" s="232"/>
      <c r="W240" s="232"/>
      <c r="X240" s="232"/>
      <c r="Y240" s="232"/>
      <c r="Z240" s="232"/>
      <c r="AA240" s="232"/>
    </row>
    <row r="241" spans="2:27" ht="15.75" customHeight="1">
      <c r="B241" s="232"/>
      <c r="C241" s="232"/>
      <c r="D241" s="232"/>
      <c r="E241" s="232"/>
      <c r="F241" s="232"/>
      <c r="G241" s="232"/>
      <c r="H241" s="232"/>
      <c r="I241" s="232"/>
      <c r="J241" s="232"/>
      <c r="K241" s="232"/>
      <c r="L241" s="232"/>
      <c r="M241" s="232"/>
      <c r="N241" s="232"/>
      <c r="O241" s="232"/>
      <c r="P241" s="232"/>
      <c r="Q241" s="232"/>
      <c r="R241" s="232"/>
      <c r="S241" s="232"/>
      <c r="T241" s="232"/>
      <c r="U241" s="232"/>
      <c r="V241" s="232"/>
      <c r="W241" s="232"/>
      <c r="X241" s="232"/>
      <c r="Y241" s="232"/>
      <c r="Z241" s="232"/>
      <c r="AA241" s="232"/>
    </row>
    <row r="242" spans="2:27" ht="15.75" customHeight="1">
      <c r="B242" s="232"/>
      <c r="C242" s="232"/>
      <c r="D242" s="232"/>
      <c r="E242" s="232"/>
      <c r="F242" s="232"/>
      <c r="G242" s="232"/>
      <c r="H242" s="232"/>
      <c r="I242" s="232"/>
      <c r="J242" s="232"/>
      <c r="K242" s="232"/>
      <c r="L242" s="232"/>
      <c r="M242" s="232"/>
      <c r="N242" s="232"/>
      <c r="O242" s="232"/>
      <c r="P242" s="232"/>
      <c r="Q242" s="232"/>
      <c r="R242" s="232"/>
      <c r="S242" s="232"/>
      <c r="T242" s="232"/>
      <c r="U242" s="232"/>
      <c r="V242" s="232"/>
      <c r="W242" s="232"/>
      <c r="X242" s="232"/>
      <c r="Y242" s="232"/>
      <c r="Z242" s="232"/>
      <c r="AA242" s="232"/>
    </row>
    <row r="243" spans="2:27" ht="15.75" customHeight="1">
      <c r="B243" s="232"/>
      <c r="C243" s="232"/>
      <c r="D243" s="232"/>
      <c r="E243" s="232"/>
      <c r="F243" s="232"/>
      <c r="G243" s="232"/>
      <c r="H243" s="232"/>
      <c r="I243" s="232"/>
      <c r="J243" s="232"/>
      <c r="K243" s="232"/>
      <c r="L243" s="232"/>
      <c r="M243" s="232"/>
      <c r="N243" s="232"/>
      <c r="O243" s="232"/>
      <c r="P243" s="232"/>
      <c r="Q243" s="232"/>
      <c r="R243" s="232"/>
      <c r="S243" s="232"/>
      <c r="T243" s="232"/>
      <c r="U243" s="232"/>
      <c r="V243" s="232"/>
      <c r="W243" s="232"/>
      <c r="X243" s="232"/>
      <c r="Y243" s="232"/>
      <c r="Z243" s="232"/>
      <c r="AA243" s="232"/>
    </row>
    <row r="244" spans="2:27" ht="15.75" customHeight="1">
      <c r="B244" s="232"/>
      <c r="C244" s="232"/>
      <c r="D244" s="232"/>
      <c r="E244" s="232"/>
      <c r="F244" s="232"/>
      <c r="G244" s="232"/>
      <c r="H244" s="232"/>
      <c r="I244" s="232"/>
      <c r="J244" s="232"/>
      <c r="K244" s="232"/>
      <c r="L244" s="232"/>
      <c r="M244" s="232"/>
      <c r="N244" s="232"/>
      <c r="O244" s="232"/>
      <c r="P244" s="232"/>
      <c r="Q244" s="232"/>
      <c r="R244" s="232"/>
      <c r="S244" s="232"/>
      <c r="T244" s="232"/>
      <c r="U244" s="232"/>
      <c r="V244" s="232"/>
      <c r="W244" s="232"/>
      <c r="X244" s="232"/>
      <c r="Y244" s="232"/>
      <c r="Z244" s="232"/>
      <c r="AA244" s="232"/>
    </row>
    <row r="245" spans="2:27" ht="15.75" customHeight="1">
      <c r="B245" s="232"/>
      <c r="C245" s="232"/>
      <c r="D245" s="232"/>
      <c r="E245" s="232"/>
      <c r="F245" s="232"/>
      <c r="G245" s="232"/>
      <c r="H245" s="232"/>
      <c r="I245" s="232"/>
      <c r="J245" s="232"/>
      <c r="K245" s="232"/>
      <c r="L245" s="232"/>
      <c r="M245" s="232"/>
      <c r="N245" s="232"/>
      <c r="O245" s="232"/>
      <c r="P245" s="232"/>
      <c r="Q245" s="232"/>
      <c r="R245" s="232"/>
      <c r="S245" s="232"/>
      <c r="T245" s="232"/>
      <c r="U245" s="232"/>
      <c r="V245" s="232"/>
      <c r="W245" s="232"/>
      <c r="X245" s="232"/>
      <c r="Y245" s="232"/>
      <c r="Z245" s="232"/>
      <c r="AA245" s="232"/>
    </row>
    <row r="246" spans="2:27" ht="15.75" customHeight="1">
      <c r="B246" s="232"/>
      <c r="C246" s="232"/>
      <c r="D246" s="232"/>
      <c r="E246" s="232"/>
      <c r="F246" s="232"/>
      <c r="G246" s="232"/>
      <c r="H246" s="232"/>
      <c r="I246" s="232"/>
      <c r="J246" s="232"/>
      <c r="K246" s="232"/>
      <c r="L246" s="232"/>
      <c r="M246" s="232"/>
      <c r="N246" s="232"/>
      <c r="O246" s="232"/>
      <c r="P246" s="232"/>
      <c r="Q246" s="232"/>
      <c r="R246" s="232"/>
      <c r="S246" s="232"/>
      <c r="T246" s="232"/>
      <c r="U246" s="232"/>
      <c r="V246" s="232"/>
      <c r="W246" s="232"/>
      <c r="X246" s="232"/>
      <c r="Y246" s="232"/>
      <c r="Z246" s="232"/>
      <c r="AA246" s="232"/>
    </row>
    <row r="247" spans="2:27" ht="15.75" customHeight="1">
      <c r="B247" s="232"/>
      <c r="C247" s="232"/>
      <c r="D247" s="232"/>
      <c r="E247" s="232"/>
      <c r="F247" s="232"/>
      <c r="G247" s="232"/>
      <c r="H247" s="232"/>
      <c r="I247" s="232"/>
      <c r="J247" s="232"/>
      <c r="K247" s="232"/>
      <c r="L247" s="232"/>
      <c r="M247" s="232"/>
      <c r="N247" s="232"/>
      <c r="O247" s="232"/>
      <c r="P247" s="232"/>
      <c r="Q247" s="232"/>
      <c r="R247" s="232"/>
      <c r="S247" s="232"/>
      <c r="T247" s="232"/>
      <c r="U247" s="232"/>
      <c r="V247" s="232"/>
      <c r="W247" s="232"/>
      <c r="X247" s="232"/>
      <c r="Y247" s="232"/>
      <c r="Z247" s="232"/>
      <c r="AA247" s="232"/>
    </row>
    <row r="248" spans="2:27" ht="15.75" customHeight="1">
      <c r="B248" s="232"/>
      <c r="C248" s="232"/>
      <c r="D248" s="232"/>
      <c r="E248" s="232"/>
      <c r="F248" s="232"/>
      <c r="G248" s="232"/>
      <c r="H248" s="232"/>
      <c r="I248" s="232"/>
      <c r="J248" s="232"/>
      <c r="K248" s="232"/>
      <c r="L248" s="232"/>
      <c r="M248" s="232"/>
      <c r="N248" s="232"/>
      <c r="O248" s="232"/>
      <c r="P248" s="232"/>
      <c r="Q248" s="232"/>
      <c r="R248" s="232"/>
      <c r="S248" s="232"/>
      <c r="T248" s="232"/>
      <c r="U248" s="232"/>
      <c r="V248" s="232"/>
      <c r="W248" s="232"/>
      <c r="X248" s="232"/>
      <c r="Y248" s="232"/>
      <c r="Z248" s="232"/>
      <c r="AA248" s="232"/>
    </row>
    <row r="249" spans="2:27" ht="15.75" customHeight="1">
      <c r="B249" s="232"/>
      <c r="C249" s="232"/>
      <c r="D249" s="232"/>
      <c r="E249" s="232"/>
      <c r="F249" s="232"/>
      <c r="G249" s="232"/>
      <c r="H249" s="232"/>
      <c r="I249" s="232"/>
      <c r="J249" s="232"/>
      <c r="K249" s="232"/>
      <c r="L249" s="232"/>
      <c r="M249" s="232"/>
      <c r="N249" s="232"/>
      <c r="O249" s="232"/>
      <c r="P249" s="232"/>
      <c r="Q249" s="232"/>
      <c r="R249" s="232"/>
      <c r="S249" s="232"/>
      <c r="T249" s="232"/>
      <c r="U249" s="232"/>
      <c r="V249" s="232"/>
      <c r="W249" s="232"/>
      <c r="X249" s="232"/>
      <c r="Y249" s="232"/>
      <c r="Z249" s="232"/>
      <c r="AA249" s="232"/>
    </row>
    <row r="250" spans="2:27" ht="15.75" customHeight="1">
      <c r="B250" s="232"/>
      <c r="C250" s="232"/>
      <c r="D250" s="232"/>
      <c r="E250" s="232"/>
      <c r="F250" s="232"/>
      <c r="G250" s="232"/>
      <c r="H250" s="232"/>
      <c r="I250" s="232"/>
      <c r="J250" s="232"/>
      <c r="K250" s="232"/>
      <c r="L250" s="232"/>
      <c r="M250" s="232"/>
      <c r="N250" s="232"/>
      <c r="O250" s="232"/>
      <c r="P250" s="232"/>
      <c r="Q250" s="232"/>
      <c r="R250" s="232"/>
      <c r="S250" s="232"/>
      <c r="T250" s="232"/>
      <c r="U250" s="232"/>
      <c r="V250" s="232"/>
      <c r="W250" s="232"/>
      <c r="X250" s="232"/>
      <c r="Y250" s="232"/>
      <c r="Z250" s="232"/>
      <c r="AA250" s="232"/>
    </row>
    <row r="251" spans="2:27" ht="15.75" customHeight="1">
      <c r="B251" s="232"/>
      <c r="C251" s="232"/>
      <c r="D251" s="232"/>
      <c r="E251" s="232"/>
      <c r="F251" s="232"/>
      <c r="G251" s="232"/>
      <c r="H251" s="232"/>
      <c r="I251" s="232"/>
      <c r="J251" s="232"/>
      <c r="K251" s="232"/>
      <c r="L251" s="232"/>
      <c r="M251" s="232"/>
      <c r="N251" s="232"/>
      <c r="O251" s="232"/>
      <c r="P251" s="232"/>
      <c r="Q251" s="232"/>
      <c r="R251" s="232"/>
      <c r="S251" s="232"/>
      <c r="T251" s="232"/>
      <c r="U251" s="232"/>
      <c r="V251" s="232"/>
      <c r="W251" s="232"/>
      <c r="X251" s="232"/>
      <c r="Y251" s="232"/>
      <c r="Z251" s="232"/>
      <c r="AA251" s="232"/>
    </row>
    <row r="252" spans="2:27" ht="15.75" customHeight="1">
      <c r="B252" s="232"/>
      <c r="C252" s="232"/>
      <c r="D252" s="232"/>
      <c r="E252" s="232"/>
      <c r="F252" s="232"/>
      <c r="G252" s="232"/>
      <c r="H252" s="232"/>
      <c r="I252" s="232"/>
      <c r="J252" s="232"/>
      <c r="K252" s="232"/>
      <c r="L252" s="232"/>
      <c r="M252" s="232"/>
      <c r="N252" s="232"/>
      <c r="O252" s="232"/>
      <c r="P252" s="232"/>
      <c r="Q252" s="232"/>
      <c r="R252" s="232"/>
      <c r="S252" s="232"/>
      <c r="T252" s="232"/>
      <c r="U252" s="232"/>
      <c r="V252" s="232"/>
      <c r="W252" s="232"/>
      <c r="X252" s="232"/>
      <c r="Y252" s="232"/>
      <c r="Z252" s="232"/>
      <c r="AA252" s="232"/>
    </row>
    <row r="253" spans="2:27" ht="15.75" customHeight="1">
      <c r="B253" s="232"/>
      <c r="C253" s="232"/>
      <c r="D253" s="232"/>
      <c r="E253" s="232"/>
      <c r="F253" s="232"/>
      <c r="G253" s="232"/>
      <c r="H253" s="232"/>
      <c r="I253" s="232"/>
      <c r="J253" s="232"/>
      <c r="K253" s="232"/>
      <c r="L253" s="232"/>
      <c r="M253" s="232"/>
      <c r="N253" s="232"/>
      <c r="O253" s="232"/>
      <c r="P253" s="232"/>
      <c r="Q253" s="232"/>
      <c r="R253" s="232"/>
      <c r="S253" s="232"/>
      <c r="T253" s="232"/>
      <c r="U253" s="232"/>
      <c r="V253" s="232"/>
      <c r="W253" s="232"/>
      <c r="X253" s="232"/>
      <c r="Y253" s="232"/>
      <c r="Z253" s="232"/>
      <c r="AA253" s="232"/>
    </row>
    <row r="254" spans="2:27" ht="15.75" customHeight="1">
      <c r="B254" s="232"/>
      <c r="C254" s="232"/>
      <c r="D254" s="232"/>
      <c r="E254" s="232"/>
      <c r="F254" s="232"/>
      <c r="G254" s="232"/>
      <c r="H254" s="232"/>
      <c r="I254" s="232"/>
      <c r="J254" s="232"/>
      <c r="K254" s="232"/>
      <c r="L254" s="232"/>
      <c r="M254" s="232"/>
      <c r="N254" s="232"/>
      <c r="O254" s="232"/>
      <c r="P254" s="232"/>
      <c r="Q254" s="232"/>
      <c r="R254" s="232"/>
      <c r="S254" s="232"/>
      <c r="T254" s="232"/>
      <c r="U254" s="232"/>
      <c r="V254" s="232"/>
      <c r="W254" s="232"/>
      <c r="X254" s="232"/>
      <c r="Y254" s="232"/>
      <c r="Z254" s="232"/>
      <c r="AA254" s="232"/>
    </row>
    <row r="255" spans="2:27" ht="15.75" customHeight="1">
      <c r="B255" s="232"/>
      <c r="C255" s="232"/>
      <c r="D255" s="232"/>
      <c r="E255" s="232"/>
      <c r="F255" s="232"/>
      <c r="G255" s="232"/>
      <c r="H255" s="232"/>
      <c r="I255" s="232"/>
      <c r="J255" s="232"/>
      <c r="K255" s="232"/>
      <c r="L255" s="232"/>
      <c r="M255" s="232"/>
      <c r="N255" s="232"/>
      <c r="O255" s="232"/>
      <c r="P255" s="232"/>
      <c r="Q255" s="232"/>
      <c r="R255" s="232"/>
      <c r="S255" s="232"/>
      <c r="T255" s="232"/>
      <c r="U255" s="232"/>
      <c r="V255" s="232"/>
      <c r="W255" s="232"/>
      <c r="X255" s="232"/>
      <c r="Y255" s="232"/>
      <c r="Z255" s="232"/>
      <c r="AA255" s="232"/>
    </row>
    <row r="256" spans="2:27" ht="15.75" customHeight="1">
      <c r="B256" s="232"/>
      <c r="C256" s="232"/>
      <c r="D256" s="232"/>
      <c r="E256" s="232"/>
      <c r="F256" s="232"/>
      <c r="G256" s="232"/>
      <c r="H256" s="232"/>
      <c r="I256" s="232"/>
      <c r="J256" s="232"/>
      <c r="K256" s="232"/>
      <c r="L256" s="232"/>
      <c r="M256" s="232"/>
      <c r="N256" s="232"/>
      <c r="O256" s="232"/>
      <c r="P256" s="232"/>
      <c r="Q256" s="232"/>
      <c r="R256" s="232"/>
      <c r="S256" s="232"/>
      <c r="T256" s="232"/>
      <c r="U256" s="232"/>
      <c r="V256" s="232"/>
      <c r="W256" s="232"/>
      <c r="X256" s="232"/>
      <c r="Y256" s="232"/>
      <c r="Z256" s="232"/>
      <c r="AA256" s="232"/>
    </row>
    <row r="257" spans="2:27" ht="15.75" customHeight="1">
      <c r="B257" s="232"/>
      <c r="C257" s="232"/>
      <c r="D257" s="232"/>
      <c r="E257" s="232"/>
      <c r="F257" s="232"/>
      <c r="G257" s="232"/>
      <c r="H257" s="232"/>
      <c r="I257" s="232"/>
      <c r="J257" s="232"/>
      <c r="K257" s="232"/>
      <c r="L257" s="232"/>
      <c r="M257" s="232"/>
      <c r="N257" s="232"/>
      <c r="O257" s="232"/>
      <c r="P257" s="232"/>
      <c r="Q257" s="232"/>
      <c r="R257" s="232"/>
      <c r="S257" s="232"/>
      <c r="T257" s="232"/>
      <c r="U257" s="232"/>
      <c r="V257" s="232"/>
      <c r="W257" s="232"/>
      <c r="X257" s="232"/>
      <c r="Y257" s="232"/>
      <c r="Z257" s="232"/>
      <c r="AA257" s="232"/>
    </row>
    <row r="258" spans="2:27" ht="15.75" customHeight="1">
      <c r="B258" s="232"/>
      <c r="C258" s="232"/>
      <c r="D258" s="232"/>
      <c r="E258" s="232"/>
      <c r="F258" s="232"/>
      <c r="G258" s="232"/>
      <c r="H258" s="232"/>
      <c r="I258" s="232"/>
      <c r="J258" s="232"/>
      <c r="K258" s="232"/>
      <c r="L258" s="232"/>
      <c r="M258" s="232"/>
      <c r="N258" s="232"/>
      <c r="O258" s="232"/>
      <c r="P258" s="232"/>
      <c r="Q258" s="232"/>
      <c r="R258" s="232"/>
      <c r="S258" s="232"/>
      <c r="T258" s="232"/>
      <c r="U258" s="232"/>
      <c r="V258" s="232"/>
      <c r="W258" s="232"/>
      <c r="X258" s="232"/>
      <c r="Y258" s="232"/>
      <c r="Z258" s="232"/>
      <c r="AA258" s="232"/>
    </row>
    <row r="259" spans="2:27" ht="15.75" customHeight="1">
      <c r="B259" s="232"/>
      <c r="C259" s="232"/>
      <c r="D259" s="232"/>
      <c r="E259" s="232"/>
      <c r="F259" s="232"/>
      <c r="G259" s="232"/>
      <c r="H259" s="232"/>
      <c r="I259" s="232"/>
      <c r="J259" s="232"/>
      <c r="K259" s="232"/>
      <c r="L259" s="232"/>
      <c r="M259" s="232"/>
      <c r="N259" s="232"/>
      <c r="O259" s="232"/>
      <c r="P259" s="232"/>
      <c r="Q259" s="232"/>
      <c r="R259" s="232"/>
      <c r="S259" s="232"/>
      <c r="T259" s="232"/>
      <c r="U259" s="232"/>
      <c r="V259" s="232"/>
      <c r="W259" s="232"/>
      <c r="X259" s="232"/>
      <c r="Y259" s="232"/>
      <c r="Z259" s="232"/>
      <c r="AA259" s="232"/>
    </row>
    <row r="260" spans="2:27" ht="15.75" customHeight="1">
      <c r="B260" s="232"/>
      <c r="C260" s="232"/>
      <c r="D260" s="232"/>
      <c r="E260" s="232"/>
      <c r="F260" s="232"/>
      <c r="G260" s="232"/>
      <c r="H260" s="232"/>
      <c r="I260" s="232"/>
      <c r="J260" s="232"/>
      <c r="K260" s="232"/>
      <c r="L260" s="232"/>
      <c r="M260" s="232"/>
      <c r="N260" s="232"/>
      <c r="O260" s="232"/>
      <c r="P260" s="232"/>
      <c r="Q260" s="232"/>
      <c r="R260" s="232"/>
      <c r="S260" s="232"/>
      <c r="T260" s="232"/>
      <c r="U260" s="232"/>
      <c r="V260" s="232"/>
      <c r="W260" s="232"/>
      <c r="X260" s="232"/>
      <c r="Y260" s="232"/>
      <c r="Z260" s="232"/>
      <c r="AA260" s="232"/>
    </row>
    <row r="261" spans="2:27" ht="15.75" customHeight="1">
      <c r="B261" s="232"/>
      <c r="C261" s="232"/>
      <c r="D261" s="232"/>
      <c r="E261" s="232"/>
      <c r="F261" s="232"/>
      <c r="G261" s="232"/>
      <c r="H261" s="232"/>
      <c r="I261" s="232"/>
      <c r="J261" s="232"/>
      <c r="K261" s="232"/>
      <c r="L261" s="232"/>
      <c r="M261" s="232"/>
      <c r="N261" s="232"/>
      <c r="O261" s="232"/>
      <c r="P261" s="232"/>
      <c r="Q261" s="232"/>
      <c r="R261" s="232"/>
      <c r="S261" s="232"/>
      <c r="T261" s="232"/>
      <c r="U261" s="232"/>
      <c r="V261" s="232"/>
      <c r="W261" s="232"/>
      <c r="X261" s="232"/>
      <c r="Y261" s="232"/>
      <c r="Z261" s="232"/>
      <c r="AA261" s="232"/>
    </row>
    <row r="262" spans="2:27" ht="15.75" customHeight="1">
      <c r="B262" s="232"/>
      <c r="C262" s="232"/>
      <c r="D262" s="232"/>
      <c r="E262" s="232"/>
      <c r="F262" s="232"/>
      <c r="G262" s="232"/>
      <c r="H262" s="232"/>
      <c r="I262" s="232"/>
      <c r="J262" s="232"/>
      <c r="K262" s="232"/>
      <c r="L262" s="232"/>
      <c r="M262" s="232"/>
      <c r="N262" s="232"/>
      <c r="O262" s="232"/>
      <c r="P262" s="232"/>
      <c r="Q262" s="232"/>
      <c r="R262" s="232"/>
      <c r="S262" s="232"/>
      <c r="T262" s="232"/>
      <c r="U262" s="232"/>
      <c r="V262" s="232"/>
      <c r="W262" s="232"/>
      <c r="X262" s="232"/>
      <c r="Y262" s="232"/>
      <c r="Z262" s="232"/>
      <c r="AA262" s="232"/>
    </row>
    <row r="263" spans="2:27" ht="15.75" customHeight="1">
      <c r="B263" s="232"/>
      <c r="C263" s="232"/>
      <c r="D263" s="232"/>
      <c r="E263" s="232"/>
      <c r="F263" s="232"/>
      <c r="G263" s="232"/>
      <c r="H263" s="232"/>
      <c r="I263" s="232"/>
      <c r="J263" s="232"/>
      <c r="K263" s="232"/>
      <c r="L263" s="232"/>
      <c r="M263" s="232"/>
      <c r="N263" s="232"/>
      <c r="O263" s="232"/>
      <c r="P263" s="232"/>
      <c r="Q263" s="232"/>
      <c r="R263" s="232"/>
      <c r="S263" s="232"/>
      <c r="T263" s="232"/>
      <c r="U263" s="232"/>
      <c r="V263" s="232"/>
      <c r="W263" s="232"/>
      <c r="X263" s="232"/>
      <c r="Y263" s="232"/>
      <c r="Z263" s="232"/>
      <c r="AA263" s="232"/>
    </row>
    <row r="264" spans="2:27" ht="15.75" customHeight="1">
      <c r="B264" s="232"/>
      <c r="C264" s="232"/>
      <c r="D264" s="232"/>
      <c r="E264" s="232"/>
      <c r="F264" s="232"/>
      <c r="G264" s="232"/>
      <c r="H264" s="232"/>
      <c r="I264" s="232"/>
      <c r="J264" s="232"/>
      <c r="K264" s="232"/>
      <c r="L264" s="232"/>
      <c r="M264" s="232"/>
      <c r="N264" s="232"/>
      <c r="O264" s="232"/>
      <c r="P264" s="232"/>
      <c r="Q264" s="232"/>
      <c r="R264" s="232"/>
      <c r="S264" s="232"/>
      <c r="T264" s="232"/>
      <c r="U264" s="232"/>
      <c r="V264" s="232"/>
      <c r="W264" s="232"/>
      <c r="X264" s="232"/>
      <c r="Y264" s="232"/>
      <c r="Z264" s="232"/>
      <c r="AA264" s="232"/>
    </row>
    <row r="265" spans="2:27" ht="15.75" customHeight="1">
      <c r="B265" s="232"/>
      <c r="C265" s="232"/>
      <c r="D265" s="232"/>
      <c r="E265" s="232"/>
      <c r="F265" s="232"/>
      <c r="G265" s="232"/>
      <c r="H265" s="232"/>
      <c r="I265" s="232"/>
      <c r="J265" s="232"/>
      <c r="K265" s="232"/>
      <c r="L265" s="232"/>
      <c r="M265" s="232"/>
      <c r="N265" s="232"/>
      <c r="O265" s="232"/>
      <c r="P265" s="232"/>
      <c r="Q265" s="232"/>
      <c r="R265" s="232"/>
      <c r="S265" s="232"/>
      <c r="T265" s="232"/>
      <c r="U265" s="232"/>
      <c r="V265" s="232"/>
      <c r="W265" s="232"/>
      <c r="X265" s="232"/>
      <c r="Y265" s="232"/>
      <c r="Z265" s="232"/>
      <c r="AA265" s="232"/>
    </row>
    <row r="266" spans="2:27" ht="15.75" customHeight="1">
      <c r="B266" s="232"/>
      <c r="C266" s="232"/>
      <c r="D266" s="232"/>
      <c r="E266" s="232"/>
      <c r="F266" s="232"/>
      <c r="G266" s="232"/>
      <c r="H266" s="232"/>
      <c r="I266" s="232"/>
      <c r="J266" s="232"/>
      <c r="K266" s="232"/>
      <c r="L266" s="232"/>
      <c r="M266" s="232"/>
      <c r="N266" s="232"/>
      <c r="O266" s="232"/>
      <c r="P266" s="232"/>
      <c r="Q266" s="232"/>
      <c r="R266" s="232"/>
      <c r="S266" s="232"/>
      <c r="T266" s="232"/>
      <c r="U266" s="232"/>
      <c r="V266" s="232"/>
      <c r="W266" s="232"/>
      <c r="X266" s="232"/>
      <c r="Y266" s="232"/>
      <c r="Z266" s="232"/>
      <c r="AA266" s="232"/>
    </row>
    <row r="267" spans="2:27" ht="15.75" customHeight="1">
      <c r="B267" s="232"/>
      <c r="C267" s="232"/>
      <c r="D267" s="232"/>
      <c r="E267" s="232"/>
      <c r="F267" s="232"/>
      <c r="G267" s="232"/>
      <c r="H267" s="232"/>
      <c r="I267" s="232"/>
      <c r="J267" s="232"/>
      <c r="K267" s="232"/>
      <c r="L267" s="232"/>
      <c r="M267" s="232"/>
      <c r="N267" s="232"/>
      <c r="O267" s="232"/>
      <c r="P267" s="232"/>
      <c r="Q267" s="232"/>
      <c r="R267" s="232"/>
      <c r="S267" s="232"/>
      <c r="T267" s="232"/>
      <c r="U267" s="232"/>
      <c r="V267" s="232"/>
      <c r="W267" s="232"/>
      <c r="X267" s="232"/>
      <c r="Y267" s="232"/>
      <c r="Z267" s="232"/>
      <c r="AA267" s="232"/>
    </row>
    <row r="268" spans="2:27" ht="15.75" customHeight="1">
      <c r="B268" s="232"/>
      <c r="C268" s="232"/>
      <c r="D268" s="232"/>
      <c r="E268" s="232"/>
      <c r="F268" s="232"/>
      <c r="G268" s="232"/>
      <c r="H268" s="232"/>
      <c r="I268" s="232"/>
      <c r="J268" s="232"/>
      <c r="K268" s="232"/>
      <c r="L268" s="232"/>
      <c r="M268" s="232"/>
      <c r="N268" s="232"/>
      <c r="O268" s="232"/>
      <c r="P268" s="232"/>
      <c r="Q268" s="232"/>
      <c r="R268" s="232"/>
      <c r="S268" s="232"/>
      <c r="T268" s="232"/>
      <c r="U268" s="232"/>
      <c r="V268" s="232"/>
      <c r="W268" s="232"/>
      <c r="X268" s="232"/>
      <c r="Y268" s="232"/>
      <c r="Z268" s="232"/>
      <c r="AA268" s="232"/>
    </row>
    <row r="269" spans="2:27" ht="15.75" customHeight="1">
      <c r="B269" s="232"/>
      <c r="C269" s="232"/>
      <c r="D269" s="232"/>
      <c r="E269" s="232"/>
      <c r="F269" s="232"/>
      <c r="G269" s="232"/>
      <c r="H269" s="232"/>
      <c r="I269" s="232"/>
      <c r="J269" s="232"/>
      <c r="K269" s="232"/>
      <c r="L269" s="232"/>
      <c r="M269" s="232"/>
      <c r="N269" s="232"/>
      <c r="O269" s="232"/>
      <c r="P269" s="232"/>
      <c r="Q269" s="232"/>
      <c r="R269" s="232"/>
      <c r="S269" s="232"/>
      <c r="T269" s="232"/>
      <c r="U269" s="232"/>
      <c r="V269" s="232"/>
      <c r="W269" s="232"/>
      <c r="X269" s="232"/>
      <c r="Y269" s="232"/>
      <c r="Z269" s="232"/>
      <c r="AA269" s="232"/>
    </row>
    <row r="270" spans="2:27" ht="15.75" customHeight="1">
      <c r="B270" s="232"/>
      <c r="C270" s="232"/>
      <c r="D270" s="232"/>
      <c r="E270" s="232"/>
      <c r="F270" s="232"/>
      <c r="G270" s="232"/>
      <c r="H270" s="232"/>
      <c r="I270" s="232"/>
      <c r="J270" s="232"/>
      <c r="K270" s="232"/>
      <c r="L270" s="232"/>
      <c r="M270" s="232"/>
      <c r="N270" s="232"/>
      <c r="O270" s="232"/>
      <c r="P270" s="232"/>
      <c r="Q270" s="232"/>
      <c r="R270" s="232"/>
      <c r="S270" s="232"/>
      <c r="T270" s="232"/>
      <c r="U270" s="232"/>
      <c r="V270" s="232"/>
      <c r="W270" s="232"/>
      <c r="X270" s="232"/>
      <c r="Y270" s="232"/>
      <c r="Z270" s="232"/>
      <c r="AA270" s="232"/>
    </row>
    <row r="271" spans="2:27" ht="15.75" customHeight="1">
      <c r="B271" s="232"/>
      <c r="C271" s="232"/>
      <c r="D271" s="232"/>
      <c r="E271" s="232"/>
      <c r="F271" s="232"/>
      <c r="G271" s="232"/>
      <c r="H271" s="232"/>
      <c r="I271" s="232"/>
      <c r="J271" s="232"/>
      <c r="K271" s="232"/>
      <c r="L271" s="232"/>
      <c r="M271" s="232"/>
      <c r="N271" s="232"/>
      <c r="O271" s="232"/>
      <c r="P271" s="232"/>
      <c r="Q271" s="232"/>
      <c r="R271" s="232"/>
      <c r="S271" s="232"/>
      <c r="T271" s="232"/>
      <c r="U271" s="232"/>
      <c r="V271" s="232"/>
      <c r="W271" s="232"/>
      <c r="X271" s="232"/>
      <c r="Y271" s="232"/>
      <c r="Z271" s="232"/>
      <c r="AA271" s="232"/>
    </row>
    <row r="272" spans="2:27" ht="15.75" customHeight="1">
      <c r="B272" s="232"/>
      <c r="C272" s="232"/>
      <c r="D272" s="232"/>
      <c r="E272" s="232"/>
      <c r="F272" s="232"/>
      <c r="G272" s="232"/>
      <c r="H272" s="232"/>
      <c r="I272" s="232"/>
      <c r="J272" s="232"/>
      <c r="K272" s="232"/>
      <c r="L272" s="232"/>
      <c r="M272" s="232"/>
      <c r="N272" s="232"/>
      <c r="O272" s="232"/>
      <c r="P272" s="232"/>
      <c r="Q272" s="232"/>
      <c r="R272" s="232"/>
      <c r="S272" s="232"/>
      <c r="T272" s="232"/>
      <c r="U272" s="232"/>
      <c r="V272" s="232"/>
      <c r="W272" s="232"/>
      <c r="X272" s="232"/>
      <c r="Y272" s="232"/>
      <c r="Z272" s="232"/>
      <c r="AA272" s="232"/>
    </row>
    <row r="273" spans="2:27" ht="15.75" customHeight="1">
      <c r="B273" s="232"/>
      <c r="C273" s="232"/>
      <c r="D273" s="232"/>
      <c r="E273" s="232"/>
      <c r="F273" s="232"/>
      <c r="G273" s="232"/>
      <c r="H273" s="232"/>
      <c r="I273" s="232"/>
      <c r="J273" s="232"/>
      <c r="K273" s="232"/>
      <c r="L273" s="232"/>
      <c r="M273" s="232"/>
      <c r="N273" s="232"/>
      <c r="O273" s="232"/>
      <c r="P273" s="232"/>
      <c r="Q273" s="232"/>
      <c r="R273" s="232"/>
      <c r="S273" s="232"/>
      <c r="T273" s="232"/>
      <c r="U273" s="232"/>
      <c r="V273" s="232"/>
      <c r="W273" s="232"/>
      <c r="X273" s="232"/>
      <c r="Y273" s="232"/>
      <c r="Z273" s="232"/>
      <c r="AA273" s="232"/>
    </row>
    <row r="274" spans="2:27" ht="15.75" customHeight="1">
      <c r="B274" s="232"/>
      <c r="C274" s="232"/>
      <c r="D274" s="232"/>
      <c r="E274" s="232"/>
      <c r="F274" s="232"/>
      <c r="G274" s="232"/>
      <c r="H274" s="232"/>
      <c r="I274" s="232"/>
      <c r="J274" s="232"/>
      <c r="K274" s="232"/>
      <c r="L274" s="232"/>
      <c r="M274" s="232"/>
      <c r="N274" s="232"/>
      <c r="O274" s="232"/>
      <c r="P274" s="232"/>
      <c r="Q274" s="232"/>
      <c r="R274" s="232"/>
      <c r="S274" s="232"/>
      <c r="T274" s="232"/>
      <c r="U274" s="232"/>
      <c r="V274" s="232"/>
      <c r="W274" s="232"/>
      <c r="X274" s="232"/>
      <c r="Y274" s="232"/>
      <c r="Z274" s="232"/>
      <c r="AA274" s="232"/>
    </row>
    <row r="275" spans="2:27" ht="15.75" customHeight="1">
      <c r="B275" s="232"/>
      <c r="C275" s="232"/>
      <c r="D275" s="232"/>
      <c r="E275" s="232"/>
      <c r="F275" s="232"/>
      <c r="G275" s="232"/>
      <c r="H275" s="232"/>
      <c r="I275" s="232"/>
      <c r="J275" s="232"/>
      <c r="K275" s="232"/>
      <c r="L275" s="232"/>
      <c r="M275" s="232"/>
      <c r="N275" s="232"/>
      <c r="O275" s="232"/>
      <c r="P275" s="232"/>
      <c r="Q275" s="232"/>
      <c r="R275" s="232"/>
      <c r="S275" s="232"/>
      <c r="T275" s="232"/>
      <c r="U275" s="232"/>
      <c r="V275" s="232"/>
      <c r="W275" s="232"/>
      <c r="X275" s="232"/>
      <c r="Y275" s="232"/>
      <c r="Z275" s="232"/>
      <c r="AA275" s="232"/>
    </row>
    <row r="276" spans="2:27" ht="15.75" customHeight="1">
      <c r="B276" s="232"/>
      <c r="C276" s="232"/>
      <c r="D276" s="232"/>
      <c r="E276" s="232"/>
      <c r="F276" s="232"/>
      <c r="G276" s="232"/>
      <c r="H276" s="232"/>
      <c r="I276" s="232"/>
      <c r="J276" s="232"/>
      <c r="K276" s="232"/>
      <c r="L276" s="232"/>
      <c r="M276" s="232"/>
      <c r="N276" s="232"/>
      <c r="O276" s="232"/>
      <c r="P276" s="232"/>
      <c r="Q276" s="232"/>
      <c r="R276" s="232"/>
      <c r="S276" s="232"/>
      <c r="T276" s="232"/>
      <c r="U276" s="232"/>
      <c r="V276" s="232"/>
      <c r="W276" s="232"/>
      <c r="X276" s="232"/>
      <c r="Y276" s="232"/>
      <c r="Z276" s="232"/>
      <c r="AA276" s="232"/>
    </row>
    <row r="277" spans="2:27" ht="15.75" customHeight="1">
      <c r="B277" s="232"/>
      <c r="C277" s="232"/>
      <c r="D277" s="232"/>
      <c r="E277" s="232"/>
      <c r="F277" s="232"/>
      <c r="G277" s="232"/>
      <c r="H277" s="232"/>
      <c r="I277" s="232"/>
      <c r="J277" s="232"/>
      <c r="K277" s="232"/>
      <c r="L277" s="232"/>
      <c r="M277" s="232"/>
      <c r="N277" s="232"/>
      <c r="O277" s="232"/>
      <c r="P277" s="232"/>
      <c r="Q277" s="232"/>
      <c r="R277" s="232"/>
      <c r="S277" s="232"/>
      <c r="T277" s="232"/>
      <c r="U277" s="232"/>
      <c r="V277" s="232"/>
      <c r="W277" s="232"/>
      <c r="X277" s="232"/>
      <c r="Y277" s="232"/>
      <c r="Z277" s="232"/>
      <c r="AA277" s="232"/>
    </row>
    <row r="278" spans="2:27" ht="15.75" customHeight="1">
      <c r="B278" s="232"/>
      <c r="C278" s="232"/>
      <c r="D278" s="232"/>
      <c r="E278" s="232"/>
      <c r="F278" s="232"/>
      <c r="G278" s="232"/>
      <c r="H278" s="232"/>
      <c r="I278" s="232"/>
      <c r="J278" s="232"/>
      <c r="K278" s="232"/>
      <c r="L278" s="232"/>
      <c r="M278" s="232"/>
      <c r="N278" s="232"/>
      <c r="O278" s="232"/>
      <c r="P278" s="232"/>
      <c r="Q278" s="232"/>
      <c r="R278" s="232"/>
      <c r="S278" s="232"/>
      <c r="T278" s="232"/>
      <c r="U278" s="232"/>
      <c r="V278" s="232"/>
      <c r="W278" s="232"/>
      <c r="X278" s="232"/>
      <c r="Y278" s="232"/>
      <c r="Z278" s="232"/>
      <c r="AA278" s="232"/>
    </row>
    <row r="279" spans="2:27" ht="15.75" customHeight="1">
      <c r="B279" s="232"/>
      <c r="C279" s="232"/>
      <c r="D279" s="232"/>
      <c r="E279" s="232"/>
      <c r="F279" s="232"/>
      <c r="G279" s="232"/>
      <c r="H279" s="232"/>
      <c r="I279" s="232"/>
      <c r="J279" s="232"/>
      <c r="K279" s="232"/>
      <c r="L279" s="232"/>
      <c r="M279" s="232"/>
      <c r="N279" s="232"/>
      <c r="O279" s="232"/>
      <c r="P279" s="232"/>
      <c r="Q279" s="232"/>
      <c r="R279" s="232"/>
      <c r="S279" s="232"/>
      <c r="T279" s="232"/>
      <c r="U279" s="232"/>
      <c r="V279" s="232"/>
      <c r="W279" s="232"/>
      <c r="X279" s="232"/>
      <c r="Y279" s="232"/>
      <c r="Z279" s="232"/>
      <c r="AA279" s="232"/>
    </row>
    <row r="280" spans="2:27" ht="15.75" customHeight="1">
      <c r="B280" s="232"/>
      <c r="C280" s="232"/>
      <c r="D280" s="232"/>
      <c r="E280" s="232"/>
      <c r="F280" s="232"/>
      <c r="G280" s="232"/>
      <c r="H280" s="232"/>
      <c r="I280" s="232"/>
      <c r="J280" s="232"/>
      <c r="K280" s="232"/>
      <c r="L280" s="232"/>
      <c r="M280" s="232"/>
      <c r="N280" s="232"/>
      <c r="O280" s="232"/>
      <c r="P280" s="232"/>
      <c r="Q280" s="232"/>
      <c r="R280" s="232"/>
      <c r="S280" s="232"/>
      <c r="T280" s="232"/>
      <c r="U280" s="232"/>
      <c r="V280" s="232"/>
      <c r="W280" s="232"/>
      <c r="X280" s="232"/>
      <c r="Y280" s="232"/>
      <c r="Z280" s="232"/>
      <c r="AA280" s="232"/>
    </row>
    <row r="281" spans="2:27" ht="15.75" customHeight="1">
      <c r="B281" s="232"/>
      <c r="C281" s="232"/>
      <c r="D281" s="232"/>
      <c r="E281" s="232"/>
      <c r="F281" s="232"/>
      <c r="G281" s="232"/>
      <c r="H281" s="232"/>
      <c r="I281" s="232"/>
      <c r="J281" s="232"/>
      <c r="K281" s="232"/>
      <c r="L281" s="232"/>
      <c r="M281" s="232"/>
      <c r="N281" s="232"/>
      <c r="O281" s="232"/>
      <c r="P281" s="232"/>
      <c r="Q281" s="232"/>
      <c r="R281" s="232"/>
      <c r="S281" s="232"/>
      <c r="T281" s="232"/>
      <c r="U281" s="232"/>
      <c r="V281" s="232"/>
      <c r="W281" s="232"/>
      <c r="X281" s="232"/>
      <c r="Y281" s="232"/>
      <c r="Z281" s="232"/>
      <c r="AA281" s="232"/>
    </row>
    <row r="282" spans="2:27" ht="15.75" customHeight="1">
      <c r="B282" s="232"/>
      <c r="C282" s="232"/>
      <c r="D282" s="232"/>
      <c r="E282" s="232"/>
      <c r="F282" s="232"/>
      <c r="G282" s="232"/>
      <c r="H282" s="232"/>
      <c r="I282" s="232"/>
      <c r="J282" s="232"/>
      <c r="K282" s="232"/>
      <c r="L282" s="232"/>
      <c r="M282" s="232"/>
      <c r="N282" s="232"/>
      <c r="O282" s="232"/>
      <c r="P282" s="232"/>
      <c r="Q282" s="232"/>
      <c r="R282" s="232"/>
      <c r="S282" s="232"/>
      <c r="T282" s="232"/>
      <c r="U282" s="232"/>
      <c r="V282" s="232"/>
      <c r="W282" s="232"/>
      <c r="X282" s="232"/>
      <c r="Y282" s="232"/>
      <c r="Z282" s="232"/>
      <c r="AA282" s="232"/>
    </row>
    <row r="283" spans="2:27" ht="15.75" customHeight="1">
      <c r="B283" s="232"/>
      <c r="C283" s="232"/>
      <c r="D283" s="232"/>
      <c r="E283" s="232"/>
      <c r="F283" s="232"/>
      <c r="G283" s="232"/>
      <c r="H283" s="232"/>
      <c r="I283" s="232"/>
      <c r="J283" s="232"/>
      <c r="K283" s="232"/>
      <c r="L283" s="232"/>
      <c r="M283" s="232"/>
      <c r="N283" s="232"/>
      <c r="O283" s="232"/>
      <c r="P283" s="232"/>
      <c r="Q283" s="232"/>
      <c r="R283" s="232"/>
      <c r="S283" s="232"/>
      <c r="T283" s="232"/>
      <c r="U283" s="232"/>
      <c r="V283" s="232"/>
      <c r="W283" s="232"/>
      <c r="X283" s="232"/>
      <c r="Y283" s="232"/>
      <c r="Z283" s="232"/>
      <c r="AA283" s="232"/>
    </row>
    <row r="284" spans="2:27" ht="15.75" customHeight="1">
      <c r="B284" s="232"/>
      <c r="C284" s="232"/>
      <c r="D284" s="232"/>
      <c r="E284" s="232"/>
      <c r="F284" s="232"/>
      <c r="G284" s="232"/>
      <c r="H284" s="232"/>
      <c r="I284" s="232"/>
      <c r="J284" s="232"/>
      <c r="K284" s="232"/>
      <c r="L284" s="232"/>
      <c r="M284" s="232"/>
      <c r="N284" s="232"/>
      <c r="O284" s="232"/>
      <c r="P284" s="232"/>
      <c r="Q284" s="232"/>
      <c r="R284" s="232"/>
      <c r="S284" s="232"/>
      <c r="T284" s="232"/>
      <c r="U284" s="232"/>
      <c r="V284" s="232"/>
      <c r="W284" s="232"/>
      <c r="X284" s="232"/>
      <c r="Y284" s="232"/>
      <c r="Z284" s="232"/>
      <c r="AA284" s="232"/>
    </row>
    <row r="285" spans="2:27" ht="15.75" customHeight="1">
      <c r="B285" s="232"/>
      <c r="C285" s="232"/>
      <c r="D285" s="232"/>
      <c r="E285" s="232"/>
      <c r="F285" s="232"/>
      <c r="G285" s="232"/>
      <c r="H285" s="232"/>
      <c r="I285" s="232"/>
      <c r="J285" s="232"/>
      <c r="K285" s="232"/>
      <c r="L285" s="232"/>
      <c r="M285" s="232"/>
      <c r="N285" s="232"/>
      <c r="O285" s="232"/>
      <c r="P285" s="232"/>
      <c r="Q285" s="232"/>
      <c r="R285" s="232"/>
      <c r="S285" s="232"/>
      <c r="T285" s="232"/>
      <c r="U285" s="232"/>
      <c r="V285" s="232"/>
      <c r="W285" s="232"/>
      <c r="X285" s="232"/>
      <c r="Y285" s="232"/>
      <c r="Z285" s="232"/>
      <c r="AA285" s="232"/>
    </row>
    <row r="286" spans="2:27" ht="15.75" customHeight="1">
      <c r="B286" s="232"/>
      <c r="C286" s="232"/>
      <c r="D286" s="232"/>
      <c r="E286" s="232"/>
      <c r="F286" s="232"/>
      <c r="G286" s="232"/>
      <c r="H286" s="232"/>
      <c r="I286" s="232"/>
      <c r="J286" s="232"/>
      <c r="K286" s="232"/>
      <c r="L286" s="232"/>
      <c r="M286" s="232"/>
      <c r="N286" s="232"/>
      <c r="O286" s="232"/>
      <c r="P286" s="232"/>
      <c r="Q286" s="232"/>
      <c r="R286" s="232"/>
      <c r="S286" s="232"/>
      <c r="T286" s="232"/>
      <c r="U286" s="232"/>
      <c r="V286" s="232"/>
      <c r="W286" s="232"/>
      <c r="X286" s="232"/>
      <c r="Y286" s="232"/>
      <c r="Z286" s="232"/>
      <c r="AA286" s="232"/>
    </row>
    <row r="287" spans="2:27" ht="15.75" customHeight="1">
      <c r="B287" s="232"/>
      <c r="C287" s="232"/>
      <c r="D287" s="232"/>
      <c r="E287" s="232"/>
      <c r="F287" s="232"/>
      <c r="G287" s="232"/>
      <c r="H287" s="232"/>
      <c r="I287" s="232"/>
      <c r="J287" s="232"/>
      <c r="K287" s="232"/>
      <c r="L287" s="232"/>
      <c r="M287" s="232"/>
      <c r="N287" s="232"/>
      <c r="O287" s="232"/>
      <c r="P287" s="232"/>
      <c r="Q287" s="232"/>
      <c r="R287" s="232"/>
      <c r="S287" s="232"/>
      <c r="T287" s="232"/>
      <c r="U287" s="232"/>
      <c r="V287" s="232"/>
      <c r="W287" s="232"/>
      <c r="X287" s="232"/>
      <c r="Y287" s="232"/>
      <c r="Z287" s="232"/>
      <c r="AA287" s="232"/>
    </row>
    <row r="288" spans="2:27" ht="15.75" customHeight="1">
      <c r="B288" s="232"/>
      <c r="C288" s="232"/>
      <c r="D288" s="232"/>
      <c r="E288" s="232"/>
      <c r="F288" s="232"/>
      <c r="G288" s="232"/>
      <c r="H288" s="232"/>
      <c r="I288" s="232"/>
      <c r="J288" s="232"/>
      <c r="K288" s="232"/>
      <c r="L288" s="232"/>
      <c r="M288" s="232"/>
      <c r="N288" s="232"/>
      <c r="O288" s="232"/>
      <c r="P288" s="232"/>
      <c r="Q288" s="232"/>
      <c r="R288" s="232"/>
      <c r="S288" s="232"/>
      <c r="T288" s="232"/>
      <c r="U288" s="232"/>
      <c r="V288" s="232"/>
      <c r="W288" s="232"/>
      <c r="X288" s="232"/>
      <c r="Y288" s="232"/>
      <c r="Z288" s="232"/>
      <c r="AA288" s="232"/>
    </row>
    <row r="289" spans="2:27" ht="15.75" customHeight="1">
      <c r="B289" s="232"/>
      <c r="C289" s="232"/>
      <c r="D289" s="232"/>
      <c r="E289" s="232"/>
      <c r="F289" s="232"/>
      <c r="G289" s="232"/>
      <c r="H289" s="232"/>
      <c r="I289" s="232"/>
      <c r="J289" s="232"/>
      <c r="K289" s="232"/>
      <c r="L289" s="232"/>
      <c r="M289" s="232"/>
      <c r="N289" s="232"/>
      <c r="O289" s="232"/>
      <c r="P289" s="232"/>
      <c r="Q289" s="232"/>
      <c r="R289" s="232"/>
      <c r="S289" s="232"/>
      <c r="T289" s="232"/>
      <c r="U289" s="232"/>
      <c r="V289" s="232"/>
      <c r="W289" s="232"/>
      <c r="X289" s="232"/>
      <c r="Y289" s="232"/>
      <c r="Z289" s="232"/>
      <c r="AA289" s="232"/>
    </row>
    <row r="290" spans="2:27" ht="15.75" customHeight="1">
      <c r="B290" s="232"/>
      <c r="C290" s="232"/>
      <c r="D290" s="232"/>
      <c r="E290" s="232"/>
      <c r="F290" s="232"/>
      <c r="G290" s="232"/>
      <c r="H290" s="232"/>
      <c r="I290" s="232"/>
      <c r="J290" s="232"/>
      <c r="K290" s="232"/>
      <c r="L290" s="232"/>
      <c r="M290" s="232"/>
      <c r="N290" s="232"/>
      <c r="O290" s="232"/>
      <c r="P290" s="232"/>
      <c r="Q290" s="232"/>
      <c r="R290" s="232"/>
      <c r="S290" s="232"/>
      <c r="T290" s="232"/>
      <c r="U290" s="232"/>
      <c r="V290" s="232"/>
      <c r="W290" s="232"/>
      <c r="X290" s="232"/>
      <c r="Y290" s="232"/>
      <c r="Z290" s="232"/>
      <c r="AA290" s="232"/>
    </row>
    <row r="291" spans="2:27" ht="15.75" customHeight="1">
      <c r="B291" s="232"/>
      <c r="C291" s="232"/>
      <c r="D291" s="232"/>
      <c r="E291" s="232"/>
      <c r="F291" s="232"/>
      <c r="G291" s="232"/>
      <c r="H291" s="232"/>
      <c r="I291" s="232"/>
      <c r="J291" s="232"/>
      <c r="K291" s="232"/>
      <c r="L291" s="232"/>
      <c r="M291" s="232"/>
      <c r="N291" s="232"/>
      <c r="O291" s="232"/>
      <c r="P291" s="232"/>
      <c r="Q291" s="232"/>
      <c r="R291" s="232"/>
      <c r="S291" s="232"/>
      <c r="T291" s="232"/>
      <c r="U291" s="232"/>
      <c r="V291" s="232"/>
      <c r="W291" s="232"/>
      <c r="X291" s="232"/>
      <c r="Y291" s="232"/>
      <c r="Z291" s="232"/>
      <c r="AA291" s="232"/>
    </row>
    <row r="292" spans="2:27" ht="15.75" customHeight="1">
      <c r="B292" s="232"/>
      <c r="C292" s="232"/>
      <c r="D292" s="232"/>
      <c r="E292" s="232"/>
      <c r="F292" s="232"/>
      <c r="G292" s="232"/>
      <c r="H292" s="232"/>
      <c r="I292" s="232"/>
      <c r="J292" s="232"/>
      <c r="K292" s="232"/>
      <c r="L292" s="232"/>
      <c r="M292" s="232"/>
      <c r="N292" s="232"/>
      <c r="O292" s="232"/>
      <c r="P292" s="232"/>
      <c r="Q292" s="232"/>
      <c r="R292" s="232"/>
      <c r="S292" s="232"/>
      <c r="T292" s="232"/>
      <c r="U292" s="232"/>
      <c r="V292" s="232"/>
      <c r="W292" s="232"/>
      <c r="X292" s="232"/>
      <c r="Y292" s="232"/>
      <c r="Z292" s="232"/>
      <c r="AA292" s="232"/>
    </row>
    <row r="293" spans="2:27" ht="15.75" customHeight="1">
      <c r="B293" s="232"/>
      <c r="C293" s="232"/>
      <c r="D293" s="232"/>
      <c r="E293" s="232"/>
      <c r="F293" s="232"/>
      <c r="G293" s="232"/>
      <c r="H293" s="232"/>
      <c r="I293" s="232"/>
      <c r="J293" s="232"/>
      <c r="K293" s="232"/>
      <c r="L293" s="232"/>
      <c r="M293" s="232"/>
      <c r="N293" s="232"/>
      <c r="O293" s="232"/>
      <c r="P293" s="232"/>
      <c r="Q293" s="232"/>
      <c r="R293" s="232"/>
      <c r="S293" s="232"/>
      <c r="T293" s="232"/>
      <c r="U293" s="232"/>
      <c r="V293" s="232"/>
      <c r="W293" s="232"/>
      <c r="X293" s="232"/>
      <c r="Y293" s="232"/>
      <c r="Z293" s="232"/>
      <c r="AA293" s="232"/>
    </row>
    <row r="294" spans="2:27" ht="15.75" customHeight="1">
      <c r="B294" s="232"/>
      <c r="C294" s="232"/>
      <c r="D294" s="232"/>
      <c r="E294" s="232"/>
      <c r="F294" s="232"/>
      <c r="G294" s="232"/>
      <c r="H294" s="232"/>
      <c r="I294" s="232"/>
      <c r="J294" s="232"/>
      <c r="K294" s="232"/>
      <c r="L294" s="232"/>
      <c r="M294" s="232"/>
      <c r="N294" s="232"/>
      <c r="O294" s="232"/>
      <c r="P294" s="232"/>
      <c r="Q294" s="232"/>
      <c r="R294" s="232"/>
      <c r="S294" s="232"/>
      <c r="T294" s="232"/>
      <c r="U294" s="232"/>
      <c r="V294" s="232"/>
      <c r="W294" s="232"/>
      <c r="X294" s="232"/>
      <c r="Y294" s="232"/>
      <c r="Z294" s="232"/>
      <c r="AA294" s="232"/>
    </row>
    <row r="295" spans="2:27" ht="15.75" customHeight="1">
      <c r="B295" s="232"/>
      <c r="C295" s="232"/>
      <c r="D295" s="232"/>
      <c r="E295" s="232"/>
      <c r="F295" s="232"/>
      <c r="G295" s="232"/>
      <c r="H295" s="232"/>
      <c r="I295" s="232"/>
      <c r="J295" s="232"/>
      <c r="K295" s="232"/>
      <c r="L295" s="232"/>
      <c r="M295" s="232"/>
      <c r="N295" s="232"/>
      <c r="O295" s="232"/>
      <c r="P295" s="232"/>
      <c r="Q295" s="232"/>
      <c r="R295" s="232"/>
      <c r="S295" s="232"/>
      <c r="T295" s="232"/>
      <c r="U295" s="232"/>
      <c r="V295" s="232"/>
      <c r="W295" s="232"/>
      <c r="X295" s="232"/>
      <c r="Y295" s="232"/>
      <c r="Z295" s="232"/>
      <c r="AA295" s="232"/>
    </row>
    <row r="296" spans="2:27" ht="15.75" customHeight="1">
      <c r="B296" s="232"/>
      <c r="C296" s="232"/>
      <c r="D296" s="232"/>
      <c r="E296" s="232"/>
      <c r="F296" s="232"/>
      <c r="G296" s="232"/>
      <c r="H296" s="232"/>
      <c r="I296" s="232"/>
      <c r="J296" s="232"/>
      <c r="K296" s="232"/>
      <c r="L296" s="232"/>
      <c r="M296" s="232"/>
      <c r="N296" s="232"/>
      <c r="O296" s="232"/>
      <c r="P296" s="232"/>
      <c r="Q296" s="232"/>
      <c r="R296" s="232"/>
      <c r="S296" s="232"/>
      <c r="T296" s="232"/>
      <c r="U296" s="232"/>
      <c r="V296" s="232"/>
      <c r="W296" s="232"/>
      <c r="X296" s="232"/>
      <c r="Y296" s="232"/>
      <c r="Z296" s="232"/>
      <c r="AA296" s="232"/>
    </row>
    <row r="297" spans="2:27" ht="15.75" customHeight="1">
      <c r="B297" s="232"/>
      <c r="C297" s="232"/>
      <c r="D297" s="232"/>
      <c r="E297" s="232"/>
      <c r="F297" s="232"/>
      <c r="G297" s="232"/>
      <c r="H297" s="232"/>
      <c r="I297" s="232"/>
      <c r="J297" s="232"/>
      <c r="K297" s="232"/>
      <c r="L297" s="232"/>
      <c r="M297" s="232"/>
      <c r="N297" s="232"/>
      <c r="O297" s="232"/>
      <c r="P297" s="232"/>
      <c r="Q297" s="232"/>
      <c r="R297" s="232"/>
      <c r="S297" s="232"/>
      <c r="T297" s="232"/>
      <c r="U297" s="232"/>
      <c r="V297" s="232"/>
      <c r="W297" s="232"/>
      <c r="X297" s="232"/>
      <c r="Y297" s="232"/>
      <c r="Z297" s="232"/>
      <c r="AA297" s="232"/>
    </row>
    <row r="298" spans="2:27" ht="15.75" customHeight="1">
      <c r="B298" s="232"/>
      <c r="C298" s="232"/>
      <c r="D298" s="232"/>
      <c r="E298" s="232"/>
      <c r="F298" s="232"/>
      <c r="G298" s="232"/>
      <c r="H298" s="232"/>
      <c r="I298" s="232"/>
      <c r="J298" s="232"/>
      <c r="K298" s="232"/>
      <c r="L298" s="232"/>
      <c r="M298" s="232"/>
      <c r="N298" s="232"/>
      <c r="O298" s="232"/>
      <c r="P298" s="232"/>
      <c r="Q298" s="232"/>
      <c r="R298" s="232"/>
      <c r="S298" s="232"/>
      <c r="T298" s="232"/>
      <c r="U298" s="232"/>
      <c r="V298" s="232"/>
      <c r="W298" s="232"/>
      <c r="X298" s="232"/>
      <c r="Y298" s="232"/>
      <c r="Z298" s="232"/>
      <c r="AA298" s="232"/>
    </row>
    <row r="299" spans="2:27" ht="15.75" customHeight="1">
      <c r="B299" s="232"/>
      <c r="C299" s="232"/>
      <c r="D299" s="232"/>
      <c r="E299" s="232"/>
      <c r="F299" s="232"/>
      <c r="G299" s="232"/>
      <c r="H299" s="232"/>
      <c r="I299" s="232"/>
      <c r="J299" s="232"/>
      <c r="K299" s="232"/>
      <c r="L299" s="232"/>
      <c r="M299" s="232"/>
      <c r="N299" s="232"/>
      <c r="O299" s="232"/>
      <c r="P299" s="232"/>
      <c r="Q299" s="232"/>
      <c r="R299" s="232"/>
      <c r="S299" s="232"/>
      <c r="T299" s="232"/>
      <c r="U299" s="232"/>
      <c r="V299" s="232"/>
      <c r="W299" s="232"/>
      <c r="X299" s="232"/>
      <c r="Y299" s="232"/>
      <c r="Z299" s="232"/>
      <c r="AA299" s="232"/>
    </row>
    <row r="300" spans="2:27" ht="15.75" customHeight="1">
      <c r="B300" s="232"/>
      <c r="C300" s="232"/>
      <c r="D300" s="232"/>
      <c r="E300" s="232"/>
      <c r="F300" s="232"/>
      <c r="G300" s="232"/>
      <c r="H300" s="232"/>
      <c r="I300" s="232"/>
      <c r="J300" s="232"/>
      <c r="K300" s="232"/>
      <c r="L300" s="232"/>
      <c r="M300" s="232"/>
      <c r="N300" s="232"/>
      <c r="O300" s="232"/>
      <c r="P300" s="232"/>
      <c r="Q300" s="232"/>
      <c r="R300" s="232"/>
      <c r="S300" s="232"/>
      <c r="T300" s="232"/>
      <c r="U300" s="232"/>
      <c r="V300" s="232"/>
      <c r="W300" s="232"/>
      <c r="X300" s="232"/>
      <c r="Y300" s="232"/>
      <c r="Z300" s="232"/>
      <c r="AA300" s="232"/>
    </row>
    <row r="301" spans="2:27" ht="15.75" customHeight="1">
      <c r="B301" s="232"/>
      <c r="C301" s="232"/>
      <c r="D301" s="232"/>
      <c r="E301" s="232"/>
      <c r="F301" s="232"/>
      <c r="G301" s="232"/>
      <c r="H301" s="232"/>
      <c r="I301" s="232"/>
      <c r="J301" s="232"/>
      <c r="K301" s="232"/>
      <c r="L301" s="232"/>
      <c r="M301" s="232"/>
      <c r="N301" s="232"/>
      <c r="O301" s="232"/>
      <c r="P301" s="232"/>
      <c r="Q301" s="232"/>
      <c r="R301" s="232"/>
      <c r="S301" s="232"/>
      <c r="T301" s="232"/>
      <c r="U301" s="232"/>
      <c r="V301" s="232"/>
      <c r="W301" s="232"/>
      <c r="X301" s="232"/>
      <c r="Y301" s="232"/>
      <c r="Z301" s="232"/>
      <c r="AA301" s="232"/>
    </row>
    <row r="302" spans="2:27" ht="15.75" customHeight="1">
      <c r="B302" s="232"/>
      <c r="C302" s="232"/>
      <c r="D302" s="232"/>
      <c r="E302" s="232"/>
      <c r="F302" s="232"/>
      <c r="G302" s="232"/>
      <c r="H302" s="232"/>
      <c r="I302" s="232"/>
      <c r="J302" s="232"/>
      <c r="K302" s="232"/>
      <c r="L302" s="232"/>
      <c r="M302" s="232"/>
      <c r="N302" s="232"/>
      <c r="O302" s="232"/>
      <c r="P302" s="232"/>
      <c r="Q302" s="232"/>
      <c r="R302" s="232"/>
      <c r="S302" s="232"/>
      <c r="T302" s="232"/>
      <c r="U302" s="232"/>
      <c r="V302" s="232"/>
      <c r="W302" s="232"/>
      <c r="X302" s="232"/>
      <c r="Y302" s="232"/>
      <c r="Z302" s="232"/>
      <c r="AA302" s="232"/>
    </row>
    <row r="303" spans="2:27" ht="15.75" customHeight="1">
      <c r="B303" s="232"/>
      <c r="C303" s="232"/>
      <c r="D303" s="232"/>
      <c r="E303" s="232"/>
      <c r="F303" s="232"/>
      <c r="G303" s="232"/>
      <c r="H303" s="232"/>
      <c r="I303" s="232"/>
      <c r="J303" s="232"/>
      <c r="K303" s="232"/>
      <c r="L303" s="232"/>
      <c r="M303" s="232"/>
      <c r="N303" s="232"/>
      <c r="O303" s="232"/>
      <c r="P303" s="232"/>
      <c r="Q303" s="232"/>
      <c r="R303" s="232"/>
      <c r="S303" s="232"/>
      <c r="T303" s="232"/>
      <c r="U303" s="232"/>
      <c r="V303" s="232"/>
      <c r="W303" s="232"/>
      <c r="X303" s="232"/>
      <c r="Y303" s="232"/>
      <c r="Z303" s="232"/>
      <c r="AA303" s="232"/>
    </row>
    <row r="304" spans="2:27" ht="15.75" customHeight="1">
      <c r="B304" s="232"/>
      <c r="C304" s="232"/>
      <c r="D304" s="232"/>
      <c r="E304" s="232"/>
      <c r="F304" s="232"/>
      <c r="G304" s="232"/>
      <c r="H304" s="232"/>
      <c r="I304" s="232"/>
      <c r="J304" s="232"/>
      <c r="K304" s="232"/>
      <c r="L304" s="232"/>
      <c r="M304" s="232"/>
      <c r="N304" s="232"/>
      <c r="O304" s="232"/>
      <c r="P304" s="232"/>
      <c r="Q304" s="232"/>
      <c r="R304" s="232"/>
      <c r="S304" s="232"/>
      <c r="T304" s="232"/>
      <c r="U304" s="232"/>
      <c r="V304" s="232"/>
      <c r="W304" s="232"/>
      <c r="X304" s="232"/>
      <c r="Y304" s="232"/>
      <c r="Z304" s="232"/>
      <c r="AA304" s="232"/>
    </row>
    <row r="305" spans="2:27" ht="15.75" customHeight="1">
      <c r="B305" s="232"/>
      <c r="C305" s="232"/>
      <c r="D305" s="232"/>
      <c r="E305" s="232"/>
      <c r="F305" s="232"/>
      <c r="G305" s="232"/>
      <c r="H305" s="232"/>
      <c r="I305" s="232"/>
      <c r="J305" s="232"/>
      <c r="K305" s="232"/>
      <c r="L305" s="232"/>
      <c r="M305" s="232"/>
      <c r="N305" s="232"/>
      <c r="O305" s="232"/>
      <c r="P305" s="232"/>
      <c r="Q305" s="232"/>
      <c r="R305" s="232"/>
      <c r="S305" s="232"/>
      <c r="T305" s="232"/>
      <c r="U305" s="232"/>
      <c r="V305" s="232"/>
      <c r="W305" s="232"/>
      <c r="X305" s="232"/>
      <c r="Y305" s="232"/>
      <c r="Z305" s="232"/>
      <c r="AA305" s="232"/>
    </row>
    <row r="306" spans="2:27" ht="15.75" customHeight="1">
      <c r="B306" s="232"/>
      <c r="C306" s="232"/>
      <c r="D306" s="232"/>
      <c r="E306" s="232"/>
      <c r="F306" s="232"/>
      <c r="G306" s="232"/>
      <c r="H306" s="232"/>
      <c r="I306" s="232"/>
      <c r="J306" s="232"/>
      <c r="K306" s="232"/>
      <c r="L306" s="232"/>
      <c r="M306" s="232"/>
      <c r="N306" s="232"/>
      <c r="O306" s="232"/>
      <c r="P306" s="232"/>
      <c r="Q306" s="232"/>
      <c r="R306" s="232"/>
      <c r="S306" s="232"/>
      <c r="T306" s="232"/>
      <c r="U306" s="232"/>
      <c r="V306" s="232"/>
      <c r="W306" s="232"/>
      <c r="X306" s="232"/>
      <c r="Y306" s="232"/>
      <c r="Z306" s="232"/>
      <c r="AA306" s="232"/>
    </row>
    <row r="307" spans="2:27" ht="15.75" customHeight="1">
      <c r="B307" s="232"/>
      <c r="C307" s="232"/>
      <c r="D307" s="232"/>
      <c r="E307" s="232"/>
      <c r="F307" s="232"/>
      <c r="G307" s="232"/>
      <c r="H307" s="232"/>
      <c r="I307" s="232"/>
      <c r="J307" s="232"/>
      <c r="K307" s="232"/>
      <c r="L307" s="232"/>
      <c r="M307" s="232"/>
      <c r="N307" s="232"/>
      <c r="O307" s="232"/>
      <c r="P307" s="232"/>
      <c r="Q307" s="232"/>
      <c r="R307" s="232"/>
      <c r="S307" s="232"/>
      <c r="T307" s="232"/>
      <c r="U307" s="232"/>
      <c r="V307" s="232"/>
      <c r="W307" s="232"/>
      <c r="X307" s="232"/>
      <c r="Y307" s="232"/>
      <c r="Z307" s="232"/>
      <c r="AA307" s="232"/>
    </row>
    <row r="308" spans="2:27" ht="15.75" customHeight="1">
      <c r="B308" s="232"/>
      <c r="C308" s="232"/>
      <c r="D308" s="232"/>
      <c r="E308" s="232"/>
      <c r="F308" s="232"/>
      <c r="G308" s="232"/>
      <c r="H308" s="232"/>
      <c r="I308" s="232"/>
      <c r="J308" s="232"/>
      <c r="K308" s="232"/>
      <c r="L308" s="232"/>
      <c r="M308" s="232"/>
      <c r="N308" s="232"/>
      <c r="O308" s="232"/>
      <c r="P308" s="232"/>
      <c r="Q308" s="232"/>
      <c r="R308" s="232"/>
      <c r="S308" s="232"/>
      <c r="T308" s="232"/>
      <c r="U308" s="232"/>
      <c r="V308" s="232"/>
      <c r="W308" s="232"/>
      <c r="X308" s="232"/>
      <c r="Y308" s="232"/>
      <c r="Z308" s="232"/>
      <c r="AA308" s="232"/>
    </row>
    <row r="309" spans="2:27" ht="15.75" customHeight="1">
      <c r="B309" s="232"/>
      <c r="C309" s="232"/>
      <c r="D309" s="232"/>
      <c r="E309" s="232"/>
      <c r="F309" s="232"/>
      <c r="G309" s="232"/>
      <c r="H309" s="232"/>
      <c r="I309" s="232"/>
      <c r="J309" s="232"/>
      <c r="K309" s="232"/>
      <c r="L309" s="232"/>
      <c r="M309" s="232"/>
      <c r="N309" s="232"/>
      <c r="O309" s="232"/>
      <c r="P309" s="232"/>
      <c r="Q309" s="232"/>
      <c r="R309" s="232"/>
      <c r="S309" s="232"/>
      <c r="T309" s="232"/>
      <c r="U309" s="232"/>
      <c r="V309" s="232"/>
      <c r="W309" s="232"/>
      <c r="X309" s="232"/>
      <c r="Y309" s="232"/>
      <c r="Z309" s="232"/>
      <c r="AA309" s="232"/>
    </row>
    <row r="310" spans="2:27" ht="15.75" customHeight="1">
      <c r="B310" s="232"/>
      <c r="C310" s="232"/>
      <c r="D310" s="232"/>
      <c r="E310" s="232"/>
      <c r="F310" s="232"/>
      <c r="G310" s="232"/>
      <c r="H310" s="232"/>
      <c r="I310" s="232"/>
      <c r="J310" s="232"/>
      <c r="K310" s="232"/>
      <c r="L310" s="232"/>
      <c r="M310" s="232"/>
      <c r="N310" s="232"/>
      <c r="O310" s="232"/>
      <c r="P310" s="232"/>
      <c r="Q310" s="232"/>
      <c r="R310" s="232"/>
      <c r="S310" s="232"/>
      <c r="T310" s="232"/>
      <c r="U310" s="232"/>
      <c r="V310" s="232"/>
      <c r="W310" s="232"/>
      <c r="X310" s="232"/>
      <c r="Y310" s="232"/>
      <c r="Z310" s="232"/>
      <c r="AA310" s="232"/>
    </row>
    <row r="311" spans="2:27" ht="15.75" customHeight="1">
      <c r="B311" s="232"/>
      <c r="C311" s="232"/>
      <c r="D311" s="232"/>
      <c r="E311" s="232"/>
      <c r="F311" s="232"/>
      <c r="G311" s="232"/>
      <c r="H311" s="232"/>
      <c r="I311" s="232"/>
      <c r="J311" s="232"/>
      <c r="K311" s="232"/>
      <c r="L311" s="232"/>
      <c r="M311" s="232"/>
      <c r="N311" s="232"/>
      <c r="O311" s="232"/>
      <c r="P311" s="232"/>
      <c r="Q311" s="232"/>
      <c r="R311" s="232"/>
      <c r="S311" s="232"/>
      <c r="T311" s="232"/>
      <c r="U311" s="232"/>
      <c r="V311" s="232"/>
      <c r="W311" s="232"/>
      <c r="X311" s="232"/>
      <c r="Y311" s="232"/>
      <c r="Z311" s="232"/>
      <c r="AA311" s="232"/>
    </row>
    <row r="312" spans="2:27" ht="15.75" customHeight="1">
      <c r="B312" s="232"/>
      <c r="C312" s="232"/>
      <c r="D312" s="232"/>
      <c r="E312" s="232"/>
      <c r="F312" s="232"/>
      <c r="G312" s="232"/>
      <c r="H312" s="232"/>
      <c r="I312" s="232"/>
      <c r="J312" s="232"/>
      <c r="K312" s="232"/>
      <c r="L312" s="232"/>
      <c r="M312" s="232"/>
      <c r="N312" s="232"/>
      <c r="O312" s="232"/>
      <c r="P312" s="232"/>
      <c r="Q312" s="232"/>
      <c r="R312" s="232"/>
      <c r="S312" s="232"/>
      <c r="T312" s="232"/>
      <c r="U312" s="232"/>
      <c r="V312" s="232"/>
      <c r="W312" s="232"/>
      <c r="X312" s="232"/>
      <c r="Y312" s="232"/>
      <c r="Z312" s="232"/>
      <c r="AA312" s="232"/>
    </row>
    <row r="313" spans="2:27" ht="15.75" customHeight="1">
      <c r="B313" s="232"/>
      <c r="C313" s="232"/>
      <c r="D313" s="232"/>
      <c r="E313" s="232"/>
      <c r="F313" s="232"/>
      <c r="G313" s="232"/>
      <c r="H313" s="232"/>
      <c r="I313" s="232"/>
      <c r="J313" s="232"/>
      <c r="K313" s="232"/>
      <c r="L313" s="232"/>
      <c r="M313" s="232"/>
      <c r="N313" s="232"/>
      <c r="O313" s="232"/>
      <c r="P313" s="232"/>
      <c r="Q313" s="232"/>
      <c r="R313" s="232"/>
      <c r="S313" s="232"/>
      <c r="T313" s="232"/>
      <c r="U313" s="232"/>
      <c r="V313" s="232"/>
      <c r="W313" s="232"/>
      <c r="X313" s="232"/>
      <c r="Y313" s="232"/>
      <c r="Z313" s="232"/>
      <c r="AA313" s="232"/>
    </row>
    <row r="314" spans="2:27" ht="15.75" customHeight="1">
      <c r="B314" s="232"/>
      <c r="C314" s="232"/>
      <c r="D314" s="232"/>
      <c r="E314" s="232"/>
      <c r="F314" s="232"/>
      <c r="G314" s="232"/>
      <c r="H314" s="232"/>
      <c r="I314" s="232"/>
      <c r="J314" s="232"/>
      <c r="K314" s="232"/>
      <c r="L314" s="232"/>
      <c r="M314" s="232"/>
      <c r="N314" s="232"/>
      <c r="O314" s="232"/>
      <c r="P314" s="232"/>
      <c r="Q314" s="232"/>
      <c r="R314" s="232"/>
      <c r="S314" s="232"/>
      <c r="T314" s="232"/>
      <c r="U314" s="232"/>
      <c r="V314" s="232"/>
      <c r="W314" s="232"/>
      <c r="X314" s="232"/>
      <c r="Y314" s="232"/>
      <c r="Z314" s="232"/>
      <c r="AA314" s="232"/>
    </row>
    <row r="315" spans="2:27" ht="15.75" customHeight="1">
      <c r="B315" s="232"/>
      <c r="C315" s="232"/>
      <c r="D315" s="232"/>
      <c r="E315" s="232"/>
      <c r="F315" s="232"/>
      <c r="G315" s="232"/>
      <c r="H315" s="232"/>
      <c r="I315" s="232"/>
      <c r="J315" s="232"/>
      <c r="K315" s="232"/>
      <c r="L315" s="232"/>
      <c r="M315" s="232"/>
      <c r="N315" s="232"/>
      <c r="O315" s="232"/>
      <c r="P315" s="232"/>
      <c r="Q315" s="232"/>
      <c r="R315" s="232"/>
      <c r="S315" s="232"/>
      <c r="T315" s="232"/>
      <c r="U315" s="232"/>
      <c r="V315" s="232"/>
      <c r="W315" s="232"/>
      <c r="X315" s="232"/>
      <c r="Y315" s="232"/>
      <c r="Z315" s="232"/>
      <c r="AA315" s="232"/>
    </row>
    <row r="316" spans="2:27" ht="15.75" customHeight="1">
      <c r="B316" s="232"/>
      <c r="C316" s="232"/>
      <c r="D316" s="232"/>
      <c r="E316" s="232"/>
      <c r="F316" s="232"/>
      <c r="G316" s="232"/>
      <c r="H316" s="232"/>
      <c r="I316" s="232"/>
      <c r="J316" s="232"/>
      <c r="K316" s="232"/>
      <c r="L316" s="232"/>
      <c r="M316" s="232"/>
      <c r="N316" s="232"/>
      <c r="O316" s="232"/>
      <c r="P316" s="232"/>
      <c r="Q316" s="232"/>
      <c r="R316" s="232"/>
      <c r="S316" s="232"/>
      <c r="T316" s="232"/>
      <c r="U316" s="232"/>
      <c r="V316" s="232"/>
      <c r="W316" s="232"/>
      <c r="X316" s="232"/>
      <c r="Y316" s="232"/>
      <c r="Z316" s="232"/>
      <c r="AA316" s="232"/>
    </row>
    <row r="317" spans="2:27" ht="15.75" customHeight="1">
      <c r="B317" s="232"/>
      <c r="C317" s="232"/>
      <c r="D317" s="232"/>
      <c r="E317" s="232"/>
      <c r="F317" s="232"/>
      <c r="G317" s="232"/>
      <c r="H317" s="232"/>
      <c r="I317" s="232"/>
      <c r="J317" s="232"/>
      <c r="K317" s="232"/>
      <c r="L317" s="232"/>
      <c r="M317" s="232"/>
      <c r="N317" s="232"/>
      <c r="O317" s="232"/>
      <c r="P317" s="232"/>
      <c r="Q317" s="232"/>
      <c r="R317" s="232"/>
      <c r="S317" s="232"/>
      <c r="T317" s="232"/>
      <c r="U317" s="232"/>
      <c r="V317" s="232"/>
      <c r="W317" s="232"/>
      <c r="X317" s="232"/>
      <c r="Y317" s="232"/>
      <c r="Z317" s="232"/>
      <c r="AA317" s="232"/>
    </row>
    <row r="318" spans="2:27" ht="15.75" customHeight="1">
      <c r="B318" s="232"/>
      <c r="C318" s="232"/>
      <c r="D318" s="232"/>
      <c r="E318" s="232"/>
      <c r="F318" s="232"/>
      <c r="G318" s="232"/>
      <c r="H318" s="232"/>
      <c r="I318" s="232"/>
      <c r="J318" s="232"/>
      <c r="K318" s="232"/>
      <c r="L318" s="232"/>
      <c r="M318" s="232"/>
      <c r="N318" s="232"/>
      <c r="O318" s="232"/>
      <c r="P318" s="232"/>
      <c r="Q318" s="232"/>
      <c r="R318" s="232"/>
      <c r="S318" s="232"/>
      <c r="T318" s="232"/>
      <c r="U318" s="232"/>
      <c r="V318" s="232"/>
      <c r="W318" s="232"/>
      <c r="X318" s="232"/>
      <c r="Y318" s="232"/>
      <c r="Z318" s="232"/>
      <c r="AA318" s="232"/>
    </row>
    <row r="319" spans="2:27" ht="15.75" customHeight="1">
      <c r="B319" s="232"/>
      <c r="C319" s="232"/>
      <c r="D319" s="232"/>
      <c r="E319" s="232"/>
      <c r="F319" s="232"/>
      <c r="G319" s="232"/>
      <c r="H319" s="232"/>
      <c r="I319" s="232"/>
      <c r="J319" s="232"/>
      <c r="K319" s="232"/>
      <c r="L319" s="232"/>
      <c r="M319" s="232"/>
      <c r="N319" s="232"/>
      <c r="O319" s="232"/>
      <c r="P319" s="232"/>
      <c r="Q319" s="232"/>
      <c r="R319" s="232"/>
      <c r="S319" s="232"/>
      <c r="T319" s="232"/>
      <c r="U319" s="232"/>
      <c r="V319" s="232"/>
      <c r="W319" s="232"/>
      <c r="X319" s="232"/>
      <c r="Y319" s="232"/>
      <c r="Z319" s="232"/>
      <c r="AA319" s="232"/>
    </row>
    <row r="320" spans="2:27" ht="15.75" customHeight="1">
      <c r="B320" s="232"/>
      <c r="C320" s="232"/>
      <c r="D320" s="232"/>
      <c r="E320" s="232"/>
      <c r="F320" s="232"/>
      <c r="G320" s="232"/>
      <c r="H320" s="232"/>
      <c r="I320" s="232"/>
      <c r="J320" s="232"/>
      <c r="K320" s="232"/>
      <c r="L320" s="232"/>
      <c r="M320" s="232"/>
      <c r="N320" s="232"/>
      <c r="O320" s="232"/>
      <c r="P320" s="232"/>
      <c r="Q320" s="232"/>
      <c r="R320" s="232"/>
      <c r="S320" s="232"/>
      <c r="T320" s="232"/>
      <c r="U320" s="232"/>
      <c r="V320" s="232"/>
      <c r="W320" s="232"/>
      <c r="X320" s="232"/>
      <c r="Y320" s="232"/>
      <c r="Z320" s="232"/>
      <c r="AA320" s="232"/>
    </row>
    <row r="321" spans="2:27" ht="15.75" customHeight="1">
      <c r="B321" s="232"/>
      <c r="C321" s="232"/>
      <c r="D321" s="232"/>
      <c r="E321" s="232"/>
      <c r="F321" s="232"/>
      <c r="G321" s="232"/>
      <c r="H321" s="232"/>
      <c r="I321" s="232"/>
      <c r="J321" s="232"/>
      <c r="K321" s="232"/>
      <c r="L321" s="232"/>
      <c r="M321" s="232"/>
      <c r="N321" s="232"/>
      <c r="O321" s="232"/>
      <c r="P321" s="232"/>
      <c r="Q321" s="232"/>
      <c r="R321" s="232"/>
      <c r="S321" s="232"/>
      <c r="T321" s="232"/>
      <c r="U321" s="232"/>
      <c r="V321" s="232"/>
      <c r="W321" s="232"/>
      <c r="X321" s="232"/>
      <c r="Y321" s="232"/>
      <c r="Z321" s="232"/>
      <c r="AA321" s="232"/>
    </row>
    <row r="322" spans="2:27" ht="15.75" customHeight="1">
      <c r="B322" s="232"/>
      <c r="C322" s="232"/>
      <c r="D322" s="232"/>
      <c r="E322" s="232"/>
      <c r="F322" s="232"/>
      <c r="G322" s="232"/>
      <c r="H322" s="232"/>
      <c r="I322" s="232"/>
      <c r="J322" s="232"/>
      <c r="K322" s="232"/>
      <c r="L322" s="232"/>
      <c r="M322" s="232"/>
      <c r="N322" s="232"/>
      <c r="O322" s="232"/>
      <c r="P322" s="232"/>
      <c r="Q322" s="232"/>
      <c r="R322" s="232"/>
      <c r="S322" s="232"/>
      <c r="T322" s="232"/>
      <c r="U322" s="232"/>
      <c r="V322" s="232"/>
      <c r="W322" s="232"/>
      <c r="X322" s="232"/>
      <c r="Y322" s="232"/>
      <c r="Z322" s="232"/>
      <c r="AA322" s="232"/>
    </row>
    <row r="323" spans="2:27" ht="15.75" customHeight="1">
      <c r="B323" s="232"/>
      <c r="C323" s="232"/>
      <c r="D323" s="232"/>
      <c r="E323" s="232"/>
      <c r="F323" s="232"/>
      <c r="G323" s="232"/>
      <c r="H323" s="232"/>
      <c r="I323" s="232"/>
      <c r="J323" s="232"/>
      <c r="K323" s="232"/>
      <c r="L323" s="232"/>
      <c r="M323" s="232"/>
      <c r="N323" s="232"/>
      <c r="O323" s="232"/>
      <c r="P323" s="232"/>
      <c r="Q323" s="232"/>
      <c r="R323" s="232"/>
      <c r="S323" s="232"/>
      <c r="T323" s="232"/>
      <c r="U323" s="232"/>
      <c r="V323" s="232"/>
      <c r="W323" s="232"/>
      <c r="X323" s="232"/>
      <c r="Y323" s="232"/>
      <c r="Z323" s="232"/>
      <c r="AA323" s="232"/>
    </row>
    <row r="324" spans="2:27" ht="15.75" customHeight="1">
      <c r="B324" s="232"/>
      <c r="C324" s="232"/>
      <c r="D324" s="232"/>
      <c r="E324" s="232"/>
      <c r="F324" s="232"/>
      <c r="G324" s="232"/>
      <c r="H324" s="232"/>
      <c r="I324" s="232"/>
      <c r="J324" s="232"/>
      <c r="K324" s="232"/>
      <c r="L324" s="232"/>
      <c r="M324" s="232"/>
      <c r="N324" s="232"/>
      <c r="O324" s="232"/>
      <c r="P324" s="232"/>
      <c r="Q324" s="232"/>
      <c r="R324" s="232"/>
      <c r="S324" s="232"/>
      <c r="T324" s="232"/>
      <c r="U324" s="232"/>
      <c r="V324" s="232"/>
      <c r="W324" s="232"/>
      <c r="X324" s="232"/>
      <c r="Y324" s="232"/>
      <c r="Z324" s="232"/>
      <c r="AA324" s="232"/>
    </row>
    <row r="325" spans="2:27" ht="15.75" customHeight="1">
      <c r="B325" s="232"/>
      <c r="C325" s="232"/>
      <c r="D325" s="232"/>
      <c r="E325" s="232"/>
      <c r="F325" s="232"/>
      <c r="G325" s="232"/>
      <c r="H325" s="232"/>
      <c r="I325" s="232"/>
      <c r="J325" s="232"/>
      <c r="K325" s="232"/>
      <c r="L325" s="232"/>
      <c r="M325" s="232"/>
      <c r="N325" s="232"/>
      <c r="O325" s="232"/>
      <c r="P325" s="232"/>
      <c r="Q325" s="232"/>
      <c r="R325" s="232"/>
      <c r="S325" s="232"/>
      <c r="T325" s="232"/>
      <c r="U325" s="232"/>
      <c r="V325" s="232"/>
      <c r="W325" s="232"/>
      <c r="X325" s="232"/>
      <c r="Y325" s="232"/>
      <c r="Z325" s="232"/>
      <c r="AA325" s="232"/>
    </row>
    <row r="326" spans="2:27" ht="15.75" customHeight="1">
      <c r="B326" s="232"/>
      <c r="C326" s="232"/>
      <c r="D326" s="232"/>
      <c r="E326" s="232"/>
      <c r="F326" s="232"/>
      <c r="G326" s="232"/>
      <c r="H326" s="232"/>
      <c r="I326" s="232"/>
      <c r="J326" s="232"/>
      <c r="K326" s="232"/>
      <c r="L326" s="232"/>
      <c r="M326" s="232"/>
      <c r="N326" s="232"/>
      <c r="O326" s="232"/>
      <c r="P326" s="232"/>
      <c r="Q326" s="232"/>
      <c r="R326" s="232"/>
      <c r="S326" s="232"/>
      <c r="T326" s="232"/>
      <c r="U326" s="232"/>
      <c r="V326" s="232"/>
      <c r="W326" s="232"/>
      <c r="X326" s="232"/>
      <c r="Y326" s="232"/>
      <c r="Z326" s="232"/>
      <c r="AA326" s="232"/>
    </row>
    <row r="327" spans="2:27" ht="15.75" customHeight="1">
      <c r="B327" s="232"/>
      <c r="C327" s="232"/>
      <c r="D327" s="232"/>
      <c r="E327" s="232"/>
      <c r="F327" s="232"/>
      <c r="G327" s="232"/>
      <c r="H327" s="232"/>
      <c r="I327" s="232"/>
      <c r="J327" s="232"/>
      <c r="K327" s="232"/>
      <c r="L327" s="232"/>
      <c r="M327" s="232"/>
      <c r="N327" s="232"/>
      <c r="O327" s="232"/>
      <c r="P327" s="232"/>
      <c r="Q327" s="232"/>
      <c r="R327" s="232"/>
      <c r="S327" s="232"/>
      <c r="T327" s="232"/>
      <c r="U327" s="232"/>
      <c r="V327" s="232"/>
      <c r="W327" s="232"/>
      <c r="X327" s="232"/>
      <c r="Y327" s="232"/>
      <c r="Z327" s="232"/>
      <c r="AA327" s="232"/>
    </row>
    <row r="328" spans="2:27" ht="15.75" customHeight="1">
      <c r="B328" s="232"/>
      <c r="C328" s="232"/>
      <c r="D328" s="232"/>
      <c r="E328" s="232"/>
      <c r="F328" s="232"/>
      <c r="G328" s="232"/>
      <c r="H328" s="232"/>
      <c r="I328" s="232"/>
      <c r="J328" s="232"/>
      <c r="K328" s="232"/>
      <c r="L328" s="232"/>
      <c r="M328" s="232"/>
      <c r="N328" s="232"/>
      <c r="O328" s="232"/>
      <c r="P328" s="232"/>
      <c r="Q328" s="232"/>
      <c r="R328" s="232"/>
      <c r="S328" s="232"/>
      <c r="T328" s="232"/>
      <c r="U328" s="232"/>
      <c r="V328" s="232"/>
      <c r="W328" s="232"/>
      <c r="X328" s="232"/>
      <c r="Y328" s="232"/>
      <c r="Z328" s="232"/>
      <c r="AA328" s="232"/>
    </row>
    <row r="329" spans="2:27" ht="15.75" customHeight="1">
      <c r="B329" s="232"/>
      <c r="C329" s="232"/>
      <c r="D329" s="232"/>
      <c r="E329" s="232"/>
      <c r="F329" s="232"/>
      <c r="G329" s="232"/>
      <c r="H329" s="232"/>
      <c r="I329" s="232"/>
      <c r="J329" s="232"/>
      <c r="K329" s="232"/>
      <c r="L329" s="232"/>
      <c r="M329" s="232"/>
      <c r="N329" s="232"/>
      <c r="O329" s="232"/>
      <c r="P329" s="232"/>
      <c r="Q329" s="232"/>
      <c r="R329" s="232"/>
      <c r="S329" s="232"/>
      <c r="T329" s="232"/>
      <c r="U329" s="232"/>
      <c r="V329" s="232"/>
      <c r="W329" s="232"/>
      <c r="X329" s="232"/>
      <c r="Y329" s="232"/>
      <c r="Z329" s="232"/>
      <c r="AA329" s="232"/>
    </row>
    <row r="330" spans="2:27" ht="15.75" customHeight="1">
      <c r="B330" s="232"/>
      <c r="C330" s="232"/>
      <c r="D330" s="232"/>
      <c r="E330" s="232"/>
      <c r="F330" s="232"/>
      <c r="G330" s="232"/>
      <c r="H330" s="232"/>
      <c r="I330" s="232"/>
      <c r="J330" s="232"/>
      <c r="K330" s="232"/>
      <c r="L330" s="232"/>
      <c r="M330" s="232"/>
      <c r="N330" s="232"/>
      <c r="O330" s="232"/>
      <c r="P330" s="232"/>
      <c r="Q330" s="232"/>
      <c r="R330" s="232"/>
      <c r="S330" s="232"/>
      <c r="T330" s="232"/>
      <c r="U330" s="232"/>
      <c r="V330" s="232"/>
      <c r="W330" s="232"/>
      <c r="X330" s="232"/>
      <c r="Y330" s="232"/>
      <c r="Z330" s="232"/>
      <c r="AA330" s="232"/>
    </row>
    <row r="331" spans="2:27" ht="15.75" customHeight="1">
      <c r="B331" s="232"/>
      <c r="C331" s="232"/>
      <c r="D331" s="232"/>
      <c r="E331" s="232"/>
      <c r="F331" s="232"/>
      <c r="G331" s="232"/>
      <c r="H331" s="232"/>
      <c r="I331" s="232"/>
      <c r="J331" s="232"/>
      <c r="K331" s="232"/>
      <c r="L331" s="232"/>
      <c r="M331" s="232"/>
      <c r="N331" s="232"/>
      <c r="O331" s="232"/>
      <c r="P331" s="232"/>
      <c r="Q331" s="232"/>
      <c r="R331" s="232"/>
      <c r="S331" s="232"/>
      <c r="T331" s="232"/>
      <c r="U331" s="232"/>
      <c r="V331" s="232"/>
      <c r="W331" s="232"/>
      <c r="X331" s="232"/>
      <c r="Y331" s="232"/>
      <c r="Z331" s="232"/>
      <c r="AA331" s="232"/>
    </row>
    <row r="332" spans="2:27" ht="15.75" customHeight="1">
      <c r="B332" s="232"/>
      <c r="C332" s="232"/>
      <c r="D332" s="232"/>
      <c r="E332" s="232"/>
      <c r="F332" s="232"/>
      <c r="G332" s="232"/>
      <c r="H332" s="232"/>
      <c r="I332" s="232"/>
      <c r="J332" s="232"/>
      <c r="K332" s="232"/>
      <c r="L332" s="232"/>
      <c r="M332" s="232"/>
      <c r="N332" s="232"/>
      <c r="O332" s="232"/>
      <c r="P332" s="232"/>
      <c r="Q332" s="232"/>
      <c r="R332" s="232"/>
      <c r="S332" s="232"/>
      <c r="T332" s="232"/>
      <c r="U332" s="232"/>
      <c r="V332" s="232"/>
      <c r="W332" s="232"/>
      <c r="X332" s="232"/>
      <c r="Y332" s="232"/>
      <c r="Z332" s="232"/>
      <c r="AA332" s="232"/>
    </row>
    <row r="333" spans="2:27" ht="15.75" customHeight="1">
      <c r="B333" s="232"/>
      <c r="C333" s="232"/>
      <c r="D333" s="232"/>
      <c r="E333" s="232"/>
      <c r="F333" s="232"/>
      <c r="G333" s="232"/>
      <c r="H333" s="232"/>
      <c r="I333" s="232"/>
      <c r="J333" s="232"/>
      <c r="K333" s="232"/>
      <c r="L333" s="232"/>
      <c r="M333" s="232"/>
      <c r="N333" s="232"/>
      <c r="O333" s="232"/>
      <c r="P333" s="232"/>
      <c r="Q333" s="232"/>
      <c r="R333" s="232"/>
      <c r="S333" s="232"/>
      <c r="T333" s="232"/>
      <c r="U333" s="232"/>
      <c r="V333" s="232"/>
      <c r="W333" s="232"/>
      <c r="X333" s="232"/>
      <c r="Y333" s="232"/>
      <c r="Z333" s="232"/>
      <c r="AA333" s="232"/>
    </row>
    <row r="334" spans="2:27" ht="15.75" customHeight="1">
      <c r="B334" s="232"/>
      <c r="C334" s="232"/>
      <c r="D334" s="232"/>
      <c r="E334" s="232"/>
      <c r="F334" s="232"/>
      <c r="G334" s="232"/>
      <c r="H334" s="232"/>
      <c r="I334" s="232"/>
      <c r="J334" s="232"/>
      <c r="K334" s="232"/>
      <c r="L334" s="232"/>
      <c r="M334" s="232"/>
      <c r="N334" s="232"/>
      <c r="O334" s="232"/>
      <c r="P334" s="232"/>
      <c r="Q334" s="232"/>
      <c r="R334" s="232"/>
      <c r="S334" s="232"/>
      <c r="T334" s="232"/>
      <c r="U334" s="232"/>
      <c r="V334" s="232"/>
      <c r="W334" s="232"/>
      <c r="X334" s="232"/>
      <c r="Y334" s="232"/>
      <c r="Z334" s="232"/>
      <c r="AA334" s="232"/>
    </row>
    <row r="335" spans="2:27" ht="15.75" customHeight="1">
      <c r="B335" s="232"/>
      <c r="C335" s="232"/>
      <c r="D335" s="232"/>
      <c r="E335" s="232"/>
      <c r="F335" s="232"/>
      <c r="G335" s="232"/>
      <c r="H335" s="232"/>
      <c r="I335" s="232"/>
      <c r="J335" s="232"/>
      <c r="K335" s="232"/>
      <c r="L335" s="232"/>
      <c r="M335" s="232"/>
      <c r="N335" s="232"/>
      <c r="O335" s="232"/>
      <c r="P335" s="232"/>
      <c r="Q335" s="232"/>
      <c r="R335" s="232"/>
      <c r="S335" s="232"/>
      <c r="T335" s="232"/>
      <c r="U335" s="232"/>
      <c r="V335" s="232"/>
      <c r="W335" s="232"/>
      <c r="X335" s="232"/>
      <c r="Y335" s="232"/>
      <c r="Z335" s="232"/>
      <c r="AA335" s="232"/>
    </row>
    <row r="336" spans="2:27" ht="15.75" customHeight="1">
      <c r="B336" s="232"/>
      <c r="C336" s="232"/>
      <c r="D336" s="232"/>
      <c r="E336" s="232"/>
      <c r="F336" s="232"/>
      <c r="G336" s="232"/>
      <c r="H336" s="232"/>
      <c r="I336" s="232"/>
      <c r="J336" s="232"/>
      <c r="K336" s="232"/>
      <c r="L336" s="232"/>
      <c r="M336" s="232"/>
      <c r="N336" s="232"/>
      <c r="O336" s="232"/>
      <c r="P336" s="232"/>
      <c r="Q336" s="232"/>
      <c r="R336" s="232"/>
      <c r="S336" s="232"/>
      <c r="T336" s="232"/>
      <c r="U336" s="232"/>
      <c r="V336" s="232"/>
      <c r="W336" s="232"/>
      <c r="X336" s="232"/>
      <c r="Y336" s="232"/>
      <c r="Z336" s="232"/>
      <c r="AA336" s="232"/>
    </row>
    <row r="337" spans="2:27" ht="15.75" customHeight="1">
      <c r="B337" s="232"/>
      <c r="C337" s="232"/>
      <c r="D337" s="232"/>
      <c r="E337" s="232"/>
      <c r="F337" s="232"/>
      <c r="G337" s="232"/>
      <c r="H337" s="232"/>
      <c r="I337" s="232"/>
      <c r="J337" s="232"/>
      <c r="K337" s="232"/>
      <c r="L337" s="232"/>
      <c r="M337" s="232"/>
      <c r="N337" s="232"/>
      <c r="O337" s="232"/>
      <c r="P337" s="232"/>
      <c r="Q337" s="232"/>
      <c r="R337" s="232"/>
      <c r="S337" s="232"/>
      <c r="T337" s="232"/>
      <c r="U337" s="232"/>
      <c r="V337" s="232"/>
      <c r="W337" s="232"/>
      <c r="X337" s="232"/>
      <c r="Y337" s="232"/>
      <c r="Z337" s="232"/>
      <c r="AA337" s="232"/>
    </row>
    <row r="338" spans="2:27" ht="15.75" customHeight="1">
      <c r="B338" s="232"/>
      <c r="C338" s="232"/>
      <c r="D338" s="232"/>
      <c r="E338" s="232"/>
      <c r="F338" s="232"/>
      <c r="G338" s="232"/>
      <c r="H338" s="232"/>
      <c r="I338" s="232"/>
      <c r="J338" s="232"/>
      <c r="K338" s="232"/>
      <c r="L338" s="232"/>
      <c r="M338" s="232"/>
      <c r="N338" s="232"/>
      <c r="O338" s="232"/>
      <c r="P338" s="232"/>
      <c r="Q338" s="232"/>
      <c r="R338" s="232"/>
      <c r="S338" s="232"/>
      <c r="T338" s="232"/>
      <c r="U338" s="232"/>
      <c r="V338" s="232"/>
      <c r="W338" s="232"/>
      <c r="X338" s="232"/>
      <c r="Y338" s="232"/>
      <c r="Z338" s="232"/>
      <c r="AA338" s="232"/>
    </row>
    <row r="339" spans="2:27" ht="15.75" customHeight="1">
      <c r="B339" s="232"/>
      <c r="C339" s="232"/>
      <c r="D339" s="232"/>
      <c r="E339" s="232"/>
      <c r="F339" s="232"/>
      <c r="G339" s="232"/>
      <c r="H339" s="232"/>
      <c r="I339" s="232"/>
      <c r="J339" s="232"/>
      <c r="K339" s="232"/>
      <c r="L339" s="232"/>
      <c r="M339" s="232"/>
      <c r="N339" s="232"/>
      <c r="O339" s="232"/>
      <c r="P339" s="232"/>
      <c r="Q339" s="232"/>
      <c r="R339" s="232"/>
      <c r="S339" s="232"/>
      <c r="T339" s="232"/>
      <c r="U339" s="232"/>
      <c r="V339" s="232"/>
      <c r="W339" s="232"/>
      <c r="X339" s="232"/>
      <c r="Y339" s="232"/>
      <c r="Z339" s="232"/>
      <c r="AA339" s="232"/>
    </row>
    <row r="340" spans="2:27" ht="15.75" customHeight="1">
      <c r="B340" s="232"/>
      <c r="C340" s="232"/>
      <c r="D340" s="232"/>
      <c r="E340" s="232"/>
      <c r="F340" s="232"/>
      <c r="G340" s="232"/>
      <c r="H340" s="232"/>
      <c r="I340" s="232"/>
      <c r="J340" s="232"/>
      <c r="K340" s="232"/>
      <c r="L340" s="232"/>
      <c r="M340" s="232"/>
      <c r="N340" s="232"/>
      <c r="O340" s="232"/>
      <c r="P340" s="232"/>
      <c r="Q340" s="232"/>
      <c r="R340" s="232"/>
      <c r="S340" s="232"/>
      <c r="T340" s="232"/>
      <c r="U340" s="232"/>
      <c r="V340" s="232"/>
      <c r="W340" s="232"/>
      <c r="X340" s="232"/>
      <c r="Y340" s="232"/>
      <c r="Z340" s="232"/>
      <c r="AA340" s="232"/>
    </row>
    <row r="341" spans="2:27" ht="15.75" customHeight="1">
      <c r="B341" s="232"/>
      <c r="C341" s="232"/>
      <c r="D341" s="232"/>
      <c r="E341" s="232"/>
      <c r="F341" s="232"/>
      <c r="G341" s="232"/>
      <c r="H341" s="232"/>
      <c r="I341" s="232"/>
      <c r="J341" s="232"/>
      <c r="K341" s="232"/>
      <c r="L341" s="232"/>
      <c r="M341" s="232"/>
      <c r="N341" s="232"/>
      <c r="O341" s="232"/>
      <c r="P341" s="232"/>
      <c r="Q341" s="232"/>
      <c r="R341" s="232"/>
      <c r="S341" s="232"/>
      <c r="T341" s="232"/>
      <c r="U341" s="232"/>
      <c r="V341" s="232"/>
      <c r="W341" s="232"/>
      <c r="X341" s="232"/>
      <c r="Y341" s="232"/>
      <c r="Z341" s="232"/>
      <c r="AA341" s="232"/>
    </row>
    <row r="342" spans="2:27" ht="15.75" customHeight="1">
      <c r="B342" s="232"/>
      <c r="C342" s="232"/>
      <c r="D342" s="232"/>
      <c r="E342" s="232"/>
      <c r="F342" s="232"/>
      <c r="G342" s="232"/>
      <c r="H342" s="232"/>
      <c r="I342" s="232"/>
      <c r="J342" s="232"/>
      <c r="K342" s="232"/>
      <c r="L342" s="232"/>
      <c r="M342" s="232"/>
      <c r="N342" s="232"/>
      <c r="O342" s="232"/>
      <c r="P342" s="232"/>
      <c r="Q342" s="232"/>
      <c r="R342" s="232"/>
      <c r="S342" s="232"/>
      <c r="T342" s="232"/>
      <c r="U342" s="232"/>
      <c r="V342" s="232"/>
      <c r="W342" s="232"/>
      <c r="X342" s="232"/>
      <c r="Y342" s="232"/>
      <c r="Z342" s="232"/>
      <c r="AA342" s="232"/>
    </row>
    <row r="343" spans="2:27" ht="15.75" customHeight="1">
      <c r="B343" s="232"/>
      <c r="C343" s="232"/>
      <c r="D343" s="232"/>
      <c r="E343" s="232"/>
      <c r="F343" s="232"/>
      <c r="G343" s="232"/>
      <c r="H343" s="232"/>
      <c r="I343" s="232"/>
      <c r="J343" s="232"/>
      <c r="K343" s="232"/>
      <c r="L343" s="232"/>
      <c r="M343" s="232"/>
      <c r="N343" s="232"/>
      <c r="O343" s="232"/>
      <c r="P343" s="232"/>
      <c r="Q343" s="232"/>
      <c r="R343" s="232"/>
      <c r="S343" s="232"/>
      <c r="T343" s="232"/>
      <c r="U343" s="232"/>
      <c r="V343" s="232"/>
      <c r="W343" s="232"/>
      <c r="X343" s="232"/>
      <c r="Y343" s="232"/>
      <c r="Z343" s="232"/>
      <c r="AA343" s="232"/>
    </row>
    <row r="344" spans="2:27" ht="15.75" customHeight="1">
      <c r="B344" s="232"/>
      <c r="C344" s="232"/>
      <c r="D344" s="232"/>
      <c r="E344" s="232"/>
      <c r="F344" s="232"/>
      <c r="G344" s="232"/>
      <c r="H344" s="232"/>
      <c r="I344" s="232"/>
      <c r="J344" s="232"/>
      <c r="K344" s="232"/>
      <c r="L344" s="232"/>
      <c r="M344" s="232"/>
      <c r="N344" s="232"/>
      <c r="O344" s="232"/>
      <c r="P344" s="232"/>
      <c r="Q344" s="232"/>
      <c r="R344" s="232"/>
      <c r="S344" s="232"/>
      <c r="T344" s="232"/>
      <c r="U344" s="232"/>
      <c r="V344" s="232"/>
      <c r="W344" s="232"/>
      <c r="X344" s="232"/>
      <c r="Y344" s="232"/>
      <c r="Z344" s="232"/>
      <c r="AA344" s="232"/>
    </row>
    <row r="345" spans="2:27" ht="15.75" customHeight="1">
      <c r="B345" s="232"/>
      <c r="C345" s="232"/>
      <c r="D345" s="232"/>
      <c r="E345" s="232"/>
      <c r="F345" s="232"/>
      <c r="G345" s="232"/>
      <c r="H345" s="232"/>
      <c r="I345" s="232"/>
      <c r="J345" s="232"/>
      <c r="K345" s="232"/>
      <c r="L345" s="232"/>
      <c r="M345" s="232"/>
      <c r="N345" s="232"/>
      <c r="O345" s="232"/>
      <c r="P345" s="232"/>
      <c r="Q345" s="232"/>
      <c r="R345" s="232"/>
      <c r="S345" s="232"/>
      <c r="T345" s="232"/>
      <c r="U345" s="232"/>
      <c r="V345" s="232"/>
      <c r="W345" s="232"/>
      <c r="X345" s="232"/>
      <c r="Y345" s="232"/>
      <c r="Z345" s="232"/>
      <c r="AA345" s="232"/>
    </row>
    <row r="346" spans="2:27" ht="15.75" customHeight="1">
      <c r="B346" s="232"/>
      <c r="C346" s="232"/>
      <c r="D346" s="232"/>
      <c r="E346" s="232"/>
      <c r="F346" s="232"/>
      <c r="G346" s="232"/>
      <c r="H346" s="232"/>
      <c r="I346" s="232"/>
      <c r="J346" s="232"/>
      <c r="K346" s="232"/>
      <c r="L346" s="232"/>
      <c r="M346" s="232"/>
      <c r="N346" s="232"/>
      <c r="O346" s="232"/>
      <c r="P346" s="232"/>
      <c r="Q346" s="232"/>
      <c r="R346" s="232"/>
      <c r="S346" s="232"/>
      <c r="T346" s="232"/>
      <c r="U346" s="232"/>
      <c r="V346" s="232"/>
      <c r="W346" s="232"/>
      <c r="X346" s="232"/>
      <c r="Y346" s="232"/>
      <c r="Z346" s="232"/>
      <c r="AA346" s="232"/>
    </row>
    <row r="347" spans="2:27" ht="15.75" customHeight="1">
      <c r="B347" s="232"/>
      <c r="C347" s="232"/>
      <c r="D347" s="232"/>
      <c r="E347" s="232"/>
      <c r="F347" s="232"/>
      <c r="G347" s="232"/>
      <c r="H347" s="232"/>
      <c r="I347" s="232"/>
      <c r="J347" s="232"/>
      <c r="K347" s="232"/>
      <c r="L347" s="232"/>
      <c r="M347" s="232"/>
      <c r="N347" s="232"/>
      <c r="O347" s="232"/>
      <c r="P347" s="232"/>
      <c r="Q347" s="232"/>
      <c r="R347" s="232"/>
      <c r="S347" s="232"/>
      <c r="T347" s="232"/>
      <c r="U347" s="232"/>
      <c r="V347" s="232"/>
      <c r="W347" s="232"/>
      <c r="X347" s="232"/>
      <c r="Y347" s="232"/>
      <c r="Z347" s="232"/>
      <c r="AA347" s="232"/>
    </row>
    <row r="348" spans="2:27" ht="15.75" customHeight="1">
      <c r="B348" s="232"/>
      <c r="C348" s="232"/>
      <c r="D348" s="232"/>
      <c r="E348" s="232"/>
      <c r="F348" s="232"/>
      <c r="G348" s="232"/>
      <c r="H348" s="232"/>
      <c r="I348" s="232"/>
      <c r="J348" s="232"/>
      <c r="K348" s="232"/>
      <c r="L348" s="232"/>
      <c r="M348" s="232"/>
      <c r="N348" s="232"/>
      <c r="O348" s="232"/>
      <c r="P348" s="232"/>
      <c r="Q348" s="232"/>
      <c r="R348" s="232"/>
      <c r="S348" s="232"/>
      <c r="T348" s="232"/>
      <c r="U348" s="232"/>
      <c r="V348" s="232"/>
      <c r="W348" s="232"/>
      <c r="X348" s="232"/>
      <c r="Y348" s="232"/>
      <c r="Z348" s="232"/>
      <c r="AA348" s="232"/>
    </row>
    <row r="349" spans="2:27" ht="15.75" customHeight="1">
      <c r="B349" s="232"/>
      <c r="C349" s="232"/>
      <c r="D349" s="232"/>
      <c r="E349" s="232"/>
      <c r="F349" s="232"/>
      <c r="G349" s="232"/>
      <c r="H349" s="232"/>
      <c r="I349" s="232"/>
      <c r="J349" s="232"/>
      <c r="K349" s="232"/>
      <c r="L349" s="232"/>
      <c r="M349" s="232"/>
      <c r="N349" s="232"/>
      <c r="O349" s="232"/>
      <c r="P349" s="232"/>
      <c r="Q349" s="232"/>
      <c r="R349" s="232"/>
      <c r="S349" s="232"/>
      <c r="T349" s="232"/>
      <c r="U349" s="232"/>
      <c r="V349" s="232"/>
      <c r="W349" s="232"/>
      <c r="X349" s="232"/>
      <c r="Y349" s="232"/>
      <c r="Z349" s="232"/>
      <c r="AA349" s="232"/>
    </row>
    <row r="350" spans="2:27" ht="15.75" customHeight="1">
      <c r="B350" s="232"/>
      <c r="C350" s="232"/>
      <c r="D350" s="232"/>
      <c r="E350" s="232"/>
      <c r="F350" s="232"/>
      <c r="G350" s="232"/>
      <c r="H350" s="232"/>
      <c r="I350" s="232"/>
      <c r="J350" s="232"/>
      <c r="K350" s="232"/>
      <c r="L350" s="232"/>
      <c r="M350" s="232"/>
      <c r="N350" s="232"/>
      <c r="O350" s="232"/>
      <c r="P350" s="232"/>
      <c r="Q350" s="232"/>
      <c r="R350" s="232"/>
      <c r="S350" s="232"/>
      <c r="T350" s="232"/>
      <c r="U350" s="232"/>
      <c r="V350" s="232"/>
      <c r="W350" s="232"/>
      <c r="X350" s="232"/>
      <c r="Y350" s="232"/>
      <c r="Z350" s="232"/>
      <c r="AA350" s="232"/>
    </row>
    <row r="351" spans="2:27" ht="15.75" customHeight="1">
      <c r="B351" s="232"/>
      <c r="C351" s="232"/>
      <c r="D351" s="232"/>
      <c r="E351" s="232"/>
      <c r="F351" s="232"/>
      <c r="G351" s="232"/>
      <c r="H351" s="232"/>
      <c r="I351" s="232"/>
      <c r="J351" s="232"/>
      <c r="K351" s="232"/>
      <c r="L351" s="232"/>
      <c r="M351" s="232"/>
      <c r="N351" s="232"/>
      <c r="O351" s="232"/>
      <c r="P351" s="232"/>
      <c r="Q351" s="232"/>
      <c r="R351" s="232"/>
      <c r="S351" s="232"/>
      <c r="T351" s="232"/>
      <c r="U351" s="232"/>
      <c r="V351" s="232"/>
      <c r="W351" s="232"/>
      <c r="X351" s="232"/>
      <c r="Y351" s="232"/>
      <c r="Z351" s="232"/>
      <c r="AA351" s="232"/>
    </row>
    <row r="352" spans="2:27" ht="15.75" customHeight="1">
      <c r="B352" s="232"/>
      <c r="C352" s="232"/>
      <c r="D352" s="232"/>
      <c r="E352" s="232"/>
      <c r="F352" s="232"/>
      <c r="G352" s="232"/>
      <c r="H352" s="232"/>
      <c r="I352" s="232"/>
      <c r="J352" s="232"/>
      <c r="K352" s="232"/>
      <c r="L352" s="232"/>
      <c r="M352" s="232"/>
      <c r="N352" s="232"/>
      <c r="O352" s="232"/>
      <c r="P352" s="232"/>
      <c r="Q352" s="232"/>
      <c r="R352" s="232"/>
      <c r="S352" s="232"/>
      <c r="T352" s="232"/>
      <c r="U352" s="232"/>
      <c r="V352" s="232"/>
      <c r="W352" s="232"/>
      <c r="X352" s="232"/>
      <c r="Y352" s="232"/>
      <c r="Z352" s="232"/>
      <c r="AA352" s="232"/>
    </row>
    <row r="353" spans="2:27" ht="15.75" customHeight="1">
      <c r="B353" s="232"/>
      <c r="C353" s="232"/>
      <c r="D353" s="232"/>
      <c r="E353" s="232"/>
      <c r="F353" s="232"/>
      <c r="G353" s="232"/>
      <c r="H353" s="232"/>
      <c r="I353" s="232"/>
      <c r="J353" s="232"/>
      <c r="K353" s="232"/>
      <c r="L353" s="232"/>
      <c r="M353" s="232"/>
      <c r="N353" s="232"/>
      <c r="O353" s="232"/>
      <c r="P353" s="232"/>
      <c r="Q353" s="232"/>
      <c r="R353" s="232"/>
      <c r="S353" s="232"/>
      <c r="T353" s="232"/>
      <c r="U353" s="232"/>
      <c r="V353" s="232"/>
      <c r="W353" s="232"/>
      <c r="X353" s="232"/>
      <c r="Y353" s="232"/>
      <c r="Z353" s="232"/>
      <c r="AA353" s="232"/>
    </row>
    <row r="354" spans="2:27" ht="15.75" customHeight="1">
      <c r="B354" s="232"/>
      <c r="C354" s="232"/>
      <c r="D354" s="232"/>
      <c r="E354" s="232"/>
      <c r="F354" s="232"/>
      <c r="G354" s="232"/>
      <c r="H354" s="232"/>
      <c r="I354" s="232"/>
      <c r="J354" s="232"/>
      <c r="K354" s="232"/>
      <c r="L354" s="232"/>
      <c r="M354" s="232"/>
      <c r="N354" s="232"/>
      <c r="O354" s="232"/>
      <c r="P354" s="232"/>
      <c r="Q354" s="232"/>
      <c r="R354" s="232"/>
      <c r="S354" s="232"/>
      <c r="T354" s="232"/>
      <c r="U354" s="232"/>
      <c r="V354" s="232"/>
      <c r="W354" s="232"/>
      <c r="X354" s="232"/>
      <c r="Y354" s="232"/>
      <c r="Z354" s="232"/>
      <c r="AA354" s="232"/>
    </row>
    <row r="355" spans="2:27" ht="15.75" customHeight="1">
      <c r="B355" s="232"/>
      <c r="C355" s="232"/>
      <c r="D355" s="232"/>
      <c r="E355" s="232"/>
      <c r="F355" s="232"/>
      <c r="G355" s="232"/>
      <c r="H355" s="232"/>
      <c r="I355" s="232"/>
      <c r="J355" s="232"/>
      <c r="K355" s="232"/>
      <c r="L355" s="232"/>
      <c r="M355" s="232"/>
      <c r="N355" s="232"/>
      <c r="O355" s="232"/>
      <c r="P355" s="232"/>
      <c r="Q355" s="232"/>
      <c r="R355" s="232"/>
      <c r="S355" s="232"/>
      <c r="T355" s="232"/>
      <c r="U355" s="232"/>
      <c r="V355" s="232"/>
      <c r="W355" s="232"/>
      <c r="X355" s="232"/>
      <c r="Y355" s="232"/>
      <c r="Z355" s="232"/>
      <c r="AA355" s="232"/>
    </row>
    <row r="356" spans="2:27" ht="15.75" customHeight="1">
      <c r="B356" s="232"/>
      <c r="C356" s="232"/>
      <c r="D356" s="232"/>
      <c r="E356" s="232"/>
      <c r="F356" s="232"/>
      <c r="G356" s="232"/>
      <c r="H356" s="232"/>
      <c r="I356" s="232"/>
      <c r="J356" s="232"/>
      <c r="K356" s="232"/>
      <c r="L356" s="232"/>
      <c r="M356" s="232"/>
      <c r="N356" s="232"/>
      <c r="O356" s="232"/>
      <c r="P356" s="232"/>
      <c r="Q356" s="232"/>
      <c r="R356" s="232"/>
      <c r="S356" s="232"/>
      <c r="T356" s="232"/>
      <c r="U356" s="232"/>
      <c r="V356" s="232"/>
      <c r="W356" s="232"/>
      <c r="X356" s="232"/>
      <c r="Y356" s="232"/>
      <c r="Z356" s="232"/>
      <c r="AA356" s="232"/>
    </row>
    <row r="357" spans="2:27" ht="15.75" customHeight="1">
      <c r="B357" s="232"/>
      <c r="C357" s="232"/>
      <c r="D357" s="232"/>
      <c r="E357" s="232"/>
      <c r="F357" s="232"/>
      <c r="G357" s="232"/>
      <c r="H357" s="232"/>
      <c r="I357" s="232"/>
      <c r="J357" s="232"/>
      <c r="K357" s="232"/>
      <c r="L357" s="232"/>
      <c r="M357" s="232"/>
      <c r="N357" s="232"/>
      <c r="O357" s="232"/>
      <c r="P357" s="232"/>
      <c r="Q357" s="232"/>
      <c r="R357" s="232"/>
      <c r="S357" s="232"/>
      <c r="T357" s="232"/>
      <c r="U357" s="232"/>
      <c r="V357" s="232"/>
      <c r="W357" s="232"/>
      <c r="X357" s="232"/>
      <c r="Y357" s="232"/>
      <c r="Z357" s="232"/>
      <c r="AA357" s="232"/>
    </row>
    <row r="358" spans="2:27" ht="15.75" customHeight="1">
      <c r="B358" s="232"/>
      <c r="C358" s="232"/>
      <c r="D358" s="232"/>
      <c r="E358" s="232"/>
      <c r="F358" s="232"/>
      <c r="G358" s="232"/>
      <c r="H358" s="232"/>
      <c r="I358" s="232"/>
      <c r="J358" s="232"/>
      <c r="K358" s="232"/>
      <c r="L358" s="232"/>
      <c r="M358" s="232"/>
      <c r="N358" s="232"/>
      <c r="O358" s="232"/>
      <c r="P358" s="232"/>
      <c r="Q358" s="232"/>
      <c r="R358" s="232"/>
      <c r="S358" s="232"/>
      <c r="T358" s="232"/>
      <c r="U358" s="232"/>
      <c r="V358" s="232"/>
      <c r="W358" s="232"/>
      <c r="X358" s="232"/>
      <c r="Y358" s="232"/>
      <c r="Z358" s="232"/>
      <c r="AA358" s="232"/>
    </row>
    <row r="359" spans="2:27" ht="15.75" customHeight="1">
      <c r="B359" s="232"/>
      <c r="C359" s="232"/>
      <c r="D359" s="232"/>
      <c r="E359" s="232"/>
      <c r="F359" s="232"/>
      <c r="G359" s="232"/>
      <c r="H359" s="232"/>
      <c r="I359" s="232"/>
      <c r="J359" s="232"/>
      <c r="K359" s="232"/>
      <c r="L359" s="232"/>
      <c r="M359" s="232"/>
      <c r="N359" s="232"/>
      <c r="O359" s="232"/>
      <c r="P359" s="232"/>
      <c r="Q359" s="232"/>
      <c r="R359" s="232"/>
      <c r="S359" s="232"/>
      <c r="T359" s="232"/>
      <c r="U359" s="232"/>
      <c r="V359" s="232"/>
      <c r="W359" s="232"/>
      <c r="X359" s="232"/>
      <c r="Y359" s="232"/>
      <c r="Z359" s="232"/>
      <c r="AA359" s="232"/>
    </row>
    <row r="360" spans="2:27" ht="15.75" customHeight="1">
      <c r="B360" s="232"/>
      <c r="C360" s="232"/>
      <c r="D360" s="232"/>
      <c r="E360" s="232"/>
      <c r="F360" s="232"/>
      <c r="G360" s="232"/>
      <c r="H360" s="232"/>
      <c r="I360" s="232"/>
      <c r="J360" s="232"/>
      <c r="K360" s="232"/>
      <c r="L360" s="232"/>
      <c r="M360" s="232"/>
      <c r="N360" s="232"/>
      <c r="O360" s="232"/>
      <c r="P360" s="232"/>
      <c r="Q360" s="232"/>
      <c r="R360" s="232"/>
      <c r="S360" s="232"/>
      <c r="T360" s="232"/>
      <c r="U360" s="232"/>
      <c r="V360" s="232"/>
      <c r="W360" s="232"/>
      <c r="X360" s="232"/>
      <c r="Y360" s="232"/>
      <c r="Z360" s="232"/>
      <c r="AA360" s="232"/>
    </row>
    <row r="361" spans="2:27" ht="15.75" customHeight="1">
      <c r="B361" s="232"/>
      <c r="C361" s="232"/>
      <c r="D361" s="232"/>
      <c r="E361" s="232"/>
      <c r="F361" s="232"/>
      <c r="G361" s="232"/>
      <c r="H361" s="232"/>
      <c r="I361" s="232"/>
      <c r="J361" s="232"/>
      <c r="K361" s="232"/>
      <c r="L361" s="232"/>
      <c r="M361" s="232"/>
      <c r="N361" s="232"/>
      <c r="O361" s="232"/>
      <c r="P361" s="232"/>
      <c r="Q361" s="232"/>
      <c r="R361" s="232"/>
      <c r="S361" s="232"/>
      <c r="T361" s="232"/>
      <c r="U361" s="232"/>
      <c r="V361" s="232"/>
      <c r="W361" s="232"/>
      <c r="X361" s="232"/>
      <c r="Y361" s="232"/>
      <c r="Z361" s="232"/>
      <c r="AA361" s="232"/>
    </row>
    <row r="362" spans="2:27" ht="15.75" customHeight="1">
      <c r="B362" s="232"/>
      <c r="C362" s="232"/>
      <c r="D362" s="232"/>
      <c r="E362" s="232"/>
      <c r="F362" s="232"/>
      <c r="G362" s="232"/>
      <c r="H362" s="232"/>
      <c r="I362" s="232"/>
      <c r="J362" s="232"/>
      <c r="K362" s="232"/>
      <c r="L362" s="232"/>
      <c r="M362" s="232"/>
      <c r="N362" s="232"/>
      <c r="O362" s="232"/>
      <c r="P362" s="232"/>
      <c r="Q362" s="232"/>
      <c r="R362" s="232"/>
      <c r="S362" s="232"/>
      <c r="T362" s="232"/>
      <c r="U362" s="232"/>
      <c r="V362" s="232"/>
      <c r="W362" s="232"/>
      <c r="X362" s="232"/>
      <c r="Y362" s="232"/>
      <c r="Z362" s="232"/>
      <c r="AA362" s="232"/>
    </row>
    <row r="363" spans="2:27" ht="15.75" customHeight="1">
      <c r="B363" s="232"/>
      <c r="C363" s="232"/>
      <c r="D363" s="232"/>
      <c r="E363" s="232"/>
      <c r="F363" s="232"/>
      <c r="G363" s="232"/>
      <c r="H363" s="232"/>
      <c r="I363" s="232"/>
      <c r="J363" s="232"/>
      <c r="K363" s="232"/>
      <c r="L363" s="232"/>
      <c r="M363" s="232"/>
      <c r="N363" s="232"/>
      <c r="O363" s="232"/>
      <c r="P363" s="232"/>
      <c r="Q363" s="232"/>
      <c r="R363" s="232"/>
      <c r="S363" s="232"/>
      <c r="T363" s="232"/>
      <c r="U363" s="232"/>
      <c r="V363" s="232"/>
      <c r="W363" s="232"/>
      <c r="X363" s="232"/>
      <c r="Y363" s="232"/>
      <c r="Z363" s="232"/>
      <c r="AA363" s="232"/>
    </row>
    <row r="364" spans="2:27" ht="15.75" customHeight="1">
      <c r="B364" s="232"/>
      <c r="C364" s="232"/>
      <c r="D364" s="232"/>
      <c r="E364" s="232"/>
      <c r="F364" s="232"/>
      <c r="G364" s="232"/>
      <c r="H364" s="232"/>
      <c r="I364" s="232"/>
      <c r="J364" s="232"/>
      <c r="K364" s="232"/>
      <c r="L364" s="232"/>
      <c r="M364" s="232"/>
      <c r="N364" s="232"/>
      <c r="O364" s="232"/>
      <c r="P364" s="232"/>
      <c r="Q364" s="232"/>
      <c r="R364" s="232"/>
      <c r="S364" s="232"/>
      <c r="T364" s="232"/>
      <c r="U364" s="232"/>
      <c r="V364" s="232"/>
      <c r="W364" s="232"/>
      <c r="X364" s="232"/>
      <c r="Y364" s="232"/>
      <c r="Z364" s="232"/>
      <c r="AA364" s="232"/>
    </row>
    <row r="365" spans="2:27" ht="15.75" customHeight="1">
      <c r="B365" s="232"/>
      <c r="C365" s="232"/>
      <c r="D365" s="232"/>
      <c r="E365" s="232"/>
      <c r="F365" s="232"/>
      <c r="G365" s="232"/>
      <c r="H365" s="232"/>
      <c r="I365" s="232"/>
      <c r="J365" s="232"/>
      <c r="K365" s="232"/>
      <c r="L365" s="232"/>
      <c r="M365" s="232"/>
      <c r="N365" s="232"/>
      <c r="O365" s="232"/>
      <c r="P365" s="232"/>
      <c r="Q365" s="232"/>
      <c r="R365" s="232"/>
      <c r="S365" s="232"/>
      <c r="T365" s="232"/>
      <c r="U365" s="232"/>
      <c r="V365" s="232"/>
      <c r="W365" s="232"/>
      <c r="X365" s="232"/>
      <c r="Y365" s="232"/>
      <c r="Z365" s="232"/>
      <c r="AA365" s="232"/>
    </row>
    <row r="366" spans="2:27" ht="15.75" customHeight="1">
      <c r="B366" s="232"/>
      <c r="C366" s="232"/>
      <c r="D366" s="232"/>
      <c r="E366" s="232"/>
      <c r="F366" s="232"/>
      <c r="G366" s="232"/>
      <c r="H366" s="232"/>
      <c r="I366" s="232"/>
      <c r="J366" s="232"/>
      <c r="K366" s="232"/>
      <c r="L366" s="232"/>
      <c r="M366" s="232"/>
      <c r="N366" s="232"/>
      <c r="O366" s="232"/>
      <c r="P366" s="232"/>
      <c r="Q366" s="232"/>
      <c r="R366" s="232"/>
      <c r="S366" s="232"/>
      <c r="T366" s="232"/>
      <c r="U366" s="232"/>
      <c r="V366" s="232"/>
      <c r="W366" s="232"/>
      <c r="X366" s="232"/>
      <c r="Y366" s="232"/>
      <c r="Z366" s="232"/>
      <c r="AA366" s="232"/>
    </row>
    <row r="367" spans="2:27" ht="15.75" customHeight="1">
      <c r="B367" s="232"/>
      <c r="C367" s="232"/>
      <c r="D367" s="232"/>
      <c r="E367" s="232"/>
      <c r="F367" s="232"/>
      <c r="G367" s="232"/>
      <c r="H367" s="232"/>
      <c r="I367" s="232"/>
      <c r="J367" s="232"/>
      <c r="K367" s="232"/>
      <c r="L367" s="232"/>
      <c r="M367" s="232"/>
      <c r="N367" s="232"/>
      <c r="O367" s="232"/>
      <c r="P367" s="232"/>
      <c r="Q367" s="232"/>
      <c r="R367" s="232"/>
      <c r="S367" s="232"/>
      <c r="T367" s="232"/>
      <c r="U367" s="232"/>
      <c r="V367" s="232"/>
      <c r="W367" s="232"/>
      <c r="X367" s="232"/>
      <c r="Y367" s="232"/>
      <c r="Z367" s="232"/>
      <c r="AA367" s="232"/>
    </row>
    <row r="368" spans="2:27" ht="15.75" customHeight="1">
      <c r="B368" s="232"/>
      <c r="C368" s="232"/>
      <c r="D368" s="232"/>
      <c r="E368" s="232"/>
      <c r="F368" s="232"/>
      <c r="G368" s="232"/>
      <c r="H368" s="232"/>
      <c r="I368" s="232"/>
      <c r="J368" s="232"/>
      <c r="K368" s="232"/>
      <c r="L368" s="232"/>
      <c r="M368" s="232"/>
      <c r="N368" s="232"/>
      <c r="O368" s="232"/>
      <c r="P368" s="232"/>
      <c r="Q368" s="232"/>
      <c r="R368" s="232"/>
      <c r="S368" s="232"/>
      <c r="T368" s="232"/>
      <c r="U368" s="232"/>
      <c r="V368" s="232"/>
      <c r="W368" s="232"/>
      <c r="X368" s="232"/>
      <c r="Y368" s="232"/>
      <c r="Z368" s="232"/>
      <c r="AA368" s="232"/>
    </row>
    <row r="369" spans="2:27" ht="15.75" customHeight="1">
      <c r="B369" s="232"/>
      <c r="C369" s="232"/>
      <c r="D369" s="232"/>
      <c r="E369" s="232"/>
      <c r="F369" s="232"/>
      <c r="G369" s="232"/>
      <c r="H369" s="232"/>
      <c r="I369" s="232"/>
      <c r="J369" s="232"/>
      <c r="K369" s="232"/>
      <c r="L369" s="232"/>
      <c r="M369" s="232"/>
      <c r="N369" s="232"/>
      <c r="O369" s="232"/>
      <c r="P369" s="232"/>
      <c r="Q369" s="232"/>
      <c r="R369" s="232"/>
      <c r="S369" s="232"/>
      <c r="T369" s="232"/>
      <c r="U369" s="232"/>
      <c r="V369" s="232"/>
      <c r="W369" s="232"/>
      <c r="X369" s="232"/>
      <c r="Y369" s="232"/>
      <c r="Z369" s="232"/>
      <c r="AA369" s="232"/>
    </row>
    <row r="370" spans="2:27" ht="15.75" customHeight="1">
      <c r="B370" s="232"/>
      <c r="C370" s="232"/>
      <c r="D370" s="232"/>
      <c r="E370" s="232"/>
      <c r="F370" s="232"/>
      <c r="G370" s="232"/>
      <c r="H370" s="232"/>
      <c r="I370" s="232"/>
      <c r="J370" s="232"/>
      <c r="K370" s="232"/>
      <c r="L370" s="232"/>
      <c r="M370" s="232"/>
      <c r="N370" s="232"/>
      <c r="O370" s="232"/>
      <c r="P370" s="232"/>
      <c r="Q370" s="232"/>
      <c r="R370" s="232"/>
      <c r="S370" s="232"/>
      <c r="T370" s="232"/>
      <c r="U370" s="232"/>
      <c r="V370" s="232"/>
      <c r="W370" s="232"/>
      <c r="X370" s="232"/>
      <c r="Y370" s="232"/>
      <c r="Z370" s="232"/>
      <c r="AA370" s="232"/>
    </row>
    <row r="371" spans="2:27" ht="15.75" customHeight="1">
      <c r="B371" s="232"/>
      <c r="C371" s="232"/>
      <c r="D371" s="232"/>
      <c r="E371" s="232"/>
      <c r="F371" s="232"/>
      <c r="G371" s="232"/>
      <c r="H371" s="232"/>
      <c r="I371" s="232"/>
      <c r="J371" s="232"/>
      <c r="K371" s="232"/>
      <c r="L371" s="232"/>
      <c r="M371" s="232"/>
      <c r="N371" s="232"/>
      <c r="O371" s="232"/>
      <c r="P371" s="232"/>
      <c r="Q371" s="232"/>
      <c r="R371" s="232"/>
      <c r="S371" s="232"/>
      <c r="T371" s="232"/>
      <c r="U371" s="232"/>
      <c r="V371" s="232"/>
      <c r="W371" s="232"/>
      <c r="X371" s="232"/>
      <c r="Y371" s="232"/>
      <c r="Z371" s="232"/>
      <c r="AA371" s="232"/>
    </row>
    <row r="372" spans="2:27" ht="15.75" customHeight="1">
      <c r="B372" s="232"/>
      <c r="C372" s="232"/>
      <c r="D372" s="232"/>
      <c r="E372" s="232"/>
      <c r="F372" s="232"/>
      <c r="G372" s="232"/>
      <c r="H372" s="232"/>
      <c r="I372" s="232"/>
      <c r="J372" s="232"/>
      <c r="K372" s="232"/>
      <c r="L372" s="232"/>
      <c r="M372" s="232"/>
      <c r="N372" s="232"/>
      <c r="O372" s="232"/>
      <c r="P372" s="232"/>
      <c r="Q372" s="232"/>
      <c r="R372" s="232"/>
      <c r="S372" s="232"/>
      <c r="T372" s="232"/>
      <c r="U372" s="232"/>
      <c r="V372" s="232"/>
      <c r="W372" s="232"/>
      <c r="X372" s="232"/>
      <c r="Y372" s="232"/>
      <c r="Z372" s="232"/>
      <c r="AA372" s="232"/>
    </row>
    <row r="373" spans="2:27" ht="15.75" customHeight="1">
      <c r="B373" s="232"/>
      <c r="C373" s="232"/>
      <c r="D373" s="232"/>
      <c r="E373" s="232"/>
      <c r="F373" s="232"/>
      <c r="G373" s="232"/>
      <c r="H373" s="232"/>
      <c r="I373" s="232"/>
      <c r="J373" s="232"/>
      <c r="K373" s="232"/>
      <c r="L373" s="232"/>
      <c r="M373" s="232"/>
      <c r="N373" s="232"/>
      <c r="O373" s="232"/>
      <c r="P373" s="232"/>
      <c r="Q373" s="232"/>
      <c r="R373" s="232"/>
      <c r="S373" s="232"/>
      <c r="T373" s="232"/>
      <c r="U373" s="232"/>
      <c r="V373" s="232"/>
      <c r="W373" s="232"/>
      <c r="X373" s="232"/>
      <c r="Y373" s="232"/>
      <c r="Z373" s="232"/>
      <c r="AA373" s="232"/>
    </row>
    <row r="374" spans="2:27" ht="15.75" customHeight="1">
      <c r="B374" s="232"/>
      <c r="C374" s="232"/>
      <c r="D374" s="232"/>
      <c r="E374" s="232"/>
      <c r="F374" s="232"/>
      <c r="G374" s="232"/>
      <c r="H374" s="232"/>
      <c r="I374" s="232"/>
      <c r="J374" s="232"/>
      <c r="K374" s="232"/>
      <c r="L374" s="232"/>
      <c r="M374" s="232"/>
      <c r="N374" s="232"/>
      <c r="O374" s="232"/>
      <c r="P374" s="232"/>
      <c r="Q374" s="232"/>
      <c r="R374" s="232"/>
      <c r="S374" s="232"/>
      <c r="T374" s="232"/>
      <c r="U374" s="232"/>
      <c r="V374" s="232"/>
      <c r="W374" s="232"/>
      <c r="X374" s="232"/>
      <c r="Y374" s="232"/>
      <c r="Z374" s="232"/>
      <c r="AA374" s="232"/>
    </row>
    <row r="375" spans="2:27" ht="15.75" customHeight="1">
      <c r="B375" s="232"/>
      <c r="C375" s="232"/>
      <c r="D375" s="232"/>
      <c r="E375" s="232"/>
      <c r="F375" s="232"/>
      <c r="G375" s="232"/>
      <c r="H375" s="232"/>
      <c r="I375" s="232"/>
      <c r="J375" s="232"/>
      <c r="K375" s="232"/>
      <c r="L375" s="232"/>
      <c r="M375" s="232"/>
      <c r="N375" s="232"/>
      <c r="O375" s="232"/>
      <c r="P375" s="232"/>
      <c r="Q375" s="232"/>
      <c r="R375" s="232"/>
      <c r="S375" s="232"/>
      <c r="T375" s="232"/>
      <c r="U375" s="232"/>
      <c r="V375" s="232"/>
      <c r="W375" s="232"/>
      <c r="X375" s="232"/>
      <c r="Y375" s="232"/>
      <c r="Z375" s="232"/>
      <c r="AA375" s="232"/>
    </row>
    <row r="376" spans="2:27" ht="15.75" customHeight="1">
      <c r="B376" s="232"/>
      <c r="C376" s="232"/>
      <c r="D376" s="232"/>
      <c r="E376" s="232"/>
      <c r="F376" s="232"/>
      <c r="G376" s="232"/>
      <c r="H376" s="232"/>
      <c r="I376" s="232"/>
      <c r="J376" s="232"/>
      <c r="K376" s="232"/>
      <c r="L376" s="232"/>
      <c r="M376" s="232"/>
      <c r="N376" s="232"/>
      <c r="O376" s="232"/>
      <c r="P376" s="232"/>
      <c r="Q376" s="232"/>
      <c r="R376" s="232"/>
      <c r="S376" s="232"/>
      <c r="T376" s="232"/>
      <c r="U376" s="232"/>
      <c r="V376" s="232"/>
      <c r="W376" s="232"/>
      <c r="X376" s="232"/>
      <c r="Y376" s="232"/>
      <c r="Z376" s="232"/>
      <c r="AA376" s="232"/>
    </row>
    <row r="377" spans="2:27" ht="15.75" customHeight="1">
      <c r="B377" s="232"/>
      <c r="C377" s="232"/>
      <c r="D377" s="232"/>
      <c r="E377" s="232"/>
      <c r="F377" s="232"/>
      <c r="G377" s="232"/>
      <c r="H377" s="232"/>
      <c r="I377" s="232"/>
      <c r="J377" s="232"/>
      <c r="K377" s="232"/>
      <c r="L377" s="232"/>
      <c r="M377" s="232"/>
      <c r="N377" s="232"/>
      <c r="O377" s="232"/>
      <c r="P377" s="232"/>
      <c r="Q377" s="232"/>
      <c r="R377" s="232"/>
      <c r="S377" s="232"/>
      <c r="T377" s="232"/>
      <c r="U377" s="232"/>
      <c r="V377" s="232"/>
      <c r="W377" s="232"/>
      <c r="X377" s="232"/>
      <c r="Y377" s="232"/>
      <c r="Z377" s="232"/>
      <c r="AA377" s="232"/>
    </row>
    <row r="378" spans="2:27" ht="15.75" customHeight="1">
      <c r="B378" s="232"/>
      <c r="C378" s="232"/>
      <c r="D378" s="232"/>
      <c r="E378" s="232"/>
      <c r="F378" s="232"/>
      <c r="G378" s="232"/>
      <c r="H378" s="232"/>
      <c r="I378" s="232"/>
      <c r="J378" s="232"/>
      <c r="K378" s="232"/>
      <c r="L378" s="232"/>
      <c r="M378" s="232"/>
      <c r="N378" s="232"/>
      <c r="O378" s="232"/>
      <c r="P378" s="232"/>
      <c r="Q378" s="232"/>
      <c r="R378" s="232"/>
      <c r="S378" s="232"/>
      <c r="T378" s="232"/>
      <c r="U378" s="232"/>
      <c r="V378" s="232"/>
      <c r="W378" s="232"/>
      <c r="X378" s="232"/>
      <c r="Y378" s="232"/>
      <c r="Z378" s="232"/>
      <c r="AA378" s="232"/>
    </row>
    <row r="379" spans="2:27" ht="15.75" customHeight="1">
      <c r="B379" s="232"/>
      <c r="C379" s="232"/>
      <c r="D379" s="232"/>
      <c r="E379" s="232"/>
      <c r="F379" s="232"/>
      <c r="G379" s="232"/>
      <c r="H379" s="232"/>
      <c r="I379" s="232"/>
      <c r="J379" s="232"/>
      <c r="K379" s="232"/>
      <c r="L379" s="232"/>
      <c r="M379" s="232"/>
      <c r="N379" s="232"/>
      <c r="O379" s="232"/>
      <c r="P379" s="232"/>
      <c r="Q379" s="232"/>
      <c r="R379" s="232"/>
      <c r="S379" s="232"/>
      <c r="T379" s="232"/>
      <c r="U379" s="232"/>
      <c r="V379" s="232"/>
      <c r="W379" s="232"/>
      <c r="X379" s="232"/>
      <c r="Y379" s="232"/>
      <c r="Z379" s="232"/>
      <c r="AA379" s="232"/>
    </row>
    <row r="380" spans="2:27" ht="15.75" customHeight="1">
      <c r="B380" s="232"/>
      <c r="C380" s="232"/>
      <c r="D380" s="232"/>
      <c r="E380" s="232"/>
      <c r="F380" s="232"/>
      <c r="G380" s="232"/>
      <c r="H380" s="232"/>
      <c r="I380" s="232"/>
      <c r="J380" s="232"/>
      <c r="K380" s="232"/>
      <c r="L380" s="232"/>
      <c r="M380" s="232"/>
      <c r="N380" s="232"/>
      <c r="O380" s="232"/>
      <c r="P380" s="232"/>
      <c r="Q380" s="232"/>
      <c r="R380" s="232"/>
      <c r="S380" s="232"/>
      <c r="T380" s="232"/>
      <c r="U380" s="232"/>
      <c r="V380" s="232"/>
      <c r="W380" s="232"/>
      <c r="X380" s="232"/>
      <c r="Y380" s="232"/>
      <c r="Z380" s="232"/>
      <c r="AA380" s="232"/>
    </row>
    <row r="381" spans="2:27" ht="15.75" customHeight="1">
      <c r="B381" s="232"/>
      <c r="C381" s="232"/>
      <c r="D381" s="232"/>
      <c r="E381" s="232"/>
      <c r="F381" s="232"/>
      <c r="G381" s="232"/>
      <c r="H381" s="232"/>
      <c r="I381" s="232"/>
      <c r="J381" s="232"/>
      <c r="K381" s="232"/>
      <c r="L381" s="232"/>
      <c r="M381" s="232"/>
      <c r="N381" s="232"/>
      <c r="O381" s="232"/>
      <c r="P381" s="232"/>
      <c r="Q381" s="232"/>
      <c r="R381" s="232"/>
      <c r="S381" s="232"/>
      <c r="T381" s="232"/>
      <c r="U381" s="232"/>
      <c r="V381" s="232"/>
      <c r="W381" s="232"/>
      <c r="X381" s="232"/>
      <c r="Y381" s="232"/>
      <c r="Z381" s="232"/>
      <c r="AA381" s="232"/>
    </row>
    <row r="382" spans="2:27" ht="15.75" customHeight="1">
      <c r="B382" s="232"/>
      <c r="C382" s="232"/>
      <c r="D382" s="232"/>
      <c r="E382" s="232"/>
      <c r="F382" s="232"/>
      <c r="G382" s="232"/>
      <c r="H382" s="232"/>
      <c r="I382" s="232"/>
      <c r="J382" s="232"/>
      <c r="K382" s="232"/>
      <c r="L382" s="232"/>
      <c r="M382" s="232"/>
      <c r="N382" s="232"/>
      <c r="O382" s="232"/>
      <c r="P382" s="232"/>
      <c r="Q382" s="232"/>
      <c r="R382" s="232"/>
      <c r="S382" s="232"/>
      <c r="T382" s="232"/>
      <c r="U382" s="232"/>
      <c r="V382" s="232"/>
      <c r="W382" s="232"/>
      <c r="X382" s="232"/>
      <c r="Y382" s="232"/>
      <c r="Z382" s="232"/>
      <c r="AA382" s="232"/>
    </row>
    <row r="383" spans="2:27" ht="15.75" customHeight="1">
      <c r="B383" s="232"/>
      <c r="C383" s="232"/>
      <c r="D383" s="232"/>
      <c r="E383" s="232"/>
      <c r="F383" s="232"/>
      <c r="G383" s="232"/>
      <c r="H383" s="232"/>
      <c r="I383" s="232"/>
      <c r="J383" s="232"/>
      <c r="K383" s="232"/>
      <c r="L383" s="232"/>
      <c r="M383" s="232"/>
      <c r="N383" s="232"/>
      <c r="O383" s="232"/>
      <c r="P383" s="232"/>
      <c r="Q383" s="232"/>
      <c r="R383" s="232"/>
      <c r="S383" s="232"/>
      <c r="T383" s="232"/>
      <c r="U383" s="232"/>
      <c r="V383" s="232"/>
      <c r="W383" s="232"/>
      <c r="X383" s="232"/>
      <c r="Y383" s="232"/>
      <c r="Z383" s="232"/>
      <c r="AA383" s="232"/>
    </row>
    <row r="384" spans="2:27" ht="15.75" customHeight="1">
      <c r="B384" s="232"/>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row>
    <row r="385" spans="2:27" ht="15.75" customHeight="1">
      <c r="B385" s="232"/>
      <c r="C385" s="232"/>
      <c r="D385" s="232"/>
      <c r="E385" s="232"/>
      <c r="F385" s="232"/>
      <c r="G385" s="232"/>
      <c r="H385" s="232"/>
      <c r="I385" s="232"/>
      <c r="J385" s="232"/>
      <c r="K385" s="232"/>
      <c r="L385" s="232"/>
      <c r="M385" s="232"/>
      <c r="N385" s="232"/>
      <c r="O385" s="232"/>
      <c r="P385" s="232"/>
      <c r="Q385" s="232"/>
      <c r="R385" s="232"/>
      <c r="S385" s="232"/>
      <c r="T385" s="232"/>
      <c r="U385" s="232"/>
      <c r="V385" s="232"/>
      <c r="W385" s="232"/>
      <c r="X385" s="232"/>
      <c r="Y385" s="232"/>
      <c r="Z385" s="232"/>
      <c r="AA385" s="232"/>
    </row>
    <row r="386" spans="2:27" ht="15.75" customHeight="1">
      <c r="B386" s="232"/>
      <c r="C386" s="232"/>
      <c r="D386" s="232"/>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c r="AA386" s="232"/>
    </row>
    <row r="387" spans="2:27" ht="15.75" customHeight="1">
      <c r="B387" s="232"/>
      <c r="C387" s="232"/>
      <c r="D387" s="232"/>
      <c r="E387" s="232"/>
      <c r="F387" s="232"/>
      <c r="G387" s="232"/>
      <c r="H387" s="232"/>
      <c r="I387" s="232"/>
      <c r="J387" s="232"/>
      <c r="K387" s="232"/>
      <c r="L387" s="232"/>
      <c r="M387" s="232"/>
      <c r="N387" s="232"/>
      <c r="O387" s="232"/>
      <c r="P387" s="232"/>
      <c r="Q387" s="232"/>
      <c r="R387" s="232"/>
      <c r="S387" s="232"/>
      <c r="T387" s="232"/>
      <c r="U387" s="232"/>
      <c r="V387" s="232"/>
      <c r="W387" s="232"/>
      <c r="X387" s="232"/>
      <c r="Y387" s="232"/>
      <c r="Z387" s="232"/>
      <c r="AA387" s="232"/>
    </row>
    <row r="388" spans="2:27" ht="15.75" customHeight="1">
      <c r="B388" s="232"/>
      <c r="C388" s="232"/>
      <c r="D388" s="232"/>
      <c r="E388" s="232"/>
      <c r="F388" s="232"/>
      <c r="G388" s="232"/>
      <c r="H388" s="232"/>
      <c r="I388" s="232"/>
      <c r="J388" s="232"/>
      <c r="K388" s="232"/>
      <c r="L388" s="232"/>
      <c r="M388" s="232"/>
      <c r="N388" s="232"/>
      <c r="O388" s="232"/>
      <c r="P388" s="232"/>
      <c r="Q388" s="232"/>
      <c r="R388" s="232"/>
      <c r="S388" s="232"/>
      <c r="T388" s="232"/>
      <c r="U388" s="232"/>
      <c r="V388" s="232"/>
      <c r="W388" s="232"/>
      <c r="X388" s="232"/>
      <c r="Y388" s="232"/>
      <c r="Z388" s="232"/>
      <c r="AA388" s="232"/>
    </row>
    <row r="389" spans="2:27" ht="15.75" customHeight="1">
      <c r="B389" s="232"/>
      <c r="C389" s="232"/>
      <c r="D389" s="232"/>
      <c r="E389" s="232"/>
      <c r="F389" s="232"/>
      <c r="G389" s="232"/>
      <c r="H389" s="232"/>
      <c r="I389" s="232"/>
      <c r="J389" s="232"/>
      <c r="K389" s="232"/>
      <c r="L389" s="232"/>
      <c r="M389" s="232"/>
      <c r="N389" s="232"/>
      <c r="O389" s="232"/>
      <c r="P389" s="232"/>
      <c r="Q389" s="232"/>
      <c r="R389" s="232"/>
      <c r="S389" s="232"/>
      <c r="T389" s="232"/>
      <c r="U389" s="232"/>
      <c r="V389" s="232"/>
      <c r="W389" s="232"/>
      <c r="X389" s="232"/>
      <c r="Y389" s="232"/>
      <c r="Z389" s="232"/>
      <c r="AA389" s="232"/>
    </row>
    <row r="390" spans="2:27" ht="15.75" customHeight="1">
      <c r="B390" s="232"/>
      <c r="C390" s="232"/>
      <c r="D390" s="232"/>
      <c r="E390" s="232"/>
      <c r="F390" s="232"/>
      <c r="G390" s="232"/>
      <c r="H390" s="232"/>
      <c r="I390" s="232"/>
      <c r="J390" s="232"/>
      <c r="K390" s="232"/>
      <c r="L390" s="232"/>
      <c r="M390" s="232"/>
      <c r="N390" s="232"/>
      <c r="O390" s="232"/>
      <c r="P390" s="232"/>
      <c r="Q390" s="232"/>
      <c r="R390" s="232"/>
      <c r="S390" s="232"/>
      <c r="T390" s="232"/>
      <c r="U390" s="232"/>
      <c r="V390" s="232"/>
      <c r="W390" s="232"/>
      <c r="X390" s="232"/>
      <c r="Y390" s="232"/>
      <c r="Z390" s="232"/>
      <c r="AA390" s="232"/>
    </row>
    <row r="391" spans="2:27" ht="15.75" customHeight="1">
      <c r="B391" s="232"/>
      <c r="C391" s="232"/>
      <c r="D391" s="232"/>
      <c r="E391" s="232"/>
      <c r="F391" s="232"/>
      <c r="G391" s="232"/>
      <c r="H391" s="232"/>
      <c r="I391" s="232"/>
      <c r="J391" s="232"/>
      <c r="K391" s="232"/>
      <c r="L391" s="232"/>
      <c r="M391" s="232"/>
      <c r="N391" s="232"/>
      <c r="O391" s="232"/>
      <c r="P391" s="232"/>
      <c r="Q391" s="232"/>
      <c r="R391" s="232"/>
      <c r="S391" s="232"/>
      <c r="T391" s="232"/>
      <c r="U391" s="232"/>
      <c r="V391" s="232"/>
      <c r="W391" s="232"/>
      <c r="X391" s="232"/>
      <c r="Y391" s="232"/>
      <c r="Z391" s="232"/>
      <c r="AA391" s="232"/>
    </row>
    <row r="392" spans="2:27" ht="15.75" customHeight="1">
      <c r="B392" s="232"/>
      <c r="C392" s="232"/>
      <c r="D392" s="232"/>
      <c r="E392" s="232"/>
      <c r="F392" s="232"/>
      <c r="G392" s="232"/>
      <c r="H392" s="232"/>
      <c r="I392" s="232"/>
      <c r="J392" s="232"/>
      <c r="K392" s="232"/>
      <c r="L392" s="232"/>
      <c r="M392" s="232"/>
      <c r="N392" s="232"/>
      <c r="O392" s="232"/>
      <c r="P392" s="232"/>
      <c r="Q392" s="232"/>
      <c r="R392" s="232"/>
      <c r="S392" s="232"/>
      <c r="T392" s="232"/>
      <c r="U392" s="232"/>
      <c r="V392" s="232"/>
      <c r="W392" s="232"/>
      <c r="X392" s="232"/>
      <c r="Y392" s="232"/>
      <c r="Z392" s="232"/>
      <c r="AA392" s="232"/>
    </row>
    <row r="393" spans="2:27" ht="15.75" customHeight="1">
      <c r="B393" s="232"/>
      <c r="C393" s="232"/>
      <c r="D393" s="232"/>
      <c r="E393" s="232"/>
      <c r="F393" s="232"/>
      <c r="G393" s="232"/>
      <c r="H393" s="232"/>
      <c r="I393" s="232"/>
      <c r="J393" s="232"/>
      <c r="K393" s="232"/>
      <c r="L393" s="232"/>
      <c r="M393" s="232"/>
      <c r="N393" s="232"/>
      <c r="O393" s="232"/>
      <c r="P393" s="232"/>
      <c r="Q393" s="232"/>
      <c r="R393" s="232"/>
      <c r="S393" s="232"/>
      <c r="T393" s="232"/>
      <c r="U393" s="232"/>
      <c r="V393" s="232"/>
      <c r="W393" s="232"/>
      <c r="X393" s="232"/>
      <c r="Y393" s="232"/>
      <c r="Z393" s="232"/>
      <c r="AA393" s="232"/>
    </row>
    <row r="394" spans="2:27" ht="15.75" customHeight="1">
      <c r="B394" s="232"/>
      <c r="C394" s="232"/>
      <c r="D394" s="232"/>
      <c r="E394" s="232"/>
      <c r="F394" s="232"/>
      <c r="G394" s="232"/>
      <c r="H394" s="232"/>
      <c r="I394" s="232"/>
      <c r="J394" s="232"/>
      <c r="K394" s="232"/>
      <c r="L394" s="232"/>
      <c r="M394" s="232"/>
      <c r="N394" s="232"/>
      <c r="O394" s="232"/>
      <c r="P394" s="232"/>
      <c r="Q394" s="232"/>
      <c r="R394" s="232"/>
      <c r="S394" s="232"/>
      <c r="T394" s="232"/>
      <c r="U394" s="232"/>
      <c r="V394" s="232"/>
      <c r="W394" s="232"/>
      <c r="X394" s="232"/>
      <c r="Y394" s="232"/>
      <c r="Z394" s="232"/>
      <c r="AA394" s="232"/>
    </row>
    <row r="395" spans="2:27" ht="15.75" customHeight="1">
      <c r="B395" s="232"/>
      <c r="C395" s="232"/>
      <c r="D395" s="232"/>
      <c r="E395" s="232"/>
      <c r="F395" s="232"/>
      <c r="G395" s="232"/>
      <c r="H395" s="232"/>
      <c r="I395" s="232"/>
      <c r="J395" s="232"/>
      <c r="K395" s="232"/>
      <c r="L395" s="232"/>
      <c r="M395" s="232"/>
      <c r="N395" s="232"/>
      <c r="O395" s="232"/>
      <c r="P395" s="232"/>
      <c r="Q395" s="232"/>
      <c r="R395" s="232"/>
      <c r="S395" s="232"/>
      <c r="T395" s="232"/>
      <c r="U395" s="232"/>
      <c r="V395" s="232"/>
      <c r="W395" s="232"/>
      <c r="X395" s="232"/>
      <c r="Y395" s="232"/>
      <c r="Z395" s="232"/>
      <c r="AA395" s="232"/>
    </row>
    <row r="396" spans="2:27" ht="15.75" customHeight="1">
      <c r="B396" s="232"/>
      <c r="C396" s="232"/>
      <c r="D396" s="232"/>
      <c r="E396" s="232"/>
      <c r="F396" s="232"/>
      <c r="G396" s="232"/>
      <c r="H396" s="232"/>
      <c r="I396" s="232"/>
      <c r="J396" s="232"/>
      <c r="K396" s="232"/>
      <c r="L396" s="232"/>
      <c r="M396" s="232"/>
      <c r="N396" s="232"/>
      <c r="O396" s="232"/>
      <c r="P396" s="232"/>
      <c r="Q396" s="232"/>
      <c r="R396" s="232"/>
      <c r="S396" s="232"/>
      <c r="T396" s="232"/>
      <c r="U396" s="232"/>
      <c r="V396" s="232"/>
      <c r="W396" s="232"/>
      <c r="X396" s="232"/>
      <c r="Y396" s="232"/>
      <c r="Z396" s="232"/>
      <c r="AA396" s="232"/>
    </row>
    <row r="397" spans="2:27" ht="15.75" customHeight="1">
      <c r="B397" s="232"/>
      <c r="C397" s="232"/>
      <c r="D397" s="232"/>
      <c r="E397" s="232"/>
      <c r="F397" s="232"/>
      <c r="G397" s="232"/>
      <c r="H397" s="232"/>
      <c r="I397" s="232"/>
      <c r="J397" s="232"/>
      <c r="K397" s="232"/>
      <c r="L397" s="232"/>
      <c r="M397" s="232"/>
      <c r="N397" s="232"/>
      <c r="O397" s="232"/>
      <c r="P397" s="232"/>
      <c r="Q397" s="232"/>
      <c r="R397" s="232"/>
      <c r="S397" s="232"/>
      <c r="T397" s="232"/>
      <c r="U397" s="232"/>
      <c r="V397" s="232"/>
      <c r="W397" s="232"/>
      <c r="X397" s="232"/>
      <c r="Y397" s="232"/>
      <c r="Z397" s="232"/>
      <c r="AA397" s="232"/>
    </row>
    <row r="398" spans="2:27" ht="15.75" customHeight="1">
      <c r="B398" s="232"/>
      <c r="C398" s="232"/>
      <c r="D398" s="232"/>
      <c r="E398" s="232"/>
      <c r="F398" s="232"/>
      <c r="G398" s="232"/>
      <c r="H398" s="232"/>
      <c r="I398" s="232"/>
      <c r="J398" s="232"/>
      <c r="K398" s="232"/>
      <c r="L398" s="232"/>
      <c r="M398" s="232"/>
      <c r="N398" s="232"/>
      <c r="O398" s="232"/>
      <c r="P398" s="232"/>
      <c r="Q398" s="232"/>
      <c r="R398" s="232"/>
      <c r="S398" s="232"/>
      <c r="T398" s="232"/>
      <c r="U398" s="232"/>
      <c r="V398" s="232"/>
      <c r="W398" s="232"/>
      <c r="X398" s="232"/>
      <c r="Y398" s="232"/>
      <c r="Z398" s="232"/>
      <c r="AA398" s="232"/>
    </row>
    <row r="399" spans="2:27" ht="15.75" customHeight="1">
      <c r="B399" s="232"/>
      <c r="C399" s="232"/>
      <c r="D399" s="232"/>
      <c r="E399" s="232"/>
      <c r="F399" s="232"/>
      <c r="G399" s="232"/>
      <c r="H399" s="232"/>
      <c r="I399" s="232"/>
      <c r="J399" s="232"/>
      <c r="K399" s="232"/>
      <c r="L399" s="232"/>
      <c r="M399" s="232"/>
      <c r="N399" s="232"/>
      <c r="O399" s="232"/>
      <c r="P399" s="232"/>
      <c r="Q399" s="232"/>
      <c r="R399" s="232"/>
      <c r="S399" s="232"/>
      <c r="T399" s="232"/>
      <c r="U399" s="232"/>
      <c r="V399" s="232"/>
      <c r="W399" s="232"/>
      <c r="X399" s="232"/>
      <c r="Y399" s="232"/>
      <c r="Z399" s="232"/>
      <c r="AA399" s="232"/>
    </row>
    <row r="400" spans="2:27" ht="15.75" customHeight="1">
      <c r="B400" s="232"/>
      <c r="C400" s="232"/>
      <c r="D400" s="232"/>
      <c r="E400" s="232"/>
      <c r="F400" s="232"/>
      <c r="G400" s="232"/>
      <c r="H400" s="232"/>
      <c r="I400" s="232"/>
      <c r="J400" s="232"/>
      <c r="K400" s="232"/>
      <c r="L400" s="232"/>
      <c r="M400" s="232"/>
      <c r="N400" s="232"/>
      <c r="O400" s="232"/>
      <c r="P400" s="232"/>
      <c r="Q400" s="232"/>
      <c r="R400" s="232"/>
      <c r="S400" s="232"/>
      <c r="T400" s="232"/>
      <c r="U400" s="232"/>
      <c r="V400" s="232"/>
      <c r="W400" s="232"/>
      <c r="X400" s="232"/>
      <c r="Y400" s="232"/>
      <c r="Z400" s="232"/>
      <c r="AA400" s="232"/>
    </row>
    <row r="401" spans="2:27" ht="15.75" customHeight="1">
      <c r="B401" s="232"/>
      <c r="C401" s="232"/>
      <c r="D401" s="232"/>
      <c r="E401" s="232"/>
      <c r="F401" s="232"/>
      <c r="G401" s="232"/>
      <c r="H401" s="232"/>
      <c r="I401" s="232"/>
      <c r="J401" s="232"/>
      <c r="K401" s="232"/>
      <c r="L401" s="232"/>
      <c r="M401" s="232"/>
      <c r="N401" s="232"/>
      <c r="O401" s="232"/>
      <c r="P401" s="232"/>
      <c r="Q401" s="232"/>
      <c r="R401" s="232"/>
      <c r="S401" s="232"/>
      <c r="T401" s="232"/>
      <c r="U401" s="232"/>
      <c r="V401" s="232"/>
      <c r="W401" s="232"/>
      <c r="X401" s="232"/>
      <c r="Y401" s="232"/>
      <c r="Z401" s="232"/>
      <c r="AA401" s="232"/>
    </row>
    <row r="402" spans="2:27" ht="15.75" customHeight="1">
      <c r="B402" s="232"/>
      <c r="C402" s="232"/>
      <c r="D402" s="232"/>
      <c r="E402" s="232"/>
      <c r="F402" s="232"/>
      <c r="G402" s="232"/>
      <c r="H402" s="232"/>
      <c r="I402" s="232"/>
      <c r="J402" s="232"/>
      <c r="K402" s="232"/>
      <c r="L402" s="232"/>
      <c r="M402" s="232"/>
      <c r="N402" s="232"/>
      <c r="O402" s="232"/>
      <c r="P402" s="232"/>
      <c r="Q402" s="232"/>
      <c r="R402" s="232"/>
      <c r="S402" s="232"/>
      <c r="T402" s="232"/>
      <c r="U402" s="232"/>
      <c r="V402" s="232"/>
      <c r="W402" s="232"/>
      <c r="X402" s="232"/>
      <c r="Y402" s="232"/>
      <c r="Z402" s="232"/>
      <c r="AA402" s="232"/>
    </row>
    <row r="403" spans="2:27" ht="15.75" customHeight="1">
      <c r="B403" s="232"/>
      <c r="C403" s="232"/>
      <c r="D403" s="232"/>
      <c r="E403" s="232"/>
      <c r="F403" s="232"/>
      <c r="G403" s="232"/>
      <c r="H403" s="232"/>
      <c r="I403" s="232"/>
      <c r="J403" s="232"/>
      <c r="K403" s="232"/>
      <c r="L403" s="232"/>
      <c r="M403" s="232"/>
      <c r="N403" s="232"/>
      <c r="O403" s="232"/>
      <c r="P403" s="232"/>
      <c r="Q403" s="232"/>
      <c r="R403" s="232"/>
      <c r="S403" s="232"/>
      <c r="T403" s="232"/>
      <c r="U403" s="232"/>
      <c r="V403" s="232"/>
      <c r="W403" s="232"/>
      <c r="X403" s="232"/>
      <c r="Y403" s="232"/>
      <c r="Z403" s="232"/>
      <c r="AA403" s="232"/>
    </row>
    <row r="404" spans="2:27" ht="15.75" customHeight="1">
      <c r="B404" s="232"/>
      <c r="C404" s="232"/>
      <c r="D404" s="232"/>
      <c r="E404" s="232"/>
      <c r="F404" s="232"/>
      <c r="G404" s="232"/>
      <c r="H404" s="232"/>
      <c r="I404" s="232"/>
      <c r="J404" s="232"/>
      <c r="K404" s="232"/>
      <c r="L404" s="232"/>
      <c r="M404" s="232"/>
      <c r="N404" s="232"/>
      <c r="O404" s="232"/>
      <c r="P404" s="232"/>
      <c r="Q404" s="232"/>
      <c r="R404" s="232"/>
      <c r="S404" s="232"/>
      <c r="T404" s="232"/>
      <c r="U404" s="232"/>
      <c r="V404" s="232"/>
      <c r="W404" s="232"/>
      <c r="X404" s="232"/>
      <c r="Y404" s="232"/>
      <c r="Z404" s="232"/>
      <c r="AA404" s="232"/>
    </row>
    <row r="405" spans="2:27" ht="15.75" customHeight="1">
      <c r="B405" s="232"/>
      <c r="C405" s="232"/>
      <c r="D405" s="232"/>
      <c r="E405" s="232"/>
      <c r="F405" s="232"/>
      <c r="G405" s="232"/>
      <c r="H405" s="232"/>
      <c r="I405" s="232"/>
      <c r="J405" s="232"/>
      <c r="K405" s="232"/>
      <c r="L405" s="232"/>
      <c r="M405" s="232"/>
      <c r="N405" s="232"/>
      <c r="O405" s="232"/>
      <c r="P405" s="232"/>
      <c r="Q405" s="232"/>
      <c r="R405" s="232"/>
      <c r="S405" s="232"/>
      <c r="T405" s="232"/>
      <c r="U405" s="232"/>
      <c r="V405" s="232"/>
      <c r="W405" s="232"/>
      <c r="X405" s="232"/>
      <c r="Y405" s="232"/>
      <c r="Z405" s="232"/>
      <c r="AA405" s="232"/>
    </row>
    <row r="406" spans="2:27" ht="15.75" customHeight="1">
      <c r="B406" s="232"/>
      <c r="C406" s="232"/>
      <c r="D406" s="232"/>
      <c r="E406" s="232"/>
      <c r="F406" s="232"/>
      <c r="G406" s="232"/>
      <c r="H406" s="232"/>
      <c r="I406" s="232"/>
      <c r="J406" s="232"/>
      <c r="K406" s="232"/>
      <c r="L406" s="232"/>
      <c r="M406" s="232"/>
      <c r="N406" s="232"/>
      <c r="O406" s="232"/>
      <c r="P406" s="232"/>
      <c r="Q406" s="232"/>
      <c r="R406" s="232"/>
      <c r="S406" s="232"/>
      <c r="T406" s="232"/>
      <c r="U406" s="232"/>
      <c r="V406" s="232"/>
      <c r="W406" s="232"/>
      <c r="X406" s="232"/>
      <c r="Y406" s="232"/>
      <c r="Z406" s="232"/>
      <c r="AA406" s="232"/>
    </row>
    <row r="407" spans="2:27" ht="15.75" customHeight="1">
      <c r="B407" s="232"/>
      <c r="C407" s="232"/>
      <c r="D407" s="232"/>
      <c r="E407" s="232"/>
      <c r="F407" s="232"/>
      <c r="G407" s="232"/>
      <c r="H407" s="232"/>
      <c r="I407" s="232"/>
      <c r="J407" s="232"/>
      <c r="K407" s="232"/>
      <c r="L407" s="232"/>
      <c r="M407" s="232"/>
      <c r="N407" s="232"/>
      <c r="O407" s="232"/>
      <c r="P407" s="232"/>
      <c r="Q407" s="232"/>
      <c r="R407" s="232"/>
      <c r="S407" s="232"/>
      <c r="T407" s="232"/>
      <c r="U407" s="232"/>
      <c r="V407" s="232"/>
      <c r="W407" s="232"/>
      <c r="X407" s="232"/>
      <c r="Y407" s="232"/>
      <c r="Z407" s="232"/>
      <c r="AA407" s="232"/>
    </row>
    <row r="408" spans="2:27" ht="15.75" customHeight="1">
      <c r="B408" s="232"/>
      <c r="C408" s="232"/>
      <c r="D408" s="232"/>
      <c r="E408" s="232"/>
      <c r="F408" s="232"/>
      <c r="G408" s="232"/>
      <c r="H408" s="232"/>
      <c r="I408" s="232"/>
      <c r="J408" s="232"/>
      <c r="K408" s="232"/>
      <c r="L408" s="232"/>
      <c r="M408" s="232"/>
      <c r="N408" s="232"/>
      <c r="O408" s="232"/>
      <c r="P408" s="232"/>
      <c r="Q408" s="232"/>
      <c r="R408" s="232"/>
      <c r="S408" s="232"/>
      <c r="T408" s="232"/>
      <c r="U408" s="232"/>
      <c r="V408" s="232"/>
      <c r="W408" s="232"/>
      <c r="X408" s="232"/>
      <c r="Y408" s="232"/>
      <c r="Z408" s="232"/>
      <c r="AA408" s="232"/>
    </row>
    <row r="409" spans="2:27" ht="15.75" customHeight="1">
      <c r="B409" s="232"/>
      <c r="C409" s="232"/>
      <c r="D409" s="232"/>
      <c r="E409" s="232"/>
      <c r="F409" s="232"/>
      <c r="G409" s="232"/>
      <c r="H409" s="232"/>
      <c r="I409" s="232"/>
      <c r="J409" s="232"/>
      <c r="K409" s="232"/>
      <c r="L409" s="232"/>
      <c r="M409" s="232"/>
      <c r="N409" s="232"/>
      <c r="O409" s="232"/>
      <c r="P409" s="232"/>
      <c r="Q409" s="232"/>
      <c r="R409" s="232"/>
      <c r="S409" s="232"/>
      <c r="T409" s="232"/>
      <c r="U409" s="232"/>
      <c r="V409" s="232"/>
      <c r="W409" s="232"/>
      <c r="X409" s="232"/>
      <c r="Y409" s="232"/>
      <c r="Z409" s="232"/>
      <c r="AA409" s="232"/>
    </row>
    <row r="410" spans="2:27" ht="15.75" customHeight="1">
      <c r="B410" s="232"/>
      <c r="C410" s="232"/>
      <c r="D410" s="232"/>
      <c r="E410" s="232"/>
      <c r="F410" s="232"/>
      <c r="G410" s="232"/>
      <c r="H410" s="232"/>
      <c r="I410" s="232"/>
      <c r="J410" s="232"/>
      <c r="K410" s="232"/>
      <c r="L410" s="232"/>
      <c r="M410" s="232"/>
      <c r="N410" s="232"/>
      <c r="O410" s="232"/>
      <c r="P410" s="232"/>
      <c r="Q410" s="232"/>
      <c r="R410" s="232"/>
      <c r="S410" s="232"/>
      <c r="T410" s="232"/>
      <c r="U410" s="232"/>
      <c r="V410" s="232"/>
      <c r="W410" s="232"/>
      <c r="X410" s="232"/>
      <c r="Y410" s="232"/>
      <c r="Z410" s="232"/>
      <c r="AA410" s="232"/>
    </row>
    <row r="411" spans="2:27" ht="15.75" customHeight="1">
      <c r="B411" s="232"/>
      <c r="C411" s="232"/>
      <c r="D411" s="232"/>
      <c r="E411" s="232"/>
      <c r="F411" s="232"/>
      <c r="G411" s="232"/>
      <c r="H411" s="232"/>
      <c r="I411" s="232"/>
      <c r="J411" s="232"/>
      <c r="K411" s="232"/>
      <c r="L411" s="232"/>
      <c r="M411" s="232"/>
      <c r="N411" s="232"/>
      <c r="O411" s="232"/>
      <c r="P411" s="232"/>
      <c r="Q411" s="232"/>
      <c r="R411" s="232"/>
      <c r="S411" s="232"/>
      <c r="T411" s="232"/>
      <c r="U411" s="232"/>
      <c r="V411" s="232"/>
      <c r="W411" s="232"/>
      <c r="X411" s="232"/>
      <c r="Y411" s="232"/>
      <c r="Z411" s="232"/>
      <c r="AA411" s="232"/>
    </row>
    <row r="412" spans="2:27" ht="15.75" customHeight="1">
      <c r="B412" s="232"/>
      <c r="C412" s="232"/>
      <c r="D412" s="232"/>
      <c r="E412" s="232"/>
      <c r="F412" s="232"/>
      <c r="G412" s="232"/>
      <c r="H412" s="232"/>
      <c r="I412" s="232"/>
      <c r="J412" s="232"/>
      <c r="K412" s="232"/>
      <c r="L412" s="232"/>
      <c r="M412" s="232"/>
      <c r="N412" s="232"/>
      <c r="O412" s="232"/>
      <c r="P412" s="232"/>
      <c r="Q412" s="232"/>
      <c r="R412" s="232"/>
      <c r="S412" s="232"/>
      <c r="T412" s="232"/>
      <c r="U412" s="232"/>
      <c r="V412" s="232"/>
      <c r="W412" s="232"/>
      <c r="X412" s="232"/>
      <c r="Y412" s="232"/>
      <c r="Z412" s="232"/>
      <c r="AA412" s="232"/>
    </row>
    <row r="413" spans="2:27" ht="15.75" customHeight="1">
      <c r="B413" s="232"/>
      <c r="C413" s="232"/>
      <c r="D413" s="232"/>
      <c r="E413" s="232"/>
      <c r="F413" s="232"/>
      <c r="G413" s="232"/>
      <c r="H413" s="232"/>
      <c r="I413" s="232"/>
      <c r="J413" s="232"/>
      <c r="K413" s="232"/>
      <c r="L413" s="232"/>
      <c r="M413" s="232"/>
      <c r="N413" s="232"/>
      <c r="O413" s="232"/>
      <c r="P413" s="232"/>
      <c r="Q413" s="232"/>
      <c r="R413" s="232"/>
      <c r="S413" s="232"/>
      <c r="T413" s="232"/>
      <c r="U413" s="232"/>
      <c r="V413" s="232"/>
      <c r="W413" s="232"/>
      <c r="X413" s="232"/>
      <c r="Y413" s="232"/>
      <c r="Z413" s="232"/>
      <c r="AA413" s="232"/>
    </row>
    <row r="414" spans="2:27" ht="15.75" customHeight="1">
      <c r="B414" s="232"/>
      <c r="C414" s="232"/>
      <c r="D414" s="232"/>
      <c r="E414" s="232"/>
      <c r="F414" s="232"/>
      <c r="G414" s="232"/>
      <c r="H414" s="232"/>
      <c r="I414" s="232"/>
      <c r="J414" s="232"/>
      <c r="K414" s="232"/>
      <c r="L414" s="232"/>
      <c r="M414" s="232"/>
      <c r="N414" s="232"/>
      <c r="O414" s="232"/>
      <c r="P414" s="232"/>
      <c r="Q414" s="232"/>
      <c r="R414" s="232"/>
      <c r="S414" s="232"/>
      <c r="T414" s="232"/>
      <c r="U414" s="232"/>
      <c r="V414" s="232"/>
      <c r="W414" s="232"/>
      <c r="X414" s="232"/>
      <c r="Y414" s="232"/>
      <c r="Z414" s="232"/>
      <c r="AA414" s="232"/>
    </row>
    <row r="415" spans="2:27" ht="15.75" customHeight="1">
      <c r="B415" s="232"/>
      <c r="C415" s="232"/>
      <c r="D415" s="232"/>
      <c r="E415" s="232"/>
      <c r="F415" s="232"/>
      <c r="G415" s="232"/>
      <c r="H415" s="232"/>
      <c r="I415" s="232"/>
      <c r="J415" s="232"/>
      <c r="K415" s="232"/>
      <c r="L415" s="232"/>
      <c r="M415" s="232"/>
      <c r="N415" s="232"/>
      <c r="O415" s="232"/>
      <c r="P415" s="232"/>
      <c r="Q415" s="232"/>
      <c r="R415" s="232"/>
      <c r="S415" s="232"/>
      <c r="T415" s="232"/>
      <c r="U415" s="232"/>
      <c r="V415" s="232"/>
      <c r="W415" s="232"/>
      <c r="X415" s="232"/>
      <c r="Y415" s="232"/>
      <c r="Z415" s="232"/>
      <c r="AA415" s="232"/>
    </row>
    <row r="416" spans="2:27" ht="15.75" customHeight="1">
      <c r="B416" s="232"/>
      <c r="C416" s="232"/>
      <c r="D416" s="232"/>
      <c r="E416" s="232"/>
      <c r="F416" s="232"/>
      <c r="G416" s="232"/>
      <c r="H416" s="232"/>
      <c r="I416" s="232"/>
      <c r="J416" s="232"/>
      <c r="K416" s="232"/>
      <c r="L416" s="232"/>
      <c r="M416" s="232"/>
      <c r="N416" s="232"/>
      <c r="O416" s="232"/>
      <c r="P416" s="232"/>
      <c r="Q416" s="232"/>
      <c r="R416" s="232"/>
      <c r="S416" s="232"/>
      <c r="T416" s="232"/>
      <c r="U416" s="232"/>
      <c r="V416" s="232"/>
      <c r="W416" s="232"/>
      <c r="X416" s="232"/>
      <c r="Y416" s="232"/>
      <c r="Z416" s="232"/>
      <c r="AA416" s="232"/>
    </row>
    <row r="417" spans="2:27" ht="15.75" customHeight="1">
      <c r="B417" s="232"/>
      <c r="C417" s="232"/>
      <c r="D417" s="232"/>
      <c r="E417" s="232"/>
      <c r="F417" s="232"/>
      <c r="G417" s="232"/>
      <c r="H417" s="232"/>
      <c r="I417" s="232"/>
      <c r="J417" s="232"/>
      <c r="K417" s="232"/>
      <c r="L417" s="232"/>
      <c r="M417" s="232"/>
      <c r="N417" s="232"/>
      <c r="O417" s="232"/>
      <c r="P417" s="232"/>
      <c r="Q417" s="232"/>
      <c r="R417" s="232"/>
      <c r="S417" s="232"/>
      <c r="T417" s="232"/>
      <c r="U417" s="232"/>
      <c r="V417" s="232"/>
      <c r="W417" s="232"/>
      <c r="X417" s="232"/>
      <c r="Y417" s="232"/>
      <c r="Z417" s="232"/>
      <c r="AA417" s="232"/>
    </row>
    <row r="418" spans="2:27" ht="15.75" customHeight="1">
      <c r="B418" s="232"/>
      <c r="C418" s="232"/>
      <c r="D418" s="232"/>
      <c r="E418" s="232"/>
      <c r="F418" s="232"/>
      <c r="G418" s="232"/>
      <c r="H418" s="232"/>
      <c r="I418" s="232"/>
      <c r="J418" s="232"/>
      <c r="K418" s="232"/>
      <c r="L418" s="232"/>
      <c r="M418" s="232"/>
      <c r="N418" s="232"/>
      <c r="O418" s="232"/>
      <c r="P418" s="232"/>
      <c r="Q418" s="232"/>
      <c r="R418" s="232"/>
      <c r="S418" s="232"/>
      <c r="T418" s="232"/>
      <c r="U418" s="232"/>
      <c r="V418" s="232"/>
      <c r="W418" s="232"/>
      <c r="X418" s="232"/>
      <c r="Y418" s="232"/>
      <c r="Z418" s="232"/>
      <c r="AA418" s="232"/>
    </row>
    <row r="419" spans="2:27" ht="15.75" customHeight="1">
      <c r="B419" s="232"/>
      <c r="C419" s="232"/>
      <c r="D419" s="232"/>
      <c r="E419" s="232"/>
      <c r="F419" s="232"/>
      <c r="G419" s="232"/>
      <c r="H419" s="232"/>
      <c r="I419" s="232"/>
      <c r="J419" s="232"/>
      <c r="K419" s="232"/>
      <c r="L419" s="232"/>
      <c r="M419" s="232"/>
      <c r="N419" s="232"/>
      <c r="O419" s="232"/>
      <c r="P419" s="232"/>
      <c r="Q419" s="232"/>
      <c r="R419" s="232"/>
      <c r="S419" s="232"/>
      <c r="T419" s="232"/>
      <c r="U419" s="232"/>
      <c r="V419" s="232"/>
      <c r="W419" s="232"/>
      <c r="X419" s="232"/>
      <c r="Y419" s="232"/>
      <c r="Z419" s="232"/>
      <c r="AA419" s="232"/>
    </row>
    <row r="420" spans="2:27" ht="15.75" customHeight="1">
      <c r="B420" s="232"/>
      <c r="C420" s="232"/>
      <c r="D420" s="232"/>
      <c r="E420" s="232"/>
      <c r="F420" s="232"/>
      <c r="G420" s="232"/>
      <c r="H420" s="232"/>
      <c r="I420" s="232"/>
      <c r="J420" s="232"/>
      <c r="K420" s="232"/>
      <c r="L420" s="232"/>
      <c r="M420" s="232"/>
      <c r="N420" s="232"/>
      <c r="O420" s="232"/>
      <c r="P420" s="232"/>
      <c r="Q420" s="232"/>
      <c r="R420" s="232"/>
      <c r="S420" s="232"/>
      <c r="T420" s="232"/>
      <c r="U420" s="232"/>
      <c r="V420" s="232"/>
      <c r="W420" s="232"/>
      <c r="X420" s="232"/>
      <c r="Y420" s="232"/>
      <c r="Z420" s="232"/>
      <c r="AA420" s="232"/>
    </row>
    <row r="421" spans="2:27" ht="15.75" customHeight="1">
      <c r="B421" s="232"/>
      <c r="C421" s="232"/>
      <c r="D421" s="232"/>
      <c r="E421" s="232"/>
      <c r="F421" s="232"/>
      <c r="G421" s="232"/>
      <c r="H421" s="232"/>
      <c r="I421" s="232"/>
      <c r="J421" s="232"/>
      <c r="K421" s="232"/>
      <c r="L421" s="232"/>
      <c r="M421" s="232"/>
      <c r="N421" s="232"/>
      <c r="O421" s="232"/>
      <c r="P421" s="232"/>
      <c r="Q421" s="232"/>
      <c r="R421" s="232"/>
      <c r="S421" s="232"/>
      <c r="T421" s="232"/>
      <c r="U421" s="232"/>
      <c r="V421" s="232"/>
      <c r="W421" s="232"/>
      <c r="X421" s="232"/>
      <c r="Y421" s="232"/>
      <c r="Z421" s="232"/>
      <c r="AA421" s="232"/>
    </row>
    <row r="422" spans="2:27" ht="15.75" customHeight="1">
      <c r="B422" s="232"/>
      <c r="C422" s="232"/>
      <c r="D422" s="232"/>
      <c r="E422" s="232"/>
      <c r="F422" s="232"/>
      <c r="G422" s="232"/>
      <c r="H422" s="232"/>
      <c r="I422" s="232"/>
      <c r="J422" s="232"/>
      <c r="K422" s="232"/>
      <c r="L422" s="232"/>
      <c r="M422" s="232"/>
      <c r="N422" s="232"/>
      <c r="O422" s="232"/>
      <c r="P422" s="232"/>
      <c r="Q422" s="232"/>
      <c r="R422" s="232"/>
      <c r="S422" s="232"/>
      <c r="T422" s="232"/>
      <c r="U422" s="232"/>
      <c r="V422" s="232"/>
      <c r="W422" s="232"/>
      <c r="X422" s="232"/>
      <c r="Y422" s="232"/>
      <c r="Z422" s="232"/>
      <c r="AA422" s="232"/>
    </row>
    <row r="423" spans="2:27" ht="15.75" customHeight="1">
      <c r="B423" s="232"/>
      <c r="C423" s="232"/>
      <c r="D423" s="232"/>
      <c r="E423" s="232"/>
      <c r="F423" s="232"/>
      <c r="G423" s="232"/>
      <c r="H423" s="232"/>
      <c r="I423" s="232"/>
      <c r="J423" s="232"/>
      <c r="K423" s="232"/>
      <c r="L423" s="232"/>
      <c r="M423" s="232"/>
      <c r="N423" s="232"/>
      <c r="O423" s="232"/>
      <c r="P423" s="232"/>
      <c r="Q423" s="232"/>
      <c r="R423" s="232"/>
      <c r="S423" s="232"/>
      <c r="T423" s="232"/>
      <c r="U423" s="232"/>
      <c r="V423" s="232"/>
      <c r="W423" s="232"/>
      <c r="X423" s="232"/>
      <c r="Y423" s="232"/>
      <c r="Z423" s="232"/>
      <c r="AA423" s="232"/>
    </row>
    <row r="424" spans="2:27" ht="15.75" customHeight="1">
      <c r="B424" s="232"/>
      <c r="C424" s="232"/>
      <c r="D424" s="232"/>
      <c r="E424" s="232"/>
      <c r="F424" s="232"/>
      <c r="G424" s="232"/>
      <c r="H424" s="232"/>
      <c r="I424" s="232"/>
      <c r="J424" s="232"/>
      <c r="K424" s="232"/>
      <c r="L424" s="232"/>
      <c r="M424" s="232"/>
      <c r="N424" s="232"/>
      <c r="O424" s="232"/>
      <c r="P424" s="232"/>
      <c r="Q424" s="232"/>
      <c r="R424" s="232"/>
      <c r="S424" s="232"/>
      <c r="T424" s="232"/>
      <c r="U424" s="232"/>
      <c r="V424" s="232"/>
      <c r="W424" s="232"/>
      <c r="X424" s="232"/>
      <c r="Y424" s="232"/>
      <c r="Z424" s="232"/>
      <c r="AA424" s="232"/>
    </row>
    <row r="425" spans="2:27" ht="15.75" customHeight="1">
      <c r="B425" s="232"/>
      <c r="C425" s="232"/>
      <c r="D425" s="232"/>
      <c r="E425" s="232"/>
      <c r="F425" s="232"/>
      <c r="G425" s="232"/>
      <c r="H425" s="232"/>
      <c r="I425" s="232"/>
      <c r="J425" s="232"/>
      <c r="K425" s="232"/>
      <c r="L425" s="232"/>
      <c r="M425" s="232"/>
      <c r="N425" s="232"/>
      <c r="O425" s="232"/>
      <c r="P425" s="232"/>
      <c r="Q425" s="232"/>
      <c r="R425" s="232"/>
      <c r="S425" s="232"/>
      <c r="T425" s="232"/>
      <c r="U425" s="232"/>
      <c r="V425" s="232"/>
      <c r="W425" s="232"/>
      <c r="X425" s="232"/>
      <c r="Y425" s="232"/>
      <c r="Z425" s="232"/>
      <c r="AA425" s="232"/>
    </row>
    <row r="426" spans="2:27" ht="15.75" customHeight="1">
      <c r="B426" s="232"/>
      <c r="C426" s="232"/>
      <c r="D426" s="232"/>
      <c r="E426" s="232"/>
      <c r="F426" s="232"/>
      <c r="G426" s="232"/>
      <c r="H426" s="232"/>
      <c r="I426" s="232"/>
      <c r="J426" s="232"/>
      <c r="K426" s="232"/>
      <c r="L426" s="232"/>
      <c r="M426" s="232"/>
      <c r="N426" s="232"/>
      <c r="O426" s="232"/>
      <c r="P426" s="232"/>
      <c r="Q426" s="232"/>
      <c r="R426" s="232"/>
      <c r="S426" s="232"/>
      <c r="T426" s="232"/>
      <c r="U426" s="232"/>
      <c r="V426" s="232"/>
      <c r="W426" s="232"/>
      <c r="X426" s="232"/>
      <c r="Y426" s="232"/>
      <c r="Z426" s="232"/>
      <c r="AA426" s="232"/>
    </row>
    <row r="427" spans="2:27" ht="15.75" customHeight="1">
      <c r="B427" s="232"/>
      <c r="C427" s="232"/>
      <c r="D427" s="232"/>
      <c r="E427" s="232"/>
      <c r="F427" s="232"/>
      <c r="G427" s="232"/>
      <c r="H427" s="232"/>
      <c r="I427" s="232"/>
      <c r="J427" s="232"/>
      <c r="K427" s="232"/>
      <c r="L427" s="232"/>
      <c r="M427" s="232"/>
      <c r="N427" s="232"/>
      <c r="O427" s="232"/>
      <c r="P427" s="232"/>
      <c r="Q427" s="232"/>
      <c r="R427" s="232"/>
      <c r="S427" s="232"/>
      <c r="T427" s="232"/>
      <c r="U427" s="232"/>
      <c r="V427" s="232"/>
      <c r="W427" s="232"/>
      <c r="X427" s="232"/>
      <c r="Y427" s="232"/>
      <c r="Z427" s="232"/>
      <c r="AA427" s="232"/>
    </row>
    <row r="428" spans="2:27" ht="15.75" customHeight="1">
      <c r="B428" s="232"/>
      <c r="C428" s="232"/>
      <c r="D428" s="232"/>
      <c r="E428" s="232"/>
      <c r="F428" s="232"/>
      <c r="G428" s="232"/>
      <c r="H428" s="232"/>
      <c r="I428" s="232"/>
      <c r="J428" s="232"/>
      <c r="K428" s="232"/>
      <c r="L428" s="232"/>
      <c r="M428" s="232"/>
      <c r="N428" s="232"/>
      <c r="O428" s="232"/>
      <c r="P428" s="232"/>
      <c r="Q428" s="232"/>
      <c r="R428" s="232"/>
      <c r="S428" s="232"/>
      <c r="T428" s="232"/>
      <c r="U428" s="232"/>
      <c r="V428" s="232"/>
      <c r="W428" s="232"/>
      <c r="X428" s="232"/>
      <c r="Y428" s="232"/>
      <c r="Z428" s="232"/>
      <c r="AA428" s="232"/>
    </row>
    <row r="429" spans="2:27" ht="15.75" customHeight="1">
      <c r="B429" s="232"/>
      <c r="C429" s="232"/>
      <c r="D429" s="232"/>
      <c r="E429" s="232"/>
      <c r="F429" s="232"/>
      <c r="G429" s="232"/>
      <c r="H429" s="232"/>
      <c r="I429" s="232"/>
      <c r="J429" s="232"/>
      <c r="K429" s="232"/>
      <c r="L429" s="232"/>
      <c r="M429" s="232"/>
      <c r="N429" s="232"/>
      <c r="O429" s="232"/>
      <c r="P429" s="232"/>
      <c r="Q429" s="232"/>
      <c r="R429" s="232"/>
      <c r="S429" s="232"/>
      <c r="T429" s="232"/>
      <c r="U429" s="232"/>
      <c r="V429" s="232"/>
      <c r="W429" s="232"/>
      <c r="X429" s="232"/>
      <c r="Y429" s="232"/>
      <c r="Z429" s="232"/>
      <c r="AA429" s="232"/>
    </row>
    <row r="430" spans="2:27" ht="15.75" customHeight="1">
      <c r="B430" s="232"/>
      <c r="C430" s="232"/>
      <c r="D430" s="232"/>
      <c r="E430" s="232"/>
      <c r="F430" s="232"/>
      <c r="G430" s="232"/>
      <c r="H430" s="232"/>
      <c r="I430" s="232"/>
      <c r="J430" s="232"/>
      <c r="K430" s="232"/>
      <c r="L430" s="232"/>
      <c r="M430" s="232"/>
      <c r="N430" s="232"/>
      <c r="O430" s="232"/>
      <c r="P430" s="232"/>
      <c r="Q430" s="232"/>
      <c r="R430" s="232"/>
      <c r="S430" s="232"/>
      <c r="T430" s="232"/>
      <c r="U430" s="232"/>
      <c r="V430" s="232"/>
      <c r="W430" s="232"/>
      <c r="X430" s="232"/>
      <c r="Y430" s="232"/>
      <c r="Z430" s="232"/>
      <c r="AA430" s="232"/>
    </row>
    <row r="431" spans="2:27" ht="15.75" customHeight="1">
      <c r="B431" s="232"/>
      <c r="C431" s="232"/>
      <c r="D431" s="232"/>
      <c r="E431" s="232"/>
      <c r="F431" s="232"/>
      <c r="G431" s="232"/>
      <c r="H431" s="232"/>
      <c r="I431" s="232"/>
      <c r="J431" s="232"/>
      <c r="K431" s="232"/>
      <c r="L431" s="232"/>
      <c r="M431" s="232"/>
      <c r="N431" s="232"/>
      <c r="O431" s="232"/>
      <c r="P431" s="232"/>
      <c r="Q431" s="232"/>
      <c r="R431" s="232"/>
      <c r="S431" s="232"/>
      <c r="T431" s="232"/>
      <c r="U431" s="232"/>
      <c r="V431" s="232"/>
      <c r="W431" s="232"/>
      <c r="X431" s="232"/>
      <c r="Y431" s="232"/>
      <c r="Z431" s="232"/>
      <c r="AA431" s="232"/>
    </row>
    <row r="432" spans="2:27" ht="15.75" customHeight="1">
      <c r="B432" s="232"/>
      <c r="C432" s="232"/>
      <c r="D432" s="232"/>
      <c r="E432" s="232"/>
      <c r="F432" s="232"/>
      <c r="G432" s="232"/>
      <c r="H432" s="232"/>
      <c r="I432" s="232"/>
      <c r="J432" s="232"/>
      <c r="K432" s="232"/>
      <c r="L432" s="232"/>
      <c r="M432" s="232"/>
      <c r="N432" s="232"/>
      <c r="O432" s="232"/>
      <c r="P432" s="232"/>
      <c r="Q432" s="232"/>
      <c r="R432" s="232"/>
      <c r="S432" s="232"/>
      <c r="T432" s="232"/>
      <c r="U432" s="232"/>
      <c r="V432" s="232"/>
      <c r="W432" s="232"/>
      <c r="X432" s="232"/>
      <c r="Y432" s="232"/>
      <c r="Z432" s="232"/>
      <c r="AA432" s="232"/>
    </row>
    <row r="433" spans="2:27" ht="15.75" customHeight="1">
      <c r="B433" s="232"/>
      <c r="C433" s="232"/>
      <c r="D433" s="232"/>
      <c r="E433" s="232"/>
      <c r="F433" s="232"/>
      <c r="G433" s="232"/>
      <c r="H433" s="232"/>
      <c r="I433" s="232"/>
      <c r="J433" s="232"/>
      <c r="K433" s="232"/>
      <c r="L433" s="232"/>
      <c r="M433" s="232"/>
      <c r="N433" s="232"/>
      <c r="O433" s="232"/>
      <c r="P433" s="232"/>
      <c r="Q433" s="232"/>
      <c r="R433" s="232"/>
      <c r="S433" s="232"/>
      <c r="T433" s="232"/>
      <c r="U433" s="232"/>
      <c r="V433" s="232"/>
      <c r="W433" s="232"/>
      <c r="X433" s="232"/>
      <c r="Y433" s="232"/>
      <c r="Z433" s="232"/>
      <c r="AA433" s="232"/>
    </row>
    <row r="434" spans="2:27" ht="15.75" customHeight="1">
      <c r="B434" s="232"/>
      <c r="C434" s="232"/>
      <c r="D434" s="232"/>
      <c r="E434" s="232"/>
      <c r="F434" s="232"/>
      <c r="G434" s="232"/>
      <c r="H434" s="232"/>
      <c r="I434" s="232"/>
      <c r="J434" s="232"/>
      <c r="K434" s="232"/>
      <c r="L434" s="232"/>
      <c r="M434" s="232"/>
      <c r="N434" s="232"/>
      <c r="O434" s="232"/>
      <c r="P434" s="232"/>
      <c r="Q434" s="232"/>
      <c r="R434" s="232"/>
      <c r="S434" s="232"/>
      <c r="T434" s="232"/>
      <c r="U434" s="232"/>
      <c r="V434" s="232"/>
      <c r="W434" s="232"/>
      <c r="X434" s="232"/>
      <c r="Y434" s="232"/>
      <c r="Z434" s="232"/>
      <c r="AA434" s="232"/>
    </row>
    <row r="435" spans="2:27" ht="15.75" customHeight="1">
      <c r="B435" s="232"/>
      <c r="C435" s="232"/>
      <c r="D435" s="232"/>
      <c r="E435" s="232"/>
      <c r="F435" s="232"/>
      <c r="G435" s="232"/>
      <c r="H435" s="232"/>
      <c r="I435" s="232"/>
      <c r="J435" s="232"/>
      <c r="K435" s="232"/>
      <c r="L435" s="232"/>
      <c r="M435" s="232"/>
      <c r="N435" s="232"/>
      <c r="O435" s="232"/>
      <c r="P435" s="232"/>
      <c r="Q435" s="232"/>
      <c r="R435" s="232"/>
      <c r="S435" s="232"/>
      <c r="T435" s="232"/>
      <c r="U435" s="232"/>
      <c r="V435" s="232"/>
      <c r="W435" s="232"/>
      <c r="X435" s="232"/>
      <c r="Y435" s="232"/>
      <c r="Z435" s="232"/>
      <c r="AA435" s="232"/>
    </row>
    <row r="436" spans="2:27" ht="15.75" customHeight="1">
      <c r="B436" s="232"/>
      <c r="C436" s="232"/>
      <c r="D436" s="232"/>
      <c r="E436" s="232"/>
      <c r="F436" s="232"/>
      <c r="G436" s="232"/>
      <c r="H436" s="232"/>
      <c r="I436" s="232"/>
      <c r="J436" s="232"/>
      <c r="K436" s="232"/>
      <c r="L436" s="232"/>
      <c r="M436" s="232"/>
      <c r="N436" s="232"/>
      <c r="O436" s="232"/>
      <c r="P436" s="232"/>
      <c r="Q436" s="232"/>
      <c r="R436" s="232"/>
      <c r="S436" s="232"/>
      <c r="T436" s="232"/>
      <c r="U436" s="232"/>
      <c r="V436" s="232"/>
      <c r="W436" s="232"/>
      <c r="X436" s="232"/>
      <c r="Y436" s="232"/>
      <c r="Z436" s="232"/>
      <c r="AA436" s="232"/>
    </row>
    <row r="437" spans="2:27" ht="15.75" customHeight="1">
      <c r="B437" s="232"/>
      <c r="C437" s="232"/>
      <c r="D437" s="232"/>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c r="AA437" s="232"/>
    </row>
    <row r="438" spans="2:27" ht="15.75" customHeight="1">
      <c r="B438" s="232"/>
      <c r="C438" s="232"/>
      <c r="D438" s="232"/>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row>
    <row r="439" spans="2:27" ht="15.75" customHeight="1">
      <c r="B439" s="232"/>
      <c r="C439" s="232"/>
      <c r="D439" s="232"/>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c r="AA439" s="232"/>
    </row>
    <row r="440" spans="2:27" ht="15.75" customHeight="1">
      <c r="B440" s="232"/>
      <c r="C440" s="232"/>
      <c r="D440" s="232"/>
      <c r="E440" s="232"/>
      <c r="F440" s="232"/>
      <c r="G440" s="232"/>
      <c r="H440" s="232"/>
      <c r="I440" s="232"/>
      <c r="J440" s="232"/>
      <c r="K440" s="232"/>
      <c r="L440" s="232"/>
      <c r="M440" s="232"/>
      <c r="N440" s="232"/>
      <c r="O440" s="232"/>
      <c r="P440" s="232"/>
      <c r="Q440" s="232"/>
      <c r="R440" s="232"/>
      <c r="S440" s="232"/>
      <c r="T440" s="232"/>
      <c r="U440" s="232"/>
      <c r="V440" s="232"/>
      <c r="W440" s="232"/>
      <c r="X440" s="232"/>
      <c r="Y440" s="232"/>
      <c r="Z440" s="232"/>
      <c r="AA440" s="232"/>
    </row>
    <row r="441" spans="2:27" ht="15.75" customHeight="1">
      <c r="B441" s="232"/>
      <c r="C441" s="232"/>
      <c r="D441" s="232"/>
      <c r="E441" s="232"/>
      <c r="F441" s="232"/>
      <c r="G441" s="232"/>
      <c r="H441" s="232"/>
      <c r="I441" s="232"/>
      <c r="J441" s="232"/>
      <c r="K441" s="232"/>
      <c r="L441" s="232"/>
      <c r="M441" s="232"/>
      <c r="N441" s="232"/>
      <c r="O441" s="232"/>
      <c r="P441" s="232"/>
      <c r="Q441" s="232"/>
      <c r="R441" s="232"/>
      <c r="S441" s="232"/>
      <c r="T441" s="232"/>
      <c r="U441" s="232"/>
      <c r="V441" s="232"/>
      <c r="W441" s="232"/>
      <c r="X441" s="232"/>
      <c r="Y441" s="232"/>
      <c r="Z441" s="232"/>
      <c r="AA441" s="232"/>
    </row>
    <row r="442" spans="2:27" ht="15.75" customHeight="1">
      <c r="B442" s="232"/>
      <c r="C442" s="232"/>
      <c r="D442" s="232"/>
      <c r="E442" s="232"/>
      <c r="F442" s="232"/>
      <c r="G442" s="232"/>
      <c r="H442" s="232"/>
      <c r="I442" s="232"/>
      <c r="J442" s="232"/>
      <c r="K442" s="232"/>
      <c r="L442" s="232"/>
      <c r="M442" s="232"/>
      <c r="N442" s="232"/>
      <c r="O442" s="232"/>
      <c r="P442" s="232"/>
      <c r="Q442" s="232"/>
      <c r="R442" s="232"/>
      <c r="S442" s="232"/>
      <c r="T442" s="232"/>
      <c r="U442" s="232"/>
      <c r="V442" s="232"/>
      <c r="W442" s="232"/>
      <c r="X442" s="232"/>
      <c r="Y442" s="232"/>
      <c r="Z442" s="232"/>
      <c r="AA442" s="232"/>
    </row>
    <row r="443" spans="2:27" ht="15.75" customHeight="1">
      <c r="B443" s="232"/>
      <c r="C443" s="232"/>
      <c r="D443" s="232"/>
      <c r="E443" s="232"/>
      <c r="F443" s="232"/>
      <c r="G443" s="232"/>
      <c r="H443" s="232"/>
      <c r="I443" s="232"/>
      <c r="J443" s="232"/>
      <c r="K443" s="232"/>
      <c r="L443" s="232"/>
      <c r="M443" s="232"/>
      <c r="N443" s="232"/>
      <c r="O443" s="232"/>
      <c r="P443" s="232"/>
      <c r="Q443" s="232"/>
      <c r="R443" s="232"/>
      <c r="S443" s="232"/>
      <c r="T443" s="232"/>
      <c r="U443" s="232"/>
      <c r="V443" s="232"/>
      <c r="W443" s="232"/>
      <c r="X443" s="232"/>
      <c r="Y443" s="232"/>
      <c r="Z443" s="232"/>
      <c r="AA443" s="232"/>
    </row>
    <row r="444" spans="2:27" ht="15.75" customHeight="1">
      <c r="B444" s="232"/>
      <c r="C444" s="232"/>
      <c r="D444" s="232"/>
      <c r="E444" s="232"/>
      <c r="F444" s="232"/>
      <c r="G444" s="232"/>
      <c r="H444" s="232"/>
      <c r="I444" s="232"/>
      <c r="J444" s="232"/>
      <c r="K444" s="232"/>
      <c r="L444" s="232"/>
      <c r="M444" s="232"/>
      <c r="N444" s="232"/>
      <c r="O444" s="232"/>
      <c r="P444" s="232"/>
      <c r="Q444" s="232"/>
      <c r="R444" s="232"/>
      <c r="S444" s="232"/>
      <c r="T444" s="232"/>
      <c r="U444" s="232"/>
      <c r="V444" s="232"/>
      <c r="W444" s="232"/>
      <c r="X444" s="232"/>
      <c r="Y444" s="232"/>
      <c r="Z444" s="232"/>
      <c r="AA444" s="232"/>
    </row>
    <row r="445" spans="2:27" ht="15.75" customHeight="1">
      <c r="B445" s="232"/>
      <c r="C445" s="232"/>
      <c r="D445" s="232"/>
      <c r="E445" s="232"/>
      <c r="F445" s="232"/>
      <c r="G445" s="232"/>
      <c r="H445" s="232"/>
      <c r="I445" s="232"/>
      <c r="J445" s="232"/>
      <c r="K445" s="232"/>
      <c r="L445" s="232"/>
      <c r="M445" s="232"/>
      <c r="N445" s="232"/>
      <c r="O445" s="232"/>
      <c r="P445" s="232"/>
      <c r="Q445" s="232"/>
      <c r="R445" s="232"/>
      <c r="S445" s="232"/>
      <c r="T445" s="232"/>
      <c r="U445" s="232"/>
      <c r="V445" s="232"/>
      <c r="W445" s="232"/>
      <c r="X445" s="232"/>
      <c r="Y445" s="232"/>
      <c r="Z445" s="232"/>
      <c r="AA445" s="232"/>
    </row>
    <row r="446" spans="2:27" ht="15.75" customHeight="1">
      <c r="B446" s="232"/>
      <c r="C446" s="232"/>
      <c r="D446" s="232"/>
      <c r="E446" s="232"/>
      <c r="F446" s="232"/>
      <c r="G446" s="232"/>
      <c r="H446" s="232"/>
      <c r="I446" s="232"/>
      <c r="J446" s="232"/>
      <c r="K446" s="232"/>
      <c r="L446" s="232"/>
      <c r="M446" s="232"/>
      <c r="N446" s="232"/>
      <c r="O446" s="232"/>
      <c r="P446" s="232"/>
      <c r="Q446" s="232"/>
      <c r="R446" s="232"/>
      <c r="S446" s="232"/>
      <c r="T446" s="232"/>
      <c r="U446" s="232"/>
      <c r="V446" s="232"/>
      <c r="W446" s="232"/>
      <c r="X446" s="232"/>
      <c r="Y446" s="232"/>
      <c r="Z446" s="232"/>
      <c r="AA446" s="232"/>
    </row>
    <row r="447" spans="2:27" ht="15.75" customHeight="1">
      <c r="B447" s="232"/>
      <c r="C447" s="232"/>
      <c r="D447" s="232"/>
      <c r="E447" s="232"/>
      <c r="F447" s="232"/>
      <c r="G447" s="232"/>
      <c r="H447" s="232"/>
      <c r="I447" s="232"/>
      <c r="J447" s="232"/>
      <c r="K447" s="232"/>
      <c r="L447" s="232"/>
      <c r="M447" s="232"/>
      <c r="N447" s="232"/>
      <c r="O447" s="232"/>
      <c r="P447" s="232"/>
      <c r="Q447" s="232"/>
      <c r="R447" s="232"/>
      <c r="S447" s="232"/>
      <c r="T447" s="232"/>
      <c r="U447" s="232"/>
      <c r="V447" s="232"/>
      <c r="W447" s="232"/>
      <c r="X447" s="232"/>
      <c r="Y447" s="232"/>
      <c r="Z447" s="232"/>
      <c r="AA447" s="232"/>
    </row>
    <row r="448" spans="2:27" ht="15.75" customHeight="1">
      <c r="B448" s="232"/>
      <c r="C448" s="232"/>
      <c r="D448" s="232"/>
      <c r="E448" s="232"/>
      <c r="F448" s="232"/>
      <c r="G448" s="232"/>
      <c r="H448" s="232"/>
      <c r="I448" s="232"/>
      <c r="J448" s="232"/>
      <c r="K448" s="232"/>
      <c r="L448" s="232"/>
      <c r="M448" s="232"/>
      <c r="N448" s="232"/>
      <c r="O448" s="232"/>
      <c r="P448" s="232"/>
      <c r="Q448" s="232"/>
      <c r="R448" s="232"/>
      <c r="S448" s="232"/>
      <c r="T448" s="232"/>
      <c r="U448" s="232"/>
      <c r="V448" s="232"/>
      <c r="W448" s="232"/>
      <c r="X448" s="232"/>
      <c r="Y448" s="232"/>
      <c r="Z448" s="232"/>
      <c r="AA448" s="232"/>
    </row>
    <row r="449" spans="2:27" ht="15.75" customHeight="1">
      <c r="B449" s="232"/>
      <c r="C449" s="232"/>
      <c r="D449" s="232"/>
      <c r="E449" s="232"/>
      <c r="F449" s="232"/>
      <c r="G449" s="232"/>
      <c r="H449" s="232"/>
      <c r="I449" s="232"/>
      <c r="J449" s="232"/>
      <c r="K449" s="232"/>
      <c r="L449" s="232"/>
      <c r="M449" s="232"/>
      <c r="N449" s="232"/>
      <c r="O449" s="232"/>
      <c r="P449" s="232"/>
      <c r="Q449" s="232"/>
      <c r="R449" s="232"/>
      <c r="S449" s="232"/>
      <c r="T449" s="232"/>
      <c r="U449" s="232"/>
      <c r="V449" s="232"/>
      <c r="W449" s="232"/>
      <c r="X449" s="232"/>
      <c r="Y449" s="232"/>
      <c r="Z449" s="232"/>
      <c r="AA449" s="232"/>
    </row>
    <row r="450" spans="2:27" ht="15.75" customHeight="1">
      <c r="B450" s="232"/>
      <c r="C450" s="232"/>
      <c r="D450" s="232"/>
      <c r="E450" s="232"/>
      <c r="F450" s="232"/>
      <c r="G450" s="232"/>
      <c r="H450" s="232"/>
      <c r="I450" s="232"/>
      <c r="J450" s="232"/>
      <c r="K450" s="232"/>
      <c r="L450" s="232"/>
      <c r="M450" s="232"/>
      <c r="N450" s="232"/>
      <c r="O450" s="232"/>
      <c r="P450" s="232"/>
      <c r="Q450" s="232"/>
      <c r="R450" s="232"/>
      <c r="S450" s="232"/>
      <c r="T450" s="232"/>
      <c r="U450" s="232"/>
      <c r="V450" s="232"/>
      <c r="W450" s="232"/>
      <c r="X450" s="232"/>
      <c r="Y450" s="232"/>
      <c r="Z450" s="232"/>
      <c r="AA450" s="232"/>
    </row>
    <row r="451" spans="2:27" ht="15.75" customHeight="1">
      <c r="B451" s="232"/>
      <c r="C451" s="232"/>
      <c r="D451" s="232"/>
      <c r="E451" s="232"/>
      <c r="F451" s="232"/>
      <c r="G451" s="232"/>
      <c r="H451" s="232"/>
      <c r="I451" s="232"/>
      <c r="J451" s="232"/>
      <c r="K451" s="232"/>
      <c r="L451" s="232"/>
      <c r="M451" s="232"/>
      <c r="N451" s="232"/>
      <c r="O451" s="232"/>
      <c r="P451" s="232"/>
      <c r="Q451" s="232"/>
      <c r="R451" s="232"/>
      <c r="S451" s="232"/>
      <c r="T451" s="232"/>
      <c r="U451" s="232"/>
      <c r="V451" s="232"/>
      <c r="W451" s="232"/>
      <c r="X451" s="232"/>
      <c r="Y451" s="232"/>
      <c r="Z451" s="232"/>
      <c r="AA451" s="232"/>
    </row>
    <row r="452" spans="2:27" ht="15.75" customHeight="1">
      <c r="B452" s="232"/>
      <c r="C452" s="232"/>
      <c r="D452" s="232"/>
      <c r="E452" s="232"/>
      <c r="F452" s="232"/>
      <c r="G452" s="232"/>
      <c r="H452" s="232"/>
      <c r="I452" s="232"/>
      <c r="J452" s="232"/>
      <c r="K452" s="232"/>
      <c r="L452" s="232"/>
      <c r="M452" s="232"/>
      <c r="N452" s="232"/>
      <c r="O452" s="232"/>
      <c r="P452" s="232"/>
      <c r="Q452" s="232"/>
      <c r="R452" s="232"/>
      <c r="S452" s="232"/>
      <c r="T452" s="232"/>
      <c r="U452" s="232"/>
      <c r="V452" s="232"/>
      <c r="W452" s="232"/>
      <c r="X452" s="232"/>
      <c r="Y452" s="232"/>
      <c r="Z452" s="232"/>
      <c r="AA452" s="232"/>
    </row>
    <row r="453" spans="2:27" ht="15.75" customHeight="1">
      <c r="B453" s="232"/>
      <c r="C453" s="232"/>
      <c r="D453" s="232"/>
      <c r="E453" s="232"/>
      <c r="F453" s="232"/>
      <c r="G453" s="232"/>
      <c r="H453" s="232"/>
      <c r="I453" s="232"/>
      <c r="J453" s="232"/>
      <c r="K453" s="232"/>
      <c r="L453" s="232"/>
      <c r="M453" s="232"/>
      <c r="N453" s="232"/>
      <c r="O453" s="232"/>
      <c r="P453" s="232"/>
      <c r="Q453" s="232"/>
      <c r="R453" s="232"/>
      <c r="S453" s="232"/>
      <c r="T453" s="232"/>
      <c r="U453" s="232"/>
      <c r="V453" s="232"/>
      <c r="W453" s="232"/>
      <c r="X453" s="232"/>
      <c r="Y453" s="232"/>
      <c r="Z453" s="232"/>
      <c r="AA453" s="232"/>
    </row>
    <row r="454" spans="2:27" ht="15.75" customHeight="1">
      <c r="B454" s="232"/>
      <c r="C454" s="232"/>
      <c r="D454" s="232"/>
      <c r="E454" s="232"/>
      <c r="F454" s="232"/>
      <c r="G454" s="232"/>
      <c r="H454" s="232"/>
      <c r="I454" s="232"/>
      <c r="J454" s="232"/>
      <c r="K454" s="232"/>
      <c r="L454" s="232"/>
      <c r="M454" s="232"/>
      <c r="N454" s="232"/>
      <c r="O454" s="232"/>
      <c r="P454" s="232"/>
      <c r="Q454" s="232"/>
      <c r="R454" s="232"/>
      <c r="S454" s="232"/>
      <c r="T454" s="232"/>
      <c r="U454" s="232"/>
      <c r="V454" s="232"/>
      <c r="W454" s="232"/>
      <c r="X454" s="232"/>
      <c r="Y454" s="232"/>
      <c r="Z454" s="232"/>
      <c r="AA454" s="232"/>
    </row>
    <row r="455" spans="2:27" ht="15.75" customHeight="1">
      <c r="B455" s="232"/>
      <c r="C455" s="232"/>
      <c r="D455" s="232"/>
      <c r="E455" s="232"/>
      <c r="F455" s="232"/>
      <c r="G455" s="232"/>
      <c r="H455" s="232"/>
      <c r="I455" s="232"/>
      <c r="J455" s="232"/>
      <c r="K455" s="232"/>
      <c r="L455" s="232"/>
      <c r="M455" s="232"/>
      <c r="N455" s="232"/>
      <c r="O455" s="232"/>
      <c r="P455" s="232"/>
      <c r="Q455" s="232"/>
      <c r="R455" s="232"/>
      <c r="S455" s="232"/>
      <c r="T455" s="232"/>
      <c r="U455" s="232"/>
      <c r="V455" s="232"/>
      <c r="W455" s="232"/>
      <c r="X455" s="232"/>
      <c r="Y455" s="232"/>
      <c r="Z455" s="232"/>
      <c r="AA455" s="232"/>
    </row>
    <row r="456" spans="2:27" ht="15.75" customHeight="1">
      <c r="B456" s="232"/>
      <c r="C456" s="232"/>
      <c r="D456" s="232"/>
      <c r="E456" s="232"/>
      <c r="F456" s="232"/>
      <c r="G456" s="232"/>
      <c r="H456" s="232"/>
      <c r="I456" s="232"/>
      <c r="J456" s="232"/>
      <c r="K456" s="232"/>
      <c r="L456" s="232"/>
      <c r="M456" s="232"/>
      <c r="N456" s="232"/>
      <c r="O456" s="232"/>
      <c r="P456" s="232"/>
      <c r="Q456" s="232"/>
      <c r="R456" s="232"/>
      <c r="S456" s="232"/>
      <c r="T456" s="232"/>
      <c r="U456" s="232"/>
      <c r="V456" s="232"/>
      <c r="W456" s="232"/>
      <c r="X456" s="232"/>
      <c r="Y456" s="232"/>
      <c r="Z456" s="232"/>
      <c r="AA456" s="232"/>
    </row>
    <row r="457" spans="2:27" ht="15.75" customHeight="1">
      <c r="B457" s="232"/>
      <c r="C457" s="232"/>
      <c r="D457" s="232"/>
      <c r="E457" s="232"/>
      <c r="F457" s="232"/>
      <c r="G457" s="232"/>
      <c r="H457" s="232"/>
      <c r="I457" s="232"/>
      <c r="J457" s="232"/>
      <c r="K457" s="232"/>
      <c r="L457" s="232"/>
      <c r="M457" s="232"/>
      <c r="N457" s="232"/>
      <c r="O457" s="232"/>
      <c r="P457" s="232"/>
      <c r="Q457" s="232"/>
      <c r="R457" s="232"/>
      <c r="S457" s="232"/>
      <c r="T457" s="232"/>
      <c r="U457" s="232"/>
      <c r="V457" s="232"/>
      <c r="W457" s="232"/>
      <c r="X457" s="232"/>
      <c r="Y457" s="232"/>
      <c r="Z457" s="232"/>
      <c r="AA457" s="232"/>
    </row>
    <row r="458" spans="2:27" ht="15.75" customHeight="1">
      <c r="B458" s="232"/>
      <c r="C458" s="232"/>
      <c r="D458" s="232"/>
      <c r="E458" s="232"/>
      <c r="F458" s="232"/>
      <c r="G458" s="232"/>
      <c r="H458" s="232"/>
      <c r="I458" s="232"/>
      <c r="J458" s="232"/>
      <c r="K458" s="232"/>
      <c r="L458" s="232"/>
      <c r="M458" s="232"/>
      <c r="N458" s="232"/>
      <c r="O458" s="232"/>
      <c r="P458" s="232"/>
      <c r="Q458" s="232"/>
      <c r="R458" s="232"/>
      <c r="S458" s="232"/>
      <c r="T458" s="232"/>
      <c r="U458" s="232"/>
      <c r="V458" s="232"/>
      <c r="W458" s="232"/>
      <c r="X458" s="232"/>
      <c r="Y458" s="232"/>
      <c r="Z458" s="232"/>
      <c r="AA458" s="232"/>
    </row>
    <row r="459" spans="2:27" ht="15.75" customHeight="1">
      <c r="B459" s="232"/>
      <c r="C459" s="232"/>
      <c r="D459" s="232"/>
      <c r="E459" s="232"/>
      <c r="F459" s="232"/>
      <c r="G459" s="232"/>
      <c r="H459" s="232"/>
      <c r="I459" s="232"/>
      <c r="J459" s="232"/>
      <c r="K459" s="232"/>
      <c r="L459" s="232"/>
      <c r="M459" s="232"/>
      <c r="N459" s="232"/>
      <c r="O459" s="232"/>
      <c r="P459" s="232"/>
      <c r="Q459" s="232"/>
      <c r="R459" s="232"/>
      <c r="S459" s="232"/>
      <c r="T459" s="232"/>
      <c r="U459" s="232"/>
      <c r="V459" s="232"/>
      <c r="W459" s="232"/>
      <c r="X459" s="232"/>
      <c r="Y459" s="232"/>
      <c r="Z459" s="232"/>
      <c r="AA459" s="232"/>
    </row>
    <row r="460" spans="2:27" ht="15.75" customHeight="1">
      <c r="B460" s="232"/>
      <c r="C460" s="232"/>
      <c r="D460" s="232"/>
      <c r="E460" s="232"/>
      <c r="F460" s="232"/>
      <c r="G460" s="232"/>
      <c r="H460" s="232"/>
      <c r="I460" s="232"/>
      <c r="J460" s="232"/>
      <c r="K460" s="232"/>
      <c r="L460" s="232"/>
      <c r="M460" s="232"/>
      <c r="N460" s="232"/>
      <c r="O460" s="232"/>
      <c r="P460" s="232"/>
      <c r="Q460" s="232"/>
      <c r="R460" s="232"/>
      <c r="S460" s="232"/>
      <c r="T460" s="232"/>
      <c r="U460" s="232"/>
      <c r="V460" s="232"/>
      <c r="W460" s="232"/>
      <c r="X460" s="232"/>
      <c r="Y460" s="232"/>
      <c r="Z460" s="232"/>
      <c r="AA460" s="232"/>
    </row>
    <row r="461" spans="2:27" ht="15.75" customHeight="1">
      <c r="B461" s="232"/>
      <c r="C461" s="232"/>
      <c r="D461" s="232"/>
      <c r="E461" s="232"/>
      <c r="F461" s="232"/>
      <c r="G461" s="232"/>
      <c r="H461" s="232"/>
      <c r="I461" s="232"/>
      <c r="J461" s="232"/>
      <c r="K461" s="232"/>
      <c r="L461" s="232"/>
      <c r="M461" s="232"/>
      <c r="N461" s="232"/>
      <c r="O461" s="232"/>
      <c r="P461" s="232"/>
      <c r="Q461" s="232"/>
      <c r="R461" s="232"/>
      <c r="S461" s="232"/>
      <c r="T461" s="232"/>
      <c r="U461" s="232"/>
      <c r="V461" s="232"/>
      <c r="W461" s="232"/>
      <c r="X461" s="232"/>
      <c r="Y461" s="232"/>
      <c r="Z461" s="232"/>
      <c r="AA461" s="232"/>
    </row>
    <row r="462" spans="2:27" ht="15.75" customHeight="1">
      <c r="B462" s="232"/>
      <c r="C462" s="232"/>
      <c r="D462" s="232"/>
      <c r="E462" s="232"/>
      <c r="F462" s="232"/>
      <c r="G462" s="232"/>
      <c r="H462" s="232"/>
      <c r="I462" s="232"/>
      <c r="J462" s="232"/>
      <c r="K462" s="232"/>
      <c r="L462" s="232"/>
      <c r="M462" s="232"/>
      <c r="N462" s="232"/>
      <c r="O462" s="232"/>
      <c r="P462" s="232"/>
      <c r="Q462" s="232"/>
      <c r="R462" s="232"/>
      <c r="S462" s="232"/>
      <c r="T462" s="232"/>
      <c r="U462" s="232"/>
      <c r="V462" s="232"/>
      <c r="W462" s="232"/>
      <c r="X462" s="232"/>
      <c r="Y462" s="232"/>
      <c r="Z462" s="232"/>
      <c r="AA462" s="232"/>
    </row>
    <row r="463" spans="2:27" ht="15.75" customHeight="1">
      <c r="B463" s="232"/>
      <c r="C463" s="232"/>
      <c r="D463" s="232"/>
      <c r="E463" s="232"/>
      <c r="F463" s="232"/>
      <c r="G463" s="232"/>
      <c r="H463" s="232"/>
      <c r="I463" s="232"/>
      <c r="J463" s="232"/>
      <c r="K463" s="232"/>
      <c r="L463" s="232"/>
      <c r="M463" s="232"/>
      <c r="N463" s="232"/>
      <c r="O463" s="232"/>
      <c r="P463" s="232"/>
      <c r="Q463" s="232"/>
      <c r="R463" s="232"/>
      <c r="S463" s="232"/>
      <c r="T463" s="232"/>
      <c r="U463" s="232"/>
      <c r="V463" s="232"/>
      <c r="W463" s="232"/>
      <c r="X463" s="232"/>
      <c r="Y463" s="232"/>
      <c r="Z463" s="232"/>
      <c r="AA463" s="232"/>
    </row>
    <row r="464" spans="2:27" ht="15.75" customHeight="1">
      <c r="B464" s="232"/>
      <c r="C464" s="232"/>
      <c r="D464" s="232"/>
      <c r="E464" s="232"/>
      <c r="F464" s="232"/>
      <c r="G464" s="232"/>
      <c r="H464" s="232"/>
      <c r="I464" s="232"/>
      <c r="J464" s="232"/>
      <c r="K464" s="232"/>
      <c r="L464" s="232"/>
      <c r="M464" s="232"/>
      <c r="N464" s="232"/>
      <c r="O464" s="232"/>
      <c r="P464" s="232"/>
      <c r="Q464" s="232"/>
      <c r="R464" s="232"/>
      <c r="S464" s="232"/>
      <c r="T464" s="232"/>
      <c r="U464" s="232"/>
      <c r="V464" s="232"/>
      <c r="W464" s="232"/>
      <c r="X464" s="232"/>
      <c r="Y464" s="232"/>
      <c r="Z464" s="232"/>
      <c r="AA464" s="232"/>
    </row>
    <row r="465" spans="2:27" ht="15.75" customHeight="1">
      <c r="B465" s="232"/>
      <c r="C465" s="232"/>
      <c r="D465" s="232"/>
      <c r="E465" s="232"/>
      <c r="F465" s="232"/>
      <c r="G465" s="232"/>
      <c r="H465" s="232"/>
      <c r="I465" s="232"/>
      <c r="J465" s="232"/>
      <c r="K465" s="232"/>
      <c r="L465" s="232"/>
      <c r="M465" s="232"/>
      <c r="N465" s="232"/>
      <c r="O465" s="232"/>
      <c r="P465" s="232"/>
      <c r="Q465" s="232"/>
      <c r="R465" s="232"/>
      <c r="S465" s="232"/>
      <c r="T465" s="232"/>
      <c r="U465" s="232"/>
      <c r="V465" s="232"/>
      <c r="W465" s="232"/>
      <c r="X465" s="232"/>
      <c r="Y465" s="232"/>
      <c r="Z465" s="232"/>
      <c r="AA465" s="232"/>
    </row>
    <row r="466" spans="2:27" ht="15.75" customHeight="1">
      <c r="B466" s="232"/>
      <c r="C466" s="232"/>
      <c r="D466" s="232"/>
      <c r="E466" s="232"/>
      <c r="F466" s="232"/>
      <c r="G466" s="232"/>
      <c r="H466" s="232"/>
      <c r="I466" s="232"/>
      <c r="J466" s="232"/>
      <c r="K466" s="232"/>
      <c r="L466" s="232"/>
      <c r="M466" s="232"/>
      <c r="N466" s="232"/>
      <c r="O466" s="232"/>
      <c r="P466" s="232"/>
      <c r="Q466" s="232"/>
      <c r="R466" s="232"/>
      <c r="S466" s="232"/>
      <c r="T466" s="232"/>
      <c r="U466" s="232"/>
      <c r="V466" s="232"/>
      <c r="W466" s="232"/>
      <c r="X466" s="232"/>
      <c r="Y466" s="232"/>
      <c r="Z466" s="232"/>
      <c r="AA466" s="232"/>
    </row>
    <row r="467" spans="2:27" ht="15.75" customHeight="1">
      <c r="B467" s="232"/>
      <c r="C467" s="232"/>
      <c r="D467" s="232"/>
      <c r="E467" s="232"/>
      <c r="F467" s="232"/>
      <c r="G467" s="232"/>
      <c r="H467" s="232"/>
      <c r="I467" s="232"/>
      <c r="J467" s="232"/>
      <c r="K467" s="232"/>
      <c r="L467" s="232"/>
      <c r="M467" s="232"/>
      <c r="N467" s="232"/>
      <c r="O467" s="232"/>
      <c r="P467" s="232"/>
      <c r="Q467" s="232"/>
      <c r="R467" s="232"/>
      <c r="S467" s="232"/>
      <c r="T467" s="232"/>
      <c r="U467" s="232"/>
      <c r="V467" s="232"/>
      <c r="W467" s="232"/>
      <c r="X467" s="232"/>
      <c r="Y467" s="232"/>
      <c r="Z467" s="232"/>
      <c r="AA467" s="232"/>
    </row>
    <row r="468" spans="2:27" ht="15.75" customHeight="1">
      <c r="B468" s="232"/>
      <c r="C468" s="232"/>
      <c r="D468" s="232"/>
      <c r="E468" s="232"/>
      <c r="F468" s="232"/>
      <c r="G468" s="232"/>
      <c r="H468" s="232"/>
      <c r="I468" s="232"/>
      <c r="J468" s="232"/>
      <c r="K468" s="232"/>
      <c r="L468" s="232"/>
      <c r="M468" s="232"/>
      <c r="N468" s="232"/>
      <c r="O468" s="232"/>
      <c r="P468" s="232"/>
      <c r="Q468" s="232"/>
      <c r="R468" s="232"/>
      <c r="S468" s="232"/>
      <c r="T468" s="232"/>
      <c r="U468" s="232"/>
      <c r="V468" s="232"/>
      <c r="W468" s="232"/>
      <c r="X468" s="232"/>
      <c r="Y468" s="232"/>
      <c r="Z468" s="232"/>
      <c r="AA468" s="232"/>
    </row>
    <row r="469" spans="2:27" ht="15.75" customHeight="1">
      <c r="B469" s="232"/>
      <c r="C469" s="232"/>
      <c r="D469" s="232"/>
      <c r="E469" s="232"/>
      <c r="F469" s="232"/>
      <c r="G469" s="232"/>
      <c r="H469" s="232"/>
      <c r="I469" s="232"/>
      <c r="J469" s="232"/>
      <c r="K469" s="232"/>
      <c r="L469" s="232"/>
      <c r="M469" s="232"/>
      <c r="N469" s="232"/>
      <c r="O469" s="232"/>
      <c r="P469" s="232"/>
      <c r="Q469" s="232"/>
      <c r="R469" s="232"/>
      <c r="S469" s="232"/>
      <c r="T469" s="232"/>
      <c r="U469" s="232"/>
      <c r="V469" s="232"/>
      <c r="W469" s="232"/>
      <c r="X469" s="232"/>
      <c r="Y469" s="232"/>
      <c r="Z469" s="232"/>
      <c r="AA469" s="232"/>
    </row>
    <row r="470" spans="2:27" ht="15.75" customHeight="1">
      <c r="B470" s="232"/>
      <c r="C470" s="232"/>
      <c r="D470" s="232"/>
      <c r="E470" s="232"/>
      <c r="F470" s="232"/>
      <c r="G470" s="232"/>
      <c r="H470" s="232"/>
      <c r="I470" s="232"/>
      <c r="J470" s="232"/>
      <c r="K470" s="232"/>
      <c r="L470" s="232"/>
      <c r="M470" s="232"/>
      <c r="N470" s="232"/>
      <c r="O470" s="232"/>
      <c r="P470" s="232"/>
      <c r="Q470" s="232"/>
      <c r="R470" s="232"/>
      <c r="S470" s="232"/>
      <c r="T470" s="232"/>
      <c r="U470" s="232"/>
      <c r="V470" s="232"/>
      <c r="W470" s="232"/>
      <c r="X470" s="232"/>
      <c r="Y470" s="232"/>
      <c r="Z470" s="232"/>
      <c r="AA470" s="232"/>
    </row>
    <row r="471" spans="2:27" ht="15.75" customHeight="1">
      <c r="B471" s="232"/>
      <c r="C471" s="232"/>
      <c r="D471" s="232"/>
      <c r="E471" s="232"/>
      <c r="F471" s="232"/>
      <c r="G471" s="232"/>
      <c r="H471" s="232"/>
      <c r="I471" s="232"/>
      <c r="J471" s="232"/>
      <c r="K471" s="232"/>
      <c r="L471" s="232"/>
      <c r="M471" s="232"/>
      <c r="N471" s="232"/>
      <c r="O471" s="232"/>
      <c r="P471" s="232"/>
      <c r="Q471" s="232"/>
      <c r="R471" s="232"/>
      <c r="S471" s="232"/>
      <c r="T471" s="232"/>
      <c r="U471" s="232"/>
      <c r="V471" s="232"/>
      <c r="W471" s="232"/>
      <c r="X471" s="232"/>
      <c r="Y471" s="232"/>
      <c r="Z471" s="232"/>
      <c r="AA471" s="232"/>
    </row>
    <row r="472" spans="2:27" ht="15.75" customHeight="1">
      <c r="B472" s="232"/>
      <c r="C472" s="232"/>
      <c r="D472" s="232"/>
      <c r="E472" s="232"/>
      <c r="F472" s="232"/>
      <c r="G472" s="232"/>
      <c r="H472" s="232"/>
      <c r="I472" s="232"/>
      <c r="J472" s="232"/>
      <c r="K472" s="232"/>
      <c r="L472" s="232"/>
      <c r="M472" s="232"/>
      <c r="N472" s="232"/>
      <c r="O472" s="232"/>
      <c r="P472" s="232"/>
      <c r="Q472" s="232"/>
      <c r="R472" s="232"/>
      <c r="S472" s="232"/>
      <c r="T472" s="232"/>
      <c r="U472" s="232"/>
      <c r="V472" s="232"/>
      <c r="W472" s="232"/>
      <c r="X472" s="232"/>
      <c r="Y472" s="232"/>
      <c r="Z472" s="232"/>
      <c r="AA472" s="232"/>
    </row>
    <row r="473" spans="2:27" ht="15.75" customHeight="1">
      <c r="B473" s="232"/>
      <c r="C473" s="232"/>
      <c r="D473" s="232"/>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c r="AA473" s="232"/>
    </row>
    <row r="474" spans="2:27" ht="15.75" customHeight="1">
      <c r="B474" s="232"/>
      <c r="C474" s="232"/>
      <c r="D474" s="232"/>
      <c r="E474" s="232"/>
      <c r="F474" s="232"/>
      <c r="G474" s="232"/>
      <c r="H474" s="232"/>
      <c r="I474" s="232"/>
      <c r="J474" s="232"/>
      <c r="K474" s="232"/>
      <c r="L474" s="232"/>
      <c r="M474" s="232"/>
      <c r="N474" s="232"/>
      <c r="O474" s="232"/>
      <c r="P474" s="232"/>
      <c r="Q474" s="232"/>
      <c r="R474" s="232"/>
      <c r="S474" s="232"/>
      <c r="T474" s="232"/>
      <c r="U474" s="232"/>
      <c r="V474" s="232"/>
      <c r="W474" s="232"/>
      <c r="X474" s="232"/>
      <c r="Y474" s="232"/>
      <c r="Z474" s="232"/>
      <c r="AA474" s="232"/>
    </row>
    <row r="475" spans="2:27" ht="15.75" customHeight="1">
      <c r="B475" s="232"/>
      <c r="C475" s="232"/>
      <c r="D475" s="232"/>
      <c r="E475" s="232"/>
      <c r="F475" s="232"/>
      <c r="G475" s="232"/>
      <c r="H475" s="232"/>
      <c r="I475" s="232"/>
      <c r="J475" s="232"/>
      <c r="K475" s="232"/>
      <c r="L475" s="232"/>
      <c r="M475" s="232"/>
      <c r="N475" s="232"/>
      <c r="O475" s="232"/>
      <c r="P475" s="232"/>
      <c r="Q475" s="232"/>
      <c r="R475" s="232"/>
      <c r="S475" s="232"/>
      <c r="T475" s="232"/>
      <c r="U475" s="232"/>
      <c r="V475" s="232"/>
      <c r="W475" s="232"/>
      <c r="X475" s="232"/>
      <c r="Y475" s="232"/>
      <c r="Z475" s="232"/>
      <c r="AA475" s="232"/>
    </row>
    <row r="476" spans="2:27" ht="15.75" customHeight="1">
      <c r="B476" s="232"/>
      <c r="C476" s="232"/>
      <c r="D476" s="232"/>
      <c r="E476" s="232"/>
      <c r="F476" s="232"/>
      <c r="G476" s="232"/>
      <c r="H476" s="232"/>
      <c r="I476" s="232"/>
      <c r="J476" s="232"/>
      <c r="K476" s="232"/>
      <c r="L476" s="232"/>
      <c r="M476" s="232"/>
      <c r="N476" s="232"/>
      <c r="O476" s="232"/>
      <c r="P476" s="232"/>
      <c r="Q476" s="232"/>
      <c r="R476" s="232"/>
      <c r="S476" s="232"/>
      <c r="T476" s="232"/>
      <c r="U476" s="232"/>
      <c r="V476" s="232"/>
      <c r="W476" s="232"/>
      <c r="X476" s="232"/>
      <c r="Y476" s="232"/>
      <c r="Z476" s="232"/>
      <c r="AA476" s="232"/>
    </row>
    <row r="477" spans="2:27" ht="15.75" customHeight="1">
      <c r="B477" s="232"/>
      <c r="C477" s="232"/>
      <c r="D477" s="232"/>
      <c r="E477" s="232"/>
      <c r="F477" s="232"/>
      <c r="G477" s="232"/>
      <c r="H477" s="232"/>
      <c r="I477" s="232"/>
      <c r="J477" s="232"/>
      <c r="K477" s="232"/>
      <c r="L477" s="232"/>
      <c r="M477" s="232"/>
      <c r="N477" s="232"/>
      <c r="O477" s="232"/>
      <c r="P477" s="232"/>
      <c r="Q477" s="232"/>
      <c r="R477" s="232"/>
      <c r="S477" s="232"/>
      <c r="T477" s="232"/>
      <c r="U477" s="232"/>
      <c r="V477" s="232"/>
      <c r="W477" s="232"/>
      <c r="X477" s="232"/>
      <c r="Y477" s="232"/>
      <c r="Z477" s="232"/>
      <c r="AA477" s="232"/>
    </row>
    <row r="478" spans="2:27" ht="15.75" customHeight="1">
      <c r="B478" s="232"/>
      <c r="C478" s="232"/>
      <c r="D478" s="232"/>
      <c r="E478" s="232"/>
      <c r="F478" s="232"/>
      <c r="G478" s="232"/>
      <c r="H478" s="232"/>
      <c r="I478" s="232"/>
      <c r="J478" s="232"/>
      <c r="K478" s="232"/>
      <c r="L478" s="232"/>
      <c r="M478" s="232"/>
      <c r="N478" s="232"/>
      <c r="O478" s="232"/>
      <c r="P478" s="232"/>
      <c r="Q478" s="232"/>
      <c r="R478" s="232"/>
      <c r="S478" s="232"/>
      <c r="T478" s="232"/>
      <c r="U478" s="232"/>
      <c r="V478" s="232"/>
      <c r="W478" s="232"/>
      <c r="X478" s="232"/>
      <c r="Y478" s="232"/>
      <c r="Z478" s="232"/>
      <c r="AA478" s="232"/>
    </row>
    <row r="479" spans="2:27" ht="15.75" customHeight="1">
      <c r="B479" s="232"/>
      <c r="C479" s="232"/>
      <c r="D479" s="232"/>
      <c r="E479" s="232"/>
      <c r="F479" s="232"/>
      <c r="G479" s="232"/>
      <c r="H479" s="232"/>
      <c r="I479" s="232"/>
      <c r="J479" s="232"/>
      <c r="K479" s="232"/>
      <c r="L479" s="232"/>
      <c r="M479" s="232"/>
      <c r="N479" s="232"/>
      <c r="O479" s="232"/>
      <c r="P479" s="232"/>
      <c r="Q479" s="232"/>
      <c r="R479" s="232"/>
      <c r="S479" s="232"/>
      <c r="T479" s="232"/>
      <c r="U479" s="232"/>
      <c r="V479" s="232"/>
      <c r="W479" s="232"/>
      <c r="X479" s="232"/>
      <c r="Y479" s="232"/>
      <c r="Z479" s="232"/>
      <c r="AA479" s="232"/>
    </row>
    <row r="480" spans="2:27" ht="15.75" customHeight="1">
      <c r="B480" s="232"/>
      <c r="C480" s="232"/>
      <c r="D480" s="232"/>
      <c r="E480" s="232"/>
      <c r="F480" s="232"/>
      <c r="G480" s="232"/>
      <c r="H480" s="232"/>
      <c r="I480" s="232"/>
      <c r="J480" s="232"/>
      <c r="K480" s="232"/>
      <c r="L480" s="232"/>
      <c r="M480" s="232"/>
      <c r="N480" s="232"/>
      <c r="O480" s="232"/>
      <c r="P480" s="232"/>
      <c r="Q480" s="232"/>
      <c r="R480" s="232"/>
      <c r="S480" s="232"/>
      <c r="T480" s="232"/>
      <c r="U480" s="232"/>
      <c r="V480" s="232"/>
      <c r="W480" s="232"/>
      <c r="X480" s="232"/>
      <c r="Y480" s="232"/>
      <c r="Z480" s="232"/>
      <c r="AA480" s="232"/>
    </row>
    <row r="481" spans="2:27" ht="15.75" customHeight="1">
      <c r="B481" s="232"/>
      <c r="C481" s="232"/>
      <c r="D481" s="232"/>
      <c r="E481" s="232"/>
      <c r="F481" s="232"/>
      <c r="G481" s="232"/>
      <c r="H481" s="232"/>
      <c r="I481" s="232"/>
      <c r="J481" s="232"/>
      <c r="K481" s="232"/>
      <c r="L481" s="232"/>
      <c r="M481" s="232"/>
      <c r="N481" s="232"/>
      <c r="O481" s="232"/>
      <c r="P481" s="232"/>
      <c r="Q481" s="232"/>
      <c r="R481" s="232"/>
      <c r="S481" s="232"/>
      <c r="T481" s="232"/>
      <c r="U481" s="232"/>
      <c r="V481" s="232"/>
      <c r="W481" s="232"/>
      <c r="X481" s="232"/>
      <c r="Y481" s="232"/>
      <c r="Z481" s="232"/>
      <c r="AA481" s="232"/>
    </row>
    <row r="482" spans="2:27" ht="15.75" customHeight="1">
      <c r="B482" s="232"/>
      <c r="C482" s="232"/>
      <c r="D482" s="232"/>
      <c r="E482" s="232"/>
      <c r="F482" s="232"/>
      <c r="G482" s="232"/>
      <c r="H482" s="232"/>
      <c r="I482" s="232"/>
      <c r="J482" s="232"/>
      <c r="K482" s="232"/>
      <c r="L482" s="232"/>
      <c r="M482" s="232"/>
      <c r="N482" s="232"/>
      <c r="O482" s="232"/>
      <c r="P482" s="232"/>
      <c r="Q482" s="232"/>
      <c r="R482" s="232"/>
      <c r="S482" s="232"/>
      <c r="T482" s="232"/>
      <c r="U482" s="232"/>
      <c r="V482" s="232"/>
      <c r="W482" s="232"/>
      <c r="X482" s="232"/>
      <c r="Y482" s="232"/>
      <c r="Z482" s="232"/>
      <c r="AA482" s="232"/>
    </row>
    <row r="483" spans="2:27" ht="15.75" customHeight="1">
      <c r="B483" s="232"/>
      <c r="C483" s="232"/>
      <c r="D483" s="232"/>
      <c r="E483" s="232"/>
      <c r="F483" s="232"/>
      <c r="G483" s="232"/>
      <c r="H483" s="232"/>
      <c r="I483" s="232"/>
      <c r="J483" s="232"/>
      <c r="K483" s="232"/>
      <c r="L483" s="232"/>
      <c r="M483" s="232"/>
      <c r="N483" s="232"/>
      <c r="O483" s="232"/>
      <c r="P483" s="232"/>
      <c r="Q483" s="232"/>
      <c r="R483" s="232"/>
      <c r="S483" s="232"/>
      <c r="T483" s="232"/>
      <c r="U483" s="232"/>
      <c r="V483" s="232"/>
      <c r="W483" s="232"/>
      <c r="X483" s="232"/>
      <c r="Y483" s="232"/>
      <c r="Z483" s="232"/>
      <c r="AA483" s="232"/>
    </row>
    <row r="484" spans="2:27" ht="15.75" customHeight="1">
      <c r="B484" s="232"/>
      <c r="C484" s="232"/>
      <c r="D484" s="232"/>
      <c r="E484" s="232"/>
      <c r="F484" s="232"/>
      <c r="G484" s="232"/>
      <c r="H484" s="232"/>
      <c r="I484" s="232"/>
      <c r="J484" s="232"/>
      <c r="K484" s="232"/>
      <c r="L484" s="232"/>
      <c r="M484" s="232"/>
      <c r="N484" s="232"/>
      <c r="O484" s="232"/>
      <c r="P484" s="232"/>
      <c r="Q484" s="232"/>
      <c r="R484" s="232"/>
      <c r="S484" s="232"/>
      <c r="T484" s="232"/>
      <c r="U484" s="232"/>
      <c r="V484" s="232"/>
      <c r="W484" s="232"/>
      <c r="X484" s="232"/>
      <c r="Y484" s="232"/>
      <c r="Z484" s="232"/>
      <c r="AA484" s="232"/>
    </row>
    <row r="485" spans="2:27" ht="15.75" customHeight="1">
      <c r="B485" s="232"/>
      <c r="C485" s="232"/>
      <c r="D485" s="232"/>
      <c r="E485" s="232"/>
      <c r="F485" s="232"/>
      <c r="G485" s="232"/>
      <c r="H485" s="232"/>
      <c r="I485" s="232"/>
      <c r="J485" s="232"/>
      <c r="K485" s="232"/>
      <c r="L485" s="232"/>
      <c r="M485" s="232"/>
      <c r="N485" s="232"/>
      <c r="O485" s="232"/>
      <c r="P485" s="232"/>
      <c r="Q485" s="232"/>
      <c r="R485" s="232"/>
      <c r="S485" s="232"/>
      <c r="T485" s="232"/>
      <c r="U485" s="232"/>
      <c r="V485" s="232"/>
      <c r="W485" s="232"/>
      <c r="X485" s="232"/>
      <c r="Y485" s="232"/>
      <c r="Z485" s="232"/>
      <c r="AA485" s="232"/>
    </row>
    <row r="486" spans="2:27" ht="15.75" customHeight="1">
      <c r="B486" s="232"/>
      <c r="C486" s="232"/>
      <c r="D486" s="232"/>
      <c r="E486" s="232"/>
      <c r="F486" s="232"/>
      <c r="G486" s="232"/>
      <c r="H486" s="232"/>
      <c r="I486" s="232"/>
      <c r="J486" s="232"/>
      <c r="K486" s="232"/>
      <c r="L486" s="232"/>
      <c r="M486" s="232"/>
      <c r="N486" s="232"/>
      <c r="O486" s="232"/>
      <c r="P486" s="232"/>
      <c r="Q486" s="232"/>
      <c r="R486" s="232"/>
      <c r="S486" s="232"/>
      <c r="T486" s="232"/>
      <c r="U486" s="232"/>
      <c r="V486" s="232"/>
      <c r="W486" s="232"/>
      <c r="X486" s="232"/>
      <c r="Y486" s="232"/>
      <c r="Z486" s="232"/>
      <c r="AA486" s="232"/>
    </row>
    <row r="487" spans="2:27" ht="15.75" customHeight="1">
      <c r="B487" s="232"/>
      <c r="C487" s="232"/>
      <c r="D487" s="232"/>
      <c r="E487" s="232"/>
      <c r="F487" s="232"/>
      <c r="G487" s="232"/>
      <c r="H487" s="232"/>
      <c r="I487" s="232"/>
      <c r="J487" s="232"/>
      <c r="K487" s="232"/>
      <c r="L487" s="232"/>
      <c r="M487" s="232"/>
      <c r="N487" s="232"/>
      <c r="O487" s="232"/>
      <c r="P487" s="232"/>
      <c r="Q487" s="232"/>
      <c r="R487" s="232"/>
      <c r="S487" s="232"/>
      <c r="T487" s="232"/>
      <c r="U487" s="232"/>
      <c r="V487" s="232"/>
      <c r="W487" s="232"/>
      <c r="X487" s="232"/>
      <c r="Y487" s="232"/>
      <c r="Z487" s="232"/>
      <c r="AA487" s="232"/>
    </row>
    <row r="488" spans="2:27" ht="15.75" customHeight="1">
      <c r="B488" s="232"/>
      <c r="C488" s="232"/>
      <c r="D488" s="232"/>
      <c r="E488" s="232"/>
      <c r="F488" s="232"/>
      <c r="G488" s="232"/>
      <c r="H488" s="232"/>
      <c r="I488" s="232"/>
      <c r="J488" s="232"/>
      <c r="K488" s="232"/>
      <c r="L488" s="232"/>
      <c r="M488" s="232"/>
      <c r="N488" s="232"/>
      <c r="O488" s="232"/>
      <c r="P488" s="232"/>
      <c r="Q488" s="232"/>
      <c r="R488" s="232"/>
      <c r="S488" s="232"/>
      <c r="T488" s="232"/>
      <c r="U488" s="232"/>
      <c r="V488" s="232"/>
      <c r="W488" s="232"/>
      <c r="X488" s="232"/>
      <c r="Y488" s="232"/>
      <c r="Z488" s="232"/>
      <c r="AA488" s="232"/>
    </row>
    <row r="489" spans="2:27" ht="15.75" customHeight="1">
      <c r="B489" s="232"/>
      <c r="C489" s="232"/>
      <c r="D489" s="232"/>
      <c r="E489" s="232"/>
      <c r="F489" s="232"/>
      <c r="G489" s="232"/>
      <c r="H489" s="232"/>
      <c r="I489" s="232"/>
      <c r="J489" s="232"/>
      <c r="K489" s="232"/>
      <c r="L489" s="232"/>
      <c r="M489" s="232"/>
      <c r="N489" s="232"/>
      <c r="O489" s="232"/>
      <c r="P489" s="232"/>
      <c r="Q489" s="232"/>
      <c r="R489" s="232"/>
      <c r="S489" s="232"/>
      <c r="T489" s="232"/>
      <c r="U489" s="232"/>
      <c r="V489" s="232"/>
      <c r="W489" s="232"/>
      <c r="X489" s="232"/>
      <c r="Y489" s="232"/>
      <c r="Z489" s="232"/>
      <c r="AA489" s="232"/>
    </row>
    <row r="490" spans="2:27" ht="15.75" customHeight="1">
      <c r="B490" s="232"/>
      <c r="C490" s="232"/>
      <c r="D490" s="232"/>
      <c r="E490" s="232"/>
      <c r="F490" s="232"/>
      <c r="G490" s="232"/>
      <c r="H490" s="232"/>
      <c r="I490" s="232"/>
      <c r="J490" s="232"/>
      <c r="K490" s="232"/>
      <c r="L490" s="232"/>
      <c r="M490" s="232"/>
      <c r="N490" s="232"/>
      <c r="O490" s="232"/>
      <c r="P490" s="232"/>
      <c r="Q490" s="232"/>
      <c r="R490" s="232"/>
      <c r="S490" s="232"/>
      <c r="T490" s="232"/>
      <c r="U490" s="232"/>
      <c r="V490" s="232"/>
      <c r="W490" s="232"/>
      <c r="X490" s="232"/>
      <c r="Y490" s="232"/>
      <c r="Z490" s="232"/>
      <c r="AA490" s="232"/>
    </row>
    <row r="491" spans="2:27" ht="15.75" customHeight="1">
      <c r="B491" s="232"/>
      <c r="C491" s="232"/>
      <c r="D491" s="232"/>
      <c r="E491" s="232"/>
      <c r="F491" s="232"/>
      <c r="G491" s="232"/>
      <c r="H491" s="232"/>
      <c r="I491" s="232"/>
      <c r="J491" s="232"/>
      <c r="K491" s="232"/>
      <c r="L491" s="232"/>
      <c r="M491" s="232"/>
      <c r="N491" s="232"/>
      <c r="O491" s="232"/>
      <c r="P491" s="232"/>
      <c r="Q491" s="232"/>
      <c r="R491" s="232"/>
      <c r="S491" s="232"/>
      <c r="T491" s="232"/>
      <c r="U491" s="232"/>
      <c r="V491" s="232"/>
      <c r="W491" s="232"/>
      <c r="X491" s="232"/>
      <c r="Y491" s="232"/>
      <c r="Z491" s="232"/>
      <c r="AA491" s="232"/>
    </row>
    <row r="492" spans="2:27" ht="15.75" customHeight="1">
      <c r="B492" s="232"/>
      <c r="C492" s="232"/>
      <c r="D492" s="232"/>
      <c r="E492" s="232"/>
      <c r="F492" s="232"/>
      <c r="G492" s="232"/>
      <c r="H492" s="232"/>
      <c r="I492" s="232"/>
      <c r="J492" s="232"/>
      <c r="K492" s="232"/>
      <c r="L492" s="232"/>
      <c r="M492" s="232"/>
      <c r="N492" s="232"/>
      <c r="O492" s="232"/>
      <c r="P492" s="232"/>
      <c r="Q492" s="232"/>
      <c r="R492" s="232"/>
      <c r="S492" s="232"/>
      <c r="T492" s="232"/>
      <c r="U492" s="232"/>
      <c r="V492" s="232"/>
      <c r="W492" s="232"/>
      <c r="X492" s="232"/>
      <c r="Y492" s="232"/>
      <c r="Z492" s="232"/>
      <c r="AA492" s="232"/>
    </row>
    <row r="493" spans="2:27" ht="15.75" customHeight="1">
      <c r="B493" s="232"/>
      <c r="C493" s="232"/>
      <c r="D493" s="232"/>
      <c r="E493" s="232"/>
      <c r="F493" s="232"/>
      <c r="G493" s="232"/>
      <c r="H493" s="232"/>
      <c r="I493" s="232"/>
      <c r="J493" s="232"/>
      <c r="K493" s="232"/>
      <c r="L493" s="232"/>
      <c r="M493" s="232"/>
      <c r="N493" s="232"/>
      <c r="O493" s="232"/>
      <c r="P493" s="232"/>
      <c r="Q493" s="232"/>
      <c r="R493" s="232"/>
      <c r="S493" s="232"/>
      <c r="T493" s="232"/>
      <c r="U493" s="232"/>
      <c r="V493" s="232"/>
      <c r="W493" s="232"/>
      <c r="X493" s="232"/>
      <c r="Y493" s="232"/>
      <c r="Z493" s="232"/>
      <c r="AA493" s="232"/>
    </row>
    <row r="494" spans="2:27" ht="15.75" customHeight="1">
      <c r="B494" s="232"/>
      <c r="C494" s="232"/>
      <c r="D494" s="232"/>
      <c r="E494" s="232"/>
      <c r="F494" s="232"/>
      <c r="G494" s="232"/>
      <c r="H494" s="232"/>
      <c r="I494" s="232"/>
      <c r="J494" s="232"/>
      <c r="K494" s="232"/>
      <c r="L494" s="232"/>
      <c r="M494" s="232"/>
      <c r="N494" s="232"/>
      <c r="O494" s="232"/>
      <c r="P494" s="232"/>
      <c r="Q494" s="232"/>
      <c r="R494" s="232"/>
      <c r="S494" s="232"/>
      <c r="T494" s="232"/>
      <c r="U494" s="232"/>
      <c r="V494" s="232"/>
      <c r="W494" s="232"/>
      <c r="X494" s="232"/>
      <c r="Y494" s="232"/>
      <c r="Z494" s="232"/>
      <c r="AA494" s="232"/>
    </row>
    <row r="495" spans="2:27" ht="15.75" customHeight="1">
      <c r="B495" s="232"/>
      <c r="C495" s="232"/>
      <c r="D495" s="232"/>
      <c r="E495" s="232"/>
      <c r="F495" s="232"/>
      <c r="G495" s="232"/>
      <c r="H495" s="232"/>
      <c r="I495" s="232"/>
      <c r="J495" s="232"/>
      <c r="K495" s="232"/>
      <c r="L495" s="232"/>
      <c r="M495" s="232"/>
      <c r="N495" s="232"/>
      <c r="O495" s="232"/>
      <c r="P495" s="232"/>
      <c r="Q495" s="232"/>
      <c r="R495" s="232"/>
      <c r="S495" s="232"/>
      <c r="T495" s="232"/>
      <c r="U495" s="232"/>
      <c r="V495" s="232"/>
      <c r="W495" s="232"/>
      <c r="X495" s="232"/>
      <c r="Y495" s="232"/>
      <c r="Z495" s="232"/>
      <c r="AA495" s="232"/>
    </row>
    <row r="496" spans="2:27" ht="15.75" customHeight="1">
      <c r="B496" s="232"/>
      <c r="C496" s="232"/>
      <c r="D496" s="232"/>
      <c r="E496" s="232"/>
      <c r="F496" s="232"/>
      <c r="G496" s="232"/>
      <c r="H496" s="232"/>
      <c r="I496" s="232"/>
      <c r="J496" s="232"/>
      <c r="K496" s="232"/>
      <c r="L496" s="232"/>
      <c r="M496" s="232"/>
      <c r="N496" s="232"/>
      <c r="O496" s="232"/>
      <c r="P496" s="232"/>
      <c r="Q496" s="232"/>
      <c r="R496" s="232"/>
      <c r="S496" s="232"/>
      <c r="T496" s="232"/>
      <c r="U496" s="232"/>
      <c r="V496" s="232"/>
      <c r="W496" s="232"/>
      <c r="X496" s="232"/>
      <c r="Y496" s="232"/>
      <c r="Z496" s="232"/>
      <c r="AA496" s="232"/>
    </row>
    <row r="497" spans="2:27" ht="15.75" customHeight="1">
      <c r="B497" s="232"/>
      <c r="C497" s="232"/>
      <c r="D497" s="232"/>
      <c r="E497" s="232"/>
      <c r="F497" s="232"/>
      <c r="G497" s="232"/>
      <c r="H497" s="232"/>
      <c r="I497" s="232"/>
      <c r="J497" s="232"/>
      <c r="K497" s="232"/>
      <c r="L497" s="232"/>
      <c r="M497" s="232"/>
      <c r="N497" s="232"/>
      <c r="O497" s="232"/>
      <c r="P497" s="232"/>
      <c r="Q497" s="232"/>
      <c r="R497" s="232"/>
      <c r="S497" s="232"/>
      <c r="T497" s="232"/>
      <c r="U497" s="232"/>
      <c r="V497" s="232"/>
      <c r="W497" s="232"/>
      <c r="X497" s="232"/>
      <c r="Y497" s="232"/>
      <c r="Z497" s="232"/>
      <c r="AA497" s="232"/>
    </row>
    <row r="498" spans="2:27" ht="15.75" customHeight="1">
      <c r="B498" s="232"/>
      <c r="C498" s="232"/>
      <c r="D498" s="232"/>
      <c r="E498" s="232"/>
      <c r="F498" s="232"/>
      <c r="G498" s="232"/>
      <c r="H498" s="232"/>
      <c r="I498" s="232"/>
      <c r="J498" s="232"/>
      <c r="K498" s="232"/>
      <c r="L498" s="232"/>
      <c r="M498" s="232"/>
      <c r="N498" s="232"/>
      <c r="O498" s="232"/>
      <c r="P498" s="232"/>
      <c r="Q498" s="232"/>
      <c r="R498" s="232"/>
      <c r="S498" s="232"/>
      <c r="T498" s="232"/>
      <c r="U498" s="232"/>
      <c r="V498" s="232"/>
      <c r="W498" s="232"/>
      <c r="X498" s="232"/>
      <c r="Y498" s="232"/>
      <c r="Z498" s="232"/>
      <c r="AA498" s="232"/>
    </row>
    <row r="499" spans="2:27" ht="15.75" customHeight="1">
      <c r="B499" s="232"/>
      <c r="C499" s="232"/>
      <c r="D499" s="232"/>
      <c r="E499" s="232"/>
      <c r="F499" s="232"/>
      <c r="G499" s="232"/>
      <c r="H499" s="232"/>
      <c r="I499" s="232"/>
      <c r="J499" s="232"/>
      <c r="K499" s="232"/>
      <c r="L499" s="232"/>
      <c r="M499" s="232"/>
      <c r="N499" s="232"/>
      <c r="O499" s="232"/>
      <c r="P499" s="232"/>
      <c r="Q499" s="232"/>
      <c r="R499" s="232"/>
      <c r="S499" s="232"/>
      <c r="T499" s="232"/>
      <c r="U499" s="232"/>
      <c r="V499" s="232"/>
      <c r="W499" s="232"/>
      <c r="X499" s="232"/>
      <c r="Y499" s="232"/>
      <c r="Z499" s="232"/>
      <c r="AA499" s="232"/>
    </row>
    <row r="500" spans="2:27" ht="15.75" customHeight="1">
      <c r="B500" s="232"/>
      <c r="C500" s="232"/>
      <c r="D500" s="232"/>
      <c r="E500" s="232"/>
      <c r="F500" s="232"/>
      <c r="G500" s="232"/>
      <c r="H500" s="232"/>
      <c r="I500" s="232"/>
      <c r="J500" s="232"/>
      <c r="K500" s="232"/>
      <c r="L500" s="232"/>
      <c r="M500" s="232"/>
      <c r="N500" s="232"/>
      <c r="O500" s="232"/>
      <c r="P500" s="232"/>
      <c r="Q500" s="232"/>
      <c r="R500" s="232"/>
      <c r="S500" s="232"/>
      <c r="T500" s="232"/>
      <c r="U500" s="232"/>
      <c r="V500" s="232"/>
      <c r="W500" s="232"/>
      <c r="X500" s="232"/>
      <c r="Y500" s="232"/>
      <c r="Z500" s="232"/>
      <c r="AA500" s="232"/>
    </row>
    <row r="501" spans="2:27" ht="15.75" customHeight="1">
      <c r="B501" s="232"/>
      <c r="C501" s="232"/>
      <c r="D501" s="232"/>
      <c r="E501" s="232"/>
      <c r="F501" s="232"/>
      <c r="G501" s="232"/>
      <c r="H501" s="232"/>
      <c r="I501" s="232"/>
      <c r="J501" s="232"/>
      <c r="K501" s="232"/>
      <c r="L501" s="232"/>
      <c r="M501" s="232"/>
      <c r="N501" s="232"/>
      <c r="O501" s="232"/>
      <c r="P501" s="232"/>
      <c r="Q501" s="232"/>
      <c r="R501" s="232"/>
      <c r="S501" s="232"/>
      <c r="T501" s="232"/>
      <c r="U501" s="232"/>
      <c r="V501" s="232"/>
      <c r="W501" s="232"/>
      <c r="X501" s="232"/>
      <c r="Y501" s="232"/>
      <c r="Z501" s="232"/>
      <c r="AA501" s="232"/>
    </row>
    <row r="502" spans="2:27" ht="15.75" customHeight="1">
      <c r="B502" s="232"/>
      <c r="C502" s="232"/>
      <c r="D502" s="232"/>
      <c r="E502" s="232"/>
      <c r="F502" s="232"/>
      <c r="G502" s="232"/>
      <c r="H502" s="232"/>
      <c r="I502" s="232"/>
      <c r="J502" s="232"/>
      <c r="K502" s="232"/>
      <c r="L502" s="232"/>
      <c r="M502" s="232"/>
      <c r="N502" s="232"/>
      <c r="O502" s="232"/>
      <c r="P502" s="232"/>
      <c r="Q502" s="232"/>
      <c r="R502" s="232"/>
      <c r="S502" s="232"/>
      <c r="T502" s="232"/>
      <c r="U502" s="232"/>
      <c r="V502" s="232"/>
      <c r="W502" s="232"/>
      <c r="X502" s="232"/>
      <c r="Y502" s="232"/>
      <c r="Z502" s="232"/>
      <c r="AA502" s="232"/>
    </row>
    <row r="503" spans="2:27" ht="15.75" customHeight="1">
      <c r="B503" s="232"/>
      <c r="C503" s="232"/>
      <c r="D503" s="232"/>
      <c r="E503" s="232"/>
      <c r="F503" s="232"/>
      <c r="G503" s="232"/>
      <c r="H503" s="232"/>
      <c r="I503" s="232"/>
      <c r="J503" s="232"/>
      <c r="K503" s="232"/>
      <c r="L503" s="232"/>
      <c r="M503" s="232"/>
      <c r="N503" s="232"/>
      <c r="O503" s="232"/>
      <c r="P503" s="232"/>
      <c r="Q503" s="232"/>
      <c r="R503" s="232"/>
      <c r="S503" s="232"/>
      <c r="T503" s="232"/>
      <c r="U503" s="232"/>
      <c r="V503" s="232"/>
      <c r="W503" s="232"/>
      <c r="X503" s="232"/>
      <c r="Y503" s="232"/>
      <c r="Z503" s="232"/>
      <c r="AA503" s="232"/>
    </row>
    <row r="504" spans="2:27" ht="15.75" customHeight="1">
      <c r="B504" s="232"/>
      <c r="C504" s="232"/>
      <c r="D504" s="232"/>
      <c r="E504" s="232"/>
      <c r="F504" s="232"/>
      <c r="G504" s="232"/>
      <c r="H504" s="232"/>
      <c r="I504" s="232"/>
      <c r="J504" s="232"/>
      <c r="K504" s="232"/>
      <c r="L504" s="232"/>
      <c r="M504" s="232"/>
      <c r="N504" s="232"/>
      <c r="O504" s="232"/>
      <c r="P504" s="232"/>
      <c r="Q504" s="232"/>
      <c r="R504" s="232"/>
      <c r="S504" s="232"/>
      <c r="T504" s="232"/>
      <c r="U504" s="232"/>
      <c r="V504" s="232"/>
      <c r="W504" s="232"/>
      <c r="X504" s="232"/>
      <c r="Y504" s="232"/>
      <c r="Z504" s="232"/>
      <c r="AA504" s="232"/>
    </row>
    <row r="505" spans="2:27" ht="15.75" customHeight="1">
      <c r="B505" s="232"/>
      <c r="C505" s="232"/>
      <c r="D505" s="232"/>
      <c r="E505" s="232"/>
      <c r="F505" s="232"/>
      <c r="G505" s="232"/>
      <c r="H505" s="232"/>
      <c r="I505" s="232"/>
      <c r="J505" s="232"/>
      <c r="K505" s="232"/>
      <c r="L505" s="232"/>
      <c r="M505" s="232"/>
      <c r="N505" s="232"/>
      <c r="O505" s="232"/>
      <c r="P505" s="232"/>
      <c r="Q505" s="232"/>
      <c r="R505" s="232"/>
      <c r="S505" s="232"/>
      <c r="T505" s="232"/>
      <c r="U505" s="232"/>
      <c r="V505" s="232"/>
      <c r="W505" s="232"/>
      <c r="X505" s="232"/>
      <c r="Y505" s="232"/>
      <c r="Z505" s="232"/>
      <c r="AA505" s="232"/>
    </row>
    <row r="506" spans="2:27" ht="15.75" customHeight="1">
      <c r="B506" s="232"/>
      <c r="C506" s="232"/>
      <c r="D506" s="232"/>
      <c r="E506" s="232"/>
      <c r="F506" s="232"/>
      <c r="G506" s="232"/>
      <c r="H506" s="232"/>
      <c r="I506" s="232"/>
      <c r="J506" s="232"/>
      <c r="K506" s="232"/>
      <c r="L506" s="232"/>
      <c r="M506" s="232"/>
      <c r="N506" s="232"/>
      <c r="O506" s="232"/>
      <c r="P506" s="232"/>
      <c r="Q506" s="232"/>
      <c r="R506" s="232"/>
      <c r="S506" s="232"/>
      <c r="T506" s="232"/>
      <c r="U506" s="232"/>
      <c r="V506" s="232"/>
      <c r="W506" s="232"/>
      <c r="X506" s="232"/>
      <c r="Y506" s="232"/>
      <c r="Z506" s="232"/>
      <c r="AA506" s="232"/>
    </row>
    <row r="507" spans="2:27" ht="15.75" customHeight="1">
      <c r="B507" s="232"/>
      <c r="C507" s="232"/>
      <c r="D507" s="232"/>
      <c r="E507" s="232"/>
      <c r="F507" s="232"/>
      <c r="G507" s="232"/>
      <c r="H507" s="232"/>
      <c r="I507" s="232"/>
      <c r="J507" s="232"/>
      <c r="K507" s="232"/>
      <c r="L507" s="232"/>
      <c r="M507" s="232"/>
      <c r="N507" s="232"/>
      <c r="O507" s="232"/>
      <c r="P507" s="232"/>
      <c r="Q507" s="232"/>
      <c r="R507" s="232"/>
      <c r="S507" s="232"/>
      <c r="T507" s="232"/>
      <c r="U507" s="232"/>
      <c r="V507" s="232"/>
      <c r="W507" s="232"/>
      <c r="X507" s="232"/>
      <c r="Y507" s="232"/>
      <c r="Z507" s="232"/>
      <c r="AA507" s="232"/>
    </row>
    <row r="508" spans="2:27" ht="15.75" customHeight="1">
      <c r="B508" s="232"/>
      <c r="C508" s="232"/>
      <c r="D508" s="232"/>
      <c r="E508" s="232"/>
      <c r="F508" s="232"/>
      <c r="G508" s="232"/>
      <c r="H508" s="232"/>
      <c r="I508" s="232"/>
      <c r="J508" s="232"/>
      <c r="K508" s="232"/>
      <c r="L508" s="232"/>
      <c r="M508" s="232"/>
      <c r="N508" s="232"/>
      <c r="O508" s="232"/>
      <c r="P508" s="232"/>
      <c r="Q508" s="232"/>
      <c r="R508" s="232"/>
      <c r="S508" s="232"/>
      <c r="T508" s="232"/>
      <c r="U508" s="232"/>
      <c r="V508" s="232"/>
      <c r="W508" s="232"/>
      <c r="X508" s="232"/>
      <c r="Y508" s="232"/>
      <c r="Z508" s="232"/>
      <c r="AA508" s="232"/>
    </row>
    <row r="509" spans="2:27" ht="15.75" customHeight="1">
      <c r="B509" s="232"/>
      <c r="C509" s="232"/>
      <c r="D509" s="232"/>
      <c r="E509" s="232"/>
      <c r="F509" s="232"/>
      <c r="G509" s="232"/>
      <c r="H509" s="232"/>
      <c r="I509" s="232"/>
      <c r="J509" s="232"/>
      <c r="K509" s="232"/>
      <c r="L509" s="232"/>
      <c r="M509" s="232"/>
      <c r="N509" s="232"/>
      <c r="O509" s="232"/>
      <c r="P509" s="232"/>
      <c r="Q509" s="232"/>
      <c r="R509" s="232"/>
      <c r="S509" s="232"/>
      <c r="T509" s="232"/>
      <c r="U509" s="232"/>
      <c r="V509" s="232"/>
      <c r="W509" s="232"/>
      <c r="X509" s="232"/>
      <c r="Y509" s="232"/>
      <c r="Z509" s="232"/>
      <c r="AA509" s="232"/>
    </row>
    <row r="510" spans="2:27" ht="15.75" customHeight="1">
      <c r="B510" s="232"/>
      <c r="C510" s="232"/>
      <c r="D510" s="232"/>
      <c r="E510" s="232"/>
      <c r="F510" s="232"/>
      <c r="G510" s="232"/>
      <c r="H510" s="232"/>
      <c r="I510" s="232"/>
      <c r="J510" s="232"/>
      <c r="K510" s="232"/>
      <c r="L510" s="232"/>
      <c r="M510" s="232"/>
      <c r="N510" s="232"/>
      <c r="O510" s="232"/>
      <c r="P510" s="232"/>
      <c r="Q510" s="232"/>
      <c r="R510" s="232"/>
      <c r="S510" s="232"/>
      <c r="T510" s="232"/>
      <c r="U510" s="232"/>
      <c r="V510" s="232"/>
      <c r="W510" s="232"/>
      <c r="X510" s="232"/>
      <c r="Y510" s="232"/>
      <c r="Z510" s="232"/>
      <c r="AA510" s="232"/>
    </row>
    <row r="511" spans="2:27" ht="15.75" customHeight="1">
      <c r="B511" s="232"/>
      <c r="C511" s="232"/>
      <c r="D511" s="232"/>
      <c r="E511" s="232"/>
      <c r="F511" s="232"/>
      <c r="G511" s="232"/>
      <c r="H511" s="232"/>
      <c r="I511" s="232"/>
      <c r="J511" s="232"/>
      <c r="K511" s="232"/>
      <c r="L511" s="232"/>
      <c r="M511" s="232"/>
      <c r="N511" s="232"/>
      <c r="O511" s="232"/>
      <c r="P511" s="232"/>
      <c r="Q511" s="232"/>
      <c r="R511" s="232"/>
      <c r="S511" s="232"/>
      <c r="T511" s="232"/>
      <c r="U511" s="232"/>
      <c r="V511" s="232"/>
      <c r="W511" s="232"/>
      <c r="X511" s="232"/>
      <c r="Y511" s="232"/>
      <c r="Z511" s="232"/>
      <c r="AA511" s="232"/>
    </row>
    <row r="512" spans="2:27" ht="15.75" customHeight="1">
      <c r="B512" s="232"/>
      <c r="C512" s="232"/>
      <c r="D512" s="232"/>
      <c r="E512" s="232"/>
      <c r="F512" s="232"/>
      <c r="G512" s="232"/>
      <c r="H512" s="232"/>
      <c r="I512" s="232"/>
      <c r="J512" s="232"/>
      <c r="K512" s="232"/>
      <c r="L512" s="232"/>
      <c r="M512" s="232"/>
      <c r="N512" s="232"/>
      <c r="O512" s="232"/>
      <c r="P512" s="232"/>
      <c r="Q512" s="232"/>
      <c r="R512" s="232"/>
      <c r="S512" s="232"/>
      <c r="T512" s="232"/>
      <c r="U512" s="232"/>
      <c r="V512" s="232"/>
      <c r="W512" s="232"/>
      <c r="X512" s="232"/>
      <c r="Y512" s="232"/>
      <c r="Z512" s="232"/>
      <c r="AA512" s="232"/>
    </row>
    <row r="513" spans="2:27" ht="15.75" customHeight="1">
      <c r="B513" s="232"/>
      <c r="C513" s="232"/>
      <c r="D513" s="232"/>
      <c r="E513" s="232"/>
      <c r="F513" s="232"/>
      <c r="G513" s="232"/>
      <c r="H513" s="232"/>
      <c r="I513" s="232"/>
      <c r="J513" s="232"/>
      <c r="K513" s="232"/>
      <c r="L513" s="232"/>
      <c r="M513" s="232"/>
      <c r="N513" s="232"/>
      <c r="O513" s="232"/>
      <c r="P513" s="232"/>
      <c r="Q513" s="232"/>
      <c r="R513" s="232"/>
      <c r="S513" s="232"/>
      <c r="T513" s="232"/>
      <c r="U513" s="232"/>
      <c r="V513" s="232"/>
      <c r="W513" s="232"/>
      <c r="X513" s="232"/>
      <c r="Y513" s="232"/>
      <c r="Z513" s="232"/>
      <c r="AA513" s="232"/>
    </row>
    <row r="514" spans="2:27" ht="15.75" customHeight="1">
      <c r="B514" s="232"/>
      <c r="C514" s="232"/>
      <c r="D514" s="232"/>
      <c r="E514" s="232"/>
      <c r="F514" s="232"/>
      <c r="G514" s="232"/>
      <c r="H514" s="232"/>
      <c r="I514" s="232"/>
      <c r="J514" s="232"/>
      <c r="K514" s="232"/>
      <c r="L514" s="232"/>
      <c r="M514" s="232"/>
      <c r="N514" s="232"/>
      <c r="O514" s="232"/>
      <c r="P514" s="232"/>
      <c r="Q514" s="232"/>
      <c r="R514" s="232"/>
      <c r="S514" s="232"/>
      <c r="T514" s="232"/>
      <c r="U514" s="232"/>
      <c r="V514" s="232"/>
      <c r="W514" s="232"/>
      <c r="X514" s="232"/>
      <c r="Y514" s="232"/>
      <c r="Z514" s="232"/>
      <c r="AA514" s="232"/>
    </row>
    <row r="515" spans="2:27" ht="15.75" customHeight="1">
      <c r="B515" s="232"/>
      <c r="C515" s="232"/>
      <c r="D515" s="232"/>
      <c r="E515" s="232"/>
      <c r="F515" s="232"/>
      <c r="G515" s="232"/>
      <c r="H515" s="232"/>
      <c r="I515" s="232"/>
      <c r="J515" s="232"/>
      <c r="K515" s="232"/>
      <c r="L515" s="232"/>
      <c r="M515" s="232"/>
      <c r="N515" s="232"/>
      <c r="O515" s="232"/>
      <c r="P515" s="232"/>
      <c r="Q515" s="232"/>
      <c r="R515" s="232"/>
      <c r="S515" s="232"/>
      <c r="T515" s="232"/>
      <c r="U515" s="232"/>
      <c r="V515" s="232"/>
      <c r="W515" s="232"/>
      <c r="X515" s="232"/>
      <c r="Y515" s="232"/>
      <c r="Z515" s="232"/>
      <c r="AA515" s="232"/>
    </row>
    <row r="516" spans="2:27" ht="15.75" customHeight="1">
      <c r="B516" s="232"/>
      <c r="C516" s="232"/>
      <c r="D516" s="232"/>
      <c r="E516" s="232"/>
      <c r="F516" s="232"/>
      <c r="G516" s="232"/>
      <c r="H516" s="232"/>
      <c r="I516" s="232"/>
      <c r="J516" s="232"/>
      <c r="K516" s="232"/>
      <c r="L516" s="232"/>
      <c r="M516" s="232"/>
      <c r="N516" s="232"/>
      <c r="O516" s="232"/>
      <c r="P516" s="232"/>
      <c r="Q516" s="232"/>
      <c r="R516" s="232"/>
      <c r="S516" s="232"/>
      <c r="T516" s="232"/>
      <c r="U516" s="232"/>
      <c r="V516" s="232"/>
      <c r="W516" s="232"/>
      <c r="X516" s="232"/>
      <c r="Y516" s="232"/>
      <c r="Z516" s="232"/>
      <c r="AA516" s="232"/>
    </row>
    <row r="517" spans="2:27" ht="15.75" customHeight="1">
      <c r="B517" s="232"/>
      <c r="C517" s="232"/>
      <c r="D517" s="232"/>
      <c r="E517" s="232"/>
      <c r="F517" s="232"/>
      <c r="G517" s="232"/>
      <c r="H517" s="232"/>
      <c r="I517" s="232"/>
      <c r="J517" s="232"/>
      <c r="K517" s="232"/>
      <c r="L517" s="232"/>
      <c r="M517" s="232"/>
      <c r="N517" s="232"/>
      <c r="O517" s="232"/>
      <c r="P517" s="232"/>
      <c r="Q517" s="232"/>
      <c r="R517" s="232"/>
      <c r="S517" s="232"/>
      <c r="T517" s="232"/>
      <c r="U517" s="232"/>
      <c r="V517" s="232"/>
      <c r="W517" s="232"/>
      <c r="X517" s="232"/>
      <c r="Y517" s="232"/>
      <c r="Z517" s="232"/>
      <c r="AA517" s="232"/>
    </row>
    <row r="518" spans="2:27" ht="15.75" customHeight="1">
      <c r="B518" s="232"/>
      <c r="C518" s="232"/>
      <c r="D518" s="232"/>
      <c r="E518" s="232"/>
      <c r="F518" s="232"/>
      <c r="G518" s="232"/>
      <c r="H518" s="232"/>
      <c r="I518" s="232"/>
      <c r="J518" s="232"/>
      <c r="K518" s="232"/>
      <c r="L518" s="232"/>
      <c r="M518" s="232"/>
      <c r="N518" s="232"/>
      <c r="O518" s="232"/>
      <c r="P518" s="232"/>
      <c r="Q518" s="232"/>
      <c r="R518" s="232"/>
      <c r="S518" s="232"/>
      <c r="T518" s="232"/>
      <c r="U518" s="232"/>
      <c r="V518" s="232"/>
      <c r="W518" s="232"/>
      <c r="X518" s="232"/>
      <c r="Y518" s="232"/>
      <c r="Z518" s="232"/>
      <c r="AA518" s="232"/>
    </row>
    <row r="519" spans="2:27" ht="15.75" customHeight="1">
      <c r="B519" s="232"/>
      <c r="C519" s="232"/>
      <c r="D519" s="232"/>
      <c r="E519" s="232"/>
      <c r="F519" s="232"/>
      <c r="G519" s="232"/>
      <c r="H519" s="232"/>
      <c r="I519" s="232"/>
      <c r="J519" s="232"/>
      <c r="K519" s="232"/>
      <c r="L519" s="232"/>
      <c r="M519" s="232"/>
      <c r="N519" s="232"/>
      <c r="O519" s="232"/>
      <c r="P519" s="232"/>
      <c r="Q519" s="232"/>
      <c r="R519" s="232"/>
      <c r="S519" s="232"/>
      <c r="T519" s="232"/>
      <c r="U519" s="232"/>
      <c r="V519" s="232"/>
      <c r="W519" s="232"/>
      <c r="X519" s="232"/>
      <c r="Y519" s="232"/>
      <c r="Z519" s="232"/>
      <c r="AA519" s="232"/>
    </row>
    <row r="520" spans="2:27" ht="15.75" customHeight="1">
      <c r="B520" s="232"/>
      <c r="C520" s="232"/>
      <c r="D520" s="232"/>
      <c r="E520" s="232"/>
      <c r="F520" s="232"/>
      <c r="G520" s="232"/>
      <c r="H520" s="232"/>
      <c r="I520" s="232"/>
      <c r="J520" s="232"/>
      <c r="K520" s="232"/>
      <c r="L520" s="232"/>
      <c r="M520" s="232"/>
      <c r="N520" s="232"/>
      <c r="O520" s="232"/>
      <c r="P520" s="232"/>
      <c r="Q520" s="232"/>
      <c r="R520" s="232"/>
      <c r="S520" s="232"/>
      <c r="T520" s="232"/>
      <c r="U520" s="232"/>
      <c r="V520" s="232"/>
      <c r="W520" s="232"/>
      <c r="X520" s="232"/>
      <c r="Y520" s="232"/>
      <c r="Z520" s="232"/>
      <c r="AA520" s="232"/>
    </row>
    <row r="521" spans="2:27" ht="15.75" customHeight="1">
      <c r="B521" s="232"/>
      <c r="C521" s="232"/>
      <c r="D521" s="232"/>
      <c r="E521" s="232"/>
      <c r="F521" s="232"/>
      <c r="G521" s="232"/>
      <c r="H521" s="232"/>
      <c r="I521" s="232"/>
      <c r="J521" s="232"/>
      <c r="K521" s="232"/>
      <c r="L521" s="232"/>
      <c r="M521" s="232"/>
      <c r="N521" s="232"/>
      <c r="O521" s="232"/>
      <c r="P521" s="232"/>
      <c r="Q521" s="232"/>
      <c r="R521" s="232"/>
      <c r="S521" s="232"/>
      <c r="T521" s="232"/>
      <c r="U521" s="232"/>
      <c r="V521" s="232"/>
      <c r="W521" s="232"/>
      <c r="X521" s="232"/>
      <c r="Y521" s="232"/>
      <c r="Z521" s="232"/>
      <c r="AA521" s="232"/>
    </row>
    <row r="522" spans="2:27" ht="15.75" customHeight="1">
      <c r="B522" s="232"/>
      <c r="C522" s="232"/>
      <c r="D522" s="232"/>
      <c r="E522" s="232"/>
      <c r="F522" s="232"/>
      <c r="G522" s="232"/>
      <c r="H522" s="232"/>
      <c r="I522" s="232"/>
      <c r="J522" s="232"/>
      <c r="K522" s="232"/>
      <c r="L522" s="232"/>
      <c r="M522" s="232"/>
      <c r="N522" s="232"/>
      <c r="O522" s="232"/>
      <c r="P522" s="232"/>
      <c r="Q522" s="232"/>
      <c r="R522" s="232"/>
      <c r="S522" s="232"/>
      <c r="T522" s="232"/>
      <c r="U522" s="232"/>
      <c r="V522" s="232"/>
      <c r="W522" s="232"/>
      <c r="X522" s="232"/>
      <c r="Y522" s="232"/>
      <c r="Z522" s="232"/>
      <c r="AA522" s="232"/>
    </row>
    <row r="523" spans="2:27" ht="15.75" customHeight="1">
      <c r="B523" s="232"/>
      <c r="C523" s="232"/>
      <c r="D523" s="232"/>
      <c r="E523" s="232"/>
      <c r="F523" s="232"/>
      <c r="G523" s="232"/>
      <c r="H523" s="232"/>
      <c r="I523" s="232"/>
      <c r="J523" s="232"/>
      <c r="K523" s="232"/>
      <c r="L523" s="232"/>
      <c r="M523" s="232"/>
      <c r="N523" s="232"/>
      <c r="O523" s="232"/>
      <c r="P523" s="232"/>
      <c r="Q523" s="232"/>
      <c r="R523" s="232"/>
      <c r="S523" s="232"/>
      <c r="T523" s="232"/>
      <c r="U523" s="232"/>
      <c r="V523" s="232"/>
      <c r="W523" s="232"/>
      <c r="X523" s="232"/>
      <c r="Y523" s="232"/>
      <c r="Z523" s="232"/>
      <c r="AA523" s="232"/>
    </row>
    <row r="524" spans="2:27" ht="15.75" customHeight="1">
      <c r="B524" s="232"/>
      <c r="C524" s="232"/>
      <c r="D524" s="232"/>
      <c r="E524" s="232"/>
      <c r="F524" s="232"/>
      <c r="G524" s="232"/>
      <c r="H524" s="232"/>
      <c r="I524" s="232"/>
      <c r="J524" s="232"/>
      <c r="K524" s="232"/>
      <c r="L524" s="232"/>
      <c r="M524" s="232"/>
      <c r="N524" s="232"/>
      <c r="O524" s="232"/>
      <c r="P524" s="232"/>
      <c r="Q524" s="232"/>
      <c r="R524" s="232"/>
      <c r="S524" s="232"/>
      <c r="T524" s="232"/>
      <c r="U524" s="232"/>
      <c r="V524" s="232"/>
      <c r="W524" s="232"/>
      <c r="X524" s="232"/>
      <c r="Y524" s="232"/>
      <c r="Z524" s="232"/>
      <c r="AA524" s="232"/>
    </row>
    <row r="525" spans="2:27" ht="15.75" customHeight="1">
      <c r="B525" s="232"/>
      <c r="C525" s="232"/>
      <c r="D525" s="232"/>
      <c r="E525" s="232"/>
      <c r="F525" s="232"/>
      <c r="G525" s="232"/>
      <c r="H525" s="232"/>
      <c r="I525" s="232"/>
      <c r="J525" s="232"/>
      <c r="K525" s="232"/>
      <c r="L525" s="232"/>
      <c r="M525" s="232"/>
      <c r="N525" s="232"/>
      <c r="O525" s="232"/>
      <c r="P525" s="232"/>
      <c r="Q525" s="232"/>
      <c r="R525" s="232"/>
      <c r="S525" s="232"/>
      <c r="T525" s="232"/>
      <c r="U525" s="232"/>
      <c r="V525" s="232"/>
      <c r="W525" s="232"/>
      <c r="X525" s="232"/>
      <c r="Y525" s="232"/>
      <c r="Z525" s="232"/>
      <c r="AA525" s="232"/>
    </row>
    <row r="526" spans="2:27" ht="15.75" customHeight="1">
      <c r="B526" s="232"/>
      <c r="C526" s="232"/>
      <c r="D526" s="232"/>
      <c r="E526" s="232"/>
      <c r="F526" s="232"/>
      <c r="G526" s="232"/>
      <c r="H526" s="232"/>
      <c r="I526" s="232"/>
      <c r="J526" s="232"/>
      <c r="K526" s="232"/>
      <c r="L526" s="232"/>
      <c r="M526" s="232"/>
      <c r="N526" s="232"/>
      <c r="O526" s="232"/>
      <c r="P526" s="232"/>
      <c r="Q526" s="232"/>
      <c r="R526" s="232"/>
      <c r="S526" s="232"/>
      <c r="T526" s="232"/>
      <c r="U526" s="232"/>
      <c r="V526" s="232"/>
      <c r="W526" s="232"/>
      <c r="X526" s="232"/>
      <c r="Y526" s="232"/>
      <c r="Z526" s="232"/>
      <c r="AA526" s="232"/>
    </row>
    <row r="527" spans="2:27" ht="15.75" customHeight="1">
      <c r="B527" s="232"/>
      <c r="C527" s="232"/>
      <c r="D527" s="232"/>
      <c r="E527" s="232"/>
      <c r="F527" s="232"/>
      <c r="G527" s="232"/>
      <c r="H527" s="232"/>
      <c r="I527" s="232"/>
      <c r="J527" s="232"/>
      <c r="K527" s="232"/>
      <c r="L527" s="232"/>
      <c r="M527" s="232"/>
      <c r="N527" s="232"/>
      <c r="O527" s="232"/>
      <c r="P527" s="232"/>
      <c r="Q527" s="232"/>
      <c r="R527" s="232"/>
      <c r="S527" s="232"/>
      <c r="T527" s="232"/>
      <c r="U527" s="232"/>
      <c r="V527" s="232"/>
      <c r="W527" s="232"/>
      <c r="X527" s="232"/>
      <c r="Y527" s="232"/>
      <c r="Z527" s="232"/>
      <c r="AA527" s="232"/>
    </row>
    <row r="528" spans="2:27" ht="15.75" customHeight="1">
      <c r="B528" s="232"/>
      <c r="C528" s="232"/>
      <c r="D528" s="232"/>
      <c r="E528" s="232"/>
      <c r="F528" s="232"/>
      <c r="G528" s="232"/>
      <c r="H528" s="232"/>
      <c r="I528" s="232"/>
      <c r="J528" s="232"/>
      <c r="K528" s="232"/>
      <c r="L528" s="232"/>
      <c r="M528" s="232"/>
      <c r="N528" s="232"/>
      <c r="O528" s="232"/>
      <c r="P528" s="232"/>
      <c r="Q528" s="232"/>
      <c r="R528" s="232"/>
      <c r="S528" s="232"/>
      <c r="T528" s="232"/>
      <c r="U528" s="232"/>
      <c r="V528" s="232"/>
      <c r="W528" s="232"/>
      <c r="X528" s="232"/>
      <c r="Y528" s="232"/>
      <c r="Z528" s="232"/>
      <c r="AA528" s="232"/>
    </row>
    <row r="529" spans="2:27" ht="15.75" customHeight="1">
      <c r="B529" s="232"/>
      <c r="C529" s="232"/>
      <c r="D529" s="232"/>
      <c r="E529" s="232"/>
      <c r="F529" s="232"/>
      <c r="G529" s="232"/>
      <c r="H529" s="232"/>
      <c r="I529" s="232"/>
      <c r="J529" s="232"/>
      <c r="K529" s="232"/>
      <c r="L529" s="232"/>
      <c r="M529" s="232"/>
      <c r="N529" s="232"/>
      <c r="O529" s="232"/>
      <c r="P529" s="232"/>
      <c r="Q529" s="232"/>
      <c r="R529" s="232"/>
      <c r="S529" s="232"/>
      <c r="T529" s="232"/>
      <c r="U529" s="232"/>
      <c r="V529" s="232"/>
      <c r="W529" s="232"/>
      <c r="X529" s="232"/>
      <c r="Y529" s="232"/>
      <c r="Z529" s="232"/>
      <c r="AA529" s="232"/>
    </row>
    <row r="530" spans="2:27" ht="15.75" customHeight="1">
      <c r="B530" s="232"/>
      <c r="C530" s="232"/>
      <c r="D530" s="232"/>
      <c r="E530" s="232"/>
      <c r="F530" s="232"/>
      <c r="G530" s="232"/>
      <c r="H530" s="232"/>
      <c r="I530" s="232"/>
      <c r="J530" s="232"/>
      <c r="K530" s="232"/>
      <c r="L530" s="232"/>
      <c r="M530" s="232"/>
      <c r="N530" s="232"/>
      <c r="O530" s="232"/>
      <c r="P530" s="232"/>
      <c r="Q530" s="232"/>
      <c r="R530" s="232"/>
      <c r="S530" s="232"/>
      <c r="T530" s="232"/>
      <c r="U530" s="232"/>
      <c r="V530" s="232"/>
      <c r="W530" s="232"/>
      <c r="X530" s="232"/>
      <c r="Y530" s="232"/>
      <c r="Z530" s="232"/>
      <c r="AA530" s="232"/>
    </row>
    <row r="531" spans="2:27" ht="15.75" customHeight="1">
      <c r="B531" s="232"/>
      <c r="C531" s="232"/>
      <c r="D531" s="232"/>
      <c r="E531" s="232"/>
      <c r="F531" s="232"/>
      <c r="G531" s="232"/>
      <c r="H531" s="232"/>
      <c r="I531" s="232"/>
      <c r="J531" s="232"/>
      <c r="K531" s="232"/>
      <c r="L531" s="232"/>
      <c r="M531" s="232"/>
      <c r="N531" s="232"/>
      <c r="O531" s="232"/>
      <c r="P531" s="232"/>
      <c r="Q531" s="232"/>
      <c r="R531" s="232"/>
      <c r="S531" s="232"/>
      <c r="T531" s="232"/>
      <c r="U531" s="232"/>
      <c r="V531" s="232"/>
      <c r="W531" s="232"/>
      <c r="X531" s="232"/>
      <c r="Y531" s="232"/>
      <c r="Z531" s="232"/>
      <c r="AA531" s="232"/>
    </row>
    <row r="532" spans="2:27" ht="15.75" customHeight="1">
      <c r="B532" s="232"/>
      <c r="C532" s="232"/>
      <c r="D532" s="232"/>
      <c r="E532" s="232"/>
      <c r="F532" s="232"/>
      <c r="G532" s="232"/>
      <c r="H532" s="232"/>
      <c r="I532" s="232"/>
      <c r="J532" s="232"/>
      <c r="K532" s="232"/>
      <c r="L532" s="232"/>
      <c r="M532" s="232"/>
      <c r="N532" s="232"/>
      <c r="O532" s="232"/>
      <c r="P532" s="232"/>
      <c r="Q532" s="232"/>
      <c r="R532" s="232"/>
      <c r="S532" s="232"/>
      <c r="T532" s="232"/>
      <c r="U532" s="232"/>
      <c r="V532" s="232"/>
      <c r="W532" s="232"/>
      <c r="X532" s="232"/>
      <c r="Y532" s="232"/>
      <c r="Z532" s="232"/>
      <c r="AA532" s="232"/>
    </row>
    <row r="533" spans="2:27" ht="15.75" customHeight="1">
      <c r="B533" s="232"/>
      <c r="C533" s="232"/>
      <c r="D533" s="232"/>
      <c r="E533" s="232"/>
      <c r="F533" s="232"/>
      <c r="G533" s="232"/>
      <c r="H533" s="232"/>
      <c r="I533" s="232"/>
      <c r="J533" s="232"/>
      <c r="K533" s="232"/>
      <c r="L533" s="232"/>
      <c r="M533" s="232"/>
      <c r="N533" s="232"/>
      <c r="O533" s="232"/>
      <c r="P533" s="232"/>
      <c r="Q533" s="232"/>
      <c r="R533" s="232"/>
      <c r="S533" s="232"/>
      <c r="T533" s="232"/>
      <c r="U533" s="232"/>
      <c r="V533" s="232"/>
      <c r="W533" s="232"/>
      <c r="X533" s="232"/>
      <c r="Y533" s="232"/>
      <c r="Z533" s="232"/>
      <c r="AA533" s="232"/>
    </row>
    <row r="534" spans="2:27" ht="15.75" customHeight="1">
      <c r="B534" s="232"/>
      <c r="C534" s="232"/>
      <c r="D534" s="232"/>
      <c r="E534" s="232"/>
      <c r="F534" s="232"/>
      <c r="G534" s="232"/>
      <c r="H534" s="232"/>
      <c r="I534" s="232"/>
      <c r="J534" s="232"/>
      <c r="K534" s="232"/>
      <c r="L534" s="232"/>
      <c r="M534" s="232"/>
      <c r="N534" s="232"/>
      <c r="O534" s="232"/>
      <c r="P534" s="232"/>
      <c r="Q534" s="232"/>
      <c r="R534" s="232"/>
      <c r="S534" s="232"/>
      <c r="T534" s="232"/>
      <c r="U534" s="232"/>
      <c r="V534" s="232"/>
      <c r="W534" s="232"/>
      <c r="X534" s="232"/>
      <c r="Y534" s="232"/>
      <c r="Z534" s="232"/>
      <c r="AA534" s="232"/>
    </row>
    <row r="535" spans="2:27" ht="15.75" customHeight="1">
      <c r="B535" s="232"/>
      <c r="C535" s="232"/>
      <c r="D535" s="232"/>
      <c r="E535" s="232"/>
      <c r="F535" s="232"/>
      <c r="G535" s="232"/>
      <c r="H535" s="232"/>
      <c r="I535" s="232"/>
      <c r="J535" s="232"/>
      <c r="K535" s="232"/>
      <c r="L535" s="232"/>
      <c r="M535" s="232"/>
      <c r="N535" s="232"/>
      <c r="O535" s="232"/>
      <c r="P535" s="232"/>
      <c r="Q535" s="232"/>
      <c r="R535" s="232"/>
      <c r="S535" s="232"/>
      <c r="T535" s="232"/>
      <c r="U535" s="232"/>
      <c r="V535" s="232"/>
      <c r="W535" s="232"/>
      <c r="X535" s="232"/>
      <c r="Y535" s="232"/>
      <c r="Z535" s="232"/>
      <c r="AA535" s="232"/>
    </row>
    <row r="536" spans="2:27" ht="15.75" customHeight="1">
      <c r="B536" s="232"/>
      <c r="C536" s="232"/>
      <c r="D536" s="232"/>
      <c r="E536" s="232"/>
      <c r="F536" s="232"/>
      <c r="G536" s="232"/>
      <c r="H536" s="232"/>
      <c r="I536" s="232"/>
      <c r="J536" s="232"/>
      <c r="K536" s="232"/>
      <c r="L536" s="232"/>
      <c r="M536" s="232"/>
      <c r="N536" s="232"/>
      <c r="O536" s="232"/>
      <c r="P536" s="232"/>
      <c r="Q536" s="232"/>
      <c r="R536" s="232"/>
      <c r="S536" s="232"/>
      <c r="T536" s="232"/>
      <c r="U536" s="232"/>
      <c r="V536" s="232"/>
      <c r="W536" s="232"/>
      <c r="X536" s="232"/>
      <c r="Y536" s="232"/>
      <c r="Z536" s="232"/>
      <c r="AA536" s="232"/>
    </row>
    <row r="537" spans="2:27" ht="15.75" customHeight="1">
      <c r="B537" s="232"/>
      <c r="C537" s="232"/>
      <c r="D537" s="232"/>
      <c r="E537" s="232"/>
      <c r="F537" s="232"/>
      <c r="G537" s="232"/>
      <c r="H537" s="232"/>
      <c r="I537" s="232"/>
      <c r="J537" s="232"/>
      <c r="K537" s="232"/>
      <c r="L537" s="232"/>
      <c r="M537" s="232"/>
      <c r="N537" s="232"/>
      <c r="O537" s="232"/>
      <c r="P537" s="232"/>
      <c r="Q537" s="232"/>
      <c r="R537" s="232"/>
      <c r="S537" s="232"/>
      <c r="T537" s="232"/>
      <c r="U537" s="232"/>
      <c r="V537" s="232"/>
      <c r="W537" s="232"/>
      <c r="X537" s="232"/>
      <c r="Y537" s="232"/>
      <c r="Z537" s="232"/>
      <c r="AA537" s="232"/>
    </row>
    <row r="538" spans="2:27" ht="15.75" customHeight="1">
      <c r="B538" s="232"/>
      <c r="C538" s="232"/>
      <c r="D538" s="232"/>
      <c r="E538" s="232"/>
      <c r="F538" s="232"/>
      <c r="G538" s="232"/>
      <c r="H538" s="232"/>
      <c r="I538" s="232"/>
      <c r="J538" s="232"/>
      <c r="K538" s="232"/>
      <c r="L538" s="232"/>
      <c r="M538" s="232"/>
      <c r="N538" s="232"/>
      <c r="O538" s="232"/>
      <c r="P538" s="232"/>
      <c r="Q538" s="232"/>
      <c r="R538" s="232"/>
      <c r="S538" s="232"/>
      <c r="T538" s="232"/>
      <c r="U538" s="232"/>
      <c r="V538" s="232"/>
      <c r="W538" s="232"/>
      <c r="X538" s="232"/>
      <c r="Y538" s="232"/>
      <c r="Z538" s="232"/>
      <c r="AA538" s="232"/>
    </row>
    <row r="539" spans="2:27" ht="15.75" customHeight="1">
      <c r="B539" s="232"/>
      <c r="C539" s="232"/>
      <c r="D539" s="232"/>
      <c r="E539" s="232"/>
      <c r="F539" s="232"/>
      <c r="G539" s="232"/>
      <c r="H539" s="232"/>
      <c r="I539" s="232"/>
      <c r="J539" s="232"/>
      <c r="K539" s="232"/>
      <c r="L539" s="232"/>
      <c r="M539" s="232"/>
      <c r="N539" s="232"/>
      <c r="O539" s="232"/>
      <c r="P539" s="232"/>
      <c r="Q539" s="232"/>
      <c r="R539" s="232"/>
      <c r="S539" s="232"/>
      <c r="T539" s="232"/>
      <c r="U539" s="232"/>
      <c r="V539" s="232"/>
      <c r="W539" s="232"/>
      <c r="X539" s="232"/>
      <c r="Y539" s="232"/>
      <c r="Z539" s="232"/>
      <c r="AA539" s="232"/>
    </row>
    <row r="540" spans="2:27" ht="15.75" customHeight="1">
      <c r="B540" s="232"/>
      <c r="C540" s="232"/>
      <c r="D540" s="232"/>
      <c r="E540" s="232"/>
      <c r="F540" s="232"/>
      <c r="G540" s="232"/>
      <c r="H540" s="232"/>
      <c r="I540" s="232"/>
      <c r="J540" s="232"/>
      <c r="K540" s="232"/>
      <c r="L540" s="232"/>
      <c r="M540" s="232"/>
      <c r="N540" s="232"/>
      <c r="O540" s="232"/>
      <c r="P540" s="232"/>
      <c r="Q540" s="232"/>
      <c r="R540" s="232"/>
      <c r="S540" s="232"/>
      <c r="T540" s="232"/>
      <c r="U540" s="232"/>
      <c r="V540" s="232"/>
      <c r="W540" s="232"/>
      <c r="X540" s="232"/>
      <c r="Y540" s="232"/>
      <c r="Z540" s="232"/>
      <c r="AA540" s="232"/>
    </row>
    <row r="541" spans="2:27" ht="15.75" customHeight="1">
      <c r="B541" s="232"/>
      <c r="C541" s="232"/>
      <c r="D541" s="232"/>
      <c r="E541" s="232"/>
      <c r="F541" s="232"/>
      <c r="G541" s="232"/>
      <c r="H541" s="232"/>
      <c r="I541" s="232"/>
      <c r="J541" s="232"/>
      <c r="K541" s="232"/>
      <c r="L541" s="232"/>
      <c r="M541" s="232"/>
      <c r="N541" s="232"/>
      <c r="O541" s="232"/>
      <c r="P541" s="232"/>
      <c r="Q541" s="232"/>
      <c r="R541" s="232"/>
      <c r="S541" s="232"/>
      <c r="T541" s="232"/>
      <c r="U541" s="232"/>
      <c r="V541" s="232"/>
      <c r="W541" s="232"/>
      <c r="X541" s="232"/>
      <c r="Y541" s="232"/>
      <c r="Z541" s="232"/>
      <c r="AA541" s="232"/>
    </row>
    <row r="542" spans="2:27" ht="15.75" customHeight="1">
      <c r="B542" s="232"/>
      <c r="C542" s="232"/>
      <c r="D542" s="232"/>
      <c r="E542" s="232"/>
      <c r="F542" s="232"/>
      <c r="G542" s="232"/>
      <c r="H542" s="232"/>
      <c r="I542" s="232"/>
      <c r="J542" s="232"/>
      <c r="K542" s="232"/>
      <c r="L542" s="232"/>
      <c r="M542" s="232"/>
      <c r="N542" s="232"/>
      <c r="O542" s="232"/>
      <c r="P542" s="232"/>
      <c r="Q542" s="232"/>
      <c r="R542" s="232"/>
      <c r="S542" s="232"/>
      <c r="T542" s="232"/>
      <c r="U542" s="232"/>
      <c r="V542" s="232"/>
      <c r="W542" s="232"/>
      <c r="X542" s="232"/>
      <c r="Y542" s="232"/>
      <c r="Z542" s="232"/>
      <c r="AA542" s="232"/>
    </row>
    <row r="543" spans="2:27" ht="15.75" customHeight="1">
      <c r="B543" s="232"/>
      <c r="C543" s="232"/>
      <c r="D543" s="232"/>
      <c r="E543" s="232"/>
      <c r="F543" s="232"/>
      <c r="G543" s="232"/>
      <c r="H543" s="232"/>
      <c r="I543" s="232"/>
      <c r="J543" s="232"/>
      <c r="K543" s="232"/>
      <c r="L543" s="232"/>
      <c r="M543" s="232"/>
      <c r="N543" s="232"/>
      <c r="O543" s="232"/>
      <c r="P543" s="232"/>
      <c r="Q543" s="232"/>
      <c r="R543" s="232"/>
      <c r="S543" s="232"/>
      <c r="T543" s="232"/>
      <c r="U543" s="232"/>
      <c r="V543" s="232"/>
      <c r="W543" s="232"/>
      <c r="X543" s="232"/>
      <c r="Y543" s="232"/>
      <c r="Z543" s="232"/>
      <c r="AA543" s="232"/>
    </row>
    <row r="544" spans="2:27" ht="15.75" customHeight="1">
      <c r="B544" s="232"/>
      <c r="C544" s="232"/>
      <c r="D544" s="232"/>
      <c r="E544" s="232"/>
      <c r="F544" s="232"/>
      <c r="G544" s="232"/>
      <c r="H544" s="232"/>
      <c r="I544" s="232"/>
      <c r="J544" s="232"/>
      <c r="K544" s="232"/>
      <c r="L544" s="232"/>
      <c r="M544" s="232"/>
      <c r="N544" s="232"/>
      <c r="O544" s="232"/>
      <c r="P544" s="232"/>
      <c r="Q544" s="232"/>
      <c r="R544" s="232"/>
      <c r="S544" s="232"/>
      <c r="T544" s="232"/>
      <c r="U544" s="232"/>
      <c r="V544" s="232"/>
      <c r="W544" s="232"/>
      <c r="X544" s="232"/>
      <c r="Y544" s="232"/>
      <c r="Z544" s="232"/>
      <c r="AA544" s="232"/>
    </row>
    <row r="545" spans="2:27" ht="15.75" customHeight="1">
      <c r="B545" s="232"/>
      <c r="C545" s="232"/>
      <c r="D545" s="232"/>
      <c r="E545" s="232"/>
      <c r="F545" s="232"/>
      <c r="G545" s="232"/>
      <c r="H545" s="232"/>
      <c r="I545" s="232"/>
      <c r="J545" s="232"/>
      <c r="K545" s="232"/>
      <c r="L545" s="232"/>
      <c r="M545" s="232"/>
      <c r="N545" s="232"/>
      <c r="O545" s="232"/>
      <c r="P545" s="232"/>
      <c r="Q545" s="232"/>
      <c r="R545" s="232"/>
      <c r="S545" s="232"/>
      <c r="T545" s="232"/>
      <c r="U545" s="232"/>
      <c r="V545" s="232"/>
      <c r="W545" s="232"/>
      <c r="X545" s="232"/>
      <c r="Y545" s="232"/>
      <c r="Z545" s="232"/>
      <c r="AA545" s="232"/>
    </row>
    <row r="546" spans="2:27" ht="15.75" customHeight="1">
      <c r="B546" s="232"/>
      <c r="C546" s="232"/>
      <c r="D546" s="232"/>
      <c r="E546" s="232"/>
      <c r="F546" s="232"/>
      <c r="G546" s="232"/>
      <c r="H546" s="232"/>
      <c r="I546" s="232"/>
      <c r="J546" s="232"/>
      <c r="K546" s="232"/>
      <c r="L546" s="232"/>
      <c r="M546" s="232"/>
      <c r="N546" s="232"/>
      <c r="O546" s="232"/>
      <c r="P546" s="232"/>
      <c r="Q546" s="232"/>
      <c r="R546" s="232"/>
      <c r="S546" s="232"/>
      <c r="T546" s="232"/>
      <c r="U546" s="232"/>
      <c r="V546" s="232"/>
      <c r="W546" s="232"/>
      <c r="X546" s="232"/>
      <c r="Y546" s="232"/>
      <c r="Z546" s="232"/>
      <c r="AA546" s="232"/>
    </row>
    <row r="547" spans="2:27" ht="15.75" customHeight="1">
      <c r="B547" s="232"/>
      <c r="C547" s="232"/>
      <c r="D547" s="232"/>
      <c r="E547" s="232"/>
      <c r="F547" s="232"/>
      <c r="G547" s="232"/>
      <c r="H547" s="232"/>
      <c r="I547" s="232"/>
      <c r="J547" s="232"/>
      <c r="K547" s="232"/>
      <c r="L547" s="232"/>
      <c r="M547" s="232"/>
      <c r="N547" s="232"/>
      <c r="O547" s="232"/>
      <c r="P547" s="232"/>
      <c r="Q547" s="232"/>
      <c r="R547" s="232"/>
      <c r="S547" s="232"/>
      <c r="T547" s="232"/>
      <c r="U547" s="232"/>
      <c r="V547" s="232"/>
      <c r="W547" s="232"/>
      <c r="X547" s="232"/>
      <c r="Y547" s="232"/>
      <c r="Z547" s="232"/>
      <c r="AA547" s="232"/>
    </row>
    <row r="548" spans="2:27" ht="15.75" customHeight="1">
      <c r="B548" s="232"/>
      <c r="C548" s="232"/>
      <c r="D548" s="232"/>
      <c r="E548" s="232"/>
      <c r="F548" s="232"/>
      <c r="G548" s="232"/>
      <c r="H548" s="232"/>
      <c r="I548" s="232"/>
      <c r="J548" s="232"/>
      <c r="K548" s="232"/>
      <c r="L548" s="232"/>
      <c r="M548" s="232"/>
      <c r="N548" s="232"/>
      <c r="O548" s="232"/>
      <c r="P548" s="232"/>
      <c r="Q548" s="232"/>
      <c r="R548" s="232"/>
      <c r="S548" s="232"/>
      <c r="T548" s="232"/>
      <c r="U548" s="232"/>
      <c r="V548" s="232"/>
      <c r="W548" s="232"/>
      <c r="X548" s="232"/>
      <c r="Y548" s="232"/>
      <c r="Z548" s="232"/>
      <c r="AA548" s="232"/>
    </row>
    <row r="549" spans="2:27" ht="15.75" customHeight="1">
      <c r="B549" s="232"/>
      <c r="C549" s="232"/>
      <c r="D549" s="232"/>
      <c r="E549" s="232"/>
      <c r="F549" s="232"/>
      <c r="G549" s="232"/>
      <c r="H549" s="232"/>
      <c r="I549" s="232"/>
      <c r="J549" s="232"/>
      <c r="K549" s="232"/>
      <c r="L549" s="232"/>
      <c r="M549" s="232"/>
      <c r="N549" s="232"/>
      <c r="O549" s="232"/>
      <c r="P549" s="232"/>
      <c r="Q549" s="232"/>
      <c r="R549" s="232"/>
      <c r="S549" s="232"/>
      <c r="T549" s="232"/>
      <c r="U549" s="232"/>
      <c r="V549" s="232"/>
      <c r="W549" s="232"/>
      <c r="X549" s="232"/>
      <c r="Y549" s="232"/>
      <c r="Z549" s="232"/>
      <c r="AA549" s="232"/>
    </row>
    <row r="550" spans="2:27" ht="15.75" customHeight="1">
      <c r="B550" s="232"/>
      <c r="C550" s="232"/>
      <c r="D550" s="232"/>
      <c r="E550" s="232"/>
      <c r="F550" s="232"/>
      <c r="G550" s="232"/>
      <c r="H550" s="232"/>
      <c r="I550" s="232"/>
      <c r="J550" s="232"/>
      <c r="K550" s="232"/>
      <c r="L550" s="232"/>
      <c r="M550" s="232"/>
      <c r="N550" s="232"/>
      <c r="O550" s="232"/>
      <c r="P550" s="232"/>
      <c r="Q550" s="232"/>
      <c r="R550" s="232"/>
      <c r="S550" s="232"/>
      <c r="T550" s="232"/>
      <c r="U550" s="232"/>
      <c r="V550" s="232"/>
      <c r="W550" s="232"/>
      <c r="X550" s="232"/>
      <c r="Y550" s="232"/>
      <c r="Z550" s="232"/>
      <c r="AA550" s="232"/>
    </row>
    <row r="551" spans="2:27" ht="15.75" customHeight="1">
      <c r="B551" s="232"/>
      <c r="C551" s="232"/>
      <c r="D551" s="232"/>
      <c r="E551" s="232"/>
      <c r="F551" s="232"/>
      <c r="G551" s="232"/>
      <c r="H551" s="232"/>
      <c r="I551" s="232"/>
      <c r="J551" s="232"/>
      <c r="K551" s="232"/>
      <c r="L551" s="232"/>
      <c r="M551" s="232"/>
      <c r="N551" s="232"/>
      <c r="O551" s="232"/>
      <c r="P551" s="232"/>
      <c r="Q551" s="232"/>
      <c r="R551" s="232"/>
      <c r="S551" s="232"/>
      <c r="T551" s="232"/>
      <c r="U551" s="232"/>
      <c r="V551" s="232"/>
      <c r="W551" s="232"/>
      <c r="X551" s="232"/>
      <c r="Y551" s="232"/>
      <c r="Z551" s="232"/>
      <c r="AA551" s="232"/>
    </row>
    <row r="552" spans="2:27" ht="15.75" customHeight="1">
      <c r="B552" s="232"/>
      <c r="C552" s="232"/>
      <c r="D552" s="232"/>
      <c r="E552" s="232"/>
      <c r="F552" s="232"/>
      <c r="G552" s="232"/>
      <c r="H552" s="232"/>
      <c r="I552" s="232"/>
      <c r="J552" s="232"/>
      <c r="K552" s="232"/>
      <c r="L552" s="232"/>
      <c r="M552" s="232"/>
      <c r="N552" s="232"/>
      <c r="O552" s="232"/>
      <c r="P552" s="232"/>
      <c r="Q552" s="232"/>
      <c r="R552" s="232"/>
      <c r="S552" s="232"/>
      <c r="T552" s="232"/>
      <c r="U552" s="232"/>
      <c r="V552" s="232"/>
      <c r="W552" s="232"/>
      <c r="X552" s="232"/>
      <c r="Y552" s="232"/>
      <c r="Z552" s="232"/>
      <c r="AA552" s="232"/>
    </row>
    <row r="553" spans="2:27" ht="15.75" customHeight="1">
      <c r="B553" s="232"/>
      <c r="C553" s="232"/>
      <c r="D553" s="232"/>
      <c r="E553" s="232"/>
      <c r="F553" s="232"/>
      <c r="G553" s="232"/>
      <c r="H553" s="232"/>
      <c r="I553" s="232"/>
      <c r="J553" s="232"/>
      <c r="K553" s="232"/>
      <c r="L553" s="232"/>
      <c r="M553" s="232"/>
      <c r="N553" s="232"/>
      <c r="O553" s="232"/>
      <c r="P553" s="232"/>
      <c r="Q553" s="232"/>
      <c r="R553" s="232"/>
      <c r="S553" s="232"/>
      <c r="T553" s="232"/>
      <c r="U553" s="232"/>
      <c r="V553" s="232"/>
      <c r="W553" s="232"/>
      <c r="X553" s="232"/>
      <c r="Y553" s="232"/>
      <c r="Z553" s="232"/>
      <c r="AA553" s="232"/>
    </row>
    <row r="554" spans="2:27" ht="15.75" customHeight="1">
      <c r="B554" s="232"/>
      <c r="C554" s="232"/>
      <c r="D554" s="232"/>
      <c r="E554" s="232"/>
      <c r="F554" s="232"/>
      <c r="G554" s="232"/>
      <c r="H554" s="232"/>
      <c r="I554" s="232"/>
      <c r="J554" s="232"/>
      <c r="K554" s="232"/>
      <c r="L554" s="232"/>
      <c r="M554" s="232"/>
      <c r="N554" s="232"/>
      <c r="O554" s="232"/>
      <c r="P554" s="232"/>
      <c r="Q554" s="232"/>
      <c r="R554" s="232"/>
      <c r="S554" s="232"/>
      <c r="T554" s="232"/>
      <c r="U554" s="232"/>
      <c r="V554" s="232"/>
      <c r="W554" s="232"/>
      <c r="X554" s="232"/>
      <c r="Y554" s="232"/>
      <c r="Z554" s="232"/>
      <c r="AA554" s="232"/>
    </row>
    <row r="555" spans="2:27" ht="15.75" customHeight="1">
      <c r="B555" s="232"/>
      <c r="C555" s="232"/>
      <c r="D555" s="232"/>
      <c r="E555" s="232"/>
      <c r="F555" s="232"/>
      <c r="G555" s="232"/>
      <c r="H555" s="232"/>
      <c r="I555" s="232"/>
      <c r="J555" s="232"/>
      <c r="K555" s="232"/>
      <c r="L555" s="232"/>
      <c r="M555" s="232"/>
      <c r="N555" s="232"/>
      <c r="O555" s="232"/>
      <c r="P555" s="232"/>
      <c r="Q555" s="232"/>
      <c r="R555" s="232"/>
      <c r="S555" s="232"/>
      <c r="T555" s="232"/>
      <c r="U555" s="232"/>
      <c r="V555" s="232"/>
      <c r="W555" s="232"/>
      <c r="X555" s="232"/>
      <c r="Y555" s="232"/>
      <c r="Z555" s="232"/>
      <c r="AA555" s="232"/>
    </row>
    <row r="556" spans="2:27" ht="15.75" customHeight="1">
      <c r="B556" s="232"/>
      <c r="C556" s="232"/>
      <c r="D556" s="232"/>
      <c r="E556" s="232"/>
      <c r="F556" s="232"/>
      <c r="G556" s="232"/>
      <c r="H556" s="232"/>
      <c r="I556" s="232"/>
      <c r="J556" s="232"/>
      <c r="K556" s="232"/>
      <c r="L556" s="232"/>
      <c r="M556" s="232"/>
      <c r="N556" s="232"/>
      <c r="O556" s="232"/>
      <c r="P556" s="232"/>
      <c r="Q556" s="232"/>
      <c r="R556" s="232"/>
      <c r="S556" s="232"/>
      <c r="T556" s="232"/>
      <c r="U556" s="232"/>
      <c r="V556" s="232"/>
      <c r="W556" s="232"/>
      <c r="X556" s="232"/>
      <c r="Y556" s="232"/>
      <c r="Z556" s="232"/>
      <c r="AA556" s="232"/>
    </row>
    <row r="557" spans="2:27" ht="15.75" customHeight="1">
      <c r="B557" s="232"/>
      <c r="C557" s="232"/>
      <c r="D557" s="232"/>
      <c r="E557" s="232"/>
      <c r="F557" s="232"/>
      <c r="G557" s="232"/>
      <c r="H557" s="232"/>
      <c r="I557" s="232"/>
      <c r="J557" s="232"/>
      <c r="K557" s="232"/>
      <c r="L557" s="232"/>
      <c r="M557" s="232"/>
      <c r="N557" s="232"/>
      <c r="O557" s="232"/>
      <c r="P557" s="232"/>
      <c r="Q557" s="232"/>
      <c r="R557" s="232"/>
      <c r="S557" s="232"/>
      <c r="T557" s="232"/>
      <c r="U557" s="232"/>
      <c r="V557" s="232"/>
      <c r="W557" s="232"/>
      <c r="X557" s="232"/>
      <c r="Y557" s="232"/>
      <c r="Z557" s="232"/>
      <c r="AA557" s="232"/>
    </row>
    <row r="558" spans="2:27" ht="15.75" customHeight="1">
      <c r="B558" s="232"/>
      <c r="C558" s="232"/>
      <c r="D558" s="232"/>
      <c r="E558" s="232"/>
      <c r="F558" s="232"/>
      <c r="G558" s="232"/>
      <c r="H558" s="232"/>
      <c r="I558" s="232"/>
      <c r="J558" s="232"/>
      <c r="K558" s="232"/>
      <c r="L558" s="232"/>
      <c r="M558" s="232"/>
      <c r="N558" s="232"/>
      <c r="O558" s="232"/>
      <c r="P558" s="232"/>
      <c r="Q558" s="232"/>
      <c r="R558" s="232"/>
      <c r="S558" s="232"/>
      <c r="T558" s="232"/>
      <c r="U558" s="232"/>
      <c r="V558" s="232"/>
      <c r="W558" s="232"/>
      <c r="X558" s="232"/>
      <c r="Y558" s="232"/>
      <c r="Z558" s="232"/>
      <c r="AA558" s="232"/>
    </row>
    <row r="559" spans="2:27" ht="15.75" customHeight="1">
      <c r="B559" s="232"/>
      <c r="C559" s="232"/>
      <c r="D559" s="232"/>
      <c r="E559" s="232"/>
      <c r="F559" s="232"/>
      <c r="G559" s="232"/>
      <c r="H559" s="232"/>
      <c r="I559" s="232"/>
      <c r="J559" s="232"/>
      <c r="K559" s="232"/>
      <c r="L559" s="232"/>
      <c r="M559" s="232"/>
      <c r="N559" s="232"/>
      <c r="O559" s="232"/>
      <c r="P559" s="232"/>
      <c r="Q559" s="232"/>
      <c r="R559" s="232"/>
      <c r="S559" s="232"/>
      <c r="T559" s="232"/>
      <c r="U559" s="232"/>
      <c r="V559" s="232"/>
      <c r="W559" s="232"/>
      <c r="X559" s="232"/>
      <c r="Y559" s="232"/>
      <c r="Z559" s="232"/>
      <c r="AA559" s="232"/>
    </row>
    <row r="560" spans="2:27" ht="15.75" customHeight="1">
      <c r="B560" s="232"/>
      <c r="C560" s="232"/>
      <c r="D560" s="232"/>
      <c r="E560" s="232"/>
      <c r="F560" s="232"/>
      <c r="G560" s="232"/>
      <c r="H560" s="232"/>
      <c r="I560" s="232"/>
      <c r="J560" s="232"/>
      <c r="K560" s="232"/>
      <c r="L560" s="232"/>
      <c r="M560" s="232"/>
      <c r="N560" s="232"/>
      <c r="O560" s="232"/>
      <c r="P560" s="232"/>
      <c r="Q560" s="232"/>
      <c r="R560" s="232"/>
      <c r="S560" s="232"/>
      <c r="T560" s="232"/>
      <c r="U560" s="232"/>
      <c r="V560" s="232"/>
      <c r="W560" s="232"/>
      <c r="X560" s="232"/>
      <c r="Y560" s="232"/>
      <c r="Z560" s="232"/>
      <c r="AA560" s="232"/>
    </row>
    <row r="561" spans="2:27" ht="15.75" customHeight="1">
      <c r="B561" s="232"/>
      <c r="C561" s="232"/>
      <c r="D561" s="232"/>
      <c r="E561" s="232"/>
      <c r="F561" s="232"/>
      <c r="G561" s="232"/>
      <c r="H561" s="232"/>
      <c r="I561" s="232"/>
      <c r="J561" s="232"/>
      <c r="K561" s="232"/>
      <c r="L561" s="232"/>
      <c r="M561" s="232"/>
      <c r="N561" s="232"/>
      <c r="O561" s="232"/>
      <c r="P561" s="232"/>
      <c r="Q561" s="232"/>
      <c r="R561" s="232"/>
      <c r="S561" s="232"/>
      <c r="T561" s="232"/>
      <c r="U561" s="232"/>
      <c r="V561" s="232"/>
      <c r="W561" s="232"/>
      <c r="X561" s="232"/>
      <c r="Y561" s="232"/>
      <c r="Z561" s="232"/>
      <c r="AA561" s="232"/>
    </row>
    <row r="562" spans="2:27" ht="15.75" customHeight="1">
      <c r="B562" s="232"/>
      <c r="C562" s="232"/>
      <c r="D562" s="232"/>
      <c r="E562" s="232"/>
      <c r="F562" s="232"/>
      <c r="G562" s="232"/>
      <c r="H562" s="232"/>
      <c r="I562" s="232"/>
      <c r="J562" s="232"/>
      <c r="K562" s="232"/>
      <c r="L562" s="232"/>
      <c r="M562" s="232"/>
      <c r="N562" s="232"/>
      <c r="O562" s="232"/>
      <c r="P562" s="232"/>
      <c r="Q562" s="232"/>
      <c r="R562" s="232"/>
      <c r="S562" s="232"/>
      <c r="T562" s="232"/>
      <c r="U562" s="232"/>
      <c r="V562" s="232"/>
      <c r="W562" s="232"/>
      <c r="X562" s="232"/>
      <c r="Y562" s="232"/>
      <c r="Z562" s="232"/>
      <c r="AA562" s="232"/>
    </row>
    <row r="563" spans="2:27" ht="15.75" customHeight="1">
      <c r="B563" s="232"/>
      <c r="C563" s="232"/>
      <c r="D563" s="232"/>
      <c r="E563" s="232"/>
      <c r="F563" s="232"/>
      <c r="G563" s="232"/>
      <c r="H563" s="232"/>
      <c r="I563" s="232"/>
      <c r="J563" s="232"/>
      <c r="K563" s="232"/>
      <c r="L563" s="232"/>
      <c r="M563" s="232"/>
      <c r="N563" s="232"/>
      <c r="O563" s="232"/>
      <c r="P563" s="232"/>
      <c r="Q563" s="232"/>
      <c r="R563" s="232"/>
      <c r="S563" s="232"/>
      <c r="T563" s="232"/>
      <c r="U563" s="232"/>
      <c r="V563" s="232"/>
      <c r="W563" s="232"/>
      <c r="X563" s="232"/>
      <c r="Y563" s="232"/>
      <c r="Z563" s="232"/>
      <c r="AA563" s="232"/>
    </row>
    <row r="564" spans="2:27" ht="15.75" customHeight="1">
      <c r="B564" s="232"/>
      <c r="C564" s="232"/>
      <c r="D564" s="232"/>
      <c r="E564" s="232"/>
      <c r="F564" s="232"/>
      <c r="G564" s="232"/>
      <c r="H564" s="232"/>
      <c r="I564" s="232"/>
      <c r="J564" s="232"/>
      <c r="K564" s="232"/>
      <c r="L564" s="232"/>
      <c r="M564" s="232"/>
      <c r="N564" s="232"/>
      <c r="O564" s="232"/>
      <c r="P564" s="232"/>
      <c r="Q564" s="232"/>
      <c r="R564" s="232"/>
      <c r="S564" s="232"/>
      <c r="T564" s="232"/>
      <c r="U564" s="232"/>
      <c r="V564" s="232"/>
      <c r="W564" s="232"/>
      <c r="X564" s="232"/>
      <c r="Y564" s="232"/>
      <c r="Z564" s="232"/>
      <c r="AA564" s="232"/>
    </row>
    <row r="565" spans="2:27" ht="15.75" customHeight="1">
      <c r="B565" s="232"/>
      <c r="C565" s="232"/>
      <c r="D565" s="232"/>
      <c r="E565" s="232"/>
      <c r="F565" s="232"/>
      <c r="G565" s="232"/>
      <c r="H565" s="232"/>
      <c r="I565" s="232"/>
      <c r="J565" s="232"/>
      <c r="K565" s="232"/>
      <c r="L565" s="232"/>
      <c r="M565" s="232"/>
      <c r="N565" s="232"/>
      <c r="O565" s="232"/>
      <c r="P565" s="232"/>
      <c r="Q565" s="232"/>
      <c r="R565" s="232"/>
      <c r="S565" s="232"/>
      <c r="T565" s="232"/>
      <c r="U565" s="232"/>
      <c r="V565" s="232"/>
      <c r="W565" s="232"/>
      <c r="X565" s="232"/>
      <c r="Y565" s="232"/>
      <c r="Z565" s="232"/>
      <c r="AA565" s="232"/>
    </row>
    <row r="566" spans="2:27" ht="15.75" customHeight="1">
      <c r="B566" s="232"/>
      <c r="C566" s="232"/>
      <c r="D566" s="232"/>
      <c r="E566" s="232"/>
      <c r="F566" s="232"/>
      <c r="G566" s="232"/>
      <c r="H566" s="232"/>
      <c r="I566" s="232"/>
      <c r="J566" s="232"/>
      <c r="K566" s="232"/>
      <c r="L566" s="232"/>
      <c r="M566" s="232"/>
      <c r="N566" s="232"/>
      <c r="O566" s="232"/>
      <c r="P566" s="232"/>
      <c r="Q566" s="232"/>
      <c r="R566" s="232"/>
      <c r="S566" s="232"/>
      <c r="T566" s="232"/>
      <c r="U566" s="232"/>
      <c r="V566" s="232"/>
      <c r="W566" s="232"/>
      <c r="X566" s="232"/>
      <c r="Y566" s="232"/>
      <c r="Z566" s="232"/>
      <c r="AA566" s="232"/>
    </row>
    <row r="567" spans="2:27" ht="15.75" customHeight="1">
      <c r="B567" s="232"/>
      <c r="C567" s="232"/>
      <c r="D567" s="232"/>
      <c r="E567" s="232"/>
      <c r="F567" s="232"/>
      <c r="G567" s="232"/>
      <c r="H567" s="232"/>
      <c r="I567" s="232"/>
      <c r="J567" s="232"/>
      <c r="K567" s="232"/>
      <c r="L567" s="232"/>
      <c r="M567" s="232"/>
      <c r="N567" s="232"/>
      <c r="O567" s="232"/>
      <c r="P567" s="232"/>
      <c r="Q567" s="232"/>
      <c r="R567" s="232"/>
      <c r="S567" s="232"/>
      <c r="T567" s="232"/>
      <c r="U567" s="232"/>
      <c r="V567" s="232"/>
      <c r="W567" s="232"/>
      <c r="X567" s="232"/>
      <c r="Y567" s="232"/>
      <c r="Z567" s="232"/>
      <c r="AA567" s="232"/>
    </row>
    <row r="568" spans="2:27" ht="15.75" customHeight="1">
      <c r="B568" s="232"/>
      <c r="C568" s="232"/>
      <c r="D568" s="232"/>
      <c r="E568" s="232"/>
      <c r="F568" s="232"/>
      <c r="G568" s="232"/>
      <c r="H568" s="232"/>
      <c r="I568" s="232"/>
      <c r="J568" s="232"/>
      <c r="K568" s="232"/>
      <c r="L568" s="232"/>
      <c r="M568" s="232"/>
      <c r="N568" s="232"/>
      <c r="O568" s="232"/>
      <c r="P568" s="232"/>
      <c r="Q568" s="232"/>
      <c r="R568" s="232"/>
      <c r="S568" s="232"/>
      <c r="T568" s="232"/>
      <c r="U568" s="232"/>
      <c r="V568" s="232"/>
      <c r="W568" s="232"/>
      <c r="X568" s="232"/>
      <c r="Y568" s="232"/>
      <c r="Z568" s="232"/>
      <c r="AA568" s="232"/>
    </row>
    <row r="569" spans="2:27" ht="15.75" customHeight="1">
      <c r="B569" s="232"/>
      <c r="C569" s="232"/>
      <c r="D569" s="232"/>
      <c r="E569" s="232"/>
      <c r="F569" s="232"/>
      <c r="G569" s="232"/>
      <c r="H569" s="232"/>
      <c r="I569" s="232"/>
      <c r="J569" s="232"/>
      <c r="K569" s="232"/>
      <c r="L569" s="232"/>
      <c r="M569" s="232"/>
      <c r="N569" s="232"/>
      <c r="O569" s="232"/>
      <c r="P569" s="232"/>
      <c r="Q569" s="232"/>
      <c r="R569" s="232"/>
      <c r="S569" s="232"/>
      <c r="T569" s="232"/>
      <c r="U569" s="232"/>
      <c r="V569" s="232"/>
      <c r="W569" s="232"/>
      <c r="X569" s="232"/>
      <c r="Y569" s="232"/>
      <c r="Z569" s="232"/>
      <c r="AA569" s="232"/>
    </row>
    <row r="570" spans="2:27" ht="15.75" customHeight="1">
      <c r="B570" s="232"/>
      <c r="C570" s="232"/>
      <c r="D570" s="232"/>
      <c r="E570" s="232"/>
      <c r="F570" s="232"/>
      <c r="G570" s="232"/>
      <c r="H570" s="232"/>
      <c r="I570" s="232"/>
      <c r="J570" s="232"/>
      <c r="K570" s="232"/>
      <c r="L570" s="232"/>
      <c r="M570" s="232"/>
      <c r="N570" s="232"/>
      <c r="O570" s="232"/>
      <c r="P570" s="232"/>
      <c r="Q570" s="232"/>
      <c r="R570" s="232"/>
      <c r="S570" s="232"/>
      <c r="T570" s="232"/>
      <c r="U570" s="232"/>
      <c r="V570" s="232"/>
      <c r="W570" s="232"/>
      <c r="X570" s="232"/>
      <c r="Y570" s="232"/>
      <c r="Z570" s="232"/>
      <c r="AA570" s="232"/>
    </row>
    <row r="571" spans="2:27" ht="15.75" customHeight="1">
      <c r="B571" s="232"/>
      <c r="C571" s="232"/>
      <c r="D571" s="232"/>
      <c r="E571" s="232"/>
      <c r="F571" s="232"/>
      <c r="G571" s="232"/>
      <c r="H571" s="232"/>
      <c r="I571" s="232"/>
      <c r="J571" s="232"/>
      <c r="K571" s="232"/>
      <c r="L571" s="232"/>
      <c r="M571" s="232"/>
      <c r="N571" s="232"/>
      <c r="O571" s="232"/>
      <c r="P571" s="232"/>
      <c r="Q571" s="232"/>
      <c r="R571" s="232"/>
      <c r="S571" s="232"/>
      <c r="T571" s="232"/>
      <c r="U571" s="232"/>
      <c r="V571" s="232"/>
      <c r="W571" s="232"/>
      <c r="X571" s="232"/>
      <c r="Y571" s="232"/>
      <c r="Z571" s="232"/>
      <c r="AA571" s="232"/>
    </row>
    <row r="572" spans="2:27" ht="15.75" customHeight="1">
      <c r="B572" s="232"/>
      <c r="C572" s="232"/>
      <c r="D572" s="232"/>
      <c r="E572" s="232"/>
      <c r="F572" s="232"/>
      <c r="G572" s="232"/>
      <c r="H572" s="232"/>
      <c r="I572" s="232"/>
      <c r="J572" s="232"/>
      <c r="K572" s="232"/>
      <c r="L572" s="232"/>
      <c r="M572" s="232"/>
      <c r="N572" s="232"/>
      <c r="O572" s="232"/>
      <c r="P572" s="232"/>
      <c r="Q572" s="232"/>
      <c r="R572" s="232"/>
      <c r="S572" s="232"/>
      <c r="T572" s="232"/>
      <c r="U572" s="232"/>
      <c r="V572" s="232"/>
      <c r="W572" s="232"/>
      <c r="X572" s="232"/>
      <c r="Y572" s="232"/>
      <c r="Z572" s="232"/>
      <c r="AA572" s="232"/>
    </row>
    <row r="573" spans="2:27" ht="15.75" customHeight="1">
      <c r="B573" s="232"/>
      <c r="C573" s="232"/>
      <c r="D573" s="232"/>
      <c r="E573" s="232"/>
      <c r="F573" s="232"/>
      <c r="G573" s="232"/>
      <c r="H573" s="232"/>
      <c r="I573" s="232"/>
      <c r="J573" s="232"/>
      <c r="K573" s="232"/>
      <c r="L573" s="232"/>
      <c r="M573" s="232"/>
      <c r="N573" s="232"/>
      <c r="O573" s="232"/>
      <c r="P573" s="232"/>
      <c r="Q573" s="232"/>
      <c r="R573" s="232"/>
      <c r="S573" s="232"/>
      <c r="T573" s="232"/>
      <c r="U573" s="232"/>
      <c r="V573" s="232"/>
      <c r="W573" s="232"/>
      <c r="X573" s="232"/>
      <c r="Y573" s="232"/>
      <c r="Z573" s="232"/>
      <c r="AA573" s="232"/>
    </row>
    <row r="574" spans="2:27" ht="15.75" customHeight="1">
      <c r="B574" s="232"/>
      <c r="C574" s="232"/>
      <c r="D574" s="232"/>
      <c r="E574" s="232"/>
      <c r="F574" s="232"/>
      <c r="G574" s="232"/>
      <c r="H574" s="232"/>
      <c r="I574" s="232"/>
      <c r="J574" s="232"/>
      <c r="K574" s="232"/>
      <c r="L574" s="232"/>
      <c r="M574" s="232"/>
      <c r="N574" s="232"/>
      <c r="O574" s="232"/>
      <c r="P574" s="232"/>
      <c r="Q574" s="232"/>
      <c r="R574" s="232"/>
      <c r="S574" s="232"/>
      <c r="T574" s="232"/>
      <c r="U574" s="232"/>
      <c r="V574" s="232"/>
      <c r="W574" s="232"/>
      <c r="X574" s="232"/>
      <c r="Y574" s="232"/>
      <c r="Z574" s="232"/>
      <c r="AA574" s="232"/>
    </row>
    <row r="575" spans="2:27" ht="15.75" customHeight="1">
      <c r="B575" s="232"/>
      <c r="C575" s="232"/>
      <c r="D575" s="232"/>
      <c r="E575" s="232"/>
      <c r="F575" s="232"/>
      <c r="G575" s="232"/>
      <c r="H575" s="232"/>
      <c r="I575" s="232"/>
      <c r="J575" s="232"/>
      <c r="K575" s="232"/>
      <c r="L575" s="232"/>
      <c r="M575" s="232"/>
      <c r="N575" s="232"/>
      <c r="O575" s="232"/>
      <c r="P575" s="232"/>
      <c r="Q575" s="232"/>
      <c r="R575" s="232"/>
      <c r="S575" s="232"/>
      <c r="T575" s="232"/>
      <c r="U575" s="232"/>
      <c r="V575" s="232"/>
      <c r="W575" s="232"/>
      <c r="X575" s="232"/>
      <c r="Y575" s="232"/>
      <c r="Z575" s="232"/>
      <c r="AA575" s="232"/>
    </row>
    <row r="576" spans="2:27" ht="15.75" customHeight="1">
      <c r="B576" s="232"/>
      <c r="C576" s="232"/>
      <c r="D576" s="232"/>
      <c r="E576" s="232"/>
      <c r="F576" s="232"/>
      <c r="G576" s="232"/>
      <c r="H576" s="232"/>
      <c r="I576" s="232"/>
      <c r="J576" s="232"/>
      <c r="K576" s="232"/>
      <c r="L576" s="232"/>
      <c r="M576" s="232"/>
      <c r="N576" s="232"/>
      <c r="O576" s="232"/>
      <c r="P576" s="232"/>
      <c r="Q576" s="232"/>
      <c r="R576" s="232"/>
      <c r="S576" s="232"/>
      <c r="T576" s="232"/>
      <c r="U576" s="232"/>
      <c r="V576" s="232"/>
      <c r="W576" s="232"/>
      <c r="X576" s="232"/>
      <c r="Y576" s="232"/>
      <c r="Z576" s="232"/>
      <c r="AA576" s="232"/>
    </row>
    <row r="577" spans="2:27" ht="15.75" customHeight="1">
      <c r="B577" s="232"/>
      <c r="C577" s="232"/>
      <c r="D577" s="232"/>
      <c r="E577" s="232"/>
      <c r="F577" s="232"/>
      <c r="G577" s="232"/>
      <c r="H577" s="232"/>
      <c r="I577" s="232"/>
      <c r="J577" s="232"/>
      <c r="K577" s="232"/>
      <c r="L577" s="232"/>
      <c r="M577" s="232"/>
      <c r="N577" s="232"/>
      <c r="O577" s="232"/>
      <c r="P577" s="232"/>
      <c r="Q577" s="232"/>
      <c r="R577" s="232"/>
      <c r="S577" s="232"/>
      <c r="T577" s="232"/>
      <c r="U577" s="232"/>
      <c r="V577" s="232"/>
      <c r="W577" s="232"/>
      <c r="X577" s="232"/>
      <c r="Y577" s="232"/>
      <c r="Z577" s="232"/>
      <c r="AA577" s="232"/>
    </row>
    <row r="578" spans="2:27" ht="15.75" customHeight="1">
      <c r="B578" s="232"/>
      <c r="C578" s="232"/>
      <c r="D578" s="232"/>
      <c r="E578" s="232"/>
      <c r="F578" s="232"/>
      <c r="G578" s="232"/>
      <c r="H578" s="232"/>
      <c r="I578" s="232"/>
      <c r="J578" s="232"/>
      <c r="K578" s="232"/>
      <c r="L578" s="232"/>
      <c r="M578" s="232"/>
      <c r="N578" s="232"/>
      <c r="O578" s="232"/>
      <c r="P578" s="232"/>
      <c r="Q578" s="232"/>
      <c r="R578" s="232"/>
      <c r="S578" s="232"/>
      <c r="T578" s="232"/>
      <c r="U578" s="232"/>
      <c r="V578" s="232"/>
      <c r="W578" s="232"/>
      <c r="X578" s="232"/>
      <c r="Y578" s="232"/>
      <c r="Z578" s="232"/>
      <c r="AA578" s="232"/>
    </row>
    <row r="579" spans="2:27" ht="15.75" customHeight="1">
      <c r="B579" s="232"/>
      <c r="C579" s="232"/>
      <c r="D579" s="232"/>
      <c r="E579" s="232"/>
      <c r="F579" s="232"/>
      <c r="G579" s="232"/>
      <c r="H579" s="232"/>
      <c r="I579" s="232"/>
      <c r="J579" s="232"/>
      <c r="K579" s="232"/>
      <c r="L579" s="232"/>
      <c r="M579" s="232"/>
      <c r="N579" s="232"/>
      <c r="O579" s="232"/>
      <c r="P579" s="232"/>
      <c r="Q579" s="232"/>
      <c r="R579" s="232"/>
      <c r="S579" s="232"/>
      <c r="T579" s="232"/>
      <c r="U579" s="232"/>
      <c r="V579" s="232"/>
      <c r="W579" s="232"/>
      <c r="X579" s="232"/>
      <c r="Y579" s="232"/>
      <c r="Z579" s="232"/>
      <c r="AA579" s="232"/>
    </row>
    <row r="580" spans="2:27" ht="15.75" customHeight="1">
      <c r="B580" s="232"/>
      <c r="C580" s="232"/>
      <c r="D580" s="232"/>
      <c r="E580" s="232"/>
      <c r="F580" s="232"/>
      <c r="G580" s="232"/>
      <c r="H580" s="232"/>
      <c r="I580" s="232"/>
      <c r="J580" s="232"/>
      <c r="K580" s="232"/>
      <c r="L580" s="232"/>
      <c r="M580" s="232"/>
      <c r="N580" s="232"/>
      <c r="O580" s="232"/>
      <c r="P580" s="232"/>
      <c r="Q580" s="232"/>
      <c r="R580" s="232"/>
      <c r="S580" s="232"/>
      <c r="T580" s="232"/>
      <c r="U580" s="232"/>
      <c r="V580" s="232"/>
      <c r="W580" s="232"/>
      <c r="X580" s="232"/>
      <c r="Y580" s="232"/>
      <c r="Z580" s="232"/>
      <c r="AA580" s="232"/>
    </row>
    <row r="581" spans="2:27" ht="15.75" customHeight="1">
      <c r="B581" s="232"/>
      <c r="C581" s="232"/>
      <c r="D581" s="232"/>
      <c r="E581" s="232"/>
      <c r="F581" s="232"/>
      <c r="G581" s="232"/>
      <c r="H581" s="232"/>
      <c r="I581" s="232"/>
      <c r="J581" s="232"/>
      <c r="K581" s="232"/>
      <c r="L581" s="232"/>
      <c r="M581" s="232"/>
      <c r="N581" s="232"/>
      <c r="O581" s="232"/>
      <c r="P581" s="232"/>
      <c r="Q581" s="232"/>
      <c r="R581" s="232"/>
      <c r="S581" s="232"/>
      <c r="T581" s="232"/>
      <c r="U581" s="232"/>
      <c r="V581" s="232"/>
      <c r="W581" s="232"/>
      <c r="X581" s="232"/>
      <c r="Y581" s="232"/>
      <c r="Z581" s="232"/>
      <c r="AA581" s="232"/>
    </row>
    <row r="582" spans="2:27" ht="15.75" customHeight="1">
      <c r="B582" s="232"/>
      <c r="C582" s="232"/>
      <c r="D582" s="232"/>
      <c r="E582" s="232"/>
      <c r="F582" s="232"/>
      <c r="G582" s="232"/>
      <c r="H582" s="232"/>
      <c r="I582" s="232"/>
      <c r="J582" s="232"/>
      <c r="K582" s="232"/>
      <c r="L582" s="232"/>
      <c r="M582" s="232"/>
      <c r="N582" s="232"/>
      <c r="O582" s="232"/>
      <c r="P582" s="232"/>
      <c r="Q582" s="232"/>
      <c r="R582" s="232"/>
      <c r="S582" s="232"/>
      <c r="T582" s="232"/>
      <c r="U582" s="232"/>
      <c r="V582" s="232"/>
      <c r="W582" s="232"/>
      <c r="X582" s="232"/>
      <c r="Y582" s="232"/>
      <c r="Z582" s="232"/>
      <c r="AA582" s="232"/>
    </row>
    <row r="583" spans="2:27" ht="15.75" customHeight="1">
      <c r="B583" s="232"/>
      <c r="C583" s="232"/>
      <c r="D583" s="232"/>
      <c r="E583" s="232"/>
      <c r="F583" s="232"/>
      <c r="G583" s="232"/>
      <c r="H583" s="232"/>
      <c r="I583" s="232"/>
      <c r="J583" s="232"/>
      <c r="K583" s="232"/>
      <c r="L583" s="232"/>
      <c r="M583" s="232"/>
      <c r="N583" s="232"/>
      <c r="O583" s="232"/>
      <c r="P583" s="232"/>
      <c r="Q583" s="232"/>
      <c r="R583" s="232"/>
      <c r="S583" s="232"/>
      <c r="T583" s="232"/>
      <c r="U583" s="232"/>
      <c r="V583" s="232"/>
      <c r="W583" s="232"/>
      <c r="X583" s="232"/>
      <c r="Y583" s="232"/>
      <c r="Z583" s="232"/>
      <c r="AA583" s="232"/>
    </row>
    <row r="584" spans="2:27" ht="15.75" customHeight="1">
      <c r="B584" s="232"/>
      <c r="C584" s="232"/>
      <c r="D584" s="232"/>
      <c r="E584" s="232"/>
      <c r="F584" s="232"/>
      <c r="G584" s="232"/>
      <c r="H584" s="232"/>
      <c r="I584" s="232"/>
      <c r="J584" s="232"/>
      <c r="K584" s="232"/>
      <c r="L584" s="232"/>
      <c r="M584" s="232"/>
      <c r="N584" s="232"/>
      <c r="O584" s="232"/>
      <c r="P584" s="232"/>
      <c r="Q584" s="232"/>
      <c r="R584" s="232"/>
      <c r="S584" s="232"/>
      <c r="T584" s="232"/>
      <c r="U584" s="232"/>
      <c r="V584" s="232"/>
      <c r="W584" s="232"/>
      <c r="X584" s="232"/>
      <c r="Y584" s="232"/>
      <c r="Z584" s="232"/>
      <c r="AA584" s="232"/>
    </row>
    <row r="585" spans="2:27" ht="15.75" customHeight="1">
      <c r="B585" s="232"/>
      <c r="C585" s="232"/>
      <c r="D585" s="232"/>
      <c r="E585" s="232"/>
      <c r="F585" s="232"/>
      <c r="G585" s="232"/>
      <c r="H585" s="232"/>
      <c r="I585" s="232"/>
      <c r="J585" s="232"/>
      <c r="K585" s="232"/>
      <c r="L585" s="232"/>
      <c r="M585" s="232"/>
      <c r="N585" s="232"/>
      <c r="O585" s="232"/>
      <c r="P585" s="232"/>
      <c r="Q585" s="232"/>
      <c r="R585" s="232"/>
      <c r="S585" s="232"/>
      <c r="T585" s="232"/>
      <c r="U585" s="232"/>
      <c r="V585" s="232"/>
      <c r="W585" s="232"/>
      <c r="X585" s="232"/>
      <c r="Y585" s="232"/>
      <c r="Z585" s="232"/>
      <c r="AA585" s="232"/>
    </row>
    <row r="586" spans="2:27" ht="15.75" customHeight="1">
      <c r="B586" s="232"/>
      <c r="C586" s="232"/>
      <c r="D586" s="232"/>
      <c r="E586" s="232"/>
      <c r="F586" s="232"/>
      <c r="G586" s="232"/>
      <c r="H586" s="232"/>
      <c r="I586" s="232"/>
      <c r="J586" s="232"/>
      <c r="K586" s="232"/>
      <c r="L586" s="232"/>
      <c r="M586" s="232"/>
      <c r="N586" s="232"/>
      <c r="O586" s="232"/>
      <c r="P586" s="232"/>
      <c r="Q586" s="232"/>
      <c r="R586" s="232"/>
      <c r="S586" s="232"/>
      <c r="T586" s="232"/>
      <c r="U586" s="232"/>
      <c r="V586" s="232"/>
      <c r="W586" s="232"/>
      <c r="X586" s="232"/>
      <c r="Y586" s="232"/>
      <c r="Z586" s="232"/>
      <c r="AA586" s="232"/>
    </row>
    <row r="587" spans="2:27" ht="15.75" customHeight="1">
      <c r="B587" s="232"/>
      <c r="C587" s="232"/>
      <c r="D587" s="232"/>
      <c r="E587" s="232"/>
      <c r="F587" s="232"/>
      <c r="G587" s="232"/>
      <c r="H587" s="232"/>
      <c r="I587" s="232"/>
      <c r="J587" s="232"/>
      <c r="K587" s="232"/>
      <c r="L587" s="232"/>
      <c r="M587" s="232"/>
      <c r="N587" s="232"/>
      <c r="O587" s="232"/>
      <c r="P587" s="232"/>
      <c r="Q587" s="232"/>
      <c r="R587" s="232"/>
      <c r="S587" s="232"/>
      <c r="T587" s="232"/>
      <c r="U587" s="232"/>
      <c r="V587" s="232"/>
      <c r="W587" s="232"/>
      <c r="X587" s="232"/>
      <c r="Y587" s="232"/>
      <c r="Z587" s="232"/>
      <c r="AA587" s="232"/>
    </row>
    <row r="588" spans="2:27" ht="15.75" customHeight="1">
      <c r="B588" s="232"/>
      <c r="C588" s="232"/>
      <c r="D588" s="232"/>
      <c r="E588" s="232"/>
      <c r="F588" s="232"/>
      <c r="G588" s="232"/>
      <c r="H588" s="232"/>
      <c r="I588" s="232"/>
      <c r="J588" s="232"/>
      <c r="K588" s="232"/>
      <c r="L588" s="232"/>
      <c r="M588" s="232"/>
      <c r="N588" s="232"/>
      <c r="O588" s="232"/>
      <c r="P588" s="232"/>
      <c r="Q588" s="232"/>
      <c r="R588" s="232"/>
      <c r="S588" s="232"/>
      <c r="T588" s="232"/>
      <c r="U588" s="232"/>
      <c r="V588" s="232"/>
      <c r="W588" s="232"/>
      <c r="X588" s="232"/>
      <c r="Y588" s="232"/>
      <c r="Z588" s="232"/>
      <c r="AA588" s="232"/>
    </row>
    <row r="589" spans="2:27" ht="15.75" customHeight="1">
      <c r="B589" s="232"/>
      <c r="C589" s="232"/>
      <c r="D589" s="232"/>
      <c r="E589" s="232"/>
      <c r="F589" s="232"/>
      <c r="G589" s="232"/>
      <c r="H589" s="232"/>
      <c r="I589" s="232"/>
      <c r="J589" s="232"/>
      <c r="K589" s="232"/>
      <c r="L589" s="232"/>
      <c r="M589" s="232"/>
      <c r="N589" s="232"/>
      <c r="O589" s="232"/>
      <c r="P589" s="232"/>
      <c r="Q589" s="232"/>
      <c r="R589" s="232"/>
      <c r="S589" s="232"/>
      <c r="T589" s="232"/>
      <c r="U589" s="232"/>
      <c r="V589" s="232"/>
      <c r="W589" s="232"/>
      <c r="X589" s="232"/>
      <c r="Y589" s="232"/>
      <c r="Z589" s="232"/>
      <c r="AA589" s="232"/>
    </row>
    <row r="590" spans="2:27" ht="15.75" customHeight="1">
      <c r="B590" s="232"/>
      <c r="C590" s="232"/>
      <c r="D590" s="232"/>
      <c r="E590" s="232"/>
      <c r="F590" s="232"/>
      <c r="G590" s="232"/>
      <c r="H590" s="232"/>
      <c r="I590" s="232"/>
      <c r="J590" s="232"/>
      <c r="K590" s="232"/>
      <c r="L590" s="232"/>
      <c r="M590" s="232"/>
      <c r="N590" s="232"/>
      <c r="O590" s="232"/>
      <c r="P590" s="232"/>
      <c r="Q590" s="232"/>
      <c r="R590" s="232"/>
      <c r="S590" s="232"/>
      <c r="T590" s="232"/>
      <c r="U590" s="232"/>
      <c r="V590" s="232"/>
      <c r="W590" s="232"/>
      <c r="X590" s="232"/>
      <c r="Y590" s="232"/>
      <c r="Z590" s="232"/>
      <c r="AA590" s="232"/>
    </row>
    <row r="591" spans="2:27" ht="15.75" customHeight="1">
      <c r="B591" s="232"/>
      <c r="C591" s="232"/>
      <c r="D591" s="232"/>
      <c r="E591" s="232"/>
      <c r="F591" s="232"/>
      <c r="G591" s="232"/>
      <c r="H591" s="232"/>
      <c r="I591" s="232"/>
      <c r="J591" s="232"/>
      <c r="K591" s="232"/>
      <c r="L591" s="232"/>
      <c r="M591" s="232"/>
      <c r="N591" s="232"/>
      <c r="O591" s="232"/>
      <c r="P591" s="232"/>
      <c r="Q591" s="232"/>
      <c r="R591" s="232"/>
      <c r="S591" s="232"/>
      <c r="T591" s="232"/>
      <c r="U591" s="232"/>
      <c r="V591" s="232"/>
      <c r="W591" s="232"/>
      <c r="X591" s="232"/>
      <c r="Y591" s="232"/>
      <c r="Z591" s="232"/>
      <c r="AA591" s="232"/>
    </row>
    <row r="592" spans="2:27" ht="15.75" customHeight="1">
      <c r="B592" s="232"/>
      <c r="C592" s="232"/>
      <c r="D592" s="232"/>
      <c r="E592" s="232"/>
      <c r="F592" s="232"/>
      <c r="G592" s="232"/>
      <c r="H592" s="232"/>
      <c r="I592" s="232"/>
      <c r="J592" s="232"/>
      <c r="K592" s="232"/>
      <c r="L592" s="232"/>
      <c r="M592" s="232"/>
      <c r="N592" s="232"/>
      <c r="O592" s="232"/>
      <c r="P592" s="232"/>
      <c r="Q592" s="232"/>
      <c r="R592" s="232"/>
      <c r="S592" s="232"/>
      <c r="T592" s="232"/>
      <c r="U592" s="232"/>
      <c r="V592" s="232"/>
      <c r="W592" s="232"/>
      <c r="X592" s="232"/>
      <c r="Y592" s="232"/>
      <c r="Z592" s="232"/>
      <c r="AA592" s="232"/>
    </row>
    <row r="593" spans="2:27" ht="15.75" customHeight="1">
      <c r="B593" s="232"/>
      <c r="C593" s="232"/>
      <c r="D593" s="232"/>
      <c r="E593" s="232"/>
      <c r="F593" s="232"/>
      <c r="G593" s="232"/>
      <c r="H593" s="232"/>
      <c r="I593" s="232"/>
      <c r="J593" s="232"/>
      <c r="K593" s="232"/>
      <c r="L593" s="232"/>
      <c r="M593" s="232"/>
      <c r="N593" s="232"/>
      <c r="O593" s="232"/>
      <c r="P593" s="232"/>
      <c r="Q593" s="232"/>
      <c r="R593" s="232"/>
      <c r="S593" s="232"/>
      <c r="T593" s="232"/>
      <c r="U593" s="232"/>
      <c r="V593" s="232"/>
      <c r="W593" s="232"/>
      <c r="X593" s="232"/>
      <c r="Y593" s="232"/>
      <c r="Z593" s="232"/>
      <c r="AA593" s="232"/>
    </row>
    <row r="594" spans="2:27" ht="15.75" customHeight="1">
      <c r="B594" s="232"/>
      <c r="C594" s="232"/>
      <c r="D594" s="232"/>
      <c r="E594" s="232"/>
      <c r="F594" s="232"/>
      <c r="G594" s="232"/>
      <c r="H594" s="232"/>
      <c r="I594" s="232"/>
      <c r="J594" s="232"/>
      <c r="K594" s="232"/>
      <c r="L594" s="232"/>
      <c r="M594" s="232"/>
      <c r="N594" s="232"/>
      <c r="O594" s="232"/>
      <c r="P594" s="232"/>
      <c r="Q594" s="232"/>
      <c r="R594" s="232"/>
      <c r="S594" s="232"/>
      <c r="T594" s="232"/>
      <c r="U594" s="232"/>
      <c r="V594" s="232"/>
      <c r="W594" s="232"/>
      <c r="X594" s="232"/>
      <c r="Y594" s="232"/>
      <c r="Z594" s="232"/>
      <c r="AA594" s="232"/>
    </row>
    <row r="595" spans="2:27" ht="15.75" customHeight="1">
      <c r="B595" s="232"/>
      <c r="C595" s="232"/>
      <c r="D595" s="232"/>
      <c r="E595" s="232"/>
      <c r="F595" s="232"/>
      <c r="G595" s="232"/>
      <c r="H595" s="232"/>
      <c r="I595" s="232"/>
      <c r="J595" s="232"/>
      <c r="K595" s="232"/>
      <c r="L595" s="232"/>
      <c r="M595" s="232"/>
      <c r="N595" s="232"/>
      <c r="O595" s="232"/>
      <c r="P595" s="232"/>
      <c r="Q595" s="232"/>
      <c r="R595" s="232"/>
      <c r="S595" s="232"/>
      <c r="T595" s="232"/>
      <c r="U595" s="232"/>
      <c r="V595" s="232"/>
      <c r="W595" s="232"/>
      <c r="X595" s="232"/>
      <c r="Y595" s="232"/>
      <c r="Z595" s="232"/>
      <c r="AA595" s="232"/>
    </row>
    <row r="596" spans="2:27" ht="15.75" customHeight="1">
      <c r="B596" s="232"/>
      <c r="C596" s="232"/>
      <c r="D596" s="232"/>
      <c r="E596" s="232"/>
      <c r="F596" s="232"/>
      <c r="G596" s="232"/>
      <c r="H596" s="232"/>
      <c r="I596" s="232"/>
      <c r="J596" s="232"/>
      <c r="K596" s="232"/>
      <c r="L596" s="232"/>
      <c r="M596" s="232"/>
      <c r="N596" s="232"/>
      <c r="O596" s="232"/>
      <c r="P596" s="232"/>
      <c r="Q596" s="232"/>
      <c r="R596" s="232"/>
      <c r="S596" s="232"/>
      <c r="T596" s="232"/>
      <c r="U596" s="232"/>
      <c r="V596" s="232"/>
      <c r="W596" s="232"/>
      <c r="X596" s="232"/>
      <c r="Y596" s="232"/>
      <c r="Z596" s="232"/>
      <c r="AA596" s="232"/>
    </row>
    <row r="597" spans="2:27" ht="15.75" customHeight="1">
      <c r="B597" s="232"/>
      <c r="C597" s="232"/>
      <c r="D597" s="232"/>
      <c r="E597" s="232"/>
      <c r="F597" s="232"/>
      <c r="G597" s="232"/>
      <c r="H597" s="232"/>
      <c r="I597" s="232"/>
      <c r="J597" s="232"/>
      <c r="K597" s="232"/>
      <c r="L597" s="232"/>
      <c r="M597" s="232"/>
      <c r="N597" s="232"/>
      <c r="O597" s="232"/>
      <c r="P597" s="232"/>
      <c r="Q597" s="232"/>
      <c r="R597" s="232"/>
      <c r="S597" s="232"/>
      <c r="T597" s="232"/>
      <c r="U597" s="232"/>
      <c r="V597" s="232"/>
      <c r="W597" s="232"/>
      <c r="X597" s="232"/>
      <c r="Y597" s="232"/>
      <c r="Z597" s="232"/>
      <c r="AA597" s="232"/>
    </row>
    <row r="598" spans="2:27" ht="15.75" customHeight="1">
      <c r="B598" s="232"/>
      <c r="C598" s="232"/>
      <c r="D598" s="232"/>
      <c r="E598" s="232"/>
      <c r="F598" s="232"/>
      <c r="G598" s="232"/>
      <c r="H598" s="232"/>
      <c r="I598" s="232"/>
      <c r="J598" s="232"/>
      <c r="K598" s="232"/>
      <c r="L598" s="232"/>
      <c r="M598" s="232"/>
      <c r="N598" s="232"/>
      <c r="O598" s="232"/>
      <c r="P598" s="232"/>
      <c r="Q598" s="232"/>
      <c r="R598" s="232"/>
      <c r="S598" s="232"/>
      <c r="T598" s="232"/>
      <c r="U598" s="232"/>
      <c r="V598" s="232"/>
      <c r="W598" s="232"/>
      <c r="X598" s="232"/>
      <c r="Y598" s="232"/>
      <c r="Z598" s="232"/>
      <c r="AA598" s="232"/>
    </row>
    <row r="599" spans="2:27" ht="15.75" customHeight="1">
      <c r="B599" s="232"/>
      <c r="C599" s="232"/>
      <c r="D599" s="232"/>
      <c r="E599" s="232"/>
      <c r="F599" s="232"/>
      <c r="G599" s="232"/>
      <c r="H599" s="232"/>
      <c r="I599" s="232"/>
      <c r="J599" s="232"/>
      <c r="K599" s="232"/>
      <c r="L599" s="232"/>
      <c r="M599" s="232"/>
      <c r="N599" s="232"/>
      <c r="O599" s="232"/>
      <c r="P599" s="232"/>
      <c r="Q599" s="232"/>
      <c r="R599" s="232"/>
      <c r="S599" s="232"/>
      <c r="T599" s="232"/>
      <c r="U599" s="232"/>
      <c r="V599" s="232"/>
      <c r="W599" s="232"/>
      <c r="X599" s="232"/>
      <c r="Y599" s="232"/>
      <c r="Z599" s="232"/>
      <c r="AA599" s="232"/>
    </row>
    <row r="600" spans="2:27" ht="15.75" customHeight="1">
      <c r="B600" s="232"/>
      <c r="C600" s="232"/>
      <c r="D600" s="232"/>
      <c r="E600" s="232"/>
      <c r="F600" s="232"/>
      <c r="G600" s="232"/>
      <c r="H600" s="232"/>
      <c r="I600" s="232"/>
      <c r="J600" s="232"/>
      <c r="K600" s="232"/>
      <c r="L600" s="232"/>
      <c r="M600" s="232"/>
      <c r="N600" s="232"/>
      <c r="O600" s="232"/>
      <c r="P600" s="232"/>
      <c r="Q600" s="232"/>
      <c r="R600" s="232"/>
      <c r="S600" s="232"/>
      <c r="T600" s="232"/>
      <c r="U600" s="232"/>
      <c r="V600" s="232"/>
      <c r="W600" s="232"/>
      <c r="X600" s="232"/>
      <c r="Y600" s="232"/>
      <c r="Z600" s="232"/>
      <c r="AA600" s="232"/>
    </row>
    <row r="601" spans="2:27" ht="15.75" customHeight="1">
      <c r="B601" s="232"/>
      <c r="C601" s="232"/>
      <c r="D601" s="232"/>
      <c r="E601" s="232"/>
      <c r="F601" s="232"/>
      <c r="G601" s="232"/>
      <c r="H601" s="232"/>
      <c r="I601" s="232"/>
      <c r="J601" s="232"/>
      <c r="K601" s="232"/>
      <c r="L601" s="232"/>
      <c r="M601" s="232"/>
      <c r="N601" s="232"/>
      <c r="O601" s="232"/>
      <c r="P601" s="232"/>
      <c r="Q601" s="232"/>
      <c r="R601" s="232"/>
      <c r="S601" s="232"/>
      <c r="T601" s="232"/>
      <c r="U601" s="232"/>
      <c r="V601" s="232"/>
      <c r="W601" s="232"/>
      <c r="X601" s="232"/>
      <c r="Y601" s="232"/>
      <c r="Z601" s="232"/>
      <c r="AA601" s="232"/>
    </row>
    <row r="602" spans="2:27" ht="15.75" customHeight="1">
      <c r="B602" s="232"/>
      <c r="C602" s="232"/>
      <c r="D602" s="232"/>
      <c r="E602" s="232"/>
      <c r="F602" s="232"/>
      <c r="G602" s="232"/>
      <c r="H602" s="232"/>
      <c r="I602" s="232"/>
      <c r="J602" s="232"/>
      <c r="K602" s="232"/>
      <c r="L602" s="232"/>
      <c r="M602" s="232"/>
      <c r="N602" s="232"/>
      <c r="O602" s="232"/>
      <c r="P602" s="232"/>
      <c r="Q602" s="232"/>
      <c r="R602" s="232"/>
      <c r="S602" s="232"/>
      <c r="T602" s="232"/>
      <c r="U602" s="232"/>
      <c r="V602" s="232"/>
      <c r="W602" s="232"/>
      <c r="X602" s="232"/>
      <c r="Y602" s="232"/>
      <c r="Z602" s="232"/>
      <c r="AA602" s="232"/>
    </row>
    <row r="603" spans="2:27" ht="15.75" customHeight="1">
      <c r="B603" s="232"/>
      <c r="C603" s="232"/>
      <c r="D603" s="232"/>
      <c r="E603" s="232"/>
      <c r="F603" s="232"/>
      <c r="G603" s="232"/>
      <c r="H603" s="232"/>
      <c r="I603" s="232"/>
      <c r="J603" s="232"/>
      <c r="K603" s="232"/>
      <c r="L603" s="232"/>
      <c r="M603" s="232"/>
      <c r="N603" s="232"/>
      <c r="O603" s="232"/>
      <c r="P603" s="232"/>
      <c r="Q603" s="232"/>
      <c r="R603" s="232"/>
      <c r="S603" s="232"/>
      <c r="T603" s="232"/>
      <c r="U603" s="232"/>
      <c r="V603" s="232"/>
      <c r="W603" s="232"/>
      <c r="X603" s="232"/>
      <c r="Y603" s="232"/>
      <c r="Z603" s="232"/>
      <c r="AA603" s="232"/>
    </row>
    <row r="604" spans="2:27" ht="15.75" customHeight="1">
      <c r="B604" s="232"/>
      <c r="C604" s="232"/>
      <c r="D604" s="232"/>
      <c r="E604" s="232"/>
      <c r="F604" s="232"/>
      <c r="G604" s="232"/>
      <c r="H604" s="232"/>
      <c r="I604" s="232"/>
      <c r="J604" s="232"/>
      <c r="K604" s="232"/>
      <c r="L604" s="232"/>
      <c r="M604" s="232"/>
      <c r="N604" s="232"/>
      <c r="O604" s="232"/>
      <c r="P604" s="232"/>
      <c r="Q604" s="232"/>
      <c r="R604" s="232"/>
      <c r="S604" s="232"/>
      <c r="T604" s="232"/>
      <c r="U604" s="232"/>
      <c r="V604" s="232"/>
      <c r="W604" s="232"/>
      <c r="X604" s="232"/>
      <c r="Y604" s="232"/>
      <c r="Z604" s="232"/>
      <c r="AA604" s="232"/>
    </row>
    <row r="605" spans="2:27" ht="15.75" customHeight="1">
      <c r="B605" s="232"/>
      <c r="C605" s="232"/>
      <c r="D605" s="232"/>
      <c r="E605" s="232"/>
      <c r="F605" s="232"/>
      <c r="G605" s="232"/>
      <c r="H605" s="232"/>
      <c r="I605" s="232"/>
      <c r="J605" s="232"/>
      <c r="K605" s="232"/>
      <c r="L605" s="232"/>
      <c r="M605" s="232"/>
      <c r="N605" s="232"/>
      <c r="O605" s="232"/>
      <c r="P605" s="232"/>
      <c r="Q605" s="232"/>
      <c r="R605" s="232"/>
      <c r="S605" s="232"/>
      <c r="T605" s="232"/>
      <c r="U605" s="232"/>
      <c r="V605" s="232"/>
      <c r="W605" s="232"/>
      <c r="X605" s="232"/>
      <c r="Y605" s="232"/>
      <c r="Z605" s="232"/>
      <c r="AA605" s="232"/>
    </row>
    <row r="606" spans="2:27" ht="15.75" customHeight="1">
      <c r="B606" s="232"/>
      <c r="C606" s="232"/>
      <c r="D606" s="232"/>
      <c r="E606" s="232"/>
      <c r="F606" s="232"/>
      <c r="G606" s="232"/>
      <c r="H606" s="232"/>
      <c r="I606" s="232"/>
      <c r="J606" s="232"/>
      <c r="K606" s="232"/>
      <c r="L606" s="232"/>
      <c r="M606" s="232"/>
      <c r="N606" s="232"/>
      <c r="O606" s="232"/>
      <c r="P606" s="232"/>
      <c r="Q606" s="232"/>
      <c r="R606" s="232"/>
      <c r="S606" s="232"/>
      <c r="T606" s="232"/>
      <c r="U606" s="232"/>
      <c r="V606" s="232"/>
      <c r="W606" s="232"/>
      <c r="X606" s="232"/>
      <c r="Y606" s="232"/>
      <c r="Z606" s="232"/>
      <c r="AA606" s="232"/>
    </row>
    <row r="607" spans="2:27" ht="15.75" customHeight="1">
      <c r="B607" s="232"/>
      <c r="C607" s="232"/>
      <c r="D607" s="232"/>
      <c r="E607" s="232"/>
      <c r="F607" s="232"/>
      <c r="G607" s="232"/>
      <c r="H607" s="232"/>
      <c r="I607" s="232"/>
      <c r="J607" s="232"/>
      <c r="K607" s="232"/>
      <c r="L607" s="232"/>
      <c r="M607" s="232"/>
      <c r="N607" s="232"/>
      <c r="O607" s="232"/>
      <c r="P607" s="232"/>
      <c r="Q607" s="232"/>
      <c r="R607" s="232"/>
      <c r="S607" s="232"/>
      <c r="T607" s="232"/>
      <c r="U607" s="232"/>
      <c r="V607" s="232"/>
      <c r="W607" s="232"/>
      <c r="X607" s="232"/>
      <c r="Y607" s="232"/>
      <c r="Z607" s="232"/>
      <c r="AA607" s="232"/>
    </row>
    <row r="608" spans="2:27" ht="15.75" customHeight="1">
      <c r="B608" s="232"/>
      <c r="C608" s="232"/>
      <c r="D608" s="232"/>
      <c r="E608" s="232"/>
      <c r="F608" s="232"/>
      <c r="G608" s="232"/>
      <c r="H608" s="232"/>
      <c r="I608" s="232"/>
      <c r="J608" s="232"/>
      <c r="K608" s="232"/>
      <c r="L608" s="232"/>
      <c r="M608" s="232"/>
      <c r="N608" s="232"/>
      <c r="O608" s="232"/>
      <c r="P608" s="232"/>
      <c r="Q608" s="232"/>
      <c r="R608" s="232"/>
      <c r="S608" s="232"/>
      <c r="T608" s="232"/>
      <c r="U608" s="232"/>
      <c r="V608" s="232"/>
      <c r="W608" s="232"/>
      <c r="X608" s="232"/>
      <c r="Y608" s="232"/>
      <c r="Z608" s="232"/>
      <c r="AA608" s="232"/>
    </row>
    <row r="609" spans="2:27" ht="15.75" customHeight="1">
      <c r="B609" s="232"/>
      <c r="C609" s="232"/>
      <c r="D609" s="232"/>
      <c r="E609" s="232"/>
      <c r="F609" s="232"/>
      <c r="G609" s="232"/>
      <c r="H609" s="232"/>
      <c r="I609" s="232"/>
      <c r="J609" s="232"/>
      <c r="K609" s="232"/>
      <c r="L609" s="232"/>
      <c r="M609" s="232"/>
      <c r="N609" s="232"/>
      <c r="O609" s="232"/>
      <c r="P609" s="232"/>
      <c r="Q609" s="232"/>
      <c r="R609" s="232"/>
      <c r="S609" s="232"/>
      <c r="T609" s="232"/>
      <c r="U609" s="232"/>
      <c r="V609" s="232"/>
      <c r="W609" s="232"/>
      <c r="X609" s="232"/>
      <c r="Y609" s="232"/>
      <c r="Z609" s="232"/>
      <c r="AA609" s="232"/>
    </row>
    <row r="610" spans="2:27" ht="15.75" customHeight="1">
      <c r="B610" s="232"/>
      <c r="C610" s="232"/>
      <c r="D610" s="232"/>
      <c r="E610" s="232"/>
      <c r="F610" s="232"/>
      <c r="G610" s="232"/>
      <c r="H610" s="232"/>
      <c r="I610" s="232"/>
      <c r="J610" s="232"/>
      <c r="K610" s="232"/>
      <c r="L610" s="232"/>
      <c r="M610" s="232"/>
      <c r="N610" s="232"/>
      <c r="O610" s="232"/>
      <c r="P610" s="232"/>
      <c r="Q610" s="232"/>
      <c r="R610" s="232"/>
      <c r="S610" s="232"/>
      <c r="T610" s="232"/>
      <c r="U610" s="232"/>
      <c r="V610" s="232"/>
      <c r="W610" s="232"/>
      <c r="X610" s="232"/>
      <c r="Y610" s="232"/>
      <c r="Z610" s="232"/>
      <c r="AA610" s="232"/>
    </row>
    <row r="611" spans="2:27" ht="15.75" customHeight="1">
      <c r="B611" s="232"/>
      <c r="C611" s="232"/>
      <c r="D611" s="232"/>
      <c r="E611" s="232"/>
      <c r="F611" s="232"/>
      <c r="G611" s="232"/>
      <c r="H611" s="232"/>
      <c r="I611" s="232"/>
      <c r="J611" s="232"/>
      <c r="K611" s="232"/>
      <c r="L611" s="232"/>
      <c r="M611" s="232"/>
      <c r="N611" s="232"/>
      <c r="O611" s="232"/>
      <c r="P611" s="232"/>
      <c r="Q611" s="232"/>
      <c r="R611" s="232"/>
      <c r="S611" s="232"/>
      <c r="T611" s="232"/>
      <c r="U611" s="232"/>
      <c r="V611" s="232"/>
      <c r="W611" s="232"/>
      <c r="X611" s="232"/>
      <c r="Y611" s="232"/>
      <c r="Z611" s="232"/>
      <c r="AA611" s="232"/>
    </row>
    <row r="612" spans="2:27" ht="15.75" customHeight="1">
      <c r="B612" s="232"/>
      <c r="C612" s="232"/>
      <c r="D612" s="232"/>
      <c r="E612" s="232"/>
      <c r="F612" s="232"/>
      <c r="G612" s="232"/>
      <c r="H612" s="232"/>
      <c r="I612" s="232"/>
      <c r="J612" s="232"/>
      <c r="K612" s="232"/>
      <c r="L612" s="232"/>
      <c r="M612" s="232"/>
      <c r="N612" s="232"/>
      <c r="O612" s="232"/>
      <c r="P612" s="232"/>
      <c r="Q612" s="232"/>
      <c r="R612" s="232"/>
      <c r="S612" s="232"/>
      <c r="T612" s="232"/>
      <c r="U612" s="232"/>
      <c r="V612" s="232"/>
      <c r="W612" s="232"/>
      <c r="X612" s="232"/>
      <c r="Y612" s="232"/>
      <c r="Z612" s="232"/>
      <c r="AA612" s="232"/>
    </row>
    <row r="613" spans="2:27" ht="15.75" customHeight="1">
      <c r="B613" s="232"/>
      <c r="C613" s="232"/>
      <c r="D613" s="232"/>
      <c r="E613" s="232"/>
      <c r="F613" s="232"/>
      <c r="G613" s="232"/>
      <c r="H613" s="232"/>
      <c r="I613" s="232"/>
      <c r="J613" s="232"/>
      <c r="K613" s="232"/>
      <c r="L613" s="232"/>
      <c r="M613" s="232"/>
      <c r="N613" s="232"/>
      <c r="O613" s="232"/>
      <c r="P613" s="232"/>
      <c r="Q613" s="232"/>
      <c r="R613" s="232"/>
      <c r="S613" s="232"/>
      <c r="T613" s="232"/>
      <c r="U613" s="232"/>
      <c r="V613" s="232"/>
      <c r="W613" s="232"/>
      <c r="X613" s="232"/>
      <c r="Y613" s="232"/>
      <c r="Z613" s="232"/>
      <c r="AA613" s="232"/>
    </row>
    <row r="614" spans="2:27" ht="15.75" customHeight="1">
      <c r="B614" s="232"/>
      <c r="C614" s="232"/>
      <c r="D614" s="232"/>
      <c r="E614" s="232"/>
      <c r="F614" s="232"/>
      <c r="G614" s="232"/>
      <c r="H614" s="232"/>
      <c r="I614" s="232"/>
      <c r="J614" s="232"/>
      <c r="K614" s="232"/>
      <c r="L614" s="232"/>
      <c r="M614" s="232"/>
      <c r="N614" s="232"/>
      <c r="O614" s="232"/>
      <c r="P614" s="232"/>
      <c r="Q614" s="232"/>
      <c r="R614" s="232"/>
      <c r="S614" s="232"/>
      <c r="T614" s="232"/>
      <c r="U614" s="232"/>
      <c r="V614" s="232"/>
      <c r="W614" s="232"/>
      <c r="X614" s="232"/>
      <c r="Y614" s="232"/>
      <c r="Z614" s="232"/>
      <c r="AA614" s="232"/>
    </row>
    <row r="615" spans="2:27" ht="15.75" customHeight="1">
      <c r="B615" s="232"/>
      <c r="C615" s="232"/>
      <c r="D615" s="232"/>
      <c r="E615" s="232"/>
      <c r="F615" s="232"/>
      <c r="G615" s="232"/>
      <c r="H615" s="232"/>
      <c r="I615" s="232"/>
      <c r="J615" s="232"/>
      <c r="K615" s="232"/>
      <c r="L615" s="232"/>
      <c r="M615" s="232"/>
      <c r="N615" s="232"/>
      <c r="O615" s="232"/>
      <c r="P615" s="232"/>
      <c r="Q615" s="232"/>
      <c r="R615" s="232"/>
      <c r="S615" s="232"/>
      <c r="T615" s="232"/>
      <c r="U615" s="232"/>
      <c r="V615" s="232"/>
      <c r="W615" s="232"/>
      <c r="X615" s="232"/>
      <c r="Y615" s="232"/>
      <c r="Z615" s="232"/>
      <c r="AA615" s="232"/>
    </row>
    <row r="616" spans="2:27" ht="15.75" customHeight="1">
      <c r="B616" s="232"/>
      <c r="C616" s="232"/>
      <c r="D616" s="232"/>
      <c r="E616" s="232"/>
      <c r="F616" s="232"/>
      <c r="G616" s="232"/>
      <c r="H616" s="232"/>
      <c r="I616" s="232"/>
      <c r="J616" s="232"/>
      <c r="K616" s="232"/>
      <c r="L616" s="232"/>
      <c r="M616" s="232"/>
      <c r="N616" s="232"/>
      <c r="O616" s="232"/>
      <c r="P616" s="232"/>
      <c r="Q616" s="232"/>
      <c r="R616" s="232"/>
      <c r="S616" s="232"/>
      <c r="T616" s="232"/>
      <c r="U616" s="232"/>
      <c r="V616" s="232"/>
      <c r="W616" s="232"/>
      <c r="X616" s="232"/>
      <c r="Y616" s="232"/>
      <c r="Z616" s="232"/>
      <c r="AA616" s="232"/>
    </row>
    <row r="617" spans="2:27" ht="15.75" customHeight="1">
      <c r="B617" s="232"/>
      <c r="C617" s="232"/>
      <c r="D617" s="232"/>
      <c r="E617" s="232"/>
      <c r="F617" s="232"/>
      <c r="G617" s="232"/>
      <c r="H617" s="232"/>
      <c r="I617" s="232"/>
      <c r="J617" s="232"/>
      <c r="K617" s="232"/>
      <c r="L617" s="232"/>
      <c r="M617" s="232"/>
      <c r="N617" s="232"/>
      <c r="O617" s="232"/>
      <c r="P617" s="232"/>
      <c r="Q617" s="232"/>
      <c r="R617" s="232"/>
      <c r="S617" s="232"/>
      <c r="T617" s="232"/>
      <c r="U617" s="232"/>
      <c r="V617" s="232"/>
      <c r="W617" s="232"/>
      <c r="X617" s="232"/>
      <c r="Y617" s="232"/>
      <c r="Z617" s="232"/>
      <c r="AA617" s="232"/>
    </row>
    <row r="618" spans="2:27" ht="15.75" customHeight="1">
      <c r="B618" s="232"/>
      <c r="C618" s="232"/>
      <c r="D618" s="232"/>
      <c r="E618" s="232"/>
      <c r="F618" s="232"/>
      <c r="G618" s="232"/>
      <c r="H618" s="232"/>
      <c r="I618" s="232"/>
      <c r="J618" s="232"/>
      <c r="K618" s="232"/>
      <c r="L618" s="232"/>
      <c r="M618" s="232"/>
      <c r="N618" s="232"/>
      <c r="O618" s="232"/>
      <c r="P618" s="232"/>
      <c r="Q618" s="232"/>
      <c r="R618" s="232"/>
      <c r="S618" s="232"/>
      <c r="T618" s="232"/>
      <c r="U618" s="232"/>
      <c r="V618" s="232"/>
      <c r="W618" s="232"/>
      <c r="X618" s="232"/>
      <c r="Y618" s="232"/>
      <c r="Z618" s="232"/>
      <c r="AA618" s="232"/>
    </row>
    <row r="619" spans="2:27" ht="15.75" customHeight="1">
      <c r="B619" s="232"/>
      <c r="C619" s="232"/>
      <c r="D619" s="232"/>
      <c r="E619" s="232"/>
      <c r="F619" s="232"/>
      <c r="G619" s="232"/>
      <c r="H619" s="232"/>
      <c r="I619" s="232"/>
      <c r="J619" s="232"/>
      <c r="K619" s="232"/>
      <c r="L619" s="232"/>
      <c r="M619" s="232"/>
      <c r="N619" s="232"/>
      <c r="O619" s="232"/>
      <c r="P619" s="232"/>
      <c r="Q619" s="232"/>
      <c r="R619" s="232"/>
      <c r="S619" s="232"/>
      <c r="T619" s="232"/>
      <c r="U619" s="232"/>
      <c r="V619" s="232"/>
      <c r="W619" s="232"/>
      <c r="X619" s="232"/>
      <c r="Y619" s="232"/>
      <c r="Z619" s="232"/>
      <c r="AA619" s="232"/>
    </row>
    <row r="620" spans="2:27" ht="15.75" customHeight="1">
      <c r="B620" s="232"/>
      <c r="C620" s="232"/>
      <c r="D620" s="232"/>
      <c r="E620" s="232"/>
      <c r="F620" s="232"/>
      <c r="G620" s="232"/>
      <c r="H620" s="232"/>
      <c r="I620" s="232"/>
      <c r="J620" s="232"/>
      <c r="K620" s="232"/>
      <c r="L620" s="232"/>
      <c r="M620" s="232"/>
      <c r="N620" s="232"/>
      <c r="O620" s="232"/>
      <c r="P620" s="232"/>
      <c r="Q620" s="232"/>
      <c r="R620" s="232"/>
      <c r="S620" s="232"/>
      <c r="T620" s="232"/>
      <c r="U620" s="232"/>
      <c r="V620" s="232"/>
      <c r="W620" s="232"/>
      <c r="X620" s="232"/>
      <c r="Y620" s="232"/>
      <c r="Z620" s="232"/>
      <c r="AA620" s="232"/>
    </row>
    <row r="621" spans="2:27" ht="15.75" customHeight="1">
      <c r="B621" s="232"/>
      <c r="C621" s="232"/>
      <c r="D621" s="232"/>
      <c r="E621" s="232"/>
      <c r="F621" s="232"/>
      <c r="G621" s="232"/>
      <c r="H621" s="232"/>
      <c r="I621" s="232"/>
      <c r="J621" s="232"/>
      <c r="K621" s="232"/>
      <c r="L621" s="232"/>
      <c r="M621" s="232"/>
      <c r="N621" s="232"/>
      <c r="O621" s="232"/>
      <c r="P621" s="232"/>
      <c r="Q621" s="232"/>
      <c r="R621" s="232"/>
      <c r="S621" s="232"/>
      <c r="T621" s="232"/>
      <c r="U621" s="232"/>
      <c r="V621" s="232"/>
      <c r="W621" s="232"/>
      <c r="X621" s="232"/>
      <c r="Y621" s="232"/>
      <c r="Z621" s="232"/>
      <c r="AA621" s="232"/>
    </row>
    <row r="622" spans="2:27" ht="15.75" customHeight="1">
      <c r="B622" s="232"/>
      <c r="C622" s="232"/>
      <c r="D622" s="232"/>
      <c r="E622" s="232"/>
      <c r="F622" s="232"/>
      <c r="G622" s="232"/>
      <c r="H622" s="232"/>
      <c r="I622" s="232"/>
      <c r="J622" s="232"/>
      <c r="K622" s="232"/>
      <c r="L622" s="232"/>
      <c r="M622" s="232"/>
      <c r="N622" s="232"/>
      <c r="O622" s="232"/>
      <c r="P622" s="232"/>
      <c r="Q622" s="232"/>
      <c r="R622" s="232"/>
      <c r="S622" s="232"/>
      <c r="T622" s="232"/>
      <c r="U622" s="232"/>
      <c r="V622" s="232"/>
      <c r="W622" s="232"/>
      <c r="X622" s="232"/>
      <c r="Y622" s="232"/>
      <c r="Z622" s="232"/>
      <c r="AA622" s="232"/>
    </row>
    <row r="623" spans="2:27" ht="15.75" customHeight="1">
      <c r="B623" s="232"/>
      <c r="C623" s="232"/>
      <c r="D623" s="232"/>
      <c r="E623" s="232"/>
      <c r="F623" s="232"/>
      <c r="G623" s="232"/>
      <c r="H623" s="232"/>
      <c r="I623" s="232"/>
      <c r="J623" s="232"/>
      <c r="K623" s="232"/>
      <c r="L623" s="232"/>
      <c r="M623" s="232"/>
      <c r="N623" s="232"/>
      <c r="O623" s="232"/>
      <c r="P623" s="232"/>
      <c r="Q623" s="232"/>
      <c r="R623" s="232"/>
      <c r="S623" s="232"/>
      <c r="T623" s="232"/>
      <c r="U623" s="232"/>
      <c r="V623" s="232"/>
      <c r="W623" s="232"/>
      <c r="X623" s="232"/>
      <c r="Y623" s="232"/>
      <c r="Z623" s="232"/>
      <c r="AA623" s="232"/>
    </row>
    <row r="624" spans="2:27" ht="15.75" customHeight="1">
      <c r="B624" s="232"/>
      <c r="C624" s="232"/>
      <c r="D624" s="232"/>
      <c r="E624" s="232"/>
      <c r="F624" s="232"/>
      <c r="G624" s="232"/>
      <c r="H624" s="232"/>
      <c r="I624" s="232"/>
      <c r="J624" s="232"/>
      <c r="K624" s="232"/>
      <c r="L624" s="232"/>
      <c r="M624" s="232"/>
      <c r="N624" s="232"/>
      <c r="O624" s="232"/>
      <c r="P624" s="232"/>
      <c r="Q624" s="232"/>
      <c r="R624" s="232"/>
      <c r="S624" s="232"/>
      <c r="T624" s="232"/>
      <c r="U624" s="232"/>
      <c r="V624" s="232"/>
      <c r="W624" s="232"/>
      <c r="X624" s="232"/>
      <c r="Y624" s="232"/>
      <c r="Z624" s="232"/>
      <c r="AA624" s="232"/>
    </row>
    <row r="625" spans="2:27" ht="15.75" customHeight="1">
      <c r="B625" s="232"/>
      <c r="C625" s="232"/>
      <c r="D625" s="232"/>
      <c r="E625" s="232"/>
      <c r="F625" s="232"/>
      <c r="G625" s="232"/>
      <c r="H625" s="232"/>
      <c r="I625" s="232"/>
      <c r="J625" s="232"/>
      <c r="K625" s="232"/>
      <c r="L625" s="232"/>
      <c r="M625" s="232"/>
      <c r="N625" s="232"/>
      <c r="O625" s="232"/>
      <c r="P625" s="232"/>
      <c r="Q625" s="232"/>
      <c r="R625" s="232"/>
      <c r="S625" s="232"/>
      <c r="T625" s="232"/>
      <c r="U625" s="232"/>
      <c r="V625" s="232"/>
      <c r="W625" s="232"/>
      <c r="X625" s="232"/>
      <c r="Y625" s="232"/>
      <c r="Z625" s="232"/>
      <c r="AA625" s="232"/>
    </row>
    <row r="626" spans="2:27" ht="15.75" customHeight="1">
      <c r="B626" s="232"/>
      <c r="C626" s="232"/>
      <c r="D626" s="232"/>
      <c r="E626" s="232"/>
      <c r="F626" s="232"/>
      <c r="G626" s="232"/>
      <c r="H626" s="232"/>
      <c r="I626" s="232"/>
      <c r="J626" s="232"/>
      <c r="K626" s="232"/>
      <c r="L626" s="232"/>
      <c r="M626" s="232"/>
      <c r="N626" s="232"/>
      <c r="O626" s="232"/>
      <c r="P626" s="232"/>
      <c r="Q626" s="232"/>
      <c r="R626" s="232"/>
      <c r="S626" s="232"/>
      <c r="T626" s="232"/>
      <c r="U626" s="232"/>
      <c r="V626" s="232"/>
      <c r="W626" s="232"/>
      <c r="X626" s="232"/>
      <c r="Y626" s="232"/>
      <c r="Z626" s="232"/>
      <c r="AA626" s="232"/>
    </row>
    <row r="627" spans="2:27" ht="15.75" customHeight="1">
      <c r="B627" s="232"/>
      <c r="C627" s="232"/>
      <c r="D627" s="232"/>
      <c r="E627" s="232"/>
      <c r="F627" s="232"/>
      <c r="G627" s="232"/>
      <c r="H627" s="232"/>
      <c r="I627" s="232"/>
      <c r="J627" s="232"/>
      <c r="K627" s="232"/>
      <c r="L627" s="232"/>
      <c r="M627" s="232"/>
      <c r="N627" s="232"/>
      <c r="O627" s="232"/>
      <c r="P627" s="232"/>
      <c r="Q627" s="232"/>
      <c r="R627" s="232"/>
      <c r="S627" s="232"/>
      <c r="T627" s="232"/>
      <c r="U627" s="232"/>
      <c r="V627" s="232"/>
      <c r="W627" s="232"/>
      <c r="X627" s="232"/>
      <c r="Y627" s="232"/>
      <c r="Z627" s="232"/>
      <c r="AA627" s="232"/>
    </row>
    <row r="628" spans="2:27" ht="15.75" customHeight="1">
      <c r="B628" s="232"/>
      <c r="C628" s="232"/>
      <c r="D628" s="232"/>
      <c r="E628" s="232"/>
      <c r="F628" s="232"/>
      <c r="G628" s="232"/>
      <c r="H628" s="232"/>
      <c r="I628" s="232"/>
      <c r="J628" s="232"/>
      <c r="K628" s="232"/>
      <c r="L628" s="232"/>
      <c r="M628" s="232"/>
      <c r="N628" s="232"/>
      <c r="O628" s="232"/>
      <c r="P628" s="232"/>
      <c r="Q628" s="232"/>
      <c r="R628" s="232"/>
      <c r="S628" s="232"/>
      <c r="T628" s="232"/>
      <c r="U628" s="232"/>
      <c r="V628" s="232"/>
      <c r="W628" s="232"/>
      <c r="X628" s="232"/>
      <c r="Y628" s="232"/>
      <c r="Z628" s="232"/>
      <c r="AA628" s="232"/>
    </row>
    <row r="629" spans="2:27" ht="15.75" customHeight="1">
      <c r="B629" s="232"/>
      <c r="C629" s="232"/>
      <c r="D629" s="232"/>
      <c r="E629" s="232"/>
      <c r="F629" s="232"/>
      <c r="G629" s="232"/>
      <c r="H629" s="232"/>
      <c r="I629" s="232"/>
      <c r="J629" s="232"/>
      <c r="K629" s="232"/>
      <c r="L629" s="232"/>
      <c r="M629" s="232"/>
      <c r="N629" s="232"/>
      <c r="O629" s="232"/>
      <c r="P629" s="232"/>
      <c r="Q629" s="232"/>
      <c r="R629" s="232"/>
      <c r="S629" s="232"/>
      <c r="T629" s="232"/>
      <c r="U629" s="232"/>
      <c r="V629" s="232"/>
      <c r="W629" s="232"/>
      <c r="X629" s="232"/>
      <c r="Y629" s="232"/>
      <c r="Z629" s="232"/>
      <c r="AA629" s="232"/>
    </row>
    <row r="630" spans="2:27" ht="15.75" customHeight="1">
      <c r="B630" s="232"/>
      <c r="C630" s="232"/>
      <c r="D630" s="232"/>
      <c r="E630" s="232"/>
      <c r="F630" s="232"/>
      <c r="G630" s="232"/>
      <c r="H630" s="232"/>
      <c r="I630" s="232"/>
      <c r="J630" s="232"/>
      <c r="K630" s="232"/>
      <c r="L630" s="232"/>
      <c r="M630" s="232"/>
      <c r="N630" s="232"/>
      <c r="O630" s="232"/>
      <c r="P630" s="232"/>
      <c r="Q630" s="232"/>
      <c r="R630" s="232"/>
      <c r="S630" s="232"/>
      <c r="T630" s="232"/>
      <c r="U630" s="232"/>
      <c r="V630" s="232"/>
      <c r="W630" s="232"/>
      <c r="X630" s="232"/>
      <c r="Y630" s="232"/>
      <c r="Z630" s="232"/>
      <c r="AA630" s="232"/>
    </row>
    <row r="631" spans="2:27" ht="15.75" customHeight="1">
      <c r="B631" s="232"/>
      <c r="C631" s="232"/>
      <c r="D631" s="232"/>
      <c r="E631" s="232"/>
      <c r="F631" s="232"/>
      <c r="G631" s="232"/>
      <c r="H631" s="232"/>
      <c r="I631" s="232"/>
      <c r="J631" s="232"/>
      <c r="K631" s="232"/>
      <c r="L631" s="232"/>
      <c r="M631" s="232"/>
      <c r="N631" s="232"/>
      <c r="O631" s="232"/>
      <c r="P631" s="232"/>
      <c r="Q631" s="232"/>
      <c r="R631" s="232"/>
      <c r="S631" s="232"/>
      <c r="T631" s="232"/>
      <c r="U631" s="232"/>
      <c r="V631" s="232"/>
      <c r="W631" s="232"/>
      <c r="X631" s="232"/>
      <c r="Y631" s="232"/>
      <c r="Z631" s="232"/>
      <c r="AA631" s="232"/>
    </row>
    <row r="632" spans="2:27" ht="15.75" customHeight="1">
      <c r="B632" s="232"/>
      <c r="C632" s="232"/>
      <c r="D632" s="232"/>
      <c r="E632" s="232"/>
      <c r="F632" s="232"/>
      <c r="G632" s="232"/>
      <c r="H632" s="232"/>
      <c r="I632" s="232"/>
      <c r="J632" s="232"/>
      <c r="K632" s="232"/>
      <c r="L632" s="232"/>
      <c r="M632" s="232"/>
      <c r="N632" s="232"/>
      <c r="O632" s="232"/>
      <c r="P632" s="232"/>
      <c r="Q632" s="232"/>
      <c r="R632" s="232"/>
      <c r="S632" s="232"/>
      <c r="T632" s="232"/>
      <c r="U632" s="232"/>
      <c r="V632" s="232"/>
      <c r="W632" s="232"/>
      <c r="X632" s="232"/>
      <c r="Y632" s="232"/>
      <c r="Z632" s="232"/>
      <c r="AA632" s="232"/>
    </row>
    <row r="633" spans="2:27" ht="15.75" customHeight="1">
      <c r="B633" s="232"/>
      <c r="C633" s="232"/>
      <c r="D633" s="232"/>
      <c r="E633" s="232"/>
      <c r="F633" s="232"/>
      <c r="G633" s="232"/>
      <c r="H633" s="232"/>
      <c r="I633" s="232"/>
      <c r="J633" s="232"/>
      <c r="K633" s="232"/>
      <c r="L633" s="232"/>
      <c r="M633" s="232"/>
      <c r="N633" s="232"/>
      <c r="O633" s="232"/>
      <c r="P633" s="232"/>
      <c r="Q633" s="232"/>
      <c r="R633" s="232"/>
      <c r="S633" s="232"/>
      <c r="T633" s="232"/>
      <c r="U633" s="232"/>
      <c r="V633" s="232"/>
      <c r="W633" s="232"/>
      <c r="X633" s="232"/>
      <c r="Y633" s="232"/>
      <c r="Z633" s="232"/>
      <c r="AA633" s="232"/>
    </row>
    <row r="634" spans="2:27" ht="15.75" customHeight="1">
      <c r="B634" s="232"/>
      <c r="C634" s="232"/>
      <c r="D634" s="232"/>
      <c r="E634" s="232"/>
      <c r="F634" s="232"/>
      <c r="G634" s="232"/>
      <c r="H634" s="232"/>
      <c r="I634" s="232"/>
      <c r="J634" s="232"/>
      <c r="K634" s="232"/>
      <c r="L634" s="232"/>
      <c r="M634" s="232"/>
      <c r="N634" s="232"/>
      <c r="O634" s="232"/>
      <c r="P634" s="232"/>
      <c r="Q634" s="232"/>
      <c r="R634" s="232"/>
      <c r="S634" s="232"/>
      <c r="T634" s="232"/>
      <c r="U634" s="232"/>
      <c r="V634" s="232"/>
      <c r="W634" s="232"/>
      <c r="X634" s="232"/>
      <c r="Y634" s="232"/>
      <c r="Z634" s="232"/>
      <c r="AA634" s="232"/>
    </row>
    <row r="635" spans="2:27" ht="15.75" customHeight="1">
      <c r="B635" s="232"/>
      <c r="C635" s="232"/>
      <c r="D635" s="232"/>
      <c r="E635" s="232"/>
      <c r="F635" s="232"/>
      <c r="G635" s="232"/>
      <c r="H635" s="232"/>
      <c r="I635" s="232"/>
      <c r="J635" s="232"/>
      <c r="K635" s="232"/>
      <c r="L635" s="232"/>
      <c r="M635" s="232"/>
      <c r="N635" s="232"/>
      <c r="O635" s="232"/>
      <c r="P635" s="232"/>
      <c r="Q635" s="232"/>
      <c r="R635" s="232"/>
      <c r="S635" s="232"/>
      <c r="T635" s="232"/>
      <c r="U635" s="232"/>
      <c r="V635" s="232"/>
      <c r="W635" s="232"/>
      <c r="X635" s="232"/>
      <c r="Y635" s="232"/>
      <c r="Z635" s="232"/>
      <c r="AA635" s="232"/>
    </row>
    <row r="636" spans="2:27" ht="15.75" customHeight="1">
      <c r="B636" s="232"/>
      <c r="C636" s="232"/>
      <c r="D636" s="232"/>
      <c r="E636" s="232"/>
      <c r="F636" s="232"/>
      <c r="G636" s="232"/>
      <c r="H636" s="232"/>
      <c r="I636" s="232"/>
      <c r="J636" s="232"/>
      <c r="K636" s="232"/>
      <c r="L636" s="232"/>
      <c r="M636" s="232"/>
      <c r="N636" s="232"/>
      <c r="O636" s="232"/>
      <c r="P636" s="232"/>
      <c r="Q636" s="232"/>
      <c r="R636" s="232"/>
      <c r="S636" s="232"/>
      <c r="T636" s="232"/>
      <c r="U636" s="232"/>
      <c r="V636" s="232"/>
      <c r="W636" s="232"/>
      <c r="X636" s="232"/>
      <c r="Y636" s="232"/>
      <c r="Z636" s="232"/>
      <c r="AA636" s="232"/>
    </row>
    <row r="637" spans="2:27" ht="15.75" customHeight="1">
      <c r="B637" s="232"/>
      <c r="C637" s="232"/>
      <c r="D637" s="232"/>
      <c r="E637" s="232"/>
      <c r="F637" s="232"/>
      <c r="G637" s="232"/>
      <c r="H637" s="232"/>
      <c r="I637" s="232"/>
      <c r="J637" s="232"/>
      <c r="K637" s="232"/>
      <c r="L637" s="232"/>
      <c r="M637" s="232"/>
      <c r="N637" s="232"/>
      <c r="O637" s="232"/>
      <c r="P637" s="232"/>
      <c r="Q637" s="232"/>
      <c r="R637" s="232"/>
      <c r="S637" s="232"/>
      <c r="T637" s="232"/>
      <c r="U637" s="232"/>
      <c r="V637" s="232"/>
      <c r="W637" s="232"/>
      <c r="X637" s="232"/>
      <c r="Y637" s="232"/>
      <c r="Z637" s="232"/>
      <c r="AA637" s="232"/>
    </row>
    <row r="638" spans="2:27" ht="15.75" customHeight="1">
      <c r="B638" s="232"/>
      <c r="C638" s="232"/>
      <c r="D638" s="232"/>
      <c r="E638" s="232"/>
      <c r="F638" s="232"/>
      <c r="G638" s="232"/>
      <c r="H638" s="232"/>
      <c r="I638" s="232"/>
      <c r="J638" s="232"/>
      <c r="K638" s="232"/>
      <c r="L638" s="232"/>
      <c r="M638" s="232"/>
      <c r="N638" s="232"/>
      <c r="O638" s="232"/>
      <c r="P638" s="232"/>
      <c r="Q638" s="232"/>
      <c r="R638" s="232"/>
      <c r="S638" s="232"/>
      <c r="T638" s="232"/>
      <c r="U638" s="232"/>
      <c r="V638" s="232"/>
      <c r="W638" s="232"/>
      <c r="X638" s="232"/>
      <c r="Y638" s="232"/>
      <c r="Z638" s="232"/>
      <c r="AA638" s="232"/>
    </row>
    <row r="639" spans="2:27" ht="15.75" customHeight="1">
      <c r="B639" s="232"/>
      <c r="C639" s="232"/>
      <c r="D639" s="232"/>
      <c r="E639" s="232"/>
      <c r="F639" s="232"/>
      <c r="G639" s="232"/>
      <c r="H639" s="232"/>
      <c r="I639" s="232"/>
      <c r="J639" s="232"/>
      <c r="K639" s="232"/>
      <c r="L639" s="232"/>
      <c r="M639" s="232"/>
      <c r="N639" s="232"/>
      <c r="O639" s="232"/>
      <c r="P639" s="232"/>
      <c r="Q639" s="232"/>
      <c r="R639" s="232"/>
      <c r="S639" s="232"/>
      <c r="T639" s="232"/>
      <c r="U639" s="232"/>
      <c r="V639" s="232"/>
      <c r="W639" s="232"/>
      <c r="X639" s="232"/>
      <c r="Y639" s="232"/>
      <c r="Z639" s="232"/>
      <c r="AA639" s="232"/>
    </row>
    <row r="640" spans="2:27" ht="15.75" customHeight="1">
      <c r="B640" s="232"/>
      <c r="C640" s="232"/>
      <c r="D640" s="232"/>
      <c r="E640" s="232"/>
      <c r="F640" s="232"/>
      <c r="G640" s="232"/>
      <c r="H640" s="232"/>
      <c r="I640" s="232"/>
      <c r="J640" s="232"/>
      <c r="K640" s="232"/>
      <c r="L640" s="232"/>
      <c r="M640" s="232"/>
      <c r="N640" s="232"/>
      <c r="O640" s="232"/>
      <c r="P640" s="232"/>
      <c r="Q640" s="232"/>
      <c r="R640" s="232"/>
      <c r="S640" s="232"/>
      <c r="T640" s="232"/>
      <c r="U640" s="232"/>
      <c r="V640" s="232"/>
      <c r="W640" s="232"/>
      <c r="X640" s="232"/>
      <c r="Y640" s="232"/>
      <c r="Z640" s="232"/>
      <c r="AA640" s="232"/>
    </row>
    <row r="641" spans="2:27" ht="15.75" customHeight="1">
      <c r="B641" s="232"/>
      <c r="C641" s="232"/>
      <c r="D641" s="232"/>
      <c r="E641" s="232"/>
      <c r="F641" s="232"/>
      <c r="G641" s="232"/>
      <c r="H641" s="232"/>
      <c r="I641" s="232"/>
      <c r="J641" s="232"/>
      <c r="K641" s="232"/>
      <c r="L641" s="232"/>
      <c r="M641" s="232"/>
      <c r="N641" s="232"/>
      <c r="O641" s="232"/>
      <c r="P641" s="232"/>
      <c r="Q641" s="232"/>
      <c r="R641" s="232"/>
      <c r="S641" s="232"/>
      <c r="T641" s="232"/>
      <c r="U641" s="232"/>
      <c r="V641" s="232"/>
      <c r="W641" s="232"/>
      <c r="X641" s="232"/>
      <c r="Y641" s="232"/>
      <c r="Z641" s="232"/>
      <c r="AA641" s="232"/>
    </row>
    <row r="642" spans="2:27" ht="15.75" customHeight="1">
      <c r="B642" s="232"/>
      <c r="C642" s="232"/>
      <c r="D642" s="232"/>
      <c r="E642" s="232"/>
      <c r="F642" s="232"/>
      <c r="G642" s="232"/>
      <c r="H642" s="232"/>
      <c r="I642" s="232"/>
      <c r="J642" s="232"/>
      <c r="K642" s="232"/>
      <c r="L642" s="232"/>
      <c r="M642" s="232"/>
      <c r="N642" s="232"/>
      <c r="O642" s="232"/>
      <c r="P642" s="232"/>
      <c r="Q642" s="232"/>
      <c r="R642" s="232"/>
      <c r="S642" s="232"/>
      <c r="T642" s="232"/>
      <c r="U642" s="232"/>
      <c r="V642" s="232"/>
      <c r="W642" s="232"/>
      <c r="X642" s="232"/>
      <c r="Y642" s="232"/>
      <c r="Z642" s="232"/>
      <c r="AA642" s="232"/>
    </row>
    <row r="643" spans="2:27" ht="15.75" customHeight="1">
      <c r="B643" s="232"/>
      <c r="C643" s="232"/>
      <c r="D643" s="232"/>
      <c r="E643" s="232"/>
      <c r="F643" s="232"/>
      <c r="G643" s="232"/>
      <c r="H643" s="232"/>
      <c r="I643" s="232"/>
      <c r="J643" s="232"/>
      <c r="K643" s="232"/>
      <c r="L643" s="232"/>
      <c r="M643" s="232"/>
      <c r="N643" s="232"/>
      <c r="O643" s="232"/>
      <c r="P643" s="232"/>
      <c r="Q643" s="232"/>
      <c r="R643" s="232"/>
      <c r="S643" s="232"/>
      <c r="T643" s="232"/>
      <c r="U643" s="232"/>
      <c r="V643" s="232"/>
      <c r="W643" s="232"/>
      <c r="X643" s="232"/>
      <c r="Y643" s="232"/>
      <c r="Z643" s="232"/>
      <c r="AA643" s="232"/>
    </row>
    <row r="644" spans="2:27" ht="15.75" customHeight="1">
      <c r="B644" s="232"/>
      <c r="C644" s="232"/>
      <c r="D644" s="232"/>
      <c r="E644" s="232"/>
      <c r="F644" s="232"/>
      <c r="G644" s="232"/>
      <c r="H644" s="232"/>
      <c r="I644" s="232"/>
      <c r="J644" s="232"/>
      <c r="K644" s="232"/>
      <c r="L644" s="232"/>
      <c r="M644" s="232"/>
      <c r="N644" s="232"/>
      <c r="O644" s="232"/>
      <c r="P644" s="232"/>
      <c r="Q644" s="232"/>
      <c r="R644" s="232"/>
      <c r="S644" s="232"/>
      <c r="T644" s="232"/>
      <c r="U644" s="232"/>
      <c r="V644" s="232"/>
      <c r="W644" s="232"/>
      <c r="X644" s="232"/>
      <c r="Y644" s="232"/>
      <c r="Z644" s="232"/>
      <c r="AA644" s="232"/>
    </row>
    <row r="645" spans="2:27" ht="15.75" customHeight="1">
      <c r="B645" s="232"/>
      <c r="C645" s="232"/>
      <c r="D645" s="232"/>
      <c r="E645" s="232"/>
      <c r="F645" s="232"/>
      <c r="G645" s="232"/>
      <c r="H645" s="232"/>
      <c r="I645" s="232"/>
      <c r="J645" s="232"/>
      <c r="K645" s="232"/>
      <c r="L645" s="232"/>
      <c r="M645" s="232"/>
      <c r="N645" s="232"/>
      <c r="O645" s="232"/>
      <c r="P645" s="232"/>
      <c r="Q645" s="232"/>
      <c r="R645" s="232"/>
      <c r="S645" s="232"/>
      <c r="T645" s="232"/>
      <c r="U645" s="232"/>
      <c r="V645" s="232"/>
      <c r="W645" s="232"/>
      <c r="X645" s="232"/>
      <c r="Y645" s="232"/>
      <c r="Z645" s="232"/>
      <c r="AA645" s="232"/>
    </row>
    <row r="646" spans="2:27" ht="15.75" customHeight="1">
      <c r="B646" s="232"/>
      <c r="C646" s="232"/>
      <c r="D646" s="232"/>
      <c r="E646" s="232"/>
      <c r="F646" s="232"/>
      <c r="G646" s="232"/>
      <c r="H646" s="232"/>
      <c r="I646" s="232"/>
      <c r="J646" s="232"/>
      <c r="K646" s="232"/>
      <c r="L646" s="232"/>
      <c r="M646" s="232"/>
      <c r="N646" s="232"/>
      <c r="O646" s="232"/>
      <c r="P646" s="232"/>
      <c r="Q646" s="232"/>
      <c r="R646" s="232"/>
      <c r="S646" s="232"/>
      <c r="T646" s="232"/>
      <c r="U646" s="232"/>
      <c r="V646" s="232"/>
      <c r="W646" s="232"/>
      <c r="X646" s="232"/>
      <c r="Y646" s="232"/>
      <c r="Z646" s="232"/>
      <c r="AA646" s="232"/>
    </row>
    <row r="647" spans="2:27" ht="15.75" customHeight="1">
      <c r="B647" s="232"/>
      <c r="C647" s="232"/>
      <c r="D647" s="232"/>
      <c r="E647" s="232"/>
      <c r="F647" s="232"/>
      <c r="G647" s="232"/>
      <c r="H647" s="232"/>
      <c r="I647" s="232"/>
      <c r="J647" s="232"/>
      <c r="K647" s="232"/>
      <c r="L647" s="232"/>
      <c r="M647" s="232"/>
      <c r="N647" s="232"/>
      <c r="O647" s="232"/>
      <c r="P647" s="232"/>
      <c r="Q647" s="232"/>
      <c r="R647" s="232"/>
      <c r="S647" s="232"/>
      <c r="T647" s="232"/>
      <c r="U647" s="232"/>
      <c r="V647" s="232"/>
      <c r="W647" s="232"/>
      <c r="X647" s="232"/>
      <c r="Y647" s="232"/>
      <c r="Z647" s="232"/>
      <c r="AA647" s="232"/>
    </row>
    <row r="648" spans="2:27" ht="15.75" customHeight="1">
      <c r="B648" s="232"/>
      <c r="C648" s="232"/>
      <c r="D648" s="232"/>
      <c r="E648" s="232"/>
      <c r="F648" s="232"/>
      <c r="G648" s="232"/>
      <c r="H648" s="232"/>
      <c r="I648" s="232"/>
      <c r="J648" s="232"/>
      <c r="K648" s="232"/>
      <c r="L648" s="232"/>
      <c r="M648" s="232"/>
      <c r="N648" s="232"/>
      <c r="O648" s="232"/>
      <c r="P648" s="232"/>
      <c r="Q648" s="232"/>
      <c r="R648" s="232"/>
      <c r="S648" s="232"/>
      <c r="T648" s="232"/>
      <c r="U648" s="232"/>
      <c r="V648" s="232"/>
      <c r="W648" s="232"/>
      <c r="X648" s="232"/>
      <c r="Y648" s="232"/>
      <c r="Z648" s="232"/>
      <c r="AA648" s="232"/>
    </row>
    <row r="649" spans="2:27" ht="15.75" customHeight="1">
      <c r="B649" s="232"/>
      <c r="C649" s="232"/>
      <c r="D649" s="232"/>
      <c r="E649" s="232"/>
      <c r="F649" s="232"/>
      <c r="G649" s="232"/>
      <c r="H649" s="232"/>
      <c r="I649" s="232"/>
      <c r="J649" s="232"/>
      <c r="K649" s="232"/>
      <c r="L649" s="232"/>
      <c r="M649" s="232"/>
      <c r="N649" s="232"/>
      <c r="O649" s="232"/>
      <c r="P649" s="232"/>
      <c r="Q649" s="232"/>
      <c r="R649" s="232"/>
      <c r="S649" s="232"/>
      <c r="T649" s="232"/>
      <c r="U649" s="232"/>
      <c r="V649" s="232"/>
      <c r="W649" s="232"/>
      <c r="X649" s="232"/>
      <c r="Y649" s="232"/>
      <c r="Z649" s="232"/>
      <c r="AA649" s="232"/>
    </row>
    <row r="650" spans="2:27" ht="15.75" customHeight="1">
      <c r="B650" s="232"/>
      <c r="C650" s="232"/>
      <c r="D650" s="232"/>
      <c r="E650" s="232"/>
      <c r="F650" s="232"/>
      <c r="G650" s="232"/>
      <c r="H650" s="232"/>
      <c r="I650" s="232"/>
      <c r="J650" s="232"/>
      <c r="K650" s="232"/>
      <c r="L650" s="232"/>
      <c r="M650" s="232"/>
      <c r="N650" s="232"/>
      <c r="O650" s="232"/>
      <c r="P650" s="232"/>
      <c r="Q650" s="232"/>
      <c r="R650" s="232"/>
      <c r="S650" s="232"/>
      <c r="T650" s="232"/>
      <c r="U650" s="232"/>
      <c r="V650" s="232"/>
      <c r="W650" s="232"/>
      <c r="X650" s="232"/>
      <c r="Y650" s="232"/>
      <c r="Z650" s="232"/>
      <c r="AA650" s="232"/>
    </row>
    <row r="651" spans="2:27" ht="15.75" customHeight="1">
      <c r="B651" s="232"/>
      <c r="C651" s="232"/>
      <c r="D651" s="232"/>
      <c r="E651" s="232"/>
      <c r="F651" s="232"/>
      <c r="G651" s="232"/>
      <c r="H651" s="232"/>
      <c r="I651" s="232"/>
      <c r="J651" s="232"/>
      <c r="K651" s="232"/>
      <c r="L651" s="232"/>
      <c r="M651" s="232"/>
      <c r="N651" s="232"/>
      <c r="O651" s="232"/>
      <c r="P651" s="232"/>
      <c r="Q651" s="232"/>
      <c r="R651" s="232"/>
      <c r="S651" s="232"/>
      <c r="T651" s="232"/>
      <c r="U651" s="232"/>
      <c r="V651" s="232"/>
      <c r="W651" s="232"/>
      <c r="X651" s="232"/>
      <c r="Y651" s="232"/>
      <c r="Z651" s="232"/>
      <c r="AA651" s="232"/>
    </row>
    <row r="652" spans="2:27" ht="15.75" customHeight="1">
      <c r="B652" s="232"/>
      <c r="C652" s="232"/>
      <c r="D652" s="232"/>
      <c r="E652" s="232"/>
      <c r="F652" s="232"/>
      <c r="G652" s="232"/>
      <c r="H652" s="232"/>
      <c r="I652" s="232"/>
      <c r="J652" s="232"/>
      <c r="K652" s="232"/>
      <c r="L652" s="232"/>
      <c r="M652" s="232"/>
      <c r="N652" s="232"/>
      <c r="O652" s="232"/>
      <c r="P652" s="232"/>
      <c r="Q652" s="232"/>
      <c r="R652" s="232"/>
      <c r="S652" s="232"/>
      <c r="T652" s="232"/>
      <c r="U652" s="232"/>
      <c r="V652" s="232"/>
      <c r="W652" s="232"/>
      <c r="X652" s="232"/>
      <c r="Y652" s="232"/>
      <c r="Z652" s="232"/>
      <c r="AA652" s="232"/>
    </row>
    <row r="653" spans="2:27" ht="15.75" customHeight="1">
      <c r="B653" s="232"/>
      <c r="C653" s="232"/>
      <c r="D653" s="232"/>
      <c r="E653" s="232"/>
      <c r="F653" s="232"/>
      <c r="G653" s="232"/>
      <c r="H653" s="232"/>
      <c r="I653" s="232"/>
      <c r="J653" s="232"/>
      <c r="K653" s="232"/>
      <c r="L653" s="232"/>
      <c r="M653" s="232"/>
      <c r="N653" s="232"/>
      <c r="O653" s="232"/>
      <c r="P653" s="232"/>
      <c r="Q653" s="232"/>
      <c r="R653" s="232"/>
      <c r="S653" s="232"/>
      <c r="T653" s="232"/>
      <c r="U653" s="232"/>
      <c r="V653" s="232"/>
      <c r="W653" s="232"/>
      <c r="X653" s="232"/>
      <c r="Y653" s="232"/>
      <c r="Z653" s="232"/>
      <c r="AA653" s="232"/>
    </row>
    <row r="654" spans="2:27" ht="15.75" customHeight="1">
      <c r="B654" s="232"/>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row>
    <row r="655" spans="2:27" ht="15.75" customHeight="1">
      <c r="B655" s="232"/>
      <c r="C655" s="232"/>
      <c r="D655" s="232"/>
      <c r="E655" s="232"/>
      <c r="F655" s="232"/>
      <c r="G655" s="232"/>
      <c r="H655" s="232"/>
      <c r="I655" s="232"/>
      <c r="J655" s="232"/>
      <c r="K655" s="232"/>
      <c r="L655" s="232"/>
      <c r="M655" s="232"/>
      <c r="N655" s="232"/>
      <c r="O655" s="232"/>
      <c r="P655" s="232"/>
      <c r="Q655" s="232"/>
      <c r="R655" s="232"/>
      <c r="S655" s="232"/>
      <c r="T655" s="232"/>
      <c r="U655" s="232"/>
      <c r="V655" s="232"/>
      <c r="W655" s="232"/>
      <c r="X655" s="232"/>
      <c r="Y655" s="232"/>
      <c r="Z655" s="232"/>
      <c r="AA655" s="232"/>
    </row>
    <row r="656" spans="2:27" ht="15.75" customHeight="1">
      <c r="B656" s="232"/>
      <c r="C656" s="232"/>
      <c r="D656" s="232"/>
      <c r="E656" s="232"/>
      <c r="F656" s="232"/>
      <c r="G656" s="232"/>
      <c r="H656" s="232"/>
      <c r="I656" s="232"/>
      <c r="J656" s="232"/>
      <c r="K656" s="232"/>
      <c r="L656" s="232"/>
      <c r="M656" s="232"/>
      <c r="N656" s="232"/>
      <c r="O656" s="232"/>
      <c r="P656" s="232"/>
      <c r="Q656" s="232"/>
      <c r="R656" s="232"/>
      <c r="S656" s="232"/>
      <c r="T656" s="232"/>
      <c r="U656" s="232"/>
      <c r="V656" s="232"/>
      <c r="W656" s="232"/>
      <c r="X656" s="232"/>
      <c r="Y656" s="232"/>
      <c r="Z656" s="232"/>
      <c r="AA656" s="232"/>
    </row>
    <row r="657" spans="2:27" ht="15.75" customHeight="1">
      <c r="B657" s="232"/>
      <c r="C657" s="232"/>
      <c r="D657" s="232"/>
      <c r="E657" s="232"/>
      <c r="F657" s="232"/>
      <c r="G657" s="232"/>
      <c r="H657" s="232"/>
      <c r="I657" s="232"/>
      <c r="J657" s="232"/>
      <c r="K657" s="232"/>
      <c r="L657" s="232"/>
      <c r="M657" s="232"/>
      <c r="N657" s="232"/>
      <c r="O657" s="232"/>
      <c r="P657" s="232"/>
      <c r="Q657" s="232"/>
      <c r="R657" s="232"/>
      <c r="S657" s="232"/>
      <c r="T657" s="232"/>
      <c r="U657" s="232"/>
      <c r="V657" s="232"/>
      <c r="W657" s="232"/>
      <c r="X657" s="232"/>
      <c r="Y657" s="232"/>
      <c r="Z657" s="232"/>
      <c r="AA657" s="232"/>
    </row>
    <row r="658" spans="2:27" ht="15.75" customHeight="1">
      <c r="B658" s="232"/>
      <c r="C658" s="232"/>
      <c r="D658" s="232"/>
      <c r="E658" s="232"/>
      <c r="F658" s="232"/>
      <c r="G658" s="232"/>
      <c r="H658" s="232"/>
      <c r="I658" s="232"/>
      <c r="J658" s="232"/>
      <c r="K658" s="232"/>
      <c r="L658" s="232"/>
      <c r="M658" s="232"/>
      <c r="N658" s="232"/>
      <c r="O658" s="232"/>
      <c r="P658" s="232"/>
      <c r="Q658" s="232"/>
      <c r="R658" s="232"/>
      <c r="S658" s="232"/>
      <c r="T658" s="232"/>
      <c r="U658" s="232"/>
      <c r="V658" s="232"/>
      <c r="W658" s="232"/>
      <c r="X658" s="232"/>
      <c r="Y658" s="232"/>
      <c r="Z658" s="232"/>
      <c r="AA658" s="232"/>
    </row>
    <row r="659" spans="2:27" ht="15.75" customHeight="1">
      <c r="B659" s="232"/>
      <c r="C659" s="232"/>
      <c r="D659" s="232"/>
      <c r="E659" s="232"/>
      <c r="F659" s="232"/>
      <c r="G659" s="232"/>
      <c r="H659" s="232"/>
      <c r="I659" s="232"/>
      <c r="J659" s="232"/>
      <c r="K659" s="232"/>
      <c r="L659" s="232"/>
      <c r="M659" s="232"/>
      <c r="N659" s="232"/>
      <c r="O659" s="232"/>
      <c r="P659" s="232"/>
      <c r="Q659" s="232"/>
      <c r="R659" s="232"/>
      <c r="S659" s="232"/>
      <c r="T659" s="232"/>
      <c r="U659" s="232"/>
      <c r="V659" s="232"/>
      <c r="W659" s="232"/>
      <c r="X659" s="232"/>
      <c r="Y659" s="232"/>
      <c r="Z659" s="232"/>
      <c r="AA659" s="232"/>
    </row>
    <row r="660" spans="2:27" ht="15.75" customHeight="1">
      <c r="B660" s="232"/>
      <c r="C660" s="232"/>
      <c r="D660" s="232"/>
      <c r="E660" s="232"/>
      <c r="F660" s="232"/>
      <c r="G660" s="232"/>
      <c r="H660" s="232"/>
      <c r="I660" s="232"/>
      <c r="J660" s="232"/>
      <c r="K660" s="232"/>
      <c r="L660" s="232"/>
      <c r="M660" s="232"/>
      <c r="N660" s="232"/>
      <c r="O660" s="232"/>
      <c r="P660" s="232"/>
      <c r="Q660" s="232"/>
      <c r="R660" s="232"/>
      <c r="S660" s="232"/>
      <c r="T660" s="232"/>
      <c r="U660" s="232"/>
      <c r="V660" s="232"/>
      <c r="W660" s="232"/>
      <c r="X660" s="232"/>
      <c r="Y660" s="232"/>
      <c r="Z660" s="232"/>
      <c r="AA660" s="232"/>
    </row>
    <row r="661" spans="2:27" ht="15.75" customHeight="1">
      <c r="B661" s="232"/>
      <c r="C661" s="232"/>
      <c r="D661" s="232"/>
      <c r="E661" s="232"/>
      <c r="F661" s="232"/>
      <c r="G661" s="232"/>
      <c r="H661" s="232"/>
      <c r="I661" s="232"/>
      <c r="J661" s="232"/>
      <c r="K661" s="232"/>
      <c r="L661" s="232"/>
      <c r="M661" s="232"/>
      <c r="N661" s="232"/>
      <c r="O661" s="232"/>
      <c r="P661" s="232"/>
      <c r="Q661" s="232"/>
      <c r="R661" s="232"/>
      <c r="S661" s="232"/>
      <c r="T661" s="232"/>
      <c r="U661" s="232"/>
      <c r="V661" s="232"/>
      <c r="W661" s="232"/>
      <c r="X661" s="232"/>
      <c r="Y661" s="232"/>
      <c r="Z661" s="232"/>
      <c r="AA661" s="232"/>
    </row>
    <row r="662" spans="2:27" ht="15.75" customHeight="1">
      <c r="B662" s="232"/>
      <c r="C662" s="232"/>
      <c r="D662" s="232"/>
      <c r="E662" s="232"/>
      <c r="F662" s="232"/>
      <c r="G662" s="232"/>
      <c r="H662" s="232"/>
      <c r="I662" s="232"/>
      <c r="J662" s="232"/>
      <c r="K662" s="232"/>
      <c r="L662" s="232"/>
      <c r="M662" s="232"/>
      <c r="N662" s="232"/>
      <c r="O662" s="232"/>
      <c r="P662" s="232"/>
      <c r="Q662" s="232"/>
      <c r="R662" s="232"/>
      <c r="S662" s="232"/>
      <c r="T662" s="232"/>
      <c r="U662" s="232"/>
      <c r="V662" s="232"/>
      <c r="W662" s="232"/>
      <c r="X662" s="232"/>
      <c r="Y662" s="232"/>
      <c r="Z662" s="232"/>
      <c r="AA662" s="232"/>
    </row>
    <row r="663" spans="2:27" ht="15.75" customHeight="1">
      <c r="B663" s="232"/>
      <c r="C663" s="232"/>
      <c r="D663" s="232"/>
      <c r="E663" s="232"/>
      <c r="F663" s="232"/>
      <c r="G663" s="232"/>
      <c r="H663" s="232"/>
      <c r="I663" s="232"/>
      <c r="J663" s="232"/>
      <c r="K663" s="232"/>
      <c r="L663" s="232"/>
      <c r="M663" s="232"/>
      <c r="N663" s="232"/>
      <c r="O663" s="232"/>
      <c r="P663" s="232"/>
      <c r="Q663" s="232"/>
      <c r="R663" s="232"/>
      <c r="S663" s="232"/>
      <c r="T663" s="232"/>
      <c r="U663" s="232"/>
      <c r="V663" s="232"/>
      <c r="W663" s="232"/>
      <c r="X663" s="232"/>
      <c r="Y663" s="232"/>
      <c r="Z663" s="232"/>
      <c r="AA663" s="232"/>
    </row>
    <row r="664" spans="2:27" ht="15.75" customHeight="1">
      <c r="B664" s="232"/>
      <c r="C664" s="232"/>
      <c r="D664" s="232"/>
      <c r="E664" s="232"/>
      <c r="F664" s="232"/>
      <c r="G664" s="232"/>
      <c r="H664" s="232"/>
      <c r="I664" s="232"/>
      <c r="J664" s="232"/>
      <c r="K664" s="232"/>
      <c r="L664" s="232"/>
      <c r="M664" s="232"/>
      <c r="N664" s="232"/>
      <c r="O664" s="232"/>
      <c r="P664" s="232"/>
      <c r="Q664" s="232"/>
      <c r="R664" s="232"/>
      <c r="S664" s="232"/>
      <c r="T664" s="232"/>
      <c r="U664" s="232"/>
      <c r="V664" s="232"/>
      <c r="W664" s="232"/>
      <c r="X664" s="232"/>
      <c r="Y664" s="232"/>
      <c r="Z664" s="232"/>
      <c r="AA664" s="232"/>
    </row>
    <row r="665" spans="2:27" ht="15.75" customHeight="1">
      <c r="B665" s="232"/>
      <c r="C665" s="232"/>
      <c r="D665" s="232"/>
      <c r="E665" s="232"/>
      <c r="F665" s="232"/>
      <c r="G665" s="232"/>
      <c r="H665" s="232"/>
      <c r="I665" s="232"/>
      <c r="J665" s="232"/>
      <c r="K665" s="232"/>
      <c r="L665" s="232"/>
      <c r="M665" s="232"/>
      <c r="N665" s="232"/>
      <c r="O665" s="232"/>
      <c r="P665" s="232"/>
      <c r="Q665" s="232"/>
      <c r="R665" s="232"/>
      <c r="S665" s="232"/>
      <c r="T665" s="232"/>
      <c r="U665" s="232"/>
      <c r="V665" s="232"/>
      <c r="W665" s="232"/>
      <c r="X665" s="232"/>
      <c r="Y665" s="232"/>
      <c r="Z665" s="232"/>
      <c r="AA665" s="232"/>
    </row>
    <row r="666" spans="2:27" ht="15.75" customHeight="1">
      <c r="B666" s="232"/>
      <c r="C666" s="232"/>
      <c r="D666" s="232"/>
      <c r="E666" s="232"/>
      <c r="F666" s="232"/>
      <c r="G666" s="232"/>
      <c r="H666" s="232"/>
      <c r="I666" s="232"/>
      <c r="J666" s="232"/>
      <c r="K666" s="232"/>
      <c r="L666" s="232"/>
      <c r="M666" s="232"/>
      <c r="N666" s="232"/>
      <c r="O666" s="232"/>
      <c r="P666" s="232"/>
      <c r="Q666" s="232"/>
      <c r="R666" s="232"/>
      <c r="S666" s="232"/>
      <c r="T666" s="232"/>
      <c r="U666" s="232"/>
      <c r="V666" s="232"/>
      <c r="W666" s="232"/>
      <c r="X666" s="232"/>
      <c r="Y666" s="232"/>
      <c r="Z666" s="232"/>
      <c r="AA666" s="232"/>
    </row>
    <row r="667" spans="2:27" ht="15.75" customHeight="1">
      <c r="B667" s="232"/>
      <c r="C667" s="232"/>
      <c r="D667" s="232"/>
      <c r="E667" s="232"/>
      <c r="F667" s="232"/>
      <c r="G667" s="232"/>
      <c r="H667" s="232"/>
      <c r="I667" s="232"/>
      <c r="J667" s="232"/>
      <c r="K667" s="232"/>
      <c r="L667" s="232"/>
      <c r="M667" s="232"/>
      <c r="N667" s="232"/>
      <c r="O667" s="232"/>
      <c r="P667" s="232"/>
      <c r="Q667" s="232"/>
      <c r="R667" s="232"/>
      <c r="S667" s="232"/>
      <c r="T667" s="232"/>
      <c r="U667" s="232"/>
      <c r="V667" s="232"/>
      <c r="W667" s="232"/>
      <c r="X667" s="232"/>
      <c r="Y667" s="232"/>
      <c r="Z667" s="232"/>
      <c r="AA667" s="232"/>
    </row>
    <row r="668" spans="2:27" ht="15.75" customHeight="1">
      <c r="B668" s="232"/>
      <c r="C668" s="232"/>
      <c r="D668" s="232"/>
      <c r="E668" s="232"/>
      <c r="F668" s="232"/>
      <c r="G668" s="232"/>
      <c r="H668" s="232"/>
      <c r="I668" s="232"/>
      <c r="J668" s="232"/>
      <c r="K668" s="232"/>
      <c r="L668" s="232"/>
      <c r="M668" s="232"/>
      <c r="N668" s="232"/>
      <c r="O668" s="232"/>
      <c r="P668" s="232"/>
      <c r="Q668" s="232"/>
      <c r="R668" s="232"/>
      <c r="S668" s="232"/>
      <c r="T668" s="232"/>
      <c r="U668" s="232"/>
      <c r="V668" s="232"/>
      <c r="W668" s="232"/>
      <c r="X668" s="232"/>
      <c r="Y668" s="232"/>
      <c r="Z668" s="232"/>
      <c r="AA668" s="232"/>
    </row>
    <row r="669" spans="2:27" ht="15.75" customHeight="1">
      <c r="B669" s="232"/>
      <c r="C669" s="232"/>
      <c r="D669" s="232"/>
      <c r="E669" s="232"/>
      <c r="F669" s="232"/>
      <c r="G669" s="232"/>
      <c r="H669" s="232"/>
      <c r="I669" s="232"/>
      <c r="J669" s="232"/>
      <c r="K669" s="232"/>
      <c r="L669" s="232"/>
      <c r="M669" s="232"/>
      <c r="N669" s="232"/>
      <c r="O669" s="232"/>
      <c r="P669" s="232"/>
      <c r="Q669" s="232"/>
      <c r="R669" s="232"/>
      <c r="S669" s="232"/>
      <c r="T669" s="232"/>
      <c r="U669" s="232"/>
      <c r="V669" s="232"/>
      <c r="W669" s="232"/>
      <c r="X669" s="232"/>
      <c r="Y669" s="232"/>
      <c r="Z669" s="232"/>
      <c r="AA669" s="232"/>
    </row>
    <row r="670" spans="2:27" ht="15.75" customHeight="1">
      <c r="B670" s="232"/>
      <c r="C670" s="232"/>
      <c r="D670" s="232"/>
      <c r="E670" s="232"/>
      <c r="F670" s="232"/>
      <c r="G670" s="232"/>
      <c r="H670" s="232"/>
      <c r="I670" s="232"/>
      <c r="J670" s="232"/>
      <c r="K670" s="232"/>
      <c r="L670" s="232"/>
      <c r="M670" s="232"/>
      <c r="N670" s="232"/>
      <c r="O670" s="232"/>
      <c r="P670" s="232"/>
      <c r="Q670" s="232"/>
      <c r="R670" s="232"/>
      <c r="S670" s="232"/>
      <c r="T670" s="232"/>
      <c r="U670" s="232"/>
      <c r="V670" s="232"/>
      <c r="W670" s="232"/>
      <c r="X670" s="232"/>
      <c r="Y670" s="232"/>
      <c r="Z670" s="232"/>
      <c r="AA670" s="232"/>
    </row>
    <row r="671" spans="2:27" ht="15.75" customHeight="1">
      <c r="B671" s="232"/>
      <c r="C671" s="232"/>
      <c r="D671" s="232"/>
      <c r="E671" s="232"/>
      <c r="F671" s="232"/>
      <c r="G671" s="232"/>
      <c r="H671" s="232"/>
      <c r="I671" s="232"/>
      <c r="J671" s="232"/>
      <c r="K671" s="232"/>
      <c r="L671" s="232"/>
      <c r="M671" s="232"/>
      <c r="N671" s="232"/>
      <c r="O671" s="232"/>
      <c r="P671" s="232"/>
      <c r="Q671" s="232"/>
      <c r="R671" s="232"/>
      <c r="S671" s="232"/>
      <c r="T671" s="232"/>
      <c r="U671" s="232"/>
      <c r="V671" s="232"/>
      <c r="W671" s="232"/>
      <c r="X671" s="232"/>
      <c r="Y671" s="232"/>
      <c r="Z671" s="232"/>
      <c r="AA671" s="232"/>
    </row>
    <row r="672" spans="2:27" ht="15.75" customHeight="1">
      <c r="B672" s="232"/>
      <c r="C672" s="232"/>
      <c r="D672" s="232"/>
      <c r="E672" s="232"/>
      <c r="F672" s="232"/>
      <c r="G672" s="232"/>
      <c r="H672" s="232"/>
      <c r="I672" s="232"/>
      <c r="J672" s="232"/>
      <c r="K672" s="232"/>
      <c r="L672" s="232"/>
      <c r="M672" s="232"/>
      <c r="N672" s="232"/>
      <c r="O672" s="232"/>
      <c r="P672" s="232"/>
      <c r="Q672" s="232"/>
      <c r="R672" s="232"/>
      <c r="S672" s="232"/>
      <c r="T672" s="232"/>
      <c r="U672" s="232"/>
      <c r="V672" s="232"/>
      <c r="W672" s="232"/>
      <c r="X672" s="232"/>
      <c r="Y672" s="232"/>
      <c r="Z672" s="232"/>
      <c r="AA672" s="232"/>
    </row>
    <row r="673" spans="2:27" ht="15.75" customHeight="1">
      <c r="B673" s="232"/>
      <c r="C673" s="232"/>
      <c r="D673" s="232"/>
      <c r="E673" s="232"/>
      <c r="F673" s="232"/>
      <c r="G673" s="232"/>
      <c r="H673" s="232"/>
      <c r="I673" s="232"/>
      <c r="J673" s="232"/>
      <c r="K673" s="232"/>
      <c r="L673" s="232"/>
      <c r="M673" s="232"/>
      <c r="N673" s="232"/>
      <c r="O673" s="232"/>
      <c r="P673" s="232"/>
      <c r="Q673" s="232"/>
      <c r="R673" s="232"/>
      <c r="S673" s="232"/>
      <c r="T673" s="232"/>
      <c r="U673" s="232"/>
      <c r="V673" s="232"/>
      <c r="W673" s="232"/>
      <c r="X673" s="232"/>
      <c r="Y673" s="232"/>
      <c r="Z673" s="232"/>
      <c r="AA673" s="232"/>
    </row>
    <row r="674" spans="2:27" ht="15.75" customHeight="1">
      <c r="B674" s="232"/>
      <c r="C674" s="232"/>
      <c r="D674" s="232"/>
      <c r="E674" s="232"/>
      <c r="F674" s="232"/>
      <c r="G674" s="232"/>
      <c r="H674" s="232"/>
      <c r="I674" s="232"/>
      <c r="J674" s="232"/>
      <c r="K674" s="232"/>
      <c r="L674" s="232"/>
      <c r="M674" s="232"/>
      <c r="N674" s="232"/>
      <c r="O674" s="232"/>
      <c r="P674" s="232"/>
      <c r="Q674" s="232"/>
      <c r="R674" s="232"/>
      <c r="S674" s="232"/>
      <c r="T674" s="232"/>
      <c r="U674" s="232"/>
      <c r="V674" s="232"/>
      <c r="W674" s="232"/>
      <c r="X674" s="232"/>
      <c r="Y674" s="232"/>
      <c r="Z674" s="232"/>
      <c r="AA674" s="232"/>
    </row>
    <row r="675" spans="2:27" ht="15.75" customHeight="1">
      <c r="B675" s="232"/>
      <c r="C675" s="232"/>
      <c r="D675" s="232"/>
      <c r="E675" s="232"/>
      <c r="F675" s="232"/>
      <c r="G675" s="232"/>
      <c r="H675" s="232"/>
      <c r="I675" s="232"/>
      <c r="J675" s="232"/>
      <c r="K675" s="232"/>
      <c r="L675" s="232"/>
      <c r="M675" s="232"/>
      <c r="N675" s="232"/>
      <c r="O675" s="232"/>
      <c r="P675" s="232"/>
      <c r="Q675" s="232"/>
      <c r="R675" s="232"/>
      <c r="S675" s="232"/>
      <c r="T675" s="232"/>
      <c r="U675" s="232"/>
      <c r="V675" s="232"/>
      <c r="W675" s="232"/>
      <c r="X675" s="232"/>
      <c r="Y675" s="232"/>
      <c r="Z675" s="232"/>
      <c r="AA675" s="232"/>
    </row>
    <row r="676" spans="2:27" ht="15.75" customHeight="1">
      <c r="B676" s="232"/>
      <c r="C676" s="232"/>
      <c r="D676" s="232"/>
      <c r="E676" s="232"/>
      <c r="F676" s="232"/>
      <c r="G676" s="232"/>
      <c r="H676" s="232"/>
      <c r="I676" s="232"/>
      <c r="J676" s="232"/>
      <c r="K676" s="232"/>
      <c r="L676" s="232"/>
      <c r="M676" s="232"/>
      <c r="N676" s="232"/>
      <c r="O676" s="232"/>
      <c r="P676" s="232"/>
      <c r="Q676" s="232"/>
      <c r="R676" s="232"/>
      <c r="S676" s="232"/>
      <c r="T676" s="232"/>
      <c r="U676" s="232"/>
      <c r="V676" s="232"/>
      <c r="W676" s="232"/>
      <c r="X676" s="232"/>
      <c r="Y676" s="232"/>
      <c r="Z676" s="232"/>
      <c r="AA676" s="232"/>
    </row>
    <row r="677" spans="2:27" ht="15.75" customHeight="1">
      <c r="B677" s="232"/>
      <c r="C677" s="232"/>
      <c r="D677" s="232"/>
      <c r="E677" s="232"/>
      <c r="F677" s="232"/>
      <c r="G677" s="232"/>
      <c r="H677" s="232"/>
      <c r="I677" s="232"/>
      <c r="J677" s="232"/>
      <c r="K677" s="232"/>
      <c r="L677" s="232"/>
      <c r="M677" s="232"/>
      <c r="N677" s="232"/>
      <c r="O677" s="232"/>
      <c r="P677" s="232"/>
      <c r="Q677" s="232"/>
      <c r="R677" s="232"/>
      <c r="S677" s="232"/>
      <c r="T677" s="232"/>
      <c r="U677" s="232"/>
      <c r="V677" s="232"/>
      <c r="W677" s="232"/>
      <c r="X677" s="232"/>
      <c r="Y677" s="232"/>
      <c r="Z677" s="232"/>
      <c r="AA677" s="232"/>
    </row>
    <row r="678" spans="2:27" ht="15.75" customHeight="1">
      <c r="B678" s="232"/>
      <c r="C678" s="232"/>
      <c r="D678" s="232"/>
      <c r="E678" s="232"/>
      <c r="F678" s="232"/>
      <c r="G678" s="232"/>
      <c r="H678" s="232"/>
      <c r="I678" s="232"/>
      <c r="J678" s="232"/>
      <c r="K678" s="232"/>
      <c r="L678" s="232"/>
      <c r="M678" s="232"/>
      <c r="N678" s="232"/>
      <c r="O678" s="232"/>
      <c r="P678" s="232"/>
      <c r="Q678" s="232"/>
      <c r="R678" s="232"/>
      <c r="S678" s="232"/>
      <c r="T678" s="232"/>
      <c r="U678" s="232"/>
      <c r="V678" s="232"/>
      <c r="W678" s="232"/>
      <c r="X678" s="232"/>
      <c r="Y678" s="232"/>
      <c r="Z678" s="232"/>
      <c r="AA678" s="232"/>
    </row>
    <row r="679" spans="2:27" ht="15.75" customHeight="1">
      <c r="B679" s="232"/>
      <c r="C679" s="232"/>
      <c r="D679" s="232"/>
      <c r="E679" s="232"/>
      <c r="F679" s="232"/>
      <c r="G679" s="232"/>
      <c r="H679" s="232"/>
      <c r="I679" s="232"/>
      <c r="J679" s="232"/>
      <c r="K679" s="232"/>
      <c r="L679" s="232"/>
      <c r="M679" s="232"/>
      <c r="N679" s="232"/>
      <c r="O679" s="232"/>
      <c r="P679" s="232"/>
      <c r="Q679" s="232"/>
      <c r="R679" s="232"/>
      <c r="S679" s="232"/>
      <c r="T679" s="232"/>
      <c r="U679" s="232"/>
      <c r="V679" s="232"/>
      <c r="W679" s="232"/>
      <c r="X679" s="232"/>
      <c r="Y679" s="232"/>
      <c r="Z679" s="232"/>
      <c r="AA679" s="232"/>
    </row>
    <row r="680" spans="2:27" ht="15.75" customHeight="1">
      <c r="B680" s="232"/>
      <c r="C680" s="232"/>
      <c r="D680" s="232"/>
      <c r="E680" s="232"/>
      <c r="F680" s="232"/>
      <c r="G680" s="232"/>
      <c r="H680" s="232"/>
      <c r="I680" s="232"/>
      <c r="J680" s="232"/>
      <c r="K680" s="232"/>
      <c r="L680" s="232"/>
      <c r="M680" s="232"/>
      <c r="N680" s="232"/>
      <c r="O680" s="232"/>
      <c r="P680" s="232"/>
      <c r="Q680" s="232"/>
      <c r="R680" s="232"/>
      <c r="S680" s="232"/>
      <c r="T680" s="232"/>
      <c r="U680" s="232"/>
      <c r="V680" s="232"/>
      <c r="W680" s="232"/>
      <c r="X680" s="232"/>
      <c r="Y680" s="232"/>
      <c r="Z680" s="232"/>
      <c r="AA680" s="232"/>
    </row>
    <row r="681" spans="2:27" ht="15.75" customHeight="1">
      <c r="B681" s="232"/>
      <c r="C681" s="232"/>
      <c r="D681" s="232"/>
      <c r="E681" s="232"/>
      <c r="F681" s="232"/>
      <c r="G681" s="232"/>
      <c r="H681" s="232"/>
      <c r="I681" s="232"/>
      <c r="J681" s="232"/>
      <c r="K681" s="232"/>
      <c r="L681" s="232"/>
      <c r="M681" s="232"/>
      <c r="N681" s="232"/>
      <c r="O681" s="232"/>
      <c r="P681" s="232"/>
      <c r="Q681" s="232"/>
      <c r="R681" s="232"/>
      <c r="S681" s="232"/>
      <c r="T681" s="232"/>
      <c r="U681" s="232"/>
      <c r="V681" s="232"/>
      <c r="W681" s="232"/>
      <c r="X681" s="232"/>
      <c r="Y681" s="232"/>
      <c r="Z681" s="232"/>
      <c r="AA681" s="232"/>
    </row>
    <row r="682" spans="2:27" ht="15.75" customHeight="1">
      <c r="B682" s="232"/>
      <c r="C682" s="232"/>
      <c r="D682" s="232"/>
      <c r="E682" s="232"/>
      <c r="F682" s="232"/>
      <c r="G682" s="232"/>
      <c r="H682" s="232"/>
      <c r="I682" s="232"/>
      <c r="J682" s="232"/>
      <c r="K682" s="232"/>
      <c r="L682" s="232"/>
      <c r="M682" s="232"/>
      <c r="N682" s="232"/>
      <c r="O682" s="232"/>
      <c r="P682" s="232"/>
      <c r="Q682" s="232"/>
      <c r="R682" s="232"/>
      <c r="S682" s="232"/>
      <c r="T682" s="232"/>
      <c r="U682" s="232"/>
      <c r="V682" s="232"/>
      <c r="W682" s="232"/>
      <c r="X682" s="232"/>
      <c r="Y682" s="232"/>
      <c r="Z682" s="232"/>
      <c r="AA682" s="232"/>
    </row>
    <row r="683" spans="2:27" ht="15.75" customHeight="1">
      <c r="B683" s="232"/>
      <c r="C683" s="232"/>
      <c r="D683" s="232"/>
      <c r="E683" s="232"/>
      <c r="F683" s="232"/>
      <c r="G683" s="232"/>
      <c r="H683" s="232"/>
      <c r="I683" s="232"/>
      <c r="J683" s="232"/>
      <c r="K683" s="232"/>
      <c r="L683" s="232"/>
      <c r="M683" s="232"/>
      <c r="N683" s="232"/>
      <c r="O683" s="232"/>
      <c r="P683" s="232"/>
      <c r="Q683" s="232"/>
      <c r="R683" s="232"/>
      <c r="S683" s="232"/>
      <c r="T683" s="232"/>
      <c r="U683" s="232"/>
      <c r="V683" s="232"/>
      <c r="W683" s="232"/>
      <c r="X683" s="232"/>
      <c r="Y683" s="232"/>
      <c r="Z683" s="232"/>
      <c r="AA683" s="232"/>
    </row>
    <row r="684" spans="2:27" ht="15.75" customHeight="1">
      <c r="B684" s="232"/>
      <c r="C684" s="232"/>
      <c r="D684" s="232"/>
      <c r="E684" s="232"/>
      <c r="F684" s="232"/>
      <c r="G684" s="232"/>
      <c r="H684" s="232"/>
      <c r="I684" s="232"/>
      <c r="J684" s="232"/>
      <c r="K684" s="232"/>
      <c r="L684" s="232"/>
      <c r="M684" s="232"/>
      <c r="N684" s="232"/>
      <c r="O684" s="232"/>
      <c r="P684" s="232"/>
      <c r="Q684" s="232"/>
      <c r="R684" s="232"/>
      <c r="S684" s="232"/>
      <c r="T684" s="232"/>
      <c r="U684" s="232"/>
      <c r="V684" s="232"/>
      <c r="W684" s="232"/>
      <c r="X684" s="232"/>
      <c r="Y684" s="232"/>
      <c r="Z684" s="232"/>
      <c r="AA684" s="232"/>
    </row>
    <row r="685" spans="2:27" ht="15.75" customHeight="1">
      <c r="B685" s="232"/>
      <c r="C685" s="232"/>
      <c r="D685" s="232"/>
      <c r="E685" s="232"/>
      <c r="F685" s="232"/>
      <c r="G685" s="232"/>
      <c r="H685" s="232"/>
      <c r="I685" s="232"/>
      <c r="J685" s="232"/>
      <c r="K685" s="232"/>
      <c r="L685" s="232"/>
      <c r="M685" s="232"/>
      <c r="N685" s="232"/>
      <c r="O685" s="232"/>
      <c r="P685" s="232"/>
      <c r="Q685" s="232"/>
      <c r="R685" s="232"/>
      <c r="S685" s="232"/>
      <c r="T685" s="232"/>
      <c r="U685" s="232"/>
      <c r="V685" s="232"/>
      <c r="W685" s="232"/>
      <c r="X685" s="232"/>
      <c r="Y685" s="232"/>
      <c r="Z685" s="232"/>
      <c r="AA685" s="232"/>
    </row>
    <row r="686" spans="2:27" ht="15.75" customHeight="1">
      <c r="B686" s="232"/>
      <c r="C686" s="232"/>
      <c r="D686" s="232"/>
      <c r="E686" s="232"/>
      <c r="F686" s="232"/>
      <c r="G686" s="232"/>
      <c r="H686" s="232"/>
      <c r="I686" s="232"/>
      <c r="J686" s="232"/>
      <c r="K686" s="232"/>
      <c r="L686" s="232"/>
      <c r="M686" s="232"/>
      <c r="N686" s="232"/>
      <c r="O686" s="232"/>
      <c r="P686" s="232"/>
      <c r="Q686" s="232"/>
      <c r="R686" s="232"/>
      <c r="S686" s="232"/>
      <c r="T686" s="232"/>
      <c r="U686" s="232"/>
      <c r="V686" s="232"/>
      <c r="W686" s="232"/>
      <c r="X686" s="232"/>
      <c r="Y686" s="232"/>
      <c r="Z686" s="232"/>
      <c r="AA686" s="232"/>
    </row>
    <row r="687" spans="2:27" ht="15.75" customHeight="1">
      <c r="B687" s="232"/>
      <c r="C687" s="232"/>
      <c r="D687" s="232"/>
      <c r="E687" s="232"/>
      <c r="F687" s="232"/>
      <c r="G687" s="232"/>
      <c r="H687" s="232"/>
      <c r="I687" s="232"/>
      <c r="J687" s="232"/>
      <c r="K687" s="232"/>
      <c r="L687" s="232"/>
      <c r="M687" s="232"/>
      <c r="N687" s="232"/>
      <c r="O687" s="232"/>
      <c r="P687" s="232"/>
      <c r="Q687" s="232"/>
      <c r="R687" s="232"/>
      <c r="S687" s="232"/>
      <c r="T687" s="232"/>
      <c r="U687" s="232"/>
      <c r="V687" s="232"/>
      <c r="W687" s="232"/>
      <c r="X687" s="232"/>
      <c r="Y687" s="232"/>
      <c r="Z687" s="232"/>
      <c r="AA687" s="232"/>
    </row>
    <row r="688" spans="2:27" ht="15.75" customHeight="1">
      <c r="B688" s="232"/>
      <c r="C688" s="232"/>
      <c r="D688" s="232"/>
      <c r="E688" s="232"/>
      <c r="F688" s="232"/>
      <c r="G688" s="232"/>
      <c r="H688" s="232"/>
      <c r="I688" s="232"/>
      <c r="J688" s="232"/>
      <c r="K688" s="232"/>
      <c r="L688" s="232"/>
      <c r="M688" s="232"/>
      <c r="N688" s="232"/>
      <c r="O688" s="232"/>
      <c r="P688" s="232"/>
      <c r="Q688" s="232"/>
      <c r="R688" s="232"/>
      <c r="S688" s="232"/>
      <c r="T688" s="232"/>
      <c r="U688" s="232"/>
      <c r="V688" s="232"/>
      <c r="W688" s="232"/>
      <c r="X688" s="232"/>
      <c r="Y688" s="232"/>
      <c r="Z688" s="232"/>
      <c r="AA688" s="232"/>
    </row>
    <row r="689" spans="2:27" ht="15.75" customHeight="1">
      <c r="B689" s="232"/>
      <c r="C689" s="232"/>
      <c r="D689" s="232"/>
      <c r="E689" s="232"/>
      <c r="F689" s="232"/>
      <c r="G689" s="232"/>
      <c r="H689" s="232"/>
      <c r="I689" s="232"/>
      <c r="J689" s="232"/>
      <c r="K689" s="232"/>
      <c r="L689" s="232"/>
      <c r="M689" s="232"/>
      <c r="N689" s="232"/>
      <c r="O689" s="232"/>
      <c r="P689" s="232"/>
      <c r="Q689" s="232"/>
      <c r="R689" s="232"/>
      <c r="S689" s="232"/>
      <c r="T689" s="232"/>
      <c r="U689" s="232"/>
      <c r="V689" s="232"/>
      <c r="W689" s="232"/>
      <c r="X689" s="232"/>
      <c r="Y689" s="232"/>
      <c r="Z689" s="232"/>
      <c r="AA689" s="232"/>
    </row>
    <row r="690" spans="2:27" ht="15.75" customHeight="1">
      <c r="B690" s="232"/>
      <c r="C690" s="232"/>
      <c r="D690" s="232"/>
      <c r="E690" s="232"/>
      <c r="F690" s="232"/>
      <c r="G690" s="232"/>
      <c r="H690" s="232"/>
      <c r="I690" s="232"/>
      <c r="J690" s="232"/>
      <c r="K690" s="232"/>
      <c r="L690" s="232"/>
      <c r="M690" s="232"/>
      <c r="N690" s="232"/>
      <c r="O690" s="232"/>
      <c r="P690" s="232"/>
      <c r="Q690" s="232"/>
      <c r="R690" s="232"/>
      <c r="S690" s="232"/>
      <c r="T690" s="232"/>
      <c r="U690" s="232"/>
      <c r="V690" s="232"/>
      <c r="W690" s="232"/>
      <c r="X690" s="232"/>
      <c r="Y690" s="232"/>
      <c r="Z690" s="232"/>
      <c r="AA690" s="232"/>
    </row>
    <row r="691" spans="2:27" ht="15.75" customHeight="1">
      <c r="B691" s="232"/>
      <c r="C691" s="232"/>
      <c r="D691" s="232"/>
      <c r="E691" s="232"/>
      <c r="F691" s="232"/>
      <c r="G691" s="232"/>
      <c r="H691" s="232"/>
      <c r="I691" s="232"/>
      <c r="J691" s="232"/>
      <c r="K691" s="232"/>
      <c r="L691" s="232"/>
      <c r="M691" s="232"/>
      <c r="N691" s="232"/>
      <c r="O691" s="232"/>
      <c r="P691" s="232"/>
      <c r="Q691" s="232"/>
      <c r="R691" s="232"/>
      <c r="S691" s="232"/>
      <c r="T691" s="232"/>
      <c r="U691" s="232"/>
      <c r="V691" s="232"/>
      <c r="W691" s="232"/>
      <c r="X691" s="232"/>
      <c r="Y691" s="232"/>
      <c r="Z691" s="232"/>
      <c r="AA691" s="232"/>
    </row>
    <row r="692" spans="2:27" ht="15.75" customHeight="1">
      <c r="B692" s="232"/>
      <c r="C692" s="232"/>
      <c r="D692" s="232"/>
      <c r="E692" s="232"/>
      <c r="F692" s="232"/>
      <c r="G692" s="232"/>
      <c r="H692" s="232"/>
      <c r="I692" s="232"/>
      <c r="J692" s="232"/>
      <c r="K692" s="232"/>
      <c r="L692" s="232"/>
      <c r="M692" s="232"/>
      <c r="N692" s="232"/>
      <c r="O692" s="232"/>
      <c r="P692" s="232"/>
      <c r="Q692" s="232"/>
      <c r="R692" s="232"/>
      <c r="S692" s="232"/>
      <c r="T692" s="232"/>
      <c r="U692" s="232"/>
      <c r="V692" s="232"/>
      <c r="W692" s="232"/>
      <c r="X692" s="232"/>
      <c r="Y692" s="232"/>
      <c r="Z692" s="232"/>
      <c r="AA692" s="232"/>
    </row>
    <row r="693" spans="2:27" ht="15.75" customHeight="1">
      <c r="B693" s="232"/>
      <c r="C693" s="232"/>
      <c r="D693" s="232"/>
      <c r="E693" s="232"/>
      <c r="F693" s="232"/>
      <c r="G693" s="232"/>
      <c r="H693" s="232"/>
      <c r="I693" s="232"/>
      <c r="J693" s="232"/>
      <c r="K693" s="232"/>
      <c r="L693" s="232"/>
      <c r="M693" s="232"/>
      <c r="N693" s="232"/>
      <c r="O693" s="232"/>
      <c r="P693" s="232"/>
      <c r="Q693" s="232"/>
      <c r="R693" s="232"/>
      <c r="S693" s="232"/>
      <c r="T693" s="232"/>
      <c r="U693" s="232"/>
      <c r="V693" s="232"/>
      <c r="W693" s="232"/>
      <c r="X693" s="232"/>
      <c r="Y693" s="232"/>
      <c r="Z693" s="232"/>
      <c r="AA693" s="232"/>
    </row>
    <row r="694" spans="2:27" ht="15.75" customHeight="1">
      <c r="B694" s="232"/>
      <c r="C694" s="232"/>
      <c r="D694" s="232"/>
      <c r="E694" s="232"/>
      <c r="F694" s="232"/>
      <c r="G694" s="232"/>
      <c r="H694" s="232"/>
      <c r="I694" s="232"/>
      <c r="J694" s="232"/>
      <c r="K694" s="232"/>
      <c r="L694" s="232"/>
      <c r="M694" s="232"/>
      <c r="N694" s="232"/>
      <c r="O694" s="232"/>
      <c r="P694" s="232"/>
      <c r="Q694" s="232"/>
      <c r="R694" s="232"/>
      <c r="S694" s="232"/>
      <c r="T694" s="232"/>
      <c r="U694" s="232"/>
      <c r="V694" s="232"/>
      <c r="W694" s="232"/>
      <c r="X694" s="232"/>
      <c r="Y694" s="232"/>
      <c r="Z694" s="232"/>
      <c r="AA694" s="232"/>
    </row>
    <row r="695" spans="2:27" ht="15.75" customHeight="1">
      <c r="B695" s="232"/>
      <c r="C695" s="232"/>
      <c r="D695" s="232"/>
      <c r="E695" s="232"/>
      <c r="F695" s="232"/>
      <c r="G695" s="232"/>
      <c r="H695" s="232"/>
      <c r="I695" s="232"/>
      <c r="J695" s="232"/>
      <c r="K695" s="232"/>
      <c r="L695" s="232"/>
      <c r="M695" s="232"/>
      <c r="N695" s="232"/>
      <c r="O695" s="232"/>
      <c r="P695" s="232"/>
      <c r="Q695" s="232"/>
      <c r="R695" s="232"/>
      <c r="S695" s="232"/>
      <c r="T695" s="232"/>
      <c r="U695" s="232"/>
      <c r="V695" s="232"/>
      <c r="W695" s="232"/>
      <c r="X695" s="232"/>
      <c r="Y695" s="232"/>
      <c r="Z695" s="232"/>
      <c r="AA695" s="232"/>
    </row>
    <row r="696" spans="2:27" ht="15.75" customHeight="1">
      <c r="B696" s="232"/>
      <c r="C696" s="232"/>
      <c r="D696" s="232"/>
      <c r="E696" s="232"/>
      <c r="F696" s="232"/>
      <c r="G696" s="232"/>
      <c r="H696" s="232"/>
      <c r="I696" s="232"/>
      <c r="J696" s="232"/>
      <c r="K696" s="232"/>
      <c r="L696" s="232"/>
      <c r="M696" s="232"/>
      <c r="N696" s="232"/>
      <c r="O696" s="232"/>
      <c r="P696" s="232"/>
      <c r="Q696" s="232"/>
      <c r="R696" s="232"/>
      <c r="S696" s="232"/>
      <c r="T696" s="232"/>
      <c r="U696" s="232"/>
      <c r="V696" s="232"/>
      <c r="W696" s="232"/>
      <c r="X696" s="232"/>
      <c r="Y696" s="232"/>
      <c r="Z696" s="232"/>
      <c r="AA696" s="232"/>
    </row>
    <row r="697" spans="2:27" ht="15.75" customHeight="1">
      <c r="B697" s="232"/>
      <c r="C697" s="232"/>
      <c r="D697" s="232"/>
      <c r="E697" s="232"/>
      <c r="F697" s="232"/>
      <c r="G697" s="232"/>
      <c r="H697" s="232"/>
      <c r="I697" s="232"/>
      <c r="J697" s="232"/>
      <c r="K697" s="232"/>
      <c r="L697" s="232"/>
      <c r="M697" s="232"/>
      <c r="N697" s="232"/>
      <c r="O697" s="232"/>
      <c r="P697" s="232"/>
      <c r="Q697" s="232"/>
      <c r="R697" s="232"/>
      <c r="S697" s="232"/>
      <c r="T697" s="232"/>
      <c r="U697" s="232"/>
      <c r="V697" s="232"/>
      <c r="W697" s="232"/>
      <c r="X697" s="232"/>
      <c r="Y697" s="232"/>
      <c r="Z697" s="232"/>
      <c r="AA697" s="232"/>
    </row>
    <row r="698" spans="2:27" ht="15.75" customHeight="1">
      <c r="B698" s="232"/>
      <c r="C698" s="232"/>
      <c r="D698" s="232"/>
      <c r="E698" s="232"/>
      <c r="F698" s="232"/>
      <c r="G698" s="232"/>
      <c r="H698" s="232"/>
      <c r="I698" s="232"/>
      <c r="J698" s="232"/>
      <c r="K698" s="232"/>
      <c r="L698" s="232"/>
      <c r="M698" s="232"/>
      <c r="N698" s="232"/>
      <c r="O698" s="232"/>
      <c r="P698" s="232"/>
      <c r="Q698" s="232"/>
      <c r="R698" s="232"/>
      <c r="S698" s="232"/>
      <c r="T698" s="232"/>
      <c r="U698" s="232"/>
      <c r="V698" s="232"/>
      <c r="W698" s="232"/>
      <c r="X698" s="232"/>
      <c r="Y698" s="232"/>
      <c r="Z698" s="232"/>
      <c r="AA698" s="232"/>
    </row>
    <row r="699" spans="2:27" ht="15.75" customHeight="1">
      <c r="B699" s="232"/>
      <c r="C699" s="232"/>
      <c r="D699" s="232"/>
      <c r="E699" s="232"/>
      <c r="F699" s="232"/>
      <c r="G699" s="232"/>
      <c r="H699" s="232"/>
      <c r="I699" s="232"/>
      <c r="J699" s="232"/>
      <c r="K699" s="232"/>
      <c r="L699" s="232"/>
      <c r="M699" s="232"/>
      <c r="N699" s="232"/>
      <c r="O699" s="232"/>
      <c r="P699" s="232"/>
      <c r="Q699" s="232"/>
      <c r="R699" s="232"/>
      <c r="S699" s="232"/>
      <c r="T699" s="232"/>
      <c r="U699" s="232"/>
      <c r="V699" s="232"/>
      <c r="W699" s="232"/>
      <c r="X699" s="232"/>
      <c r="Y699" s="232"/>
      <c r="Z699" s="232"/>
      <c r="AA699" s="232"/>
    </row>
    <row r="700" spans="2:27" ht="15.75" customHeight="1">
      <c r="B700" s="232"/>
      <c r="C700" s="232"/>
      <c r="D700" s="232"/>
      <c r="E700" s="232"/>
      <c r="F700" s="232"/>
      <c r="G700" s="232"/>
      <c r="H700" s="232"/>
      <c r="I700" s="232"/>
      <c r="J700" s="232"/>
      <c r="K700" s="232"/>
      <c r="L700" s="232"/>
      <c r="M700" s="232"/>
      <c r="N700" s="232"/>
      <c r="O700" s="232"/>
      <c r="P700" s="232"/>
      <c r="Q700" s="232"/>
      <c r="R700" s="232"/>
      <c r="S700" s="232"/>
      <c r="T700" s="232"/>
      <c r="U700" s="232"/>
      <c r="V700" s="232"/>
      <c r="W700" s="232"/>
      <c r="X700" s="232"/>
      <c r="Y700" s="232"/>
      <c r="Z700" s="232"/>
      <c r="AA700" s="232"/>
    </row>
    <row r="701" spans="2:27" ht="15.75" customHeight="1">
      <c r="B701" s="232"/>
      <c r="C701" s="232"/>
      <c r="D701" s="232"/>
      <c r="E701" s="232"/>
      <c r="F701" s="232"/>
      <c r="G701" s="232"/>
      <c r="H701" s="232"/>
      <c r="I701" s="232"/>
      <c r="J701" s="232"/>
      <c r="K701" s="232"/>
      <c r="L701" s="232"/>
      <c r="M701" s="232"/>
      <c r="N701" s="232"/>
      <c r="O701" s="232"/>
      <c r="P701" s="232"/>
      <c r="Q701" s="232"/>
      <c r="R701" s="232"/>
      <c r="S701" s="232"/>
      <c r="T701" s="232"/>
      <c r="U701" s="232"/>
      <c r="V701" s="232"/>
      <c r="W701" s="232"/>
      <c r="X701" s="232"/>
      <c r="Y701" s="232"/>
      <c r="Z701" s="232"/>
      <c r="AA701" s="232"/>
    </row>
    <row r="702" spans="2:27" ht="15.75" customHeight="1">
      <c r="B702" s="232"/>
      <c r="C702" s="232"/>
      <c r="D702" s="232"/>
      <c r="E702" s="232"/>
      <c r="F702" s="232"/>
      <c r="G702" s="232"/>
      <c r="H702" s="232"/>
      <c r="I702" s="232"/>
      <c r="J702" s="232"/>
      <c r="K702" s="232"/>
      <c r="L702" s="232"/>
      <c r="M702" s="232"/>
      <c r="N702" s="232"/>
      <c r="O702" s="232"/>
      <c r="P702" s="232"/>
      <c r="Q702" s="232"/>
      <c r="R702" s="232"/>
      <c r="S702" s="232"/>
      <c r="T702" s="232"/>
      <c r="U702" s="232"/>
      <c r="V702" s="232"/>
      <c r="W702" s="232"/>
      <c r="X702" s="232"/>
      <c r="Y702" s="232"/>
      <c r="Z702" s="232"/>
      <c r="AA702" s="232"/>
    </row>
    <row r="703" spans="2:27" ht="15.75" customHeight="1">
      <c r="B703" s="232"/>
      <c r="C703" s="232"/>
      <c r="D703" s="232"/>
      <c r="E703" s="232"/>
      <c r="F703" s="232"/>
      <c r="G703" s="232"/>
      <c r="H703" s="232"/>
      <c r="I703" s="232"/>
      <c r="J703" s="232"/>
      <c r="K703" s="232"/>
      <c r="L703" s="232"/>
      <c r="M703" s="232"/>
      <c r="N703" s="232"/>
      <c r="O703" s="232"/>
      <c r="P703" s="232"/>
      <c r="Q703" s="232"/>
      <c r="R703" s="232"/>
      <c r="S703" s="232"/>
      <c r="T703" s="232"/>
      <c r="U703" s="232"/>
      <c r="V703" s="232"/>
      <c r="W703" s="232"/>
      <c r="X703" s="232"/>
      <c r="Y703" s="232"/>
      <c r="Z703" s="232"/>
      <c r="AA703" s="232"/>
    </row>
    <row r="704" spans="2:27" ht="15.75" customHeight="1">
      <c r="B704" s="232"/>
      <c r="C704" s="232"/>
      <c r="D704" s="232"/>
      <c r="E704" s="232"/>
      <c r="F704" s="232"/>
      <c r="G704" s="232"/>
      <c r="H704" s="232"/>
      <c r="I704" s="232"/>
      <c r="J704" s="232"/>
      <c r="K704" s="232"/>
      <c r="L704" s="232"/>
      <c r="M704" s="232"/>
      <c r="N704" s="232"/>
      <c r="O704" s="232"/>
      <c r="P704" s="232"/>
      <c r="Q704" s="232"/>
      <c r="R704" s="232"/>
      <c r="S704" s="232"/>
      <c r="T704" s="232"/>
      <c r="U704" s="232"/>
      <c r="V704" s="232"/>
      <c r="W704" s="232"/>
      <c r="X704" s="232"/>
      <c r="Y704" s="232"/>
      <c r="Z704" s="232"/>
      <c r="AA704" s="232"/>
    </row>
    <row r="705" spans="2:27" ht="15.75" customHeight="1">
      <c r="B705" s="232"/>
      <c r="C705" s="232"/>
      <c r="D705" s="232"/>
      <c r="E705" s="232"/>
      <c r="F705" s="232"/>
      <c r="G705" s="232"/>
      <c r="H705" s="232"/>
      <c r="I705" s="232"/>
      <c r="J705" s="232"/>
      <c r="K705" s="232"/>
      <c r="L705" s="232"/>
      <c r="M705" s="232"/>
      <c r="N705" s="232"/>
      <c r="O705" s="232"/>
      <c r="P705" s="232"/>
      <c r="Q705" s="232"/>
      <c r="R705" s="232"/>
      <c r="S705" s="232"/>
      <c r="T705" s="232"/>
      <c r="U705" s="232"/>
      <c r="V705" s="232"/>
      <c r="W705" s="232"/>
      <c r="X705" s="232"/>
      <c r="Y705" s="232"/>
      <c r="Z705" s="232"/>
      <c r="AA705" s="232"/>
    </row>
    <row r="706" spans="2:27" ht="15.75" customHeight="1">
      <c r="B706" s="232"/>
      <c r="C706" s="232"/>
      <c r="D706" s="232"/>
      <c r="E706" s="232"/>
      <c r="F706" s="232"/>
      <c r="G706" s="232"/>
      <c r="H706" s="232"/>
      <c r="I706" s="232"/>
      <c r="J706" s="232"/>
      <c r="K706" s="232"/>
      <c r="L706" s="232"/>
      <c r="M706" s="232"/>
      <c r="N706" s="232"/>
      <c r="O706" s="232"/>
      <c r="P706" s="232"/>
      <c r="Q706" s="232"/>
      <c r="R706" s="232"/>
      <c r="S706" s="232"/>
      <c r="T706" s="232"/>
      <c r="U706" s="232"/>
      <c r="V706" s="232"/>
      <c r="W706" s="232"/>
      <c r="X706" s="232"/>
      <c r="Y706" s="232"/>
      <c r="Z706" s="232"/>
      <c r="AA706" s="232"/>
    </row>
    <row r="707" spans="2:27" ht="15.75" customHeight="1">
      <c r="B707" s="232"/>
      <c r="C707" s="232"/>
      <c r="D707" s="232"/>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row>
    <row r="708" spans="2:27" ht="15.75" customHeight="1">
      <c r="B708" s="232"/>
      <c r="C708" s="232"/>
      <c r="D708" s="232"/>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row>
    <row r="709" spans="2:27" ht="15.75" customHeight="1">
      <c r="B709" s="232"/>
      <c r="C709" s="232"/>
      <c r="D709" s="232"/>
      <c r="E709" s="232"/>
      <c r="F709" s="232"/>
      <c r="G709" s="232"/>
      <c r="H709" s="232"/>
      <c r="I709" s="232"/>
      <c r="J709" s="232"/>
      <c r="K709" s="232"/>
      <c r="L709" s="232"/>
      <c r="M709" s="232"/>
      <c r="N709" s="232"/>
      <c r="O709" s="232"/>
      <c r="P709" s="232"/>
      <c r="Q709" s="232"/>
      <c r="R709" s="232"/>
      <c r="S709" s="232"/>
      <c r="T709" s="232"/>
      <c r="U709" s="232"/>
      <c r="V709" s="232"/>
      <c r="W709" s="232"/>
      <c r="X709" s="232"/>
      <c r="Y709" s="232"/>
      <c r="Z709" s="232"/>
      <c r="AA709" s="232"/>
    </row>
    <row r="710" spans="2:27" ht="15.75" customHeight="1">
      <c r="B710" s="232"/>
      <c r="C710" s="232"/>
      <c r="D710" s="232"/>
      <c r="E710" s="232"/>
      <c r="F710" s="232"/>
      <c r="G710" s="232"/>
      <c r="H710" s="232"/>
      <c r="I710" s="232"/>
      <c r="J710" s="232"/>
      <c r="K710" s="232"/>
      <c r="L710" s="232"/>
      <c r="M710" s="232"/>
      <c r="N710" s="232"/>
      <c r="O710" s="232"/>
      <c r="P710" s="232"/>
      <c r="Q710" s="232"/>
      <c r="R710" s="232"/>
      <c r="S710" s="232"/>
      <c r="T710" s="232"/>
      <c r="U710" s="232"/>
      <c r="V710" s="232"/>
      <c r="W710" s="232"/>
      <c r="X710" s="232"/>
      <c r="Y710" s="232"/>
      <c r="Z710" s="232"/>
      <c r="AA710" s="232"/>
    </row>
    <row r="711" spans="2:27" ht="15.75" customHeight="1">
      <c r="B711" s="232"/>
      <c r="C711" s="232"/>
      <c r="D711" s="232"/>
      <c r="E711" s="232"/>
      <c r="F711" s="232"/>
      <c r="G711" s="232"/>
      <c r="H711" s="232"/>
      <c r="I711" s="232"/>
      <c r="J711" s="232"/>
      <c r="K711" s="232"/>
      <c r="L711" s="232"/>
      <c r="M711" s="232"/>
      <c r="N711" s="232"/>
      <c r="O711" s="232"/>
      <c r="P711" s="232"/>
      <c r="Q711" s="232"/>
      <c r="R711" s="232"/>
      <c r="S711" s="232"/>
      <c r="T711" s="232"/>
      <c r="U711" s="232"/>
      <c r="V711" s="232"/>
      <c r="W711" s="232"/>
      <c r="X711" s="232"/>
      <c r="Y711" s="232"/>
      <c r="Z711" s="232"/>
      <c r="AA711" s="232"/>
    </row>
    <row r="712" spans="2:27" ht="15.75" customHeight="1">
      <c r="B712" s="232"/>
      <c r="C712" s="232"/>
      <c r="D712" s="232"/>
      <c r="E712" s="232"/>
      <c r="F712" s="232"/>
      <c r="G712" s="232"/>
      <c r="H712" s="232"/>
      <c r="I712" s="232"/>
      <c r="J712" s="232"/>
      <c r="K712" s="232"/>
      <c r="L712" s="232"/>
      <c r="M712" s="232"/>
      <c r="N712" s="232"/>
      <c r="O712" s="232"/>
      <c r="P712" s="232"/>
      <c r="Q712" s="232"/>
      <c r="R712" s="232"/>
      <c r="S712" s="232"/>
      <c r="T712" s="232"/>
      <c r="U712" s="232"/>
      <c r="V712" s="232"/>
      <c r="W712" s="232"/>
      <c r="X712" s="232"/>
      <c r="Y712" s="232"/>
      <c r="Z712" s="232"/>
      <c r="AA712" s="232"/>
    </row>
    <row r="713" spans="2:27" ht="15.75" customHeight="1">
      <c r="B713" s="232"/>
      <c r="C713" s="232"/>
      <c r="D713" s="232"/>
      <c r="E713" s="232"/>
      <c r="F713" s="232"/>
      <c r="G713" s="232"/>
      <c r="H713" s="232"/>
      <c r="I713" s="232"/>
      <c r="J713" s="232"/>
      <c r="K713" s="232"/>
      <c r="L713" s="232"/>
      <c r="M713" s="232"/>
      <c r="N713" s="232"/>
      <c r="O713" s="232"/>
      <c r="P713" s="232"/>
      <c r="Q713" s="232"/>
      <c r="R713" s="232"/>
      <c r="S713" s="232"/>
      <c r="T713" s="232"/>
      <c r="U713" s="232"/>
      <c r="V713" s="232"/>
      <c r="W713" s="232"/>
      <c r="X713" s="232"/>
      <c r="Y713" s="232"/>
      <c r="Z713" s="232"/>
      <c r="AA713" s="232"/>
    </row>
    <row r="714" spans="2:27" ht="15.75" customHeight="1">
      <c r="B714" s="232"/>
      <c r="C714" s="232"/>
      <c r="D714" s="232"/>
      <c r="E714" s="232"/>
      <c r="F714" s="232"/>
      <c r="G714" s="232"/>
      <c r="H714" s="232"/>
      <c r="I714" s="232"/>
      <c r="J714" s="232"/>
      <c r="K714" s="232"/>
      <c r="L714" s="232"/>
      <c r="M714" s="232"/>
      <c r="N714" s="232"/>
      <c r="O714" s="232"/>
      <c r="P714" s="232"/>
      <c r="Q714" s="232"/>
      <c r="R714" s="232"/>
      <c r="S714" s="232"/>
      <c r="T714" s="232"/>
      <c r="U714" s="232"/>
      <c r="V714" s="232"/>
      <c r="W714" s="232"/>
      <c r="X714" s="232"/>
      <c r="Y714" s="232"/>
      <c r="Z714" s="232"/>
      <c r="AA714" s="232"/>
    </row>
    <row r="715" spans="2:27" ht="15.75" customHeight="1">
      <c r="B715" s="232"/>
      <c r="C715" s="232"/>
      <c r="D715" s="232"/>
      <c r="E715" s="232"/>
      <c r="F715" s="232"/>
      <c r="G715" s="232"/>
      <c r="H715" s="232"/>
      <c r="I715" s="232"/>
      <c r="J715" s="232"/>
      <c r="K715" s="232"/>
      <c r="L715" s="232"/>
      <c r="M715" s="232"/>
      <c r="N715" s="232"/>
      <c r="O715" s="232"/>
      <c r="P715" s="232"/>
      <c r="Q715" s="232"/>
      <c r="R715" s="232"/>
      <c r="S715" s="232"/>
      <c r="T715" s="232"/>
      <c r="U715" s="232"/>
      <c r="V715" s="232"/>
      <c r="W715" s="232"/>
      <c r="X715" s="232"/>
      <c r="Y715" s="232"/>
      <c r="Z715" s="232"/>
      <c r="AA715" s="232"/>
    </row>
    <row r="716" spans="2:27" ht="15.75" customHeight="1">
      <c r="B716" s="232"/>
      <c r="C716" s="232"/>
      <c r="D716" s="232"/>
      <c r="E716" s="232"/>
      <c r="F716" s="232"/>
      <c r="G716" s="232"/>
      <c r="H716" s="232"/>
      <c r="I716" s="232"/>
      <c r="J716" s="232"/>
      <c r="K716" s="232"/>
      <c r="L716" s="232"/>
      <c r="M716" s="232"/>
      <c r="N716" s="232"/>
      <c r="O716" s="232"/>
      <c r="P716" s="232"/>
      <c r="Q716" s="232"/>
      <c r="R716" s="232"/>
      <c r="S716" s="232"/>
      <c r="T716" s="232"/>
      <c r="U716" s="232"/>
      <c r="V716" s="232"/>
      <c r="W716" s="232"/>
      <c r="X716" s="232"/>
      <c r="Y716" s="232"/>
      <c r="Z716" s="232"/>
      <c r="AA716" s="232"/>
    </row>
    <row r="717" spans="2:27" ht="15.75" customHeight="1">
      <c r="B717" s="232"/>
      <c r="C717" s="232"/>
      <c r="D717" s="232"/>
      <c r="E717" s="232"/>
      <c r="F717" s="232"/>
      <c r="G717" s="232"/>
      <c r="H717" s="232"/>
      <c r="I717" s="232"/>
      <c r="J717" s="232"/>
      <c r="K717" s="232"/>
      <c r="L717" s="232"/>
      <c r="M717" s="232"/>
      <c r="N717" s="232"/>
      <c r="O717" s="232"/>
      <c r="P717" s="232"/>
      <c r="Q717" s="232"/>
      <c r="R717" s="232"/>
      <c r="S717" s="232"/>
      <c r="T717" s="232"/>
      <c r="U717" s="232"/>
      <c r="V717" s="232"/>
      <c r="W717" s="232"/>
      <c r="X717" s="232"/>
      <c r="Y717" s="232"/>
      <c r="Z717" s="232"/>
      <c r="AA717" s="232"/>
    </row>
    <row r="718" spans="2:27" ht="15.75" customHeight="1">
      <c r="B718" s="232"/>
      <c r="C718" s="232"/>
      <c r="D718" s="232"/>
      <c r="E718" s="232"/>
      <c r="F718" s="232"/>
      <c r="G718" s="232"/>
      <c r="H718" s="232"/>
      <c r="I718" s="232"/>
      <c r="J718" s="232"/>
      <c r="K718" s="232"/>
      <c r="L718" s="232"/>
      <c r="M718" s="232"/>
      <c r="N718" s="232"/>
      <c r="O718" s="232"/>
      <c r="P718" s="232"/>
      <c r="Q718" s="232"/>
      <c r="R718" s="232"/>
      <c r="S718" s="232"/>
      <c r="T718" s="232"/>
      <c r="U718" s="232"/>
      <c r="V718" s="232"/>
      <c r="W718" s="232"/>
      <c r="X718" s="232"/>
      <c r="Y718" s="232"/>
      <c r="Z718" s="232"/>
      <c r="AA718" s="232"/>
    </row>
    <row r="719" spans="2:27" ht="15.75" customHeight="1">
      <c r="B719" s="232"/>
      <c r="C719" s="232"/>
      <c r="D719" s="232"/>
      <c r="E719" s="232"/>
      <c r="F719" s="232"/>
      <c r="G719" s="232"/>
      <c r="H719" s="232"/>
      <c r="I719" s="232"/>
      <c r="J719" s="232"/>
      <c r="K719" s="232"/>
      <c r="L719" s="232"/>
      <c r="M719" s="232"/>
      <c r="N719" s="232"/>
      <c r="O719" s="232"/>
      <c r="P719" s="232"/>
      <c r="Q719" s="232"/>
      <c r="R719" s="232"/>
      <c r="S719" s="232"/>
      <c r="T719" s="232"/>
      <c r="U719" s="232"/>
      <c r="V719" s="232"/>
      <c r="W719" s="232"/>
      <c r="X719" s="232"/>
      <c r="Y719" s="232"/>
      <c r="Z719" s="232"/>
      <c r="AA719" s="232"/>
    </row>
    <row r="720" spans="2:27" ht="15.75" customHeight="1">
      <c r="B720" s="232"/>
      <c r="C720" s="232"/>
      <c r="D720" s="232"/>
      <c r="E720" s="232"/>
      <c r="F720" s="232"/>
      <c r="G720" s="232"/>
      <c r="H720" s="232"/>
      <c r="I720" s="232"/>
      <c r="J720" s="232"/>
      <c r="K720" s="232"/>
      <c r="L720" s="232"/>
      <c r="M720" s="232"/>
      <c r="N720" s="232"/>
      <c r="O720" s="232"/>
      <c r="P720" s="232"/>
      <c r="Q720" s="232"/>
      <c r="R720" s="232"/>
      <c r="S720" s="232"/>
      <c r="T720" s="232"/>
      <c r="U720" s="232"/>
      <c r="V720" s="232"/>
      <c r="W720" s="232"/>
      <c r="X720" s="232"/>
      <c r="Y720" s="232"/>
      <c r="Z720" s="232"/>
      <c r="AA720" s="232"/>
    </row>
    <row r="721" spans="2:27" ht="15.75" customHeight="1">
      <c r="B721" s="232"/>
      <c r="C721" s="232"/>
      <c r="D721" s="232"/>
      <c r="E721" s="232"/>
      <c r="F721" s="232"/>
      <c r="G721" s="232"/>
      <c r="H721" s="232"/>
      <c r="I721" s="232"/>
      <c r="J721" s="232"/>
      <c r="K721" s="232"/>
      <c r="L721" s="232"/>
      <c r="M721" s="232"/>
      <c r="N721" s="232"/>
      <c r="O721" s="232"/>
      <c r="P721" s="232"/>
      <c r="Q721" s="232"/>
      <c r="R721" s="232"/>
      <c r="S721" s="232"/>
      <c r="T721" s="232"/>
      <c r="U721" s="232"/>
      <c r="V721" s="232"/>
      <c r="W721" s="232"/>
      <c r="X721" s="232"/>
      <c r="Y721" s="232"/>
      <c r="Z721" s="232"/>
      <c r="AA721" s="232"/>
    </row>
    <row r="722" spans="2:27" ht="15.75" customHeight="1">
      <c r="B722" s="232"/>
      <c r="C722" s="232"/>
      <c r="D722" s="232"/>
      <c r="E722" s="232"/>
      <c r="F722" s="232"/>
      <c r="G722" s="232"/>
      <c r="H722" s="232"/>
      <c r="I722" s="232"/>
      <c r="J722" s="232"/>
      <c r="K722" s="232"/>
      <c r="L722" s="232"/>
      <c r="M722" s="232"/>
      <c r="N722" s="232"/>
      <c r="O722" s="232"/>
      <c r="P722" s="232"/>
      <c r="Q722" s="232"/>
      <c r="R722" s="232"/>
      <c r="S722" s="232"/>
      <c r="T722" s="232"/>
      <c r="U722" s="232"/>
      <c r="V722" s="232"/>
      <c r="W722" s="232"/>
      <c r="X722" s="232"/>
      <c r="Y722" s="232"/>
      <c r="Z722" s="232"/>
      <c r="AA722" s="232"/>
    </row>
    <row r="723" spans="2:27" ht="15.75" customHeight="1">
      <c r="B723" s="232"/>
      <c r="C723" s="232"/>
      <c r="D723" s="232"/>
      <c r="E723" s="232"/>
      <c r="F723" s="232"/>
      <c r="G723" s="232"/>
      <c r="H723" s="232"/>
      <c r="I723" s="232"/>
      <c r="J723" s="232"/>
      <c r="K723" s="232"/>
      <c r="L723" s="232"/>
      <c r="M723" s="232"/>
      <c r="N723" s="232"/>
      <c r="O723" s="232"/>
      <c r="P723" s="232"/>
      <c r="Q723" s="232"/>
      <c r="R723" s="232"/>
      <c r="S723" s="232"/>
      <c r="T723" s="232"/>
      <c r="U723" s="232"/>
      <c r="V723" s="232"/>
      <c r="W723" s="232"/>
      <c r="X723" s="232"/>
      <c r="Y723" s="232"/>
      <c r="Z723" s="232"/>
      <c r="AA723" s="232"/>
    </row>
    <row r="724" spans="2:27" ht="15.75" customHeight="1">
      <c r="B724" s="232"/>
      <c r="C724" s="232"/>
      <c r="D724" s="232"/>
      <c r="E724" s="232"/>
      <c r="F724" s="232"/>
      <c r="G724" s="232"/>
      <c r="H724" s="232"/>
      <c r="I724" s="232"/>
      <c r="J724" s="232"/>
      <c r="K724" s="232"/>
      <c r="L724" s="232"/>
      <c r="M724" s="232"/>
      <c r="N724" s="232"/>
      <c r="O724" s="232"/>
      <c r="P724" s="232"/>
      <c r="Q724" s="232"/>
      <c r="R724" s="232"/>
      <c r="S724" s="232"/>
      <c r="T724" s="232"/>
      <c r="U724" s="232"/>
      <c r="V724" s="232"/>
      <c r="W724" s="232"/>
      <c r="X724" s="232"/>
      <c r="Y724" s="232"/>
      <c r="Z724" s="232"/>
      <c r="AA724" s="232"/>
    </row>
    <row r="725" spans="2:27" ht="15.75" customHeight="1">
      <c r="B725" s="232"/>
      <c r="C725" s="232"/>
      <c r="D725" s="232"/>
      <c r="E725" s="232"/>
      <c r="F725" s="232"/>
      <c r="G725" s="232"/>
      <c r="H725" s="232"/>
      <c r="I725" s="232"/>
      <c r="J725" s="232"/>
      <c r="K725" s="232"/>
      <c r="L725" s="232"/>
      <c r="M725" s="232"/>
      <c r="N725" s="232"/>
      <c r="O725" s="232"/>
      <c r="P725" s="232"/>
      <c r="Q725" s="232"/>
      <c r="R725" s="232"/>
      <c r="S725" s="232"/>
      <c r="T725" s="232"/>
      <c r="U725" s="232"/>
      <c r="V725" s="232"/>
      <c r="W725" s="232"/>
      <c r="X725" s="232"/>
      <c r="Y725" s="232"/>
      <c r="Z725" s="232"/>
      <c r="AA725" s="232"/>
    </row>
    <row r="726" spans="2:27" ht="15.75" customHeight="1">
      <c r="B726" s="232"/>
      <c r="C726" s="232"/>
      <c r="D726" s="232"/>
      <c r="E726" s="232"/>
      <c r="F726" s="232"/>
      <c r="G726" s="232"/>
      <c r="H726" s="232"/>
      <c r="I726" s="232"/>
      <c r="J726" s="232"/>
      <c r="K726" s="232"/>
      <c r="L726" s="232"/>
      <c r="M726" s="232"/>
      <c r="N726" s="232"/>
      <c r="O726" s="232"/>
      <c r="P726" s="232"/>
      <c r="Q726" s="232"/>
      <c r="R726" s="232"/>
      <c r="S726" s="232"/>
      <c r="T726" s="232"/>
      <c r="U726" s="232"/>
      <c r="V726" s="232"/>
      <c r="W726" s="232"/>
      <c r="X726" s="232"/>
      <c r="Y726" s="232"/>
      <c r="Z726" s="232"/>
      <c r="AA726" s="232"/>
    </row>
    <row r="727" spans="2:27" ht="15.75" customHeight="1">
      <c r="B727" s="232"/>
      <c r="C727" s="232"/>
      <c r="D727" s="232"/>
      <c r="E727" s="232"/>
      <c r="F727" s="232"/>
      <c r="G727" s="232"/>
      <c r="H727" s="232"/>
      <c r="I727" s="232"/>
      <c r="J727" s="232"/>
      <c r="K727" s="232"/>
      <c r="L727" s="232"/>
      <c r="M727" s="232"/>
      <c r="N727" s="232"/>
      <c r="O727" s="232"/>
      <c r="P727" s="232"/>
      <c r="Q727" s="232"/>
      <c r="R727" s="232"/>
      <c r="S727" s="232"/>
      <c r="T727" s="232"/>
      <c r="U727" s="232"/>
      <c r="V727" s="232"/>
      <c r="W727" s="232"/>
      <c r="X727" s="232"/>
      <c r="Y727" s="232"/>
      <c r="Z727" s="232"/>
      <c r="AA727" s="232"/>
    </row>
    <row r="728" spans="2:27" ht="15.75" customHeight="1">
      <c r="B728" s="232"/>
      <c r="C728" s="232"/>
      <c r="D728" s="232"/>
      <c r="E728" s="232"/>
      <c r="F728" s="232"/>
      <c r="G728" s="232"/>
      <c r="H728" s="232"/>
      <c r="I728" s="232"/>
      <c r="J728" s="232"/>
      <c r="K728" s="232"/>
      <c r="L728" s="232"/>
      <c r="M728" s="232"/>
      <c r="N728" s="232"/>
      <c r="O728" s="232"/>
      <c r="P728" s="232"/>
      <c r="Q728" s="232"/>
      <c r="R728" s="232"/>
      <c r="S728" s="232"/>
      <c r="T728" s="232"/>
      <c r="U728" s="232"/>
      <c r="V728" s="232"/>
      <c r="W728" s="232"/>
      <c r="X728" s="232"/>
      <c r="Y728" s="232"/>
      <c r="Z728" s="232"/>
      <c r="AA728" s="232"/>
    </row>
    <row r="729" spans="2:27" ht="15.75" customHeight="1">
      <c r="B729" s="232"/>
      <c r="C729" s="232"/>
      <c r="D729" s="232"/>
      <c r="E729" s="232"/>
      <c r="F729" s="232"/>
      <c r="G729" s="232"/>
      <c r="H729" s="232"/>
      <c r="I729" s="232"/>
      <c r="J729" s="232"/>
      <c r="K729" s="232"/>
      <c r="L729" s="232"/>
      <c r="M729" s="232"/>
      <c r="N729" s="232"/>
      <c r="O729" s="232"/>
      <c r="P729" s="232"/>
      <c r="Q729" s="232"/>
      <c r="R729" s="232"/>
      <c r="S729" s="232"/>
      <c r="T729" s="232"/>
      <c r="U729" s="232"/>
      <c r="V729" s="232"/>
      <c r="W729" s="232"/>
      <c r="X729" s="232"/>
      <c r="Y729" s="232"/>
      <c r="Z729" s="232"/>
      <c r="AA729" s="232"/>
    </row>
    <row r="730" spans="2:27" ht="15.75" customHeight="1">
      <c r="B730" s="232"/>
      <c r="C730" s="232"/>
      <c r="D730" s="232"/>
      <c r="E730" s="232"/>
      <c r="F730" s="232"/>
      <c r="G730" s="232"/>
      <c r="H730" s="232"/>
      <c r="I730" s="232"/>
      <c r="J730" s="232"/>
      <c r="K730" s="232"/>
      <c r="L730" s="232"/>
      <c r="M730" s="232"/>
      <c r="N730" s="232"/>
      <c r="O730" s="232"/>
      <c r="P730" s="232"/>
      <c r="Q730" s="232"/>
      <c r="R730" s="232"/>
      <c r="S730" s="232"/>
      <c r="T730" s="232"/>
      <c r="U730" s="232"/>
      <c r="V730" s="232"/>
      <c r="W730" s="232"/>
      <c r="X730" s="232"/>
      <c r="Y730" s="232"/>
      <c r="Z730" s="232"/>
      <c r="AA730" s="232"/>
    </row>
    <row r="731" spans="2:27" ht="15.75" customHeight="1">
      <c r="B731" s="232"/>
      <c r="C731" s="232"/>
      <c r="D731" s="232"/>
      <c r="E731" s="232"/>
      <c r="F731" s="232"/>
      <c r="G731" s="232"/>
      <c r="H731" s="232"/>
      <c r="I731" s="232"/>
      <c r="J731" s="232"/>
      <c r="K731" s="232"/>
      <c r="L731" s="232"/>
      <c r="M731" s="232"/>
      <c r="N731" s="232"/>
      <c r="O731" s="232"/>
      <c r="P731" s="232"/>
      <c r="Q731" s="232"/>
      <c r="R731" s="232"/>
      <c r="S731" s="232"/>
      <c r="T731" s="232"/>
      <c r="U731" s="232"/>
      <c r="V731" s="232"/>
      <c r="W731" s="232"/>
      <c r="X731" s="232"/>
      <c r="Y731" s="232"/>
      <c r="Z731" s="232"/>
      <c r="AA731" s="232"/>
    </row>
    <row r="732" spans="2:27" ht="15.75" customHeight="1">
      <c r="B732" s="232"/>
      <c r="C732" s="232"/>
      <c r="D732" s="232"/>
      <c r="E732" s="232"/>
      <c r="F732" s="232"/>
      <c r="G732" s="232"/>
      <c r="H732" s="232"/>
      <c r="I732" s="232"/>
      <c r="J732" s="232"/>
      <c r="K732" s="232"/>
      <c r="L732" s="232"/>
      <c r="M732" s="232"/>
      <c r="N732" s="232"/>
      <c r="O732" s="232"/>
      <c r="P732" s="232"/>
      <c r="Q732" s="232"/>
      <c r="R732" s="232"/>
      <c r="S732" s="232"/>
      <c r="T732" s="232"/>
      <c r="U732" s="232"/>
      <c r="V732" s="232"/>
      <c r="W732" s="232"/>
      <c r="X732" s="232"/>
      <c r="Y732" s="232"/>
      <c r="Z732" s="232"/>
      <c r="AA732" s="232"/>
    </row>
    <row r="733" spans="2:27" ht="15.75" customHeight="1">
      <c r="B733" s="232"/>
      <c r="C733" s="232"/>
      <c r="D733" s="232"/>
      <c r="E733" s="232"/>
      <c r="F733" s="232"/>
      <c r="G733" s="232"/>
      <c r="H733" s="232"/>
      <c r="I733" s="232"/>
      <c r="J733" s="232"/>
      <c r="K733" s="232"/>
      <c r="L733" s="232"/>
      <c r="M733" s="232"/>
      <c r="N733" s="232"/>
      <c r="O733" s="232"/>
      <c r="P733" s="232"/>
      <c r="Q733" s="232"/>
      <c r="R733" s="232"/>
      <c r="S733" s="232"/>
      <c r="T733" s="232"/>
      <c r="U733" s="232"/>
      <c r="V733" s="232"/>
      <c r="W733" s="232"/>
      <c r="X733" s="232"/>
      <c r="Y733" s="232"/>
      <c r="Z733" s="232"/>
      <c r="AA733" s="232"/>
    </row>
    <row r="734" spans="2:27" ht="15.75" customHeight="1">
      <c r="B734" s="232"/>
      <c r="C734" s="232"/>
      <c r="D734" s="232"/>
      <c r="E734" s="232"/>
      <c r="F734" s="232"/>
      <c r="G734" s="232"/>
      <c r="H734" s="232"/>
      <c r="I734" s="232"/>
      <c r="J734" s="232"/>
      <c r="K734" s="232"/>
      <c r="L734" s="232"/>
      <c r="M734" s="232"/>
      <c r="N734" s="232"/>
      <c r="O734" s="232"/>
      <c r="P734" s="232"/>
      <c r="Q734" s="232"/>
      <c r="R734" s="232"/>
      <c r="S734" s="232"/>
      <c r="T734" s="232"/>
      <c r="U734" s="232"/>
      <c r="V734" s="232"/>
      <c r="W734" s="232"/>
      <c r="X734" s="232"/>
      <c r="Y734" s="232"/>
      <c r="Z734" s="232"/>
      <c r="AA734" s="232"/>
    </row>
    <row r="735" spans="2:27" ht="15.75" customHeight="1">
      <c r="B735" s="232"/>
      <c r="C735" s="232"/>
      <c r="D735" s="232"/>
      <c r="E735" s="232"/>
      <c r="F735" s="232"/>
      <c r="G735" s="232"/>
      <c r="H735" s="232"/>
      <c r="I735" s="232"/>
      <c r="J735" s="232"/>
      <c r="K735" s="232"/>
      <c r="L735" s="232"/>
      <c r="M735" s="232"/>
      <c r="N735" s="232"/>
      <c r="O735" s="232"/>
      <c r="P735" s="232"/>
      <c r="Q735" s="232"/>
      <c r="R735" s="232"/>
      <c r="S735" s="232"/>
      <c r="T735" s="232"/>
      <c r="U735" s="232"/>
      <c r="V735" s="232"/>
      <c r="W735" s="232"/>
      <c r="X735" s="232"/>
      <c r="Y735" s="232"/>
      <c r="Z735" s="232"/>
      <c r="AA735" s="232"/>
    </row>
    <row r="736" spans="2:27" ht="15.75" customHeight="1">
      <c r="B736" s="232"/>
      <c r="C736" s="232"/>
      <c r="D736" s="232"/>
      <c r="E736" s="232"/>
      <c r="F736" s="232"/>
      <c r="G736" s="232"/>
      <c r="H736" s="232"/>
      <c r="I736" s="232"/>
      <c r="J736" s="232"/>
      <c r="K736" s="232"/>
      <c r="L736" s="232"/>
      <c r="M736" s="232"/>
      <c r="N736" s="232"/>
      <c r="O736" s="232"/>
      <c r="P736" s="232"/>
      <c r="Q736" s="232"/>
      <c r="R736" s="232"/>
      <c r="S736" s="232"/>
      <c r="T736" s="232"/>
      <c r="U736" s="232"/>
      <c r="V736" s="232"/>
      <c r="W736" s="232"/>
      <c r="X736" s="232"/>
      <c r="Y736" s="232"/>
      <c r="Z736" s="232"/>
      <c r="AA736" s="232"/>
    </row>
    <row r="737" spans="2:27" ht="15.75" customHeight="1">
      <c r="B737" s="232"/>
      <c r="C737" s="232"/>
      <c r="D737" s="232"/>
      <c r="E737" s="232"/>
      <c r="F737" s="232"/>
      <c r="G737" s="232"/>
      <c r="H737" s="232"/>
      <c r="I737" s="232"/>
      <c r="J737" s="232"/>
      <c r="K737" s="232"/>
      <c r="L737" s="232"/>
      <c r="M737" s="232"/>
      <c r="N737" s="232"/>
      <c r="O737" s="232"/>
      <c r="P737" s="232"/>
      <c r="Q737" s="232"/>
      <c r="R737" s="232"/>
      <c r="S737" s="232"/>
      <c r="T737" s="232"/>
      <c r="U737" s="232"/>
      <c r="V737" s="232"/>
      <c r="W737" s="232"/>
      <c r="X737" s="232"/>
      <c r="Y737" s="232"/>
      <c r="Z737" s="232"/>
      <c r="AA737" s="232"/>
    </row>
    <row r="738" spans="2:27" ht="15.75" customHeight="1">
      <c r="B738" s="232"/>
      <c r="C738" s="232"/>
      <c r="D738" s="232"/>
      <c r="E738" s="232"/>
      <c r="F738" s="232"/>
      <c r="G738" s="232"/>
      <c r="H738" s="232"/>
      <c r="I738" s="232"/>
      <c r="J738" s="232"/>
      <c r="K738" s="232"/>
      <c r="L738" s="232"/>
      <c r="M738" s="232"/>
      <c r="N738" s="232"/>
      <c r="O738" s="232"/>
      <c r="P738" s="232"/>
      <c r="Q738" s="232"/>
      <c r="R738" s="232"/>
      <c r="S738" s="232"/>
      <c r="T738" s="232"/>
      <c r="U738" s="232"/>
      <c r="V738" s="232"/>
      <c r="W738" s="232"/>
      <c r="X738" s="232"/>
      <c r="Y738" s="232"/>
      <c r="Z738" s="232"/>
      <c r="AA738" s="232"/>
    </row>
    <row r="739" spans="2:27" ht="15.75" customHeight="1">
      <c r="B739" s="232"/>
      <c r="C739" s="232"/>
      <c r="D739" s="232"/>
      <c r="E739" s="232"/>
      <c r="F739" s="232"/>
      <c r="G739" s="232"/>
      <c r="H739" s="232"/>
      <c r="I739" s="232"/>
      <c r="J739" s="232"/>
      <c r="K739" s="232"/>
      <c r="L739" s="232"/>
      <c r="M739" s="232"/>
      <c r="N739" s="232"/>
      <c r="O739" s="232"/>
      <c r="P739" s="232"/>
      <c r="Q739" s="232"/>
      <c r="R739" s="232"/>
      <c r="S739" s="232"/>
      <c r="T739" s="232"/>
      <c r="U739" s="232"/>
      <c r="V739" s="232"/>
      <c r="W739" s="232"/>
      <c r="X739" s="232"/>
      <c r="Y739" s="232"/>
      <c r="Z739" s="232"/>
      <c r="AA739" s="232"/>
    </row>
    <row r="740" spans="2:27" ht="15.75" customHeight="1">
      <c r="B740" s="232"/>
      <c r="C740" s="232"/>
      <c r="D740" s="232"/>
      <c r="E740" s="232"/>
      <c r="F740" s="232"/>
      <c r="G740" s="232"/>
      <c r="H740" s="232"/>
      <c r="I740" s="232"/>
      <c r="J740" s="232"/>
      <c r="K740" s="232"/>
      <c r="L740" s="232"/>
      <c r="M740" s="232"/>
      <c r="N740" s="232"/>
      <c r="O740" s="232"/>
      <c r="P740" s="232"/>
      <c r="Q740" s="232"/>
      <c r="R740" s="232"/>
      <c r="S740" s="232"/>
      <c r="T740" s="232"/>
      <c r="U740" s="232"/>
      <c r="V740" s="232"/>
      <c r="W740" s="232"/>
      <c r="X740" s="232"/>
      <c r="Y740" s="232"/>
      <c r="Z740" s="232"/>
      <c r="AA740" s="232"/>
    </row>
    <row r="741" spans="2:27" ht="15.75" customHeight="1">
      <c r="B741" s="232"/>
      <c r="C741" s="232"/>
      <c r="D741" s="232"/>
      <c r="E741" s="232"/>
      <c r="F741" s="232"/>
      <c r="G741" s="232"/>
      <c r="H741" s="232"/>
      <c r="I741" s="232"/>
      <c r="J741" s="232"/>
      <c r="K741" s="232"/>
      <c r="L741" s="232"/>
      <c r="M741" s="232"/>
      <c r="N741" s="232"/>
      <c r="O741" s="232"/>
      <c r="P741" s="232"/>
      <c r="Q741" s="232"/>
      <c r="R741" s="232"/>
      <c r="S741" s="232"/>
      <c r="T741" s="232"/>
      <c r="U741" s="232"/>
      <c r="V741" s="232"/>
      <c r="W741" s="232"/>
      <c r="X741" s="232"/>
      <c r="Y741" s="232"/>
      <c r="Z741" s="232"/>
      <c r="AA741" s="232"/>
    </row>
    <row r="742" spans="2:27" ht="15.75" customHeight="1">
      <c r="B742" s="232"/>
      <c r="C742" s="232"/>
      <c r="D742" s="232"/>
      <c r="E742" s="232"/>
      <c r="F742" s="232"/>
      <c r="G742" s="232"/>
      <c r="H742" s="232"/>
      <c r="I742" s="232"/>
      <c r="J742" s="232"/>
      <c r="K742" s="232"/>
      <c r="L742" s="232"/>
      <c r="M742" s="232"/>
      <c r="N742" s="232"/>
      <c r="O742" s="232"/>
      <c r="P742" s="232"/>
      <c r="Q742" s="232"/>
      <c r="R742" s="232"/>
      <c r="S742" s="232"/>
      <c r="T742" s="232"/>
      <c r="U742" s="232"/>
      <c r="V742" s="232"/>
      <c r="W742" s="232"/>
      <c r="X742" s="232"/>
      <c r="Y742" s="232"/>
      <c r="Z742" s="232"/>
      <c r="AA742" s="232"/>
    </row>
    <row r="743" spans="2:27" ht="15.75" customHeight="1">
      <c r="B743" s="232"/>
      <c r="C743" s="232"/>
      <c r="D743" s="232"/>
      <c r="E743" s="232"/>
      <c r="F743" s="232"/>
      <c r="G743" s="232"/>
      <c r="H743" s="232"/>
      <c r="I743" s="232"/>
      <c r="J743" s="232"/>
      <c r="K743" s="232"/>
      <c r="L743" s="232"/>
      <c r="M743" s="232"/>
      <c r="N743" s="232"/>
      <c r="O743" s="232"/>
      <c r="P743" s="232"/>
      <c r="Q743" s="232"/>
      <c r="R743" s="232"/>
      <c r="S743" s="232"/>
      <c r="T743" s="232"/>
      <c r="U743" s="232"/>
      <c r="V743" s="232"/>
      <c r="W743" s="232"/>
      <c r="X743" s="232"/>
      <c r="Y743" s="232"/>
      <c r="Z743" s="232"/>
      <c r="AA743" s="232"/>
    </row>
    <row r="744" spans="2:27" ht="15.75" customHeight="1">
      <c r="B744" s="232"/>
      <c r="C744" s="232"/>
      <c r="D744" s="232"/>
      <c r="E744" s="232"/>
      <c r="F744" s="232"/>
      <c r="G744" s="232"/>
      <c r="H744" s="232"/>
      <c r="I744" s="232"/>
      <c r="J744" s="232"/>
      <c r="K744" s="232"/>
      <c r="L744" s="232"/>
      <c r="M744" s="232"/>
      <c r="N744" s="232"/>
      <c r="O744" s="232"/>
      <c r="P744" s="232"/>
      <c r="Q744" s="232"/>
      <c r="R744" s="232"/>
      <c r="S744" s="232"/>
      <c r="T744" s="232"/>
      <c r="U744" s="232"/>
      <c r="V744" s="232"/>
      <c r="W744" s="232"/>
      <c r="X744" s="232"/>
      <c r="Y744" s="232"/>
      <c r="Z744" s="232"/>
      <c r="AA744" s="232"/>
    </row>
    <row r="745" spans="2:27" ht="15.75" customHeight="1">
      <c r="B745" s="232"/>
      <c r="C745" s="232"/>
      <c r="D745" s="232"/>
      <c r="E745" s="232"/>
      <c r="F745" s="232"/>
      <c r="G745" s="232"/>
      <c r="H745" s="232"/>
      <c r="I745" s="232"/>
      <c r="J745" s="232"/>
      <c r="K745" s="232"/>
      <c r="L745" s="232"/>
      <c r="M745" s="232"/>
      <c r="N745" s="232"/>
      <c r="O745" s="232"/>
      <c r="P745" s="232"/>
      <c r="Q745" s="232"/>
      <c r="R745" s="232"/>
      <c r="S745" s="232"/>
      <c r="T745" s="232"/>
      <c r="U745" s="232"/>
      <c r="V745" s="232"/>
      <c r="W745" s="232"/>
      <c r="X745" s="232"/>
      <c r="Y745" s="232"/>
      <c r="Z745" s="232"/>
      <c r="AA745" s="232"/>
    </row>
    <row r="746" spans="2:27" ht="15.75" customHeight="1">
      <c r="B746" s="232"/>
      <c r="C746" s="232"/>
      <c r="D746" s="232"/>
      <c r="E746" s="232"/>
      <c r="F746" s="232"/>
      <c r="G746" s="232"/>
      <c r="H746" s="232"/>
      <c r="I746" s="232"/>
      <c r="J746" s="232"/>
      <c r="K746" s="232"/>
      <c r="L746" s="232"/>
      <c r="M746" s="232"/>
      <c r="N746" s="232"/>
      <c r="O746" s="232"/>
      <c r="P746" s="232"/>
      <c r="Q746" s="232"/>
      <c r="R746" s="232"/>
      <c r="S746" s="232"/>
      <c r="T746" s="232"/>
      <c r="U746" s="232"/>
      <c r="V746" s="232"/>
      <c r="W746" s="232"/>
      <c r="X746" s="232"/>
      <c r="Y746" s="232"/>
      <c r="Z746" s="232"/>
      <c r="AA746" s="232"/>
    </row>
    <row r="747" spans="2:27" ht="15.75" customHeight="1">
      <c r="B747" s="232"/>
      <c r="C747" s="232"/>
      <c r="D747" s="232"/>
      <c r="E747" s="232"/>
      <c r="F747" s="232"/>
      <c r="G747" s="232"/>
      <c r="H747" s="232"/>
      <c r="I747" s="232"/>
      <c r="J747" s="232"/>
      <c r="K747" s="232"/>
      <c r="L747" s="232"/>
      <c r="M747" s="232"/>
      <c r="N747" s="232"/>
      <c r="O747" s="232"/>
      <c r="P747" s="232"/>
      <c r="Q747" s="232"/>
      <c r="R747" s="232"/>
      <c r="S747" s="232"/>
      <c r="T747" s="232"/>
      <c r="U747" s="232"/>
      <c r="V747" s="232"/>
      <c r="W747" s="232"/>
      <c r="X747" s="232"/>
      <c r="Y747" s="232"/>
      <c r="Z747" s="232"/>
      <c r="AA747" s="232"/>
    </row>
    <row r="748" spans="2:27" ht="15.75" customHeight="1">
      <c r="B748" s="232"/>
      <c r="C748" s="232"/>
      <c r="D748" s="232"/>
      <c r="E748" s="232"/>
      <c r="F748" s="232"/>
      <c r="G748" s="232"/>
      <c r="H748" s="232"/>
      <c r="I748" s="232"/>
      <c r="J748" s="232"/>
      <c r="K748" s="232"/>
      <c r="L748" s="232"/>
      <c r="M748" s="232"/>
      <c r="N748" s="232"/>
      <c r="O748" s="232"/>
      <c r="P748" s="232"/>
      <c r="Q748" s="232"/>
      <c r="R748" s="232"/>
      <c r="S748" s="232"/>
      <c r="T748" s="232"/>
      <c r="U748" s="232"/>
      <c r="V748" s="232"/>
      <c r="W748" s="232"/>
      <c r="X748" s="232"/>
      <c r="Y748" s="232"/>
      <c r="Z748" s="232"/>
      <c r="AA748" s="232"/>
    </row>
    <row r="749" spans="2:27" ht="15.75" customHeight="1">
      <c r="B749" s="232"/>
      <c r="C749" s="232"/>
      <c r="D749" s="232"/>
      <c r="E749" s="232"/>
      <c r="F749" s="232"/>
      <c r="G749" s="232"/>
      <c r="H749" s="232"/>
      <c r="I749" s="232"/>
      <c r="J749" s="232"/>
      <c r="K749" s="232"/>
      <c r="L749" s="232"/>
      <c r="M749" s="232"/>
      <c r="N749" s="232"/>
      <c r="O749" s="232"/>
      <c r="P749" s="232"/>
      <c r="Q749" s="232"/>
      <c r="R749" s="232"/>
      <c r="S749" s="232"/>
      <c r="T749" s="232"/>
      <c r="U749" s="232"/>
      <c r="V749" s="232"/>
      <c r="W749" s="232"/>
      <c r="X749" s="232"/>
      <c r="Y749" s="232"/>
      <c r="Z749" s="232"/>
      <c r="AA749" s="232"/>
    </row>
    <row r="750" spans="2:27" ht="15.75" customHeight="1">
      <c r="B750" s="232"/>
      <c r="C750" s="232"/>
      <c r="D750" s="232"/>
      <c r="E750" s="232"/>
      <c r="F750" s="232"/>
      <c r="G750" s="232"/>
      <c r="H750" s="232"/>
      <c r="I750" s="232"/>
      <c r="J750" s="232"/>
      <c r="K750" s="232"/>
      <c r="L750" s="232"/>
      <c r="M750" s="232"/>
      <c r="N750" s="232"/>
      <c r="O750" s="232"/>
      <c r="P750" s="232"/>
      <c r="Q750" s="232"/>
      <c r="R750" s="232"/>
      <c r="S750" s="232"/>
      <c r="T750" s="232"/>
      <c r="U750" s="232"/>
      <c r="V750" s="232"/>
      <c r="W750" s="232"/>
      <c r="X750" s="232"/>
      <c r="Y750" s="232"/>
      <c r="Z750" s="232"/>
      <c r="AA750" s="232"/>
    </row>
    <row r="751" spans="2:27" ht="15.75" customHeight="1">
      <c r="B751" s="232"/>
      <c r="C751" s="232"/>
      <c r="D751" s="232"/>
      <c r="E751" s="232"/>
      <c r="F751" s="232"/>
      <c r="G751" s="232"/>
      <c r="H751" s="232"/>
      <c r="I751" s="232"/>
      <c r="J751" s="232"/>
      <c r="K751" s="232"/>
      <c r="L751" s="232"/>
      <c r="M751" s="232"/>
      <c r="N751" s="232"/>
      <c r="O751" s="232"/>
      <c r="P751" s="232"/>
      <c r="Q751" s="232"/>
      <c r="R751" s="232"/>
      <c r="S751" s="232"/>
      <c r="T751" s="232"/>
      <c r="U751" s="232"/>
      <c r="V751" s="232"/>
      <c r="W751" s="232"/>
      <c r="X751" s="232"/>
      <c r="Y751" s="232"/>
      <c r="Z751" s="232"/>
      <c r="AA751" s="232"/>
    </row>
    <row r="752" spans="2:27" ht="15.75" customHeight="1">
      <c r="B752" s="232"/>
      <c r="C752" s="232"/>
      <c r="D752" s="232"/>
      <c r="E752" s="232"/>
      <c r="F752" s="232"/>
      <c r="G752" s="232"/>
      <c r="H752" s="232"/>
      <c r="I752" s="232"/>
      <c r="J752" s="232"/>
      <c r="K752" s="232"/>
      <c r="L752" s="232"/>
      <c r="M752" s="232"/>
      <c r="N752" s="232"/>
      <c r="O752" s="232"/>
      <c r="P752" s="232"/>
      <c r="Q752" s="232"/>
      <c r="R752" s="232"/>
      <c r="S752" s="232"/>
      <c r="T752" s="232"/>
      <c r="U752" s="232"/>
      <c r="V752" s="232"/>
      <c r="W752" s="232"/>
      <c r="X752" s="232"/>
      <c r="Y752" s="232"/>
      <c r="Z752" s="232"/>
      <c r="AA752" s="232"/>
    </row>
    <row r="753" spans="2:27" ht="15.75" customHeight="1">
      <c r="B753" s="232"/>
      <c r="C753" s="232"/>
      <c r="D753" s="232"/>
      <c r="E753" s="232"/>
      <c r="F753" s="232"/>
      <c r="G753" s="232"/>
      <c r="H753" s="232"/>
      <c r="I753" s="232"/>
      <c r="J753" s="232"/>
      <c r="K753" s="232"/>
      <c r="L753" s="232"/>
      <c r="M753" s="232"/>
      <c r="N753" s="232"/>
      <c r="O753" s="232"/>
      <c r="P753" s="232"/>
      <c r="Q753" s="232"/>
      <c r="R753" s="232"/>
      <c r="S753" s="232"/>
      <c r="T753" s="232"/>
      <c r="U753" s="232"/>
      <c r="V753" s="232"/>
      <c r="W753" s="232"/>
      <c r="X753" s="232"/>
      <c r="Y753" s="232"/>
      <c r="Z753" s="232"/>
      <c r="AA753" s="232"/>
    </row>
    <row r="754" spans="2:27" ht="15.75" customHeight="1">
      <c r="B754" s="232"/>
      <c r="C754" s="232"/>
      <c r="D754" s="232"/>
      <c r="E754" s="232"/>
      <c r="F754" s="232"/>
      <c r="G754" s="232"/>
      <c r="H754" s="232"/>
      <c r="I754" s="232"/>
      <c r="J754" s="232"/>
      <c r="K754" s="232"/>
      <c r="L754" s="232"/>
      <c r="M754" s="232"/>
      <c r="N754" s="232"/>
      <c r="O754" s="232"/>
      <c r="P754" s="232"/>
      <c r="Q754" s="232"/>
      <c r="R754" s="232"/>
      <c r="S754" s="232"/>
      <c r="T754" s="232"/>
      <c r="U754" s="232"/>
      <c r="V754" s="232"/>
      <c r="W754" s="232"/>
      <c r="X754" s="232"/>
      <c r="Y754" s="232"/>
      <c r="Z754" s="232"/>
      <c r="AA754" s="232"/>
    </row>
    <row r="755" spans="2:27" ht="15.75" customHeight="1">
      <c r="B755" s="232"/>
      <c r="C755" s="232"/>
      <c r="D755" s="232"/>
      <c r="E755" s="232"/>
      <c r="F755" s="232"/>
      <c r="G755" s="232"/>
      <c r="H755" s="232"/>
      <c r="I755" s="232"/>
      <c r="J755" s="232"/>
      <c r="K755" s="232"/>
      <c r="L755" s="232"/>
      <c r="M755" s="232"/>
      <c r="N755" s="232"/>
      <c r="O755" s="232"/>
      <c r="P755" s="232"/>
      <c r="Q755" s="232"/>
      <c r="R755" s="232"/>
      <c r="S755" s="232"/>
      <c r="T755" s="232"/>
      <c r="U755" s="232"/>
      <c r="V755" s="232"/>
      <c r="W755" s="232"/>
      <c r="X755" s="232"/>
      <c r="Y755" s="232"/>
      <c r="Z755" s="232"/>
      <c r="AA755" s="232"/>
    </row>
    <row r="756" spans="2:27" ht="15.75" customHeight="1">
      <c r="B756" s="232"/>
      <c r="C756" s="232"/>
      <c r="D756" s="232"/>
      <c r="E756" s="232"/>
      <c r="F756" s="232"/>
      <c r="G756" s="232"/>
      <c r="H756" s="232"/>
      <c r="I756" s="232"/>
      <c r="J756" s="232"/>
      <c r="K756" s="232"/>
      <c r="L756" s="232"/>
      <c r="M756" s="232"/>
      <c r="N756" s="232"/>
      <c r="O756" s="232"/>
      <c r="P756" s="232"/>
      <c r="Q756" s="232"/>
      <c r="R756" s="232"/>
      <c r="S756" s="232"/>
      <c r="T756" s="232"/>
      <c r="U756" s="232"/>
      <c r="V756" s="232"/>
      <c r="W756" s="232"/>
      <c r="X756" s="232"/>
      <c r="Y756" s="232"/>
      <c r="Z756" s="232"/>
      <c r="AA756" s="232"/>
    </row>
    <row r="757" spans="2:27" ht="15.75" customHeight="1">
      <c r="B757" s="232"/>
      <c r="C757" s="232"/>
      <c r="D757" s="232"/>
      <c r="E757" s="232"/>
      <c r="F757" s="232"/>
      <c r="G757" s="232"/>
      <c r="H757" s="232"/>
      <c r="I757" s="232"/>
      <c r="J757" s="232"/>
      <c r="K757" s="232"/>
      <c r="L757" s="232"/>
      <c r="M757" s="232"/>
      <c r="N757" s="232"/>
      <c r="O757" s="232"/>
      <c r="P757" s="232"/>
      <c r="Q757" s="232"/>
      <c r="R757" s="232"/>
      <c r="S757" s="232"/>
      <c r="T757" s="232"/>
      <c r="U757" s="232"/>
      <c r="V757" s="232"/>
      <c r="W757" s="232"/>
      <c r="X757" s="232"/>
      <c r="Y757" s="232"/>
      <c r="Z757" s="232"/>
      <c r="AA757" s="232"/>
    </row>
    <row r="758" spans="2:27" ht="15.75" customHeight="1">
      <c r="B758" s="232"/>
      <c r="C758" s="232"/>
      <c r="D758" s="232"/>
      <c r="E758" s="232"/>
      <c r="F758" s="232"/>
      <c r="G758" s="232"/>
      <c r="H758" s="232"/>
      <c r="I758" s="232"/>
      <c r="J758" s="232"/>
      <c r="K758" s="232"/>
      <c r="L758" s="232"/>
      <c r="M758" s="232"/>
      <c r="N758" s="232"/>
      <c r="O758" s="232"/>
      <c r="P758" s="232"/>
      <c r="Q758" s="232"/>
      <c r="R758" s="232"/>
      <c r="S758" s="232"/>
      <c r="T758" s="232"/>
      <c r="U758" s="232"/>
      <c r="V758" s="232"/>
      <c r="W758" s="232"/>
      <c r="X758" s="232"/>
      <c r="Y758" s="232"/>
      <c r="Z758" s="232"/>
      <c r="AA758" s="232"/>
    </row>
    <row r="759" spans="2:27" ht="15.75" customHeight="1">
      <c r="B759" s="232"/>
      <c r="C759" s="232"/>
      <c r="D759" s="232"/>
      <c r="E759" s="232"/>
      <c r="F759" s="232"/>
      <c r="G759" s="232"/>
      <c r="H759" s="232"/>
      <c r="I759" s="232"/>
      <c r="J759" s="232"/>
      <c r="K759" s="232"/>
      <c r="L759" s="232"/>
      <c r="M759" s="232"/>
      <c r="N759" s="232"/>
      <c r="O759" s="232"/>
      <c r="P759" s="232"/>
      <c r="Q759" s="232"/>
      <c r="R759" s="232"/>
      <c r="S759" s="232"/>
      <c r="T759" s="232"/>
      <c r="U759" s="232"/>
      <c r="V759" s="232"/>
      <c r="W759" s="232"/>
      <c r="X759" s="232"/>
      <c r="Y759" s="232"/>
      <c r="Z759" s="232"/>
      <c r="AA759" s="232"/>
    </row>
    <row r="760" spans="2:27" ht="15.75" customHeight="1">
      <c r="B760" s="232"/>
      <c r="C760" s="232"/>
      <c r="D760" s="232"/>
      <c r="E760" s="232"/>
      <c r="F760" s="232"/>
      <c r="G760" s="232"/>
      <c r="H760" s="232"/>
      <c r="I760" s="232"/>
      <c r="J760" s="232"/>
      <c r="K760" s="232"/>
      <c r="L760" s="232"/>
      <c r="M760" s="232"/>
      <c r="N760" s="232"/>
      <c r="O760" s="232"/>
      <c r="P760" s="232"/>
      <c r="Q760" s="232"/>
      <c r="R760" s="232"/>
      <c r="S760" s="232"/>
      <c r="T760" s="232"/>
      <c r="U760" s="232"/>
      <c r="V760" s="232"/>
      <c r="W760" s="232"/>
      <c r="X760" s="232"/>
      <c r="Y760" s="232"/>
      <c r="Z760" s="232"/>
      <c r="AA760" s="232"/>
    </row>
    <row r="761" spans="2:27" ht="15.75" customHeight="1">
      <c r="B761" s="232"/>
      <c r="C761" s="232"/>
      <c r="D761" s="232"/>
      <c r="E761" s="232"/>
      <c r="F761" s="232"/>
      <c r="G761" s="232"/>
      <c r="H761" s="232"/>
      <c r="I761" s="232"/>
      <c r="J761" s="232"/>
      <c r="K761" s="232"/>
      <c r="L761" s="232"/>
      <c r="M761" s="232"/>
      <c r="N761" s="232"/>
      <c r="O761" s="232"/>
      <c r="P761" s="232"/>
      <c r="Q761" s="232"/>
      <c r="R761" s="232"/>
      <c r="S761" s="232"/>
      <c r="T761" s="232"/>
      <c r="U761" s="232"/>
      <c r="V761" s="232"/>
      <c r="W761" s="232"/>
      <c r="X761" s="232"/>
      <c r="Y761" s="232"/>
      <c r="Z761" s="232"/>
      <c r="AA761" s="232"/>
    </row>
    <row r="762" spans="2:27" ht="15.75" customHeight="1">
      <c r="B762" s="232"/>
      <c r="C762" s="232"/>
      <c r="D762" s="232"/>
      <c r="E762" s="232"/>
      <c r="F762" s="232"/>
      <c r="G762" s="232"/>
      <c r="H762" s="232"/>
      <c r="I762" s="232"/>
      <c r="J762" s="232"/>
      <c r="K762" s="232"/>
      <c r="L762" s="232"/>
      <c r="M762" s="232"/>
      <c r="N762" s="232"/>
      <c r="O762" s="232"/>
      <c r="P762" s="232"/>
      <c r="Q762" s="232"/>
      <c r="R762" s="232"/>
      <c r="S762" s="232"/>
      <c r="T762" s="232"/>
      <c r="U762" s="232"/>
      <c r="V762" s="232"/>
      <c r="W762" s="232"/>
      <c r="X762" s="232"/>
      <c r="Y762" s="232"/>
      <c r="Z762" s="232"/>
      <c r="AA762" s="232"/>
    </row>
    <row r="763" spans="2:27" ht="15.75" customHeight="1">
      <c r="B763" s="232"/>
      <c r="C763" s="232"/>
      <c r="D763" s="232"/>
      <c r="E763" s="232"/>
      <c r="F763" s="232"/>
      <c r="G763" s="232"/>
      <c r="H763" s="232"/>
      <c r="I763" s="232"/>
      <c r="J763" s="232"/>
      <c r="K763" s="232"/>
      <c r="L763" s="232"/>
      <c r="M763" s="232"/>
      <c r="N763" s="232"/>
      <c r="O763" s="232"/>
      <c r="P763" s="232"/>
      <c r="Q763" s="232"/>
      <c r="R763" s="232"/>
      <c r="S763" s="232"/>
      <c r="T763" s="232"/>
      <c r="U763" s="232"/>
      <c r="V763" s="232"/>
      <c r="W763" s="232"/>
      <c r="X763" s="232"/>
      <c r="Y763" s="232"/>
      <c r="Z763" s="232"/>
      <c r="AA763" s="232"/>
    </row>
    <row r="764" spans="2:27" ht="15.75" customHeight="1">
      <c r="B764" s="232"/>
      <c r="C764" s="232"/>
      <c r="D764" s="232"/>
      <c r="E764" s="232"/>
      <c r="F764" s="232"/>
      <c r="G764" s="232"/>
      <c r="H764" s="232"/>
      <c r="I764" s="232"/>
      <c r="J764" s="232"/>
      <c r="K764" s="232"/>
      <c r="L764" s="232"/>
      <c r="M764" s="232"/>
      <c r="N764" s="232"/>
      <c r="O764" s="232"/>
      <c r="P764" s="232"/>
      <c r="Q764" s="232"/>
      <c r="R764" s="232"/>
      <c r="S764" s="232"/>
      <c r="T764" s="232"/>
      <c r="U764" s="232"/>
      <c r="V764" s="232"/>
      <c r="W764" s="232"/>
      <c r="X764" s="232"/>
      <c r="Y764" s="232"/>
      <c r="Z764" s="232"/>
      <c r="AA764" s="232"/>
    </row>
    <row r="765" spans="2:27" ht="15.75" customHeight="1">
      <c r="B765" s="232"/>
      <c r="C765" s="232"/>
      <c r="D765" s="232"/>
      <c r="E765" s="232"/>
      <c r="F765" s="232"/>
      <c r="G765" s="232"/>
      <c r="H765" s="232"/>
      <c r="I765" s="232"/>
      <c r="J765" s="232"/>
      <c r="K765" s="232"/>
      <c r="L765" s="232"/>
      <c r="M765" s="232"/>
      <c r="N765" s="232"/>
      <c r="O765" s="232"/>
      <c r="P765" s="232"/>
      <c r="Q765" s="232"/>
      <c r="R765" s="232"/>
      <c r="S765" s="232"/>
      <c r="T765" s="232"/>
      <c r="U765" s="232"/>
      <c r="V765" s="232"/>
      <c r="W765" s="232"/>
      <c r="X765" s="232"/>
      <c r="Y765" s="232"/>
      <c r="Z765" s="232"/>
      <c r="AA765" s="232"/>
    </row>
    <row r="766" spans="2:27" ht="15.75" customHeight="1">
      <c r="B766" s="232"/>
      <c r="C766" s="232"/>
      <c r="D766" s="232"/>
      <c r="E766" s="232"/>
      <c r="F766" s="232"/>
      <c r="G766" s="232"/>
      <c r="H766" s="232"/>
      <c r="I766" s="232"/>
      <c r="J766" s="232"/>
      <c r="K766" s="232"/>
      <c r="L766" s="232"/>
      <c r="M766" s="232"/>
      <c r="N766" s="232"/>
      <c r="O766" s="232"/>
      <c r="P766" s="232"/>
      <c r="Q766" s="232"/>
      <c r="R766" s="232"/>
      <c r="S766" s="232"/>
      <c r="T766" s="232"/>
      <c r="U766" s="232"/>
      <c r="V766" s="232"/>
      <c r="W766" s="232"/>
      <c r="X766" s="232"/>
      <c r="Y766" s="232"/>
      <c r="Z766" s="232"/>
      <c r="AA766" s="232"/>
    </row>
    <row r="767" spans="2:27" ht="15.75" customHeight="1">
      <c r="B767" s="232"/>
      <c r="C767" s="232"/>
      <c r="D767" s="232"/>
      <c r="E767" s="232"/>
      <c r="F767" s="232"/>
      <c r="G767" s="232"/>
      <c r="H767" s="232"/>
      <c r="I767" s="232"/>
      <c r="J767" s="232"/>
      <c r="K767" s="232"/>
      <c r="L767" s="232"/>
      <c r="M767" s="232"/>
      <c r="N767" s="232"/>
      <c r="O767" s="232"/>
      <c r="P767" s="232"/>
      <c r="Q767" s="232"/>
      <c r="R767" s="232"/>
      <c r="S767" s="232"/>
      <c r="T767" s="232"/>
      <c r="U767" s="232"/>
      <c r="V767" s="232"/>
      <c r="W767" s="232"/>
      <c r="X767" s="232"/>
      <c r="Y767" s="232"/>
      <c r="Z767" s="232"/>
      <c r="AA767" s="232"/>
    </row>
    <row r="768" spans="2:27" ht="15.75" customHeight="1">
      <c r="B768" s="232"/>
      <c r="C768" s="232"/>
      <c r="D768" s="232"/>
      <c r="E768" s="232"/>
      <c r="F768" s="232"/>
      <c r="G768" s="232"/>
      <c r="H768" s="232"/>
      <c r="I768" s="232"/>
      <c r="J768" s="232"/>
      <c r="K768" s="232"/>
      <c r="L768" s="232"/>
      <c r="M768" s="232"/>
      <c r="N768" s="232"/>
      <c r="O768" s="232"/>
      <c r="P768" s="232"/>
      <c r="Q768" s="232"/>
      <c r="R768" s="232"/>
      <c r="S768" s="232"/>
      <c r="T768" s="232"/>
      <c r="U768" s="232"/>
      <c r="V768" s="232"/>
      <c r="W768" s="232"/>
      <c r="X768" s="232"/>
      <c r="Y768" s="232"/>
      <c r="Z768" s="232"/>
      <c r="AA768" s="232"/>
    </row>
    <row r="769" spans="2:27" ht="15.75" customHeight="1">
      <c r="B769" s="232"/>
      <c r="C769" s="232"/>
      <c r="D769" s="232"/>
      <c r="E769" s="232"/>
      <c r="F769" s="232"/>
      <c r="G769" s="232"/>
      <c r="H769" s="232"/>
      <c r="I769" s="232"/>
      <c r="J769" s="232"/>
      <c r="K769" s="232"/>
      <c r="L769" s="232"/>
      <c r="M769" s="232"/>
      <c r="N769" s="232"/>
      <c r="O769" s="232"/>
      <c r="P769" s="232"/>
      <c r="Q769" s="232"/>
      <c r="R769" s="232"/>
      <c r="S769" s="232"/>
      <c r="T769" s="232"/>
      <c r="U769" s="232"/>
      <c r="V769" s="232"/>
      <c r="W769" s="232"/>
      <c r="X769" s="232"/>
      <c r="Y769" s="232"/>
      <c r="Z769" s="232"/>
      <c r="AA769" s="232"/>
    </row>
    <row r="770" spans="2:27" ht="15.75" customHeight="1">
      <c r="B770" s="232"/>
      <c r="C770" s="232"/>
      <c r="D770" s="232"/>
      <c r="E770" s="232"/>
      <c r="F770" s="232"/>
      <c r="G770" s="232"/>
      <c r="H770" s="232"/>
      <c r="I770" s="232"/>
      <c r="J770" s="232"/>
      <c r="K770" s="232"/>
      <c r="L770" s="232"/>
      <c r="M770" s="232"/>
      <c r="N770" s="232"/>
      <c r="O770" s="232"/>
      <c r="P770" s="232"/>
      <c r="Q770" s="232"/>
      <c r="R770" s="232"/>
      <c r="S770" s="232"/>
      <c r="T770" s="232"/>
      <c r="U770" s="232"/>
      <c r="V770" s="232"/>
      <c r="W770" s="232"/>
      <c r="X770" s="232"/>
      <c r="Y770" s="232"/>
      <c r="Z770" s="232"/>
      <c r="AA770" s="232"/>
    </row>
    <row r="771" spans="2:27" ht="15.75" customHeight="1">
      <c r="B771" s="232"/>
      <c r="C771" s="232"/>
      <c r="D771" s="232"/>
      <c r="E771" s="232"/>
      <c r="F771" s="232"/>
      <c r="G771" s="232"/>
      <c r="H771" s="232"/>
      <c r="I771" s="232"/>
      <c r="J771" s="232"/>
      <c r="K771" s="232"/>
      <c r="L771" s="232"/>
      <c r="M771" s="232"/>
      <c r="N771" s="232"/>
      <c r="O771" s="232"/>
      <c r="P771" s="232"/>
      <c r="Q771" s="232"/>
      <c r="R771" s="232"/>
      <c r="S771" s="232"/>
      <c r="T771" s="232"/>
      <c r="U771" s="232"/>
      <c r="V771" s="232"/>
      <c r="W771" s="232"/>
      <c r="X771" s="232"/>
      <c r="Y771" s="232"/>
      <c r="Z771" s="232"/>
      <c r="AA771" s="232"/>
    </row>
    <row r="772" spans="2:27" ht="15.75" customHeight="1">
      <c r="B772" s="232"/>
      <c r="C772" s="232"/>
      <c r="D772" s="232"/>
      <c r="E772" s="232"/>
      <c r="F772" s="232"/>
      <c r="G772" s="232"/>
      <c r="H772" s="232"/>
      <c r="I772" s="232"/>
      <c r="J772" s="232"/>
      <c r="K772" s="232"/>
      <c r="L772" s="232"/>
      <c r="M772" s="232"/>
      <c r="N772" s="232"/>
      <c r="O772" s="232"/>
      <c r="P772" s="232"/>
      <c r="Q772" s="232"/>
      <c r="R772" s="232"/>
      <c r="S772" s="232"/>
      <c r="T772" s="232"/>
      <c r="U772" s="232"/>
      <c r="V772" s="232"/>
      <c r="W772" s="232"/>
      <c r="X772" s="232"/>
      <c r="Y772" s="232"/>
      <c r="Z772" s="232"/>
      <c r="AA772" s="232"/>
    </row>
    <row r="773" spans="2:27" ht="15.75" customHeight="1">
      <c r="B773" s="232"/>
      <c r="C773" s="232"/>
      <c r="D773" s="232"/>
      <c r="E773" s="232"/>
      <c r="F773" s="232"/>
      <c r="G773" s="232"/>
      <c r="H773" s="232"/>
      <c r="I773" s="232"/>
      <c r="J773" s="232"/>
      <c r="K773" s="232"/>
      <c r="L773" s="232"/>
      <c r="M773" s="232"/>
      <c r="N773" s="232"/>
      <c r="O773" s="232"/>
      <c r="P773" s="232"/>
      <c r="Q773" s="232"/>
      <c r="R773" s="232"/>
      <c r="S773" s="232"/>
      <c r="T773" s="232"/>
      <c r="U773" s="232"/>
      <c r="V773" s="232"/>
      <c r="W773" s="232"/>
      <c r="X773" s="232"/>
      <c r="Y773" s="232"/>
      <c r="Z773" s="232"/>
      <c r="AA773" s="232"/>
    </row>
    <row r="774" spans="2:27" ht="15.75" customHeight="1">
      <c r="B774" s="232"/>
      <c r="C774" s="232"/>
      <c r="D774" s="232"/>
      <c r="E774" s="232"/>
      <c r="F774" s="232"/>
      <c r="G774" s="232"/>
      <c r="H774" s="232"/>
      <c r="I774" s="232"/>
      <c r="J774" s="232"/>
      <c r="K774" s="232"/>
      <c r="L774" s="232"/>
      <c r="M774" s="232"/>
      <c r="N774" s="232"/>
      <c r="O774" s="232"/>
      <c r="P774" s="232"/>
      <c r="Q774" s="232"/>
      <c r="R774" s="232"/>
      <c r="S774" s="232"/>
      <c r="T774" s="232"/>
      <c r="U774" s="232"/>
      <c r="V774" s="232"/>
      <c r="W774" s="232"/>
      <c r="X774" s="232"/>
      <c r="Y774" s="232"/>
      <c r="Z774" s="232"/>
      <c r="AA774" s="232"/>
    </row>
    <row r="775" spans="2:27" ht="15.75" customHeight="1">
      <c r="B775" s="232"/>
      <c r="C775" s="232"/>
      <c r="D775" s="232"/>
      <c r="E775" s="232"/>
      <c r="F775" s="232"/>
      <c r="G775" s="232"/>
      <c r="H775" s="232"/>
      <c r="I775" s="232"/>
      <c r="J775" s="232"/>
      <c r="K775" s="232"/>
      <c r="L775" s="232"/>
      <c r="M775" s="232"/>
      <c r="N775" s="232"/>
      <c r="O775" s="232"/>
      <c r="P775" s="232"/>
      <c r="Q775" s="232"/>
      <c r="R775" s="232"/>
      <c r="S775" s="232"/>
      <c r="T775" s="232"/>
      <c r="U775" s="232"/>
      <c r="V775" s="232"/>
      <c r="W775" s="232"/>
      <c r="X775" s="232"/>
      <c r="Y775" s="232"/>
      <c r="Z775" s="232"/>
      <c r="AA775" s="232"/>
    </row>
    <row r="776" spans="2:27" ht="15.75" customHeight="1">
      <c r="B776" s="232"/>
      <c r="C776" s="232"/>
      <c r="D776" s="232"/>
      <c r="E776" s="232"/>
      <c r="F776" s="232"/>
      <c r="G776" s="232"/>
      <c r="H776" s="232"/>
      <c r="I776" s="232"/>
      <c r="J776" s="232"/>
      <c r="K776" s="232"/>
      <c r="L776" s="232"/>
      <c r="M776" s="232"/>
      <c r="N776" s="232"/>
      <c r="O776" s="232"/>
      <c r="P776" s="232"/>
      <c r="Q776" s="232"/>
      <c r="R776" s="232"/>
      <c r="S776" s="232"/>
      <c r="T776" s="232"/>
      <c r="U776" s="232"/>
      <c r="V776" s="232"/>
      <c r="W776" s="232"/>
      <c r="X776" s="232"/>
      <c r="Y776" s="232"/>
      <c r="Z776" s="232"/>
      <c r="AA776" s="232"/>
    </row>
    <row r="777" spans="2:27" ht="15.75" customHeight="1">
      <c r="B777" s="232"/>
      <c r="C777" s="232"/>
      <c r="D777" s="232"/>
      <c r="E777" s="232"/>
      <c r="F777" s="232"/>
      <c r="G777" s="232"/>
      <c r="H777" s="232"/>
      <c r="I777" s="232"/>
      <c r="J777" s="232"/>
      <c r="K777" s="232"/>
      <c r="L777" s="232"/>
      <c r="M777" s="232"/>
      <c r="N777" s="232"/>
      <c r="O777" s="232"/>
      <c r="P777" s="232"/>
      <c r="Q777" s="232"/>
      <c r="R777" s="232"/>
      <c r="S777" s="232"/>
      <c r="T777" s="232"/>
      <c r="U777" s="232"/>
      <c r="V777" s="232"/>
      <c r="W777" s="232"/>
      <c r="X777" s="232"/>
      <c r="Y777" s="232"/>
      <c r="Z777" s="232"/>
      <c r="AA777" s="232"/>
    </row>
    <row r="778" spans="2:27" ht="15.75" customHeight="1">
      <c r="B778" s="232"/>
      <c r="C778" s="232"/>
      <c r="D778" s="232"/>
      <c r="E778" s="232"/>
      <c r="F778" s="232"/>
      <c r="G778" s="232"/>
      <c r="H778" s="232"/>
      <c r="I778" s="232"/>
      <c r="J778" s="232"/>
      <c r="K778" s="232"/>
      <c r="L778" s="232"/>
      <c r="M778" s="232"/>
      <c r="N778" s="232"/>
      <c r="O778" s="232"/>
      <c r="P778" s="232"/>
      <c r="Q778" s="232"/>
      <c r="R778" s="232"/>
      <c r="S778" s="232"/>
      <c r="T778" s="232"/>
      <c r="U778" s="232"/>
      <c r="V778" s="232"/>
      <c r="W778" s="232"/>
      <c r="X778" s="232"/>
      <c r="Y778" s="232"/>
      <c r="Z778" s="232"/>
      <c r="AA778" s="232"/>
    </row>
    <row r="779" spans="2:27" ht="15.75" customHeight="1">
      <c r="B779" s="232"/>
      <c r="C779" s="232"/>
      <c r="D779" s="232"/>
      <c r="E779" s="232"/>
      <c r="F779" s="232"/>
      <c r="G779" s="232"/>
      <c r="H779" s="232"/>
      <c r="I779" s="232"/>
      <c r="J779" s="232"/>
      <c r="K779" s="232"/>
      <c r="L779" s="232"/>
      <c r="M779" s="232"/>
      <c r="N779" s="232"/>
      <c r="O779" s="232"/>
      <c r="P779" s="232"/>
      <c r="Q779" s="232"/>
      <c r="R779" s="232"/>
      <c r="S779" s="232"/>
      <c r="T779" s="232"/>
      <c r="U779" s="232"/>
      <c r="V779" s="232"/>
      <c r="W779" s="232"/>
      <c r="X779" s="232"/>
      <c r="Y779" s="232"/>
      <c r="Z779" s="232"/>
      <c r="AA779" s="232"/>
    </row>
    <row r="780" spans="2:27" ht="15.75" customHeight="1">
      <c r="B780" s="232"/>
      <c r="C780" s="232"/>
      <c r="D780" s="232"/>
      <c r="E780" s="232"/>
      <c r="F780" s="232"/>
      <c r="G780" s="232"/>
      <c r="H780" s="232"/>
      <c r="I780" s="232"/>
      <c r="J780" s="232"/>
      <c r="K780" s="232"/>
      <c r="L780" s="232"/>
      <c r="M780" s="232"/>
      <c r="N780" s="232"/>
      <c r="O780" s="232"/>
      <c r="P780" s="232"/>
      <c r="Q780" s="232"/>
      <c r="R780" s="232"/>
      <c r="S780" s="232"/>
      <c r="T780" s="232"/>
      <c r="U780" s="232"/>
      <c r="V780" s="232"/>
      <c r="W780" s="232"/>
      <c r="X780" s="232"/>
      <c r="Y780" s="232"/>
      <c r="Z780" s="232"/>
      <c r="AA780" s="232"/>
    </row>
    <row r="781" spans="2:27" ht="15.75" customHeight="1">
      <c r="B781" s="232"/>
      <c r="C781" s="232"/>
      <c r="D781" s="232"/>
      <c r="E781" s="232"/>
      <c r="F781" s="232"/>
      <c r="G781" s="232"/>
      <c r="H781" s="232"/>
      <c r="I781" s="232"/>
      <c r="J781" s="232"/>
      <c r="K781" s="232"/>
      <c r="L781" s="232"/>
      <c r="M781" s="232"/>
      <c r="N781" s="232"/>
      <c r="O781" s="232"/>
      <c r="P781" s="232"/>
      <c r="Q781" s="232"/>
      <c r="R781" s="232"/>
      <c r="S781" s="232"/>
      <c r="T781" s="232"/>
      <c r="U781" s="232"/>
      <c r="V781" s="232"/>
      <c r="W781" s="232"/>
      <c r="X781" s="232"/>
      <c r="Y781" s="232"/>
      <c r="Z781" s="232"/>
      <c r="AA781" s="232"/>
    </row>
    <row r="782" spans="2:27" ht="15.75" customHeight="1">
      <c r="B782" s="232"/>
      <c r="C782" s="232"/>
      <c r="D782" s="232"/>
      <c r="E782" s="232"/>
      <c r="F782" s="232"/>
      <c r="G782" s="232"/>
      <c r="H782" s="232"/>
      <c r="I782" s="232"/>
      <c r="J782" s="232"/>
      <c r="K782" s="232"/>
      <c r="L782" s="232"/>
      <c r="M782" s="232"/>
      <c r="N782" s="232"/>
      <c r="O782" s="232"/>
      <c r="P782" s="232"/>
      <c r="Q782" s="232"/>
      <c r="R782" s="232"/>
      <c r="S782" s="232"/>
      <c r="T782" s="232"/>
      <c r="U782" s="232"/>
      <c r="V782" s="232"/>
      <c r="W782" s="232"/>
      <c r="X782" s="232"/>
      <c r="Y782" s="232"/>
      <c r="Z782" s="232"/>
      <c r="AA782" s="232"/>
    </row>
    <row r="783" spans="2:27" ht="15.75" customHeight="1">
      <c r="B783" s="232"/>
      <c r="C783" s="232"/>
      <c r="D783" s="232"/>
      <c r="E783" s="232"/>
      <c r="F783" s="232"/>
      <c r="G783" s="232"/>
      <c r="H783" s="232"/>
      <c r="I783" s="232"/>
      <c r="J783" s="232"/>
      <c r="K783" s="232"/>
      <c r="L783" s="232"/>
      <c r="M783" s="232"/>
      <c r="N783" s="232"/>
      <c r="O783" s="232"/>
      <c r="P783" s="232"/>
      <c r="Q783" s="232"/>
      <c r="R783" s="232"/>
      <c r="S783" s="232"/>
      <c r="T783" s="232"/>
      <c r="U783" s="232"/>
      <c r="V783" s="232"/>
      <c r="W783" s="232"/>
      <c r="X783" s="232"/>
      <c r="Y783" s="232"/>
      <c r="Z783" s="232"/>
      <c r="AA783" s="232"/>
    </row>
    <row r="784" spans="2:27" ht="15.75" customHeight="1">
      <c r="B784" s="232"/>
      <c r="C784" s="232"/>
      <c r="D784" s="232"/>
      <c r="E784" s="232"/>
      <c r="F784" s="232"/>
      <c r="G784" s="232"/>
      <c r="H784" s="232"/>
      <c r="I784" s="232"/>
      <c r="J784" s="232"/>
      <c r="K784" s="232"/>
      <c r="L784" s="232"/>
      <c r="M784" s="232"/>
      <c r="N784" s="232"/>
      <c r="O784" s="232"/>
      <c r="P784" s="232"/>
      <c r="Q784" s="232"/>
      <c r="R784" s="232"/>
      <c r="S784" s="232"/>
      <c r="T784" s="232"/>
      <c r="U784" s="232"/>
      <c r="V784" s="232"/>
      <c r="W784" s="232"/>
      <c r="X784" s="232"/>
      <c r="Y784" s="232"/>
      <c r="Z784" s="232"/>
      <c r="AA784" s="232"/>
    </row>
    <row r="785" spans="2:27" ht="15.75" customHeight="1">
      <c r="B785" s="232"/>
      <c r="C785" s="232"/>
      <c r="D785" s="232"/>
      <c r="E785" s="232"/>
      <c r="F785" s="232"/>
      <c r="G785" s="232"/>
      <c r="H785" s="232"/>
      <c r="I785" s="232"/>
      <c r="J785" s="232"/>
      <c r="K785" s="232"/>
      <c r="L785" s="232"/>
      <c r="M785" s="232"/>
      <c r="N785" s="232"/>
      <c r="O785" s="232"/>
      <c r="P785" s="232"/>
      <c r="Q785" s="232"/>
      <c r="R785" s="232"/>
      <c r="S785" s="232"/>
      <c r="T785" s="232"/>
      <c r="U785" s="232"/>
      <c r="V785" s="232"/>
      <c r="W785" s="232"/>
      <c r="X785" s="232"/>
      <c r="Y785" s="232"/>
      <c r="Z785" s="232"/>
      <c r="AA785" s="232"/>
    </row>
    <row r="786" spans="2:27" ht="15.75" customHeight="1">
      <c r="B786" s="232"/>
      <c r="C786" s="232"/>
      <c r="D786" s="232"/>
      <c r="E786" s="232"/>
      <c r="F786" s="232"/>
      <c r="G786" s="232"/>
      <c r="H786" s="232"/>
      <c r="I786" s="232"/>
      <c r="J786" s="232"/>
      <c r="K786" s="232"/>
      <c r="L786" s="232"/>
      <c r="M786" s="232"/>
      <c r="N786" s="232"/>
      <c r="O786" s="232"/>
      <c r="P786" s="232"/>
      <c r="Q786" s="232"/>
      <c r="R786" s="232"/>
      <c r="S786" s="232"/>
      <c r="T786" s="232"/>
      <c r="U786" s="232"/>
      <c r="V786" s="232"/>
      <c r="W786" s="232"/>
      <c r="X786" s="232"/>
      <c r="Y786" s="232"/>
      <c r="Z786" s="232"/>
      <c r="AA786" s="232"/>
    </row>
    <row r="787" spans="2:27" ht="15.75" customHeight="1">
      <c r="B787" s="232"/>
      <c r="C787" s="232"/>
      <c r="D787" s="232"/>
      <c r="E787" s="232"/>
      <c r="F787" s="232"/>
      <c r="G787" s="232"/>
      <c r="H787" s="232"/>
      <c r="I787" s="232"/>
      <c r="J787" s="232"/>
      <c r="K787" s="232"/>
      <c r="L787" s="232"/>
      <c r="M787" s="232"/>
      <c r="N787" s="232"/>
      <c r="O787" s="232"/>
      <c r="P787" s="232"/>
      <c r="Q787" s="232"/>
      <c r="R787" s="232"/>
      <c r="S787" s="232"/>
      <c r="T787" s="232"/>
      <c r="U787" s="232"/>
      <c r="V787" s="232"/>
      <c r="W787" s="232"/>
      <c r="X787" s="232"/>
      <c r="Y787" s="232"/>
      <c r="Z787" s="232"/>
      <c r="AA787" s="232"/>
    </row>
    <row r="788" spans="2:27" ht="15.75" customHeight="1">
      <c r="B788" s="232"/>
      <c r="C788" s="232"/>
      <c r="D788" s="232"/>
      <c r="E788" s="232"/>
      <c r="F788" s="232"/>
      <c r="G788" s="232"/>
      <c r="H788" s="232"/>
      <c r="I788" s="232"/>
      <c r="J788" s="232"/>
      <c r="K788" s="232"/>
      <c r="L788" s="232"/>
      <c r="M788" s="232"/>
      <c r="N788" s="232"/>
      <c r="O788" s="232"/>
      <c r="P788" s="232"/>
      <c r="Q788" s="232"/>
      <c r="R788" s="232"/>
      <c r="S788" s="232"/>
      <c r="T788" s="232"/>
      <c r="U788" s="232"/>
      <c r="V788" s="232"/>
      <c r="W788" s="232"/>
      <c r="X788" s="232"/>
      <c r="Y788" s="232"/>
      <c r="Z788" s="232"/>
      <c r="AA788" s="232"/>
    </row>
    <row r="789" spans="2:27" ht="15.75" customHeight="1">
      <c r="B789" s="232"/>
      <c r="C789" s="232"/>
      <c r="D789" s="232"/>
      <c r="E789" s="232"/>
      <c r="F789" s="232"/>
      <c r="G789" s="232"/>
      <c r="H789" s="232"/>
      <c r="I789" s="232"/>
      <c r="J789" s="232"/>
      <c r="K789" s="232"/>
      <c r="L789" s="232"/>
      <c r="M789" s="232"/>
      <c r="N789" s="232"/>
      <c r="O789" s="232"/>
      <c r="P789" s="232"/>
      <c r="Q789" s="232"/>
      <c r="R789" s="232"/>
      <c r="S789" s="232"/>
      <c r="T789" s="232"/>
      <c r="U789" s="232"/>
      <c r="V789" s="232"/>
      <c r="W789" s="232"/>
      <c r="X789" s="232"/>
      <c r="Y789" s="232"/>
      <c r="Z789" s="232"/>
      <c r="AA789" s="232"/>
    </row>
    <row r="790" spans="2:27" ht="15.75" customHeight="1">
      <c r="B790" s="232"/>
      <c r="C790" s="232"/>
      <c r="D790" s="232"/>
      <c r="E790" s="232"/>
      <c r="F790" s="232"/>
      <c r="G790" s="232"/>
      <c r="H790" s="232"/>
      <c r="I790" s="232"/>
      <c r="J790" s="232"/>
      <c r="K790" s="232"/>
      <c r="L790" s="232"/>
      <c r="M790" s="232"/>
      <c r="N790" s="232"/>
      <c r="O790" s="232"/>
      <c r="P790" s="232"/>
      <c r="Q790" s="232"/>
      <c r="R790" s="232"/>
      <c r="S790" s="232"/>
      <c r="T790" s="232"/>
      <c r="U790" s="232"/>
      <c r="V790" s="232"/>
      <c r="W790" s="232"/>
      <c r="X790" s="232"/>
      <c r="Y790" s="232"/>
      <c r="Z790" s="232"/>
      <c r="AA790" s="232"/>
    </row>
    <row r="791" spans="2:27" ht="15.75" customHeight="1">
      <c r="B791" s="232"/>
      <c r="C791" s="232"/>
      <c r="D791" s="232"/>
      <c r="E791" s="232"/>
      <c r="F791" s="232"/>
      <c r="G791" s="232"/>
      <c r="H791" s="232"/>
      <c r="I791" s="232"/>
      <c r="J791" s="232"/>
      <c r="K791" s="232"/>
      <c r="L791" s="232"/>
      <c r="M791" s="232"/>
      <c r="N791" s="232"/>
      <c r="O791" s="232"/>
      <c r="P791" s="232"/>
      <c r="Q791" s="232"/>
      <c r="R791" s="232"/>
      <c r="S791" s="232"/>
      <c r="T791" s="232"/>
      <c r="U791" s="232"/>
      <c r="V791" s="232"/>
      <c r="W791" s="232"/>
      <c r="X791" s="232"/>
      <c r="Y791" s="232"/>
      <c r="Z791" s="232"/>
      <c r="AA791" s="232"/>
    </row>
    <row r="792" spans="2:27" ht="15.75" customHeight="1">
      <c r="B792" s="232"/>
      <c r="C792" s="232"/>
      <c r="D792" s="232"/>
      <c r="E792" s="232"/>
      <c r="F792" s="232"/>
      <c r="G792" s="232"/>
      <c r="H792" s="232"/>
      <c r="I792" s="232"/>
      <c r="J792" s="232"/>
      <c r="K792" s="232"/>
      <c r="L792" s="232"/>
      <c r="M792" s="232"/>
      <c r="N792" s="232"/>
      <c r="O792" s="232"/>
      <c r="P792" s="232"/>
      <c r="Q792" s="232"/>
      <c r="R792" s="232"/>
      <c r="S792" s="232"/>
      <c r="T792" s="232"/>
      <c r="U792" s="232"/>
      <c r="V792" s="232"/>
      <c r="W792" s="232"/>
      <c r="X792" s="232"/>
      <c r="Y792" s="232"/>
      <c r="Z792" s="232"/>
      <c r="AA792" s="232"/>
    </row>
    <row r="793" spans="2:27" ht="15.75" customHeight="1">
      <c r="B793" s="232"/>
      <c r="C793" s="232"/>
      <c r="D793" s="232"/>
      <c r="E793" s="232"/>
      <c r="F793" s="232"/>
      <c r="G793" s="232"/>
      <c r="H793" s="232"/>
      <c r="I793" s="232"/>
      <c r="J793" s="232"/>
      <c r="K793" s="232"/>
      <c r="L793" s="232"/>
      <c r="M793" s="232"/>
      <c r="N793" s="232"/>
      <c r="O793" s="232"/>
      <c r="P793" s="232"/>
      <c r="Q793" s="232"/>
      <c r="R793" s="232"/>
      <c r="S793" s="232"/>
      <c r="T793" s="232"/>
      <c r="U793" s="232"/>
      <c r="V793" s="232"/>
      <c r="W793" s="232"/>
      <c r="X793" s="232"/>
      <c r="Y793" s="232"/>
      <c r="Z793" s="232"/>
      <c r="AA793" s="232"/>
    </row>
    <row r="794" spans="2:27" ht="15.75" customHeight="1">
      <c r="B794" s="232"/>
      <c r="C794" s="232"/>
      <c r="D794" s="232"/>
      <c r="E794" s="232"/>
      <c r="F794" s="232"/>
      <c r="G794" s="232"/>
      <c r="H794" s="232"/>
      <c r="I794" s="232"/>
      <c r="J794" s="232"/>
      <c r="K794" s="232"/>
      <c r="L794" s="232"/>
      <c r="M794" s="232"/>
      <c r="N794" s="232"/>
      <c r="O794" s="232"/>
      <c r="P794" s="232"/>
      <c r="Q794" s="232"/>
      <c r="R794" s="232"/>
      <c r="S794" s="232"/>
      <c r="T794" s="232"/>
      <c r="U794" s="232"/>
      <c r="V794" s="232"/>
      <c r="W794" s="232"/>
      <c r="X794" s="232"/>
      <c r="Y794" s="232"/>
      <c r="Z794" s="232"/>
      <c r="AA794" s="232"/>
    </row>
    <row r="795" spans="2:27" ht="15.75" customHeight="1">
      <c r="B795" s="232"/>
      <c r="C795" s="232"/>
      <c r="D795" s="232"/>
      <c r="E795" s="232"/>
      <c r="F795" s="232"/>
      <c r="G795" s="232"/>
      <c r="H795" s="232"/>
      <c r="I795" s="232"/>
      <c r="J795" s="232"/>
      <c r="K795" s="232"/>
      <c r="L795" s="232"/>
      <c r="M795" s="232"/>
      <c r="N795" s="232"/>
      <c r="O795" s="232"/>
      <c r="P795" s="232"/>
      <c r="Q795" s="232"/>
      <c r="R795" s="232"/>
      <c r="S795" s="232"/>
      <c r="T795" s="232"/>
      <c r="U795" s="232"/>
      <c r="V795" s="232"/>
      <c r="W795" s="232"/>
      <c r="X795" s="232"/>
      <c r="Y795" s="232"/>
      <c r="Z795" s="232"/>
      <c r="AA795" s="232"/>
    </row>
    <row r="796" spans="2:27" ht="15.75" customHeight="1">
      <c r="B796" s="232"/>
      <c r="C796" s="232"/>
      <c r="D796" s="232"/>
      <c r="E796" s="232"/>
      <c r="F796" s="232"/>
      <c r="G796" s="232"/>
      <c r="H796" s="232"/>
      <c r="I796" s="232"/>
      <c r="J796" s="232"/>
      <c r="K796" s="232"/>
      <c r="L796" s="232"/>
      <c r="M796" s="232"/>
      <c r="N796" s="232"/>
      <c r="O796" s="232"/>
      <c r="P796" s="232"/>
      <c r="Q796" s="232"/>
      <c r="R796" s="232"/>
      <c r="S796" s="232"/>
      <c r="T796" s="232"/>
      <c r="U796" s="232"/>
      <c r="V796" s="232"/>
      <c r="W796" s="232"/>
      <c r="X796" s="232"/>
      <c r="Y796" s="232"/>
      <c r="Z796" s="232"/>
      <c r="AA796" s="232"/>
    </row>
    <row r="797" spans="2:27" ht="15.75" customHeight="1">
      <c r="B797" s="232"/>
      <c r="C797" s="232"/>
      <c r="D797" s="232"/>
      <c r="E797" s="232"/>
      <c r="F797" s="232"/>
      <c r="G797" s="232"/>
      <c r="H797" s="232"/>
      <c r="I797" s="232"/>
      <c r="J797" s="232"/>
      <c r="K797" s="232"/>
      <c r="L797" s="232"/>
      <c r="M797" s="232"/>
      <c r="N797" s="232"/>
      <c r="O797" s="232"/>
      <c r="P797" s="232"/>
      <c r="Q797" s="232"/>
      <c r="R797" s="232"/>
      <c r="S797" s="232"/>
      <c r="T797" s="232"/>
      <c r="U797" s="232"/>
      <c r="V797" s="232"/>
      <c r="W797" s="232"/>
      <c r="X797" s="232"/>
      <c r="Y797" s="232"/>
      <c r="Z797" s="232"/>
      <c r="AA797" s="232"/>
    </row>
    <row r="798" spans="2:27" ht="15.75" customHeight="1">
      <c r="B798" s="232"/>
      <c r="C798" s="232"/>
      <c r="D798" s="232"/>
      <c r="E798" s="232"/>
      <c r="F798" s="232"/>
      <c r="G798" s="232"/>
      <c r="H798" s="232"/>
      <c r="I798" s="232"/>
      <c r="J798" s="232"/>
      <c r="K798" s="232"/>
      <c r="L798" s="232"/>
      <c r="M798" s="232"/>
      <c r="N798" s="232"/>
      <c r="O798" s="232"/>
      <c r="P798" s="232"/>
      <c r="Q798" s="232"/>
      <c r="R798" s="232"/>
      <c r="S798" s="232"/>
      <c r="T798" s="232"/>
      <c r="U798" s="232"/>
      <c r="V798" s="232"/>
      <c r="W798" s="232"/>
      <c r="X798" s="232"/>
      <c r="Y798" s="232"/>
      <c r="Z798" s="232"/>
      <c r="AA798" s="232"/>
    </row>
    <row r="799" spans="2:27" ht="15.75" customHeight="1">
      <c r="B799" s="232"/>
      <c r="C799" s="232"/>
      <c r="D799" s="232"/>
      <c r="E799" s="232"/>
      <c r="F799" s="232"/>
      <c r="G799" s="232"/>
      <c r="H799" s="232"/>
      <c r="I799" s="232"/>
      <c r="J799" s="232"/>
      <c r="K799" s="232"/>
      <c r="L799" s="232"/>
      <c r="M799" s="232"/>
      <c r="N799" s="232"/>
      <c r="O799" s="232"/>
      <c r="P799" s="232"/>
      <c r="Q799" s="232"/>
      <c r="R799" s="232"/>
      <c r="S799" s="232"/>
      <c r="T799" s="232"/>
      <c r="U799" s="232"/>
      <c r="V799" s="232"/>
      <c r="W799" s="232"/>
      <c r="X799" s="232"/>
      <c r="Y799" s="232"/>
      <c r="Z799" s="232"/>
      <c r="AA799" s="232"/>
    </row>
    <row r="800" spans="2:27" ht="15.75" customHeight="1">
      <c r="B800" s="232"/>
      <c r="C800" s="232"/>
      <c r="D800" s="232"/>
      <c r="E800" s="232"/>
      <c r="F800" s="232"/>
      <c r="G800" s="232"/>
      <c r="H800" s="232"/>
      <c r="I800" s="232"/>
      <c r="J800" s="232"/>
      <c r="K800" s="232"/>
      <c r="L800" s="232"/>
      <c r="M800" s="232"/>
      <c r="N800" s="232"/>
      <c r="O800" s="232"/>
      <c r="P800" s="232"/>
      <c r="Q800" s="232"/>
      <c r="R800" s="232"/>
      <c r="S800" s="232"/>
      <c r="T800" s="232"/>
      <c r="U800" s="232"/>
      <c r="V800" s="232"/>
      <c r="W800" s="232"/>
      <c r="X800" s="232"/>
      <c r="Y800" s="232"/>
      <c r="Z800" s="232"/>
      <c r="AA800" s="232"/>
    </row>
    <row r="801" spans="2:27" ht="15.75" customHeight="1">
      <c r="B801" s="232"/>
      <c r="C801" s="232"/>
      <c r="D801" s="232"/>
      <c r="E801" s="232"/>
      <c r="F801" s="232"/>
      <c r="G801" s="232"/>
      <c r="H801" s="232"/>
      <c r="I801" s="232"/>
      <c r="J801" s="232"/>
      <c r="K801" s="232"/>
      <c r="L801" s="232"/>
      <c r="M801" s="232"/>
      <c r="N801" s="232"/>
      <c r="O801" s="232"/>
      <c r="P801" s="232"/>
      <c r="Q801" s="232"/>
      <c r="R801" s="232"/>
      <c r="S801" s="232"/>
      <c r="T801" s="232"/>
      <c r="U801" s="232"/>
      <c r="V801" s="232"/>
      <c r="W801" s="232"/>
      <c r="X801" s="232"/>
      <c r="Y801" s="232"/>
      <c r="Z801" s="232"/>
      <c r="AA801" s="232"/>
    </row>
    <row r="802" spans="2:27" ht="15.75" customHeight="1">
      <c r="B802" s="232"/>
      <c r="C802" s="232"/>
      <c r="D802" s="232"/>
      <c r="E802" s="232"/>
      <c r="F802" s="232"/>
      <c r="G802" s="232"/>
      <c r="H802" s="232"/>
      <c r="I802" s="232"/>
      <c r="J802" s="232"/>
      <c r="K802" s="232"/>
      <c r="L802" s="232"/>
      <c r="M802" s="232"/>
      <c r="N802" s="232"/>
      <c r="O802" s="232"/>
      <c r="P802" s="232"/>
      <c r="Q802" s="232"/>
      <c r="R802" s="232"/>
      <c r="S802" s="232"/>
      <c r="T802" s="232"/>
      <c r="U802" s="232"/>
      <c r="V802" s="232"/>
      <c r="W802" s="232"/>
      <c r="X802" s="232"/>
      <c r="Y802" s="232"/>
      <c r="Z802" s="232"/>
      <c r="AA802" s="232"/>
    </row>
    <row r="803" spans="2:27" ht="15.75" customHeight="1">
      <c r="B803" s="232"/>
      <c r="C803" s="232"/>
      <c r="D803" s="232"/>
      <c r="E803" s="232"/>
      <c r="F803" s="232"/>
      <c r="G803" s="232"/>
      <c r="H803" s="232"/>
      <c r="I803" s="232"/>
      <c r="J803" s="232"/>
      <c r="K803" s="232"/>
      <c r="L803" s="232"/>
      <c r="M803" s="232"/>
      <c r="N803" s="232"/>
      <c r="O803" s="232"/>
      <c r="P803" s="232"/>
      <c r="Q803" s="232"/>
      <c r="R803" s="232"/>
      <c r="S803" s="232"/>
      <c r="T803" s="232"/>
      <c r="U803" s="232"/>
      <c r="V803" s="232"/>
      <c r="W803" s="232"/>
      <c r="X803" s="232"/>
      <c r="Y803" s="232"/>
      <c r="Z803" s="232"/>
      <c r="AA803" s="232"/>
    </row>
    <row r="804" spans="2:27" ht="15.75" customHeight="1">
      <c r="B804" s="232"/>
      <c r="C804" s="232"/>
      <c r="D804" s="232"/>
      <c r="E804" s="232"/>
      <c r="F804" s="232"/>
      <c r="G804" s="232"/>
      <c r="H804" s="232"/>
      <c r="I804" s="232"/>
      <c r="J804" s="232"/>
      <c r="K804" s="232"/>
      <c r="L804" s="232"/>
      <c r="M804" s="232"/>
      <c r="N804" s="232"/>
      <c r="O804" s="232"/>
      <c r="P804" s="232"/>
      <c r="Q804" s="232"/>
      <c r="R804" s="232"/>
      <c r="S804" s="232"/>
      <c r="T804" s="232"/>
      <c r="U804" s="232"/>
      <c r="V804" s="232"/>
      <c r="W804" s="232"/>
      <c r="X804" s="232"/>
      <c r="Y804" s="232"/>
      <c r="Z804" s="232"/>
      <c r="AA804" s="232"/>
    </row>
    <row r="805" spans="2:27" ht="15.75" customHeight="1">
      <c r="B805" s="232"/>
      <c r="C805" s="232"/>
      <c r="D805" s="232"/>
      <c r="E805" s="232"/>
      <c r="F805" s="232"/>
      <c r="G805" s="232"/>
      <c r="H805" s="232"/>
      <c r="I805" s="232"/>
      <c r="J805" s="232"/>
      <c r="K805" s="232"/>
      <c r="L805" s="232"/>
      <c r="M805" s="232"/>
      <c r="N805" s="232"/>
      <c r="O805" s="232"/>
      <c r="P805" s="232"/>
      <c r="Q805" s="232"/>
      <c r="R805" s="232"/>
      <c r="S805" s="232"/>
      <c r="T805" s="232"/>
      <c r="U805" s="232"/>
      <c r="V805" s="232"/>
      <c r="W805" s="232"/>
      <c r="X805" s="232"/>
      <c r="Y805" s="232"/>
      <c r="Z805" s="232"/>
      <c r="AA805" s="232"/>
    </row>
    <row r="806" spans="2:27" ht="15.75" customHeight="1">
      <c r="B806" s="232"/>
      <c r="C806" s="232"/>
      <c r="D806" s="232"/>
      <c r="E806" s="232"/>
      <c r="F806" s="232"/>
      <c r="G806" s="232"/>
      <c r="H806" s="232"/>
      <c r="I806" s="232"/>
      <c r="J806" s="232"/>
      <c r="K806" s="232"/>
      <c r="L806" s="232"/>
      <c r="M806" s="232"/>
      <c r="N806" s="232"/>
      <c r="O806" s="232"/>
      <c r="P806" s="232"/>
      <c r="Q806" s="232"/>
      <c r="R806" s="232"/>
      <c r="S806" s="232"/>
      <c r="T806" s="232"/>
      <c r="U806" s="232"/>
      <c r="V806" s="232"/>
      <c r="W806" s="232"/>
      <c r="X806" s="232"/>
      <c r="Y806" s="232"/>
      <c r="Z806" s="232"/>
      <c r="AA806" s="232"/>
    </row>
    <row r="807" spans="2:27" ht="15.75" customHeight="1">
      <c r="B807" s="232"/>
      <c r="C807" s="232"/>
      <c r="D807" s="232"/>
      <c r="E807" s="232"/>
      <c r="F807" s="232"/>
      <c r="G807" s="232"/>
      <c r="H807" s="232"/>
      <c r="I807" s="232"/>
      <c r="J807" s="232"/>
      <c r="K807" s="232"/>
      <c r="L807" s="232"/>
      <c r="M807" s="232"/>
      <c r="N807" s="232"/>
      <c r="O807" s="232"/>
      <c r="P807" s="232"/>
      <c r="Q807" s="232"/>
      <c r="R807" s="232"/>
      <c r="S807" s="232"/>
      <c r="T807" s="232"/>
      <c r="U807" s="232"/>
      <c r="V807" s="232"/>
      <c r="W807" s="232"/>
      <c r="X807" s="232"/>
      <c r="Y807" s="232"/>
      <c r="Z807" s="232"/>
      <c r="AA807" s="232"/>
    </row>
    <row r="808" spans="2:27" ht="15.75" customHeight="1">
      <c r="B808" s="232"/>
      <c r="C808" s="232"/>
      <c r="D808" s="232"/>
      <c r="E808" s="232"/>
      <c r="F808" s="232"/>
      <c r="G808" s="232"/>
      <c r="H808" s="232"/>
      <c r="I808" s="232"/>
      <c r="J808" s="232"/>
      <c r="K808" s="232"/>
      <c r="L808" s="232"/>
      <c r="M808" s="232"/>
      <c r="N808" s="232"/>
      <c r="O808" s="232"/>
      <c r="P808" s="232"/>
      <c r="Q808" s="232"/>
      <c r="R808" s="232"/>
      <c r="S808" s="232"/>
      <c r="T808" s="232"/>
      <c r="U808" s="232"/>
      <c r="V808" s="232"/>
      <c r="W808" s="232"/>
      <c r="X808" s="232"/>
      <c r="Y808" s="232"/>
      <c r="Z808" s="232"/>
      <c r="AA808" s="232"/>
    </row>
    <row r="809" spans="2:27" ht="15.75" customHeight="1">
      <c r="B809" s="232"/>
      <c r="C809" s="232"/>
      <c r="D809" s="232"/>
      <c r="E809" s="232"/>
      <c r="F809" s="232"/>
      <c r="G809" s="232"/>
      <c r="H809" s="232"/>
      <c r="I809" s="232"/>
      <c r="J809" s="232"/>
      <c r="K809" s="232"/>
      <c r="L809" s="232"/>
      <c r="M809" s="232"/>
      <c r="N809" s="232"/>
      <c r="O809" s="232"/>
      <c r="P809" s="232"/>
      <c r="Q809" s="232"/>
      <c r="R809" s="232"/>
      <c r="S809" s="232"/>
      <c r="T809" s="232"/>
      <c r="U809" s="232"/>
      <c r="V809" s="232"/>
      <c r="W809" s="232"/>
      <c r="X809" s="232"/>
      <c r="Y809" s="232"/>
      <c r="Z809" s="232"/>
      <c r="AA809" s="232"/>
    </row>
    <row r="810" spans="2:27" ht="15.75" customHeight="1">
      <c r="B810" s="232"/>
      <c r="C810" s="232"/>
      <c r="D810" s="232"/>
      <c r="E810" s="232"/>
      <c r="F810" s="232"/>
      <c r="G810" s="232"/>
      <c r="H810" s="232"/>
      <c r="I810" s="232"/>
      <c r="J810" s="232"/>
      <c r="K810" s="232"/>
      <c r="L810" s="232"/>
      <c r="M810" s="232"/>
      <c r="N810" s="232"/>
      <c r="O810" s="232"/>
      <c r="P810" s="232"/>
      <c r="Q810" s="232"/>
      <c r="R810" s="232"/>
      <c r="S810" s="232"/>
      <c r="T810" s="232"/>
      <c r="U810" s="232"/>
      <c r="V810" s="232"/>
      <c r="W810" s="232"/>
      <c r="X810" s="232"/>
      <c r="Y810" s="232"/>
      <c r="Z810" s="232"/>
      <c r="AA810" s="232"/>
    </row>
    <row r="811" spans="2:27" ht="15.75" customHeight="1">
      <c r="B811" s="232"/>
      <c r="C811" s="232"/>
      <c r="D811" s="232"/>
      <c r="E811" s="232"/>
      <c r="F811" s="232"/>
      <c r="G811" s="232"/>
      <c r="H811" s="232"/>
      <c r="I811" s="232"/>
      <c r="J811" s="232"/>
      <c r="K811" s="232"/>
      <c r="L811" s="232"/>
      <c r="M811" s="232"/>
      <c r="N811" s="232"/>
      <c r="O811" s="232"/>
      <c r="P811" s="232"/>
      <c r="Q811" s="232"/>
      <c r="R811" s="232"/>
      <c r="S811" s="232"/>
      <c r="T811" s="232"/>
      <c r="U811" s="232"/>
      <c r="V811" s="232"/>
      <c r="W811" s="232"/>
      <c r="X811" s="232"/>
      <c r="Y811" s="232"/>
      <c r="Z811" s="232"/>
      <c r="AA811" s="232"/>
    </row>
    <row r="812" spans="2:27" ht="15.75" customHeight="1">
      <c r="B812" s="232"/>
      <c r="C812" s="232"/>
      <c r="D812" s="232"/>
      <c r="E812" s="232"/>
      <c r="F812" s="232"/>
      <c r="G812" s="232"/>
      <c r="H812" s="232"/>
      <c r="I812" s="232"/>
      <c r="J812" s="232"/>
      <c r="K812" s="232"/>
      <c r="L812" s="232"/>
      <c r="M812" s="232"/>
      <c r="N812" s="232"/>
      <c r="O812" s="232"/>
      <c r="P812" s="232"/>
      <c r="Q812" s="232"/>
      <c r="R812" s="232"/>
      <c r="S812" s="232"/>
      <c r="T812" s="232"/>
      <c r="U812" s="232"/>
      <c r="V812" s="232"/>
      <c r="W812" s="232"/>
      <c r="X812" s="232"/>
      <c r="Y812" s="232"/>
      <c r="Z812" s="232"/>
      <c r="AA812" s="232"/>
    </row>
    <row r="813" spans="2:27" ht="15.75" customHeight="1">
      <c r="B813" s="232"/>
      <c r="C813" s="232"/>
      <c r="D813" s="232"/>
      <c r="E813" s="232"/>
      <c r="F813" s="232"/>
      <c r="G813" s="232"/>
      <c r="H813" s="232"/>
      <c r="I813" s="232"/>
      <c r="J813" s="232"/>
      <c r="K813" s="232"/>
      <c r="L813" s="232"/>
      <c r="M813" s="232"/>
      <c r="N813" s="232"/>
      <c r="O813" s="232"/>
      <c r="P813" s="232"/>
      <c r="Q813" s="232"/>
      <c r="R813" s="232"/>
      <c r="S813" s="232"/>
      <c r="T813" s="232"/>
      <c r="U813" s="232"/>
      <c r="V813" s="232"/>
      <c r="W813" s="232"/>
      <c r="X813" s="232"/>
      <c r="Y813" s="232"/>
      <c r="Z813" s="232"/>
      <c r="AA813" s="232"/>
    </row>
    <row r="814" spans="2:27" ht="15.75" customHeight="1">
      <c r="B814" s="232"/>
      <c r="C814" s="232"/>
      <c r="D814" s="232"/>
      <c r="E814" s="232"/>
      <c r="F814" s="232"/>
      <c r="G814" s="232"/>
      <c r="H814" s="232"/>
      <c r="I814" s="232"/>
      <c r="J814" s="232"/>
      <c r="K814" s="232"/>
      <c r="L814" s="232"/>
      <c r="M814" s="232"/>
      <c r="N814" s="232"/>
      <c r="O814" s="232"/>
      <c r="P814" s="232"/>
      <c r="Q814" s="232"/>
      <c r="R814" s="232"/>
      <c r="S814" s="232"/>
      <c r="T814" s="232"/>
      <c r="U814" s="232"/>
      <c r="V814" s="232"/>
      <c r="W814" s="232"/>
      <c r="X814" s="232"/>
      <c r="Y814" s="232"/>
      <c r="Z814" s="232"/>
      <c r="AA814" s="232"/>
    </row>
    <row r="815" spans="2:27" ht="15.75" customHeight="1">
      <c r="B815" s="232"/>
      <c r="C815" s="232"/>
      <c r="D815" s="232"/>
      <c r="E815" s="232"/>
      <c r="F815" s="232"/>
      <c r="G815" s="232"/>
      <c r="H815" s="232"/>
      <c r="I815" s="232"/>
      <c r="J815" s="232"/>
      <c r="K815" s="232"/>
      <c r="L815" s="232"/>
      <c r="M815" s="232"/>
      <c r="N815" s="232"/>
      <c r="O815" s="232"/>
      <c r="P815" s="232"/>
      <c r="Q815" s="232"/>
      <c r="R815" s="232"/>
      <c r="S815" s="232"/>
      <c r="T815" s="232"/>
      <c r="U815" s="232"/>
      <c r="V815" s="232"/>
      <c r="W815" s="232"/>
      <c r="X815" s="232"/>
      <c r="Y815" s="232"/>
      <c r="Z815" s="232"/>
      <c r="AA815" s="232"/>
    </row>
    <row r="816" spans="2:27" ht="15.75" customHeight="1">
      <c r="B816" s="232"/>
      <c r="C816" s="232"/>
      <c r="D816" s="232"/>
      <c r="E816" s="232"/>
      <c r="F816" s="232"/>
      <c r="G816" s="232"/>
      <c r="H816" s="232"/>
      <c r="I816" s="232"/>
      <c r="J816" s="232"/>
      <c r="K816" s="232"/>
      <c r="L816" s="232"/>
      <c r="M816" s="232"/>
      <c r="N816" s="232"/>
      <c r="O816" s="232"/>
      <c r="P816" s="232"/>
      <c r="Q816" s="232"/>
      <c r="R816" s="232"/>
      <c r="S816" s="232"/>
      <c r="T816" s="232"/>
      <c r="U816" s="232"/>
      <c r="V816" s="232"/>
      <c r="W816" s="232"/>
      <c r="X816" s="232"/>
      <c r="Y816" s="232"/>
      <c r="Z816" s="232"/>
      <c r="AA816" s="232"/>
    </row>
    <row r="817" spans="2:27" ht="15.75" customHeight="1">
      <c r="B817" s="232"/>
      <c r="C817" s="232"/>
      <c r="D817" s="232"/>
      <c r="E817" s="232"/>
      <c r="F817" s="232"/>
      <c r="G817" s="232"/>
      <c r="H817" s="232"/>
      <c r="I817" s="232"/>
      <c r="J817" s="232"/>
      <c r="K817" s="232"/>
      <c r="L817" s="232"/>
      <c r="M817" s="232"/>
      <c r="N817" s="232"/>
      <c r="O817" s="232"/>
      <c r="P817" s="232"/>
      <c r="Q817" s="232"/>
      <c r="R817" s="232"/>
      <c r="S817" s="232"/>
      <c r="T817" s="232"/>
      <c r="U817" s="232"/>
      <c r="V817" s="232"/>
      <c r="W817" s="232"/>
      <c r="X817" s="232"/>
      <c r="Y817" s="232"/>
      <c r="Z817" s="232"/>
      <c r="AA817" s="232"/>
    </row>
    <row r="818" spans="2:27" ht="15.75" customHeight="1">
      <c r="B818" s="232"/>
      <c r="C818" s="232"/>
      <c r="D818" s="232"/>
      <c r="E818" s="232"/>
      <c r="F818" s="232"/>
      <c r="G818" s="232"/>
      <c r="H818" s="232"/>
      <c r="I818" s="232"/>
      <c r="J818" s="232"/>
      <c r="K818" s="232"/>
      <c r="L818" s="232"/>
      <c r="M818" s="232"/>
      <c r="N818" s="232"/>
      <c r="O818" s="232"/>
      <c r="P818" s="232"/>
      <c r="Q818" s="232"/>
      <c r="R818" s="232"/>
      <c r="S818" s="232"/>
      <c r="T818" s="232"/>
      <c r="U818" s="232"/>
      <c r="V818" s="232"/>
      <c r="W818" s="232"/>
      <c r="X818" s="232"/>
      <c r="Y818" s="232"/>
      <c r="Z818" s="232"/>
      <c r="AA818" s="232"/>
    </row>
    <row r="819" spans="2:27" ht="15.75" customHeight="1">
      <c r="B819" s="232"/>
      <c r="C819" s="232"/>
      <c r="D819" s="232"/>
      <c r="E819" s="232"/>
      <c r="F819" s="232"/>
      <c r="G819" s="232"/>
      <c r="H819" s="232"/>
      <c r="I819" s="232"/>
      <c r="J819" s="232"/>
      <c r="K819" s="232"/>
      <c r="L819" s="232"/>
      <c r="M819" s="232"/>
      <c r="N819" s="232"/>
      <c r="O819" s="232"/>
      <c r="P819" s="232"/>
      <c r="Q819" s="232"/>
      <c r="R819" s="232"/>
      <c r="S819" s="232"/>
      <c r="T819" s="232"/>
      <c r="U819" s="232"/>
      <c r="V819" s="232"/>
      <c r="W819" s="232"/>
      <c r="X819" s="232"/>
      <c r="Y819" s="232"/>
      <c r="Z819" s="232"/>
      <c r="AA819" s="232"/>
    </row>
    <row r="820" spans="2:27" ht="15.75" customHeight="1">
      <c r="B820" s="232"/>
      <c r="C820" s="232"/>
      <c r="D820" s="232"/>
      <c r="E820" s="232"/>
      <c r="F820" s="232"/>
      <c r="G820" s="232"/>
      <c r="H820" s="232"/>
      <c r="I820" s="232"/>
      <c r="J820" s="232"/>
      <c r="K820" s="232"/>
      <c r="L820" s="232"/>
      <c r="M820" s="232"/>
      <c r="N820" s="232"/>
      <c r="O820" s="232"/>
      <c r="P820" s="232"/>
      <c r="Q820" s="232"/>
      <c r="R820" s="232"/>
      <c r="S820" s="232"/>
      <c r="T820" s="232"/>
      <c r="U820" s="232"/>
      <c r="V820" s="232"/>
      <c r="W820" s="232"/>
      <c r="X820" s="232"/>
      <c r="Y820" s="232"/>
      <c r="Z820" s="232"/>
      <c r="AA820" s="232"/>
    </row>
    <row r="821" spans="2:27" ht="15.75" customHeight="1">
      <c r="B821" s="232"/>
      <c r="C821" s="232"/>
      <c r="D821" s="232"/>
      <c r="E821" s="232"/>
      <c r="F821" s="232"/>
      <c r="G821" s="232"/>
      <c r="H821" s="232"/>
      <c r="I821" s="232"/>
      <c r="J821" s="232"/>
      <c r="K821" s="232"/>
      <c r="L821" s="232"/>
      <c r="M821" s="232"/>
      <c r="N821" s="232"/>
      <c r="O821" s="232"/>
      <c r="P821" s="232"/>
      <c r="Q821" s="232"/>
      <c r="R821" s="232"/>
      <c r="S821" s="232"/>
      <c r="T821" s="232"/>
      <c r="U821" s="232"/>
      <c r="V821" s="232"/>
      <c r="W821" s="232"/>
      <c r="X821" s="232"/>
      <c r="Y821" s="232"/>
      <c r="Z821" s="232"/>
      <c r="AA821" s="232"/>
    </row>
    <row r="822" spans="2:27" ht="15.75" customHeight="1">
      <c r="B822" s="232"/>
      <c r="C822" s="232"/>
      <c r="D822" s="232"/>
      <c r="E822" s="232"/>
      <c r="F822" s="232"/>
      <c r="G822" s="232"/>
      <c r="H822" s="232"/>
      <c r="I822" s="232"/>
      <c r="J822" s="232"/>
      <c r="K822" s="232"/>
      <c r="L822" s="232"/>
      <c r="M822" s="232"/>
      <c r="N822" s="232"/>
      <c r="O822" s="232"/>
      <c r="P822" s="232"/>
      <c r="Q822" s="232"/>
      <c r="R822" s="232"/>
      <c r="S822" s="232"/>
      <c r="T822" s="232"/>
      <c r="U822" s="232"/>
      <c r="V822" s="232"/>
      <c r="W822" s="232"/>
      <c r="X822" s="232"/>
      <c r="Y822" s="232"/>
      <c r="Z822" s="232"/>
      <c r="AA822" s="232"/>
    </row>
    <row r="823" spans="2:27" ht="15.75" customHeight="1">
      <c r="B823" s="232"/>
      <c r="C823" s="232"/>
      <c r="D823" s="232"/>
      <c r="E823" s="232"/>
      <c r="F823" s="232"/>
      <c r="G823" s="232"/>
      <c r="H823" s="232"/>
      <c r="I823" s="232"/>
      <c r="J823" s="232"/>
      <c r="K823" s="232"/>
      <c r="L823" s="232"/>
      <c r="M823" s="232"/>
      <c r="N823" s="232"/>
      <c r="O823" s="232"/>
      <c r="P823" s="232"/>
      <c r="Q823" s="232"/>
      <c r="R823" s="232"/>
      <c r="S823" s="232"/>
      <c r="T823" s="232"/>
      <c r="U823" s="232"/>
      <c r="V823" s="232"/>
      <c r="W823" s="232"/>
      <c r="X823" s="232"/>
      <c r="Y823" s="232"/>
      <c r="Z823" s="232"/>
      <c r="AA823" s="232"/>
    </row>
    <row r="824" spans="2:27" ht="15.75" customHeight="1">
      <c r="B824" s="232"/>
      <c r="C824" s="232"/>
      <c r="D824" s="232"/>
      <c r="E824" s="232"/>
      <c r="F824" s="232"/>
      <c r="G824" s="232"/>
      <c r="H824" s="232"/>
      <c r="I824" s="232"/>
      <c r="J824" s="232"/>
      <c r="K824" s="232"/>
      <c r="L824" s="232"/>
      <c r="M824" s="232"/>
      <c r="N824" s="232"/>
      <c r="O824" s="232"/>
      <c r="P824" s="232"/>
      <c r="Q824" s="232"/>
      <c r="R824" s="232"/>
      <c r="S824" s="232"/>
      <c r="T824" s="232"/>
      <c r="U824" s="232"/>
      <c r="V824" s="232"/>
      <c r="W824" s="232"/>
      <c r="X824" s="232"/>
      <c r="Y824" s="232"/>
      <c r="Z824" s="232"/>
      <c r="AA824" s="232"/>
    </row>
    <row r="825" spans="2:27" ht="15.75" customHeight="1">
      <c r="B825" s="232"/>
      <c r="C825" s="232"/>
      <c r="D825" s="232"/>
      <c r="E825" s="232"/>
      <c r="F825" s="232"/>
      <c r="G825" s="232"/>
      <c r="H825" s="232"/>
      <c r="I825" s="232"/>
      <c r="J825" s="232"/>
      <c r="K825" s="232"/>
      <c r="L825" s="232"/>
      <c r="M825" s="232"/>
      <c r="N825" s="232"/>
      <c r="O825" s="232"/>
      <c r="P825" s="232"/>
      <c r="Q825" s="232"/>
      <c r="R825" s="232"/>
      <c r="S825" s="232"/>
      <c r="T825" s="232"/>
      <c r="U825" s="232"/>
      <c r="V825" s="232"/>
      <c r="W825" s="232"/>
      <c r="X825" s="232"/>
      <c r="Y825" s="232"/>
      <c r="Z825" s="232"/>
      <c r="AA825" s="232"/>
    </row>
    <row r="826" spans="2:27" ht="15.75" customHeight="1">
      <c r="B826" s="232"/>
      <c r="C826" s="232"/>
      <c r="D826" s="232"/>
      <c r="E826" s="232"/>
      <c r="F826" s="232"/>
      <c r="G826" s="232"/>
      <c r="H826" s="232"/>
      <c r="I826" s="232"/>
      <c r="J826" s="232"/>
      <c r="K826" s="232"/>
      <c r="L826" s="232"/>
      <c r="M826" s="232"/>
      <c r="N826" s="232"/>
      <c r="O826" s="232"/>
      <c r="P826" s="232"/>
      <c r="Q826" s="232"/>
      <c r="R826" s="232"/>
      <c r="S826" s="232"/>
      <c r="T826" s="232"/>
      <c r="U826" s="232"/>
      <c r="V826" s="232"/>
      <c r="W826" s="232"/>
      <c r="X826" s="232"/>
      <c r="Y826" s="232"/>
      <c r="Z826" s="232"/>
      <c r="AA826" s="232"/>
    </row>
    <row r="827" spans="2:27" ht="15.75" customHeight="1">
      <c r="B827" s="232"/>
      <c r="C827" s="232"/>
      <c r="D827" s="232"/>
      <c r="E827" s="232"/>
      <c r="F827" s="232"/>
      <c r="G827" s="232"/>
      <c r="H827" s="232"/>
      <c r="I827" s="232"/>
      <c r="J827" s="232"/>
      <c r="K827" s="232"/>
      <c r="L827" s="232"/>
      <c r="M827" s="232"/>
      <c r="N827" s="232"/>
      <c r="O827" s="232"/>
      <c r="P827" s="232"/>
      <c r="Q827" s="232"/>
      <c r="R827" s="232"/>
      <c r="S827" s="232"/>
      <c r="T827" s="232"/>
      <c r="U827" s="232"/>
      <c r="V827" s="232"/>
      <c r="W827" s="232"/>
      <c r="X827" s="232"/>
      <c r="Y827" s="232"/>
      <c r="Z827" s="232"/>
      <c r="AA827" s="232"/>
    </row>
    <row r="828" spans="2:27" ht="15.75" customHeight="1">
      <c r="B828" s="232"/>
      <c r="C828" s="232"/>
      <c r="D828" s="232"/>
      <c r="E828" s="232"/>
      <c r="F828" s="232"/>
      <c r="G828" s="232"/>
      <c r="H828" s="232"/>
      <c r="I828" s="232"/>
      <c r="J828" s="232"/>
      <c r="K828" s="232"/>
      <c r="L828" s="232"/>
      <c r="M828" s="232"/>
      <c r="N828" s="232"/>
      <c r="O828" s="232"/>
      <c r="P828" s="232"/>
      <c r="Q828" s="232"/>
      <c r="R828" s="232"/>
      <c r="S828" s="232"/>
      <c r="T828" s="232"/>
      <c r="U828" s="232"/>
      <c r="V828" s="232"/>
      <c r="W828" s="232"/>
      <c r="X828" s="232"/>
      <c r="Y828" s="232"/>
      <c r="Z828" s="232"/>
      <c r="AA828" s="232"/>
    </row>
    <row r="829" spans="2:27" ht="15.75" customHeight="1">
      <c r="B829" s="232"/>
      <c r="C829" s="232"/>
      <c r="D829" s="232"/>
      <c r="E829" s="232"/>
      <c r="F829" s="232"/>
      <c r="G829" s="232"/>
      <c r="H829" s="232"/>
      <c r="I829" s="232"/>
      <c r="J829" s="232"/>
      <c r="K829" s="232"/>
      <c r="L829" s="232"/>
      <c r="M829" s="232"/>
      <c r="N829" s="232"/>
      <c r="O829" s="232"/>
      <c r="P829" s="232"/>
      <c r="Q829" s="232"/>
      <c r="R829" s="232"/>
      <c r="S829" s="232"/>
      <c r="T829" s="232"/>
      <c r="U829" s="232"/>
      <c r="V829" s="232"/>
      <c r="W829" s="232"/>
      <c r="X829" s="232"/>
      <c r="Y829" s="232"/>
      <c r="Z829" s="232"/>
      <c r="AA829" s="232"/>
    </row>
    <row r="830" spans="2:27" ht="15.75" customHeight="1">
      <c r="B830" s="232"/>
      <c r="C830" s="232"/>
      <c r="D830" s="232"/>
      <c r="E830" s="232"/>
      <c r="F830" s="232"/>
      <c r="G830" s="232"/>
      <c r="H830" s="232"/>
      <c r="I830" s="232"/>
      <c r="J830" s="232"/>
      <c r="K830" s="232"/>
      <c r="L830" s="232"/>
      <c r="M830" s="232"/>
      <c r="N830" s="232"/>
      <c r="O830" s="232"/>
      <c r="P830" s="232"/>
      <c r="Q830" s="232"/>
      <c r="R830" s="232"/>
      <c r="S830" s="232"/>
      <c r="T830" s="232"/>
      <c r="U830" s="232"/>
      <c r="V830" s="232"/>
      <c r="W830" s="232"/>
      <c r="X830" s="232"/>
      <c r="Y830" s="232"/>
      <c r="Z830" s="232"/>
      <c r="AA830" s="232"/>
    </row>
    <row r="831" spans="2:27" ht="15.75" customHeight="1">
      <c r="B831" s="232"/>
      <c r="C831" s="232"/>
      <c r="D831" s="232"/>
      <c r="E831" s="232"/>
      <c r="F831" s="232"/>
      <c r="G831" s="232"/>
      <c r="H831" s="232"/>
      <c r="I831" s="232"/>
      <c r="J831" s="232"/>
      <c r="K831" s="232"/>
      <c r="L831" s="232"/>
      <c r="M831" s="232"/>
      <c r="N831" s="232"/>
      <c r="O831" s="232"/>
      <c r="P831" s="232"/>
      <c r="Q831" s="232"/>
      <c r="R831" s="232"/>
      <c r="S831" s="232"/>
      <c r="T831" s="232"/>
      <c r="U831" s="232"/>
      <c r="V831" s="232"/>
      <c r="W831" s="232"/>
      <c r="X831" s="232"/>
      <c r="Y831" s="232"/>
      <c r="Z831" s="232"/>
      <c r="AA831" s="232"/>
    </row>
    <row r="832" spans="2:27" ht="15.75" customHeight="1">
      <c r="B832" s="232"/>
      <c r="C832" s="232"/>
      <c r="D832" s="232"/>
      <c r="E832" s="232"/>
      <c r="F832" s="232"/>
      <c r="G832" s="232"/>
      <c r="H832" s="232"/>
      <c r="I832" s="232"/>
      <c r="J832" s="232"/>
      <c r="K832" s="232"/>
      <c r="L832" s="232"/>
      <c r="M832" s="232"/>
      <c r="N832" s="232"/>
      <c r="O832" s="232"/>
      <c r="P832" s="232"/>
      <c r="Q832" s="232"/>
      <c r="R832" s="232"/>
      <c r="S832" s="232"/>
      <c r="T832" s="232"/>
      <c r="U832" s="232"/>
      <c r="V832" s="232"/>
      <c r="W832" s="232"/>
      <c r="X832" s="232"/>
      <c r="Y832" s="232"/>
      <c r="Z832" s="232"/>
      <c r="AA832" s="232"/>
    </row>
    <row r="833" spans="2:27" ht="15.75" customHeight="1">
      <c r="B833" s="232"/>
      <c r="C833" s="232"/>
      <c r="D833" s="232"/>
      <c r="E833" s="232"/>
      <c r="F833" s="232"/>
      <c r="G833" s="232"/>
      <c r="H833" s="232"/>
      <c r="I833" s="232"/>
      <c r="J833" s="232"/>
      <c r="K833" s="232"/>
      <c r="L833" s="232"/>
      <c r="M833" s="232"/>
      <c r="N833" s="232"/>
      <c r="O833" s="232"/>
      <c r="P833" s="232"/>
      <c r="Q833" s="232"/>
      <c r="R833" s="232"/>
      <c r="S833" s="232"/>
      <c r="T833" s="232"/>
      <c r="U833" s="232"/>
      <c r="V833" s="232"/>
      <c r="W833" s="232"/>
      <c r="X833" s="232"/>
      <c r="Y833" s="232"/>
      <c r="Z833" s="232"/>
      <c r="AA833" s="232"/>
    </row>
    <row r="834" spans="2:27" ht="15.75" customHeight="1">
      <c r="B834" s="232"/>
      <c r="C834" s="232"/>
      <c r="D834" s="232"/>
      <c r="E834" s="232"/>
      <c r="F834" s="232"/>
      <c r="G834" s="232"/>
      <c r="H834" s="232"/>
      <c r="I834" s="232"/>
      <c r="J834" s="232"/>
      <c r="K834" s="232"/>
      <c r="L834" s="232"/>
      <c r="M834" s="232"/>
      <c r="N834" s="232"/>
      <c r="O834" s="232"/>
      <c r="P834" s="232"/>
      <c r="Q834" s="232"/>
      <c r="R834" s="232"/>
      <c r="S834" s="232"/>
      <c r="T834" s="232"/>
      <c r="U834" s="232"/>
      <c r="V834" s="232"/>
      <c r="W834" s="232"/>
      <c r="X834" s="232"/>
      <c r="Y834" s="232"/>
      <c r="Z834" s="232"/>
      <c r="AA834" s="232"/>
    </row>
    <row r="835" spans="2:27" ht="15.75" customHeight="1">
      <c r="B835" s="232"/>
      <c r="C835" s="232"/>
      <c r="D835" s="232"/>
      <c r="E835" s="232"/>
      <c r="F835" s="232"/>
      <c r="G835" s="232"/>
      <c r="H835" s="232"/>
      <c r="I835" s="232"/>
      <c r="J835" s="232"/>
      <c r="K835" s="232"/>
      <c r="L835" s="232"/>
      <c r="M835" s="232"/>
      <c r="N835" s="232"/>
      <c r="O835" s="232"/>
      <c r="P835" s="232"/>
      <c r="Q835" s="232"/>
      <c r="R835" s="232"/>
      <c r="S835" s="232"/>
      <c r="T835" s="232"/>
      <c r="U835" s="232"/>
      <c r="V835" s="232"/>
      <c r="W835" s="232"/>
      <c r="X835" s="232"/>
      <c r="Y835" s="232"/>
      <c r="Z835" s="232"/>
      <c r="AA835" s="232"/>
    </row>
    <row r="836" spans="2:27" ht="15.75" customHeight="1">
      <c r="B836" s="232"/>
      <c r="C836" s="232"/>
      <c r="D836" s="232"/>
      <c r="E836" s="232"/>
      <c r="F836" s="232"/>
      <c r="G836" s="232"/>
      <c r="H836" s="232"/>
      <c r="I836" s="232"/>
      <c r="J836" s="232"/>
      <c r="K836" s="232"/>
      <c r="L836" s="232"/>
      <c r="M836" s="232"/>
      <c r="N836" s="232"/>
      <c r="O836" s="232"/>
      <c r="P836" s="232"/>
      <c r="Q836" s="232"/>
      <c r="R836" s="232"/>
      <c r="S836" s="232"/>
      <c r="T836" s="232"/>
      <c r="U836" s="232"/>
      <c r="V836" s="232"/>
      <c r="W836" s="232"/>
      <c r="X836" s="232"/>
      <c r="Y836" s="232"/>
      <c r="Z836" s="232"/>
      <c r="AA836" s="232"/>
    </row>
    <row r="837" spans="2:27" ht="15.75" customHeight="1">
      <c r="B837" s="232"/>
      <c r="C837" s="232"/>
      <c r="D837" s="232"/>
      <c r="E837" s="232"/>
      <c r="F837" s="232"/>
      <c r="G837" s="232"/>
      <c r="H837" s="232"/>
      <c r="I837" s="232"/>
      <c r="J837" s="232"/>
      <c r="K837" s="232"/>
      <c r="L837" s="232"/>
      <c r="M837" s="232"/>
      <c r="N837" s="232"/>
      <c r="O837" s="232"/>
      <c r="P837" s="232"/>
      <c r="Q837" s="232"/>
      <c r="R837" s="232"/>
      <c r="S837" s="232"/>
      <c r="T837" s="232"/>
      <c r="U837" s="232"/>
      <c r="V837" s="232"/>
      <c r="W837" s="232"/>
      <c r="X837" s="232"/>
      <c r="Y837" s="232"/>
      <c r="Z837" s="232"/>
      <c r="AA837" s="232"/>
    </row>
    <row r="838" spans="2:27" ht="15.75" customHeight="1">
      <c r="B838" s="232"/>
      <c r="C838" s="232"/>
      <c r="D838" s="232"/>
      <c r="E838" s="232"/>
      <c r="F838" s="232"/>
      <c r="G838" s="232"/>
      <c r="H838" s="232"/>
      <c r="I838" s="232"/>
      <c r="J838" s="232"/>
      <c r="K838" s="232"/>
      <c r="L838" s="232"/>
      <c r="M838" s="232"/>
      <c r="N838" s="232"/>
      <c r="O838" s="232"/>
      <c r="P838" s="232"/>
      <c r="Q838" s="232"/>
      <c r="R838" s="232"/>
      <c r="S838" s="232"/>
      <c r="T838" s="232"/>
      <c r="U838" s="232"/>
      <c r="V838" s="232"/>
      <c r="W838" s="232"/>
      <c r="X838" s="232"/>
      <c r="Y838" s="232"/>
      <c r="Z838" s="232"/>
      <c r="AA838" s="232"/>
    </row>
    <row r="839" spans="2:27" ht="15.75" customHeight="1">
      <c r="B839" s="232"/>
      <c r="C839" s="232"/>
      <c r="D839" s="232"/>
      <c r="E839" s="232"/>
      <c r="F839" s="232"/>
      <c r="G839" s="232"/>
      <c r="H839" s="232"/>
      <c r="I839" s="232"/>
      <c r="J839" s="232"/>
      <c r="K839" s="232"/>
      <c r="L839" s="232"/>
      <c r="M839" s="232"/>
      <c r="N839" s="232"/>
      <c r="O839" s="232"/>
      <c r="P839" s="232"/>
      <c r="Q839" s="232"/>
      <c r="R839" s="232"/>
      <c r="S839" s="232"/>
      <c r="T839" s="232"/>
      <c r="U839" s="232"/>
      <c r="V839" s="232"/>
      <c r="W839" s="232"/>
      <c r="X839" s="232"/>
      <c r="Y839" s="232"/>
      <c r="Z839" s="232"/>
      <c r="AA839" s="232"/>
    </row>
    <row r="840" spans="2:27" ht="15.75" customHeight="1">
      <c r="B840" s="232"/>
      <c r="C840" s="232"/>
      <c r="D840" s="232"/>
      <c r="E840" s="232"/>
      <c r="F840" s="232"/>
      <c r="G840" s="232"/>
      <c r="H840" s="232"/>
      <c r="I840" s="232"/>
      <c r="J840" s="232"/>
      <c r="K840" s="232"/>
      <c r="L840" s="232"/>
      <c r="M840" s="232"/>
      <c r="N840" s="232"/>
      <c r="O840" s="232"/>
      <c r="P840" s="232"/>
      <c r="Q840" s="232"/>
      <c r="R840" s="232"/>
      <c r="S840" s="232"/>
      <c r="T840" s="232"/>
      <c r="U840" s="232"/>
      <c r="V840" s="232"/>
      <c r="W840" s="232"/>
      <c r="X840" s="232"/>
      <c r="Y840" s="232"/>
      <c r="Z840" s="232"/>
      <c r="AA840" s="232"/>
    </row>
    <row r="841" spans="2:27" ht="15.75" customHeight="1">
      <c r="B841" s="232"/>
      <c r="C841" s="232"/>
      <c r="D841" s="232"/>
      <c r="E841" s="232"/>
      <c r="F841" s="232"/>
      <c r="G841" s="232"/>
      <c r="H841" s="232"/>
      <c r="I841" s="232"/>
      <c r="J841" s="232"/>
      <c r="K841" s="232"/>
      <c r="L841" s="232"/>
      <c r="M841" s="232"/>
      <c r="N841" s="232"/>
      <c r="O841" s="232"/>
      <c r="P841" s="232"/>
      <c r="Q841" s="232"/>
      <c r="R841" s="232"/>
      <c r="S841" s="232"/>
      <c r="T841" s="232"/>
      <c r="U841" s="232"/>
      <c r="V841" s="232"/>
      <c r="W841" s="232"/>
      <c r="X841" s="232"/>
      <c r="Y841" s="232"/>
      <c r="Z841" s="232"/>
      <c r="AA841" s="232"/>
    </row>
    <row r="842" spans="2:27" ht="15.75" customHeight="1">
      <c r="B842" s="232"/>
      <c r="C842" s="232"/>
      <c r="D842" s="232"/>
      <c r="E842" s="232"/>
      <c r="F842" s="232"/>
      <c r="G842" s="232"/>
      <c r="H842" s="232"/>
      <c r="I842" s="232"/>
      <c r="J842" s="232"/>
      <c r="K842" s="232"/>
      <c r="L842" s="232"/>
      <c r="M842" s="232"/>
      <c r="N842" s="232"/>
      <c r="O842" s="232"/>
      <c r="P842" s="232"/>
      <c r="Q842" s="232"/>
      <c r="R842" s="232"/>
      <c r="S842" s="232"/>
      <c r="T842" s="232"/>
      <c r="U842" s="232"/>
      <c r="V842" s="232"/>
      <c r="W842" s="232"/>
      <c r="X842" s="232"/>
      <c r="Y842" s="232"/>
      <c r="Z842" s="232"/>
      <c r="AA842" s="232"/>
    </row>
    <row r="843" spans="2:27" ht="15.75" customHeight="1">
      <c r="B843" s="232"/>
      <c r="C843" s="232"/>
      <c r="D843" s="232"/>
      <c r="E843" s="232"/>
      <c r="F843" s="232"/>
      <c r="G843" s="232"/>
      <c r="H843" s="232"/>
      <c r="I843" s="232"/>
      <c r="J843" s="232"/>
      <c r="K843" s="232"/>
      <c r="L843" s="232"/>
      <c r="M843" s="232"/>
      <c r="N843" s="232"/>
      <c r="O843" s="232"/>
      <c r="P843" s="232"/>
      <c r="Q843" s="232"/>
      <c r="R843" s="232"/>
      <c r="S843" s="232"/>
      <c r="T843" s="232"/>
      <c r="U843" s="232"/>
      <c r="V843" s="232"/>
      <c r="W843" s="232"/>
      <c r="X843" s="232"/>
      <c r="Y843" s="232"/>
      <c r="Z843" s="232"/>
      <c r="AA843" s="232"/>
    </row>
    <row r="844" spans="2:27" ht="15.75" customHeight="1">
      <c r="B844" s="232"/>
      <c r="C844" s="232"/>
      <c r="D844" s="232"/>
      <c r="E844" s="232"/>
      <c r="F844" s="232"/>
      <c r="G844" s="232"/>
      <c r="H844" s="232"/>
      <c r="I844" s="232"/>
      <c r="J844" s="232"/>
      <c r="K844" s="232"/>
      <c r="L844" s="232"/>
      <c r="M844" s="232"/>
      <c r="N844" s="232"/>
      <c r="O844" s="232"/>
      <c r="P844" s="232"/>
      <c r="Q844" s="232"/>
      <c r="R844" s="232"/>
      <c r="S844" s="232"/>
      <c r="T844" s="232"/>
      <c r="U844" s="232"/>
      <c r="V844" s="232"/>
      <c r="W844" s="232"/>
      <c r="X844" s="232"/>
      <c r="Y844" s="232"/>
      <c r="Z844" s="232"/>
      <c r="AA844" s="232"/>
    </row>
    <row r="845" spans="2:27" ht="15.75" customHeight="1">
      <c r="B845" s="232"/>
      <c r="C845" s="232"/>
      <c r="D845" s="232"/>
      <c r="E845" s="232"/>
      <c r="F845" s="232"/>
      <c r="G845" s="232"/>
      <c r="H845" s="232"/>
      <c r="I845" s="232"/>
      <c r="J845" s="232"/>
      <c r="K845" s="232"/>
      <c r="L845" s="232"/>
      <c r="M845" s="232"/>
      <c r="N845" s="232"/>
      <c r="O845" s="232"/>
      <c r="P845" s="232"/>
      <c r="Q845" s="232"/>
      <c r="R845" s="232"/>
      <c r="S845" s="232"/>
      <c r="T845" s="232"/>
      <c r="U845" s="232"/>
      <c r="V845" s="232"/>
      <c r="W845" s="232"/>
      <c r="X845" s="232"/>
      <c r="Y845" s="232"/>
      <c r="Z845" s="232"/>
      <c r="AA845" s="232"/>
    </row>
    <row r="846" spans="2:27" ht="15.75" customHeight="1">
      <c r="B846" s="232"/>
      <c r="C846" s="232"/>
      <c r="D846" s="232"/>
      <c r="E846" s="232"/>
      <c r="F846" s="232"/>
      <c r="G846" s="232"/>
      <c r="H846" s="232"/>
      <c r="I846" s="232"/>
      <c r="J846" s="232"/>
      <c r="K846" s="232"/>
      <c r="L846" s="232"/>
      <c r="M846" s="232"/>
      <c r="N846" s="232"/>
      <c r="O846" s="232"/>
      <c r="P846" s="232"/>
      <c r="Q846" s="232"/>
      <c r="R846" s="232"/>
      <c r="S846" s="232"/>
      <c r="T846" s="232"/>
      <c r="U846" s="232"/>
      <c r="V846" s="232"/>
      <c r="W846" s="232"/>
      <c r="X846" s="232"/>
      <c r="Y846" s="232"/>
      <c r="Z846" s="232"/>
      <c r="AA846" s="232"/>
    </row>
    <row r="847" spans="2:27" ht="15.75" customHeight="1">
      <c r="B847" s="232"/>
      <c r="C847" s="232"/>
      <c r="D847" s="232"/>
      <c r="E847" s="232"/>
      <c r="F847" s="232"/>
      <c r="G847" s="232"/>
      <c r="H847" s="232"/>
      <c r="I847" s="232"/>
      <c r="J847" s="232"/>
      <c r="K847" s="232"/>
      <c r="L847" s="232"/>
      <c r="M847" s="232"/>
      <c r="N847" s="232"/>
      <c r="O847" s="232"/>
      <c r="P847" s="232"/>
      <c r="Q847" s="232"/>
      <c r="R847" s="232"/>
      <c r="S847" s="232"/>
      <c r="T847" s="232"/>
      <c r="U847" s="232"/>
      <c r="V847" s="232"/>
      <c r="W847" s="232"/>
      <c r="X847" s="232"/>
      <c r="Y847" s="232"/>
      <c r="Z847" s="232"/>
      <c r="AA847" s="232"/>
    </row>
    <row r="848" spans="2:27" ht="15.75" customHeight="1">
      <c r="B848" s="232"/>
      <c r="C848" s="232"/>
      <c r="D848" s="232"/>
      <c r="E848" s="232"/>
      <c r="F848" s="232"/>
      <c r="G848" s="232"/>
      <c r="H848" s="232"/>
      <c r="I848" s="232"/>
      <c r="J848" s="232"/>
      <c r="K848" s="232"/>
      <c r="L848" s="232"/>
      <c r="M848" s="232"/>
      <c r="N848" s="232"/>
      <c r="O848" s="232"/>
      <c r="P848" s="232"/>
      <c r="Q848" s="232"/>
      <c r="R848" s="232"/>
      <c r="S848" s="232"/>
      <c r="T848" s="232"/>
      <c r="U848" s="232"/>
      <c r="V848" s="232"/>
      <c r="W848" s="232"/>
      <c r="X848" s="232"/>
      <c r="Y848" s="232"/>
      <c r="Z848" s="232"/>
      <c r="AA848" s="232"/>
    </row>
    <row r="849" spans="2:27" ht="15.75" customHeight="1">
      <c r="B849" s="232"/>
      <c r="C849" s="232"/>
      <c r="D849" s="232"/>
      <c r="E849" s="232"/>
      <c r="F849" s="232"/>
      <c r="G849" s="232"/>
      <c r="H849" s="232"/>
      <c r="I849" s="232"/>
      <c r="J849" s="232"/>
      <c r="K849" s="232"/>
      <c r="L849" s="232"/>
      <c r="M849" s="232"/>
      <c r="N849" s="232"/>
      <c r="O849" s="232"/>
      <c r="P849" s="232"/>
      <c r="Q849" s="232"/>
      <c r="R849" s="232"/>
      <c r="S849" s="232"/>
      <c r="T849" s="232"/>
      <c r="U849" s="232"/>
      <c r="V849" s="232"/>
      <c r="W849" s="232"/>
      <c r="X849" s="232"/>
      <c r="Y849" s="232"/>
      <c r="Z849" s="232"/>
      <c r="AA849" s="232"/>
    </row>
    <row r="850" spans="2:27" ht="15.75" customHeight="1">
      <c r="B850" s="232"/>
      <c r="C850" s="232"/>
      <c r="D850" s="232"/>
      <c r="E850" s="232"/>
      <c r="F850" s="232"/>
      <c r="G850" s="232"/>
      <c r="H850" s="232"/>
      <c r="I850" s="232"/>
      <c r="J850" s="232"/>
      <c r="K850" s="232"/>
      <c r="L850" s="232"/>
      <c r="M850" s="232"/>
      <c r="N850" s="232"/>
      <c r="O850" s="232"/>
      <c r="P850" s="232"/>
      <c r="Q850" s="232"/>
      <c r="R850" s="232"/>
      <c r="S850" s="232"/>
      <c r="T850" s="232"/>
      <c r="U850" s="232"/>
      <c r="V850" s="232"/>
      <c r="W850" s="232"/>
      <c r="X850" s="232"/>
      <c r="Y850" s="232"/>
      <c r="Z850" s="232"/>
      <c r="AA850" s="232"/>
    </row>
    <row r="851" spans="2:27" ht="15.75" customHeight="1">
      <c r="B851" s="232"/>
      <c r="C851" s="232"/>
      <c r="D851" s="232"/>
      <c r="E851" s="232"/>
      <c r="F851" s="232"/>
      <c r="G851" s="232"/>
      <c r="H851" s="232"/>
      <c r="I851" s="232"/>
      <c r="J851" s="232"/>
      <c r="K851" s="232"/>
      <c r="L851" s="232"/>
      <c r="M851" s="232"/>
      <c r="N851" s="232"/>
      <c r="O851" s="232"/>
      <c r="P851" s="232"/>
      <c r="Q851" s="232"/>
      <c r="R851" s="232"/>
      <c r="S851" s="232"/>
      <c r="T851" s="232"/>
      <c r="U851" s="232"/>
      <c r="V851" s="232"/>
      <c r="W851" s="232"/>
      <c r="X851" s="232"/>
      <c r="Y851" s="232"/>
      <c r="Z851" s="232"/>
      <c r="AA851" s="232"/>
    </row>
    <row r="852" spans="2:27" ht="15.75" customHeight="1">
      <c r="B852" s="232"/>
      <c r="C852" s="232"/>
      <c r="D852" s="232"/>
      <c r="E852" s="232"/>
      <c r="F852" s="232"/>
      <c r="G852" s="232"/>
      <c r="H852" s="232"/>
      <c r="I852" s="232"/>
      <c r="J852" s="232"/>
      <c r="K852" s="232"/>
      <c r="L852" s="232"/>
      <c r="M852" s="232"/>
      <c r="N852" s="232"/>
      <c r="O852" s="232"/>
      <c r="P852" s="232"/>
      <c r="Q852" s="232"/>
      <c r="R852" s="232"/>
      <c r="S852" s="232"/>
      <c r="T852" s="232"/>
      <c r="U852" s="232"/>
      <c r="V852" s="232"/>
      <c r="W852" s="232"/>
      <c r="X852" s="232"/>
      <c r="Y852" s="232"/>
      <c r="Z852" s="232"/>
      <c r="AA852" s="232"/>
    </row>
    <row r="853" spans="2:27" ht="15.75" customHeight="1">
      <c r="B853" s="232"/>
      <c r="C853" s="232"/>
      <c r="D853" s="232"/>
      <c r="E853" s="232"/>
      <c r="F853" s="232"/>
      <c r="G853" s="232"/>
      <c r="H853" s="232"/>
      <c r="I853" s="232"/>
      <c r="J853" s="232"/>
      <c r="K853" s="232"/>
      <c r="L853" s="232"/>
      <c r="M853" s="232"/>
      <c r="N853" s="232"/>
      <c r="O853" s="232"/>
      <c r="P853" s="232"/>
      <c r="Q853" s="232"/>
      <c r="R853" s="232"/>
      <c r="S853" s="232"/>
      <c r="T853" s="232"/>
      <c r="U853" s="232"/>
      <c r="V853" s="232"/>
      <c r="W853" s="232"/>
      <c r="X853" s="232"/>
      <c r="Y853" s="232"/>
      <c r="Z853" s="232"/>
      <c r="AA853" s="232"/>
    </row>
    <row r="854" spans="2:27" ht="15.75" customHeight="1">
      <c r="B854" s="232"/>
      <c r="C854" s="232"/>
      <c r="D854" s="232"/>
      <c r="E854" s="232"/>
      <c r="F854" s="232"/>
      <c r="G854" s="232"/>
      <c r="H854" s="232"/>
      <c r="I854" s="232"/>
      <c r="J854" s="232"/>
      <c r="K854" s="232"/>
      <c r="L854" s="232"/>
      <c r="M854" s="232"/>
      <c r="N854" s="232"/>
      <c r="O854" s="232"/>
      <c r="P854" s="232"/>
      <c r="Q854" s="232"/>
      <c r="R854" s="232"/>
      <c r="S854" s="232"/>
      <c r="T854" s="232"/>
      <c r="U854" s="232"/>
      <c r="V854" s="232"/>
      <c r="W854" s="232"/>
      <c r="X854" s="232"/>
      <c r="Y854" s="232"/>
      <c r="Z854" s="232"/>
      <c r="AA854" s="232"/>
    </row>
    <row r="855" spans="2:27" ht="15.75" customHeight="1">
      <c r="B855" s="232"/>
      <c r="C855" s="232"/>
      <c r="D855" s="232"/>
      <c r="E855" s="232"/>
      <c r="F855" s="232"/>
      <c r="G855" s="232"/>
      <c r="H855" s="232"/>
      <c r="I855" s="232"/>
      <c r="J855" s="232"/>
      <c r="K855" s="232"/>
      <c r="L855" s="232"/>
      <c r="M855" s="232"/>
      <c r="N855" s="232"/>
      <c r="O855" s="232"/>
      <c r="P855" s="232"/>
      <c r="Q855" s="232"/>
      <c r="R855" s="232"/>
      <c r="S855" s="232"/>
      <c r="T855" s="232"/>
      <c r="U855" s="232"/>
      <c r="V855" s="232"/>
      <c r="W855" s="232"/>
      <c r="X855" s="232"/>
      <c r="Y855" s="232"/>
      <c r="Z855" s="232"/>
      <c r="AA855" s="232"/>
    </row>
    <row r="856" spans="2:27" ht="15.75" customHeight="1">
      <c r="B856" s="232"/>
      <c r="C856" s="232"/>
      <c r="D856" s="232"/>
      <c r="E856" s="232"/>
      <c r="F856" s="232"/>
      <c r="G856" s="232"/>
      <c r="H856" s="232"/>
      <c r="I856" s="232"/>
      <c r="J856" s="232"/>
      <c r="K856" s="232"/>
      <c r="L856" s="232"/>
      <c r="M856" s="232"/>
      <c r="N856" s="232"/>
      <c r="O856" s="232"/>
      <c r="P856" s="232"/>
      <c r="Q856" s="232"/>
      <c r="R856" s="232"/>
      <c r="S856" s="232"/>
      <c r="T856" s="232"/>
      <c r="U856" s="232"/>
      <c r="V856" s="232"/>
      <c r="W856" s="232"/>
      <c r="X856" s="232"/>
      <c r="Y856" s="232"/>
      <c r="Z856" s="232"/>
      <c r="AA856" s="232"/>
    </row>
    <row r="857" spans="2:27" ht="15.75" customHeight="1">
      <c r="B857" s="232"/>
      <c r="C857" s="232"/>
      <c r="D857" s="232"/>
      <c r="E857" s="232"/>
      <c r="F857" s="232"/>
      <c r="G857" s="232"/>
      <c r="H857" s="232"/>
      <c r="I857" s="232"/>
      <c r="J857" s="232"/>
      <c r="K857" s="232"/>
      <c r="L857" s="232"/>
      <c r="M857" s="232"/>
      <c r="N857" s="232"/>
      <c r="O857" s="232"/>
      <c r="P857" s="232"/>
      <c r="Q857" s="232"/>
      <c r="R857" s="232"/>
      <c r="S857" s="232"/>
      <c r="T857" s="232"/>
      <c r="U857" s="232"/>
      <c r="V857" s="232"/>
      <c r="W857" s="232"/>
      <c r="X857" s="232"/>
      <c r="Y857" s="232"/>
      <c r="Z857" s="232"/>
      <c r="AA857" s="232"/>
    </row>
    <row r="858" spans="2:27" ht="15.75" customHeight="1">
      <c r="B858" s="232"/>
      <c r="C858" s="232"/>
      <c r="D858" s="232"/>
      <c r="E858" s="232"/>
      <c r="F858" s="232"/>
      <c r="G858" s="232"/>
      <c r="H858" s="232"/>
      <c r="I858" s="232"/>
      <c r="J858" s="232"/>
      <c r="K858" s="232"/>
      <c r="L858" s="232"/>
      <c r="M858" s="232"/>
      <c r="N858" s="232"/>
      <c r="O858" s="232"/>
      <c r="P858" s="232"/>
      <c r="Q858" s="232"/>
      <c r="R858" s="232"/>
      <c r="S858" s="232"/>
      <c r="T858" s="232"/>
      <c r="U858" s="232"/>
      <c r="V858" s="232"/>
      <c r="W858" s="232"/>
      <c r="X858" s="232"/>
      <c r="Y858" s="232"/>
      <c r="Z858" s="232"/>
      <c r="AA858" s="232"/>
    </row>
    <row r="859" spans="2:27" ht="15.75" customHeight="1">
      <c r="B859" s="232"/>
      <c r="C859" s="232"/>
      <c r="D859" s="232"/>
      <c r="E859" s="232"/>
      <c r="F859" s="232"/>
      <c r="G859" s="232"/>
      <c r="H859" s="232"/>
      <c r="I859" s="232"/>
      <c r="J859" s="232"/>
      <c r="K859" s="232"/>
      <c r="L859" s="232"/>
      <c r="M859" s="232"/>
      <c r="N859" s="232"/>
      <c r="O859" s="232"/>
      <c r="P859" s="232"/>
      <c r="Q859" s="232"/>
      <c r="R859" s="232"/>
      <c r="S859" s="232"/>
      <c r="T859" s="232"/>
      <c r="U859" s="232"/>
      <c r="V859" s="232"/>
      <c r="W859" s="232"/>
      <c r="X859" s="232"/>
      <c r="Y859" s="232"/>
      <c r="Z859" s="232"/>
      <c r="AA859" s="232"/>
    </row>
    <row r="860" spans="2:27" ht="15.75" customHeight="1">
      <c r="B860" s="232"/>
      <c r="C860" s="232"/>
      <c r="D860" s="232"/>
      <c r="E860" s="232"/>
      <c r="F860" s="232"/>
      <c r="G860" s="232"/>
      <c r="H860" s="232"/>
      <c r="I860" s="232"/>
      <c r="J860" s="232"/>
      <c r="K860" s="232"/>
      <c r="L860" s="232"/>
      <c r="M860" s="232"/>
      <c r="N860" s="232"/>
      <c r="O860" s="232"/>
      <c r="P860" s="232"/>
      <c r="Q860" s="232"/>
      <c r="R860" s="232"/>
      <c r="S860" s="232"/>
      <c r="T860" s="232"/>
      <c r="U860" s="232"/>
      <c r="V860" s="232"/>
      <c r="W860" s="232"/>
      <c r="X860" s="232"/>
      <c r="Y860" s="232"/>
      <c r="Z860" s="232"/>
      <c r="AA860" s="232"/>
    </row>
    <row r="861" spans="2:27" ht="15.75" customHeight="1">
      <c r="B861" s="232"/>
      <c r="C861" s="232"/>
      <c r="D861" s="232"/>
      <c r="E861" s="232"/>
      <c r="F861" s="232"/>
      <c r="G861" s="232"/>
      <c r="H861" s="232"/>
      <c r="I861" s="232"/>
      <c r="J861" s="232"/>
      <c r="K861" s="232"/>
      <c r="L861" s="232"/>
      <c r="M861" s="232"/>
      <c r="N861" s="232"/>
      <c r="O861" s="232"/>
      <c r="P861" s="232"/>
      <c r="Q861" s="232"/>
      <c r="R861" s="232"/>
      <c r="S861" s="232"/>
      <c r="T861" s="232"/>
      <c r="U861" s="232"/>
      <c r="V861" s="232"/>
      <c r="W861" s="232"/>
      <c r="X861" s="232"/>
      <c r="Y861" s="232"/>
      <c r="Z861" s="232"/>
      <c r="AA861" s="232"/>
    </row>
    <row r="862" spans="2:27" ht="15.75" customHeight="1">
      <c r="B862" s="232"/>
      <c r="C862" s="232"/>
      <c r="D862" s="232"/>
      <c r="E862" s="232"/>
      <c r="F862" s="232"/>
      <c r="G862" s="232"/>
      <c r="H862" s="232"/>
      <c r="I862" s="232"/>
      <c r="J862" s="232"/>
      <c r="K862" s="232"/>
      <c r="L862" s="232"/>
      <c r="M862" s="232"/>
      <c r="N862" s="232"/>
      <c r="O862" s="232"/>
      <c r="P862" s="232"/>
      <c r="Q862" s="232"/>
      <c r="R862" s="232"/>
      <c r="S862" s="232"/>
      <c r="T862" s="232"/>
      <c r="U862" s="232"/>
      <c r="V862" s="232"/>
      <c r="W862" s="232"/>
      <c r="X862" s="232"/>
      <c r="Y862" s="232"/>
      <c r="Z862" s="232"/>
      <c r="AA862" s="232"/>
    </row>
    <row r="863" spans="2:27" ht="15.75" customHeight="1">
      <c r="B863" s="232"/>
      <c r="C863" s="232"/>
      <c r="D863" s="232"/>
      <c r="E863" s="232"/>
      <c r="F863" s="232"/>
      <c r="G863" s="232"/>
      <c r="H863" s="232"/>
      <c r="I863" s="232"/>
      <c r="J863" s="232"/>
      <c r="K863" s="232"/>
      <c r="L863" s="232"/>
      <c r="M863" s="232"/>
      <c r="N863" s="232"/>
      <c r="O863" s="232"/>
      <c r="P863" s="232"/>
      <c r="Q863" s="232"/>
      <c r="R863" s="232"/>
      <c r="S863" s="232"/>
      <c r="T863" s="232"/>
      <c r="U863" s="232"/>
      <c r="V863" s="232"/>
      <c r="W863" s="232"/>
      <c r="X863" s="232"/>
      <c r="Y863" s="232"/>
      <c r="Z863" s="232"/>
      <c r="AA863" s="232"/>
    </row>
    <row r="864" spans="2:27" ht="15.75" customHeight="1">
      <c r="B864" s="232"/>
      <c r="C864" s="232"/>
      <c r="D864" s="232"/>
      <c r="E864" s="232"/>
      <c r="F864" s="232"/>
      <c r="G864" s="232"/>
      <c r="H864" s="232"/>
      <c r="I864" s="232"/>
      <c r="J864" s="232"/>
      <c r="K864" s="232"/>
      <c r="L864" s="232"/>
      <c r="M864" s="232"/>
      <c r="N864" s="232"/>
      <c r="O864" s="232"/>
      <c r="P864" s="232"/>
      <c r="Q864" s="232"/>
      <c r="R864" s="232"/>
      <c r="S864" s="232"/>
      <c r="T864" s="232"/>
      <c r="U864" s="232"/>
      <c r="V864" s="232"/>
      <c r="W864" s="232"/>
      <c r="X864" s="232"/>
      <c r="Y864" s="232"/>
      <c r="Z864" s="232"/>
      <c r="AA864" s="232"/>
    </row>
    <row r="865" spans="2:27" ht="15.75" customHeight="1">
      <c r="B865" s="232"/>
      <c r="C865" s="232"/>
      <c r="D865" s="232"/>
      <c r="E865" s="232"/>
      <c r="F865" s="232"/>
      <c r="G865" s="232"/>
      <c r="H865" s="232"/>
      <c r="I865" s="232"/>
      <c r="J865" s="232"/>
      <c r="K865" s="232"/>
      <c r="L865" s="232"/>
      <c r="M865" s="232"/>
      <c r="N865" s="232"/>
      <c r="O865" s="232"/>
      <c r="P865" s="232"/>
      <c r="Q865" s="232"/>
      <c r="R865" s="232"/>
      <c r="S865" s="232"/>
      <c r="T865" s="232"/>
      <c r="U865" s="232"/>
      <c r="V865" s="232"/>
      <c r="W865" s="232"/>
      <c r="X865" s="232"/>
      <c r="Y865" s="232"/>
      <c r="Z865" s="232"/>
      <c r="AA865" s="232"/>
    </row>
    <row r="866" spans="2:27" ht="15.75" customHeight="1">
      <c r="B866" s="232"/>
      <c r="C866" s="232"/>
      <c r="D866" s="232"/>
      <c r="E866" s="232"/>
      <c r="F866" s="232"/>
      <c r="G866" s="232"/>
      <c r="H866" s="232"/>
      <c r="I866" s="232"/>
      <c r="J866" s="232"/>
      <c r="K866" s="232"/>
      <c r="L866" s="232"/>
      <c r="M866" s="232"/>
      <c r="N866" s="232"/>
      <c r="O866" s="232"/>
      <c r="P866" s="232"/>
      <c r="Q866" s="232"/>
      <c r="R866" s="232"/>
      <c r="S866" s="232"/>
      <c r="T866" s="232"/>
      <c r="U866" s="232"/>
      <c r="V866" s="232"/>
      <c r="W866" s="232"/>
      <c r="X866" s="232"/>
      <c r="Y866" s="232"/>
      <c r="Z866" s="232"/>
      <c r="AA866" s="232"/>
    </row>
    <row r="867" spans="2:27" ht="15.75" customHeight="1">
      <c r="B867" s="232"/>
      <c r="C867" s="232"/>
      <c r="D867" s="232"/>
      <c r="E867" s="232"/>
      <c r="F867" s="232"/>
      <c r="G867" s="232"/>
      <c r="H867" s="232"/>
      <c r="I867" s="232"/>
      <c r="J867" s="232"/>
      <c r="K867" s="232"/>
      <c r="L867" s="232"/>
      <c r="M867" s="232"/>
      <c r="N867" s="232"/>
      <c r="O867" s="232"/>
      <c r="P867" s="232"/>
      <c r="Q867" s="232"/>
      <c r="R867" s="232"/>
      <c r="S867" s="232"/>
      <c r="T867" s="232"/>
      <c r="U867" s="232"/>
      <c r="V867" s="232"/>
      <c r="W867" s="232"/>
      <c r="X867" s="232"/>
      <c r="Y867" s="232"/>
      <c r="Z867" s="232"/>
      <c r="AA867" s="232"/>
    </row>
    <row r="868" spans="2:27" ht="15.75" customHeight="1">
      <c r="B868" s="232"/>
      <c r="C868" s="232"/>
      <c r="D868" s="232"/>
      <c r="E868" s="232"/>
      <c r="F868" s="232"/>
      <c r="G868" s="232"/>
      <c r="H868" s="232"/>
      <c r="I868" s="232"/>
      <c r="J868" s="232"/>
      <c r="K868" s="232"/>
      <c r="L868" s="232"/>
      <c r="M868" s="232"/>
      <c r="N868" s="232"/>
      <c r="O868" s="232"/>
      <c r="P868" s="232"/>
      <c r="Q868" s="232"/>
      <c r="R868" s="232"/>
      <c r="S868" s="232"/>
      <c r="T868" s="232"/>
      <c r="U868" s="232"/>
      <c r="V868" s="232"/>
      <c r="W868" s="232"/>
      <c r="X868" s="232"/>
      <c r="Y868" s="232"/>
      <c r="Z868" s="232"/>
      <c r="AA868" s="232"/>
    </row>
    <row r="869" spans="2:27" ht="15.75" customHeight="1">
      <c r="B869" s="232"/>
      <c r="C869" s="232"/>
      <c r="D869" s="232"/>
      <c r="E869" s="232"/>
      <c r="F869" s="232"/>
      <c r="G869" s="232"/>
      <c r="H869" s="232"/>
      <c r="I869" s="232"/>
      <c r="J869" s="232"/>
      <c r="K869" s="232"/>
      <c r="L869" s="232"/>
      <c r="M869" s="232"/>
      <c r="N869" s="232"/>
      <c r="O869" s="232"/>
      <c r="P869" s="232"/>
      <c r="Q869" s="232"/>
      <c r="R869" s="232"/>
      <c r="S869" s="232"/>
      <c r="T869" s="232"/>
      <c r="U869" s="232"/>
      <c r="V869" s="232"/>
      <c r="W869" s="232"/>
      <c r="X869" s="232"/>
      <c r="Y869" s="232"/>
      <c r="Z869" s="232"/>
      <c r="AA869" s="232"/>
    </row>
    <row r="870" spans="2:27" ht="15.75" customHeight="1">
      <c r="B870" s="232"/>
      <c r="C870" s="232"/>
      <c r="D870" s="232"/>
      <c r="E870" s="232"/>
      <c r="F870" s="232"/>
      <c r="G870" s="232"/>
      <c r="H870" s="232"/>
      <c r="I870" s="232"/>
      <c r="J870" s="232"/>
      <c r="K870" s="232"/>
      <c r="L870" s="232"/>
      <c r="M870" s="232"/>
      <c r="N870" s="232"/>
      <c r="O870" s="232"/>
      <c r="P870" s="232"/>
      <c r="Q870" s="232"/>
      <c r="R870" s="232"/>
      <c r="S870" s="232"/>
      <c r="T870" s="232"/>
      <c r="U870" s="232"/>
      <c r="V870" s="232"/>
      <c r="W870" s="232"/>
      <c r="X870" s="232"/>
      <c r="Y870" s="232"/>
      <c r="Z870" s="232"/>
      <c r="AA870" s="232"/>
    </row>
    <row r="871" spans="2:27" ht="15.75" customHeight="1">
      <c r="B871" s="232"/>
      <c r="C871" s="232"/>
      <c r="D871" s="232"/>
      <c r="E871" s="232"/>
      <c r="F871" s="232"/>
      <c r="G871" s="232"/>
      <c r="H871" s="232"/>
      <c r="I871" s="232"/>
      <c r="J871" s="232"/>
      <c r="K871" s="232"/>
      <c r="L871" s="232"/>
      <c r="M871" s="232"/>
      <c r="N871" s="232"/>
      <c r="O871" s="232"/>
      <c r="P871" s="232"/>
      <c r="Q871" s="232"/>
      <c r="R871" s="232"/>
      <c r="S871" s="232"/>
      <c r="T871" s="232"/>
      <c r="U871" s="232"/>
      <c r="V871" s="232"/>
      <c r="W871" s="232"/>
      <c r="X871" s="232"/>
      <c r="Y871" s="232"/>
      <c r="Z871" s="232"/>
      <c r="AA871" s="232"/>
    </row>
    <row r="872" spans="2:27" ht="15.75" customHeight="1">
      <c r="B872" s="232"/>
      <c r="C872" s="232"/>
      <c r="D872" s="232"/>
      <c r="E872" s="232"/>
      <c r="F872" s="232"/>
      <c r="G872" s="232"/>
      <c r="H872" s="232"/>
      <c r="I872" s="232"/>
      <c r="J872" s="232"/>
      <c r="K872" s="232"/>
      <c r="L872" s="232"/>
      <c r="M872" s="232"/>
      <c r="N872" s="232"/>
      <c r="O872" s="232"/>
      <c r="P872" s="232"/>
      <c r="Q872" s="232"/>
      <c r="R872" s="232"/>
      <c r="S872" s="232"/>
      <c r="T872" s="232"/>
      <c r="U872" s="232"/>
      <c r="V872" s="232"/>
      <c r="W872" s="232"/>
      <c r="X872" s="232"/>
      <c r="Y872" s="232"/>
      <c r="Z872" s="232"/>
      <c r="AA872" s="232"/>
    </row>
    <row r="873" spans="2:27" ht="15.75" customHeight="1">
      <c r="B873" s="232"/>
      <c r="C873" s="232"/>
      <c r="D873" s="232"/>
      <c r="E873" s="232"/>
      <c r="F873" s="232"/>
      <c r="G873" s="232"/>
      <c r="H873" s="232"/>
      <c r="I873" s="232"/>
      <c r="J873" s="232"/>
      <c r="K873" s="232"/>
      <c r="L873" s="232"/>
      <c r="M873" s="232"/>
      <c r="N873" s="232"/>
      <c r="O873" s="232"/>
      <c r="P873" s="232"/>
      <c r="Q873" s="232"/>
      <c r="R873" s="232"/>
      <c r="S873" s="232"/>
      <c r="T873" s="232"/>
      <c r="U873" s="232"/>
      <c r="V873" s="232"/>
      <c r="W873" s="232"/>
      <c r="X873" s="232"/>
      <c r="Y873" s="232"/>
      <c r="Z873" s="232"/>
      <c r="AA873" s="232"/>
    </row>
    <row r="874" spans="2:27" ht="15.75" customHeight="1">
      <c r="B874" s="232"/>
      <c r="C874" s="232"/>
      <c r="D874" s="232"/>
      <c r="E874" s="232"/>
      <c r="F874" s="232"/>
      <c r="G874" s="232"/>
      <c r="H874" s="232"/>
      <c r="I874" s="232"/>
      <c r="J874" s="232"/>
      <c r="K874" s="232"/>
      <c r="L874" s="232"/>
      <c r="M874" s="232"/>
      <c r="N874" s="232"/>
      <c r="O874" s="232"/>
      <c r="P874" s="232"/>
      <c r="Q874" s="232"/>
      <c r="R874" s="232"/>
      <c r="S874" s="232"/>
      <c r="T874" s="232"/>
      <c r="U874" s="232"/>
      <c r="V874" s="232"/>
      <c r="W874" s="232"/>
      <c r="X874" s="232"/>
      <c r="Y874" s="232"/>
      <c r="Z874" s="232"/>
      <c r="AA874" s="232"/>
    </row>
    <row r="875" spans="2:27" ht="15.75" customHeight="1">
      <c r="B875" s="232"/>
      <c r="C875" s="232"/>
      <c r="D875" s="232"/>
      <c r="E875" s="232"/>
      <c r="F875" s="232"/>
      <c r="G875" s="232"/>
      <c r="H875" s="232"/>
      <c r="I875" s="232"/>
      <c r="J875" s="232"/>
      <c r="K875" s="232"/>
      <c r="L875" s="232"/>
      <c r="M875" s="232"/>
      <c r="N875" s="232"/>
      <c r="O875" s="232"/>
      <c r="P875" s="232"/>
      <c r="Q875" s="232"/>
      <c r="R875" s="232"/>
      <c r="S875" s="232"/>
      <c r="T875" s="232"/>
      <c r="U875" s="232"/>
      <c r="V875" s="232"/>
      <c r="W875" s="232"/>
      <c r="X875" s="232"/>
      <c r="Y875" s="232"/>
      <c r="Z875" s="232"/>
      <c r="AA875" s="232"/>
    </row>
    <row r="876" spans="2:27" ht="15.75" customHeight="1">
      <c r="B876" s="232"/>
      <c r="C876" s="232"/>
      <c r="D876" s="232"/>
      <c r="E876" s="232"/>
      <c r="F876" s="232"/>
      <c r="G876" s="232"/>
      <c r="H876" s="232"/>
      <c r="I876" s="232"/>
      <c r="J876" s="232"/>
      <c r="K876" s="232"/>
      <c r="L876" s="232"/>
      <c r="M876" s="232"/>
      <c r="N876" s="232"/>
      <c r="O876" s="232"/>
      <c r="P876" s="232"/>
      <c r="Q876" s="232"/>
      <c r="R876" s="232"/>
      <c r="S876" s="232"/>
      <c r="T876" s="232"/>
      <c r="U876" s="232"/>
      <c r="V876" s="232"/>
      <c r="W876" s="232"/>
      <c r="X876" s="232"/>
      <c r="Y876" s="232"/>
      <c r="Z876" s="232"/>
      <c r="AA876" s="232"/>
    </row>
    <row r="877" spans="2:27" ht="15.75" customHeight="1">
      <c r="B877" s="232"/>
      <c r="C877" s="232"/>
      <c r="D877" s="232"/>
      <c r="E877" s="232"/>
      <c r="F877" s="232"/>
      <c r="G877" s="232"/>
      <c r="H877" s="232"/>
      <c r="I877" s="232"/>
      <c r="J877" s="232"/>
      <c r="K877" s="232"/>
      <c r="L877" s="232"/>
      <c r="M877" s="232"/>
      <c r="N877" s="232"/>
      <c r="O877" s="232"/>
      <c r="P877" s="232"/>
      <c r="Q877" s="232"/>
      <c r="R877" s="232"/>
      <c r="S877" s="232"/>
      <c r="T877" s="232"/>
      <c r="U877" s="232"/>
      <c r="V877" s="232"/>
      <c r="W877" s="232"/>
      <c r="X877" s="232"/>
      <c r="Y877" s="232"/>
      <c r="Z877" s="232"/>
      <c r="AA877" s="232"/>
    </row>
    <row r="878" spans="2:27" ht="15.75" customHeight="1">
      <c r="B878" s="232"/>
      <c r="C878" s="232"/>
      <c r="D878" s="232"/>
      <c r="E878" s="232"/>
      <c r="F878" s="232"/>
      <c r="G878" s="232"/>
      <c r="H878" s="232"/>
      <c r="I878" s="232"/>
      <c r="J878" s="232"/>
      <c r="K878" s="232"/>
      <c r="L878" s="232"/>
      <c r="M878" s="232"/>
      <c r="N878" s="232"/>
      <c r="O878" s="232"/>
      <c r="P878" s="232"/>
      <c r="Q878" s="232"/>
      <c r="R878" s="232"/>
      <c r="S878" s="232"/>
      <c r="T878" s="232"/>
      <c r="U878" s="232"/>
      <c r="V878" s="232"/>
      <c r="W878" s="232"/>
      <c r="X878" s="232"/>
      <c r="Y878" s="232"/>
      <c r="Z878" s="232"/>
      <c r="AA878" s="232"/>
    </row>
    <row r="879" spans="2:27" ht="15.75" customHeight="1">
      <c r="B879" s="232"/>
      <c r="C879" s="232"/>
      <c r="D879" s="232"/>
      <c r="E879" s="232"/>
      <c r="F879" s="232"/>
      <c r="G879" s="232"/>
      <c r="H879" s="232"/>
      <c r="I879" s="232"/>
      <c r="J879" s="232"/>
      <c r="K879" s="232"/>
      <c r="L879" s="232"/>
      <c r="M879" s="232"/>
      <c r="N879" s="232"/>
      <c r="O879" s="232"/>
      <c r="P879" s="232"/>
      <c r="Q879" s="232"/>
      <c r="R879" s="232"/>
      <c r="S879" s="232"/>
      <c r="T879" s="232"/>
      <c r="U879" s="232"/>
      <c r="V879" s="232"/>
      <c r="W879" s="232"/>
      <c r="X879" s="232"/>
      <c r="Y879" s="232"/>
      <c r="Z879" s="232"/>
      <c r="AA879" s="232"/>
    </row>
    <row r="880" spans="2:27" ht="15.75" customHeight="1">
      <c r="B880" s="232"/>
      <c r="C880" s="232"/>
      <c r="D880" s="232"/>
      <c r="E880" s="232"/>
      <c r="F880" s="232"/>
      <c r="G880" s="232"/>
      <c r="H880" s="232"/>
      <c r="I880" s="232"/>
      <c r="J880" s="232"/>
      <c r="K880" s="232"/>
      <c r="L880" s="232"/>
      <c r="M880" s="232"/>
      <c r="N880" s="232"/>
      <c r="O880" s="232"/>
      <c r="P880" s="232"/>
      <c r="Q880" s="232"/>
      <c r="R880" s="232"/>
      <c r="S880" s="232"/>
      <c r="T880" s="232"/>
      <c r="U880" s="232"/>
      <c r="V880" s="232"/>
      <c r="W880" s="232"/>
      <c r="X880" s="232"/>
      <c r="Y880" s="232"/>
      <c r="Z880" s="232"/>
      <c r="AA880" s="232"/>
    </row>
    <row r="881" spans="2:27" ht="15.75" customHeight="1">
      <c r="B881" s="232"/>
      <c r="C881" s="232"/>
      <c r="D881" s="232"/>
      <c r="E881" s="232"/>
      <c r="F881" s="232"/>
      <c r="G881" s="232"/>
      <c r="H881" s="232"/>
      <c r="I881" s="232"/>
      <c r="J881" s="232"/>
      <c r="K881" s="232"/>
      <c r="L881" s="232"/>
      <c r="M881" s="232"/>
      <c r="N881" s="232"/>
      <c r="O881" s="232"/>
      <c r="P881" s="232"/>
      <c r="Q881" s="232"/>
      <c r="R881" s="232"/>
      <c r="S881" s="232"/>
      <c r="T881" s="232"/>
      <c r="U881" s="232"/>
      <c r="V881" s="232"/>
      <c r="W881" s="232"/>
      <c r="X881" s="232"/>
      <c r="Y881" s="232"/>
      <c r="Z881" s="232"/>
      <c r="AA881" s="232"/>
    </row>
    <row r="882" spans="2:27" ht="15.75" customHeight="1">
      <c r="B882" s="232"/>
      <c r="C882" s="232"/>
      <c r="D882" s="232"/>
      <c r="E882" s="232"/>
      <c r="F882" s="232"/>
      <c r="G882" s="232"/>
      <c r="H882" s="232"/>
      <c r="I882" s="232"/>
      <c r="J882" s="232"/>
      <c r="K882" s="232"/>
      <c r="L882" s="232"/>
      <c r="M882" s="232"/>
      <c r="N882" s="232"/>
      <c r="O882" s="232"/>
      <c r="P882" s="232"/>
      <c r="Q882" s="232"/>
      <c r="R882" s="232"/>
      <c r="S882" s="232"/>
      <c r="T882" s="232"/>
      <c r="U882" s="232"/>
      <c r="V882" s="232"/>
      <c r="W882" s="232"/>
      <c r="X882" s="232"/>
      <c r="Y882" s="232"/>
      <c r="Z882" s="232"/>
      <c r="AA882" s="232"/>
    </row>
    <row r="883" spans="2:27" ht="15.75" customHeight="1">
      <c r="B883" s="232"/>
      <c r="C883" s="232"/>
      <c r="D883" s="232"/>
      <c r="E883" s="232"/>
      <c r="F883" s="232"/>
      <c r="G883" s="232"/>
      <c r="H883" s="232"/>
      <c r="I883" s="232"/>
      <c r="J883" s="232"/>
      <c r="K883" s="232"/>
      <c r="L883" s="232"/>
      <c r="M883" s="232"/>
      <c r="N883" s="232"/>
      <c r="O883" s="232"/>
      <c r="P883" s="232"/>
      <c r="Q883" s="232"/>
      <c r="R883" s="232"/>
      <c r="S883" s="232"/>
      <c r="T883" s="232"/>
      <c r="U883" s="232"/>
      <c r="V883" s="232"/>
      <c r="W883" s="232"/>
      <c r="X883" s="232"/>
      <c r="Y883" s="232"/>
      <c r="Z883" s="232"/>
      <c r="AA883" s="232"/>
    </row>
    <row r="884" spans="2:27" ht="15.75" customHeight="1">
      <c r="B884" s="232"/>
      <c r="C884" s="232"/>
      <c r="D884" s="232"/>
      <c r="E884" s="232"/>
      <c r="F884" s="232"/>
      <c r="G884" s="232"/>
      <c r="H884" s="232"/>
      <c r="I884" s="232"/>
      <c r="J884" s="232"/>
      <c r="K884" s="232"/>
      <c r="L884" s="232"/>
      <c r="M884" s="232"/>
      <c r="N884" s="232"/>
      <c r="O884" s="232"/>
      <c r="P884" s="232"/>
      <c r="Q884" s="232"/>
      <c r="R884" s="232"/>
      <c r="S884" s="232"/>
      <c r="T884" s="232"/>
      <c r="U884" s="232"/>
      <c r="V884" s="232"/>
      <c r="W884" s="232"/>
      <c r="X884" s="232"/>
      <c r="Y884" s="232"/>
      <c r="Z884" s="232"/>
      <c r="AA884" s="232"/>
    </row>
    <row r="885" spans="2:27" ht="15.75" customHeight="1">
      <c r="B885" s="232"/>
      <c r="C885" s="232"/>
      <c r="D885" s="232"/>
      <c r="E885" s="232"/>
      <c r="F885" s="232"/>
      <c r="G885" s="232"/>
      <c r="H885" s="232"/>
      <c r="I885" s="232"/>
      <c r="J885" s="232"/>
      <c r="K885" s="232"/>
      <c r="L885" s="232"/>
      <c r="M885" s="232"/>
      <c r="N885" s="232"/>
      <c r="O885" s="232"/>
      <c r="P885" s="232"/>
      <c r="Q885" s="232"/>
      <c r="R885" s="232"/>
      <c r="S885" s="232"/>
      <c r="T885" s="232"/>
      <c r="U885" s="232"/>
      <c r="V885" s="232"/>
      <c r="W885" s="232"/>
      <c r="X885" s="232"/>
      <c r="Y885" s="232"/>
      <c r="Z885" s="232"/>
      <c r="AA885" s="232"/>
    </row>
    <row r="886" spans="2:27" ht="15.75" customHeight="1">
      <c r="B886" s="232"/>
      <c r="C886" s="232"/>
      <c r="D886" s="232"/>
      <c r="E886" s="232"/>
      <c r="F886" s="232"/>
      <c r="G886" s="232"/>
      <c r="H886" s="232"/>
      <c r="I886" s="232"/>
      <c r="J886" s="232"/>
      <c r="K886" s="232"/>
      <c r="L886" s="232"/>
      <c r="M886" s="232"/>
      <c r="N886" s="232"/>
      <c r="O886" s="232"/>
      <c r="P886" s="232"/>
      <c r="Q886" s="232"/>
      <c r="R886" s="232"/>
      <c r="S886" s="232"/>
      <c r="T886" s="232"/>
      <c r="U886" s="232"/>
      <c r="V886" s="232"/>
      <c r="W886" s="232"/>
      <c r="X886" s="232"/>
      <c r="Y886" s="232"/>
      <c r="Z886" s="232"/>
      <c r="AA886" s="232"/>
    </row>
    <row r="887" spans="2:27" ht="15.75" customHeight="1">
      <c r="B887" s="232"/>
      <c r="C887" s="232"/>
      <c r="D887" s="232"/>
      <c r="E887" s="232"/>
      <c r="F887" s="232"/>
      <c r="G887" s="232"/>
      <c r="H887" s="232"/>
      <c r="I887" s="232"/>
      <c r="J887" s="232"/>
      <c r="K887" s="232"/>
      <c r="L887" s="232"/>
      <c r="M887" s="232"/>
      <c r="N887" s="232"/>
      <c r="O887" s="232"/>
      <c r="P887" s="232"/>
      <c r="Q887" s="232"/>
      <c r="R887" s="232"/>
      <c r="S887" s="232"/>
      <c r="T887" s="232"/>
      <c r="U887" s="232"/>
      <c r="V887" s="232"/>
      <c r="W887" s="232"/>
      <c r="X887" s="232"/>
      <c r="Y887" s="232"/>
      <c r="Z887" s="232"/>
      <c r="AA887" s="232"/>
    </row>
    <row r="888" spans="2:27" ht="15.75" customHeight="1">
      <c r="B888" s="232"/>
      <c r="C888" s="232"/>
      <c r="D888" s="232"/>
      <c r="E888" s="232"/>
      <c r="F888" s="232"/>
      <c r="G888" s="232"/>
      <c r="H888" s="232"/>
      <c r="I888" s="232"/>
      <c r="J888" s="232"/>
      <c r="K888" s="232"/>
      <c r="L888" s="232"/>
      <c r="M888" s="232"/>
      <c r="N888" s="232"/>
      <c r="O888" s="232"/>
      <c r="P888" s="232"/>
      <c r="Q888" s="232"/>
      <c r="R888" s="232"/>
      <c r="S888" s="232"/>
      <c r="T888" s="232"/>
      <c r="U888" s="232"/>
      <c r="V888" s="232"/>
      <c r="W888" s="232"/>
      <c r="X888" s="232"/>
      <c r="Y888" s="232"/>
      <c r="Z888" s="232"/>
      <c r="AA888" s="232"/>
    </row>
    <row r="889" spans="2:27" ht="15.75" customHeight="1">
      <c r="B889" s="232"/>
      <c r="C889" s="232"/>
      <c r="D889" s="232"/>
      <c r="E889" s="232"/>
      <c r="F889" s="232"/>
      <c r="G889" s="232"/>
      <c r="H889" s="232"/>
      <c r="I889" s="232"/>
      <c r="J889" s="232"/>
      <c r="K889" s="232"/>
      <c r="L889" s="232"/>
      <c r="M889" s="232"/>
      <c r="N889" s="232"/>
      <c r="O889" s="232"/>
      <c r="P889" s="232"/>
      <c r="Q889" s="232"/>
      <c r="R889" s="232"/>
      <c r="S889" s="232"/>
      <c r="T889" s="232"/>
      <c r="U889" s="232"/>
      <c r="V889" s="232"/>
      <c r="W889" s="232"/>
      <c r="X889" s="232"/>
      <c r="Y889" s="232"/>
      <c r="Z889" s="232"/>
      <c r="AA889" s="232"/>
    </row>
    <row r="890" spans="2:27" ht="15.75" customHeight="1">
      <c r="B890" s="232"/>
      <c r="C890" s="232"/>
      <c r="D890" s="232"/>
      <c r="E890" s="232"/>
      <c r="F890" s="232"/>
      <c r="G890" s="232"/>
      <c r="H890" s="232"/>
      <c r="I890" s="232"/>
      <c r="J890" s="232"/>
      <c r="K890" s="232"/>
      <c r="L890" s="232"/>
      <c r="M890" s="232"/>
      <c r="N890" s="232"/>
      <c r="O890" s="232"/>
      <c r="P890" s="232"/>
      <c r="Q890" s="232"/>
      <c r="R890" s="232"/>
      <c r="S890" s="232"/>
      <c r="T890" s="232"/>
      <c r="U890" s="232"/>
      <c r="V890" s="232"/>
      <c r="W890" s="232"/>
      <c r="X890" s="232"/>
      <c r="Y890" s="232"/>
      <c r="Z890" s="232"/>
      <c r="AA890" s="232"/>
    </row>
    <row r="891" spans="2:27" ht="15.75" customHeight="1">
      <c r="B891" s="232"/>
      <c r="C891" s="232"/>
      <c r="D891" s="232"/>
      <c r="E891" s="232"/>
      <c r="F891" s="232"/>
      <c r="G891" s="232"/>
      <c r="H891" s="232"/>
      <c r="I891" s="232"/>
      <c r="J891" s="232"/>
      <c r="K891" s="232"/>
      <c r="L891" s="232"/>
      <c r="M891" s="232"/>
      <c r="N891" s="232"/>
      <c r="O891" s="232"/>
      <c r="P891" s="232"/>
      <c r="Q891" s="232"/>
      <c r="R891" s="232"/>
      <c r="S891" s="232"/>
      <c r="T891" s="232"/>
      <c r="U891" s="232"/>
      <c r="V891" s="232"/>
      <c r="W891" s="232"/>
      <c r="X891" s="232"/>
      <c r="Y891" s="232"/>
      <c r="Z891" s="232"/>
      <c r="AA891" s="232"/>
    </row>
    <row r="892" spans="2:27" ht="15.75" customHeight="1">
      <c r="B892" s="232"/>
      <c r="C892" s="232"/>
      <c r="D892" s="232"/>
      <c r="E892" s="232"/>
      <c r="F892" s="232"/>
      <c r="G892" s="232"/>
      <c r="H892" s="232"/>
      <c r="I892" s="232"/>
      <c r="J892" s="232"/>
      <c r="K892" s="232"/>
      <c r="L892" s="232"/>
      <c r="M892" s="232"/>
      <c r="N892" s="232"/>
      <c r="O892" s="232"/>
      <c r="P892" s="232"/>
      <c r="Q892" s="232"/>
      <c r="R892" s="232"/>
      <c r="S892" s="232"/>
      <c r="T892" s="232"/>
      <c r="U892" s="232"/>
      <c r="V892" s="232"/>
      <c r="W892" s="232"/>
      <c r="X892" s="232"/>
      <c r="Y892" s="232"/>
      <c r="Z892" s="232"/>
      <c r="AA892" s="232"/>
    </row>
    <row r="893" spans="2:27" ht="15.75" customHeight="1">
      <c r="B893" s="232"/>
      <c r="C893" s="232"/>
      <c r="D893" s="232"/>
      <c r="E893" s="232"/>
      <c r="F893" s="232"/>
      <c r="G893" s="232"/>
      <c r="H893" s="232"/>
      <c r="I893" s="232"/>
      <c r="J893" s="232"/>
      <c r="K893" s="232"/>
      <c r="L893" s="232"/>
      <c r="M893" s="232"/>
      <c r="N893" s="232"/>
      <c r="O893" s="232"/>
      <c r="P893" s="232"/>
      <c r="Q893" s="232"/>
      <c r="R893" s="232"/>
      <c r="S893" s="232"/>
      <c r="T893" s="232"/>
      <c r="U893" s="232"/>
      <c r="V893" s="232"/>
      <c r="W893" s="232"/>
      <c r="X893" s="232"/>
      <c r="Y893" s="232"/>
      <c r="Z893" s="232"/>
      <c r="AA893" s="232"/>
    </row>
    <row r="894" spans="2:27" ht="15.75" customHeight="1">
      <c r="B894" s="232"/>
      <c r="C894" s="232"/>
      <c r="D894" s="232"/>
      <c r="E894" s="232"/>
      <c r="F894" s="232"/>
      <c r="G894" s="232"/>
      <c r="H894" s="232"/>
      <c r="I894" s="232"/>
      <c r="J894" s="232"/>
      <c r="K894" s="232"/>
      <c r="L894" s="232"/>
      <c r="M894" s="232"/>
      <c r="N894" s="232"/>
      <c r="O894" s="232"/>
      <c r="P894" s="232"/>
      <c r="Q894" s="232"/>
      <c r="R894" s="232"/>
      <c r="S894" s="232"/>
      <c r="T894" s="232"/>
      <c r="U894" s="232"/>
      <c r="V894" s="232"/>
      <c r="W894" s="232"/>
      <c r="X894" s="232"/>
      <c r="Y894" s="232"/>
      <c r="Z894" s="232"/>
      <c r="AA894" s="232"/>
    </row>
    <row r="895" spans="2:27" ht="15.75" customHeight="1">
      <c r="B895" s="232"/>
      <c r="C895" s="232"/>
      <c r="D895" s="232"/>
      <c r="E895" s="232"/>
      <c r="F895" s="232"/>
      <c r="G895" s="232"/>
      <c r="H895" s="232"/>
      <c r="I895" s="232"/>
      <c r="J895" s="232"/>
      <c r="K895" s="232"/>
      <c r="L895" s="232"/>
      <c r="M895" s="232"/>
      <c r="N895" s="232"/>
      <c r="O895" s="232"/>
      <c r="P895" s="232"/>
      <c r="Q895" s="232"/>
      <c r="R895" s="232"/>
      <c r="S895" s="232"/>
      <c r="T895" s="232"/>
      <c r="U895" s="232"/>
      <c r="V895" s="232"/>
      <c r="W895" s="232"/>
      <c r="X895" s="232"/>
      <c r="Y895" s="232"/>
      <c r="Z895" s="232"/>
      <c r="AA895" s="232"/>
    </row>
    <row r="896" spans="2:27" ht="15.75" customHeight="1">
      <c r="B896" s="232"/>
      <c r="C896" s="232"/>
      <c r="D896" s="232"/>
      <c r="E896" s="232"/>
      <c r="F896" s="232"/>
      <c r="G896" s="232"/>
      <c r="H896" s="232"/>
      <c r="I896" s="232"/>
      <c r="J896" s="232"/>
      <c r="K896" s="232"/>
      <c r="L896" s="232"/>
      <c r="M896" s="232"/>
      <c r="N896" s="232"/>
      <c r="O896" s="232"/>
      <c r="P896" s="232"/>
      <c r="Q896" s="232"/>
      <c r="R896" s="232"/>
      <c r="S896" s="232"/>
      <c r="T896" s="232"/>
      <c r="U896" s="232"/>
      <c r="V896" s="232"/>
      <c r="W896" s="232"/>
      <c r="X896" s="232"/>
      <c r="Y896" s="232"/>
      <c r="Z896" s="232"/>
      <c r="AA896" s="232"/>
    </row>
    <row r="897" spans="2:27" ht="15.75" customHeight="1">
      <c r="B897" s="232"/>
      <c r="C897" s="232"/>
      <c r="D897" s="232"/>
      <c r="E897" s="232"/>
      <c r="F897" s="232"/>
      <c r="G897" s="232"/>
      <c r="H897" s="232"/>
      <c r="I897" s="232"/>
      <c r="J897" s="232"/>
      <c r="K897" s="232"/>
      <c r="L897" s="232"/>
      <c r="M897" s="232"/>
      <c r="N897" s="232"/>
      <c r="O897" s="232"/>
      <c r="P897" s="232"/>
      <c r="Q897" s="232"/>
      <c r="R897" s="232"/>
      <c r="S897" s="232"/>
      <c r="T897" s="232"/>
      <c r="U897" s="232"/>
      <c r="V897" s="232"/>
      <c r="W897" s="232"/>
      <c r="X897" s="232"/>
      <c r="Y897" s="232"/>
      <c r="Z897" s="232"/>
      <c r="AA897" s="232"/>
    </row>
    <row r="898" spans="2:27" ht="15.75" customHeight="1">
      <c r="B898" s="232"/>
      <c r="C898" s="232"/>
      <c r="D898" s="232"/>
      <c r="E898" s="232"/>
      <c r="F898" s="232"/>
      <c r="G898" s="232"/>
      <c r="H898" s="232"/>
      <c r="I898" s="232"/>
      <c r="J898" s="232"/>
      <c r="K898" s="232"/>
      <c r="L898" s="232"/>
      <c r="M898" s="232"/>
      <c r="N898" s="232"/>
      <c r="O898" s="232"/>
      <c r="P898" s="232"/>
      <c r="Q898" s="232"/>
      <c r="R898" s="232"/>
      <c r="S898" s="232"/>
      <c r="T898" s="232"/>
      <c r="U898" s="232"/>
      <c r="V898" s="232"/>
      <c r="W898" s="232"/>
      <c r="X898" s="232"/>
      <c r="Y898" s="232"/>
      <c r="Z898" s="232"/>
      <c r="AA898" s="232"/>
    </row>
    <row r="899" spans="2:27" ht="15.75" customHeight="1">
      <c r="B899" s="232"/>
      <c r="C899" s="232"/>
      <c r="D899" s="232"/>
      <c r="E899" s="232"/>
      <c r="F899" s="232"/>
      <c r="G899" s="232"/>
      <c r="H899" s="232"/>
      <c r="I899" s="232"/>
      <c r="J899" s="232"/>
      <c r="K899" s="232"/>
      <c r="L899" s="232"/>
      <c r="M899" s="232"/>
      <c r="N899" s="232"/>
      <c r="O899" s="232"/>
      <c r="P899" s="232"/>
      <c r="Q899" s="232"/>
      <c r="R899" s="232"/>
      <c r="S899" s="232"/>
      <c r="T899" s="232"/>
      <c r="U899" s="232"/>
      <c r="V899" s="232"/>
      <c r="W899" s="232"/>
      <c r="X899" s="232"/>
      <c r="Y899" s="232"/>
      <c r="Z899" s="232"/>
      <c r="AA899" s="232"/>
    </row>
    <row r="900" spans="2:27" ht="15.75" customHeight="1">
      <c r="B900" s="232"/>
      <c r="C900" s="232"/>
      <c r="D900" s="232"/>
      <c r="E900" s="232"/>
      <c r="F900" s="232"/>
      <c r="G900" s="232"/>
      <c r="H900" s="232"/>
      <c r="I900" s="232"/>
      <c r="J900" s="232"/>
      <c r="K900" s="232"/>
      <c r="L900" s="232"/>
      <c r="M900" s="232"/>
      <c r="N900" s="232"/>
      <c r="O900" s="232"/>
      <c r="P900" s="232"/>
      <c r="Q900" s="232"/>
      <c r="R900" s="232"/>
      <c r="S900" s="232"/>
      <c r="T900" s="232"/>
      <c r="U900" s="232"/>
      <c r="V900" s="232"/>
      <c r="W900" s="232"/>
      <c r="X900" s="232"/>
      <c r="Y900" s="232"/>
      <c r="Z900" s="232"/>
      <c r="AA900" s="232"/>
    </row>
    <row r="901" spans="2:27" ht="15.75" customHeight="1">
      <c r="B901" s="232"/>
      <c r="C901" s="232"/>
      <c r="D901" s="232"/>
      <c r="E901" s="232"/>
      <c r="F901" s="232"/>
      <c r="G901" s="232"/>
      <c r="H901" s="232"/>
      <c r="I901" s="232"/>
      <c r="J901" s="232"/>
      <c r="K901" s="232"/>
      <c r="L901" s="232"/>
      <c r="M901" s="232"/>
      <c r="N901" s="232"/>
      <c r="O901" s="232"/>
      <c r="P901" s="232"/>
      <c r="Q901" s="232"/>
      <c r="R901" s="232"/>
      <c r="S901" s="232"/>
      <c r="T901" s="232"/>
      <c r="U901" s="232"/>
      <c r="V901" s="232"/>
      <c r="W901" s="232"/>
      <c r="X901" s="232"/>
      <c r="Y901" s="232"/>
      <c r="Z901" s="232"/>
      <c r="AA901" s="232"/>
    </row>
    <row r="902" spans="2:27" ht="15.75" customHeight="1">
      <c r="B902" s="232"/>
      <c r="C902" s="232"/>
      <c r="D902" s="232"/>
      <c r="E902" s="232"/>
      <c r="F902" s="232"/>
      <c r="G902" s="232"/>
      <c r="H902" s="232"/>
      <c r="I902" s="232"/>
      <c r="J902" s="232"/>
      <c r="K902" s="232"/>
      <c r="L902" s="232"/>
      <c r="M902" s="232"/>
      <c r="N902" s="232"/>
      <c r="O902" s="232"/>
      <c r="P902" s="232"/>
      <c r="Q902" s="232"/>
      <c r="R902" s="232"/>
      <c r="S902" s="232"/>
      <c r="T902" s="232"/>
      <c r="U902" s="232"/>
      <c r="V902" s="232"/>
      <c r="W902" s="232"/>
      <c r="X902" s="232"/>
      <c r="Y902" s="232"/>
      <c r="Z902" s="232"/>
      <c r="AA902" s="232"/>
    </row>
    <row r="903" spans="2:27" ht="15.75" customHeight="1">
      <c r="B903" s="232"/>
      <c r="C903" s="232"/>
      <c r="D903" s="232"/>
      <c r="E903" s="232"/>
      <c r="F903" s="232"/>
      <c r="G903" s="232"/>
      <c r="H903" s="232"/>
      <c r="I903" s="232"/>
      <c r="J903" s="232"/>
      <c r="K903" s="232"/>
      <c r="L903" s="232"/>
      <c r="M903" s="232"/>
      <c r="N903" s="232"/>
      <c r="O903" s="232"/>
      <c r="P903" s="232"/>
      <c r="Q903" s="232"/>
      <c r="R903" s="232"/>
      <c r="S903" s="232"/>
      <c r="T903" s="232"/>
      <c r="U903" s="232"/>
      <c r="V903" s="232"/>
      <c r="W903" s="232"/>
      <c r="X903" s="232"/>
      <c r="Y903" s="232"/>
      <c r="Z903" s="232"/>
      <c r="AA903" s="232"/>
    </row>
    <row r="904" spans="2:27" ht="15.75" customHeight="1">
      <c r="B904" s="232"/>
      <c r="C904" s="232"/>
      <c r="D904" s="232"/>
      <c r="E904" s="232"/>
      <c r="F904" s="232"/>
      <c r="G904" s="232"/>
      <c r="H904" s="232"/>
      <c r="I904" s="232"/>
      <c r="J904" s="232"/>
      <c r="K904" s="232"/>
      <c r="L904" s="232"/>
      <c r="M904" s="232"/>
      <c r="N904" s="232"/>
      <c r="O904" s="232"/>
      <c r="P904" s="232"/>
      <c r="Q904" s="232"/>
      <c r="R904" s="232"/>
      <c r="S904" s="232"/>
      <c r="T904" s="232"/>
      <c r="U904" s="232"/>
      <c r="V904" s="232"/>
      <c r="W904" s="232"/>
      <c r="X904" s="232"/>
      <c r="Y904" s="232"/>
      <c r="Z904" s="232"/>
      <c r="AA904" s="232"/>
    </row>
    <row r="905" spans="2:27" ht="15.75" customHeight="1">
      <c r="B905" s="232"/>
      <c r="C905" s="232"/>
      <c r="D905" s="232"/>
      <c r="E905" s="232"/>
      <c r="F905" s="232"/>
      <c r="G905" s="232"/>
      <c r="H905" s="232"/>
      <c r="I905" s="232"/>
      <c r="J905" s="232"/>
      <c r="K905" s="232"/>
      <c r="L905" s="232"/>
      <c r="M905" s="232"/>
      <c r="N905" s="232"/>
      <c r="O905" s="232"/>
      <c r="P905" s="232"/>
      <c r="Q905" s="232"/>
      <c r="R905" s="232"/>
      <c r="S905" s="232"/>
      <c r="T905" s="232"/>
      <c r="U905" s="232"/>
      <c r="V905" s="232"/>
      <c r="W905" s="232"/>
      <c r="X905" s="232"/>
      <c r="Y905" s="232"/>
      <c r="Z905" s="232"/>
      <c r="AA905" s="232"/>
    </row>
    <row r="906" spans="2:27" ht="15.75" customHeight="1">
      <c r="B906" s="232"/>
      <c r="C906" s="232"/>
      <c r="D906" s="232"/>
      <c r="E906" s="232"/>
      <c r="F906" s="232"/>
      <c r="G906" s="232"/>
      <c r="H906" s="232"/>
      <c r="I906" s="232"/>
      <c r="J906" s="232"/>
      <c r="K906" s="232"/>
      <c r="L906" s="232"/>
      <c r="M906" s="232"/>
      <c r="N906" s="232"/>
      <c r="O906" s="232"/>
      <c r="P906" s="232"/>
      <c r="Q906" s="232"/>
      <c r="R906" s="232"/>
      <c r="S906" s="232"/>
      <c r="T906" s="232"/>
      <c r="U906" s="232"/>
      <c r="V906" s="232"/>
      <c r="W906" s="232"/>
      <c r="X906" s="232"/>
      <c r="Y906" s="232"/>
      <c r="Z906" s="232"/>
      <c r="AA906" s="232"/>
    </row>
    <row r="907" spans="2:27" ht="15.75" customHeight="1">
      <c r="B907" s="232"/>
      <c r="C907" s="232"/>
      <c r="D907" s="232"/>
      <c r="E907" s="232"/>
      <c r="F907" s="232"/>
      <c r="G907" s="232"/>
      <c r="H907" s="232"/>
      <c r="I907" s="232"/>
      <c r="J907" s="232"/>
      <c r="K907" s="232"/>
      <c r="L907" s="232"/>
      <c r="M907" s="232"/>
      <c r="N907" s="232"/>
      <c r="O907" s="232"/>
      <c r="P907" s="232"/>
      <c r="Q907" s="232"/>
      <c r="R907" s="232"/>
      <c r="S907" s="232"/>
      <c r="T907" s="232"/>
      <c r="U907" s="232"/>
      <c r="V907" s="232"/>
      <c r="W907" s="232"/>
      <c r="X907" s="232"/>
      <c r="Y907" s="232"/>
      <c r="Z907" s="232"/>
      <c r="AA907" s="232"/>
    </row>
    <row r="908" spans="2:27" ht="15.75" customHeight="1">
      <c r="B908" s="232"/>
      <c r="C908" s="232"/>
      <c r="D908" s="232"/>
      <c r="E908" s="232"/>
      <c r="F908" s="232"/>
      <c r="G908" s="232"/>
      <c r="H908" s="232"/>
      <c r="I908" s="232"/>
      <c r="J908" s="232"/>
      <c r="K908" s="232"/>
      <c r="L908" s="232"/>
      <c r="M908" s="232"/>
      <c r="N908" s="232"/>
      <c r="O908" s="232"/>
      <c r="P908" s="232"/>
      <c r="Q908" s="232"/>
      <c r="R908" s="232"/>
      <c r="S908" s="232"/>
      <c r="T908" s="232"/>
      <c r="U908" s="232"/>
      <c r="V908" s="232"/>
      <c r="W908" s="232"/>
      <c r="X908" s="232"/>
      <c r="Y908" s="232"/>
      <c r="Z908" s="232"/>
      <c r="AA908" s="232"/>
    </row>
    <row r="909" spans="2:27" ht="15.75" customHeight="1">
      <c r="B909" s="232"/>
      <c r="C909" s="232"/>
      <c r="D909" s="232"/>
      <c r="E909" s="232"/>
      <c r="F909" s="232"/>
      <c r="G909" s="232"/>
      <c r="H909" s="232"/>
      <c r="I909" s="232"/>
      <c r="J909" s="232"/>
      <c r="K909" s="232"/>
      <c r="L909" s="232"/>
      <c r="M909" s="232"/>
      <c r="N909" s="232"/>
      <c r="O909" s="232"/>
      <c r="P909" s="232"/>
      <c r="Q909" s="232"/>
      <c r="R909" s="232"/>
      <c r="S909" s="232"/>
      <c r="T909" s="232"/>
      <c r="U909" s="232"/>
      <c r="V909" s="232"/>
      <c r="W909" s="232"/>
      <c r="X909" s="232"/>
      <c r="Y909" s="232"/>
      <c r="Z909" s="232"/>
      <c r="AA909" s="232"/>
    </row>
    <row r="910" spans="2:27" ht="15.75" customHeight="1">
      <c r="B910" s="232"/>
      <c r="C910" s="232"/>
      <c r="D910" s="232"/>
      <c r="E910" s="232"/>
      <c r="F910" s="232"/>
      <c r="G910" s="232"/>
      <c r="H910" s="232"/>
      <c r="I910" s="232"/>
      <c r="J910" s="232"/>
      <c r="K910" s="232"/>
      <c r="L910" s="232"/>
      <c r="M910" s="232"/>
      <c r="N910" s="232"/>
      <c r="O910" s="232"/>
      <c r="P910" s="232"/>
      <c r="Q910" s="232"/>
      <c r="R910" s="232"/>
      <c r="S910" s="232"/>
      <c r="T910" s="232"/>
      <c r="U910" s="232"/>
      <c r="V910" s="232"/>
      <c r="W910" s="232"/>
      <c r="X910" s="232"/>
      <c r="Y910" s="232"/>
      <c r="Z910" s="232"/>
      <c r="AA910" s="232"/>
    </row>
    <row r="911" spans="2:27" ht="15.75" customHeight="1">
      <c r="B911" s="232"/>
      <c r="C911" s="232"/>
      <c r="D911" s="232"/>
      <c r="E911" s="232"/>
      <c r="F911" s="232"/>
      <c r="G911" s="232"/>
      <c r="H911" s="232"/>
      <c r="I911" s="232"/>
      <c r="J911" s="232"/>
      <c r="K911" s="232"/>
      <c r="L911" s="232"/>
      <c r="M911" s="232"/>
      <c r="N911" s="232"/>
      <c r="O911" s="232"/>
      <c r="P911" s="232"/>
      <c r="Q911" s="232"/>
      <c r="R911" s="232"/>
      <c r="S911" s="232"/>
      <c r="T911" s="232"/>
      <c r="U911" s="232"/>
      <c r="V911" s="232"/>
      <c r="W911" s="232"/>
      <c r="X911" s="232"/>
      <c r="Y911" s="232"/>
      <c r="Z911" s="232"/>
      <c r="AA911" s="232"/>
    </row>
    <row r="912" spans="2:27" ht="15.75" customHeight="1">
      <c r="B912" s="232"/>
      <c r="C912" s="232"/>
      <c r="D912" s="232"/>
      <c r="E912" s="232"/>
      <c r="F912" s="232"/>
      <c r="G912" s="232"/>
      <c r="H912" s="232"/>
      <c r="I912" s="232"/>
      <c r="J912" s="232"/>
      <c r="K912" s="232"/>
      <c r="L912" s="232"/>
      <c r="M912" s="232"/>
      <c r="N912" s="232"/>
      <c r="O912" s="232"/>
      <c r="P912" s="232"/>
      <c r="Q912" s="232"/>
      <c r="R912" s="232"/>
      <c r="S912" s="232"/>
      <c r="T912" s="232"/>
      <c r="U912" s="232"/>
      <c r="V912" s="232"/>
      <c r="W912" s="232"/>
      <c r="X912" s="232"/>
      <c r="Y912" s="232"/>
      <c r="Z912" s="232"/>
      <c r="AA912" s="232"/>
    </row>
    <row r="913" spans="2:27" ht="15.75" customHeight="1">
      <c r="B913" s="232"/>
      <c r="C913" s="232"/>
      <c r="D913" s="232"/>
      <c r="E913" s="232"/>
      <c r="F913" s="232"/>
      <c r="G913" s="232"/>
      <c r="H913" s="232"/>
      <c r="I913" s="232"/>
      <c r="J913" s="232"/>
      <c r="K913" s="232"/>
      <c r="L913" s="232"/>
      <c r="M913" s="232"/>
      <c r="N913" s="232"/>
      <c r="O913" s="232"/>
      <c r="P913" s="232"/>
      <c r="Q913" s="232"/>
      <c r="R913" s="232"/>
      <c r="S913" s="232"/>
      <c r="T913" s="232"/>
      <c r="U913" s="232"/>
      <c r="V913" s="232"/>
      <c r="W913" s="232"/>
      <c r="X913" s="232"/>
      <c r="Y913" s="232"/>
      <c r="Z913" s="232"/>
      <c r="AA913" s="232"/>
    </row>
    <row r="914" spans="2:27" ht="15.75" customHeight="1">
      <c r="B914" s="232"/>
      <c r="C914" s="232"/>
      <c r="D914" s="232"/>
      <c r="E914" s="232"/>
      <c r="F914" s="232"/>
      <c r="G914" s="232"/>
      <c r="H914" s="232"/>
      <c r="I914" s="232"/>
      <c r="J914" s="232"/>
      <c r="K914" s="232"/>
      <c r="L914" s="232"/>
      <c r="M914" s="232"/>
      <c r="N914" s="232"/>
      <c r="O914" s="232"/>
      <c r="P914" s="232"/>
      <c r="Q914" s="232"/>
      <c r="R914" s="232"/>
      <c r="S914" s="232"/>
      <c r="T914" s="232"/>
      <c r="U914" s="232"/>
      <c r="V914" s="232"/>
      <c r="W914" s="232"/>
      <c r="X914" s="232"/>
      <c r="Y914" s="232"/>
      <c r="Z914" s="232"/>
      <c r="AA914" s="232"/>
    </row>
    <row r="915" spans="2:27" ht="15.75" customHeight="1">
      <c r="B915" s="232"/>
      <c r="C915" s="232"/>
      <c r="D915" s="232"/>
      <c r="E915" s="232"/>
      <c r="F915" s="232"/>
      <c r="G915" s="232"/>
      <c r="H915" s="232"/>
      <c r="I915" s="232"/>
      <c r="J915" s="232"/>
      <c r="K915" s="232"/>
      <c r="L915" s="232"/>
      <c r="M915" s="232"/>
      <c r="N915" s="232"/>
      <c r="O915" s="232"/>
      <c r="P915" s="232"/>
      <c r="Q915" s="232"/>
      <c r="R915" s="232"/>
      <c r="S915" s="232"/>
      <c r="T915" s="232"/>
      <c r="U915" s="232"/>
      <c r="V915" s="232"/>
      <c r="W915" s="232"/>
      <c r="X915" s="232"/>
      <c r="Y915" s="232"/>
      <c r="Z915" s="232"/>
      <c r="AA915" s="232"/>
    </row>
    <row r="916" spans="2:27" ht="15.75" customHeight="1">
      <c r="B916" s="232"/>
      <c r="C916" s="232"/>
      <c r="D916" s="232"/>
      <c r="E916" s="232"/>
      <c r="F916" s="232"/>
      <c r="G916" s="232"/>
      <c r="H916" s="232"/>
      <c r="I916" s="232"/>
      <c r="J916" s="232"/>
      <c r="K916" s="232"/>
      <c r="L916" s="232"/>
      <c r="M916" s="232"/>
      <c r="N916" s="232"/>
      <c r="O916" s="232"/>
      <c r="P916" s="232"/>
      <c r="Q916" s="232"/>
      <c r="R916" s="232"/>
      <c r="S916" s="232"/>
      <c r="T916" s="232"/>
      <c r="U916" s="232"/>
      <c r="V916" s="232"/>
      <c r="W916" s="232"/>
      <c r="X916" s="232"/>
      <c r="Y916" s="232"/>
      <c r="Z916" s="232"/>
      <c r="AA916" s="232"/>
    </row>
    <row r="917" spans="2:27" ht="15.75" customHeight="1">
      <c r="B917" s="232"/>
      <c r="C917" s="232"/>
      <c r="D917" s="232"/>
      <c r="E917" s="232"/>
      <c r="F917" s="232"/>
      <c r="G917" s="232"/>
      <c r="H917" s="232"/>
      <c r="I917" s="232"/>
      <c r="J917" s="232"/>
      <c r="K917" s="232"/>
      <c r="L917" s="232"/>
      <c r="M917" s="232"/>
      <c r="N917" s="232"/>
      <c r="O917" s="232"/>
      <c r="P917" s="232"/>
      <c r="Q917" s="232"/>
      <c r="R917" s="232"/>
      <c r="S917" s="232"/>
      <c r="T917" s="232"/>
      <c r="U917" s="232"/>
      <c r="V917" s="232"/>
      <c r="W917" s="232"/>
      <c r="X917" s="232"/>
      <c r="Y917" s="232"/>
      <c r="Z917" s="232"/>
      <c r="AA917" s="232"/>
    </row>
    <row r="918" spans="2:27" ht="15.75" customHeight="1">
      <c r="B918" s="232"/>
      <c r="C918" s="232"/>
      <c r="D918" s="232"/>
      <c r="E918" s="232"/>
      <c r="F918" s="232"/>
      <c r="G918" s="232"/>
      <c r="H918" s="232"/>
      <c r="I918" s="232"/>
      <c r="J918" s="232"/>
      <c r="K918" s="232"/>
      <c r="L918" s="232"/>
      <c r="M918" s="232"/>
      <c r="N918" s="232"/>
      <c r="O918" s="232"/>
      <c r="P918" s="232"/>
      <c r="Q918" s="232"/>
      <c r="R918" s="232"/>
      <c r="S918" s="232"/>
      <c r="T918" s="232"/>
      <c r="U918" s="232"/>
      <c r="V918" s="232"/>
      <c r="W918" s="232"/>
      <c r="X918" s="232"/>
      <c r="Y918" s="232"/>
      <c r="Z918" s="232"/>
      <c r="AA918" s="232"/>
    </row>
    <row r="919" spans="2:27" ht="15.75" customHeight="1">
      <c r="B919" s="232"/>
      <c r="C919" s="232"/>
      <c r="D919" s="232"/>
      <c r="E919" s="232"/>
      <c r="F919" s="232"/>
      <c r="G919" s="232"/>
      <c r="H919" s="232"/>
      <c r="I919" s="232"/>
      <c r="J919" s="232"/>
      <c r="K919" s="232"/>
      <c r="L919" s="232"/>
      <c r="M919" s="232"/>
      <c r="N919" s="232"/>
      <c r="O919" s="232"/>
      <c r="P919" s="232"/>
      <c r="Q919" s="232"/>
      <c r="R919" s="232"/>
      <c r="S919" s="232"/>
      <c r="T919" s="232"/>
      <c r="U919" s="232"/>
      <c r="V919" s="232"/>
      <c r="W919" s="232"/>
      <c r="X919" s="232"/>
      <c r="Y919" s="232"/>
      <c r="Z919" s="232"/>
      <c r="AA919" s="232"/>
    </row>
    <row r="920" spans="2:27" ht="15.75" customHeight="1">
      <c r="B920" s="232"/>
      <c r="C920" s="232"/>
      <c r="D920" s="232"/>
      <c r="E920" s="232"/>
      <c r="F920" s="232"/>
      <c r="G920" s="232"/>
      <c r="H920" s="232"/>
      <c r="I920" s="232"/>
      <c r="J920" s="232"/>
      <c r="K920" s="232"/>
      <c r="L920" s="232"/>
      <c r="M920" s="232"/>
      <c r="N920" s="232"/>
      <c r="O920" s="232"/>
      <c r="P920" s="232"/>
      <c r="Q920" s="232"/>
      <c r="R920" s="232"/>
      <c r="S920" s="232"/>
      <c r="T920" s="232"/>
      <c r="U920" s="232"/>
      <c r="V920" s="232"/>
      <c r="W920" s="232"/>
      <c r="X920" s="232"/>
      <c r="Y920" s="232"/>
      <c r="Z920" s="232"/>
      <c r="AA920" s="232"/>
    </row>
    <row r="921" spans="2:27" ht="15.75" customHeight="1">
      <c r="B921" s="232"/>
      <c r="C921" s="232"/>
      <c r="D921" s="232"/>
      <c r="E921" s="232"/>
      <c r="F921" s="232"/>
      <c r="G921" s="232"/>
      <c r="H921" s="232"/>
      <c r="I921" s="232"/>
      <c r="J921" s="232"/>
      <c r="K921" s="232"/>
      <c r="L921" s="232"/>
      <c r="M921" s="232"/>
      <c r="N921" s="232"/>
      <c r="O921" s="232"/>
      <c r="P921" s="232"/>
      <c r="Q921" s="232"/>
      <c r="R921" s="232"/>
      <c r="S921" s="232"/>
      <c r="T921" s="232"/>
      <c r="U921" s="232"/>
      <c r="V921" s="232"/>
      <c r="W921" s="232"/>
      <c r="X921" s="232"/>
      <c r="Y921" s="232"/>
      <c r="Z921" s="232"/>
      <c r="AA921" s="232"/>
    </row>
    <row r="922" spans="2:27" ht="15.75" customHeight="1">
      <c r="B922" s="232"/>
      <c r="C922" s="232"/>
      <c r="D922" s="232"/>
      <c r="E922" s="232"/>
      <c r="F922" s="232"/>
      <c r="G922" s="232"/>
      <c r="H922" s="232"/>
      <c r="I922" s="232"/>
      <c r="J922" s="232"/>
      <c r="K922" s="232"/>
      <c r="L922" s="232"/>
      <c r="M922" s="232"/>
      <c r="N922" s="232"/>
      <c r="O922" s="232"/>
      <c r="P922" s="232"/>
      <c r="Q922" s="232"/>
      <c r="R922" s="232"/>
      <c r="S922" s="232"/>
      <c r="T922" s="232"/>
      <c r="U922" s="232"/>
      <c r="V922" s="232"/>
      <c r="W922" s="232"/>
      <c r="X922" s="232"/>
      <c r="Y922" s="232"/>
      <c r="Z922" s="232"/>
      <c r="AA922" s="232"/>
    </row>
    <row r="923" spans="2:27" ht="15.75" customHeight="1">
      <c r="B923" s="232"/>
      <c r="C923" s="232"/>
      <c r="D923" s="232"/>
      <c r="E923" s="232"/>
      <c r="F923" s="232"/>
      <c r="G923" s="232"/>
      <c r="H923" s="232"/>
      <c r="I923" s="232"/>
      <c r="J923" s="232"/>
      <c r="K923" s="232"/>
      <c r="L923" s="232"/>
      <c r="M923" s="232"/>
      <c r="N923" s="232"/>
      <c r="O923" s="232"/>
      <c r="P923" s="232"/>
      <c r="Q923" s="232"/>
      <c r="R923" s="232"/>
      <c r="S923" s="232"/>
      <c r="T923" s="232"/>
      <c r="U923" s="232"/>
      <c r="V923" s="232"/>
      <c r="W923" s="232"/>
      <c r="X923" s="232"/>
      <c r="Y923" s="232"/>
      <c r="Z923" s="232"/>
      <c r="AA923" s="232"/>
    </row>
    <row r="924" spans="2:27" ht="15.75" customHeight="1">
      <c r="B924" s="232"/>
      <c r="C924" s="232"/>
      <c r="D924" s="232"/>
      <c r="E924" s="232"/>
      <c r="F924" s="232"/>
      <c r="G924" s="232"/>
      <c r="H924" s="232"/>
      <c r="I924" s="232"/>
      <c r="J924" s="232"/>
      <c r="K924" s="232"/>
      <c r="L924" s="232"/>
      <c r="M924" s="232"/>
      <c r="N924" s="232"/>
      <c r="O924" s="232"/>
      <c r="P924" s="232"/>
      <c r="Q924" s="232"/>
      <c r="R924" s="232"/>
      <c r="S924" s="232"/>
      <c r="T924" s="232"/>
      <c r="U924" s="232"/>
      <c r="V924" s="232"/>
      <c r="W924" s="232"/>
      <c r="X924" s="232"/>
      <c r="Y924" s="232"/>
      <c r="Z924" s="232"/>
      <c r="AA924" s="232"/>
    </row>
    <row r="925" spans="2:27" ht="15.75" customHeight="1">
      <c r="B925" s="232"/>
      <c r="C925" s="232"/>
      <c r="D925" s="232"/>
      <c r="E925" s="232"/>
      <c r="F925" s="232"/>
      <c r="G925" s="232"/>
      <c r="H925" s="232"/>
      <c r="I925" s="232"/>
      <c r="J925" s="232"/>
      <c r="K925" s="232"/>
      <c r="L925" s="232"/>
      <c r="M925" s="232"/>
      <c r="N925" s="232"/>
      <c r="O925" s="232"/>
      <c r="P925" s="232"/>
      <c r="Q925" s="232"/>
      <c r="R925" s="232"/>
      <c r="S925" s="232"/>
      <c r="T925" s="232"/>
      <c r="U925" s="232"/>
      <c r="V925" s="232"/>
      <c r="W925" s="232"/>
      <c r="X925" s="232"/>
      <c r="Y925" s="232"/>
      <c r="Z925" s="232"/>
      <c r="AA925" s="232"/>
    </row>
    <row r="926" spans="2:27" ht="15.75" customHeight="1">
      <c r="B926" s="232"/>
      <c r="C926" s="232"/>
      <c r="D926" s="232"/>
      <c r="E926" s="232"/>
      <c r="F926" s="232"/>
      <c r="G926" s="232"/>
      <c r="H926" s="232"/>
      <c r="I926" s="232"/>
      <c r="J926" s="232"/>
      <c r="K926" s="232"/>
      <c r="L926" s="232"/>
      <c r="M926" s="232"/>
      <c r="N926" s="232"/>
      <c r="O926" s="232"/>
      <c r="P926" s="232"/>
      <c r="Q926" s="232"/>
      <c r="R926" s="232"/>
      <c r="S926" s="232"/>
      <c r="T926" s="232"/>
      <c r="U926" s="232"/>
      <c r="V926" s="232"/>
      <c r="W926" s="232"/>
      <c r="X926" s="232"/>
      <c r="Y926" s="232"/>
      <c r="Z926" s="232"/>
      <c r="AA926" s="232"/>
    </row>
    <row r="927" spans="2:27" ht="15.75" customHeight="1">
      <c r="B927" s="232"/>
      <c r="C927" s="232"/>
      <c r="D927" s="232"/>
      <c r="E927" s="232"/>
      <c r="F927" s="232"/>
      <c r="G927" s="232"/>
      <c r="H927" s="232"/>
      <c r="I927" s="232"/>
      <c r="J927" s="232"/>
      <c r="K927" s="232"/>
      <c r="L927" s="232"/>
      <c r="M927" s="232"/>
      <c r="N927" s="232"/>
      <c r="O927" s="232"/>
      <c r="P927" s="232"/>
      <c r="Q927" s="232"/>
      <c r="R927" s="232"/>
      <c r="S927" s="232"/>
      <c r="T927" s="232"/>
      <c r="U927" s="232"/>
      <c r="V927" s="232"/>
      <c r="W927" s="232"/>
      <c r="X927" s="232"/>
      <c r="Y927" s="232"/>
      <c r="Z927" s="232"/>
      <c r="AA927" s="232"/>
    </row>
    <row r="928" spans="2:27" ht="15.75" customHeight="1">
      <c r="B928" s="232"/>
      <c r="C928" s="232"/>
      <c r="D928" s="232"/>
      <c r="E928" s="232"/>
      <c r="F928" s="232"/>
      <c r="G928" s="232"/>
      <c r="H928" s="232"/>
      <c r="I928" s="232"/>
      <c r="J928" s="232"/>
      <c r="K928" s="232"/>
      <c r="L928" s="232"/>
      <c r="M928" s="232"/>
      <c r="N928" s="232"/>
      <c r="O928" s="232"/>
      <c r="P928" s="232"/>
      <c r="Q928" s="232"/>
      <c r="R928" s="232"/>
      <c r="S928" s="232"/>
      <c r="T928" s="232"/>
      <c r="U928" s="232"/>
      <c r="V928" s="232"/>
      <c r="W928" s="232"/>
      <c r="X928" s="232"/>
      <c r="Y928" s="232"/>
      <c r="Z928" s="232"/>
      <c r="AA928" s="232"/>
    </row>
    <row r="929" spans="2:27" ht="15.75" customHeight="1">
      <c r="B929" s="232"/>
      <c r="C929" s="232"/>
      <c r="D929" s="232"/>
      <c r="E929" s="232"/>
      <c r="F929" s="232"/>
      <c r="G929" s="232"/>
      <c r="H929" s="232"/>
      <c r="I929" s="232"/>
      <c r="J929" s="232"/>
      <c r="K929" s="232"/>
      <c r="L929" s="232"/>
      <c r="M929" s="232"/>
      <c r="N929" s="232"/>
      <c r="O929" s="232"/>
      <c r="P929" s="232"/>
      <c r="Q929" s="232"/>
      <c r="R929" s="232"/>
      <c r="S929" s="232"/>
      <c r="T929" s="232"/>
      <c r="U929" s="232"/>
      <c r="V929" s="232"/>
      <c r="W929" s="232"/>
      <c r="X929" s="232"/>
      <c r="Y929" s="232"/>
      <c r="Z929" s="232"/>
      <c r="AA929" s="232"/>
    </row>
    <row r="930" spans="2:27" ht="15.75" customHeight="1">
      <c r="B930" s="232"/>
      <c r="C930" s="232"/>
      <c r="D930" s="232"/>
      <c r="E930" s="232"/>
      <c r="F930" s="232"/>
      <c r="G930" s="232"/>
      <c r="H930" s="232"/>
      <c r="I930" s="232"/>
      <c r="J930" s="232"/>
      <c r="K930" s="232"/>
      <c r="L930" s="232"/>
      <c r="M930" s="232"/>
      <c r="N930" s="232"/>
      <c r="O930" s="232"/>
      <c r="P930" s="232"/>
      <c r="Q930" s="232"/>
      <c r="R930" s="232"/>
      <c r="S930" s="232"/>
      <c r="T930" s="232"/>
      <c r="U930" s="232"/>
      <c r="V930" s="232"/>
      <c r="W930" s="232"/>
      <c r="X930" s="232"/>
      <c r="Y930" s="232"/>
      <c r="Z930" s="232"/>
      <c r="AA930" s="232"/>
    </row>
    <row r="931" spans="2:27" ht="15.75" customHeight="1">
      <c r="B931" s="232"/>
      <c r="C931" s="232"/>
      <c r="D931" s="232"/>
      <c r="E931" s="232"/>
      <c r="F931" s="232"/>
      <c r="G931" s="232"/>
      <c r="H931" s="232"/>
      <c r="I931" s="232"/>
      <c r="J931" s="232"/>
      <c r="K931" s="232"/>
      <c r="L931" s="232"/>
      <c r="M931" s="232"/>
      <c r="N931" s="232"/>
      <c r="O931" s="232"/>
      <c r="P931" s="232"/>
      <c r="Q931" s="232"/>
      <c r="R931" s="232"/>
      <c r="S931" s="232"/>
      <c r="T931" s="232"/>
      <c r="U931" s="232"/>
      <c r="V931" s="232"/>
      <c r="W931" s="232"/>
      <c r="X931" s="232"/>
      <c r="Y931" s="232"/>
      <c r="Z931" s="232"/>
      <c r="AA931" s="232"/>
    </row>
    <row r="932" spans="2:27" ht="15.75" customHeight="1">
      <c r="B932" s="232"/>
      <c r="C932" s="232"/>
      <c r="D932" s="232"/>
      <c r="E932" s="232"/>
      <c r="F932" s="232"/>
      <c r="G932" s="232"/>
      <c r="H932" s="232"/>
      <c r="I932" s="232"/>
      <c r="J932" s="232"/>
      <c r="K932" s="232"/>
      <c r="L932" s="232"/>
      <c r="M932" s="232"/>
      <c r="N932" s="232"/>
      <c r="O932" s="232"/>
      <c r="P932" s="232"/>
      <c r="Q932" s="232"/>
      <c r="R932" s="232"/>
      <c r="S932" s="232"/>
      <c r="T932" s="232"/>
      <c r="U932" s="232"/>
      <c r="V932" s="232"/>
      <c r="W932" s="232"/>
      <c r="X932" s="232"/>
      <c r="Y932" s="232"/>
      <c r="Z932" s="232"/>
      <c r="AA932" s="232"/>
    </row>
    <row r="933" spans="2:27" ht="15.75" customHeight="1">
      <c r="B933" s="232"/>
      <c r="C933" s="232"/>
      <c r="D933" s="232"/>
      <c r="E933" s="232"/>
      <c r="F933" s="232"/>
      <c r="G933" s="232"/>
      <c r="H933" s="232"/>
      <c r="I933" s="232"/>
      <c r="J933" s="232"/>
      <c r="K933" s="232"/>
      <c r="L933" s="232"/>
      <c r="M933" s="232"/>
      <c r="N933" s="232"/>
      <c r="O933" s="232"/>
      <c r="P933" s="232"/>
      <c r="Q933" s="232"/>
      <c r="R933" s="232"/>
      <c r="S933" s="232"/>
      <c r="T933" s="232"/>
      <c r="U933" s="232"/>
      <c r="V933" s="232"/>
      <c r="W933" s="232"/>
      <c r="X933" s="232"/>
      <c r="Y933" s="232"/>
      <c r="Z933" s="232"/>
      <c r="AA933" s="232"/>
    </row>
    <row r="934" spans="2:27" ht="15.75" customHeight="1">
      <c r="B934" s="232"/>
      <c r="C934" s="232"/>
      <c r="D934" s="232"/>
      <c r="E934" s="232"/>
      <c r="F934" s="232"/>
      <c r="G934" s="232"/>
      <c r="H934" s="232"/>
      <c r="I934" s="232"/>
      <c r="J934" s="232"/>
      <c r="K934" s="232"/>
      <c r="L934" s="232"/>
      <c r="M934" s="232"/>
      <c r="N934" s="232"/>
      <c r="O934" s="232"/>
      <c r="P934" s="232"/>
      <c r="Q934" s="232"/>
      <c r="R934" s="232"/>
      <c r="S934" s="232"/>
      <c r="T934" s="232"/>
      <c r="U934" s="232"/>
      <c r="V934" s="232"/>
      <c r="W934" s="232"/>
      <c r="X934" s="232"/>
      <c r="Y934" s="232"/>
      <c r="Z934" s="232"/>
      <c r="AA934" s="232"/>
    </row>
    <row r="935" spans="2:27" ht="15.75" customHeight="1">
      <c r="B935" s="232"/>
      <c r="C935" s="232"/>
      <c r="D935" s="232"/>
      <c r="E935" s="232"/>
      <c r="F935" s="232"/>
      <c r="G935" s="232"/>
      <c r="H935" s="232"/>
      <c r="I935" s="232"/>
      <c r="J935" s="232"/>
      <c r="K935" s="232"/>
      <c r="L935" s="232"/>
      <c r="M935" s="232"/>
      <c r="N935" s="232"/>
      <c r="O935" s="232"/>
      <c r="P935" s="232"/>
      <c r="Q935" s="232"/>
      <c r="R935" s="232"/>
      <c r="S935" s="232"/>
      <c r="T935" s="232"/>
      <c r="U935" s="232"/>
      <c r="V935" s="232"/>
      <c r="W935" s="232"/>
      <c r="X935" s="232"/>
      <c r="Y935" s="232"/>
      <c r="Z935" s="232"/>
      <c r="AA935" s="232"/>
    </row>
    <row r="936" spans="2:27" ht="15.75" customHeight="1">
      <c r="B936" s="232"/>
      <c r="C936" s="232"/>
      <c r="D936" s="232"/>
      <c r="E936" s="232"/>
      <c r="F936" s="232"/>
      <c r="G936" s="232"/>
      <c r="H936" s="232"/>
      <c r="I936" s="232"/>
      <c r="J936" s="232"/>
      <c r="K936" s="232"/>
      <c r="L936" s="232"/>
      <c r="M936" s="232"/>
      <c r="N936" s="232"/>
      <c r="O936" s="232"/>
      <c r="P936" s="232"/>
      <c r="Q936" s="232"/>
      <c r="R936" s="232"/>
      <c r="S936" s="232"/>
      <c r="T936" s="232"/>
      <c r="U936" s="232"/>
      <c r="V936" s="232"/>
      <c r="W936" s="232"/>
      <c r="X936" s="232"/>
      <c r="Y936" s="232"/>
      <c r="Z936" s="232"/>
      <c r="AA936" s="232"/>
    </row>
    <row r="937" spans="2:27" ht="15.75" customHeight="1">
      <c r="B937" s="232"/>
      <c r="C937" s="232"/>
      <c r="D937" s="232"/>
      <c r="E937" s="232"/>
      <c r="F937" s="232"/>
      <c r="G937" s="232"/>
      <c r="H937" s="232"/>
      <c r="I937" s="232"/>
      <c r="J937" s="232"/>
      <c r="K937" s="232"/>
      <c r="L937" s="232"/>
      <c r="M937" s="232"/>
      <c r="N937" s="232"/>
      <c r="O937" s="232"/>
      <c r="P937" s="232"/>
      <c r="Q937" s="232"/>
      <c r="R937" s="232"/>
      <c r="S937" s="232"/>
      <c r="T937" s="232"/>
      <c r="U937" s="232"/>
      <c r="V937" s="232"/>
      <c r="W937" s="232"/>
      <c r="X937" s="232"/>
      <c r="Y937" s="232"/>
      <c r="Z937" s="232"/>
      <c r="AA937" s="232"/>
    </row>
    <row r="938" spans="2:27" ht="15.75" customHeight="1">
      <c r="B938" s="232"/>
      <c r="C938" s="232"/>
      <c r="D938" s="232"/>
      <c r="E938" s="232"/>
      <c r="F938" s="232"/>
      <c r="G938" s="232"/>
      <c r="H938" s="232"/>
      <c r="I938" s="232"/>
      <c r="J938" s="232"/>
      <c r="K938" s="232"/>
      <c r="L938" s="232"/>
      <c r="M938" s="232"/>
      <c r="N938" s="232"/>
      <c r="O938" s="232"/>
      <c r="P938" s="232"/>
      <c r="Q938" s="232"/>
      <c r="R938" s="232"/>
      <c r="S938" s="232"/>
      <c r="T938" s="232"/>
      <c r="U938" s="232"/>
      <c r="V938" s="232"/>
      <c r="W938" s="232"/>
      <c r="X938" s="232"/>
      <c r="Y938" s="232"/>
      <c r="Z938" s="232"/>
      <c r="AA938" s="232"/>
    </row>
    <row r="939" spans="2:27" ht="15.75" customHeight="1">
      <c r="B939" s="232"/>
      <c r="C939" s="232"/>
      <c r="D939" s="232"/>
      <c r="E939" s="232"/>
      <c r="F939" s="232"/>
      <c r="G939" s="232"/>
      <c r="H939" s="232"/>
      <c r="I939" s="232"/>
      <c r="J939" s="232"/>
      <c r="K939" s="232"/>
      <c r="L939" s="232"/>
      <c r="M939" s="232"/>
      <c r="N939" s="232"/>
      <c r="O939" s="232"/>
      <c r="P939" s="232"/>
      <c r="Q939" s="232"/>
      <c r="R939" s="232"/>
      <c r="S939" s="232"/>
      <c r="T939" s="232"/>
      <c r="U939" s="232"/>
      <c r="V939" s="232"/>
      <c r="W939" s="232"/>
      <c r="X939" s="232"/>
      <c r="Y939" s="232"/>
      <c r="Z939" s="232"/>
      <c r="AA939" s="232"/>
    </row>
    <row r="940" spans="2:27" ht="15.75" customHeight="1">
      <c r="B940" s="232"/>
      <c r="C940" s="232"/>
      <c r="D940" s="232"/>
      <c r="E940" s="232"/>
      <c r="F940" s="232"/>
      <c r="G940" s="232"/>
      <c r="H940" s="232"/>
      <c r="I940" s="232"/>
      <c r="J940" s="232"/>
      <c r="K940" s="232"/>
      <c r="L940" s="232"/>
      <c r="M940" s="232"/>
      <c r="N940" s="232"/>
      <c r="O940" s="232"/>
      <c r="P940" s="232"/>
      <c r="Q940" s="232"/>
      <c r="R940" s="232"/>
      <c r="S940" s="232"/>
      <c r="T940" s="232"/>
      <c r="U940" s="232"/>
      <c r="V940" s="232"/>
      <c r="W940" s="232"/>
      <c r="X940" s="232"/>
      <c r="Y940" s="232"/>
      <c r="Z940" s="232"/>
      <c r="AA940" s="232"/>
    </row>
    <row r="941" spans="2:27" ht="15.75" customHeight="1">
      <c r="B941" s="232"/>
      <c r="C941" s="232"/>
      <c r="D941" s="232"/>
      <c r="E941" s="232"/>
      <c r="F941" s="232"/>
      <c r="G941" s="232"/>
      <c r="H941" s="232"/>
      <c r="I941" s="232"/>
      <c r="J941" s="232"/>
      <c r="K941" s="232"/>
      <c r="L941" s="232"/>
      <c r="M941" s="232"/>
      <c r="N941" s="232"/>
      <c r="O941" s="232"/>
      <c r="P941" s="232"/>
      <c r="Q941" s="232"/>
      <c r="R941" s="232"/>
      <c r="S941" s="232"/>
      <c r="T941" s="232"/>
      <c r="U941" s="232"/>
      <c r="V941" s="232"/>
      <c r="W941" s="232"/>
      <c r="X941" s="232"/>
      <c r="Y941" s="232"/>
      <c r="Z941" s="232"/>
      <c r="AA941" s="232"/>
    </row>
    <row r="942" spans="2:27" ht="15.75" customHeight="1">
      <c r="B942" s="232"/>
      <c r="C942" s="232"/>
      <c r="D942" s="232"/>
      <c r="E942" s="232"/>
      <c r="F942" s="232"/>
      <c r="G942" s="232"/>
      <c r="H942" s="232"/>
      <c r="I942" s="232"/>
      <c r="J942" s="232"/>
      <c r="K942" s="232"/>
      <c r="L942" s="232"/>
      <c r="M942" s="232"/>
      <c r="N942" s="232"/>
      <c r="O942" s="232"/>
      <c r="P942" s="232"/>
      <c r="Q942" s="232"/>
      <c r="R942" s="232"/>
      <c r="S942" s="232"/>
      <c r="T942" s="232"/>
      <c r="U942" s="232"/>
      <c r="V942" s="232"/>
      <c r="W942" s="232"/>
      <c r="X942" s="232"/>
      <c r="Y942" s="232"/>
      <c r="Z942" s="232"/>
      <c r="AA942" s="232"/>
    </row>
    <row r="943" spans="2:27" ht="15.75" customHeight="1">
      <c r="B943" s="232"/>
      <c r="C943" s="232"/>
      <c r="D943" s="232"/>
      <c r="E943" s="232"/>
      <c r="F943" s="232"/>
      <c r="G943" s="232"/>
      <c r="H943" s="232"/>
      <c r="I943" s="232"/>
      <c r="J943" s="232"/>
      <c r="K943" s="232"/>
      <c r="L943" s="232"/>
      <c r="M943" s="232"/>
      <c r="N943" s="232"/>
      <c r="O943" s="232"/>
      <c r="P943" s="232"/>
      <c r="Q943" s="232"/>
      <c r="R943" s="232"/>
      <c r="S943" s="232"/>
      <c r="T943" s="232"/>
      <c r="U943" s="232"/>
      <c r="V943" s="232"/>
      <c r="W943" s="232"/>
      <c r="X943" s="232"/>
      <c r="Y943" s="232"/>
      <c r="Z943" s="232"/>
      <c r="AA943" s="232"/>
    </row>
    <row r="944" spans="2:27" ht="15.75" customHeight="1">
      <c r="B944" s="232"/>
      <c r="C944" s="232"/>
      <c r="D944" s="232"/>
      <c r="E944" s="232"/>
      <c r="F944" s="232"/>
      <c r="G944" s="232"/>
      <c r="H944" s="232"/>
      <c r="I944" s="232"/>
      <c r="J944" s="232"/>
      <c r="K944" s="232"/>
      <c r="L944" s="232"/>
      <c r="M944" s="232"/>
      <c r="N944" s="232"/>
      <c r="O944" s="232"/>
      <c r="P944" s="232"/>
      <c r="Q944" s="232"/>
      <c r="R944" s="232"/>
      <c r="S944" s="232"/>
      <c r="T944" s="232"/>
      <c r="U944" s="232"/>
      <c r="V944" s="232"/>
      <c r="W944" s="232"/>
      <c r="X944" s="232"/>
      <c r="Y944" s="232"/>
      <c r="Z944" s="232"/>
      <c r="AA944" s="232"/>
    </row>
    <row r="945" spans="2:27" ht="15.75" customHeight="1">
      <c r="B945" s="232"/>
      <c r="C945" s="232"/>
      <c r="D945" s="232"/>
      <c r="E945" s="232"/>
      <c r="F945" s="232"/>
      <c r="G945" s="232"/>
      <c r="H945" s="232"/>
      <c r="I945" s="232"/>
      <c r="J945" s="232"/>
      <c r="K945" s="232"/>
      <c r="L945" s="232"/>
      <c r="M945" s="232"/>
      <c r="N945" s="232"/>
      <c r="O945" s="232"/>
      <c r="P945" s="232"/>
      <c r="Q945" s="232"/>
      <c r="R945" s="232"/>
      <c r="S945" s="232"/>
      <c r="T945" s="232"/>
      <c r="U945" s="232"/>
      <c r="V945" s="232"/>
      <c r="W945" s="232"/>
      <c r="X945" s="232"/>
      <c r="Y945" s="232"/>
      <c r="Z945" s="232"/>
      <c r="AA945" s="232"/>
    </row>
    <row r="946" spans="2:27" ht="15.75" customHeight="1">
      <c r="B946" s="232"/>
      <c r="C946" s="232"/>
      <c r="D946" s="232"/>
      <c r="E946" s="232"/>
      <c r="F946" s="232"/>
      <c r="G946" s="232"/>
      <c r="H946" s="232"/>
      <c r="I946" s="232"/>
      <c r="J946" s="232"/>
      <c r="K946" s="232"/>
      <c r="L946" s="232"/>
      <c r="M946" s="232"/>
      <c r="N946" s="232"/>
      <c r="O946" s="232"/>
      <c r="P946" s="232"/>
      <c r="Q946" s="232"/>
      <c r="R946" s="232"/>
      <c r="S946" s="232"/>
      <c r="T946" s="232"/>
      <c r="U946" s="232"/>
      <c r="V946" s="232"/>
      <c r="W946" s="232"/>
      <c r="X946" s="232"/>
      <c r="Y946" s="232"/>
      <c r="Z946" s="232"/>
      <c r="AA946" s="232"/>
    </row>
    <row r="947" spans="2:27" ht="15.75" customHeight="1">
      <c r="B947" s="232"/>
      <c r="C947" s="232"/>
      <c r="D947" s="232"/>
      <c r="E947" s="232"/>
      <c r="F947" s="232"/>
      <c r="G947" s="232"/>
      <c r="H947" s="232"/>
      <c r="I947" s="232"/>
      <c r="J947" s="232"/>
      <c r="K947" s="232"/>
      <c r="L947" s="232"/>
      <c r="M947" s="232"/>
      <c r="N947" s="232"/>
      <c r="O947" s="232"/>
      <c r="P947" s="232"/>
      <c r="Q947" s="232"/>
      <c r="R947" s="232"/>
      <c r="S947" s="232"/>
      <c r="T947" s="232"/>
      <c r="U947" s="232"/>
      <c r="V947" s="232"/>
      <c r="W947" s="232"/>
      <c r="X947" s="232"/>
      <c r="Y947" s="232"/>
      <c r="Z947" s="232"/>
      <c r="AA947" s="232"/>
    </row>
    <row r="948" spans="2:27" ht="15.75" customHeight="1">
      <c r="B948" s="232"/>
      <c r="C948" s="232"/>
      <c r="D948" s="232"/>
      <c r="E948" s="232"/>
      <c r="F948" s="232"/>
      <c r="G948" s="232"/>
      <c r="H948" s="232"/>
      <c r="I948" s="232"/>
      <c r="J948" s="232"/>
      <c r="K948" s="232"/>
      <c r="L948" s="232"/>
      <c r="M948" s="232"/>
      <c r="N948" s="232"/>
      <c r="O948" s="232"/>
      <c r="P948" s="232"/>
      <c r="Q948" s="232"/>
      <c r="R948" s="232"/>
      <c r="S948" s="232"/>
      <c r="T948" s="232"/>
      <c r="U948" s="232"/>
      <c r="V948" s="232"/>
      <c r="W948" s="232"/>
      <c r="X948" s="232"/>
      <c r="Y948" s="232"/>
      <c r="Z948" s="232"/>
      <c r="AA948" s="232"/>
    </row>
    <row r="949" spans="2:27" ht="15.75" customHeight="1">
      <c r="B949" s="232"/>
      <c r="C949" s="232"/>
      <c r="D949" s="232"/>
      <c r="E949" s="232"/>
      <c r="F949" s="232"/>
      <c r="G949" s="232"/>
      <c r="H949" s="232"/>
      <c r="I949" s="232"/>
      <c r="J949" s="232"/>
      <c r="K949" s="232"/>
      <c r="L949" s="232"/>
      <c r="M949" s="232"/>
      <c r="N949" s="232"/>
      <c r="O949" s="232"/>
      <c r="P949" s="232"/>
      <c r="Q949" s="232"/>
      <c r="R949" s="232"/>
      <c r="S949" s="232"/>
      <c r="T949" s="232"/>
      <c r="U949" s="232"/>
      <c r="V949" s="232"/>
      <c r="W949" s="232"/>
      <c r="X949" s="232"/>
      <c r="Y949" s="232"/>
      <c r="Z949" s="232"/>
      <c r="AA949" s="232"/>
    </row>
    <row r="950" spans="2:27" ht="15.75" customHeight="1">
      <c r="B950" s="232"/>
      <c r="C950" s="232"/>
      <c r="D950" s="232"/>
      <c r="E950" s="232"/>
      <c r="F950" s="232"/>
      <c r="G950" s="232"/>
      <c r="H950" s="232"/>
      <c r="I950" s="232"/>
      <c r="J950" s="232"/>
      <c r="K950" s="232"/>
      <c r="L950" s="232"/>
      <c r="M950" s="232"/>
      <c r="N950" s="232"/>
      <c r="O950" s="232"/>
      <c r="P950" s="232"/>
      <c r="Q950" s="232"/>
      <c r="R950" s="232"/>
      <c r="S950" s="232"/>
      <c r="T950" s="232"/>
      <c r="U950" s="232"/>
      <c r="V950" s="232"/>
      <c r="W950" s="232"/>
      <c r="X950" s="232"/>
      <c r="Y950" s="232"/>
      <c r="Z950" s="232"/>
      <c r="AA950" s="232"/>
    </row>
    <row r="951" spans="2:27" ht="15.75" customHeight="1">
      <c r="B951" s="232"/>
      <c r="C951" s="232"/>
      <c r="D951" s="232"/>
      <c r="E951" s="232"/>
      <c r="F951" s="232"/>
      <c r="G951" s="232"/>
      <c r="H951" s="232"/>
      <c r="I951" s="232"/>
      <c r="J951" s="232"/>
      <c r="K951" s="232"/>
      <c r="L951" s="232"/>
      <c r="M951" s="232"/>
      <c r="N951" s="232"/>
      <c r="O951" s="232"/>
      <c r="P951" s="232"/>
      <c r="Q951" s="232"/>
      <c r="R951" s="232"/>
      <c r="S951" s="232"/>
      <c r="T951" s="232"/>
      <c r="U951" s="232"/>
      <c r="V951" s="232"/>
      <c r="W951" s="232"/>
      <c r="X951" s="232"/>
      <c r="Y951" s="232"/>
      <c r="Z951" s="232"/>
      <c r="AA951" s="232"/>
    </row>
    <row r="952" spans="2:27" ht="15.75" customHeight="1">
      <c r="B952" s="232"/>
      <c r="C952" s="232"/>
      <c r="D952" s="232"/>
      <c r="E952" s="232"/>
      <c r="F952" s="232"/>
      <c r="G952" s="232"/>
      <c r="H952" s="232"/>
      <c r="I952" s="232"/>
      <c r="J952" s="232"/>
      <c r="K952" s="232"/>
      <c r="L952" s="232"/>
      <c r="M952" s="232"/>
      <c r="N952" s="232"/>
      <c r="O952" s="232"/>
      <c r="P952" s="232"/>
      <c r="Q952" s="232"/>
      <c r="R952" s="232"/>
      <c r="S952" s="232"/>
      <c r="T952" s="232"/>
      <c r="U952" s="232"/>
      <c r="V952" s="232"/>
      <c r="W952" s="232"/>
      <c r="X952" s="232"/>
      <c r="Y952" s="232"/>
      <c r="Z952" s="232"/>
      <c r="AA952" s="232"/>
    </row>
    <row r="953" spans="2:27" ht="15.75" customHeight="1">
      <c r="B953" s="232"/>
      <c r="C953" s="232"/>
      <c r="D953" s="232"/>
      <c r="E953" s="232"/>
      <c r="F953" s="232"/>
      <c r="G953" s="232"/>
      <c r="H953" s="232"/>
      <c r="I953" s="232"/>
      <c r="J953" s="232"/>
      <c r="K953" s="232"/>
      <c r="L953" s="232"/>
      <c r="M953" s="232"/>
      <c r="N953" s="232"/>
      <c r="O953" s="232"/>
      <c r="P953" s="232"/>
      <c r="Q953" s="232"/>
      <c r="R953" s="232"/>
      <c r="S953" s="232"/>
      <c r="T953" s="232"/>
      <c r="U953" s="232"/>
      <c r="V953" s="232"/>
      <c r="W953" s="232"/>
      <c r="X953" s="232"/>
      <c r="Y953" s="232"/>
      <c r="Z953" s="232"/>
      <c r="AA953" s="232"/>
    </row>
    <row r="954" spans="2:27" ht="15.75" customHeight="1">
      <c r="B954" s="232"/>
      <c r="C954" s="232"/>
      <c r="D954" s="232"/>
      <c r="E954" s="232"/>
      <c r="F954" s="232"/>
      <c r="G954" s="232"/>
      <c r="H954" s="232"/>
      <c r="I954" s="232"/>
      <c r="J954" s="232"/>
      <c r="K954" s="232"/>
      <c r="L954" s="232"/>
      <c r="M954" s="232"/>
      <c r="N954" s="232"/>
      <c r="O954" s="232"/>
      <c r="P954" s="232"/>
      <c r="Q954" s="232"/>
      <c r="R954" s="232"/>
      <c r="S954" s="232"/>
      <c r="T954" s="232"/>
      <c r="U954" s="232"/>
      <c r="V954" s="232"/>
      <c r="W954" s="232"/>
      <c r="X954" s="232"/>
      <c r="Y954" s="232"/>
      <c r="Z954" s="232"/>
      <c r="AA954" s="232"/>
    </row>
    <row r="955" spans="2:27" ht="15.75" customHeight="1">
      <c r="B955" s="232"/>
      <c r="C955" s="232"/>
      <c r="D955" s="232"/>
      <c r="E955" s="232"/>
      <c r="F955" s="232"/>
      <c r="G955" s="232"/>
      <c r="H955" s="232"/>
      <c r="I955" s="232"/>
      <c r="J955" s="232"/>
      <c r="K955" s="232"/>
      <c r="L955" s="232"/>
      <c r="M955" s="232"/>
      <c r="N955" s="232"/>
      <c r="O955" s="232"/>
      <c r="P955" s="232"/>
      <c r="Q955" s="232"/>
      <c r="R955" s="232"/>
      <c r="S955" s="232"/>
      <c r="T955" s="232"/>
      <c r="U955" s="232"/>
      <c r="V955" s="232"/>
      <c r="W955" s="232"/>
      <c r="X955" s="232"/>
      <c r="Y955" s="232"/>
      <c r="Z955" s="232"/>
      <c r="AA955" s="232"/>
    </row>
    <row r="956" spans="2:27" ht="15.75" customHeight="1">
      <c r="B956" s="232"/>
      <c r="C956" s="232"/>
      <c r="D956" s="232"/>
      <c r="E956" s="232"/>
      <c r="F956" s="232"/>
      <c r="G956" s="232"/>
      <c r="H956" s="232"/>
      <c r="I956" s="232"/>
      <c r="J956" s="232"/>
      <c r="K956" s="232"/>
      <c r="L956" s="232"/>
      <c r="M956" s="232"/>
      <c r="N956" s="232"/>
      <c r="O956" s="232"/>
      <c r="P956" s="232"/>
      <c r="Q956" s="232"/>
      <c r="R956" s="232"/>
      <c r="S956" s="232"/>
      <c r="T956" s="232"/>
      <c r="U956" s="232"/>
      <c r="V956" s="232"/>
      <c r="W956" s="232"/>
      <c r="X956" s="232"/>
      <c r="Y956" s="232"/>
      <c r="Z956" s="232"/>
      <c r="AA956" s="232"/>
    </row>
    <row r="957" spans="2:27" ht="15.75" customHeight="1">
      <c r="B957" s="232"/>
      <c r="C957" s="232"/>
      <c r="D957" s="232"/>
      <c r="E957" s="232"/>
      <c r="F957" s="232"/>
      <c r="G957" s="232"/>
      <c r="H957" s="232"/>
      <c r="I957" s="232"/>
      <c r="J957" s="232"/>
      <c r="K957" s="232"/>
      <c r="L957" s="232"/>
      <c r="M957" s="232"/>
      <c r="N957" s="232"/>
      <c r="O957" s="232"/>
      <c r="P957" s="232"/>
      <c r="Q957" s="232"/>
      <c r="R957" s="232"/>
      <c r="S957" s="232"/>
      <c r="T957" s="232"/>
      <c r="U957" s="232"/>
      <c r="V957" s="232"/>
      <c r="W957" s="232"/>
      <c r="X957" s="232"/>
      <c r="Y957" s="232"/>
      <c r="Z957" s="232"/>
      <c r="AA957" s="232"/>
    </row>
    <row r="958" spans="2:27" ht="15.75" customHeight="1">
      <c r="B958" s="232"/>
      <c r="C958" s="232"/>
      <c r="D958" s="232"/>
      <c r="E958" s="232"/>
      <c r="F958" s="232"/>
      <c r="G958" s="232"/>
      <c r="H958" s="232"/>
      <c r="I958" s="232"/>
      <c r="J958" s="232"/>
      <c r="K958" s="232"/>
      <c r="L958" s="232"/>
      <c r="M958" s="232"/>
      <c r="N958" s="232"/>
      <c r="O958" s="232"/>
      <c r="P958" s="232"/>
      <c r="Q958" s="232"/>
      <c r="R958" s="232"/>
      <c r="S958" s="232"/>
      <c r="T958" s="232"/>
      <c r="U958" s="232"/>
      <c r="V958" s="232"/>
      <c r="W958" s="232"/>
      <c r="X958" s="232"/>
      <c r="Y958" s="232"/>
      <c r="Z958" s="232"/>
      <c r="AA958" s="232"/>
    </row>
    <row r="959" spans="2:27" ht="15.75" customHeight="1">
      <c r="B959" s="232"/>
      <c r="C959" s="232"/>
      <c r="D959" s="232"/>
      <c r="E959" s="232"/>
      <c r="F959" s="232"/>
      <c r="G959" s="232"/>
      <c r="H959" s="232"/>
      <c r="I959" s="232"/>
      <c r="J959" s="232"/>
      <c r="K959" s="232"/>
      <c r="L959" s="232"/>
      <c r="M959" s="232"/>
      <c r="N959" s="232"/>
      <c r="O959" s="232"/>
      <c r="P959" s="232"/>
      <c r="Q959" s="232"/>
      <c r="R959" s="232"/>
      <c r="S959" s="232"/>
      <c r="T959" s="232"/>
      <c r="U959" s="232"/>
      <c r="V959" s="232"/>
      <c r="W959" s="232"/>
      <c r="X959" s="232"/>
      <c r="Y959" s="232"/>
      <c r="Z959" s="232"/>
      <c r="AA959" s="232"/>
    </row>
    <row r="960" spans="2:27" ht="15.75" customHeight="1">
      <c r="B960" s="232"/>
      <c r="C960" s="232"/>
      <c r="D960" s="232"/>
      <c r="E960" s="232"/>
      <c r="F960" s="232"/>
      <c r="G960" s="232"/>
      <c r="H960" s="232"/>
      <c r="I960" s="232"/>
      <c r="J960" s="232"/>
      <c r="K960" s="232"/>
      <c r="L960" s="232"/>
      <c r="M960" s="232"/>
      <c r="N960" s="232"/>
      <c r="O960" s="232"/>
      <c r="P960" s="232"/>
      <c r="Q960" s="232"/>
      <c r="R960" s="232"/>
      <c r="S960" s="232"/>
      <c r="T960" s="232"/>
      <c r="U960" s="232"/>
      <c r="V960" s="232"/>
      <c r="W960" s="232"/>
      <c r="X960" s="232"/>
      <c r="Y960" s="232"/>
      <c r="Z960" s="232"/>
      <c r="AA960" s="232"/>
    </row>
    <row r="961" spans="2:27" ht="15.75" customHeight="1">
      <c r="B961" s="232"/>
      <c r="C961" s="232"/>
      <c r="D961" s="232"/>
      <c r="E961" s="232"/>
      <c r="F961" s="232"/>
      <c r="G961" s="232"/>
      <c r="H961" s="232"/>
      <c r="I961" s="232"/>
      <c r="J961" s="232"/>
      <c r="K961" s="232"/>
      <c r="L961" s="232"/>
      <c r="M961" s="232"/>
      <c r="N961" s="232"/>
      <c r="O961" s="232"/>
      <c r="P961" s="232"/>
      <c r="Q961" s="232"/>
      <c r="R961" s="232"/>
      <c r="S961" s="232"/>
      <c r="T961" s="232"/>
      <c r="U961" s="232"/>
      <c r="V961" s="232"/>
      <c r="W961" s="232"/>
      <c r="X961" s="232"/>
      <c r="Y961" s="232"/>
      <c r="Z961" s="232"/>
      <c r="AA961" s="232"/>
    </row>
    <row r="962" spans="2:27" ht="15.75" customHeight="1">
      <c r="B962" s="232"/>
      <c r="C962" s="232"/>
      <c r="D962" s="232"/>
      <c r="E962" s="232"/>
      <c r="F962" s="232"/>
      <c r="G962" s="232"/>
      <c r="H962" s="232"/>
      <c r="I962" s="232"/>
      <c r="J962" s="232"/>
      <c r="K962" s="232"/>
      <c r="L962" s="232"/>
      <c r="M962" s="232"/>
      <c r="N962" s="232"/>
      <c r="O962" s="232"/>
      <c r="P962" s="232"/>
      <c r="Q962" s="232"/>
      <c r="R962" s="232"/>
      <c r="S962" s="232"/>
      <c r="T962" s="232"/>
      <c r="U962" s="232"/>
      <c r="V962" s="232"/>
      <c r="W962" s="232"/>
      <c r="X962" s="232"/>
      <c r="Y962" s="232"/>
      <c r="Z962" s="232"/>
      <c r="AA962" s="232"/>
    </row>
    <row r="963" spans="2:27" ht="15.75" customHeight="1">
      <c r="B963" s="232"/>
      <c r="C963" s="232"/>
      <c r="D963" s="232"/>
      <c r="E963" s="232"/>
      <c r="F963" s="232"/>
      <c r="G963" s="232"/>
      <c r="H963" s="232"/>
      <c r="I963" s="232"/>
      <c r="J963" s="232"/>
      <c r="K963" s="232"/>
      <c r="L963" s="232"/>
      <c r="M963" s="232"/>
      <c r="N963" s="232"/>
      <c r="O963" s="232"/>
      <c r="P963" s="232"/>
      <c r="Q963" s="232"/>
      <c r="R963" s="232"/>
      <c r="S963" s="232"/>
      <c r="T963" s="232"/>
      <c r="U963" s="232"/>
      <c r="V963" s="232"/>
      <c r="W963" s="232"/>
      <c r="X963" s="232"/>
      <c r="Y963" s="232"/>
      <c r="Z963" s="232"/>
      <c r="AA963" s="232"/>
    </row>
    <row r="964" spans="2:27" ht="15.75" customHeight="1">
      <c r="B964" s="232"/>
      <c r="C964" s="232"/>
      <c r="D964" s="232"/>
      <c r="E964" s="232"/>
      <c r="F964" s="232"/>
      <c r="G964" s="232"/>
      <c r="H964" s="232"/>
      <c r="I964" s="232"/>
      <c r="J964" s="232"/>
      <c r="K964" s="232"/>
      <c r="L964" s="232"/>
      <c r="M964" s="232"/>
      <c r="N964" s="232"/>
      <c r="O964" s="232"/>
      <c r="P964" s="232"/>
      <c r="Q964" s="232"/>
      <c r="R964" s="232"/>
      <c r="S964" s="232"/>
      <c r="T964" s="232"/>
      <c r="U964" s="232"/>
      <c r="V964" s="232"/>
      <c r="W964" s="232"/>
      <c r="X964" s="232"/>
      <c r="Y964" s="232"/>
      <c r="Z964" s="232"/>
      <c r="AA964" s="232"/>
    </row>
    <row r="965" spans="2:27" ht="15.75" customHeight="1">
      <c r="B965" s="232"/>
      <c r="C965" s="232"/>
      <c r="D965" s="232"/>
      <c r="E965" s="232"/>
      <c r="F965" s="232"/>
      <c r="G965" s="232"/>
      <c r="H965" s="232"/>
      <c r="I965" s="232"/>
      <c r="J965" s="232"/>
      <c r="K965" s="232"/>
      <c r="L965" s="232"/>
      <c r="M965" s="232"/>
      <c r="N965" s="232"/>
      <c r="O965" s="232"/>
      <c r="P965" s="232"/>
      <c r="Q965" s="232"/>
      <c r="R965" s="232"/>
      <c r="S965" s="232"/>
      <c r="T965" s="232"/>
      <c r="U965" s="232"/>
      <c r="V965" s="232"/>
      <c r="W965" s="232"/>
      <c r="X965" s="232"/>
      <c r="Y965" s="232"/>
      <c r="Z965" s="232"/>
      <c r="AA965" s="232"/>
    </row>
    <row r="966" spans="2:27" ht="15.75" customHeight="1">
      <c r="B966" s="232"/>
      <c r="C966" s="232"/>
      <c r="D966" s="232"/>
      <c r="E966" s="232"/>
      <c r="F966" s="232"/>
      <c r="G966" s="232"/>
      <c r="H966" s="232"/>
      <c r="I966" s="232"/>
      <c r="J966" s="232"/>
      <c r="K966" s="232"/>
      <c r="L966" s="232"/>
      <c r="M966" s="232"/>
      <c r="N966" s="232"/>
      <c r="O966" s="232"/>
      <c r="P966" s="232"/>
      <c r="Q966" s="232"/>
      <c r="R966" s="232"/>
      <c r="S966" s="232"/>
      <c r="T966" s="232"/>
      <c r="U966" s="232"/>
      <c r="V966" s="232"/>
      <c r="W966" s="232"/>
      <c r="X966" s="232"/>
      <c r="Y966" s="232"/>
      <c r="Z966" s="232"/>
      <c r="AA966" s="232"/>
    </row>
    <row r="967" spans="2:27" ht="15.75" customHeight="1">
      <c r="B967" s="232"/>
      <c r="C967" s="232"/>
      <c r="D967" s="232"/>
      <c r="E967" s="232"/>
      <c r="F967" s="232"/>
      <c r="G967" s="232"/>
      <c r="H967" s="232"/>
      <c r="I967" s="232"/>
      <c r="J967" s="232"/>
      <c r="K967" s="232"/>
      <c r="L967" s="232"/>
      <c r="M967" s="232"/>
      <c r="N967" s="232"/>
      <c r="O967" s="232"/>
      <c r="P967" s="232"/>
      <c r="Q967" s="232"/>
      <c r="R967" s="232"/>
      <c r="S967" s="232"/>
      <c r="T967" s="232"/>
      <c r="U967" s="232"/>
      <c r="V967" s="232"/>
      <c r="W967" s="232"/>
      <c r="X967" s="232"/>
      <c r="Y967" s="232"/>
      <c r="Z967" s="232"/>
      <c r="AA967" s="232"/>
    </row>
    <row r="968" spans="2:27" ht="15.75" customHeight="1">
      <c r="B968" s="232"/>
      <c r="C968" s="232"/>
      <c r="D968" s="232"/>
      <c r="E968" s="232"/>
      <c r="F968" s="232"/>
      <c r="G968" s="232"/>
      <c r="H968" s="232"/>
      <c r="I968" s="232"/>
      <c r="J968" s="232"/>
      <c r="K968" s="232"/>
      <c r="L968" s="232"/>
      <c r="M968" s="232"/>
      <c r="N968" s="232"/>
      <c r="O968" s="232"/>
      <c r="P968" s="232"/>
      <c r="Q968" s="232"/>
      <c r="R968" s="232"/>
      <c r="S968" s="232"/>
      <c r="T968" s="232"/>
      <c r="U968" s="232"/>
      <c r="V968" s="232"/>
      <c r="W968" s="232"/>
      <c r="X968" s="232"/>
      <c r="Y968" s="232"/>
      <c r="Z968" s="232"/>
      <c r="AA968" s="232"/>
    </row>
    <row r="969" spans="2:27" ht="15.75" customHeight="1">
      <c r="B969" s="232"/>
      <c r="C969" s="232"/>
      <c r="D969" s="232"/>
      <c r="E969" s="232"/>
      <c r="F969" s="232"/>
      <c r="G969" s="232"/>
      <c r="H969" s="232"/>
      <c r="I969" s="232"/>
      <c r="J969" s="232"/>
      <c r="K969" s="232"/>
      <c r="L969" s="232"/>
      <c r="M969" s="232"/>
      <c r="N969" s="232"/>
      <c r="O969" s="232"/>
      <c r="P969" s="232"/>
      <c r="Q969" s="232"/>
      <c r="R969" s="232"/>
      <c r="S969" s="232"/>
      <c r="T969" s="232"/>
      <c r="U969" s="232"/>
      <c r="V969" s="232"/>
      <c r="W969" s="232"/>
      <c r="X969" s="232"/>
      <c r="Y969" s="232"/>
      <c r="Z969" s="232"/>
      <c r="AA969" s="232"/>
    </row>
    <row r="970" spans="2:27" ht="15.75" customHeight="1">
      <c r="B970" s="232"/>
      <c r="C970" s="232"/>
      <c r="D970" s="232"/>
      <c r="E970" s="232"/>
      <c r="F970" s="232"/>
      <c r="G970" s="232"/>
      <c r="H970" s="232"/>
      <c r="I970" s="232"/>
      <c r="J970" s="232"/>
      <c r="K970" s="232"/>
      <c r="L970" s="232"/>
      <c r="M970" s="232"/>
      <c r="N970" s="232"/>
      <c r="O970" s="232"/>
      <c r="P970" s="232"/>
      <c r="Q970" s="232"/>
      <c r="R970" s="232"/>
      <c r="S970" s="232"/>
      <c r="T970" s="232"/>
      <c r="U970" s="232"/>
      <c r="V970" s="232"/>
      <c r="W970" s="232"/>
      <c r="X970" s="232"/>
      <c r="Y970" s="232"/>
      <c r="Z970" s="232"/>
      <c r="AA970" s="232"/>
    </row>
    <row r="971" spans="2:27" ht="15.75" customHeight="1">
      <c r="B971" s="232"/>
      <c r="C971" s="232"/>
      <c r="D971" s="232"/>
      <c r="E971" s="232"/>
      <c r="F971" s="232"/>
      <c r="G971" s="232"/>
      <c r="H971" s="232"/>
      <c r="I971" s="232"/>
      <c r="J971" s="232"/>
      <c r="K971" s="232"/>
      <c r="L971" s="232"/>
      <c r="M971" s="232"/>
      <c r="N971" s="232"/>
      <c r="O971" s="232"/>
      <c r="P971" s="232"/>
      <c r="Q971" s="232"/>
      <c r="R971" s="232"/>
      <c r="S971" s="232"/>
      <c r="T971" s="232"/>
      <c r="U971" s="232"/>
      <c r="V971" s="232"/>
      <c r="W971" s="232"/>
      <c r="X971" s="232"/>
      <c r="Y971" s="232"/>
      <c r="Z971" s="232"/>
      <c r="AA971" s="232"/>
    </row>
    <row r="972" spans="2:27" ht="15.75" customHeight="1">
      <c r="B972" s="232"/>
      <c r="C972" s="232"/>
      <c r="D972" s="232"/>
      <c r="E972" s="232"/>
      <c r="F972" s="232"/>
      <c r="G972" s="232"/>
      <c r="H972" s="232"/>
      <c r="I972" s="232"/>
      <c r="J972" s="232"/>
      <c r="K972" s="232"/>
      <c r="L972" s="232"/>
      <c r="M972" s="232"/>
      <c r="N972" s="232"/>
      <c r="O972" s="232"/>
      <c r="P972" s="232"/>
      <c r="Q972" s="232"/>
      <c r="R972" s="232"/>
      <c r="S972" s="232"/>
      <c r="T972" s="232"/>
      <c r="U972" s="232"/>
      <c r="V972" s="232"/>
      <c r="W972" s="232"/>
      <c r="X972" s="232"/>
      <c r="Y972" s="232"/>
      <c r="Z972" s="232"/>
      <c r="AA972" s="232"/>
    </row>
    <row r="973" spans="2:27" ht="15.75" customHeight="1">
      <c r="B973" s="232"/>
      <c r="C973" s="232"/>
      <c r="D973" s="232"/>
      <c r="E973" s="232"/>
      <c r="F973" s="232"/>
      <c r="G973" s="232"/>
      <c r="H973" s="232"/>
      <c r="I973" s="232"/>
      <c r="J973" s="232"/>
      <c r="K973" s="232"/>
      <c r="L973" s="232"/>
      <c r="M973" s="232"/>
      <c r="N973" s="232"/>
      <c r="O973" s="232"/>
      <c r="P973" s="232"/>
      <c r="Q973" s="232"/>
      <c r="R973" s="232"/>
      <c r="S973" s="232"/>
      <c r="T973" s="232"/>
      <c r="U973" s="232"/>
      <c r="V973" s="232"/>
      <c r="W973" s="232"/>
      <c r="X973" s="232"/>
      <c r="Y973" s="232"/>
      <c r="Z973" s="232"/>
      <c r="AA973" s="232"/>
    </row>
    <row r="974" spans="2:27" ht="15.75" customHeight="1">
      <c r="B974" s="232"/>
      <c r="C974" s="232"/>
      <c r="D974" s="232"/>
      <c r="E974" s="232"/>
      <c r="F974" s="232"/>
      <c r="G974" s="232"/>
      <c r="H974" s="232"/>
      <c r="I974" s="232"/>
      <c r="J974" s="232"/>
      <c r="K974" s="232"/>
      <c r="L974" s="232"/>
      <c r="M974" s="232"/>
      <c r="N974" s="232"/>
      <c r="O974" s="232"/>
      <c r="P974" s="232"/>
      <c r="Q974" s="232"/>
      <c r="R974" s="232"/>
      <c r="S974" s="232"/>
      <c r="T974" s="232"/>
      <c r="U974" s="232"/>
      <c r="V974" s="232"/>
      <c r="W974" s="232"/>
      <c r="X974" s="232"/>
      <c r="Y974" s="232"/>
      <c r="Z974" s="232"/>
      <c r="AA974" s="232"/>
    </row>
    <row r="975" spans="2:27" ht="15.75" customHeight="1">
      <c r="B975" s="232"/>
      <c r="C975" s="232"/>
      <c r="D975" s="232"/>
      <c r="E975" s="232"/>
      <c r="F975" s="232"/>
      <c r="G975" s="232"/>
      <c r="H975" s="232"/>
      <c r="I975" s="232"/>
      <c r="J975" s="232"/>
      <c r="K975" s="232"/>
      <c r="L975" s="232"/>
      <c r="M975" s="232"/>
      <c r="N975" s="232"/>
      <c r="O975" s="232"/>
      <c r="P975" s="232"/>
      <c r="Q975" s="232"/>
      <c r="R975" s="232"/>
      <c r="S975" s="232"/>
      <c r="T975" s="232"/>
      <c r="U975" s="232"/>
      <c r="V975" s="232"/>
      <c r="W975" s="232"/>
      <c r="X975" s="232"/>
      <c r="Y975" s="232"/>
      <c r="Z975" s="232"/>
      <c r="AA975" s="232"/>
    </row>
    <row r="976" spans="2:27" ht="15.75" customHeight="1">
      <c r="B976" s="232"/>
      <c r="C976" s="232"/>
      <c r="D976" s="232"/>
      <c r="E976" s="232"/>
      <c r="F976" s="232"/>
      <c r="G976" s="232"/>
      <c r="H976" s="232"/>
      <c r="I976" s="232"/>
      <c r="J976" s="232"/>
      <c r="K976" s="232"/>
      <c r="L976" s="232"/>
      <c r="M976" s="232"/>
      <c r="N976" s="232"/>
      <c r="O976" s="232"/>
      <c r="P976" s="232"/>
      <c r="Q976" s="232"/>
      <c r="R976" s="232"/>
      <c r="S976" s="232"/>
      <c r="T976" s="232"/>
      <c r="U976" s="232"/>
      <c r="V976" s="232"/>
      <c r="W976" s="232"/>
      <c r="X976" s="232"/>
      <c r="Y976" s="232"/>
      <c r="Z976" s="232"/>
      <c r="AA976" s="232"/>
    </row>
    <row r="977" spans="2:27" ht="15.75" customHeight="1">
      <c r="B977" s="232"/>
      <c r="C977" s="232"/>
      <c r="D977" s="232"/>
      <c r="E977" s="232"/>
      <c r="F977" s="232"/>
      <c r="G977" s="232"/>
      <c r="H977" s="232"/>
      <c r="I977" s="232"/>
      <c r="J977" s="232"/>
      <c r="K977" s="232"/>
      <c r="L977" s="232"/>
      <c r="M977" s="232"/>
      <c r="N977" s="232"/>
      <c r="O977" s="232"/>
      <c r="P977" s="232"/>
      <c r="Q977" s="232"/>
      <c r="R977" s="232"/>
      <c r="S977" s="232"/>
      <c r="T977" s="232"/>
      <c r="U977" s="232"/>
      <c r="V977" s="232"/>
      <c r="W977" s="232"/>
      <c r="X977" s="232"/>
      <c r="Y977" s="232"/>
      <c r="Z977" s="232"/>
      <c r="AA977" s="232"/>
    </row>
    <row r="978" spans="2:27" ht="15.75" customHeight="1">
      <c r="B978" s="232"/>
      <c r="C978" s="232"/>
      <c r="D978" s="232"/>
      <c r="E978" s="232"/>
      <c r="F978" s="232"/>
      <c r="G978" s="232"/>
      <c r="H978" s="232"/>
      <c r="I978" s="232"/>
      <c r="J978" s="232"/>
      <c r="K978" s="232"/>
      <c r="L978" s="232"/>
      <c r="M978" s="232"/>
      <c r="N978" s="232"/>
      <c r="O978" s="232"/>
      <c r="P978" s="232"/>
      <c r="Q978" s="232"/>
      <c r="R978" s="232"/>
      <c r="S978" s="232"/>
      <c r="T978" s="232"/>
      <c r="U978" s="232"/>
      <c r="V978" s="232"/>
      <c r="W978" s="232"/>
      <c r="X978" s="232"/>
      <c r="Y978" s="232"/>
      <c r="Z978" s="232"/>
      <c r="AA978" s="232"/>
    </row>
    <row r="979" spans="2:27" ht="15.75" customHeight="1">
      <c r="B979" s="232"/>
      <c r="C979" s="232"/>
      <c r="D979" s="232"/>
      <c r="E979" s="232"/>
      <c r="F979" s="232"/>
      <c r="G979" s="232"/>
      <c r="H979" s="232"/>
      <c r="I979" s="232"/>
      <c r="J979" s="232"/>
      <c r="K979" s="232"/>
      <c r="L979" s="232"/>
      <c r="M979" s="232"/>
      <c r="N979" s="232"/>
      <c r="O979" s="232"/>
      <c r="P979" s="232"/>
      <c r="Q979" s="232"/>
      <c r="R979" s="232"/>
      <c r="S979" s="232"/>
      <c r="T979" s="232"/>
      <c r="U979" s="232"/>
      <c r="V979" s="232"/>
      <c r="W979" s="232"/>
      <c r="X979" s="232"/>
      <c r="Y979" s="232"/>
      <c r="Z979" s="232"/>
      <c r="AA979" s="232"/>
    </row>
    <row r="980" spans="2:27" ht="15.75" customHeight="1">
      <c r="B980" s="232"/>
      <c r="C980" s="232"/>
      <c r="D980" s="232"/>
      <c r="E980" s="232"/>
      <c r="F980" s="232"/>
      <c r="G980" s="232"/>
      <c r="H980" s="232"/>
      <c r="I980" s="232"/>
      <c r="J980" s="232"/>
      <c r="K980" s="232"/>
      <c r="L980" s="232"/>
      <c r="M980" s="232"/>
      <c r="N980" s="232"/>
      <c r="O980" s="232"/>
      <c r="P980" s="232"/>
      <c r="Q980" s="232"/>
      <c r="R980" s="232"/>
      <c r="S980" s="232"/>
      <c r="T980" s="232"/>
      <c r="U980" s="232"/>
      <c r="V980" s="232"/>
      <c r="W980" s="232"/>
      <c r="X980" s="232"/>
      <c r="Y980" s="232"/>
      <c r="Z980" s="232"/>
      <c r="AA980" s="232"/>
    </row>
    <row r="981" spans="2:27" ht="15.75" customHeight="1">
      <c r="B981" s="232"/>
      <c r="C981" s="232"/>
      <c r="D981" s="232"/>
      <c r="E981" s="232"/>
      <c r="F981" s="232"/>
      <c r="G981" s="232"/>
      <c r="H981" s="232"/>
      <c r="I981" s="232"/>
      <c r="J981" s="232"/>
      <c r="K981" s="232"/>
      <c r="L981" s="232"/>
      <c r="M981" s="232"/>
      <c r="N981" s="232"/>
      <c r="O981" s="232"/>
      <c r="P981" s="232"/>
      <c r="Q981" s="232"/>
      <c r="R981" s="232"/>
      <c r="S981" s="232"/>
      <c r="T981" s="232"/>
      <c r="U981" s="232"/>
      <c r="V981" s="232"/>
      <c r="W981" s="232"/>
      <c r="X981" s="232"/>
      <c r="Y981" s="232"/>
      <c r="Z981" s="232"/>
      <c r="AA981" s="232"/>
    </row>
    <row r="982" spans="2:27" ht="15.75" customHeight="1">
      <c r="B982" s="232"/>
      <c r="C982" s="232"/>
      <c r="D982" s="232"/>
      <c r="E982" s="232"/>
      <c r="F982" s="232"/>
      <c r="G982" s="232"/>
      <c r="H982" s="232"/>
      <c r="I982" s="232"/>
      <c r="J982" s="232"/>
      <c r="K982" s="232"/>
      <c r="L982" s="232"/>
      <c r="M982" s="232"/>
      <c r="N982" s="232"/>
      <c r="O982" s="232"/>
      <c r="P982" s="232"/>
      <c r="Q982" s="232"/>
      <c r="R982" s="232"/>
      <c r="S982" s="232"/>
      <c r="T982" s="232"/>
      <c r="U982" s="232"/>
      <c r="V982" s="232"/>
      <c r="W982" s="232"/>
      <c r="X982" s="232"/>
      <c r="Y982" s="232"/>
      <c r="Z982" s="232"/>
      <c r="AA982" s="232"/>
    </row>
    <row r="983" spans="2:27" ht="15.75" customHeight="1">
      <c r="B983" s="232"/>
      <c r="C983" s="232"/>
      <c r="D983" s="232"/>
      <c r="E983" s="232"/>
      <c r="F983" s="232"/>
      <c r="G983" s="232"/>
      <c r="H983" s="232"/>
      <c r="I983" s="232"/>
      <c r="J983" s="232"/>
      <c r="K983" s="232"/>
      <c r="L983" s="232"/>
      <c r="M983" s="232"/>
      <c r="N983" s="232"/>
      <c r="O983" s="232"/>
      <c r="P983" s="232"/>
      <c r="Q983" s="232"/>
      <c r="R983" s="232"/>
      <c r="S983" s="232"/>
      <c r="T983" s="232"/>
      <c r="U983" s="232"/>
      <c r="V983" s="232"/>
      <c r="W983" s="232"/>
      <c r="X983" s="232"/>
      <c r="Y983" s="232"/>
      <c r="Z983" s="232"/>
      <c r="AA983" s="232"/>
    </row>
    <row r="984" spans="2:27" ht="15.75" customHeight="1">
      <c r="B984" s="232"/>
      <c r="C984" s="232"/>
      <c r="D984" s="232"/>
      <c r="E984" s="232"/>
      <c r="F984" s="232"/>
      <c r="G984" s="232"/>
      <c r="H984" s="232"/>
      <c r="I984" s="232"/>
      <c r="J984" s="232"/>
      <c r="K984" s="232"/>
      <c r="L984" s="232"/>
      <c r="M984" s="232"/>
      <c r="N984" s="232"/>
      <c r="O984" s="232"/>
      <c r="P984" s="232"/>
      <c r="Q984" s="232"/>
      <c r="R984" s="232"/>
      <c r="S984" s="232"/>
      <c r="T984" s="232"/>
      <c r="U984" s="232"/>
      <c r="V984" s="232"/>
      <c r="W984" s="232"/>
      <c r="X984" s="232"/>
      <c r="Y984" s="232"/>
      <c r="Z984" s="232"/>
      <c r="AA984" s="232"/>
    </row>
    <row r="985" spans="2:27" ht="15.75" customHeight="1">
      <c r="B985" s="232"/>
      <c r="C985" s="232"/>
      <c r="D985" s="232"/>
      <c r="E985" s="232"/>
      <c r="F985" s="232"/>
      <c r="G985" s="232"/>
      <c r="H985" s="232"/>
      <c r="I985" s="232"/>
      <c r="J985" s="232"/>
      <c r="K985" s="232"/>
      <c r="L985" s="232"/>
      <c r="M985" s="232"/>
      <c r="N985" s="232"/>
      <c r="O985" s="232"/>
      <c r="P985" s="232"/>
      <c r="Q985" s="232"/>
      <c r="R985" s="232"/>
      <c r="S985" s="232"/>
      <c r="T985" s="232"/>
      <c r="U985" s="232"/>
      <c r="V985" s="232"/>
      <c r="W985" s="232"/>
      <c r="X985" s="232"/>
      <c r="Y985" s="232"/>
      <c r="Z985" s="232"/>
      <c r="AA985" s="232"/>
    </row>
    <row r="986" spans="2:27" ht="15.75" customHeight="1">
      <c r="B986" s="232"/>
      <c r="C986" s="232"/>
      <c r="D986" s="232"/>
      <c r="E986" s="232"/>
      <c r="F986" s="232"/>
      <c r="G986" s="232"/>
      <c r="H986" s="232"/>
      <c r="I986" s="232"/>
      <c r="J986" s="232"/>
      <c r="K986" s="232"/>
      <c r="L986" s="232"/>
      <c r="M986" s="232"/>
      <c r="N986" s="232"/>
      <c r="O986" s="232"/>
      <c r="P986" s="232"/>
      <c r="Q986" s="232"/>
      <c r="R986" s="232"/>
      <c r="S986" s="232"/>
      <c r="T986" s="232"/>
      <c r="U986" s="232"/>
      <c r="V986" s="232"/>
      <c r="W986" s="232"/>
      <c r="X986" s="232"/>
      <c r="Y986" s="232"/>
      <c r="Z986" s="232"/>
      <c r="AA986" s="232"/>
    </row>
    <row r="987" spans="2:27" ht="15.75" customHeight="1">
      <c r="B987" s="232"/>
      <c r="C987" s="232"/>
      <c r="D987" s="232"/>
      <c r="E987" s="232"/>
      <c r="F987" s="232"/>
      <c r="G987" s="232"/>
      <c r="H987" s="232"/>
      <c r="I987" s="232"/>
      <c r="J987" s="232"/>
      <c r="K987" s="232"/>
      <c r="L987" s="232"/>
      <c r="M987" s="232"/>
      <c r="N987" s="232"/>
      <c r="O987" s="232"/>
      <c r="P987" s="232"/>
      <c r="Q987" s="232"/>
      <c r="R987" s="232"/>
      <c r="S987" s="232"/>
      <c r="T987" s="232"/>
      <c r="U987" s="232"/>
      <c r="V987" s="232"/>
      <c r="W987" s="232"/>
      <c r="X987" s="232"/>
      <c r="Y987" s="232"/>
      <c r="Z987" s="232"/>
      <c r="AA987" s="232"/>
    </row>
    <row r="988" spans="2:27" ht="15.75" customHeight="1">
      <c r="B988" s="232"/>
      <c r="C988" s="232"/>
      <c r="D988" s="232"/>
      <c r="E988" s="232"/>
      <c r="F988" s="232"/>
      <c r="G988" s="232"/>
      <c r="H988" s="232"/>
      <c r="I988" s="232"/>
      <c r="J988" s="232"/>
      <c r="K988" s="232"/>
      <c r="L988" s="232"/>
      <c r="M988" s="232"/>
      <c r="N988" s="232"/>
      <c r="O988" s="232"/>
      <c r="P988" s="232"/>
      <c r="Q988" s="232"/>
      <c r="R988" s="232"/>
      <c r="S988" s="232"/>
      <c r="T988" s="232"/>
      <c r="U988" s="232"/>
      <c r="V988" s="232"/>
      <c r="W988" s="232"/>
      <c r="X988" s="232"/>
      <c r="Y988" s="232"/>
      <c r="Z988" s="232"/>
      <c r="AA988" s="232"/>
    </row>
    <row r="989" spans="2:27" ht="15.75" customHeight="1">
      <c r="B989" s="232"/>
      <c r="C989" s="232"/>
      <c r="D989" s="232"/>
      <c r="E989" s="232"/>
      <c r="F989" s="232"/>
      <c r="G989" s="232"/>
      <c r="H989" s="232"/>
      <c r="I989" s="232"/>
      <c r="J989" s="232"/>
      <c r="K989" s="232"/>
      <c r="L989" s="232"/>
      <c r="M989" s="232"/>
      <c r="N989" s="232"/>
      <c r="O989" s="232"/>
      <c r="P989" s="232"/>
      <c r="Q989" s="232"/>
      <c r="R989" s="232"/>
      <c r="S989" s="232"/>
      <c r="T989" s="232"/>
      <c r="U989" s="232"/>
      <c r="V989" s="232"/>
      <c r="W989" s="232"/>
      <c r="X989" s="232"/>
      <c r="Y989" s="232"/>
      <c r="Z989" s="232"/>
      <c r="AA989" s="232"/>
    </row>
    <row r="990" spans="2:27" ht="15.75" customHeight="1">
      <c r="B990" s="232"/>
      <c r="C990" s="232"/>
      <c r="D990" s="232"/>
      <c r="E990" s="232"/>
      <c r="F990" s="232"/>
      <c r="G990" s="232"/>
      <c r="H990" s="232"/>
      <c r="I990" s="232"/>
      <c r="J990" s="232"/>
      <c r="K990" s="232"/>
      <c r="L990" s="232"/>
      <c r="M990" s="232"/>
      <c r="N990" s="232"/>
      <c r="O990" s="232"/>
      <c r="P990" s="232"/>
      <c r="Q990" s="232"/>
      <c r="R990" s="232"/>
      <c r="S990" s="232"/>
      <c r="T990" s="232"/>
      <c r="U990" s="232"/>
      <c r="V990" s="232"/>
      <c r="W990" s="232"/>
      <c r="X990" s="232"/>
      <c r="Y990" s="232"/>
      <c r="Z990" s="232"/>
      <c r="AA990" s="232"/>
    </row>
    <row r="991" spans="2:27" ht="15.75" customHeight="1">
      <c r="B991" s="232"/>
      <c r="C991" s="232"/>
      <c r="D991" s="232"/>
      <c r="E991" s="232"/>
      <c r="F991" s="232"/>
      <c r="G991" s="232"/>
      <c r="H991" s="232"/>
      <c r="I991" s="232"/>
      <c r="J991" s="232"/>
      <c r="K991" s="232"/>
      <c r="L991" s="232"/>
      <c r="M991" s="232"/>
      <c r="N991" s="232"/>
      <c r="O991" s="232"/>
      <c r="P991" s="232"/>
      <c r="Q991" s="232"/>
      <c r="R991" s="232"/>
      <c r="S991" s="232"/>
      <c r="T991" s="232"/>
      <c r="U991" s="232"/>
      <c r="V991" s="232"/>
      <c r="W991" s="232"/>
      <c r="X991" s="232"/>
      <c r="Y991" s="232"/>
      <c r="Z991" s="232"/>
      <c r="AA991" s="232"/>
    </row>
    <row r="992" spans="2:27" ht="15.75" customHeight="1">
      <c r="B992" s="232"/>
      <c r="C992" s="232"/>
      <c r="D992" s="232"/>
      <c r="E992" s="232"/>
      <c r="F992" s="232"/>
      <c r="G992" s="232"/>
      <c r="H992" s="232"/>
      <c r="I992" s="232"/>
      <c r="J992" s="232"/>
      <c r="K992" s="232"/>
      <c r="L992" s="232"/>
      <c r="M992" s="232"/>
      <c r="N992" s="232"/>
      <c r="O992" s="232"/>
      <c r="P992" s="232"/>
      <c r="Q992" s="232"/>
      <c r="R992" s="232"/>
      <c r="S992" s="232"/>
      <c r="T992" s="232"/>
      <c r="U992" s="232"/>
      <c r="V992" s="232"/>
      <c r="W992" s="232"/>
      <c r="X992" s="232"/>
      <c r="Y992" s="232"/>
      <c r="Z992" s="232"/>
      <c r="AA992" s="232"/>
    </row>
    <row r="993" spans="2:27" ht="15.75" customHeight="1">
      <c r="B993" s="232"/>
      <c r="C993" s="232"/>
      <c r="D993" s="232"/>
      <c r="E993" s="232"/>
      <c r="F993" s="232"/>
      <c r="G993" s="232"/>
      <c r="H993" s="232"/>
      <c r="I993" s="232"/>
      <c r="J993" s="232"/>
      <c r="K993" s="232"/>
      <c r="L993" s="232"/>
      <c r="M993" s="232"/>
      <c r="N993" s="232"/>
      <c r="O993" s="232"/>
      <c r="P993" s="232"/>
      <c r="Q993" s="232"/>
      <c r="R993" s="232"/>
      <c r="S993" s="232"/>
      <c r="T993" s="232"/>
      <c r="U993" s="232"/>
      <c r="V993" s="232"/>
      <c r="W993" s="232"/>
      <c r="X993" s="232"/>
      <c r="Y993" s="232"/>
      <c r="Z993" s="232"/>
      <c r="AA993" s="232"/>
    </row>
    <row r="994" spans="2:27" ht="15.75" customHeight="1">
      <c r="B994" s="232"/>
      <c r="C994" s="232"/>
      <c r="D994" s="232"/>
      <c r="E994" s="232"/>
      <c r="F994" s="232"/>
      <c r="G994" s="232"/>
      <c r="H994" s="232"/>
      <c r="I994" s="232"/>
      <c r="J994" s="232"/>
      <c r="K994" s="232"/>
      <c r="L994" s="232"/>
      <c r="M994" s="232"/>
      <c r="N994" s="232"/>
      <c r="O994" s="232"/>
      <c r="P994" s="232"/>
      <c r="Q994" s="232"/>
      <c r="R994" s="232"/>
      <c r="S994" s="232"/>
      <c r="T994" s="232"/>
      <c r="U994" s="232"/>
      <c r="V994" s="232"/>
      <c r="W994" s="232"/>
      <c r="X994" s="232"/>
      <c r="Y994" s="232"/>
      <c r="Z994" s="232"/>
      <c r="AA994" s="232"/>
    </row>
    <row r="995" spans="2:27" ht="15.75" customHeight="1">
      <c r="B995" s="232"/>
      <c r="C995" s="232"/>
      <c r="D995" s="232"/>
      <c r="E995" s="232"/>
      <c r="F995" s="232"/>
      <c r="G995" s="232"/>
      <c r="H995" s="232"/>
      <c r="I995" s="232"/>
      <c r="J995" s="232"/>
      <c r="K995" s="232"/>
      <c r="L995" s="232"/>
      <c r="M995" s="232"/>
      <c r="N995" s="232"/>
      <c r="O995" s="232"/>
      <c r="P995" s="232"/>
      <c r="Q995" s="232"/>
      <c r="R995" s="232"/>
      <c r="S995" s="232"/>
      <c r="T995" s="232"/>
      <c r="U995" s="232"/>
      <c r="V995" s="232"/>
      <c r="W995" s="232"/>
      <c r="X995" s="232"/>
      <c r="Y995" s="232"/>
      <c r="Z995" s="232"/>
      <c r="AA995" s="232"/>
    </row>
    <row r="996" spans="2:27" ht="15.75" customHeight="1">
      <c r="B996" s="232"/>
      <c r="C996" s="232"/>
      <c r="D996" s="232"/>
      <c r="E996" s="232"/>
      <c r="F996" s="232"/>
      <c r="G996" s="232"/>
      <c r="H996" s="232"/>
      <c r="I996" s="232"/>
      <c r="J996" s="232"/>
      <c r="K996" s="232"/>
      <c r="L996" s="232"/>
      <c r="M996" s="232"/>
      <c r="N996" s="232"/>
      <c r="O996" s="232"/>
      <c r="P996" s="232"/>
      <c r="Q996" s="232"/>
      <c r="R996" s="232"/>
      <c r="S996" s="232"/>
      <c r="T996" s="232"/>
      <c r="U996" s="232"/>
      <c r="V996" s="232"/>
      <c r="W996" s="232"/>
      <c r="X996" s="232"/>
      <c r="Y996" s="232"/>
      <c r="Z996" s="232"/>
      <c r="AA996" s="232"/>
    </row>
    <row r="997" spans="2:27" ht="1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row>
    <row r="998" spans="2:27" ht="1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row>
    <row r="999" spans="2:27" ht="1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row>
    <row r="1000" spans="2:27" ht="1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row>
  </sheetData>
  <sheetProtection algorithmName="SHA-512" hashValue="ZZdoypj95tLzv0LWwSms9+ORt5xl37uA758bmGOM1BBrpUBttZKbcsjO8+ctQ6LPxvg6Skuk2azuWWvXZ/Q+sA==" saltValue="WacR6j6BQMym1652SR+ZoA==" spinCount="100000" sheet="1" objects="1" scenarios="1"/>
  <mergeCells count="55">
    <mergeCell ref="B1:P1"/>
    <mergeCell ref="B2:P2"/>
    <mergeCell ref="B3:P3"/>
    <mergeCell ref="B4:P4"/>
    <mergeCell ref="B6:C6"/>
    <mergeCell ref="H6:K6"/>
    <mergeCell ref="B7:C7"/>
    <mergeCell ref="I7:J7"/>
    <mergeCell ref="E6:G6"/>
    <mergeCell ref="F7:G7"/>
    <mergeCell ref="B8:C8"/>
    <mergeCell ref="F8:G8"/>
    <mergeCell ref="R13:S13"/>
    <mergeCell ref="C14:E14"/>
    <mergeCell ref="N14:O14"/>
    <mergeCell ref="C15:E15"/>
    <mergeCell ref="B9:C9"/>
    <mergeCell ref="I11:K11"/>
    <mergeCell ref="D12:G12"/>
    <mergeCell ref="C13:E13"/>
    <mergeCell ref="G13:H13"/>
    <mergeCell ref="N13:O13"/>
    <mergeCell ref="G14:H14"/>
    <mergeCell ref="C16:E16"/>
    <mergeCell ref="G16:H16"/>
    <mergeCell ref="C17:E17"/>
    <mergeCell ref="G17:H17"/>
    <mergeCell ref="N15:O15"/>
    <mergeCell ref="N16:O16"/>
    <mergeCell ref="N17:O17"/>
    <mergeCell ref="G15:H15"/>
    <mergeCell ref="G21:H21"/>
    <mergeCell ref="N18:O18"/>
    <mergeCell ref="N19:O19"/>
    <mergeCell ref="C21:E21"/>
    <mergeCell ref="C22:E22"/>
    <mergeCell ref="G18:H18"/>
    <mergeCell ref="C18:E18"/>
    <mergeCell ref="N20:O20"/>
    <mergeCell ref="N21:O21"/>
    <mergeCell ref="C19:E19"/>
    <mergeCell ref="C20:E20"/>
    <mergeCell ref="G19:H19"/>
    <mergeCell ref="G20:H20"/>
    <mergeCell ref="C26:R26"/>
    <mergeCell ref="C27:R27"/>
    <mergeCell ref="N22:O22"/>
    <mergeCell ref="N23:O23"/>
    <mergeCell ref="N24:O24"/>
    <mergeCell ref="C23:E23"/>
    <mergeCell ref="C24:E24"/>
    <mergeCell ref="G25:H25"/>
    <mergeCell ref="G22:H22"/>
    <mergeCell ref="G23:H23"/>
    <mergeCell ref="G24:H24"/>
  </mergeCells>
  <conditionalFormatting sqref="M14:M24">
    <cfRule type="cellIs" dxfId="2" priority="1" operator="equal">
      <formula>1</formula>
    </cfRule>
  </conditionalFormatting>
  <conditionalFormatting sqref="F14:F24">
    <cfRule type="cellIs" dxfId="1" priority="2" operator="equal">
      <formula>"NH"</formula>
    </cfRule>
  </conditionalFormatting>
  <conditionalFormatting sqref="F14:F24">
    <cfRule type="cellIs" dxfId="0" priority="3" operator="equal">
      <formula>"H"</formula>
    </cfRule>
  </conditionalFormatting>
  <printOptions horizontalCentered="1"/>
  <pageMargins left="0.39370078740157483" right="0.19685039370078741" top="0.59055118110236227" bottom="0.39370078740157483" header="0" footer="0"/>
  <pageSetup scale="76"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election activeCell="G7" sqref="G7"/>
    </sheetView>
  </sheetViews>
  <sheetFormatPr baseColWidth="10" defaultColWidth="14.5" defaultRowHeight="15" customHeight="1"/>
  <cols>
    <col min="1" max="1" width="3.5" customWidth="1"/>
    <col min="2" max="2" width="31.6640625" customWidth="1"/>
    <col min="3" max="3" width="19.5" customWidth="1"/>
    <col min="4" max="4" width="19.33203125" customWidth="1"/>
    <col min="5" max="5" width="14.33203125" customWidth="1"/>
    <col min="6" max="6" width="24" customWidth="1"/>
    <col min="7" max="7" width="16.83203125" customWidth="1"/>
    <col min="8" max="8" width="16.6640625" bestFit="1" customWidth="1"/>
    <col min="9" max="9" width="19.6640625" bestFit="1" customWidth="1"/>
    <col min="10" max="26" width="11.5" customWidth="1"/>
  </cols>
  <sheetData>
    <row r="1" spans="1:26" ht="34.5" customHeight="1">
      <c r="A1" s="607"/>
      <c r="B1" s="610" t="s">
        <v>0</v>
      </c>
      <c r="C1" s="611"/>
      <c r="D1" s="611"/>
      <c r="E1" s="611"/>
      <c r="F1" s="611"/>
      <c r="G1" s="611"/>
      <c r="H1" s="611"/>
      <c r="I1" s="597"/>
      <c r="J1" s="11"/>
      <c r="K1" s="11"/>
      <c r="L1" s="11"/>
      <c r="M1" s="11"/>
      <c r="N1" s="11"/>
      <c r="O1" s="11"/>
      <c r="P1" s="11"/>
      <c r="Q1" s="11"/>
      <c r="R1" s="11"/>
      <c r="S1" s="11"/>
      <c r="T1" s="11"/>
      <c r="U1" s="11"/>
      <c r="V1" s="11"/>
      <c r="W1" s="11"/>
      <c r="X1" s="11"/>
      <c r="Y1" s="11"/>
      <c r="Z1" s="11"/>
    </row>
    <row r="2" spans="1:26" ht="32.25" customHeight="1">
      <c r="A2" s="608"/>
      <c r="B2" s="612" t="str">
        <f>+'1_ENTREGA'!A2</f>
        <v>Invitación a cotizar N° DIF-039-2021</v>
      </c>
      <c r="C2" s="613"/>
      <c r="D2" s="613"/>
      <c r="E2" s="613"/>
      <c r="F2" s="613"/>
      <c r="G2" s="613"/>
      <c r="H2" s="613"/>
      <c r="I2" s="599"/>
      <c r="J2" s="11"/>
      <c r="K2" s="11"/>
      <c r="L2" s="11"/>
      <c r="M2" s="11"/>
      <c r="N2" s="11"/>
      <c r="O2" s="11"/>
      <c r="P2" s="11"/>
      <c r="Q2" s="11"/>
      <c r="R2" s="11"/>
      <c r="S2" s="11"/>
      <c r="T2" s="11"/>
      <c r="U2" s="11"/>
      <c r="V2" s="11"/>
      <c r="W2" s="11"/>
      <c r="X2" s="11"/>
      <c r="Y2" s="11"/>
      <c r="Z2" s="11"/>
    </row>
    <row r="3" spans="1:26" ht="57" customHeight="1">
      <c r="A3" s="609"/>
      <c r="B3" s="614" t="str">
        <f>+'1_ENTREGA'!A4</f>
        <v>Compra, transporte, instalación y puesta en servicio de equipo de aire acondicionado, dividido y desmonte de equipo existente para el laboratorio ubicado en el bloque 46 -202. bajo la modalidad de precios unitarios fijos no reajustables, conforme con las especificaciones técnicas de construcción del proyecto.</v>
      </c>
      <c r="C3" s="613"/>
      <c r="D3" s="613"/>
      <c r="E3" s="613"/>
      <c r="F3" s="613"/>
      <c r="G3" s="613"/>
      <c r="H3" s="613"/>
      <c r="I3" s="599"/>
      <c r="J3" s="11"/>
      <c r="K3" s="11"/>
      <c r="L3" s="11"/>
      <c r="M3" s="11"/>
      <c r="N3" s="11"/>
      <c r="O3" s="11"/>
      <c r="P3" s="11"/>
      <c r="Q3" s="11"/>
      <c r="R3" s="11"/>
      <c r="S3" s="11"/>
      <c r="T3" s="11"/>
      <c r="U3" s="11"/>
      <c r="V3" s="11"/>
      <c r="W3" s="11"/>
      <c r="X3" s="11"/>
      <c r="Y3" s="11"/>
      <c r="Z3" s="11"/>
    </row>
    <row r="4" spans="1:26" ht="18" customHeight="1">
      <c r="A4" s="602" t="s">
        <v>6</v>
      </c>
      <c r="B4" s="605"/>
      <c r="C4" s="605"/>
      <c r="D4" s="605"/>
      <c r="E4" s="605"/>
      <c r="F4" s="605"/>
      <c r="G4" s="605"/>
      <c r="H4" s="605"/>
      <c r="I4" s="603"/>
      <c r="J4" s="11"/>
      <c r="K4" s="11"/>
      <c r="L4" s="11"/>
      <c r="M4" s="11"/>
      <c r="N4" s="11"/>
      <c r="O4" s="11"/>
      <c r="P4" s="11"/>
      <c r="Q4" s="11"/>
      <c r="R4" s="11"/>
      <c r="S4" s="11"/>
      <c r="T4" s="11"/>
      <c r="U4" s="11"/>
      <c r="V4" s="11"/>
      <c r="W4" s="11"/>
      <c r="X4" s="11"/>
      <c r="Y4" s="11"/>
      <c r="Z4" s="11"/>
    </row>
    <row r="5" spans="1:26" ht="33" customHeight="1">
      <c r="A5" s="604" t="s">
        <v>249</v>
      </c>
      <c r="B5" s="605"/>
      <c r="C5" s="603"/>
      <c r="D5" s="12"/>
      <c r="E5" s="13"/>
      <c r="F5" s="13"/>
      <c r="G5" s="13"/>
      <c r="H5" s="13"/>
      <c r="I5" s="14"/>
      <c r="J5" s="11"/>
      <c r="K5" s="11"/>
      <c r="L5" s="11"/>
      <c r="M5" s="11"/>
      <c r="N5" s="11"/>
      <c r="O5" s="11"/>
      <c r="P5" s="11"/>
      <c r="Q5" s="11"/>
      <c r="R5" s="11"/>
      <c r="S5" s="11"/>
      <c r="T5" s="11"/>
      <c r="U5" s="11"/>
      <c r="V5" s="11"/>
      <c r="W5" s="11"/>
      <c r="X5" s="11"/>
      <c r="Y5" s="11"/>
      <c r="Z5" s="11"/>
    </row>
    <row r="6" spans="1:26" ht="51.75" customHeight="1">
      <c r="A6" s="15" t="s">
        <v>7</v>
      </c>
      <c r="B6" s="15" t="s">
        <v>8</v>
      </c>
      <c r="C6" s="16" t="s">
        <v>9</v>
      </c>
      <c r="D6" s="15" t="s">
        <v>10</v>
      </c>
      <c r="E6" s="16" t="s">
        <v>11</v>
      </c>
      <c r="F6" s="16" t="s">
        <v>12</v>
      </c>
      <c r="G6" s="16" t="s">
        <v>13</v>
      </c>
      <c r="H6" s="16" t="s">
        <v>14</v>
      </c>
      <c r="I6" s="16" t="s">
        <v>15</v>
      </c>
      <c r="J6" s="11"/>
      <c r="K6" s="11"/>
      <c r="L6" s="11"/>
      <c r="M6" s="11"/>
      <c r="N6" s="11"/>
      <c r="O6" s="11"/>
      <c r="P6" s="11"/>
      <c r="Q6" s="11"/>
      <c r="R6" s="11"/>
      <c r="S6" s="11"/>
      <c r="T6" s="11"/>
      <c r="U6" s="11"/>
      <c r="V6" s="11"/>
      <c r="W6" s="11"/>
      <c r="X6" s="11"/>
      <c r="Y6" s="11"/>
      <c r="Z6" s="11"/>
    </row>
    <row r="7" spans="1:26" ht="30">
      <c r="A7" s="17">
        <v>1</v>
      </c>
      <c r="B7" s="257" t="s">
        <v>224</v>
      </c>
      <c r="C7" s="255">
        <v>44511.420694444445</v>
      </c>
      <c r="D7" s="18" t="str">
        <f t="shared" ref="D7:D21" si="0">IF(A7="","",VLOOKUP(A7,LISTA_OFERENTES,2,FALSE))</f>
        <v xml:space="preserve">SOLUTRONIC SAS </v>
      </c>
      <c r="E7" s="19">
        <v>9009610316</v>
      </c>
      <c r="F7" s="20" t="s">
        <v>250</v>
      </c>
      <c r="G7" s="20">
        <v>1017152415</v>
      </c>
      <c r="H7" s="21">
        <v>15668408</v>
      </c>
      <c r="I7" s="22"/>
      <c r="J7" s="11"/>
      <c r="K7" s="11"/>
      <c r="L7" s="11"/>
      <c r="M7" s="11"/>
      <c r="N7" s="11"/>
      <c r="O7" s="11"/>
      <c r="P7" s="11"/>
      <c r="Q7" s="11"/>
      <c r="R7" s="11"/>
      <c r="S7" s="11"/>
      <c r="T7" s="11"/>
      <c r="U7" s="11"/>
      <c r="V7" s="11"/>
      <c r="W7" s="11"/>
      <c r="X7" s="11"/>
      <c r="Y7" s="11"/>
      <c r="Z7" s="11"/>
    </row>
    <row r="8" spans="1:26" ht="63.75" hidden="1" customHeight="1">
      <c r="A8" s="17">
        <v>2</v>
      </c>
      <c r="B8" s="257"/>
      <c r="C8" s="256"/>
      <c r="D8" s="18">
        <f t="shared" si="0"/>
        <v>0</v>
      </c>
      <c r="E8" s="19"/>
      <c r="F8" s="20"/>
      <c r="G8" s="304"/>
      <c r="H8" s="21"/>
      <c r="I8" s="22"/>
      <c r="J8" s="11"/>
      <c r="K8" s="11"/>
      <c r="L8" s="11"/>
      <c r="M8" s="11"/>
      <c r="N8" s="11"/>
      <c r="O8" s="11"/>
      <c r="P8" s="11"/>
      <c r="Q8" s="11"/>
      <c r="R8" s="11"/>
      <c r="S8" s="11"/>
      <c r="T8" s="11"/>
      <c r="U8" s="11"/>
      <c r="V8" s="11"/>
      <c r="W8" s="11"/>
      <c r="X8" s="11"/>
      <c r="Y8" s="11"/>
      <c r="Z8" s="11"/>
    </row>
    <row r="9" spans="1:26" ht="40" hidden="1" customHeight="1">
      <c r="A9" s="17">
        <v>3</v>
      </c>
      <c r="B9" s="257"/>
      <c r="C9" s="256"/>
      <c r="D9" s="18">
        <f t="shared" si="0"/>
        <v>0</v>
      </c>
      <c r="E9" s="19"/>
      <c r="F9" s="20"/>
      <c r="G9" s="20"/>
      <c r="H9" s="21"/>
      <c r="I9" s="22"/>
      <c r="J9" s="11"/>
      <c r="K9" s="11"/>
      <c r="L9" s="11"/>
      <c r="M9" s="11"/>
      <c r="N9" s="11"/>
      <c r="O9" s="11"/>
      <c r="P9" s="11"/>
      <c r="Q9" s="11"/>
      <c r="R9" s="11"/>
      <c r="S9" s="11"/>
      <c r="T9" s="11"/>
      <c r="U9" s="11"/>
      <c r="V9" s="11"/>
      <c r="W9" s="11"/>
      <c r="X9" s="11"/>
      <c r="Y9" s="11"/>
      <c r="Z9" s="11"/>
    </row>
    <row r="10" spans="1:26" ht="40" hidden="1" customHeight="1">
      <c r="A10" s="24">
        <v>4</v>
      </c>
      <c r="B10" s="257"/>
      <c r="C10" s="256"/>
      <c r="D10" s="18">
        <f t="shared" si="0"/>
        <v>0</v>
      </c>
      <c r="E10" s="19"/>
      <c r="F10" s="23"/>
      <c r="G10" s="20"/>
      <c r="H10" s="21"/>
      <c r="I10" s="22"/>
      <c r="J10" s="11"/>
      <c r="K10" s="11"/>
      <c r="L10" s="11"/>
      <c r="M10" s="11"/>
      <c r="N10" s="11"/>
      <c r="O10" s="11"/>
      <c r="P10" s="11"/>
      <c r="Q10" s="11"/>
      <c r="R10" s="11"/>
      <c r="S10" s="11"/>
      <c r="T10" s="11"/>
      <c r="U10" s="11"/>
      <c r="V10" s="11"/>
      <c r="W10" s="11"/>
      <c r="X10" s="11"/>
      <c r="Y10" s="11"/>
      <c r="Z10" s="11"/>
    </row>
    <row r="11" spans="1:26" ht="40" hidden="1" customHeight="1">
      <c r="A11" s="24">
        <v>5</v>
      </c>
      <c r="B11" s="257"/>
      <c r="C11" s="29"/>
      <c r="D11" s="18">
        <f t="shared" si="0"/>
        <v>0</v>
      </c>
      <c r="E11" s="25"/>
      <c r="F11" s="26"/>
      <c r="G11" s="26"/>
      <c r="H11" s="27"/>
      <c r="I11" s="22"/>
      <c r="J11" s="11"/>
      <c r="K11" s="11"/>
      <c r="L11" s="11"/>
      <c r="M11" s="11"/>
      <c r="N11" s="11"/>
      <c r="O11" s="11"/>
      <c r="P11" s="11"/>
      <c r="Q11" s="11"/>
      <c r="R11" s="11"/>
      <c r="S11" s="11"/>
      <c r="T11" s="11"/>
      <c r="U11" s="11"/>
      <c r="V11" s="11"/>
      <c r="W11" s="11"/>
      <c r="X11" s="11"/>
      <c r="Y11" s="11"/>
      <c r="Z11" s="11"/>
    </row>
    <row r="12" spans="1:26" ht="40" hidden="1" customHeight="1">
      <c r="A12" s="24">
        <v>6</v>
      </c>
      <c r="B12" s="257"/>
      <c r="C12" s="29"/>
      <c r="D12" s="18">
        <f t="shared" si="0"/>
        <v>0</v>
      </c>
      <c r="E12" s="30"/>
      <c r="F12" s="31"/>
      <c r="G12" s="31"/>
      <c r="H12" s="32"/>
      <c r="I12" s="22"/>
      <c r="J12" s="11"/>
      <c r="K12" s="11"/>
      <c r="L12" s="11"/>
      <c r="M12" s="11"/>
      <c r="N12" s="11"/>
      <c r="O12" s="11"/>
      <c r="P12" s="11"/>
      <c r="Q12" s="11"/>
      <c r="R12" s="11"/>
      <c r="S12" s="11"/>
      <c r="T12" s="11"/>
      <c r="U12" s="11"/>
      <c r="V12" s="11"/>
      <c r="W12" s="11"/>
      <c r="X12" s="11"/>
      <c r="Y12" s="11"/>
      <c r="Z12" s="11"/>
    </row>
    <row r="13" spans="1:26" ht="40" hidden="1" customHeight="1">
      <c r="A13" s="24">
        <v>7</v>
      </c>
      <c r="B13" s="257"/>
      <c r="C13" s="29"/>
      <c r="D13" s="18">
        <f t="shared" si="0"/>
        <v>0</v>
      </c>
      <c r="E13" s="33"/>
      <c r="F13" s="23"/>
      <c r="G13" s="23"/>
      <c r="H13" s="34"/>
      <c r="I13" s="22"/>
      <c r="J13" s="11"/>
      <c r="K13" s="11"/>
      <c r="L13" s="11"/>
      <c r="M13" s="11"/>
      <c r="N13" s="11"/>
      <c r="O13" s="11"/>
      <c r="P13" s="11"/>
      <c r="Q13" s="11"/>
      <c r="R13" s="11"/>
      <c r="S13" s="11"/>
      <c r="T13" s="11"/>
      <c r="U13" s="11"/>
      <c r="V13" s="11"/>
      <c r="W13" s="11"/>
      <c r="X13" s="11"/>
      <c r="Y13" s="11"/>
      <c r="Z13" s="11"/>
    </row>
    <row r="14" spans="1:26" ht="40" hidden="1" customHeight="1">
      <c r="A14" s="24">
        <v>8</v>
      </c>
      <c r="B14" s="257"/>
      <c r="C14" s="29"/>
      <c r="D14" s="18">
        <f t="shared" si="0"/>
        <v>0</v>
      </c>
      <c r="E14" s="33"/>
      <c r="F14" s="23"/>
      <c r="G14" s="23"/>
      <c r="H14" s="34"/>
      <c r="I14" s="22"/>
      <c r="J14" s="11"/>
      <c r="K14" s="11"/>
      <c r="L14" s="11"/>
      <c r="M14" s="11"/>
      <c r="N14" s="11"/>
      <c r="O14" s="11"/>
      <c r="P14" s="11"/>
      <c r="Q14" s="11"/>
      <c r="R14" s="11"/>
      <c r="S14" s="11"/>
      <c r="T14" s="11"/>
      <c r="U14" s="11"/>
      <c r="V14" s="11"/>
      <c r="W14" s="11"/>
      <c r="X14" s="11"/>
      <c r="Y14" s="11"/>
      <c r="Z14" s="11"/>
    </row>
    <row r="15" spans="1:26" ht="42" hidden="1" customHeight="1">
      <c r="A15" s="24">
        <v>9</v>
      </c>
      <c r="B15" s="28"/>
      <c r="C15" s="29"/>
      <c r="D15" s="18">
        <f t="shared" si="0"/>
        <v>0</v>
      </c>
      <c r="E15" s="33"/>
      <c r="F15" s="23"/>
      <c r="G15" s="23"/>
      <c r="H15" s="34"/>
      <c r="I15" s="22"/>
      <c r="J15" s="11"/>
      <c r="K15" s="11"/>
      <c r="L15" s="11"/>
      <c r="M15" s="11"/>
      <c r="N15" s="11"/>
      <c r="O15" s="11"/>
      <c r="P15" s="11"/>
      <c r="Q15" s="11"/>
      <c r="R15" s="11"/>
      <c r="S15" s="11"/>
      <c r="T15" s="11"/>
      <c r="U15" s="11"/>
      <c r="V15" s="11"/>
      <c r="W15" s="11"/>
      <c r="X15" s="11"/>
      <c r="Y15" s="11"/>
      <c r="Z15" s="11"/>
    </row>
    <row r="16" spans="1:26" ht="42" hidden="1" customHeight="1">
      <c r="A16" s="24">
        <v>10</v>
      </c>
      <c r="B16" s="28"/>
      <c r="C16" s="29"/>
      <c r="D16" s="18">
        <f t="shared" si="0"/>
        <v>0</v>
      </c>
      <c r="E16" s="33"/>
      <c r="F16" s="23"/>
      <c r="G16" s="23"/>
      <c r="H16" s="34"/>
      <c r="I16" s="22"/>
      <c r="J16" s="11"/>
      <c r="K16" s="11"/>
      <c r="L16" s="11"/>
      <c r="M16" s="11"/>
      <c r="N16" s="11"/>
      <c r="O16" s="11"/>
      <c r="P16" s="11"/>
      <c r="Q16" s="11"/>
      <c r="R16" s="11"/>
      <c r="S16" s="11"/>
      <c r="T16" s="11"/>
      <c r="U16" s="11"/>
      <c r="V16" s="11"/>
      <c r="W16" s="11"/>
      <c r="X16" s="11"/>
      <c r="Y16" s="11"/>
      <c r="Z16" s="11"/>
    </row>
    <row r="17" spans="1:26" ht="42" hidden="1" customHeight="1">
      <c r="A17" s="24">
        <v>11</v>
      </c>
      <c r="B17" s="28"/>
      <c r="C17" s="29"/>
      <c r="D17" s="18">
        <f t="shared" si="0"/>
        <v>0</v>
      </c>
      <c r="E17" s="33"/>
      <c r="F17" s="23"/>
      <c r="G17" s="23"/>
      <c r="H17" s="34"/>
      <c r="I17" s="22"/>
      <c r="J17" s="11"/>
      <c r="K17" s="11"/>
      <c r="L17" s="11"/>
      <c r="M17" s="11"/>
      <c r="N17" s="11"/>
      <c r="O17" s="11"/>
      <c r="P17" s="11"/>
      <c r="Q17" s="11"/>
      <c r="R17" s="11"/>
      <c r="S17" s="11"/>
      <c r="T17" s="11"/>
      <c r="U17" s="11"/>
      <c r="V17" s="11"/>
      <c r="W17" s="11"/>
      <c r="X17" s="11"/>
      <c r="Y17" s="11"/>
      <c r="Z17" s="11"/>
    </row>
    <row r="18" spans="1:26" ht="42" hidden="1" customHeight="1">
      <c r="A18" s="24">
        <v>12</v>
      </c>
      <c r="B18" s="28"/>
      <c r="C18" s="35"/>
      <c r="D18" s="18">
        <f t="shared" si="0"/>
        <v>0</v>
      </c>
      <c r="E18" s="30"/>
      <c r="F18" s="31"/>
      <c r="G18" s="31"/>
      <c r="H18" s="32"/>
      <c r="I18" s="22"/>
      <c r="J18" s="11"/>
      <c r="K18" s="11"/>
      <c r="L18" s="11"/>
      <c r="M18" s="11"/>
      <c r="N18" s="11"/>
      <c r="O18" s="11"/>
      <c r="P18" s="11"/>
      <c r="Q18" s="11"/>
      <c r="R18" s="11"/>
      <c r="S18" s="11"/>
      <c r="T18" s="11"/>
      <c r="U18" s="11"/>
      <c r="V18" s="11"/>
      <c r="W18" s="11"/>
      <c r="X18" s="11"/>
      <c r="Y18" s="11"/>
      <c r="Z18" s="11"/>
    </row>
    <row r="19" spans="1:26" ht="42" hidden="1" customHeight="1">
      <c r="A19" s="24">
        <v>13</v>
      </c>
      <c r="B19" s="28"/>
      <c r="C19" s="35"/>
      <c r="D19" s="18">
        <f t="shared" si="0"/>
        <v>0</v>
      </c>
      <c r="E19" s="30"/>
      <c r="F19" s="31"/>
      <c r="G19" s="31"/>
      <c r="H19" s="32"/>
      <c r="I19" s="22"/>
      <c r="J19" s="11"/>
      <c r="K19" s="11"/>
      <c r="L19" s="11"/>
      <c r="M19" s="11"/>
      <c r="N19" s="11"/>
      <c r="O19" s="11"/>
      <c r="P19" s="11"/>
      <c r="Q19" s="11"/>
      <c r="R19" s="11"/>
      <c r="S19" s="11"/>
      <c r="T19" s="11"/>
      <c r="U19" s="11"/>
      <c r="V19" s="11"/>
      <c r="W19" s="11"/>
      <c r="X19" s="11"/>
      <c r="Y19" s="11"/>
      <c r="Z19" s="11"/>
    </row>
    <row r="20" spans="1:26" ht="14" hidden="1">
      <c r="A20" s="24">
        <v>14</v>
      </c>
      <c r="B20" s="28"/>
      <c r="C20" s="35"/>
      <c r="D20" s="18">
        <f t="shared" si="0"/>
        <v>0</v>
      </c>
      <c r="E20" s="33"/>
      <c r="F20" s="23"/>
      <c r="G20" s="23"/>
      <c r="H20" s="34"/>
      <c r="I20" s="22"/>
      <c r="J20" s="11"/>
      <c r="K20" s="11"/>
      <c r="L20" s="11"/>
      <c r="M20" s="11"/>
      <c r="N20" s="11"/>
      <c r="O20" s="11"/>
      <c r="P20" s="11"/>
      <c r="Q20" s="11"/>
      <c r="R20" s="11"/>
      <c r="S20" s="11"/>
      <c r="T20" s="11"/>
      <c r="U20" s="11"/>
      <c r="V20" s="11"/>
      <c r="W20" s="11"/>
      <c r="X20" s="11"/>
      <c r="Y20" s="11"/>
      <c r="Z20" s="11"/>
    </row>
    <row r="21" spans="1:26" ht="14" hidden="1">
      <c r="A21" s="24">
        <v>15</v>
      </c>
      <c r="B21" s="28"/>
      <c r="C21" s="35"/>
      <c r="D21" s="18">
        <f t="shared" si="0"/>
        <v>0</v>
      </c>
      <c r="E21" s="33"/>
      <c r="F21" s="23"/>
      <c r="G21" s="23"/>
      <c r="H21" s="34"/>
      <c r="I21" s="22"/>
      <c r="J21" s="11"/>
      <c r="K21" s="11"/>
      <c r="L21" s="11"/>
      <c r="M21" s="11"/>
      <c r="N21" s="11"/>
      <c r="O21" s="11"/>
      <c r="P21" s="11"/>
      <c r="Q21" s="11"/>
      <c r="R21" s="11"/>
      <c r="S21" s="11"/>
      <c r="T21" s="11"/>
      <c r="U21" s="11"/>
      <c r="V21" s="11"/>
      <c r="W21" s="11"/>
      <c r="X21" s="11"/>
      <c r="Y21" s="11"/>
      <c r="Z21" s="11"/>
    </row>
    <row r="22" spans="1:26" ht="14.2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54.75" customHeight="1">
      <c r="A23" s="606" t="s">
        <v>251</v>
      </c>
      <c r="B23" s="595"/>
      <c r="C23" s="595"/>
      <c r="D23" s="595"/>
      <c r="E23" s="595"/>
      <c r="F23" s="595"/>
      <c r="G23" s="595"/>
      <c r="H23" s="595"/>
      <c r="I23" s="595"/>
      <c r="J23" s="11"/>
      <c r="K23" s="11"/>
      <c r="L23" s="11"/>
      <c r="M23" s="11"/>
      <c r="N23" s="11"/>
      <c r="O23" s="11"/>
      <c r="P23" s="11"/>
      <c r="Q23" s="11"/>
      <c r="R23" s="11"/>
      <c r="S23" s="11"/>
      <c r="T23" s="11"/>
      <c r="U23" s="11"/>
      <c r="V23" s="11"/>
      <c r="W23" s="11"/>
      <c r="X23" s="11"/>
      <c r="Y23" s="11"/>
      <c r="Z23" s="11"/>
    </row>
    <row r="24" spans="1:26" ht="14.2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4.2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4.2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4.2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4.2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4.2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4.2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4.2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4.2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4.2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4.2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4.2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4.2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4.2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4.2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4.2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4.2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4.2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4.2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4.2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4.2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4.2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4.2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4.2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4.2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4.2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4.2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4.2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4.2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4.2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4.2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4.2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4.2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4.2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4.2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4.2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4.2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4.2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4.2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4.2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4.2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4.2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4.2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4.2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4.2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4.2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4.2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4.2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4.2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4.2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4.2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4.2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4.2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4.2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4.2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4.2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4.2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4.2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4.2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4.2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4.2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4.2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4.2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4.2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4.2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4.2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4.2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4.2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4.2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4.2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4.2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4.2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4.2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4.2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4.2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4.2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4.2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4.2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4.2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4.2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4.2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4.2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4.2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4.2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4.2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4.2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4.2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4.2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4.2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4.2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4.2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4.2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4.2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4.2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4.2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4.2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4.2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4.2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4.2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4.2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4.2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4.2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4.2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4.2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4.2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4.2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4.2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4.2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4.2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4.2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4.2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4.2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4.2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4.2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4.2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4.2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4.2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4.2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4.2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4.2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4.2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4.2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4.2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4.2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4.2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4.2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4.2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4.2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4.2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4.2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4.2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4.2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4.2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4.2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4.2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4.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4.2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4.2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4.2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4.2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4.2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4.2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4.2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4.2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4.2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4.2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4.2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4.2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4.2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4.2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4.2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4.2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4.2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4.2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4.2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4.2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4.2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4.2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4.2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4.2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4.2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4.2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4.2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4.2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4.2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4.2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4.2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4.2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4.2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4.2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4.2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4.2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4.2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4.2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4.2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4.2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4.2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4.2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4.2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4.2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4.2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4.2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4.2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4.2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4.2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4.2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4.2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4.2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4.2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4.2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4.2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4.2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4.2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4.2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4.2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4.2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4.2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4.2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4.2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4.2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4.2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4.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4.2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4.2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4.2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4.2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4.2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4.2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4.2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4.2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4.2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4.2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4.2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4.2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4.2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4.2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4.2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4.2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4.2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4.2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4.2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4.2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4.2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4.2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4.2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4.2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4.2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4.2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4.2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4.2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4.2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4.2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4.2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4.2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4.2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4.2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4.2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4.2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4.2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4.2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4.2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4.2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4.2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4.2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4.2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4.2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4.2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4.2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4.2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4.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4.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4.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4.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4.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4.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4.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4.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4.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4.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4.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4.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4.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4.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4.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4.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4.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4.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4.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4.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4.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4.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4.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4.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4.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4.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4.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4.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4.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4.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4.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4.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4.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4.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4.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4.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4.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4.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4.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4.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4.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4.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4.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4.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4.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4.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4.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4.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4.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4.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4.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4.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4.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4.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4.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4.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4.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4.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4.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4.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4.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4.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4.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4.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4.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4.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4.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4.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4.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4.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4.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4.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4.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4.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4.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4.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4.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4.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4.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4.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4.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4.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4.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4.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4.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4.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4.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4.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4.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4.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4.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4.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4.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4.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4.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4.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4.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4.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4.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4.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4.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4.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4.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4.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4.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4.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4.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4.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4.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4.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4.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4.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4.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4.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4.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4.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4.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4.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4.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4.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4.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4.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4.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4.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4.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4.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4.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4.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4.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4.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4.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4.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4.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4.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4.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4.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4.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4.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4.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4.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4.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4.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4.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4.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4.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4.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4.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4.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4.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4.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4.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4.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4.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4.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4.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4.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4.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4.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4.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4.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4.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4.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4.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4.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4.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4.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4.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4.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4.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4.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4.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4.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4.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4.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4.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4.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4.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4.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4.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4.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4.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4.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4.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4.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4.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4.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4.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4.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4.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4.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4.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4.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4.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4.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4.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4.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4.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4.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4.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4.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4.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4.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4.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4.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4.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4.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4.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4.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4.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4.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4.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4.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4.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4.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4.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4.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4.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4.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4.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4.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4.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4.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4.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4.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4.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4.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4.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4.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4.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4.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4.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4.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4.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4.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4.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4.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4.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4.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4.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4.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4.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4.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4.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4.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4.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4.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4.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4.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4.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4.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4.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4.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4.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4.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4.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4.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4.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4.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4.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4.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4.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4.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4.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4.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4.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4.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4.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4.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4.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4.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4.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4.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4.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4.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4.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4.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4.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4.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4.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4.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4.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4.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4.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4.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4.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4.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4.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4.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4.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4.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4.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4.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4.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4.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4.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4.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4.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4.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4.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4.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4.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4.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4.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4.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4.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4.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4.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4.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4.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4.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4.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4.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4.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4.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4.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4.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4.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4.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4.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4.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4.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4.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4.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4.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4.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4.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4.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4.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4.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4.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4.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4.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4.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4.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4.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4.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4.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4.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4.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4.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4.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4.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4.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4.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4.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4.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4.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4.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4.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4.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4.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4.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4.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4.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4.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4.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4.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4.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4.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4.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4.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4.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4.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4.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4.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4.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4.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4.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4.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4.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4.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4.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4.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4.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4.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4.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4.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4.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4.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4.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4.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4.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4.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4.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4.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4.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4.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4.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4.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4.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4.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4.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4.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4.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4.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4.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4.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4.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4.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4.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4.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4.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4.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4.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4.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4.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4.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4.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4.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4.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4.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4.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4.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4.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4.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4.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4.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4.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4.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4.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4.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4.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4.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4.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4.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4.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4.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4.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4.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4.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4.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4.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4.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4.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4.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4.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4.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4.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4.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4.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4.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4.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4.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4.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4.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4.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4.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4.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4.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4.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4.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4.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4.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4.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4.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4.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4.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4.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4.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4.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4.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4.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4.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4.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4.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4.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4.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4.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4.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4.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4.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4.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4.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4.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4.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4.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4.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4.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4.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4.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4.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4.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4.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4.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4.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4.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4.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4.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4.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4.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4.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4.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4.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4.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4.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4.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4.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4.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4.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4.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4.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4.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4.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4.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4.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4.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4.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4.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4.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4.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4.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4.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4.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4.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4.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4.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4.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4.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4.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4.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4.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4.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4.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4.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4.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4.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4.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4.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4.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4.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4.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4.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4.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4.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4.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4.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4.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4.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4.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4.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4.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4.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4.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4.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4.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4.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4.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4.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4.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4.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4.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4.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4.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4.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4.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4.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4.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4.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4.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4.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4.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4.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4.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4.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4.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4.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4.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4.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4.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4.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4.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4.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4.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4.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4.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4.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4.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4.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4.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4.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4.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4.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4.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4.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4.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4.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4.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4.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4.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4.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4.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4.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4.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4.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4.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4.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4.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4.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4.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4.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4.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4.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4.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4.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4.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4.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4.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4.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4.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4.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4.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4.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4.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4.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4.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4.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4.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4.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4.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4.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4.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4.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4.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4.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4.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4.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4.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4.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4.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4.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4.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4.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4.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4.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4.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4.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4.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4.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4.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4.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4.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4.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4.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4.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4.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4.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4.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4.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4.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4.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4.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4.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4.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4.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4.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4.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4.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4.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4.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4.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4.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4.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4.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4.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4.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4.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4.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4.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4.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4.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4.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4.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4.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4.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4.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4.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4.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4.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4.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4.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4.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4.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4.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4.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4.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4.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4.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4.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4.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4.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4.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4.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4.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4.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4.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4.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4.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4.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4.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4.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4.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4.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4.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4.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4.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4.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4.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4.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4.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4.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4.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4.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4.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4.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4.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4.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4.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4.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4.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4.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4.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4.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4.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4.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4.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4.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4.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4.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sheetProtection algorithmName="SHA-512" hashValue="DxlaRpYuKbId/yVL6HT6dMRs+A1oR1rFcjGTEhabQUXr0aNg/J9M9I47jfy+K+f6b4dbQRpmiOWltz7Rq0P35A==" saltValue="jrNT+i4myiuLhENAYyKPmw==" spinCount="100000" sheet="1" objects="1" scenarios="1"/>
  <mergeCells count="7">
    <mergeCell ref="A5:C5"/>
    <mergeCell ref="A23:I23"/>
    <mergeCell ref="A1:A3"/>
    <mergeCell ref="B1:I1"/>
    <mergeCell ref="B2:I2"/>
    <mergeCell ref="B3:I3"/>
    <mergeCell ref="A4:I4"/>
  </mergeCells>
  <hyperlinks>
    <hyperlink ref="B7" r:id="rId1" xr:uid="{00000000-0004-0000-0100-000000000000}"/>
  </hyperlinks>
  <printOptions horizontalCentered="1"/>
  <pageMargins left="0.70866141732283472" right="0.70866141732283472" top="0.74803149606299213" bottom="0.74803149606299213" header="0" footer="0"/>
  <pageSetup scale="56" orientation="landscape"/>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005"/>
  <sheetViews>
    <sheetView topLeftCell="B30" zoomScale="114" zoomScaleNormal="55" workbookViewId="0">
      <selection activeCell="D40" sqref="D40"/>
    </sheetView>
  </sheetViews>
  <sheetFormatPr baseColWidth="10" defaultColWidth="14.5" defaultRowHeight="13"/>
  <cols>
    <col min="1" max="1" width="4.5" customWidth="1"/>
    <col min="2" max="2" width="26.5" customWidth="1"/>
    <col min="3" max="3" width="82.83203125" customWidth="1"/>
    <col min="4" max="4" width="26" bestFit="1" customWidth="1"/>
    <col min="5" max="5" width="28.5" hidden="1" customWidth="1"/>
    <col min="6" max="6" width="24" hidden="1" customWidth="1"/>
    <col min="7" max="7" width="29" hidden="1" customWidth="1"/>
    <col min="8" max="8" width="41.83203125" style="259" hidden="1" customWidth="1"/>
    <col min="9" max="9" width="33.6640625" style="259" hidden="1" customWidth="1"/>
    <col min="10" max="10" width="37.83203125" hidden="1" customWidth="1"/>
    <col min="11" max="11" width="38.83203125" hidden="1" customWidth="1"/>
    <col min="12" max="13" width="66.5" hidden="1" customWidth="1"/>
    <col min="14" max="14" width="25.83203125" hidden="1" customWidth="1"/>
    <col min="15" max="27" width="11.5" customWidth="1"/>
  </cols>
  <sheetData>
    <row r="1" spans="1:27" ht="16">
      <c r="A1" s="36"/>
      <c r="B1" s="36"/>
      <c r="C1" s="36"/>
      <c r="D1" s="36"/>
      <c r="E1" s="36"/>
      <c r="F1" s="36"/>
      <c r="G1" s="37"/>
      <c r="H1" s="37"/>
      <c r="I1" s="37"/>
      <c r="J1" s="36"/>
      <c r="K1" s="36"/>
      <c r="L1" s="36"/>
      <c r="M1" s="36"/>
      <c r="N1" s="36"/>
      <c r="O1" s="36"/>
      <c r="P1" s="36"/>
      <c r="Q1" s="36"/>
      <c r="R1" s="36"/>
      <c r="S1" s="36"/>
      <c r="T1" s="36"/>
      <c r="U1" s="36"/>
      <c r="V1" s="36"/>
      <c r="W1" s="36"/>
      <c r="X1" s="36"/>
      <c r="Y1" s="36"/>
      <c r="Z1" s="36"/>
      <c r="AA1" s="36"/>
    </row>
    <row r="2" spans="1:27" ht="17">
      <c r="A2" s="36"/>
      <c r="B2" s="38"/>
      <c r="C2" s="39" t="s">
        <v>16</v>
      </c>
      <c r="D2" s="39"/>
      <c r="E2" s="39"/>
      <c r="F2" s="39"/>
      <c r="G2" s="40"/>
      <c r="H2" s="40"/>
      <c r="I2" s="40"/>
      <c r="J2" s="39"/>
      <c r="K2" s="39"/>
      <c r="L2" s="39"/>
      <c r="M2" s="39"/>
      <c r="N2" s="39"/>
      <c r="O2" s="41"/>
      <c r="P2" s="41"/>
      <c r="Q2" s="41"/>
      <c r="R2" s="41"/>
      <c r="S2" s="41"/>
      <c r="T2" s="41"/>
      <c r="U2" s="41"/>
      <c r="V2" s="41"/>
      <c r="W2" s="41"/>
      <c r="X2" s="41"/>
      <c r="Y2" s="41"/>
      <c r="Z2" s="41"/>
      <c r="AA2" s="41"/>
    </row>
    <row r="3" spans="1:27" ht="16">
      <c r="A3" s="36"/>
      <c r="B3" s="42"/>
      <c r="C3" s="43"/>
      <c r="D3" s="43"/>
      <c r="E3" s="43"/>
      <c r="F3" s="43"/>
      <c r="G3" s="43"/>
      <c r="H3" s="43"/>
      <c r="I3" s="43"/>
      <c r="J3" s="43"/>
      <c r="K3" s="43"/>
      <c r="L3" s="43"/>
      <c r="M3" s="43"/>
      <c r="N3" s="43"/>
      <c r="O3" s="41"/>
      <c r="P3" s="41"/>
      <c r="Q3" s="41"/>
      <c r="R3" s="41"/>
      <c r="S3" s="41"/>
      <c r="T3" s="41"/>
      <c r="U3" s="41"/>
      <c r="V3" s="41"/>
      <c r="W3" s="41"/>
      <c r="X3" s="41"/>
      <c r="Y3" s="41"/>
      <c r="Z3" s="41"/>
      <c r="AA3" s="41"/>
    </row>
    <row r="4" spans="1:27" ht="17">
      <c r="A4" s="36"/>
      <c r="B4" s="44"/>
      <c r="C4" s="45" t="s">
        <v>3</v>
      </c>
      <c r="D4" s="46">
        <v>1</v>
      </c>
      <c r="E4" s="46">
        <v>2</v>
      </c>
      <c r="F4" s="46">
        <v>3</v>
      </c>
      <c r="G4" s="46">
        <v>4</v>
      </c>
      <c r="H4" s="46">
        <v>5</v>
      </c>
      <c r="I4" s="46">
        <v>6</v>
      </c>
      <c r="J4" s="46">
        <v>7</v>
      </c>
      <c r="K4" s="46">
        <v>8</v>
      </c>
      <c r="L4" s="46">
        <v>9</v>
      </c>
      <c r="M4" s="46">
        <v>10</v>
      </c>
      <c r="N4" s="46">
        <v>11</v>
      </c>
      <c r="O4" s="41"/>
      <c r="P4" s="41"/>
      <c r="Q4" s="41"/>
      <c r="R4" s="41"/>
      <c r="S4" s="41"/>
      <c r="T4" s="41"/>
      <c r="U4" s="41"/>
      <c r="V4" s="41"/>
      <c r="W4" s="41"/>
      <c r="X4" s="41"/>
      <c r="Y4" s="41"/>
      <c r="Z4" s="41"/>
      <c r="AA4" s="41"/>
    </row>
    <row r="5" spans="1:27" ht="17">
      <c r="A5" s="36"/>
      <c r="B5" s="44"/>
      <c r="C5" s="45" t="s">
        <v>10</v>
      </c>
      <c r="D5" s="46" t="str">
        <f t="shared" ref="D5:N5" si="0">+VLOOKUP(D4,LISTA_OFERENTES,2,FALSE)</f>
        <v xml:space="preserve">SOLUTRONIC SAS </v>
      </c>
      <c r="E5" s="46">
        <f t="shared" si="0"/>
        <v>0</v>
      </c>
      <c r="F5" s="46">
        <f t="shared" si="0"/>
        <v>0</v>
      </c>
      <c r="G5" s="46">
        <f t="shared" si="0"/>
        <v>0</v>
      </c>
      <c r="H5" s="46">
        <f t="shared" si="0"/>
        <v>0</v>
      </c>
      <c r="I5" s="46">
        <f t="shared" si="0"/>
        <v>0</v>
      </c>
      <c r="J5" s="46">
        <f t="shared" si="0"/>
        <v>0</v>
      </c>
      <c r="K5" s="46">
        <f t="shared" si="0"/>
        <v>0</v>
      </c>
      <c r="L5" s="46">
        <f t="shared" si="0"/>
        <v>0</v>
      </c>
      <c r="M5" s="46">
        <f t="shared" si="0"/>
        <v>0</v>
      </c>
      <c r="N5" s="46">
        <f t="shared" si="0"/>
        <v>0</v>
      </c>
      <c r="O5" s="41"/>
      <c r="P5" s="41"/>
      <c r="Q5" s="41"/>
      <c r="R5" s="41"/>
      <c r="S5" s="41"/>
      <c r="T5" s="41"/>
      <c r="U5" s="41"/>
      <c r="V5" s="41"/>
      <c r="W5" s="41"/>
      <c r="X5" s="41"/>
      <c r="Y5" s="41"/>
      <c r="Z5" s="41"/>
      <c r="AA5" s="41"/>
    </row>
    <row r="6" spans="1:27" ht="17">
      <c r="A6" s="36"/>
      <c r="B6" s="44"/>
      <c r="C6" s="45" t="s">
        <v>17</v>
      </c>
      <c r="D6" s="47">
        <f>IF('1_ENTREGA'!$A7="","",VLOOKUP(D4,'2_APERTURA DE SOBRES'!$A$7:$I$21,5,FALSE))</f>
        <v>9009610316</v>
      </c>
      <c r="E6" s="47">
        <f>IF('1_ENTREGA'!$A7="","",VLOOKUP(E4,'2_APERTURA DE SOBRES'!$A$7:$I$21,5,FALSE))</f>
        <v>0</v>
      </c>
      <c r="F6" s="47">
        <f>IF('1_ENTREGA'!$A7="","",VLOOKUP(F4,'2_APERTURA DE SOBRES'!$A$7:$I$21,5,FALSE))</f>
        <v>0</v>
      </c>
      <c r="G6" s="47">
        <f>IF('1_ENTREGA'!$A7="","",VLOOKUP(G4,'2_APERTURA DE SOBRES'!$A$7:$I$21,5,FALSE))</f>
        <v>0</v>
      </c>
      <c r="H6" s="47">
        <f>IF('1_ENTREGA'!$A7="","",VLOOKUP(H4,'2_APERTURA DE SOBRES'!$A$7:$I$21,5,FALSE))</f>
        <v>0</v>
      </c>
      <c r="I6" s="47">
        <f>IF('1_ENTREGA'!$A7="","",VLOOKUP(I4,'2_APERTURA DE SOBRES'!$A$7:$I$21,5,FALSE))</f>
        <v>0</v>
      </c>
      <c r="J6" s="47">
        <f>IF('1_ENTREGA'!$A7="","",VLOOKUP(J4,'2_APERTURA DE SOBRES'!$A$7:$I$21,5,FALSE))</f>
        <v>0</v>
      </c>
      <c r="K6" s="47">
        <f>IF('1_ENTREGA'!$A7="","",VLOOKUP(K4,'2_APERTURA DE SOBRES'!$A$7:$I$21,5,FALSE))</f>
        <v>0</v>
      </c>
      <c r="L6" s="47">
        <f>IF('1_ENTREGA'!$A7="","",VLOOKUP(L4,'2_APERTURA DE SOBRES'!$A$7:$I$21,5,FALSE))</f>
        <v>0</v>
      </c>
      <c r="M6" s="47">
        <f>IF('1_ENTREGA'!$A7="","",VLOOKUP(M4,'2_APERTURA DE SOBRES'!$A$7:$I$21,5,FALSE))</f>
        <v>0</v>
      </c>
      <c r="N6" s="47">
        <f>IF('1_ENTREGA'!$A7="","",VLOOKUP(N4,'2_APERTURA DE SOBRES'!$A$7:$I$21,5,FALSE))</f>
        <v>0</v>
      </c>
      <c r="O6" s="41"/>
      <c r="P6" s="41"/>
      <c r="Q6" s="41"/>
      <c r="R6" s="41"/>
      <c r="S6" s="41"/>
      <c r="T6" s="41"/>
      <c r="U6" s="41"/>
      <c r="V6" s="41"/>
      <c r="W6" s="41"/>
      <c r="X6" s="41"/>
      <c r="Y6" s="41"/>
      <c r="Z6" s="41"/>
      <c r="AA6" s="41"/>
    </row>
    <row r="7" spans="1:27" ht="34">
      <c r="A7" s="36"/>
      <c r="B7" s="48"/>
      <c r="C7" s="49" t="s">
        <v>18</v>
      </c>
      <c r="D7" s="50"/>
      <c r="E7" s="50"/>
      <c r="F7" s="50"/>
      <c r="G7" s="50"/>
      <c r="H7" s="50"/>
      <c r="I7" s="50"/>
      <c r="J7" s="50"/>
      <c r="K7" s="50"/>
      <c r="L7" s="50"/>
      <c r="M7" s="50"/>
      <c r="N7" s="50"/>
      <c r="O7" s="41"/>
      <c r="P7" s="41"/>
      <c r="Q7" s="41"/>
      <c r="R7" s="41"/>
      <c r="S7" s="41"/>
      <c r="T7" s="41"/>
      <c r="U7" s="41"/>
      <c r="V7" s="41"/>
      <c r="W7" s="41"/>
      <c r="X7" s="41"/>
      <c r="Y7" s="41"/>
      <c r="Z7" s="41"/>
      <c r="AA7" s="41"/>
    </row>
    <row r="8" spans="1:27" ht="17" hidden="1">
      <c r="A8" s="36"/>
      <c r="B8" s="51" t="s">
        <v>19</v>
      </c>
      <c r="C8" s="52" t="s">
        <v>20</v>
      </c>
      <c r="D8" s="53"/>
      <c r="E8" s="53"/>
      <c r="F8" s="53"/>
      <c r="G8" s="53"/>
      <c r="H8" s="53"/>
      <c r="I8" s="53"/>
      <c r="J8" s="54"/>
      <c r="K8" s="54"/>
      <c r="L8" s="54"/>
      <c r="M8" s="54"/>
      <c r="N8" s="54"/>
      <c r="O8" s="41"/>
      <c r="P8" s="41"/>
      <c r="Q8" s="41"/>
      <c r="R8" s="41"/>
      <c r="S8" s="41"/>
      <c r="T8" s="41"/>
      <c r="U8" s="41"/>
      <c r="V8" s="41"/>
      <c r="W8" s="41"/>
      <c r="X8" s="41"/>
      <c r="Y8" s="41"/>
      <c r="Z8" s="41"/>
      <c r="AA8" s="41"/>
    </row>
    <row r="9" spans="1:27" ht="272" hidden="1">
      <c r="A9" s="36"/>
      <c r="B9" s="53">
        <v>1</v>
      </c>
      <c r="C9" s="55" t="s">
        <v>252</v>
      </c>
      <c r="D9" s="56"/>
      <c r="E9" s="57"/>
      <c r="F9" s="57"/>
      <c r="G9" s="57"/>
      <c r="H9" s="58"/>
      <c r="I9" s="57"/>
      <c r="J9" s="59"/>
      <c r="K9" s="59"/>
      <c r="L9" s="56"/>
      <c r="M9" s="59"/>
      <c r="N9" s="59"/>
      <c r="O9" s="41"/>
      <c r="P9" s="41"/>
      <c r="Q9" s="41"/>
      <c r="R9" s="41"/>
      <c r="S9" s="41"/>
      <c r="T9" s="41"/>
      <c r="U9" s="41"/>
      <c r="V9" s="41"/>
      <c r="W9" s="41"/>
      <c r="X9" s="41"/>
      <c r="Y9" s="41"/>
      <c r="Z9" s="41"/>
      <c r="AA9" s="41"/>
    </row>
    <row r="10" spans="1:27" ht="102" hidden="1">
      <c r="A10" s="36"/>
      <c r="B10" s="53">
        <v>2</v>
      </c>
      <c r="C10" s="55" t="s">
        <v>210</v>
      </c>
      <c r="D10" s="56"/>
      <c r="E10" s="57"/>
      <c r="F10" s="57"/>
      <c r="G10" s="57"/>
      <c r="H10" s="57"/>
      <c r="I10" s="57"/>
      <c r="J10" s="59"/>
      <c r="K10" s="59"/>
      <c r="L10" s="56"/>
      <c r="M10" s="59"/>
      <c r="N10" s="59"/>
      <c r="O10" s="41"/>
      <c r="P10" s="41"/>
      <c r="Q10" s="41"/>
      <c r="R10" s="41"/>
      <c r="S10" s="41"/>
      <c r="T10" s="41"/>
      <c r="U10" s="41"/>
      <c r="V10" s="41"/>
      <c r="W10" s="41"/>
      <c r="X10" s="41"/>
      <c r="Y10" s="41"/>
      <c r="Z10" s="41"/>
      <c r="AA10" s="41"/>
    </row>
    <row r="11" spans="1:27" ht="34" hidden="1">
      <c r="A11" s="36"/>
      <c r="B11" s="53">
        <v>3</v>
      </c>
      <c r="C11" s="55" t="s">
        <v>31</v>
      </c>
      <c r="D11" s="56"/>
      <c r="E11" s="57"/>
      <c r="F11" s="57"/>
      <c r="G11" s="57"/>
      <c r="H11" s="57"/>
      <c r="I11" s="57"/>
      <c r="J11" s="59"/>
      <c r="K11" s="59"/>
      <c r="L11" s="56"/>
      <c r="M11" s="59"/>
      <c r="N11" s="59"/>
      <c r="O11" s="41"/>
      <c r="P11" s="41"/>
      <c r="Q11" s="41"/>
      <c r="R11" s="41"/>
      <c r="S11" s="41"/>
      <c r="T11" s="41"/>
      <c r="U11" s="41"/>
      <c r="V11" s="41"/>
      <c r="W11" s="41"/>
      <c r="X11" s="41"/>
      <c r="Y11" s="41"/>
      <c r="Z11" s="41"/>
      <c r="AA11" s="41"/>
    </row>
    <row r="12" spans="1:27" ht="17" hidden="1">
      <c r="A12" s="36"/>
      <c r="B12" s="53">
        <v>4</v>
      </c>
      <c r="C12" s="55" t="s">
        <v>21</v>
      </c>
      <c r="D12" s="56"/>
      <c r="E12" s="57"/>
      <c r="F12" s="57"/>
      <c r="G12" s="57"/>
      <c r="H12" s="57"/>
      <c r="I12" s="57"/>
      <c r="J12" s="59"/>
      <c r="K12" s="59"/>
      <c r="L12" s="56"/>
      <c r="M12" s="59"/>
      <c r="N12" s="59"/>
      <c r="O12" s="41"/>
      <c r="P12" s="41"/>
      <c r="Q12" s="41"/>
      <c r="R12" s="41"/>
      <c r="S12" s="41"/>
      <c r="T12" s="41"/>
      <c r="U12" s="41"/>
      <c r="V12" s="41"/>
      <c r="W12" s="41"/>
      <c r="X12" s="41"/>
      <c r="Y12" s="41"/>
      <c r="Z12" s="41"/>
      <c r="AA12" s="41"/>
    </row>
    <row r="13" spans="1:27" ht="17" hidden="1">
      <c r="A13" s="36"/>
      <c r="B13" s="53">
        <v>5</v>
      </c>
      <c r="C13" s="55" t="s">
        <v>209</v>
      </c>
      <c r="D13" s="56"/>
      <c r="E13" s="57"/>
      <c r="F13" s="57"/>
      <c r="G13" s="57"/>
      <c r="H13" s="57"/>
      <c r="I13" s="57"/>
      <c r="J13" s="59"/>
      <c r="K13" s="59"/>
      <c r="L13" s="56"/>
      <c r="M13" s="59"/>
      <c r="N13" s="59"/>
      <c r="O13" s="41"/>
      <c r="P13" s="41"/>
      <c r="Q13" s="41"/>
      <c r="R13" s="41"/>
      <c r="S13" s="41"/>
      <c r="T13" s="41"/>
      <c r="U13" s="41"/>
      <c r="V13" s="41"/>
      <c r="W13" s="41"/>
      <c r="X13" s="41"/>
      <c r="Y13" s="41"/>
      <c r="Z13" s="41"/>
      <c r="AA13" s="41"/>
    </row>
    <row r="14" spans="1:27" ht="34" hidden="1">
      <c r="A14" s="36"/>
      <c r="B14" s="53">
        <v>6</v>
      </c>
      <c r="C14" s="55" t="s">
        <v>22</v>
      </c>
      <c r="D14" s="56"/>
      <c r="E14" s="57"/>
      <c r="F14" s="57"/>
      <c r="G14" s="57"/>
      <c r="H14" s="57"/>
      <c r="I14" s="57"/>
      <c r="J14" s="59"/>
      <c r="K14" s="59"/>
      <c r="L14" s="56"/>
      <c r="M14" s="59"/>
      <c r="N14" s="59"/>
      <c r="O14" s="41"/>
      <c r="P14" s="41"/>
      <c r="Q14" s="41"/>
      <c r="R14" s="41"/>
      <c r="S14" s="41"/>
      <c r="T14" s="41"/>
      <c r="U14" s="41"/>
      <c r="V14" s="41"/>
      <c r="W14" s="41"/>
      <c r="X14" s="41"/>
      <c r="Y14" s="41"/>
      <c r="Z14" s="41"/>
      <c r="AA14" s="41"/>
    </row>
    <row r="15" spans="1:27" ht="17" hidden="1">
      <c r="A15" s="36"/>
      <c r="B15" s="53">
        <v>7</v>
      </c>
      <c r="C15" s="55" t="s">
        <v>23</v>
      </c>
      <c r="D15" s="57"/>
      <c r="E15" s="57"/>
      <c r="F15" s="57"/>
      <c r="G15" s="57"/>
      <c r="H15" s="57"/>
      <c r="I15" s="57"/>
      <c r="J15" s="59"/>
      <c r="K15" s="59"/>
      <c r="L15" s="57"/>
      <c r="M15" s="59"/>
      <c r="N15" s="59"/>
      <c r="O15" s="41"/>
      <c r="P15" s="41"/>
      <c r="Q15" s="41"/>
      <c r="R15" s="41"/>
      <c r="S15" s="41"/>
      <c r="T15" s="41"/>
      <c r="U15" s="41"/>
      <c r="V15" s="41"/>
      <c r="W15" s="41"/>
      <c r="X15" s="41"/>
      <c r="Y15" s="41"/>
      <c r="Z15" s="41"/>
      <c r="AA15" s="41"/>
    </row>
    <row r="16" spans="1:27" s="303" customFormat="1" ht="16" hidden="1">
      <c r="A16" s="36"/>
      <c r="B16" s="53">
        <v>8</v>
      </c>
      <c r="C16" s="55"/>
      <c r="D16" s="57"/>
      <c r="E16" s="57"/>
      <c r="F16" s="57"/>
      <c r="G16" s="57"/>
      <c r="H16" s="57"/>
      <c r="I16" s="57"/>
      <c r="J16" s="59"/>
      <c r="K16" s="59"/>
      <c r="L16" s="57"/>
      <c r="M16" s="59"/>
      <c r="N16" s="59"/>
      <c r="O16" s="41"/>
      <c r="P16" s="41"/>
      <c r="Q16" s="41"/>
      <c r="R16" s="41"/>
      <c r="S16" s="41"/>
      <c r="T16" s="41"/>
      <c r="U16" s="41"/>
      <c r="V16" s="41"/>
      <c r="W16" s="41"/>
      <c r="X16" s="41"/>
      <c r="Y16" s="41"/>
      <c r="Z16" s="41"/>
      <c r="AA16" s="41"/>
    </row>
    <row r="17" spans="1:27" ht="16" hidden="1">
      <c r="A17" s="36"/>
      <c r="B17" s="53">
        <v>9</v>
      </c>
      <c r="C17" s="55"/>
      <c r="D17" s="57"/>
      <c r="E17" s="57"/>
      <c r="F17" s="57"/>
      <c r="G17" s="57"/>
      <c r="H17" s="57"/>
      <c r="I17" s="57"/>
      <c r="J17" s="59"/>
      <c r="K17" s="59"/>
      <c r="L17" s="57"/>
      <c r="M17" s="59"/>
      <c r="N17" s="59"/>
      <c r="O17" s="41"/>
      <c r="P17" s="41"/>
      <c r="Q17" s="41"/>
      <c r="R17" s="41"/>
      <c r="S17" s="41"/>
      <c r="T17" s="41"/>
      <c r="U17" s="41"/>
      <c r="V17" s="41"/>
      <c r="W17" s="41"/>
      <c r="X17" s="41"/>
      <c r="Y17" s="41"/>
      <c r="Z17" s="41"/>
      <c r="AA17" s="41"/>
    </row>
    <row r="18" spans="1:27" ht="34" hidden="1">
      <c r="A18" s="36"/>
      <c r="B18" s="615">
        <v>8</v>
      </c>
      <c r="C18" s="55" t="s">
        <v>24</v>
      </c>
      <c r="D18" s="56"/>
      <c r="E18" s="57"/>
      <c r="F18" s="57"/>
      <c r="G18" s="57"/>
      <c r="H18" s="57"/>
      <c r="I18" s="57"/>
      <c r="J18" s="59"/>
      <c r="K18" s="59"/>
      <c r="L18" s="56"/>
      <c r="M18" s="59"/>
      <c r="N18" s="59"/>
      <c r="O18" s="41"/>
      <c r="P18" s="41"/>
      <c r="Q18" s="41"/>
      <c r="R18" s="41"/>
      <c r="S18" s="41"/>
      <c r="T18" s="41"/>
      <c r="U18" s="41"/>
      <c r="V18" s="41"/>
      <c r="W18" s="41"/>
      <c r="X18" s="41"/>
      <c r="Y18" s="41"/>
      <c r="Z18" s="41"/>
      <c r="AA18" s="41"/>
    </row>
    <row r="19" spans="1:27" ht="17" hidden="1">
      <c r="A19" s="36"/>
      <c r="B19" s="616"/>
      <c r="C19" s="55" t="s">
        <v>25</v>
      </c>
      <c r="D19" s="56"/>
      <c r="E19" s="57"/>
      <c r="F19" s="57"/>
      <c r="G19" s="57"/>
      <c r="H19" s="57"/>
      <c r="I19" s="57"/>
      <c r="J19" s="59"/>
      <c r="K19" s="59"/>
      <c r="L19" s="56"/>
      <c r="M19" s="59"/>
      <c r="N19" s="59"/>
      <c r="O19" s="41"/>
      <c r="P19" s="41"/>
      <c r="Q19" s="41"/>
      <c r="R19" s="41"/>
      <c r="S19" s="41"/>
      <c r="T19" s="41"/>
      <c r="U19" s="41"/>
      <c r="V19" s="41"/>
      <c r="W19" s="41"/>
      <c r="X19" s="41"/>
      <c r="Y19" s="41"/>
      <c r="Z19" s="41"/>
      <c r="AA19" s="41"/>
    </row>
    <row r="20" spans="1:27" ht="17" hidden="1">
      <c r="A20" s="36"/>
      <c r="B20" s="616"/>
      <c r="C20" s="55" t="s">
        <v>26</v>
      </c>
      <c r="D20" s="56"/>
      <c r="E20" s="57"/>
      <c r="F20" s="57"/>
      <c r="G20" s="57"/>
      <c r="H20" s="57"/>
      <c r="I20" s="57"/>
      <c r="J20" s="59"/>
      <c r="K20" s="59"/>
      <c r="L20" s="56"/>
      <c r="M20" s="59"/>
      <c r="N20" s="59"/>
      <c r="O20" s="41"/>
      <c r="P20" s="41"/>
      <c r="Q20" s="41"/>
      <c r="R20" s="41"/>
      <c r="S20" s="41"/>
      <c r="T20" s="41"/>
      <c r="U20" s="41"/>
      <c r="V20" s="41"/>
      <c r="W20" s="41"/>
      <c r="X20" s="41"/>
      <c r="Y20" s="41"/>
      <c r="Z20" s="41"/>
      <c r="AA20" s="41"/>
    </row>
    <row r="21" spans="1:27" ht="17" hidden="1">
      <c r="A21" s="36"/>
      <c r="B21" s="616"/>
      <c r="C21" s="55" t="s">
        <v>27</v>
      </c>
      <c r="D21" s="60"/>
      <c r="E21" s="61"/>
      <c r="F21" s="61"/>
      <c r="G21" s="57"/>
      <c r="H21" s="60"/>
      <c r="I21" s="260"/>
      <c r="J21" s="59"/>
      <c r="K21" s="59"/>
      <c r="L21" s="60"/>
      <c r="M21" s="59"/>
      <c r="N21" s="59"/>
      <c r="O21" s="41"/>
      <c r="P21" s="41"/>
      <c r="Q21" s="41"/>
      <c r="R21" s="41"/>
      <c r="S21" s="41"/>
      <c r="T21" s="41"/>
      <c r="U21" s="41"/>
      <c r="V21" s="41"/>
      <c r="W21" s="41"/>
      <c r="X21" s="41"/>
      <c r="Y21" s="41"/>
      <c r="Z21" s="41"/>
      <c r="AA21" s="41"/>
    </row>
    <row r="22" spans="1:27" ht="17" hidden="1">
      <c r="A22" s="36"/>
      <c r="B22" s="617"/>
      <c r="C22" s="55" t="s">
        <v>28</v>
      </c>
      <c r="D22" s="60"/>
      <c r="E22" s="57"/>
      <c r="F22" s="57"/>
      <c r="G22" s="57"/>
      <c r="H22" s="60"/>
      <c r="I22" s="57"/>
      <c r="J22" s="59"/>
      <c r="K22" s="59"/>
      <c r="L22" s="60"/>
      <c r="M22" s="59"/>
      <c r="N22" s="59"/>
      <c r="O22" s="41"/>
      <c r="P22" s="41"/>
      <c r="Q22" s="41"/>
      <c r="R22" s="41"/>
      <c r="S22" s="41"/>
      <c r="T22" s="41"/>
      <c r="U22" s="41"/>
      <c r="V22" s="41"/>
      <c r="W22" s="41"/>
      <c r="X22" s="41"/>
      <c r="Y22" s="41"/>
      <c r="Z22" s="41"/>
      <c r="AA22" s="41"/>
    </row>
    <row r="23" spans="1:27" ht="17" hidden="1">
      <c r="A23" s="36"/>
      <c r="B23" s="62" t="s">
        <v>29</v>
      </c>
      <c r="C23" s="63"/>
      <c r="D23" s="57"/>
      <c r="E23" s="57"/>
      <c r="F23" s="57"/>
      <c r="G23" s="57"/>
      <c r="H23" s="57"/>
      <c r="I23" s="57"/>
      <c r="J23" s="57"/>
      <c r="K23" s="57"/>
      <c r="L23" s="64"/>
      <c r="M23" s="66"/>
      <c r="N23" s="66"/>
      <c r="O23" s="41"/>
      <c r="P23" s="41"/>
      <c r="Q23" s="41"/>
      <c r="R23" s="41"/>
      <c r="S23" s="41"/>
      <c r="T23" s="41"/>
      <c r="U23" s="41"/>
      <c r="V23" s="41"/>
      <c r="W23" s="41"/>
      <c r="X23" s="41"/>
      <c r="Y23" s="41"/>
      <c r="Z23" s="41"/>
      <c r="AA23" s="41"/>
    </row>
    <row r="24" spans="1:27" ht="16">
      <c r="A24" s="36"/>
      <c r="B24" s="67"/>
      <c r="C24" s="68"/>
      <c r="D24" s="69"/>
      <c r="E24" s="70"/>
      <c r="F24" s="70"/>
      <c r="G24" s="70"/>
      <c r="H24" s="69"/>
      <c r="I24" s="70"/>
      <c r="J24" s="72"/>
      <c r="K24" s="72"/>
      <c r="L24" s="71"/>
      <c r="M24" s="72"/>
      <c r="N24" s="72"/>
      <c r="O24" s="41"/>
      <c r="P24" s="41"/>
      <c r="Q24" s="41"/>
      <c r="R24" s="41"/>
      <c r="S24" s="41"/>
      <c r="T24" s="41"/>
      <c r="U24" s="41"/>
      <c r="V24" s="41"/>
      <c r="W24" s="41"/>
      <c r="X24" s="41"/>
      <c r="Y24" s="41"/>
      <c r="Z24" s="41"/>
      <c r="AA24" s="41"/>
    </row>
    <row r="25" spans="1:27" ht="17">
      <c r="A25" s="36"/>
      <c r="B25" s="448" t="s">
        <v>19</v>
      </c>
      <c r="C25" s="449" t="s">
        <v>30</v>
      </c>
      <c r="D25" s="450"/>
      <c r="E25" s="450"/>
      <c r="F25" s="450"/>
      <c r="G25" s="450"/>
      <c r="H25" s="69"/>
      <c r="I25" s="69"/>
      <c r="J25" s="71"/>
      <c r="K25" s="71"/>
      <c r="L25" s="71"/>
      <c r="M25" s="71"/>
      <c r="N25" s="71"/>
      <c r="O25" s="41"/>
      <c r="P25" s="41"/>
      <c r="Q25" s="41"/>
      <c r="R25" s="41"/>
      <c r="S25" s="41"/>
      <c r="T25" s="41"/>
      <c r="U25" s="41"/>
      <c r="V25" s="41"/>
      <c r="W25" s="41"/>
      <c r="X25" s="41"/>
      <c r="Y25" s="41"/>
      <c r="Z25" s="41"/>
      <c r="AA25" s="41"/>
    </row>
    <row r="26" spans="1:27" ht="238">
      <c r="A26" s="36"/>
      <c r="B26" s="451">
        <v>1</v>
      </c>
      <c r="C26" s="452" t="s">
        <v>253</v>
      </c>
      <c r="D26" s="453" t="s">
        <v>36</v>
      </c>
      <c r="E26" s="453"/>
      <c r="F26" s="453"/>
      <c r="G26" s="453"/>
      <c r="H26" s="446"/>
      <c r="I26" s="58"/>
      <c r="J26" s="58"/>
      <c r="K26" s="57"/>
      <c r="L26" s="58"/>
      <c r="M26" s="57"/>
      <c r="N26" s="57"/>
      <c r="O26" s="41"/>
      <c r="P26" s="41"/>
      <c r="Q26" s="41"/>
      <c r="R26" s="41"/>
      <c r="S26" s="41"/>
      <c r="T26" s="41"/>
      <c r="U26" s="41"/>
      <c r="V26" s="41"/>
      <c r="W26" s="41"/>
      <c r="X26" s="41"/>
      <c r="Y26" s="41"/>
      <c r="Z26" s="41"/>
      <c r="AA26" s="41"/>
    </row>
    <row r="27" spans="1:27" ht="51">
      <c r="A27" s="36"/>
      <c r="B27" s="451">
        <v>2</v>
      </c>
      <c r="C27" s="452" t="s">
        <v>211</v>
      </c>
      <c r="D27" s="453" t="s">
        <v>36</v>
      </c>
      <c r="E27" s="453"/>
      <c r="F27" s="453"/>
      <c r="G27" s="453"/>
      <c r="H27" s="446"/>
      <c r="I27" s="57"/>
      <c r="J27" s="57"/>
      <c r="K27" s="57"/>
      <c r="L27" s="57"/>
      <c r="M27" s="57"/>
      <c r="N27" s="57"/>
      <c r="O27" s="41"/>
      <c r="P27" s="41"/>
      <c r="Q27" s="41"/>
      <c r="R27" s="41"/>
      <c r="S27" s="41"/>
      <c r="T27" s="41"/>
      <c r="U27" s="41"/>
      <c r="V27" s="41"/>
      <c r="W27" s="41"/>
      <c r="X27" s="41"/>
      <c r="Y27" s="41"/>
      <c r="Z27" s="41"/>
      <c r="AA27" s="41"/>
    </row>
    <row r="28" spans="1:27" ht="34">
      <c r="A28" s="36"/>
      <c r="B28" s="451">
        <v>3</v>
      </c>
      <c r="C28" s="452" t="s">
        <v>31</v>
      </c>
      <c r="D28" s="453" t="s">
        <v>36</v>
      </c>
      <c r="E28" s="453"/>
      <c r="F28" s="453"/>
      <c r="G28" s="453"/>
      <c r="H28" s="446"/>
      <c r="I28" s="57"/>
      <c r="J28" s="57"/>
      <c r="K28" s="57"/>
      <c r="L28" s="57"/>
      <c r="M28" s="57"/>
      <c r="N28" s="57"/>
      <c r="O28" s="41"/>
      <c r="P28" s="41"/>
      <c r="Q28" s="41"/>
      <c r="R28" s="41"/>
      <c r="S28" s="41"/>
      <c r="T28" s="41"/>
      <c r="U28" s="41"/>
      <c r="V28" s="41"/>
      <c r="W28" s="41"/>
      <c r="X28" s="41"/>
      <c r="Y28" s="41"/>
      <c r="Z28" s="41"/>
      <c r="AA28" s="41"/>
    </row>
    <row r="29" spans="1:27" ht="34">
      <c r="A29" s="36"/>
      <c r="B29" s="451">
        <v>4</v>
      </c>
      <c r="C29" s="452" t="s">
        <v>22</v>
      </c>
      <c r="D29" s="453" t="s">
        <v>36</v>
      </c>
      <c r="E29" s="453"/>
      <c r="F29" s="453"/>
      <c r="G29" s="453"/>
      <c r="H29" s="446"/>
      <c r="I29" s="57"/>
      <c r="J29" s="57"/>
      <c r="K29" s="57"/>
      <c r="L29" s="57"/>
      <c r="M29" s="57"/>
      <c r="N29" s="57"/>
      <c r="O29" s="41"/>
      <c r="P29" s="41"/>
      <c r="Q29" s="41"/>
      <c r="R29" s="41"/>
      <c r="S29" s="41"/>
      <c r="T29" s="41"/>
      <c r="U29" s="41"/>
      <c r="V29" s="41"/>
      <c r="W29" s="41"/>
      <c r="X29" s="41"/>
      <c r="Y29" s="41"/>
      <c r="Z29" s="41"/>
      <c r="AA29" s="41"/>
    </row>
    <row r="30" spans="1:27" ht="17">
      <c r="A30" s="36"/>
      <c r="B30" s="451">
        <v>5</v>
      </c>
      <c r="C30" s="452" t="s">
        <v>23</v>
      </c>
      <c r="D30" s="453" t="s">
        <v>36</v>
      </c>
      <c r="E30" s="453"/>
      <c r="F30" s="453"/>
      <c r="G30" s="453"/>
      <c r="H30" s="446"/>
      <c r="I30" s="57"/>
      <c r="J30" s="57"/>
      <c r="K30" s="57"/>
      <c r="L30" s="57"/>
      <c r="M30" s="57"/>
      <c r="N30" s="57"/>
      <c r="O30" s="41"/>
      <c r="P30" s="41"/>
      <c r="Q30" s="41"/>
      <c r="R30" s="41"/>
      <c r="S30" s="41"/>
      <c r="T30" s="41"/>
      <c r="U30" s="41"/>
      <c r="V30" s="41"/>
      <c r="W30" s="41"/>
      <c r="X30" s="41"/>
      <c r="Y30" s="41"/>
      <c r="Z30" s="41"/>
      <c r="AA30" s="41"/>
    </row>
    <row r="31" spans="1:27" s="303" customFormat="1" ht="16" hidden="1">
      <c r="A31" s="36"/>
      <c r="B31" s="451">
        <v>6</v>
      </c>
      <c r="C31" s="452"/>
      <c r="D31" s="453"/>
      <c r="E31" s="453"/>
      <c r="F31" s="453"/>
      <c r="G31" s="453"/>
      <c r="H31" s="446"/>
      <c r="I31" s="57"/>
      <c r="J31" s="57"/>
      <c r="K31" s="57"/>
      <c r="L31" s="57"/>
      <c r="M31" s="57"/>
      <c r="N31" s="57"/>
      <c r="O31" s="41"/>
      <c r="P31" s="41"/>
      <c r="Q31" s="41"/>
      <c r="R31" s="41"/>
      <c r="S31" s="41"/>
      <c r="T31" s="41"/>
      <c r="U31" s="41"/>
      <c r="V31" s="41"/>
      <c r="W31" s="41"/>
      <c r="X31" s="41"/>
      <c r="Y31" s="41"/>
      <c r="Z31" s="41"/>
      <c r="AA31" s="41"/>
    </row>
    <row r="32" spans="1:27" s="303" customFormat="1" ht="16" hidden="1">
      <c r="A32" s="36"/>
      <c r="B32" s="451">
        <v>7</v>
      </c>
      <c r="C32" s="452"/>
      <c r="D32" s="453"/>
      <c r="E32" s="453"/>
      <c r="F32" s="453"/>
      <c r="G32" s="453"/>
      <c r="H32" s="446"/>
      <c r="I32" s="57"/>
      <c r="J32" s="57"/>
      <c r="K32" s="57"/>
      <c r="L32" s="57"/>
      <c r="M32" s="57"/>
      <c r="N32" s="57"/>
      <c r="O32" s="41"/>
      <c r="P32" s="41"/>
      <c r="Q32" s="41"/>
      <c r="R32" s="41"/>
      <c r="S32" s="41"/>
      <c r="T32" s="41"/>
      <c r="U32" s="41"/>
      <c r="V32" s="41"/>
      <c r="W32" s="41"/>
      <c r="X32" s="41"/>
      <c r="Y32" s="41"/>
      <c r="Z32" s="41"/>
      <c r="AA32" s="41"/>
    </row>
    <row r="33" spans="1:27" s="303" customFormat="1" ht="16" hidden="1">
      <c r="A33" s="36"/>
      <c r="B33" s="451">
        <v>8</v>
      </c>
      <c r="C33" s="452"/>
      <c r="D33" s="453"/>
      <c r="E33" s="453"/>
      <c r="F33" s="453"/>
      <c r="G33" s="453"/>
      <c r="H33" s="446"/>
      <c r="I33" s="57"/>
      <c r="J33" s="57"/>
      <c r="K33" s="57"/>
      <c r="L33" s="57"/>
      <c r="M33" s="57"/>
      <c r="N33" s="57"/>
      <c r="O33" s="41"/>
      <c r="P33" s="41"/>
      <c r="Q33" s="41"/>
      <c r="R33" s="41"/>
      <c r="S33" s="41"/>
      <c r="T33" s="41"/>
      <c r="U33" s="41"/>
      <c r="V33" s="41"/>
      <c r="W33" s="41"/>
      <c r="X33" s="41"/>
      <c r="Y33" s="41"/>
      <c r="Z33" s="41"/>
      <c r="AA33" s="41"/>
    </row>
    <row r="34" spans="1:27" ht="16" hidden="1">
      <c r="A34" s="36"/>
      <c r="B34" s="451">
        <v>9</v>
      </c>
      <c r="C34" s="452"/>
      <c r="D34" s="453"/>
      <c r="E34" s="453"/>
      <c r="F34" s="453"/>
      <c r="G34" s="453"/>
      <c r="H34" s="446"/>
      <c r="I34" s="57"/>
      <c r="J34" s="57"/>
      <c r="K34" s="57"/>
      <c r="L34" s="57"/>
      <c r="M34" s="57"/>
      <c r="N34" s="57"/>
      <c r="O34" s="41"/>
      <c r="P34" s="41"/>
      <c r="Q34" s="41"/>
      <c r="R34" s="41"/>
      <c r="S34" s="41"/>
      <c r="T34" s="41"/>
      <c r="U34" s="41"/>
      <c r="V34" s="41"/>
      <c r="W34" s="41"/>
      <c r="X34" s="41"/>
      <c r="Y34" s="41"/>
      <c r="Z34" s="41"/>
      <c r="AA34" s="41"/>
    </row>
    <row r="35" spans="1:27" ht="34">
      <c r="A35" s="36"/>
      <c r="B35" s="618">
        <v>6</v>
      </c>
      <c r="C35" s="452" t="s">
        <v>24</v>
      </c>
      <c r="D35" s="453" t="s">
        <v>36</v>
      </c>
      <c r="E35" s="454"/>
      <c r="F35" s="454"/>
      <c r="G35" s="453"/>
      <c r="H35" s="446"/>
      <c r="I35" s="57"/>
      <c r="J35" s="56"/>
      <c r="K35" s="56"/>
      <c r="L35" s="56"/>
      <c r="M35" s="57"/>
      <c r="N35" s="56"/>
      <c r="O35" s="41"/>
      <c r="P35" s="41"/>
      <c r="Q35" s="41"/>
      <c r="R35" s="41"/>
      <c r="S35" s="41"/>
      <c r="T35" s="41"/>
      <c r="U35" s="41"/>
      <c r="V35" s="41"/>
      <c r="W35" s="41"/>
      <c r="X35" s="41"/>
      <c r="Y35" s="41"/>
      <c r="Z35" s="41"/>
      <c r="AA35" s="41"/>
    </row>
    <row r="36" spans="1:27" ht="34">
      <c r="A36" s="36"/>
      <c r="B36" s="619"/>
      <c r="C36" s="452" t="s">
        <v>25</v>
      </c>
      <c r="D36" s="453" t="s">
        <v>254</v>
      </c>
      <c r="E36" s="454"/>
      <c r="F36" s="454"/>
      <c r="G36" s="453"/>
      <c r="H36" s="446"/>
      <c r="I36" s="57"/>
      <c r="J36" s="56"/>
      <c r="K36" s="56"/>
      <c r="L36" s="56"/>
      <c r="M36" s="57"/>
      <c r="N36" s="56"/>
      <c r="O36" s="41"/>
      <c r="P36" s="41"/>
      <c r="Q36" s="41"/>
      <c r="R36" s="41"/>
      <c r="S36" s="41"/>
      <c r="T36" s="41"/>
      <c r="U36" s="41"/>
      <c r="V36" s="41"/>
      <c r="W36" s="41"/>
      <c r="X36" s="41"/>
      <c r="Y36" s="41"/>
      <c r="Z36" s="41"/>
      <c r="AA36" s="41"/>
    </row>
    <row r="37" spans="1:27" ht="17">
      <c r="A37" s="36"/>
      <c r="B37" s="619"/>
      <c r="C37" s="452" t="s">
        <v>32</v>
      </c>
      <c r="D37" s="453" t="s">
        <v>255</v>
      </c>
      <c r="E37" s="454"/>
      <c r="F37" s="454"/>
      <c r="G37" s="453"/>
      <c r="H37" s="446"/>
      <c r="I37" s="57"/>
      <c r="J37" s="56"/>
      <c r="K37" s="56"/>
      <c r="L37" s="56"/>
      <c r="M37" s="57"/>
      <c r="N37" s="56"/>
      <c r="O37" s="41"/>
      <c r="P37" s="41"/>
      <c r="Q37" s="41"/>
      <c r="R37" s="41"/>
      <c r="S37" s="41"/>
      <c r="T37" s="41"/>
      <c r="U37" s="41"/>
      <c r="V37" s="41"/>
      <c r="W37" s="41"/>
      <c r="X37" s="41"/>
      <c r="Y37" s="41"/>
      <c r="Z37" s="41"/>
      <c r="AA37" s="41"/>
    </row>
    <row r="38" spans="1:27" ht="17">
      <c r="A38" s="36"/>
      <c r="B38" s="619"/>
      <c r="C38" s="452" t="s">
        <v>33</v>
      </c>
      <c r="D38" s="455">
        <v>1664831.2</v>
      </c>
      <c r="E38" s="456"/>
      <c r="F38" s="456"/>
      <c r="G38" s="455"/>
      <c r="H38" s="447"/>
      <c r="I38" s="61"/>
      <c r="J38" s="73"/>
      <c r="K38" s="73"/>
      <c r="L38" s="73"/>
      <c r="M38" s="61"/>
      <c r="N38" s="73"/>
      <c r="O38" s="41"/>
      <c r="P38" s="41"/>
      <c r="Q38" s="41"/>
      <c r="R38" s="41"/>
      <c r="S38" s="41"/>
      <c r="T38" s="41"/>
      <c r="U38" s="41"/>
      <c r="V38" s="41"/>
      <c r="W38" s="41"/>
      <c r="X38" s="41"/>
      <c r="Y38" s="41"/>
      <c r="Z38" s="41"/>
      <c r="AA38" s="41"/>
    </row>
    <row r="39" spans="1:27" ht="17">
      <c r="A39" s="36"/>
      <c r="B39" s="619"/>
      <c r="C39" s="452" t="s">
        <v>34</v>
      </c>
      <c r="D39" s="457">
        <v>93</v>
      </c>
      <c r="E39" s="457"/>
      <c r="F39" s="457"/>
      <c r="G39" s="457"/>
      <c r="H39" s="446"/>
      <c r="I39" s="75"/>
      <c r="J39" s="57"/>
      <c r="K39" s="57"/>
      <c r="L39" s="75"/>
      <c r="M39" s="75"/>
      <c r="N39" s="75"/>
      <c r="O39" s="41"/>
      <c r="P39" s="41"/>
      <c r="Q39" s="41"/>
      <c r="R39" s="41"/>
      <c r="S39" s="41"/>
      <c r="T39" s="41"/>
      <c r="U39" s="41"/>
      <c r="V39" s="41"/>
      <c r="W39" s="41"/>
      <c r="X39" s="41"/>
      <c r="Y39" s="41"/>
      <c r="Z39" s="41"/>
      <c r="AA39" s="41"/>
    </row>
    <row r="40" spans="1:27" ht="17">
      <c r="A40" s="36"/>
      <c r="B40" s="458" t="s">
        <v>35</v>
      </c>
      <c r="C40" s="459"/>
      <c r="D40" s="453" t="s">
        <v>36</v>
      </c>
      <c r="E40" s="453"/>
      <c r="F40" s="453"/>
      <c r="G40" s="453"/>
      <c r="H40" s="446"/>
      <c r="I40" s="57"/>
      <c r="J40" s="57"/>
      <c r="K40" s="57"/>
      <c r="L40" s="57" t="s">
        <v>36</v>
      </c>
      <c r="M40" s="57" t="s">
        <v>36</v>
      </c>
      <c r="N40" s="57" t="s">
        <v>36</v>
      </c>
      <c r="O40" s="76"/>
      <c r="P40" s="76"/>
      <c r="Q40" s="76"/>
      <c r="R40" s="76"/>
      <c r="S40" s="76"/>
      <c r="T40" s="76"/>
      <c r="U40" s="76"/>
      <c r="V40" s="76"/>
      <c r="W40" s="76"/>
      <c r="X40" s="76"/>
      <c r="Y40" s="76"/>
      <c r="Z40" s="76"/>
      <c r="AA40" s="76"/>
    </row>
    <row r="41" spans="1:27" ht="16">
      <c r="A41" s="36"/>
      <c r="B41" s="41"/>
      <c r="C41" s="41"/>
      <c r="D41" s="41"/>
      <c r="E41" s="41"/>
      <c r="F41" s="41"/>
      <c r="G41" s="313"/>
      <c r="H41" s="65"/>
      <c r="I41" s="65"/>
      <c r="J41" s="41"/>
      <c r="K41" s="41"/>
      <c r="L41" s="41"/>
      <c r="M41" s="41"/>
      <c r="N41" s="41"/>
      <c r="O41" s="41"/>
      <c r="P41" s="41"/>
      <c r="Q41" s="41"/>
      <c r="R41" s="41"/>
      <c r="S41" s="41"/>
      <c r="T41" s="41"/>
      <c r="U41" s="41"/>
      <c r="V41" s="41"/>
      <c r="W41" s="41"/>
      <c r="X41" s="41"/>
      <c r="Y41" s="41"/>
      <c r="Z41" s="41"/>
      <c r="AA41" s="41"/>
    </row>
    <row r="42" spans="1:27" ht="16">
      <c r="A42" s="36"/>
      <c r="B42" s="41"/>
      <c r="C42" s="41"/>
      <c r="D42" s="365">
        <f>D4</f>
        <v>1</v>
      </c>
      <c r="E42" s="365">
        <f t="shared" ref="E42:K42" si="1">E4</f>
        <v>2</v>
      </c>
      <c r="F42" s="365">
        <f t="shared" si="1"/>
        <v>3</v>
      </c>
      <c r="G42" s="365">
        <f t="shared" si="1"/>
        <v>4</v>
      </c>
      <c r="H42" s="365">
        <f t="shared" si="1"/>
        <v>5</v>
      </c>
      <c r="I42" s="365">
        <f t="shared" si="1"/>
        <v>6</v>
      </c>
      <c r="J42" s="365">
        <f t="shared" si="1"/>
        <v>7</v>
      </c>
      <c r="K42" s="365">
        <f t="shared" si="1"/>
        <v>8</v>
      </c>
      <c r="L42" s="41"/>
      <c r="M42" s="41"/>
      <c r="N42" s="41"/>
      <c r="O42" s="41"/>
      <c r="P42" s="41"/>
      <c r="Q42" s="41"/>
      <c r="R42" s="41"/>
      <c r="S42" s="41"/>
      <c r="T42" s="41"/>
      <c r="U42" s="41"/>
      <c r="V42" s="41"/>
      <c r="W42" s="41"/>
      <c r="X42" s="41"/>
      <c r="Y42" s="41"/>
      <c r="Z42" s="41"/>
      <c r="AA42" s="41"/>
    </row>
    <row r="43" spans="1:27" ht="17">
      <c r="A43" s="36"/>
      <c r="B43" s="41"/>
      <c r="C43" s="41"/>
      <c r="D43" s="365" t="str">
        <f>D5</f>
        <v xml:space="preserve">SOLUTRONIC SAS </v>
      </c>
      <c r="E43" s="365">
        <f t="shared" ref="E43:K43" si="2">E5</f>
        <v>0</v>
      </c>
      <c r="F43" s="365">
        <f t="shared" si="2"/>
        <v>0</v>
      </c>
      <c r="G43" s="365">
        <f t="shared" si="2"/>
        <v>0</v>
      </c>
      <c r="H43" s="365">
        <f t="shared" si="2"/>
        <v>0</v>
      </c>
      <c r="I43" s="365">
        <f t="shared" si="2"/>
        <v>0</v>
      </c>
      <c r="J43" s="365">
        <f t="shared" si="2"/>
        <v>0</v>
      </c>
      <c r="K43" s="365">
        <f t="shared" si="2"/>
        <v>0</v>
      </c>
      <c r="L43" s="41"/>
      <c r="M43" s="41"/>
      <c r="N43" s="41"/>
      <c r="O43" s="41"/>
      <c r="P43" s="41"/>
      <c r="Q43" s="41"/>
      <c r="R43" s="41"/>
      <c r="S43" s="41"/>
      <c r="T43" s="41"/>
      <c r="U43" s="41"/>
      <c r="V43" s="41"/>
      <c r="W43" s="41"/>
      <c r="X43" s="41"/>
      <c r="Y43" s="41"/>
      <c r="Z43" s="41"/>
      <c r="AA43" s="41"/>
    </row>
    <row r="44" spans="1:27" ht="17">
      <c r="A44" s="36"/>
      <c r="B44" s="41"/>
      <c r="C44" s="41"/>
      <c r="D44" s="366" t="str">
        <f>D40</f>
        <v>CUMPLE</v>
      </c>
      <c r="E44" s="366">
        <f t="shared" ref="E44:G44" si="3">E40</f>
        <v>0</v>
      </c>
      <c r="F44" s="366">
        <f t="shared" si="3"/>
        <v>0</v>
      </c>
      <c r="G44" s="366">
        <f t="shared" si="3"/>
        <v>0</v>
      </c>
      <c r="H44" s="366">
        <f>H40</f>
        <v>0</v>
      </c>
      <c r="I44" s="366">
        <f t="shared" ref="I44" si="4">I23</f>
        <v>0</v>
      </c>
      <c r="J44" s="366">
        <f t="shared" ref="J44:K44" si="5">J40</f>
        <v>0</v>
      </c>
      <c r="K44" s="366">
        <f t="shared" si="5"/>
        <v>0</v>
      </c>
      <c r="L44" s="41"/>
      <c r="M44" s="41"/>
      <c r="N44" s="41"/>
      <c r="O44" s="41"/>
      <c r="P44" s="41"/>
      <c r="Q44" s="41"/>
      <c r="R44" s="41"/>
      <c r="S44" s="41"/>
      <c r="T44" s="41"/>
      <c r="U44" s="41"/>
      <c r="V44" s="41"/>
      <c r="W44" s="41"/>
      <c r="X44" s="41"/>
      <c r="Y44" s="41"/>
      <c r="Z44" s="41"/>
      <c r="AA44" s="41"/>
    </row>
    <row r="45" spans="1:27" ht="16">
      <c r="A45" s="36"/>
      <c r="B45" s="41"/>
      <c r="C45" s="41"/>
      <c r="D45" s="258"/>
      <c r="E45" s="258"/>
      <c r="F45" s="258"/>
      <c r="G45" s="258"/>
      <c r="H45" s="258"/>
      <c r="I45" s="258"/>
      <c r="J45" s="258"/>
      <c r="K45" s="258"/>
      <c r="L45" s="258"/>
      <c r="M45" s="258"/>
      <c r="N45" s="258"/>
      <c r="O45" s="41"/>
      <c r="P45" s="41"/>
      <c r="Q45" s="41"/>
      <c r="R45" s="41"/>
      <c r="S45" s="41"/>
      <c r="T45" s="41"/>
      <c r="U45" s="41"/>
      <c r="V45" s="41"/>
      <c r="W45" s="41"/>
      <c r="X45" s="41"/>
      <c r="Y45" s="41"/>
      <c r="Z45" s="41"/>
      <c r="AA45" s="41"/>
    </row>
    <row r="46" spans="1:27" ht="16">
      <c r="A46" s="36"/>
      <c r="B46" s="41"/>
      <c r="C46" s="41"/>
      <c r="D46" s="41"/>
      <c r="E46" s="41"/>
      <c r="F46" s="41"/>
      <c r="G46" s="65"/>
      <c r="H46" s="65"/>
      <c r="I46" s="65"/>
      <c r="J46" s="41"/>
      <c r="K46" s="41"/>
      <c r="L46" s="41"/>
      <c r="M46" s="41"/>
      <c r="N46" s="41"/>
      <c r="O46" s="41"/>
      <c r="P46" s="41"/>
      <c r="Q46" s="41"/>
      <c r="R46" s="41"/>
      <c r="S46" s="41"/>
      <c r="T46" s="41"/>
      <c r="U46" s="41"/>
      <c r="V46" s="41"/>
      <c r="W46" s="41"/>
      <c r="X46" s="41"/>
      <c r="Y46" s="41"/>
      <c r="Z46" s="41"/>
      <c r="AA46" s="41"/>
    </row>
    <row r="47" spans="1:27" ht="16">
      <c r="A47" s="36"/>
      <c r="B47" s="41"/>
      <c r="C47" s="369"/>
      <c r="D47" s="41"/>
      <c r="E47" s="41"/>
      <c r="F47" s="41"/>
      <c r="G47" s="65"/>
      <c r="H47" s="65"/>
      <c r="I47" s="65"/>
      <c r="J47" s="41"/>
      <c r="K47" s="41"/>
      <c r="L47" s="41"/>
      <c r="M47" s="41"/>
      <c r="N47" s="41"/>
      <c r="O47" s="41"/>
      <c r="P47" s="41"/>
      <c r="Q47" s="41"/>
      <c r="R47" s="41"/>
      <c r="S47" s="41"/>
      <c r="T47" s="41"/>
      <c r="U47" s="41"/>
      <c r="V47" s="41"/>
      <c r="W47" s="41"/>
      <c r="X47" s="41"/>
      <c r="Y47" s="41"/>
      <c r="Z47" s="41"/>
      <c r="AA47" s="41"/>
    </row>
    <row r="48" spans="1:27" ht="16">
      <c r="A48" s="36"/>
      <c r="B48" s="41"/>
      <c r="C48" s="309"/>
      <c r="D48" s="77"/>
      <c r="E48" s="41"/>
      <c r="F48" s="41"/>
      <c r="G48" s="65"/>
      <c r="H48" s="65"/>
      <c r="I48" s="65"/>
      <c r="J48" s="41"/>
      <c r="K48" s="41"/>
      <c r="L48" s="41"/>
      <c r="M48" s="41"/>
      <c r="N48" s="41"/>
      <c r="O48" s="41"/>
      <c r="P48" s="41"/>
      <c r="Q48" s="41"/>
      <c r="R48" s="41"/>
      <c r="S48" s="41"/>
      <c r="T48" s="41"/>
      <c r="U48" s="41"/>
      <c r="V48" s="41"/>
      <c r="W48" s="41"/>
      <c r="X48" s="41"/>
      <c r="Y48" s="41"/>
      <c r="Z48" s="41"/>
      <c r="AA48" s="41"/>
    </row>
    <row r="49" spans="1:27" ht="16">
      <c r="A49" s="36"/>
      <c r="B49" s="41"/>
      <c r="C49" s="369"/>
      <c r="D49" s="309"/>
      <c r="E49" s="41"/>
      <c r="F49" s="41"/>
      <c r="G49" s="65"/>
      <c r="H49" s="65"/>
      <c r="I49" s="65"/>
      <c r="J49" s="41"/>
      <c r="K49" s="41"/>
      <c r="L49" s="41"/>
      <c r="M49" s="41"/>
      <c r="N49" s="41"/>
      <c r="O49" s="41"/>
      <c r="P49" s="41"/>
      <c r="Q49" s="41"/>
      <c r="R49" s="41"/>
      <c r="S49" s="41"/>
      <c r="T49" s="41"/>
      <c r="U49" s="41"/>
      <c r="V49" s="41"/>
      <c r="W49" s="41"/>
      <c r="X49" s="41"/>
      <c r="Y49" s="41"/>
      <c r="Z49" s="41"/>
      <c r="AA49" s="41"/>
    </row>
    <row r="50" spans="1:27" ht="16">
      <c r="A50" s="36"/>
      <c r="B50" s="41"/>
      <c r="C50" s="373"/>
      <c r="D50" s="312"/>
      <c r="E50" s="41"/>
      <c r="F50" s="369"/>
      <c r="G50" s="65"/>
      <c r="H50" s="65"/>
      <c r="I50" s="65"/>
      <c r="J50" s="41"/>
      <c r="K50" s="41"/>
      <c r="L50" s="41"/>
      <c r="M50" s="41"/>
      <c r="N50" s="41"/>
      <c r="O50" s="41"/>
      <c r="P50" s="41"/>
      <c r="Q50" s="41"/>
      <c r="R50" s="41"/>
      <c r="S50" s="41"/>
      <c r="T50" s="41"/>
      <c r="U50" s="41"/>
      <c r="V50" s="41"/>
      <c r="W50" s="41"/>
      <c r="X50" s="41"/>
      <c r="Y50" s="41"/>
      <c r="Z50" s="41"/>
      <c r="AA50" s="41"/>
    </row>
    <row r="51" spans="1:27" ht="16">
      <c r="A51" s="36"/>
      <c r="B51" s="41"/>
      <c r="C51" s="41"/>
      <c r="D51" s="41"/>
      <c r="E51" s="41"/>
      <c r="F51" s="370"/>
      <c r="G51" s="65"/>
      <c r="H51" s="65"/>
      <c r="I51" s="65"/>
      <c r="J51" s="41"/>
      <c r="K51" s="41"/>
      <c r="L51" s="41"/>
      <c r="M51" s="41"/>
      <c r="N51" s="41"/>
      <c r="O51" s="41"/>
      <c r="P51" s="41"/>
      <c r="Q51" s="41"/>
      <c r="R51" s="41"/>
      <c r="S51" s="41"/>
      <c r="T51" s="41"/>
      <c r="U51" s="41"/>
      <c r="V51" s="41"/>
      <c r="W51" s="41"/>
      <c r="X51" s="41"/>
      <c r="Y51" s="41"/>
      <c r="Z51" s="41"/>
      <c r="AA51" s="41"/>
    </row>
    <row r="52" spans="1:27" ht="16">
      <c r="A52" s="36"/>
      <c r="B52" s="41"/>
      <c r="C52" s="41"/>
      <c r="D52" s="41"/>
      <c r="E52" s="41"/>
      <c r="F52" s="370"/>
      <c r="G52" s="65"/>
      <c r="H52" s="65"/>
      <c r="I52" s="65"/>
      <c r="J52" s="41"/>
      <c r="K52" s="41"/>
      <c r="L52" s="41"/>
      <c r="M52" s="41"/>
      <c r="N52" s="41"/>
      <c r="O52" s="41"/>
      <c r="P52" s="41"/>
      <c r="Q52" s="41"/>
      <c r="R52" s="41"/>
      <c r="S52" s="41"/>
      <c r="T52" s="41"/>
      <c r="U52" s="41"/>
      <c r="V52" s="41"/>
      <c r="W52" s="41"/>
      <c r="X52" s="41"/>
      <c r="Y52" s="41"/>
      <c r="Z52" s="41"/>
      <c r="AA52" s="41"/>
    </row>
    <row r="53" spans="1:27" ht="16">
      <c r="A53" s="36"/>
      <c r="B53" s="41"/>
      <c r="C53" s="310"/>
      <c r="D53" s="311"/>
      <c r="E53" s="41"/>
      <c r="F53" s="370"/>
      <c r="G53" s="65"/>
      <c r="H53" s="65"/>
      <c r="I53" s="65"/>
      <c r="J53" s="41"/>
      <c r="K53" s="41"/>
      <c r="L53" s="41"/>
      <c r="M53" s="41"/>
      <c r="N53" s="41"/>
      <c r="O53" s="41"/>
      <c r="P53" s="41"/>
      <c r="Q53" s="41"/>
      <c r="R53" s="41"/>
      <c r="S53" s="41"/>
      <c r="T53" s="41"/>
      <c r="U53" s="41"/>
      <c r="V53" s="41"/>
      <c r="W53" s="41"/>
      <c r="X53" s="41"/>
      <c r="Y53" s="41"/>
      <c r="Z53" s="41"/>
      <c r="AA53" s="41"/>
    </row>
    <row r="54" spans="1:27" ht="16">
      <c r="A54" s="36"/>
      <c r="B54" s="41"/>
      <c r="C54" s="310"/>
      <c r="D54" s="311"/>
      <c r="E54" s="41"/>
      <c r="F54" s="370"/>
      <c r="G54" s="65"/>
      <c r="H54" s="65"/>
      <c r="I54" s="65"/>
      <c r="J54" s="41"/>
      <c r="K54" s="41"/>
      <c r="L54" s="41"/>
      <c r="M54" s="41"/>
      <c r="N54" s="41"/>
      <c r="O54" s="41"/>
      <c r="P54" s="41"/>
      <c r="Q54" s="41"/>
      <c r="R54" s="41"/>
      <c r="S54" s="41"/>
      <c r="T54" s="41"/>
      <c r="U54" s="41"/>
      <c r="V54" s="41"/>
      <c r="W54" s="41"/>
      <c r="X54" s="41"/>
      <c r="Y54" s="41"/>
      <c r="Z54" s="41"/>
      <c r="AA54" s="41"/>
    </row>
    <row r="55" spans="1:27" ht="16">
      <c r="A55" s="36"/>
      <c r="B55" s="41"/>
      <c r="C55" s="310"/>
      <c r="D55" s="310"/>
      <c r="E55" s="311"/>
      <c r="F55" s="41"/>
      <c r="G55" s="65"/>
      <c r="H55" s="65"/>
      <c r="I55" s="65"/>
      <c r="J55" s="41"/>
      <c r="K55" s="41"/>
      <c r="L55" s="41"/>
      <c r="M55" s="41"/>
      <c r="N55" s="41"/>
      <c r="O55" s="41"/>
      <c r="P55" s="41"/>
      <c r="Q55" s="41"/>
      <c r="R55" s="41"/>
      <c r="S55" s="41"/>
      <c r="T55" s="41"/>
      <c r="U55" s="41"/>
      <c r="V55" s="41"/>
      <c r="W55" s="41"/>
      <c r="X55" s="41"/>
      <c r="Y55" s="41"/>
      <c r="Z55" s="41"/>
      <c r="AA55" s="41"/>
    </row>
    <row r="56" spans="1:27" ht="16">
      <c r="A56" s="36"/>
      <c r="B56" s="41"/>
      <c r="C56" s="41"/>
      <c r="D56" s="310"/>
      <c r="E56" s="311"/>
      <c r="F56" s="41"/>
      <c r="G56" s="65"/>
      <c r="H56" s="65"/>
      <c r="I56" s="65"/>
      <c r="J56" s="41"/>
      <c r="K56" s="41"/>
      <c r="L56" s="41"/>
      <c r="M56" s="41"/>
      <c r="N56" s="41"/>
      <c r="O56" s="41"/>
      <c r="P56" s="41"/>
      <c r="Q56" s="41"/>
      <c r="R56" s="41"/>
      <c r="S56" s="41"/>
      <c r="T56" s="41"/>
      <c r="U56" s="41"/>
      <c r="V56" s="41"/>
      <c r="W56" s="41"/>
      <c r="X56" s="41"/>
      <c r="Y56" s="41"/>
      <c r="Z56" s="41"/>
      <c r="AA56" s="41"/>
    </row>
    <row r="57" spans="1:27" ht="16">
      <c r="A57" s="36"/>
      <c r="B57" s="41"/>
      <c r="C57" s="41"/>
      <c r="D57" s="310"/>
      <c r="E57" s="310"/>
      <c r="F57" s="41"/>
      <c r="G57" s="65"/>
      <c r="H57" s="65"/>
      <c r="I57" s="65"/>
      <c r="J57" s="41"/>
      <c r="K57" s="41"/>
      <c r="L57" s="41"/>
      <c r="M57" s="41"/>
      <c r="N57" s="41"/>
      <c r="O57" s="41"/>
      <c r="P57" s="41"/>
      <c r="Q57" s="41"/>
      <c r="R57" s="41"/>
      <c r="S57" s="41"/>
      <c r="T57" s="41"/>
      <c r="U57" s="41"/>
      <c r="V57" s="41"/>
      <c r="W57" s="41"/>
      <c r="X57" s="41"/>
      <c r="Y57" s="41"/>
      <c r="Z57" s="41"/>
      <c r="AA57" s="41"/>
    </row>
    <row r="58" spans="1:27" ht="16">
      <c r="A58" s="36"/>
      <c r="B58" s="41"/>
      <c r="C58" s="41"/>
      <c r="D58" s="41"/>
      <c r="E58" s="41"/>
      <c r="F58" s="41"/>
      <c r="G58" s="65"/>
      <c r="H58" s="65"/>
      <c r="I58" s="65"/>
      <c r="J58" s="41"/>
      <c r="K58" s="41"/>
      <c r="L58" s="41"/>
      <c r="M58" s="41"/>
      <c r="N58" s="41"/>
      <c r="O58" s="41"/>
      <c r="P58" s="41"/>
      <c r="Q58" s="41"/>
      <c r="R58" s="41"/>
      <c r="S58" s="41"/>
      <c r="T58" s="41"/>
      <c r="U58" s="41"/>
      <c r="V58" s="41"/>
      <c r="W58" s="41"/>
      <c r="X58" s="41"/>
      <c r="Y58" s="41"/>
      <c r="Z58" s="41"/>
      <c r="AA58" s="41"/>
    </row>
    <row r="59" spans="1:27" ht="16">
      <c r="A59" s="36"/>
      <c r="B59" s="41"/>
      <c r="C59" s="41"/>
      <c r="D59" s="41"/>
      <c r="E59" s="41"/>
      <c r="F59" s="41"/>
      <c r="G59" s="65"/>
      <c r="H59" s="65"/>
      <c r="I59" s="65"/>
      <c r="J59" s="41"/>
      <c r="K59" s="41"/>
      <c r="L59" s="41"/>
      <c r="M59" s="41"/>
      <c r="N59" s="41"/>
      <c r="O59" s="41"/>
      <c r="P59" s="41"/>
      <c r="Q59" s="41"/>
      <c r="R59" s="41"/>
      <c r="S59" s="41"/>
      <c r="T59" s="41"/>
      <c r="U59" s="41"/>
      <c r="V59" s="41"/>
      <c r="W59" s="41"/>
      <c r="X59" s="41"/>
      <c r="Y59" s="41"/>
      <c r="Z59" s="41"/>
      <c r="AA59" s="41"/>
    </row>
    <row r="60" spans="1:27" ht="16">
      <c r="A60" s="36"/>
      <c r="B60" s="41"/>
      <c r="C60" s="41"/>
      <c r="D60" s="41"/>
      <c r="E60" s="41"/>
      <c r="F60" s="41"/>
      <c r="G60" s="65"/>
      <c r="H60" s="65"/>
      <c r="I60" s="65"/>
      <c r="J60" s="41"/>
      <c r="K60" s="41"/>
      <c r="L60" s="41"/>
      <c r="M60" s="41"/>
      <c r="N60" s="41"/>
      <c r="O60" s="41"/>
      <c r="P60" s="41"/>
      <c r="Q60" s="41"/>
      <c r="R60" s="41"/>
      <c r="S60" s="41"/>
      <c r="T60" s="41"/>
      <c r="U60" s="41"/>
      <c r="V60" s="41"/>
      <c r="W60" s="41"/>
      <c r="X60" s="41"/>
      <c r="Y60" s="41"/>
      <c r="Z60" s="41"/>
      <c r="AA60" s="41"/>
    </row>
    <row r="61" spans="1:27" ht="16">
      <c r="A61" s="36"/>
      <c r="B61" s="41"/>
      <c r="C61" s="41"/>
      <c r="D61" s="41"/>
      <c r="E61" s="41"/>
      <c r="F61" s="41"/>
      <c r="G61" s="65"/>
      <c r="H61" s="65"/>
      <c r="I61" s="65"/>
      <c r="J61" s="41"/>
      <c r="K61" s="41"/>
      <c r="L61" s="41"/>
      <c r="M61" s="41"/>
      <c r="N61" s="41"/>
      <c r="O61" s="41"/>
      <c r="P61" s="41"/>
      <c r="Q61" s="41"/>
      <c r="R61" s="41"/>
      <c r="S61" s="41"/>
      <c r="T61" s="41"/>
      <c r="U61" s="41"/>
      <c r="V61" s="41"/>
      <c r="W61" s="41"/>
      <c r="X61" s="41"/>
      <c r="Y61" s="41"/>
      <c r="Z61" s="41"/>
      <c r="AA61" s="41"/>
    </row>
    <row r="62" spans="1:27" ht="16">
      <c r="A62" s="36"/>
      <c r="B62" s="41"/>
      <c r="C62" s="41"/>
      <c r="D62" s="41"/>
      <c r="E62" s="41"/>
      <c r="F62" s="41"/>
      <c r="G62" s="65"/>
      <c r="H62" s="65"/>
      <c r="I62" s="65"/>
      <c r="J62" s="41"/>
      <c r="K62" s="41"/>
      <c r="L62" s="41"/>
      <c r="M62" s="41"/>
      <c r="N62" s="41"/>
      <c r="O62" s="41"/>
      <c r="P62" s="41"/>
      <c r="Q62" s="41"/>
      <c r="R62" s="41"/>
      <c r="S62" s="41"/>
      <c r="T62" s="41"/>
      <c r="U62" s="41"/>
      <c r="V62" s="41"/>
      <c r="W62" s="41"/>
      <c r="X62" s="41"/>
      <c r="Y62" s="41"/>
      <c r="Z62" s="41"/>
      <c r="AA62" s="41"/>
    </row>
    <row r="63" spans="1:27" ht="16">
      <c r="A63" s="36"/>
      <c r="B63" s="41"/>
      <c r="C63" s="41"/>
      <c r="D63" s="41"/>
      <c r="E63" s="41"/>
      <c r="F63" s="41"/>
      <c r="G63" s="65"/>
      <c r="H63" s="65"/>
      <c r="I63" s="65"/>
      <c r="J63" s="41"/>
      <c r="K63" s="41"/>
      <c r="L63" s="41"/>
      <c r="M63" s="41"/>
      <c r="N63" s="41"/>
      <c r="O63" s="41"/>
      <c r="P63" s="41"/>
      <c r="Q63" s="41"/>
      <c r="R63" s="41"/>
      <c r="S63" s="41"/>
      <c r="T63" s="41"/>
      <c r="U63" s="41"/>
      <c r="V63" s="41"/>
      <c r="W63" s="41"/>
      <c r="X63" s="41"/>
      <c r="Y63" s="41"/>
      <c r="Z63" s="41"/>
      <c r="AA63" s="41"/>
    </row>
    <row r="64" spans="1:27" ht="16">
      <c r="A64" s="36"/>
      <c r="B64" s="41"/>
      <c r="C64" s="41"/>
      <c r="D64" s="41"/>
      <c r="E64" s="41"/>
      <c r="F64" s="41"/>
      <c r="G64" s="65"/>
      <c r="H64" s="65"/>
      <c r="I64" s="65"/>
      <c r="J64" s="41"/>
      <c r="K64" s="41"/>
      <c r="L64" s="41"/>
      <c r="M64" s="41"/>
      <c r="N64" s="41"/>
      <c r="O64" s="41"/>
      <c r="P64" s="41"/>
      <c r="Q64" s="41"/>
      <c r="R64" s="41"/>
      <c r="S64" s="41"/>
      <c r="T64" s="41"/>
      <c r="U64" s="41"/>
      <c r="V64" s="41"/>
      <c r="W64" s="41"/>
      <c r="X64" s="41"/>
      <c r="Y64" s="41"/>
      <c r="Z64" s="41"/>
      <c r="AA64" s="41"/>
    </row>
    <row r="65" spans="1:27" ht="16">
      <c r="A65" s="36"/>
      <c r="B65" s="41"/>
      <c r="C65" s="41"/>
      <c r="D65" s="41"/>
      <c r="E65" s="41"/>
      <c r="F65" s="41"/>
      <c r="G65" s="65"/>
      <c r="H65" s="65"/>
      <c r="I65" s="65"/>
      <c r="J65" s="41"/>
      <c r="K65" s="41"/>
      <c r="L65" s="41"/>
      <c r="M65" s="41"/>
      <c r="N65" s="41"/>
      <c r="O65" s="41"/>
      <c r="P65" s="41"/>
      <c r="Q65" s="41"/>
      <c r="R65" s="41"/>
      <c r="S65" s="41"/>
      <c r="T65" s="41"/>
      <c r="U65" s="41"/>
      <c r="V65" s="41"/>
      <c r="W65" s="41"/>
      <c r="X65" s="41"/>
      <c r="Y65" s="41"/>
      <c r="Z65" s="41"/>
      <c r="AA65" s="41"/>
    </row>
    <row r="66" spans="1:27" ht="16">
      <c r="A66" s="36"/>
      <c r="B66" s="41"/>
      <c r="C66" s="41"/>
      <c r="D66" s="41"/>
      <c r="E66" s="41"/>
      <c r="F66" s="41"/>
      <c r="G66" s="65"/>
      <c r="H66" s="65"/>
      <c r="I66" s="65"/>
      <c r="J66" s="41"/>
      <c r="K66" s="41"/>
      <c r="L66" s="41"/>
      <c r="M66" s="41"/>
      <c r="N66" s="41"/>
      <c r="O66" s="41"/>
      <c r="P66" s="41"/>
      <c r="Q66" s="41"/>
      <c r="R66" s="41"/>
      <c r="S66" s="41"/>
      <c r="T66" s="41"/>
      <c r="U66" s="41"/>
      <c r="V66" s="41"/>
      <c r="W66" s="41"/>
      <c r="X66" s="41"/>
      <c r="Y66" s="41"/>
      <c r="Z66" s="41"/>
      <c r="AA66" s="41"/>
    </row>
    <row r="67" spans="1:27" ht="16">
      <c r="A67" s="36"/>
      <c r="B67" s="41"/>
      <c r="C67" s="41"/>
      <c r="D67" s="41"/>
      <c r="E67" s="41"/>
      <c r="F67" s="41"/>
      <c r="G67" s="65"/>
      <c r="H67" s="65"/>
      <c r="I67" s="65"/>
      <c r="J67" s="41"/>
      <c r="K67" s="41"/>
      <c r="L67" s="41"/>
      <c r="M67" s="41"/>
      <c r="N67" s="41"/>
      <c r="O67" s="41"/>
      <c r="P67" s="41"/>
      <c r="Q67" s="41"/>
      <c r="R67" s="41"/>
      <c r="S67" s="41"/>
      <c r="T67" s="41"/>
      <c r="U67" s="41"/>
      <c r="V67" s="41"/>
      <c r="W67" s="41"/>
      <c r="X67" s="41"/>
      <c r="Y67" s="41"/>
      <c r="Z67" s="41"/>
      <c r="AA67" s="41"/>
    </row>
    <row r="68" spans="1:27" ht="16">
      <c r="A68" s="36"/>
      <c r="B68" s="41"/>
      <c r="C68" s="41"/>
      <c r="D68" s="41"/>
      <c r="E68" s="41"/>
      <c r="F68" s="41"/>
      <c r="G68" s="65"/>
      <c r="H68" s="65"/>
      <c r="I68" s="65"/>
      <c r="J68" s="41"/>
      <c r="K68" s="41"/>
      <c r="L68" s="41"/>
      <c r="M68" s="41"/>
      <c r="N68" s="41"/>
      <c r="O68" s="41"/>
      <c r="P68" s="41"/>
      <c r="Q68" s="41"/>
      <c r="R68" s="41"/>
      <c r="S68" s="41"/>
      <c r="T68" s="41"/>
      <c r="U68" s="41"/>
      <c r="V68" s="41"/>
      <c r="W68" s="41"/>
      <c r="X68" s="41"/>
      <c r="Y68" s="41"/>
      <c r="Z68" s="41"/>
      <c r="AA68" s="41"/>
    </row>
    <row r="69" spans="1:27" ht="16">
      <c r="A69" s="36"/>
      <c r="B69" s="41"/>
      <c r="C69" s="41"/>
      <c r="D69" s="41"/>
      <c r="E69" s="41"/>
      <c r="F69" s="41"/>
      <c r="G69" s="65"/>
      <c r="H69" s="65"/>
      <c r="I69" s="65"/>
      <c r="J69" s="41"/>
      <c r="K69" s="41"/>
      <c r="L69" s="41"/>
      <c r="M69" s="41"/>
      <c r="N69" s="41"/>
      <c r="O69" s="41"/>
      <c r="P69" s="41"/>
      <c r="Q69" s="41"/>
      <c r="R69" s="41"/>
      <c r="S69" s="41"/>
      <c r="T69" s="41"/>
      <c r="U69" s="41"/>
      <c r="V69" s="41"/>
      <c r="W69" s="41"/>
      <c r="X69" s="41"/>
      <c r="Y69" s="41"/>
      <c r="Z69" s="41"/>
      <c r="AA69" s="41"/>
    </row>
    <row r="70" spans="1:27" ht="16">
      <c r="A70" s="36"/>
      <c r="B70" s="41"/>
      <c r="C70" s="41"/>
      <c r="D70" s="41"/>
      <c r="E70" s="41"/>
      <c r="F70" s="41"/>
      <c r="G70" s="65"/>
      <c r="H70" s="65"/>
      <c r="I70" s="65"/>
      <c r="J70" s="41"/>
      <c r="K70" s="41"/>
      <c r="L70" s="41"/>
      <c r="M70" s="41"/>
      <c r="N70" s="41"/>
      <c r="O70" s="41"/>
      <c r="P70" s="41"/>
      <c r="Q70" s="41"/>
      <c r="R70" s="41"/>
      <c r="S70" s="41"/>
      <c r="T70" s="41"/>
      <c r="U70" s="41"/>
      <c r="V70" s="41"/>
      <c r="W70" s="41"/>
      <c r="X70" s="41"/>
      <c r="Y70" s="41"/>
      <c r="Z70" s="41"/>
      <c r="AA70" s="41"/>
    </row>
    <row r="71" spans="1:27" ht="16">
      <c r="A71" s="36"/>
      <c r="B71" s="41"/>
      <c r="C71" s="41"/>
      <c r="D71" s="41"/>
      <c r="E71" s="41"/>
      <c r="F71" s="41"/>
      <c r="G71" s="65"/>
      <c r="H71" s="65"/>
      <c r="I71" s="65"/>
      <c r="J71" s="41"/>
      <c r="K71" s="41"/>
      <c r="L71" s="41"/>
      <c r="M71" s="41"/>
      <c r="N71" s="41"/>
      <c r="O71" s="41"/>
      <c r="P71" s="41"/>
      <c r="Q71" s="41"/>
      <c r="R71" s="41"/>
      <c r="S71" s="41"/>
      <c r="T71" s="41"/>
      <c r="U71" s="41"/>
      <c r="V71" s="41"/>
      <c r="W71" s="41"/>
      <c r="X71" s="41"/>
      <c r="Y71" s="41"/>
      <c r="Z71" s="41"/>
      <c r="AA71" s="41"/>
    </row>
    <row r="72" spans="1:27" ht="16">
      <c r="A72" s="36"/>
      <c r="B72" s="41"/>
      <c r="C72" s="41"/>
      <c r="D72" s="41"/>
      <c r="E72" s="41"/>
      <c r="F72" s="41"/>
      <c r="G72" s="65"/>
      <c r="H72" s="65"/>
      <c r="I72" s="65"/>
      <c r="J72" s="41"/>
      <c r="K72" s="41"/>
      <c r="L72" s="41"/>
      <c r="M72" s="41"/>
      <c r="N72" s="41"/>
      <c r="O72" s="41"/>
      <c r="P72" s="41"/>
      <c r="Q72" s="41"/>
      <c r="R72" s="41"/>
      <c r="S72" s="41"/>
      <c r="T72" s="41"/>
      <c r="U72" s="41"/>
      <c r="V72" s="41"/>
      <c r="W72" s="41"/>
      <c r="X72" s="41"/>
      <c r="Y72" s="41"/>
      <c r="Z72" s="41"/>
      <c r="AA72" s="41"/>
    </row>
    <row r="73" spans="1:27" ht="16">
      <c r="A73" s="36"/>
      <c r="B73" s="41"/>
      <c r="C73" s="41"/>
      <c r="D73" s="41"/>
      <c r="E73" s="41"/>
      <c r="F73" s="41"/>
      <c r="G73" s="65"/>
      <c r="H73" s="65"/>
      <c r="I73" s="65"/>
      <c r="J73" s="41"/>
      <c r="K73" s="41"/>
      <c r="L73" s="41"/>
      <c r="M73" s="41"/>
      <c r="N73" s="41"/>
      <c r="O73" s="41"/>
      <c r="P73" s="41"/>
      <c r="Q73" s="41"/>
      <c r="R73" s="41"/>
      <c r="S73" s="41"/>
      <c r="T73" s="41"/>
      <c r="U73" s="41"/>
      <c r="V73" s="41"/>
      <c r="W73" s="41"/>
      <c r="X73" s="41"/>
      <c r="Y73" s="41"/>
      <c r="Z73" s="41"/>
      <c r="AA73" s="41"/>
    </row>
    <row r="74" spans="1:27" ht="16">
      <c r="A74" s="36"/>
      <c r="B74" s="41"/>
      <c r="C74" s="41"/>
      <c r="D74" s="41"/>
      <c r="E74" s="41"/>
      <c r="F74" s="41"/>
      <c r="G74" s="65"/>
      <c r="H74" s="65"/>
      <c r="I74" s="65"/>
      <c r="J74" s="41"/>
      <c r="K74" s="41"/>
      <c r="L74" s="41"/>
      <c r="M74" s="41"/>
      <c r="N74" s="41"/>
      <c r="O74" s="41"/>
      <c r="P74" s="41"/>
      <c r="Q74" s="41"/>
      <c r="R74" s="41"/>
      <c r="S74" s="41"/>
      <c r="T74" s="41"/>
      <c r="U74" s="41"/>
      <c r="V74" s="41"/>
      <c r="W74" s="41"/>
      <c r="X74" s="41"/>
      <c r="Y74" s="41"/>
      <c r="Z74" s="41"/>
      <c r="AA74" s="41"/>
    </row>
    <row r="75" spans="1:27" ht="16">
      <c r="A75" s="36"/>
      <c r="B75" s="41"/>
      <c r="C75" s="41"/>
      <c r="D75" s="41"/>
      <c r="E75" s="41"/>
      <c r="F75" s="41"/>
      <c r="G75" s="65"/>
      <c r="H75" s="65"/>
      <c r="I75" s="65"/>
      <c r="J75" s="41"/>
      <c r="K75" s="41"/>
      <c r="L75" s="41"/>
      <c r="M75" s="41"/>
      <c r="N75" s="41"/>
      <c r="O75" s="41"/>
      <c r="P75" s="41"/>
      <c r="Q75" s="41"/>
      <c r="R75" s="41"/>
      <c r="S75" s="41"/>
      <c r="T75" s="41"/>
      <c r="U75" s="41"/>
      <c r="V75" s="41"/>
      <c r="W75" s="41"/>
      <c r="X75" s="41"/>
      <c r="Y75" s="41"/>
      <c r="Z75" s="41"/>
      <c r="AA75" s="41"/>
    </row>
    <row r="76" spans="1:27" ht="16">
      <c r="A76" s="36"/>
      <c r="B76" s="41"/>
      <c r="C76" s="41"/>
      <c r="D76" s="41"/>
      <c r="E76" s="41"/>
      <c r="F76" s="41"/>
      <c r="G76" s="65"/>
      <c r="H76" s="65"/>
      <c r="I76" s="65"/>
      <c r="J76" s="41"/>
      <c r="K76" s="41"/>
      <c r="L76" s="41"/>
      <c r="M76" s="41"/>
      <c r="N76" s="41"/>
      <c r="O76" s="41"/>
      <c r="P76" s="41"/>
      <c r="Q76" s="41"/>
      <c r="R76" s="41"/>
      <c r="S76" s="41"/>
      <c r="T76" s="41"/>
      <c r="U76" s="41"/>
      <c r="V76" s="41"/>
      <c r="W76" s="41"/>
      <c r="X76" s="41"/>
      <c r="Y76" s="41"/>
      <c r="Z76" s="41"/>
      <c r="AA76" s="41"/>
    </row>
    <row r="77" spans="1:27" ht="16">
      <c r="A77" s="36"/>
      <c r="B77" s="41"/>
      <c r="C77" s="41"/>
      <c r="D77" s="41"/>
      <c r="E77" s="41"/>
      <c r="F77" s="41"/>
      <c r="G77" s="65"/>
      <c r="H77" s="65"/>
      <c r="I77" s="65"/>
      <c r="J77" s="41"/>
      <c r="K77" s="41"/>
      <c r="L77" s="41"/>
      <c r="M77" s="41"/>
      <c r="N77" s="41"/>
      <c r="O77" s="41"/>
      <c r="P77" s="41"/>
      <c r="Q77" s="41"/>
      <c r="R77" s="41"/>
      <c r="S77" s="41"/>
      <c r="T77" s="41"/>
      <c r="U77" s="41"/>
      <c r="V77" s="41"/>
      <c r="W77" s="41"/>
      <c r="X77" s="41"/>
      <c r="Y77" s="41"/>
      <c r="Z77" s="41"/>
      <c r="AA77" s="41"/>
    </row>
    <row r="78" spans="1:27" ht="16">
      <c r="A78" s="36"/>
      <c r="B78" s="41"/>
      <c r="C78" s="41"/>
      <c r="D78" s="41"/>
      <c r="E78" s="41"/>
      <c r="F78" s="41"/>
      <c r="G78" s="65"/>
      <c r="H78" s="65"/>
      <c r="I78" s="65"/>
      <c r="J78" s="41"/>
      <c r="K78" s="41"/>
      <c r="L78" s="41"/>
      <c r="M78" s="41"/>
      <c r="N78" s="41"/>
      <c r="O78" s="41"/>
      <c r="P78" s="41"/>
      <c r="Q78" s="41"/>
      <c r="R78" s="41"/>
      <c r="S78" s="41"/>
      <c r="T78" s="41"/>
      <c r="U78" s="41"/>
      <c r="V78" s="41"/>
      <c r="W78" s="41"/>
      <c r="X78" s="41"/>
      <c r="Y78" s="41"/>
      <c r="Z78" s="41"/>
      <c r="AA78" s="41"/>
    </row>
    <row r="79" spans="1:27" ht="16">
      <c r="A79" s="36"/>
      <c r="B79" s="41"/>
      <c r="C79" s="41"/>
      <c r="D79" s="41"/>
      <c r="E79" s="41"/>
      <c r="F79" s="41"/>
      <c r="G79" s="65"/>
      <c r="H79" s="65"/>
      <c r="I79" s="65"/>
      <c r="J79" s="41"/>
      <c r="K79" s="41"/>
      <c r="L79" s="41"/>
      <c r="M79" s="41"/>
      <c r="N79" s="41"/>
      <c r="O79" s="41"/>
      <c r="P79" s="41"/>
      <c r="Q79" s="41"/>
      <c r="R79" s="41"/>
      <c r="S79" s="41"/>
      <c r="T79" s="41"/>
      <c r="U79" s="41"/>
      <c r="V79" s="41"/>
      <c r="W79" s="41"/>
      <c r="X79" s="41"/>
      <c r="Y79" s="41"/>
      <c r="Z79" s="41"/>
      <c r="AA79" s="41"/>
    </row>
    <row r="80" spans="1:27" ht="16">
      <c r="A80" s="36"/>
      <c r="B80" s="41"/>
      <c r="C80" s="41"/>
      <c r="D80" s="41"/>
      <c r="E80" s="41"/>
      <c r="F80" s="41"/>
      <c r="G80" s="65"/>
      <c r="H80" s="65"/>
      <c r="I80" s="65"/>
      <c r="J80" s="41"/>
      <c r="K80" s="41"/>
      <c r="L80" s="41"/>
      <c r="M80" s="41"/>
      <c r="N80" s="41"/>
      <c r="O80" s="41"/>
      <c r="P80" s="41"/>
      <c r="Q80" s="41"/>
      <c r="R80" s="41"/>
      <c r="S80" s="41"/>
      <c r="T80" s="41"/>
      <c r="U80" s="41"/>
      <c r="V80" s="41"/>
      <c r="W80" s="41"/>
      <c r="X80" s="41"/>
      <c r="Y80" s="41"/>
      <c r="Z80" s="41"/>
      <c r="AA80" s="41"/>
    </row>
    <row r="81" spans="1:27" ht="16">
      <c r="A81" s="36"/>
      <c r="B81" s="41"/>
      <c r="C81" s="41"/>
      <c r="D81" s="41"/>
      <c r="E81" s="41"/>
      <c r="F81" s="41"/>
      <c r="G81" s="65"/>
      <c r="H81" s="65"/>
      <c r="I81" s="65"/>
      <c r="J81" s="41"/>
      <c r="K81" s="41"/>
      <c r="L81" s="41"/>
      <c r="M81" s="41"/>
      <c r="N81" s="41"/>
      <c r="O81" s="41"/>
      <c r="P81" s="41"/>
      <c r="Q81" s="41"/>
      <c r="R81" s="41"/>
      <c r="S81" s="41"/>
      <c r="T81" s="41"/>
      <c r="U81" s="41"/>
      <c r="V81" s="41"/>
      <c r="W81" s="41"/>
      <c r="X81" s="41"/>
      <c r="Y81" s="41"/>
      <c r="Z81" s="41"/>
      <c r="AA81" s="41"/>
    </row>
    <row r="82" spans="1:27" ht="16">
      <c r="A82" s="36"/>
      <c r="B82" s="41"/>
      <c r="C82" s="41"/>
      <c r="D82" s="41"/>
      <c r="E82" s="41"/>
      <c r="F82" s="41"/>
      <c r="G82" s="65"/>
      <c r="H82" s="65"/>
      <c r="I82" s="65"/>
      <c r="J82" s="41"/>
      <c r="K82" s="41"/>
      <c r="L82" s="41"/>
      <c r="M82" s="41"/>
      <c r="N82" s="41"/>
      <c r="O82" s="41"/>
      <c r="P82" s="41"/>
      <c r="Q82" s="41"/>
      <c r="R82" s="41"/>
      <c r="S82" s="41"/>
      <c r="T82" s="41"/>
      <c r="U82" s="41"/>
      <c r="V82" s="41"/>
      <c r="W82" s="41"/>
      <c r="X82" s="41"/>
      <c r="Y82" s="41"/>
      <c r="Z82" s="41"/>
      <c r="AA82" s="41"/>
    </row>
    <row r="83" spans="1:27" ht="16">
      <c r="A83" s="36"/>
      <c r="B83" s="41"/>
      <c r="C83" s="41"/>
      <c r="D83" s="41"/>
      <c r="E83" s="41"/>
      <c r="F83" s="41"/>
      <c r="G83" s="65"/>
      <c r="H83" s="65"/>
      <c r="I83" s="65"/>
      <c r="J83" s="41"/>
      <c r="K83" s="41"/>
      <c r="L83" s="41"/>
      <c r="M83" s="41"/>
      <c r="N83" s="41"/>
      <c r="O83" s="41"/>
      <c r="P83" s="41"/>
      <c r="Q83" s="41"/>
      <c r="R83" s="41"/>
      <c r="S83" s="41"/>
      <c r="T83" s="41"/>
      <c r="U83" s="41"/>
      <c r="V83" s="41"/>
      <c r="W83" s="41"/>
      <c r="X83" s="41"/>
      <c r="Y83" s="41"/>
      <c r="Z83" s="41"/>
      <c r="AA83" s="41"/>
    </row>
    <row r="84" spans="1:27" ht="16">
      <c r="A84" s="36"/>
      <c r="B84" s="41"/>
      <c r="C84" s="41"/>
      <c r="D84" s="41"/>
      <c r="E84" s="41"/>
      <c r="F84" s="41"/>
      <c r="G84" s="65"/>
      <c r="H84" s="65"/>
      <c r="I84" s="65"/>
      <c r="J84" s="41"/>
      <c r="K84" s="41"/>
      <c r="L84" s="41"/>
      <c r="M84" s="41"/>
      <c r="N84" s="41"/>
      <c r="O84" s="41"/>
      <c r="P84" s="41"/>
      <c r="Q84" s="41"/>
      <c r="R84" s="41"/>
      <c r="S84" s="41"/>
      <c r="T84" s="41"/>
      <c r="U84" s="41"/>
      <c r="V84" s="41"/>
      <c r="W84" s="41"/>
      <c r="X84" s="41"/>
      <c r="Y84" s="41"/>
      <c r="Z84" s="41"/>
      <c r="AA84" s="41"/>
    </row>
    <row r="85" spans="1:27" ht="16">
      <c r="A85" s="36"/>
      <c r="B85" s="41"/>
      <c r="C85" s="41"/>
      <c r="D85" s="41"/>
      <c r="E85" s="41"/>
      <c r="F85" s="41"/>
      <c r="G85" s="65"/>
      <c r="H85" s="65"/>
      <c r="I85" s="65"/>
      <c r="J85" s="41"/>
      <c r="K85" s="41"/>
      <c r="L85" s="41"/>
      <c r="M85" s="41"/>
      <c r="N85" s="41"/>
      <c r="O85" s="41"/>
      <c r="P85" s="41"/>
      <c r="Q85" s="41"/>
      <c r="R85" s="41"/>
      <c r="S85" s="41"/>
      <c r="T85" s="41"/>
      <c r="U85" s="41"/>
      <c r="V85" s="41"/>
      <c r="W85" s="41"/>
      <c r="X85" s="41"/>
      <c r="Y85" s="41"/>
      <c r="Z85" s="41"/>
      <c r="AA85" s="41"/>
    </row>
    <row r="86" spans="1:27" ht="16">
      <c r="A86" s="36"/>
      <c r="B86" s="41"/>
      <c r="C86" s="41"/>
      <c r="D86" s="41"/>
      <c r="E86" s="41"/>
      <c r="F86" s="41"/>
      <c r="G86" s="65"/>
      <c r="H86" s="65"/>
      <c r="I86" s="65"/>
      <c r="J86" s="41"/>
      <c r="K86" s="41"/>
      <c r="L86" s="41"/>
      <c r="M86" s="41"/>
      <c r="N86" s="41"/>
      <c r="O86" s="41"/>
      <c r="P86" s="41"/>
      <c r="Q86" s="41"/>
      <c r="R86" s="41"/>
      <c r="S86" s="41"/>
      <c r="T86" s="41"/>
      <c r="U86" s="41"/>
      <c r="V86" s="41"/>
      <c r="W86" s="41"/>
      <c r="X86" s="41"/>
      <c r="Y86" s="41"/>
      <c r="Z86" s="41"/>
      <c r="AA86" s="41"/>
    </row>
    <row r="87" spans="1:27" ht="16">
      <c r="A87" s="36"/>
      <c r="B87" s="41"/>
      <c r="C87" s="41"/>
      <c r="D87" s="41"/>
      <c r="E87" s="41"/>
      <c r="F87" s="41"/>
      <c r="G87" s="65"/>
      <c r="H87" s="65"/>
      <c r="I87" s="65"/>
      <c r="J87" s="41"/>
      <c r="K87" s="41"/>
      <c r="L87" s="41"/>
      <c r="M87" s="41"/>
      <c r="N87" s="41"/>
      <c r="O87" s="41"/>
      <c r="P87" s="41"/>
      <c r="Q87" s="41"/>
      <c r="R87" s="41"/>
      <c r="S87" s="41"/>
      <c r="T87" s="41"/>
      <c r="U87" s="41"/>
      <c r="V87" s="41"/>
      <c r="W87" s="41"/>
      <c r="X87" s="41"/>
      <c r="Y87" s="41"/>
      <c r="Z87" s="41"/>
      <c r="AA87" s="41"/>
    </row>
    <row r="88" spans="1:27" ht="16">
      <c r="A88" s="36"/>
      <c r="B88" s="41"/>
      <c r="C88" s="41"/>
      <c r="D88" s="41"/>
      <c r="E88" s="41"/>
      <c r="F88" s="41"/>
      <c r="G88" s="65"/>
      <c r="H88" s="65"/>
      <c r="I88" s="65"/>
      <c r="J88" s="41"/>
      <c r="K88" s="41"/>
      <c r="L88" s="41"/>
      <c r="M88" s="41"/>
      <c r="N88" s="41"/>
      <c r="O88" s="41"/>
      <c r="P88" s="41"/>
      <c r="Q88" s="41"/>
      <c r="R88" s="41"/>
      <c r="S88" s="41"/>
      <c r="T88" s="41"/>
      <c r="U88" s="41"/>
      <c r="V88" s="41"/>
      <c r="W88" s="41"/>
      <c r="X88" s="41"/>
      <c r="Y88" s="41"/>
      <c r="Z88" s="41"/>
      <c r="AA88" s="41"/>
    </row>
    <row r="89" spans="1:27" ht="16">
      <c r="A89" s="36"/>
      <c r="B89" s="41"/>
      <c r="C89" s="41"/>
      <c r="D89" s="41"/>
      <c r="E89" s="41"/>
      <c r="F89" s="41"/>
      <c r="G89" s="65"/>
      <c r="H89" s="65"/>
      <c r="I89" s="65"/>
      <c r="J89" s="41"/>
      <c r="K89" s="41"/>
      <c r="L89" s="41"/>
      <c r="M89" s="41"/>
      <c r="N89" s="41"/>
      <c r="O89" s="41"/>
      <c r="P89" s="41"/>
      <c r="Q89" s="41"/>
      <c r="R89" s="41"/>
      <c r="S89" s="41"/>
      <c r="T89" s="41"/>
      <c r="U89" s="41"/>
      <c r="V89" s="41"/>
      <c r="W89" s="41"/>
      <c r="X89" s="41"/>
      <c r="Y89" s="41"/>
      <c r="Z89" s="41"/>
      <c r="AA89" s="41"/>
    </row>
    <row r="90" spans="1:27" ht="16">
      <c r="A90" s="36"/>
      <c r="B90" s="41"/>
      <c r="C90" s="41"/>
      <c r="D90" s="41"/>
      <c r="E90" s="41"/>
      <c r="F90" s="41"/>
      <c r="G90" s="65"/>
      <c r="H90" s="65"/>
      <c r="I90" s="65"/>
      <c r="J90" s="41"/>
      <c r="K90" s="41"/>
      <c r="L90" s="41"/>
      <c r="M90" s="41"/>
      <c r="N90" s="41"/>
      <c r="O90" s="41"/>
      <c r="P90" s="41"/>
      <c r="Q90" s="41"/>
      <c r="R90" s="41"/>
      <c r="S90" s="41"/>
      <c r="T90" s="41"/>
      <c r="U90" s="41"/>
      <c r="V90" s="41"/>
      <c r="W90" s="41"/>
      <c r="X90" s="41"/>
      <c r="Y90" s="41"/>
      <c r="Z90" s="41"/>
      <c r="AA90" s="41"/>
    </row>
    <row r="91" spans="1:27" ht="16">
      <c r="A91" s="36"/>
      <c r="B91" s="41"/>
      <c r="C91" s="41"/>
      <c r="D91" s="41"/>
      <c r="E91" s="41"/>
      <c r="F91" s="41"/>
      <c r="G91" s="65"/>
      <c r="H91" s="65"/>
      <c r="I91" s="65"/>
      <c r="J91" s="41"/>
      <c r="K91" s="41"/>
      <c r="L91" s="41"/>
      <c r="M91" s="41"/>
      <c r="N91" s="41"/>
      <c r="O91" s="41"/>
      <c r="P91" s="41"/>
      <c r="Q91" s="41"/>
      <c r="R91" s="41"/>
      <c r="S91" s="41"/>
      <c r="T91" s="41"/>
      <c r="U91" s="41"/>
      <c r="V91" s="41"/>
      <c r="W91" s="41"/>
      <c r="X91" s="41"/>
      <c r="Y91" s="41"/>
      <c r="Z91" s="41"/>
      <c r="AA91" s="41"/>
    </row>
    <row r="92" spans="1:27" ht="16">
      <c r="A92" s="36"/>
      <c r="B92" s="41"/>
      <c r="C92" s="41"/>
      <c r="D92" s="41"/>
      <c r="E92" s="41"/>
      <c r="F92" s="41"/>
      <c r="G92" s="65"/>
      <c r="H92" s="65"/>
      <c r="I92" s="65"/>
      <c r="J92" s="41"/>
      <c r="K92" s="41"/>
      <c r="L92" s="41"/>
      <c r="M92" s="41"/>
      <c r="N92" s="41"/>
      <c r="O92" s="41"/>
      <c r="P92" s="41"/>
      <c r="Q92" s="41"/>
      <c r="R92" s="41"/>
      <c r="S92" s="41"/>
      <c r="T92" s="41"/>
      <c r="U92" s="41"/>
      <c r="V92" s="41"/>
      <c r="W92" s="41"/>
      <c r="X92" s="41"/>
      <c r="Y92" s="41"/>
      <c r="Z92" s="41"/>
      <c r="AA92" s="41"/>
    </row>
    <row r="93" spans="1:27" ht="16">
      <c r="A93" s="36"/>
      <c r="B93" s="41"/>
      <c r="C93" s="41"/>
      <c r="D93" s="41"/>
      <c r="E93" s="41"/>
      <c r="F93" s="41"/>
      <c r="G93" s="65"/>
      <c r="H93" s="65"/>
      <c r="I93" s="65"/>
      <c r="J93" s="41"/>
      <c r="K93" s="41"/>
      <c r="L93" s="41"/>
      <c r="M93" s="41"/>
      <c r="N93" s="41"/>
      <c r="O93" s="41"/>
      <c r="P93" s="41"/>
      <c r="Q93" s="41"/>
      <c r="R93" s="41"/>
      <c r="S93" s="41"/>
      <c r="T93" s="41"/>
      <c r="U93" s="41"/>
      <c r="V93" s="41"/>
      <c r="W93" s="41"/>
      <c r="X93" s="41"/>
      <c r="Y93" s="41"/>
      <c r="Z93" s="41"/>
      <c r="AA93" s="41"/>
    </row>
    <row r="94" spans="1:27" ht="16">
      <c r="A94" s="36"/>
      <c r="B94" s="41"/>
      <c r="C94" s="41"/>
      <c r="D94" s="41"/>
      <c r="E94" s="41"/>
      <c r="F94" s="41"/>
      <c r="G94" s="65"/>
      <c r="H94" s="65"/>
      <c r="I94" s="65"/>
      <c r="J94" s="41"/>
      <c r="K94" s="41"/>
      <c r="L94" s="41"/>
      <c r="M94" s="41"/>
      <c r="N94" s="41"/>
      <c r="O94" s="41"/>
      <c r="P94" s="41"/>
      <c r="Q94" s="41"/>
      <c r="R94" s="41"/>
      <c r="S94" s="41"/>
      <c r="T94" s="41"/>
      <c r="U94" s="41"/>
      <c r="V94" s="41"/>
      <c r="W94" s="41"/>
      <c r="X94" s="41"/>
      <c r="Y94" s="41"/>
      <c r="Z94" s="41"/>
      <c r="AA94" s="41"/>
    </row>
    <row r="95" spans="1:27" ht="16">
      <c r="A95" s="36"/>
      <c r="B95" s="41"/>
      <c r="C95" s="41"/>
      <c r="D95" s="41"/>
      <c r="E95" s="41"/>
      <c r="F95" s="41"/>
      <c r="G95" s="65"/>
      <c r="H95" s="65"/>
      <c r="I95" s="65"/>
      <c r="J95" s="41"/>
      <c r="K95" s="41"/>
      <c r="L95" s="41"/>
      <c r="M95" s="41"/>
      <c r="N95" s="41"/>
      <c r="O95" s="41"/>
      <c r="P95" s="41"/>
      <c r="Q95" s="41"/>
      <c r="R95" s="41"/>
      <c r="S95" s="41"/>
      <c r="T95" s="41"/>
      <c r="U95" s="41"/>
      <c r="V95" s="41"/>
      <c r="W95" s="41"/>
      <c r="X95" s="41"/>
      <c r="Y95" s="41"/>
      <c r="Z95" s="41"/>
      <c r="AA95" s="41"/>
    </row>
    <row r="96" spans="1:27" ht="16">
      <c r="A96" s="36"/>
      <c r="B96" s="41"/>
      <c r="C96" s="41"/>
      <c r="D96" s="41"/>
      <c r="E96" s="41"/>
      <c r="F96" s="41"/>
      <c r="G96" s="65"/>
      <c r="H96" s="65"/>
      <c r="I96" s="65"/>
      <c r="J96" s="41"/>
      <c r="K96" s="41"/>
      <c r="L96" s="41"/>
      <c r="M96" s="41"/>
      <c r="N96" s="41"/>
      <c r="O96" s="41"/>
      <c r="P96" s="41"/>
      <c r="Q96" s="41"/>
      <c r="R96" s="41"/>
      <c r="S96" s="41"/>
      <c r="T96" s="41"/>
      <c r="U96" s="41"/>
      <c r="V96" s="41"/>
      <c r="W96" s="41"/>
      <c r="X96" s="41"/>
      <c r="Y96" s="41"/>
      <c r="Z96" s="41"/>
      <c r="AA96" s="41"/>
    </row>
    <row r="97" spans="1:27" ht="16">
      <c r="A97" s="36"/>
      <c r="B97" s="41"/>
      <c r="C97" s="41"/>
      <c r="D97" s="41"/>
      <c r="E97" s="41"/>
      <c r="F97" s="41"/>
      <c r="G97" s="65"/>
      <c r="H97" s="65"/>
      <c r="I97" s="65"/>
      <c r="J97" s="41"/>
      <c r="K97" s="41"/>
      <c r="L97" s="41"/>
      <c r="M97" s="41"/>
      <c r="N97" s="41"/>
      <c r="O97" s="41"/>
      <c r="P97" s="41"/>
      <c r="Q97" s="41"/>
      <c r="R97" s="41"/>
      <c r="S97" s="41"/>
      <c r="T97" s="41"/>
      <c r="U97" s="41"/>
      <c r="V97" s="41"/>
      <c r="W97" s="41"/>
      <c r="X97" s="41"/>
      <c r="Y97" s="41"/>
      <c r="Z97" s="41"/>
      <c r="AA97" s="41"/>
    </row>
    <row r="98" spans="1:27" ht="16">
      <c r="A98" s="36"/>
      <c r="B98" s="41"/>
      <c r="C98" s="41"/>
      <c r="D98" s="41"/>
      <c r="E98" s="41"/>
      <c r="F98" s="41"/>
      <c r="G98" s="65"/>
      <c r="H98" s="65"/>
      <c r="I98" s="65"/>
      <c r="J98" s="41"/>
      <c r="K98" s="41"/>
      <c r="L98" s="41"/>
      <c r="M98" s="41"/>
      <c r="N98" s="41"/>
      <c r="O98" s="41"/>
      <c r="P98" s="41"/>
      <c r="Q98" s="41"/>
      <c r="R98" s="41"/>
      <c r="S98" s="41"/>
      <c r="T98" s="41"/>
      <c r="U98" s="41"/>
      <c r="V98" s="41"/>
      <c r="W98" s="41"/>
      <c r="X98" s="41"/>
      <c r="Y98" s="41"/>
      <c r="Z98" s="41"/>
      <c r="AA98" s="41"/>
    </row>
    <row r="99" spans="1:27" ht="16">
      <c r="A99" s="36"/>
      <c r="B99" s="41"/>
      <c r="C99" s="41"/>
      <c r="D99" s="41"/>
      <c r="E99" s="41"/>
      <c r="F99" s="41"/>
      <c r="G99" s="65"/>
      <c r="H99" s="65"/>
      <c r="I99" s="65"/>
      <c r="J99" s="41"/>
      <c r="K99" s="41"/>
      <c r="L99" s="41"/>
      <c r="M99" s="41"/>
      <c r="N99" s="41"/>
      <c r="O99" s="41"/>
      <c r="P99" s="41"/>
      <c r="Q99" s="41"/>
      <c r="R99" s="41"/>
      <c r="S99" s="41"/>
      <c r="T99" s="41"/>
      <c r="U99" s="41"/>
      <c r="V99" s="41"/>
      <c r="W99" s="41"/>
      <c r="X99" s="41"/>
      <c r="Y99" s="41"/>
      <c r="Z99" s="41"/>
      <c r="AA99" s="41"/>
    </row>
    <row r="100" spans="1:27" ht="16">
      <c r="A100" s="36"/>
      <c r="B100" s="41"/>
      <c r="C100" s="41"/>
      <c r="D100" s="41"/>
      <c r="E100" s="41"/>
      <c r="F100" s="41"/>
      <c r="G100" s="65"/>
      <c r="H100" s="65"/>
      <c r="I100" s="65"/>
      <c r="J100" s="41"/>
      <c r="K100" s="41"/>
      <c r="L100" s="41"/>
      <c r="M100" s="41"/>
      <c r="N100" s="41"/>
      <c r="O100" s="41"/>
      <c r="P100" s="41"/>
      <c r="Q100" s="41"/>
      <c r="R100" s="41"/>
      <c r="S100" s="41"/>
      <c r="T100" s="41"/>
      <c r="U100" s="41"/>
      <c r="V100" s="41"/>
      <c r="W100" s="41"/>
      <c r="X100" s="41"/>
      <c r="Y100" s="41"/>
      <c r="Z100" s="41"/>
      <c r="AA100" s="41"/>
    </row>
    <row r="101" spans="1:27" ht="16">
      <c r="A101" s="36"/>
      <c r="B101" s="41"/>
      <c r="C101" s="41"/>
      <c r="D101" s="41"/>
      <c r="E101" s="41"/>
      <c r="F101" s="41"/>
      <c r="G101" s="65"/>
      <c r="H101" s="65"/>
      <c r="I101" s="65"/>
      <c r="J101" s="41"/>
      <c r="K101" s="41"/>
      <c r="L101" s="41"/>
      <c r="M101" s="41"/>
      <c r="N101" s="41"/>
      <c r="O101" s="41"/>
      <c r="P101" s="41"/>
      <c r="Q101" s="41"/>
      <c r="R101" s="41"/>
      <c r="S101" s="41"/>
      <c r="T101" s="41"/>
      <c r="U101" s="41"/>
      <c r="V101" s="41"/>
      <c r="W101" s="41"/>
      <c r="X101" s="41"/>
      <c r="Y101" s="41"/>
      <c r="Z101" s="41"/>
      <c r="AA101" s="41"/>
    </row>
    <row r="102" spans="1:27" ht="16">
      <c r="A102" s="36"/>
      <c r="B102" s="41"/>
      <c r="C102" s="41"/>
      <c r="D102" s="41"/>
      <c r="E102" s="41"/>
      <c r="F102" s="41"/>
      <c r="G102" s="65"/>
      <c r="H102" s="65"/>
      <c r="I102" s="65"/>
      <c r="J102" s="41"/>
      <c r="K102" s="41"/>
      <c r="L102" s="41"/>
      <c r="M102" s="41"/>
      <c r="N102" s="41"/>
      <c r="O102" s="41"/>
      <c r="P102" s="41"/>
      <c r="Q102" s="41"/>
      <c r="R102" s="41"/>
      <c r="S102" s="41"/>
      <c r="T102" s="41"/>
      <c r="U102" s="41"/>
      <c r="V102" s="41"/>
      <c r="W102" s="41"/>
      <c r="X102" s="41"/>
      <c r="Y102" s="41"/>
      <c r="Z102" s="41"/>
      <c r="AA102" s="41"/>
    </row>
    <row r="103" spans="1:27" ht="16">
      <c r="A103" s="36"/>
      <c r="B103" s="41"/>
      <c r="C103" s="41"/>
      <c r="D103" s="41"/>
      <c r="E103" s="41"/>
      <c r="F103" s="41"/>
      <c r="G103" s="65"/>
      <c r="H103" s="65"/>
      <c r="I103" s="65"/>
      <c r="J103" s="41"/>
      <c r="K103" s="41"/>
      <c r="L103" s="41"/>
      <c r="M103" s="41"/>
      <c r="N103" s="41"/>
      <c r="O103" s="41"/>
      <c r="P103" s="41"/>
      <c r="Q103" s="41"/>
      <c r="R103" s="41"/>
      <c r="S103" s="41"/>
      <c r="T103" s="41"/>
      <c r="U103" s="41"/>
      <c r="V103" s="41"/>
      <c r="W103" s="41"/>
      <c r="X103" s="41"/>
      <c r="Y103" s="41"/>
      <c r="Z103" s="41"/>
      <c r="AA103" s="41"/>
    </row>
    <row r="104" spans="1:27" ht="16">
      <c r="A104" s="36"/>
      <c r="B104" s="41"/>
      <c r="C104" s="41"/>
      <c r="D104" s="41"/>
      <c r="E104" s="41"/>
      <c r="F104" s="41"/>
      <c r="G104" s="65"/>
      <c r="H104" s="65"/>
      <c r="I104" s="65"/>
      <c r="J104" s="41"/>
      <c r="K104" s="41"/>
      <c r="L104" s="41"/>
      <c r="M104" s="41"/>
      <c r="N104" s="41"/>
      <c r="O104" s="41"/>
      <c r="P104" s="41"/>
      <c r="Q104" s="41"/>
      <c r="R104" s="41"/>
      <c r="S104" s="41"/>
      <c r="T104" s="41"/>
      <c r="U104" s="41"/>
      <c r="V104" s="41"/>
      <c r="W104" s="41"/>
      <c r="X104" s="41"/>
      <c r="Y104" s="41"/>
      <c r="Z104" s="41"/>
      <c r="AA104" s="41"/>
    </row>
    <row r="105" spans="1:27" ht="16">
      <c r="A105" s="36"/>
      <c r="B105" s="41"/>
      <c r="C105" s="41"/>
      <c r="D105" s="41"/>
      <c r="E105" s="41"/>
      <c r="F105" s="41"/>
      <c r="G105" s="65"/>
      <c r="H105" s="65"/>
      <c r="I105" s="65"/>
      <c r="J105" s="41"/>
      <c r="K105" s="41"/>
      <c r="L105" s="41"/>
      <c r="M105" s="41"/>
      <c r="N105" s="41"/>
      <c r="O105" s="41"/>
      <c r="P105" s="41"/>
      <c r="Q105" s="41"/>
      <c r="R105" s="41"/>
      <c r="S105" s="41"/>
      <c r="T105" s="41"/>
      <c r="U105" s="41"/>
      <c r="V105" s="41"/>
      <c r="W105" s="41"/>
      <c r="X105" s="41"/>
      <c r="Y105" s="41"/>
      <c r="Z105" s="41"/>
      <c r="AA105" s="41"/>
    </row>
    <row r="106" spans="1:27" ht="16">
      <c r="A106" s="36"/>
      <c r="B106" s="41"/>
      <c r="C106" s="41"/>
      <c r="D106" s="41"/>
      <c r="E106" s="41"/>
      <c r="F106" s="41"/>
      <c r="G106" s="65"/>
      <c r="H106" s="65"/>
      <c r="I106" s="65"/>
      <c r="J106" s="41"/>
      <c r="K106" s="41"/>
      <c r="L106" s="41"/>
      <c r="M106" s="41"/>
      <c r="N106" s="41"/>
      <c r="O106" s="41"/>
      <c r="P106" s="41"/>
      <c r="Q106" s="41"/>
      <c r="R106" s="41"/>
      <c r="S106" s="41"/>
      <c r="T106" s="41"/>
      <c r="U106" s="41"/>
      <c r="V106" s="41"/>
      <c r="W106" s="41"/>
      <c r="X106" s="41"/>
      <c r="Y106" s="41"/>
      <c r="Z106" s="41"/>
      <c r="AA106" s="41"/>
    </row>
    <row r="107" spans="1:27" ht="16">
      <c r="A107" s="36"/>
      <c r="B107" s="41"/>
      <c r="C107" s="41"/>
      <c r="D107" s="41"/>
      <c r="E107" s="41"/>
      <c r="F107" s="41"/>
      <c r="G107" s="65"/>
      <c r="H107" s="65"/>
      <c r="I107" s="65"/>
      <c r="J107" s="41"/>
      <c r="K107" s="41"/>
      <c r="L107" s="41"/>
      <c r="M107" s="41"/>
      <c r="N107" s="41"/>
      <c r="O107" s="41"/>
      <c r="P107" s="41"/>
      <c r="Q107" s="41"/>
      <c r="R107" s="41"/>
      <c r="S107" s="41"/>
      <c r="T107" s="41"/>
      <c r="U107" s="41"/>
      <c r="V107" s="41"/>
      <c r="W107" s="41"/>
      <c r="X107" s="41"/>
      <c r="Y107" s="41"/>
      <c r="Z107" s="41"/>
      <c r="AA107" s="41"/>
    </row>
    <row r="108" spans="1:27" ht="16">
      <c r="A108" s="36"/>
      <c r="B108" s="41"/>
      <c r="C108" s="41"/>
      <c r="D108" s="41"/>
      <c r="E108" s="41"/>
      <c r="F108" s="41"/>
      <c r="G108" s="65"/>
      <c r="H108" s="65"/>
      <c r="I108" s="65"/>
      <c r="J108" s="41"/>
      <c r="K108" s="41"/>
      <c r="L108" s="41"/>
      <c r="M108" s="41"/>
      <c r="N108" s="41"/>
      <c r="O108" s="41"/>
      <c r="P108" s="41"/>
      <c r="Q108" s="41"/>
      <c r="R108" s="41"/>
      <c r="S108" s="41"/>
      <c r="T108" s="41"/>
      <c r="U108" s="41"/>
      <c r="V108" s="41"/>
      <c r="W108" s="41"/>
      <c r="X108" s="41"/>
      <c r="Y108" s="41"/>
      <c r="Z108" s="41"/>
      <c r="AA108" s="41"/>
    </row>
    <row r="109" spans="1:27" ht="16">
      <c r="A109" s="36"/>
      <c r="B109" s="41"/>
      <c r="C109" s="41"/>
      <c r="D109" s="41"/>
      <c r="E109" s="41"/>
      <c r="F109" s="41"/>
      <c r="G109" s="65"/>
      <c r="H109" s="65"/>
      <c r="I109" s="65"/>
      <c r="J109" s="41"/>
      <c r="K109" s="41"/>
      <c r="L109" s="41"/>
      <c r="M109" s="41"/>
      <c r="N109" s="41"/>
      <c r="O109" s="41"/>
      <c r="P109" s="41"/>
      <c r="Q109" s="41"/>
      <c r="R109" s="41"/>
      <c r="S109" s="41"/>
      <c r="T109" s="41"/>
      <c r="U109" s="41"/>
      <c r="V109" s="41"/>
      <c r="W109" s="41"/>
      <c r="X109" s="41"/>
      <c r="Y109" s="41"/>
      <c r="Z109" s="41"/>
      <c r="AA109" s="41"/>
    </row>
    <row r="110" spans="1:27" ht="16">
      <c r="A110" s="36"/>
      <c r="B110" s="41"/>
      <c r="C110" s="41"/>
      <c r="D110" s="41"/>
      <c r="E110" s="41"/>
      <c r="F110" s="41"/>
      <c r="G110" s="65"/>
      <c r="H110" s="65"/>
      <c r="I110" s="65"/>
      <c r="J110" s="41"/>
      <c r="K110" s="41"/>
      <c r="L110" s="41"/>
      <c r="M110" s="41"/>
      <c r="N110" s="41"/>
      <c r="O110" s="41"/>
      <c r="P110" s="41"/>
      <c r="Q110" s="41"/>
      <c r="R110" s="41"/>
      <c r="S110" s="41"/>
      <c r="T110" s="41"/>
      <c r="U110" s="41"/>
      <c r="V110" s="41"/>
      <c r="W110" s="41"/>
      <c r="X110" s="41"/>
      <c r="Y110" s="41"/>
      <c r="Z110" s="41"/>
      <c r="AA110" s="41"/>
    </row>
    <row r="111" spans="1:27" ht="16">
      <c r="A111" s="36"/>
      <c r="B111" s="41"/>
      <c r="C111" s="41"/>
      <c r="D111" s="41"/>
      <c r="E111" s="41"/>
      <c r="F111" s="41"/>
      <c r="G111" s="65"/>
      <c r="H111" s="65"/>
      <c r="I111" s="65"/>
      <c r="J111" s="41"/>
      <c r="K111" s="41"/>
      <c r="L111" s="41"/>
      <c r="M111" s="41"/>
      <c r="N111" s="41"/>
      <c r="O111" s="41"/>
      <c r="P111" s="41"/>
      <c r="Q111" s="41"/>
      <c r="R111" s="41"/>
      <c r="S111" s="41"/>
      <c r="T111" s="41"/>
      <c r="U111" s="41"/>
      <c r="V111" s="41"/>
      <c r="W111" s="41"/>
      <c r="X111" s="41"/>
      <c r="Y111" s="41"/>
      <c r="Z111" s="41"/>
      <c r="AA111" s="41"/>
    </row>
    <row r="112" spans="1:27" ht="16">
      <c r="A112" s="36"/>
      <c r="B112" s="41"/>
      <c r="C112" s="41"/>
      <c r="D112" s="41"/>
      <c r="E112" s="41"/>
      <c r="F112" s="41"/>
      <c r="G112" s="65"/>
      <c r="H112" s="65"/>
      <c r="I112" s="65"/>
      <c r="J112" s="41"/>
      <c r="K112" s="41"/>
      <c r="L112" s="41"/>
      <c r="M112" s="41"/>
      <c r="N112" s="41"/>
      <c r="O112" s="41"/>
      <c r="P112" s="41"/>
      <c r="Q112" s="41"/>
      <c r="R112" s="41"/>
      <c r="S112" s="41"/>
      <c r="T112" s="41"/>
      <c r="U112" s="41"/>
      <c r="V112" s="41"/>
      <c r="W112" s="41"/>
      <c r="X112" s="41"/>
      <c r="Y112" s="41"/>
      <c r="Z112" s="41"/>
      <c r="AA112" s="41"/>
    </row>
    <row r="113" spans="1:27" ht="16">
      <c r="A113" s="36"/>
      <c r="B113" s="41"/>
      <c r="C113" s="41"/>
      <c r="D113" s="41"/>
      <c r="E113" s="41"/>
      <c r="F113" s="41"/>
      <c r="G113" s="65"/>
      <c r="H113" s="65"/>
      <c r="I113" s="65"/>
      <c r="J113" s="41"/>
      <c r="K113" s="41"/>
      <c r="L113" s="41"/>
      <c r="M113" s="41"/>
      <c r="N113" s="41"/>
      <c r="O113" s="41"/>
      <c r="P113" s="41"/>
      <c r="Q113" s="41"/>
      <c r="R113" s="41"/>
      <c r="S113" s="41"/>
      <c r="T113" s="41"/>
      <c r="U113" s="41"/>
      <c r="V113" s="41"/>
      <c r="W113" s="41"/>
      <c r="X113" s="41"/>
      <c r="Y113" s="41"/>
      <c r="Z113" s="41"/>
      <c r="AA113" s="41"/>
    </row>
    <row r="114" spans="1:27" ht="16">
      <c r="A114" s="36"/>
      <c r="B114" s="41"/>
      <c r="C114" s="41"/>
      <c r="D114" s="41"/>
      <c r="E114" s="41"/>
      <c r="F114" s="41"/>
      <c r="G114" s="65"/>
      <c r="H114" s="65"/>
      <c r="I114" s="65"/>
      <c r="J114" s="41"/>
      <c r="K114" s="41"/>
      <c r="L114" s="41"/>
      <c r="M114" s="41"/>
      <c r="N114" s="41"/>
      <c r="O114" s="41"/>
      <c r="P114" s="41"/>
      <c r="Q114" s="41"/>
      <c r="R114" s="41"/>
      <c r="S114" s="41"/>
      <c r="T114" s="41"/>
      <c r="U114" s="41"/>
      <c r="V114" s="41"/>
      <c r="W114" s="41"/>
      <c r="X114" s="41"/>
      <c r="Y114" s="41"/>
      <c r="Z114" s="41"/>
      <c r="AA114" s="41"/>
    </row>
    <row r="115" spans="1:27" ht="16">
      <c r="A115" s="36"/>
      <c r="B115" s="41"/>
      <c r="C115" s="41"/>
      <c r="D115" s="41"/>
      <c r="E115" s="41"/>
      <c r="F115" s="41"/>
      <c r="G115" s="65"/>
      <c r="H115" s="65"/>
      <c r="I115" s="65"/>
      <c r="J115" s="41"/>
      <c r="K115" s="41"/>
      <c r="L115" s="41"/>
      <c r="M115" s="41"/>
      <c r="N115" s="41"/>
      <c r="O115" s="41"/>
      <c r="P115" s="41"/>
      <c r="Q115" s="41"/>
      <c r="R115" s="41"/>
      <c r="S115" s="41"/>
      <c r="T115" s="41"/>
      <c r="U115" s="41"/>
      <c r="V115" s="41"/>
      <c r="W115" s="41"/>
      <c r="X115" s="41"/>
      <c r="Y115" s="41"/>
      <c r="Z115" s="41"/>
      <c r="AA115" s="41"/>
    </row>
    <row r="116" spans="1:27" ht="16">
      <c r="A116" s="36"/>
      <c r="B116" s="41"/>
      <c r="C116" s="41"/>
      <c r="D116" s="41"/>
      <c r="E116" s="41"/>
      <c r="F116" s="41"/>
      <c r="G116" s="65"/>
      <c r="H116" s="65"/>
      <c r="I116" s="65"/>
      <c r="J116" s="41"/>
      <c r="K116" s="41"/>
      <c r="L116" s="41"/>
      <c r="M116" s="41"/>
      <c r="N116" s="41"/>
      <c r="O116" s="41"/>
      <c r="P116" s="41"/>
      <c r="Q116" s="41"/>
      <c r="R116" s="41"/>
      <c r="S116" s="41"/>
      <c r="T116" s="41"/>
      <c r="U116" s="41"/>
      <c r="V116" s="41"/>
      <c r="W116" s="41"/>
      <c r="X116" s="41"/>
      <c r="Y116" s="41"/>
      <c r="Z116" s="41"/>
      <c r="AA116" s="41"/>
    </row>
    <row r="117" spans="1:27" ht="16">
      <c r="A117" s="36"/>
      <c r="B117" s="41"/>
      <c r="C117" s="41"/>
      <c r="D117" s="41"/>
      <c r="E117" s="41"/>
      <c r="F117" s="41"/>
      <c r="G117" s="65"/>
      <c r="H117" s="65"/>
      <c r="I117" s="65"/>
      <c r="J117" s="41"/>
      <c r="K117" s="41"/>
      <c r="L117" s="41"/>
      <c r="M117" s="41"/>
      <c r="N117" s="41"/>
      <c r="O117" s="41"/>
      <c r="P117" s="41"/>
      <c r="Q117" s="41"/>
      <c r="R117" s="41"/>
      <c r="S117" s="41"/>
      <c r="T117" s="41"/>
      <c r="U117" s="41"/>
      <c r="V117" s="41"/>
      <c r="W117" s="41"/>
      <c r="X117" s="41"/>
      <c r="Y117" s="41"/>
      <c r="Z117" s="41"/>
      <c r="AA117" s="41"/>
    </row>
    <row r="118" spans="1:27" ht="16">
      <c r="A118" s="36"/>
      <c r="B118" s="41"/>
      <c r="C118" s="41"/>
      <c r="D118" s="41"/>
      <c r="E118" s="41"/>
      <c r="F118" s="41"/>
      <c r="G118" s="65"/>
      <c r="H118" s="65"/>
      <c r="I118" s="65"/>
      <c r="J118" s="41"/>
      <c r="K118" s="41"/>
      <c r="L118" s="41"/>
      <c r="M118" s="41"/>
      <c r="N118" s="41"/>
      <c r="O118" s="41"/>
      <c r="P118" s="41"/>
      <c r="Q118" s="41"/>
      <c r="R118" s="41"/>
      <c r="S118" s="41"/>
      <c r="T118" s="41"/>
      <c r="U118" s="41"/>
      <c r="V118" s="41"/>
      <c r="W118" s="41"/>
      <c r="X118" s="41"/>
      <c r="Y118" s="41"/>
      <c r="Z118" s="41"/>
      <c r="AA118" s="41"/>
    </row>
    <row r="119" spans="1:27" ht="16">
      <c r="A119" s="36"/>
      <c r="B119" s="41"/>
      <c r="C119" s="41"/>
      <c r="D119" s="41"/>
      <c r="E119" s="41"/>
      <c r="F119" s="41"/>
      <c r="G119" s="65"/>
      <c r="H119" s="65"/>
      <c r="I119" s="65"/>
      <c r="J119" s="41"/>
      <c r="K119" s="41"/>
      <c r="L119" s="41"/>
      <c r="M119" s="41"/>
      <c r="N119" s="41"/>
      <c r="O119" s="41"/>
      <c r="P119" s="41"/>
      <c r="Q119" s="41"/>
      <c r="R119" s="41"/>
      <c r="S119" s="41"/>
      <c r="T119" s="41"/>
      <c r="U119" s="41"/>
      <c r="V119" s="41"/>
      <c r="W119" s="41"/>
      <c r="X119" s="41"/>
      <c r="Y119" s="41"/>
      <c r="Z119" s="41"/>
      <c r="AA119" s="41"/>
    </row>
    <row r="120" spans="1:27" ht="16">
      <c r="A120" s="36"/>
      <c r="B120" s="41"/>
      <c r="C120" s="41"/>
      <c r="D120" s="41"/>
      <c r="E120" s="41"/>
      <c r="F120" s="41"/>
      <c r="G120" s="65"/>
      <c r="H120" s="65"/>
      <c r="I120" s="65"/>
      <c r="J120" s="41"/>
      <c r="K120" s="41"/>
      <c r="L120" s="41"/>
      <c r="M120" s="41"/>
      <c r="N120" s="41"/>
      <c r="O120" s="41"/>
      <c r="P120" s="41"/>
      <c r="Q120" s="41"/>
      <c r="R120" s="41"/>
      <c r="S120" s="41"/>
      <c r="T120" s="41"/>
      <c r="U120" s="41"/>
      <c r="V120" s="41"/>
      <c r="W120" s="41"/>
      <c r="X120" s="41"/>
      <c r="Y120" s="41"/>
      <c r="Z120" s="41"/>
      <c r="AA120" s="41"/>
    </row>
    <row r="121" spans="1:27" ht="16">
      <c r="A121" s="36"/>
      <c r="B121" s="41"/>
      <c r="C121" s="41"/>
      <c r="D121" s="41"/>
      <c r="E121" s="41"/>
      <c r="F121" s="41"/>
      <c r="G121" s="65"/>
      <c r="H121" s="65"/>
      <c r="I121" s="65"/>
      <c r="J121" s="41"/>
      <c r="K121" s="41"/>
      <c r="L121" s="41"/>
      <c r="M121" s="41"/>
      <c r="N121" s="41"/>
      <c r="O121" s="41"/>
      <c r="P121" s="41"/>
      <c r="Q121" s="41"/>
      <c r="R121" s="41"/>
      <c r="S121" s="41"/>
      <c r="T121" s="41"/>
      <c r="U121" s="41"/>
      <c r="V121" s="41"/>
      <c r="W121" s="41"/>
      <c r="X121" s="41"/>
      <c r="Y121" s="41"/>
      <c r="Z121" s="41"/>
      <c r="AA121" s="41"/>
    </row>
    <row r="122" spans="1:27" ht="16">
      <c r="A122" s="36"/>
      <c r="B122" s="41"/>
      <c r="C122" s="41"/>
      <c r="D122" s="41"/>
      <c r="E122" s="41"/>
      <c r="F122" s="41"/>
      <c r="G122" s="65"/>
      <c r="H122" s="65"/>
      <c r="I122" s="65"/>
      <c r="J122" s="41"/>
      <c r="K122" s="41"/>
      <c r="L122" s="41"/>
      <c r="M122" s="41"/>
      <c r="N122" s="41"/>
      <c r="O122" s="41"/>
      <c r="P122" s="41"/>
      <c r="Q122" s="41"/>
      <c r="R122" s="41"/>
      <c r="S122" s="41"/>
      <c r="T122" s="41"/>
      <c r="U122" s="41"/>
      <c r="V122" s="41"/>
      <c r="W122" s="41"/>
      <c r="X122" s="41"/>
      <c r="Y122" s="41"/>
      <c r="Z122" s="41"/>
      <c r="AA122" s="41"/>
    </row>
    <row r="123" spans="1:27" ht="16">
      <c r="A123" s="36"/>
      <c r="B123" s="41"/>
      <c r="C123" s="41"/>
      <c r="D123" s="41"/>
      <c r="E123" s="41"/>
      <c r="F123" s="41"/>
      <c r="G123" s="65"/>
      <c r="H123" s="65"/>
      <c r="I123" s="65"/>
      <c r="J123" s="41"/>
      <c r="K123" s="41"/>
      <c r="L123" s="41"/>
      <c r="M123" s="41"/>
      <c r="N123" s="41"/>
      <c r="O123" s="41"/>
      <c r="P123" s="41"/>
      <c r="Q123" s="41"/>
      <c r="R123" s="41"/>
      <c r="S123" s="41"/>
      <c r="T123" s="41"/>
      <c r="U123" s="41"/>
      <c r="V123" s="41"/>
      <c r="W123" s="41"/>
      <c r="X123" s="41"/>
      <c r="Y123" s="41"/>
      <c r="Z123" s="41"/>
      <c r="AA123" s="41"/>
    </row>
    <row r="124" spans="1:27" ht="16">
      <c r="A124" s="36"/>
      <c r="B124" s="41"/>
      <c r="C124" s="41"/>
      <c r="D124" s="41"/>
      <c r="E124" s="41"/>
      <c r="F124" s="41"/>
      <c r="G124" s="65"/>
      <c r="H124" s="65"/>
      <c r="I124" s="65"/>
      <c r="J124" s="41"/>
      <c r="K124" s="41"/>
      <c r="L124" s="41"/>
      <c r="M124" s="41"/>
      <c r="N124" s="41"/>
      <c r="O124" s="41"/>
      <c r="P124" s="41"/>
      <c r="Q124" s="41"/>
      <c r="R124" s="41"/>
      <c r="S124" s="41"/>
      <c r="T124" s="41"/>
      <c r="U124" s="41"/>
      <c r="V124" s="41"/>
      <c r="W124" s="41"/>
      <c r="X124" s="41"/>
      <c r="Y124" s="41"/>
      <c r="Z124" s="41"/>
      <c r="AA124" s="41"/>
    </row>
    <row r="125" spans="1:27" ht="16">
      <c r="A125" s="36"/>
      <c r="B125" s="41"/>
      <c r="C125" s="41"/>
      <c r="D125" s="41"/>
      <c r="E125" s="41"/>
      <c r="F125" s="41"/>
      <c r="G125" s="65"/>
      <c r="H125" s="65"/>
      <c r="I125" s="65"/>
      <c r="J125" s="41"/>
      <c r="K125" s="41"/>
      <c r="L125" s="41"/>
      <c r="M125" s="41"/>
      <c r="N125" s="41"/>
      <c r="O125" s="41"/>
      <c r="P125" s="41"/>
      <c r="Q125" s="41"/>
      <c r="R125" s="41"/>
      <c r="S125" s="41"/>
      <c r="T125" s="41"/>
      <c r="U125" s="41"/>
      <c r="V125" s="41"/>
      <c r="W125" s="41"/>
      <c r="X125" s="41"/>
      <c r="Y125" s="41"/>
      <c r="Z125" s="41"/>
      <c r="AA125" s="41"/>
    </row>
    <row r="126" spans="1:27" ht="16">
      <c r="A126" s="36"/>
      <c r="B126" s="41"/>
      <c r="C126" s="41"/>
      <c r="D126" s="41"/>
      <c r="E126" s="41"/>
      <c r="F126" s="41"/>
      <c r="G126" s="65"/>
      <c r="H126" s="65"/>
      <c r="I126" s="65"/>
      <c r="J126" s="41"/>
      <c r="K126" s="41"/>
      <c r="L126" s="41"/>
      <c r="M126" s="41"/>
      <c r="N126" s="41"/>
      <c r="O126" s="41"/>
      <c r="P126" s="41"/>
      <c r="Q126" s="41"/>
      <c r="R126" s="41"/>
      <c r="S126" s="41"/>
      <c r="T126" s="41"/>
      <c r="U126" s="41"/>
      <c r="V126" s="41"/>
      <c r="W126" s="41"/>
      <c r="X126" s="41"/>
      <c r="Y126" s="41"/>
      <c r="Z126" s="41"/>
      <c r="AA126" s="41"/>
    </row>
    <row r="127" spans="1:27" ht="16">
      <c r="A127" s="36"/>
      <c r="B127" s="41"/>
      <c r="C127" s="41"/>
      <c r="D127" s="41"/>
      <c r="E127" s="41"/>
      <c r="F127" s="41"/>
      <c r="G127" s="65"/>
      <c r="H127" s="65"/>
      <c r="I127" s="65"/>
      <c r="J127" s="41"/>
      <c r="K127" s="41"/>
      <c r="L127" s="41"/>
      <c r="M127" s="41"/>
      <c r="N127" s="41"/>
      <c r="O127" s="41"/>
      <c r="P127" s="41"/>
      <c r="Q127" s="41"/>
      <c r="R127" s="41"/>
      <c r="S127" s="41"/>
      <c r="T127" s="41"/>
      <c r="U127" s="41"/>
      <c r="V127" s="41"/>
      <c r="W127" s="41"/>
      <c r="X127" s="41"/>
      <c r="Y127" s="41"/>
      <c r="Z127" s="41"/>
      <c r="AA127" s="41"/>
    </row>
    <row r="128" spans="1:27" ht="16">
      <c r="A128" s="36"/>
      <c r="B128" s="41"/>
      <c r="C128" s="41"/>
      <c r="D128" s="41"/>
      <c r="E128" s="41"/>
      <c r="F128" s="41"/>
      <c r="G128" s="65"/>
      <c r="H128" s="65"/>
      <c r="I128" s="65"/>
      <c r="J128" s="41"/>
      <c r="K128" s="41"/>
      <c r="L128" s="41"/>
      <c r="M128" s="41"/>
      <c r="N128" s="41"/>
      <c r="O128" s="41"/>
      <c r="P128" s="41"/>
      <c r="Q128" s="41"/>
      <c r="R128" s="41"/>
      <c r="S128" s="41"/>
      <c r="T128" s="41"/>
      <c r="U128" s="41"/>
      <c r="V128" s="41"/>
      <c r="W128" s="41"/>
      <c r="X128" s="41"/>
      <c r="Y128" s="41"/>
      <c r="Z128" s="41"/>
      <c r="AA128" s="41"/>
    </row>
    <row r="129" spans="1:27" ht="16">
      <c r="A129" s="36"/>
      <c r="B129" s="41"/>
      <c r="C129" s="41"/>
      <c r="D129" s="41"/>
      <c r="E129" s="41"/>
      <c r="F129" s="41"/>
      <c r="G129" s="65"/>
      <c r="H129" s="65"/>
      <c r="I129" s="65"/>
      <c r="J129" s="41"/>
      <c r="K129" s="41"/>
      <c r="L129" s="41"/>
      <c r="M129" s="41"/>
      <c r="N129" s="41"/>
      <c r="O129" s="41"/>
      <c r="P129" s="41"/>
      <c r="Q129" s="41"/>
      <c r="R129" s="41"/>
      <c r="S129" s="41"/>
      <c r="T129" s="41"/>
      <c r="U129" s="41"/>
      <c r="V129" s="41"/>
      <c r="W129" s="41"/>
      <c r="X129" s="41"/>
      <c r="Y129" s="41"/>
      <c r="Z129" s="41"/>
      <c r="AA129" s="41"/>
    </row>
    <row r="130" spans="1:27" ht="16">
      <c r="A130" s="36"/>
      <c r="B130" s="41"/>
      <c r="C130" s="41"/>
      <c r="D130" s="41"/>
      <c r="E130" s="41"/>
      <c r="F130" s="41"/>
      <c r="G130" s="65"/>
      <c r="H130" s="65"/>
      <c r="I130" s="65"/>
      <c r="J130" s="41"/>
      <c r="K130" s="41"/>
      <c r="L130" s="41"/>
      <c r="M130" s="41"/>
      <c r="N130" s="41"/>
      <c r="O130" s="41"/>
      <c r="P130" s="41"/>
      <c r="Q130" s="41"/>
      <c r="R130" s="41"/>
      <c r="S130" s="41"/>
      <c r="T130" s="41"/>
      <c r="U130" s="41"/>
      <c r="V130" s="41"/>
      <c r="W130" s="41"/>
      <c r="X130" s="41"/>
      <c r="Y130" s="41"/>
      <c r="Z130" s="41"/>
      <c r="AA130" s="41"/>
    </row>
    <row r="131" spans="1:27" ht="16">
      <c r="A131" s="36"/>
      <c r="B131" s="41"/>
      <c r="C131" s="41"/>
      <c r="D131" s="41"/>
      <c r="E131" s="41"/>
      <c r="F131" s="41"/>
      <c r="G131" s="65"/>
      <c r="H131" s="65"/>
      <c r="I131" s="65"/>
      <c r="J131" s="41"/>
      <c r="K131" s="41"/>
      <c r="L131" s="41"/>
      <c r="M131" s="41"/>
      <c r="N131" s="41"/>
      <c r="O131" s="41"/>
      <c r="P131" s="41"/>
      <c r="Q131" s="41"/>
      <c r="R131" s="41"/>
      <c r="S131" s="41"/>
      <c r="T131" s="41"/>
      <c r="U131" s="41"/>
      <c r="V131" s="41"/>
      <c r="W131" s="41"/>
      <c r="X131" s="41"/>
      <c r="Y131" s="41"/>
      <c r="Z131" s="41"/>
      <c r="AA131" s="41"/>
    </row>
    <row r="132" spans="1:27" ht="16">
      <c r="A132" s="36"/>
      <c r="B132" s="41"/>
      <c r="C132" s="41"/>
      <c r="D132" s="41"/>
      <c r="E132" s="41"/>
      <c r="F132" s="41"/>
      <c r="G132" s="65"/>
      <c r="H132" s="65"/>
      <c r="I132" s="65"/>
      <c r="J132" s="41"/>
      <c r="K132" s="41"/>
      <c r="L132" s="41"/>
      <c r="M132" s="41"/>
      <c r="N132" s="41"/>
      <c r="O132" s="41"/>
      <c r="P132" s="41"/>
      <c r="Q132" s="41"/>
      <c r="R132" s="41"/>
      <c r="S132" s="41"/>
      <c r="T132" s="41"/>
      <c r="U132" s="41"/>
      <c r="V132" s="41"/>
      <c r="W132" s="41"/>
      <c r="X132" s="41"/>
      <c r="Y132" s="41"/>
      <c r="Z132" s="41"/>
      <c r="AA132" s="41"/>
    </row>
    <row r="133" spans="1:27" ht="16">
      <c r="A133" s="36"/>
      <c r="B133" s="41"/>
      <c r="C133" s="41"/>
      <c r="D133" s="41"/>
      <c r="E133" s="41"/>
      <c r="F133" s="41"/>
      <c r="G133" s="65"/>
      <c r="H133" s="65"/>
      <c r="I133" s="65"/>
      <c r="J133" s="41"/>
      <c r="K133" s="41"/>
      <c r="L133" s="41"/>
      <c r="M133" s="41"/>
      <c r="N133" s="41"/>
      <c r="O133" s="41"/>
      <c r="P133" s="41"/>
      <c r="Q133" s="41"/>
      <c r="R133" s="41"/>
      <c r="S133" s="41"/>
      <c r="T133" s="41"/>
      <c r="U133" s="41"/>
      <c r="V133" s="41"/>
      <c r="W133" s="41"/>
      <c r="X133" s="41"/>
      <c r="Y133" s="41"/>
      <c r="Z133" s="41"/>
      <c r="AA133" s="41"/>
    </row>
    <row r="134" spans="1:27" ht="16">
      <c r="A134" s="36"/>
      <c r="B134" s="41"/>
      <c r="C134" s="41"/>
      <c r="D134" s="41"/>
      <c r="E134" s="41"/>
      <c r="F134" s="41"/>
      <c r="G134" s="65"/>
      <c r="H134" s="65"/>
      <c r="I134" s="65"/>
      <c r="J134" s="41"/>
      <c r="K134" s="41"/>
      <c r="L134" s="41"/>
      <c r="M134" s="41"/>
      <c r="N134" s="41"/>
      <c r="O134" s="41"/>
      <c r="P134" s="41"/>
      <c r="Q134" s="41"/>
      <c r="R134" s="41"/>
      <c r="S134" s="41"/>
      <c r="T134" s="41"/>
      <c r="U134" s="41"/>
      <c r="V134" s="41"/>
      <c r="W134" s="41"/>
      <c r="X134" s="41"/>
      <c r="Y134" s="41"/>
      <c r="Z134" s="41"/>
      <c r="AA134" s="41"/>
    </row>
    <row r="135" spans="1:27" ht="16">
      <c r="A135" s="36"/>
      <c r="B135" s="41"/>
      <c r="C135" s="41"/>
      <c r="D135" s="41"/>
      <c r="E135" s="41"/>
      <c r="F135" s="41"/>
      <c r="G135" s="65"/>
      <c r="H135" s="65"/>
      <c r="I135" s="65"/>
      <c r="J135" s="41"/>
      <c r="K135" s="41"/>
      <c r="L135" s="41"/>
      <c r="M135" s="41"/>
      <c r="N135" s="41"/>
      <c r="O135" s="41"/>
      <c r="P135" s="41"/>
      <c r="Q135" s="41"/>
      <c r="R135" s="41"/>
      <c r="S135" s="41"/>
      <c r="T135" s="41"/>
      <c r="U135" s="41"/>
      <c r="V135" s="41"/>
      <c r="W135" s="41"/>
      <c r="X135" s="41"/>
      <c r="Y135" s="41"/>
      <c r="Z135" s="41"/>
      <c r="AA135" s="41"/>
    </row>
    <row r="136" spans="1:27" ht="16">
      <c r="A136" s="36"/>
      <c r="B136" s="41"/>
      <c r="C136" s="41"/>
      <c r="D136" s="41"/>
      <c r="E136" s="41"/>
      <c r="F136" s="41"/>
      <c r="G136" s="65"/>
      <c r="H136" s="65"/>
      <c r="I136" s="65"/>
      <c r="J136" s="41"/>
      <c r="K136" s="41"/>
      <c r="L136" s="41"/>
      <c r="M136" s="41"/>
      <c r="N136" s="41"/>
      <c r="O136" s="41"/>
      <c r="P136" s="41"/>
      <c r="Q136" s="41"/>
      <c r="R136" s="41"/>
      <c r="S136" s="41"/>
      <c r="T136" s="41"/>
      <c r="U136" s="41"/>
      <c r="V136" s="41"/>
      <c r="W136" s="41"/>
      <c r="X136" s="41"/>
      <c r="Y136" s="41"/>
      <c r="Z136" s="41"/>
      <c r="AA136" s="41"/>
    </row>
    <row r="137" spans="1:27" ht="16">
      <c r="A137" s="36"/>
      <c r="B137" s="41"/>
      <c r="C137" s="41"/>
      <c r="D137" s="41"/>
      <c r="E137" s="41"/>
      <c r="F137" s="41"/>
      <c r="G137" s="65"/>
      <c r="H137" s="65"/>
      <c r="I137" s="65"/>
      <c r="J137" s="41"/>
      <c r="K137" s="41"/>
      <c r="L137" s="41"/>
      <c r="M137" s="41"/>
      <c r="N137" s="41"/>
      <c r="O137" s="41"/>
      <c r="P137" s="41"/>
      <c r="Q137" s="41"/>
      <c r="R137" s="41"/>
      <c r="S137" s="41"/>
      <c r="T137" s="41"/>
      <c r="U137" s="41"/>
      <c r="V137" s="41"/>
      <c r="W137" s="41"/>
      <c r="X137" s="41"/>
      <c r="Y137" s="41"/>
      <c r="Z137" s="41"/>
      <c r="AA137" s="41"/>
    </row>
    <row r="138" spans="1:27" ht="16">
      <c r="A138" s="36"/>
      <c r="B138" s="41"/>
      <c r="C138" s="41"/>
      <c r="D138" s="41"/>
      <c r="E138" s="41"/>
      <c r="F138" s="41"/>
      <c r="G138" s="65"/>
      <c r="H138" s="65"/>
      <c r="I138" s="65"/>
      <c r="J138" s="41"/>
      <c r="K138" s="41"/>
      <c r="L138" s="41"/>
      <c r="M138" s="41"/>
      <c r="N138" s="41"/>
      <c r="O138" s="41"/>
      <c r="P138" s="41"/>
      <c r="Q138" s="41"/>
      <c r="R138" s="41"/>
      <c r="S138" s="41"/>
      <c r="T138" s="41"/>
      <c r="U138" s="41"/>
      <c r="V138" s="41"/>
      <c r="W138" s="41"/>
      <c r="X138" s="41"/>
      <c r="Y138" s="41"/>
      <c r="Z138" s="41"/>
      <c r="AA138" s="41"/>
    </row>
    <row r="139" spans="1:27" ht="16">
      <c r="A139" s="36"/>
      <c r="B139" s="41"/>
      <c r="C139" s="41"/>
      <c r="D139" s="41"/>
      <c r="E139" s="41"/>
      <c r="F139" s="41"/>
      <c r="G139" s="65"/>
      <c r="H139" s="65"/>
      <c r="I139" s="65"/>
      <c r="J139" s="41"/>
      <c r="K139" s="41"/>
      <c r="L139" s="41"/>
      <c r="M139" s="41"/>
      <c r="N139" s="41"/>
      <c r="O139" s="41"/>
      <c r="P139" s="41"/>
      <c r="Q139" s="41"/>
      <c r="R139" s="41"/>
      <c r="S139" s="41"/>
      <c r="T139" s="41"/>
      <c r="U139" s="41"/>
      <c r="V139" s="41"/>
      <c r="W139" s="41"/>
      <c r="X139" s="41"/>
      <c r="Y139" s="41"/>
      <c r="Z139" s="41"/>
      <c r="AA139" s="41"/>
    </row>
    <row r="140" spans="1:27" ht="16">
      <c r="A140" s="36"/>
      <c r="B140" s="41"/>
      <c r="C140" s="41"/>
      <c r="D140" s="41"/>
      <c r="E140" s="41"/>
      <c r="F140" s="41"/>
      <c r="G140" s="65"/>
      <c r="H140" s="65"/>
      <c r="I140" s="65"/>
      <c r="J140" s="41"/>
      <c r="K140" s="41"/>
      <c r="L140" s="41"/>
      <c r="M140" s="41"/>
      <c r="N140" s="41"/>
      <c r="O140" s="41"/>
      <c r="P140" s="41"/>
      <c r="Q140" s="41"/>
      <c r="R140" s="41"/>
      <c r="S140" s="41"/>
      <c r="T140" s="41"/>
      <c r="U140" s="41"/>
      <c r="V140" s="41"/>
      <c r="W140" s="41"/>
      <c r="X140" s="41"/>
      <c r="Y140" s="41"/>
      <c r="Z140" s="41"/>
      <c r="AA140" s="41"/>
    </row>
    <row r="141" spans="1:27" ht="16">
      <c r="A141" s="36"/>
      <c r="B141" s="41"/>
      <c r="C141" s="41"/>
      <c r="D141" s="41"/>
      <c r="E141" s="41"/>
      <c r="F141" s="41"/>
      <c r="G141" s="65"/>
      <c r="H141" s="65"/>
      <c r="I141" s="65"/>
      <c r="J141" s="41"/>
      <c r="K141" s="41"/>
      <c r="L141" s="41"/>
      <c r="M141" s="41"/>
      <c r="N141" s="41"/>
      <c r="O141" s="41"/>
      <c r="P141" s="41"/>
      <c r="Q141" s="41"/>
      <c r="R141" s="41"/>
      <c r="S141" s="41"/>
      <c r="T141" s="41"/>
      <c r="U141" s="41"/>
      <c r="V141" s="41"/>
      <c r="W141" s="41"/>
      <c r="X141" s="41"/>
      <c r="Y141" s="41"/>
      <c r="Z141" s="41"/>
      <c r="AA141" s="41"/>
    </row>
    <row r="142" spans="1:27" ht="16">
      <c r="A142" s="36"/>
      <c r="B142" s="41"/>
      <c r="C142" s="41"/>
      <c r="D142" s="41"/>
      <c r="E142" s="41"/>
      <c r="F142" s="41"/>
      <c r="G142" s="65"/>
      <c r="H142" s="65"/>
      <c r="I142" s="65"/>
      <c r="J142" s="41"/>
      <c r="K142" s="41"/>
      <c r="L142" s="41"/>
      <c r="M142" s="41"/>
      <c r="N142" s="41"/>
      <c r="O142" s="41"/>
      <c r="P142" s="41"/>
      <c r="Q142" s="41"/>
      <c r="R142" s="41"/>
      <c r="S142" s="41"/>
      <c r="T142" s="41"/>
      <c r="U142" s="41"/>
      <c r="V142" s="41"/>
      <c r="W142" s="41"/>
      <c r="X142" s="41"/>
      <c r="Y142" s="41"/>
      <c r="Z142" s="41"/>
      <c r="AA142" s="41"/>
    </row>
    <row r="143" spans="1:27" ht="16">
      <c r="A143" s="36"/>
      <c r="B143" s="41"/>
      <c r="C143" s="41"/>
      <c r="D143" s="41"/>
      <c r="E143" s="41"/>
      <c r="F143" s="41"/>
      <c r="G143" s="65"/>
      <c r="H143" s="65"/>
      <c r="I143" s="65"/>
      <c r="J143" s="41"/>
      <c r="K143" s="41"/>
      <c r="L143" s="41"/>
      <c r="M143" s="41"/>
      <c r="N143" s="41"/>
      <c r="O143" s="41"/>
      <c r="P143" s="41"/>
      <c r="Q143" s="41"/>
      <c r="R143" s="41"/>
      <c r="S143" s="41"/>
      <c r="T143" s="41"/>
      <c r="U143" s="41"/>
      <c r="V143" s="41"/>
      <c r="W143" s="41"/>
      <c r="X143" s="41"/>
      <c r="Y143" s="41"/>
      <c r="Z143" s="41"/>
      <c r="AA143" s="41"/>
    </row>
    <row r="144" spans="1:27" ht="16">
      <c r="A144" s="36"/>
      <c r="B144" s="41"/>
      <c r="C144" s="41"/>
      <c r="D144" s="41"/>
      <c r="E144" s="41"/>
      <c r="F144" s="41"/>
      <c r="G144" s="65"/>
      <c r="H144" s="65"/>
      <c r="I144" s="65"/>
      <c r="J144" s="41"/>
      <c r="K144" s="41"/>
      <c r="L144" s="41"/>
      <c r="M144" s="41"/>
      <c r="N144" s="41"/>
      <c r="O144" s="41"/>
      <c r="P144" s="41"/>
      <c r="Q144" s="41"/>
      <c r="R144" s="41"/>
      <c r="S144" s="41"/>
      <c r="T144" s="41"/>
      <c r="U144" s="41"/>
      <c r="V144" s="41"/>
      <c r="W144" s="41"/>
      <c r="X144" s="41"/>
      <c r="Y144" s="41"/>
      <c r="Z144" s="41"/>
      <c r="AA144" s="41"/>
    </row>
    <row r="145" spans="1:27" ht="16">
      <c r="A145" s="36"/>
      <c r="B145" s="41"/>
      <c r="C145" s="41"/>
      <c r="D145" s="41"/>
      <c r="E145" s="41"/>
      <c r="F145" s="41"/>
      <c r="G145" s="65"/>
      <c r="H145" s="65"/>
      <c r="I145" s="65"/>
      <c r="J145" s="41"/>
      <c r="K145" s="41"/>
      <c r="L145" s="41"/>
      <c r="M145" s="41"/>
      <c r="N145" s="41"/>
      <c r="O145" s="41"/>
      <c r="P145" s="41"/>
      <c r="Q145" s="41"/>
      <c r="R145" s="41"/>
      <c r="S145" s="41"/>
      <c r="T145" s="41"/>
      <c r="U145" s="41"/>
      <c r="V145" s="41"/>
      <c r="W145" s="41"/>
      <c r="X145" s="41"/>
      <c r="Y145" s="41"/>
      <c r="Z145" s="41"/>
      <c r="AA145" s="41"/>
    </row>
    <row r="146" spans="1:27" ht="16">
      <c r="A146" s="36"/>
      <c r="B146" s="41"/>
      <c r="C146" s="41"/>
      <c r="D146" s="41"/>
      <c r="E146" s="41"/>
      <c r="F146" s="41"/>
      <c r="G146" s="65"/>
      <c r="H146" s="65"/>
      <c r="I146" s="65"/>
      <c r="J146" s="41"/>
      <c r="K146" s="41"/>
      <c r="L146" s="41"/>
      <c r="M146" s="41"/>
      <c r="N146" s="41"/>
      <c r="O146" s="41"/>
      <c r="P146" s="41"/>
      <c r="Q146" s="41"/>
      <c r="R146" s="41"/>
      <c r="S146" s="41"/>
      <c r="T146" s="41"/>
      <c r="U146" s="41"/>
      <c r="V146" s="41"/>
      <c r="W146" s="41"/>
      <c r="X146" s="41"/>
      <c r="Y146" s="41"/>
      <c r="Z146" s="41"/>
      <c r="AA146" s="41"/>
    </row>
    <row r="147" spans="1:27" ht="16">
      <c r="A147" s="36"/>
      <c r="B147" s="41"/>
      <c r="C147" s="41"/>
      <c r="D147" s="41"/>
      <c r="E147" s="41"/>
      <c r="F147" s="41"/>
      <c r="G147" s="65"/>
      <c r="H147" s="65"/>
      <c r="I147" s="65"/>
      <c r="J147" s="41"/>
      <c r="K147" s="41"/>
      <c r="L147" s="41"/>
      <c r="M147" s="41"/>
      <c r="N147" s="41"/>
      <c r="O147" s="41"/>
      <c r="P147" s="41"/>
      <c r="Q147" s="41"/>
      <c r="R147" s="41"/>
      <c r="S147" s="41"/>
      <c r="T147" s="41"/>
      <c r="U147" s="41"/>
      <c r="V147" s="41"/>
      <c r="W147" s="41"/>
      <c r="X147" s="41"/>
      <c r="Y147" s="41"/>
      <c r="Z147" s="41"/>
      <c r="AA147" s="41"/>
    </row>
    <row r="148" spans="1:27" ht="16">
      <c r="A148" s="36"/>
      <c r="B148" s="41"/>
      <c r="C148" s="41"/>
      <c r="D148" s="41"/>
      <c r="E148" s="41"/>
      <c r="F148" s="41"/>
      <c r="G148" s="65"/>
      <c r="H148" s="65"/>
      <c r="I148" s="65"/>
      <c r="J148" s="41"/>
      <c r="K148" s="41"/>
      <c r="L148" s="41"/>
      <c r="M148" s="41"/>
      <c r="N148" s="41"/>
      <c r="O148" s="41"/>
      <c r="P148" s="41"/>
      <c r="Q148" s="41"/>
      <c r="R148" s="41"/>
      <c r="S148" s="41"/>
      <c r="T148" s="41"/>
      <c r="U148" s="41"/>
      <c r="V148" s="41"/>
      <c r="W148" s="41"/>
      <c r="X148" s="41"/>
      <c r="Y148" s="41"/>
      <c r="Z148" s="41"/>
      <c r="AA148" s="41"/>
    </row>
    <row r="149" spans="1:27" ht="16">
      <c r="A149" s="36"/>
      <c r="B149" s="41"/>
      <c r="C149" s="41"/>
      <c r="D149" s="41"/>
      <c r="E149" s="41"/>
      <c r="F149" s="41"/>
      <c r="G149" s="65"/>
      <c r="H149" s="65"/>
      <c r="I149" s="65"/>
      <c r="J149" s="41"/>
      <c r="K149" s="41"/>
      <c r="L149" s="41"/>
      <c r="M149" s="41"/>
      <c r="N149" s="41"/>
      <c r="O149" s="41"/>
      <c r="P149" s="41"/>
      <c r="Q149" s="41"/>
      <c r="R149" s="41"/>
      <c r="S149" s="41"/>
      <c r="T149" s="41"/>
      <c r="U149" s="41"/>
      <c r="V149" s="41"/>
      <c r="W149" s="41"/>
      <c r="X149" s="41"/>
      <c r="Y149" s="41"/>
      <c r="Z149" s="41"/>
      <c r="AA149" s="41"/>
    </row>
    <row r="150" spans="1:27" ht="16">
      <c r="A150" s="36"/>
      <c r="B150" s="41"/>
      <c r="C150" s="41"/>
      <c r="D150" s="41"/>
      <c r="E150" s="41"/>
      <c r="F150" s="41"/>
      <c r="G150" s="65"/>
      <c r="H150" s="65"/>
      <c r="I150" s="65"/>
      <c r="J150" s="41"/>
      <c r="K150" s="41"/>
      <c r="L150" s="41"/>
      <c r="M150" s="41"/>
      <c r="N150" s="41"/>
      <c r="O150" s="41"/>
      <c r="P150" s="41"/>
      <c r="Q150" s="41"/>
      <c r="R150" s="41"/>
      <c r="S150" s="41"/>
      <c r="T150" s="41"/>
      <c r="U150" s="41"/>
      <c r="V150" s="41"/>
      <c r="W150" s="41"/>
      <c r="X150" s="41"/>
      <c r="Y150" s="41"/>
      <c r="Z150" s="41"/>
      <c r="AA150" s="41"/>
    </row>
    <row r="151" spans="1:27" ht="16">
      <c r="A151" s="36"/>
      <c r="B151" s="41"/>
      <c r="C151" s="41"/>
      <c r="D151" s="41"/>
      <c r="E151" s="41"/>
      <c r="F151" s="41"/>
      <c r="G151" s="65"/>
      <c r="H151" s="65"/>
      <c r="I151" s="65"/>
      <c r="J151" s="41"/>
      <c r="K151" s="41"/>
      <c r="L151" s="41"/>
      <c r="M151" s="41"/>
      <c r="N151" s="41"/>
      <c r="O151" s="41"/>
      <c r="P151" s="41"/>
      <c r="Q151" s="41"/>
      <c r="R151" s="41"/>
      <c r="S151" s="41"/>
      <c r="T151" s="41"/>
      <c r="U151" s="41"/>
      <c r="V151" s="41"/>
      <c r="W151" s="41"/>
      <c r="X151" s="41"/>
      <c r="Y151" s="41"/>
      <c r="Z151" s="41"/>
      <c r="AA151" s="41"/>
    </row>
    <row r="152" spans="1:27" ht="16">
      <c r="A152" s="36"/>
      <c r="B152" s="41"/>
      <c r="C152" s="41"/>
      <c r="D152" s="41"/>
      <c r="E152" s="41"/>
      <c r="F152" s="41"/>
      <c r="G152" s="65"/>
      <c r="H152" s="65"/>
      <c r="I152" s="65"/>
      <c r="J152" s="41"/>
      <c r="K152" s="41"/>
      <c r="L152" s="41"/>
      <c r="M152" s="41"/>
      <c r="N152" s="41"/>
      <c r="O152" s="41"/>
      <c r="P152" s="41"/>
      <c r="Q152" s="41"/>
      <c r="R152" s="41"/>
      <c r="S152" s="41"/>
      <c r="T152" s="41"/>
      <c r="U152" s="41"/>
      <c r="V152" s="41"/>
      <c r="W152" s="41"/>
      <c r="X152" s="41"/>
      <c r="Y152" s="41"/>
      <c r="Z152" s="41"/>
      <c r="AA152" s="41"/>
    </row>
    <row r="153" spans="1:27" ht="16">
      <c r="A153" s="36"/>
      <c r="B153" s="41"/>
      <c r="C153" s="41"/>
      <c r="D153" s="41"/>
      <c r="E153" s="41"/>
      <c r="F153" s="41"/>
      <c r="G153" s="65"/>
      <c r="H153" s="65"/>
      <c r="I153" s="65"/>
      <c r="J153" s="41"/>
      <c r="K153" s="41"/>
      <c r="L153" s="41"/>
      <c r="M153" s="41"/>
      <c r="N153" s="41"/>
      <c r="O153" s="41"/>
      <c r="P153" s="41"/>
      <c r="Q153" s="41"/>
      <c r="R153" s="41"/>
      <c r="S153" s="41"/>
      <c r="T153" s="41"/>
      <c r="U153" s="41"/>
      <c r="V153" s="41"/>
      <c r="W153" s="41"/>
      <c r="X153" s="41"/>
      <c r="Y153" s="41"/>
      <c r="Z153" s="41"/>
      <c r="AA153" s="41"/>
    </row>
    <row r="154" spans="1:27" ht="16">
      <c r="A154" s="36"/>
      <c r="B154" s="41"/>
      <c r="C154" s="41"/>
      <c r="D154" s="41"/>
      <c r="E154" s="41"/>
      <c r="F154" s="41"/>
      <c r="G154" s="65"/>
      <c r="H154" s="65"/>
      <c r="I154" s="65"/>
      <c r="J154" s="41"/>
      <c r="K154" s="41"/>
      <c r="L154" s="41"/>
      <c r="M154" s="41"/>
      <c r="N154" s="41"/>
      <c r="O154" s="41"/>
      <c r="P154" s="41"/>
      <c r="Q154" s="41"/>
      <c r="R154" s="41"/>
      <c r="S154" s="41"/>
      <c r="T154" s="41"/>
      <c r="U154" s="41"/>
      <c r="V154" s="41"/>
      <c r="W154" s="41"/>
      <c r="X154" s="41"/>
      <c r="Y154" s="41"/>
      <c r="Z154" s="41"/>
      <c r="AA154" s="41"/>
    </row>
    <row r="155" spans="1:27" ht="16">
      <c r="A155" s="36"/>
      <c r="B155" s="41"/>
      <c r="C155" s="41"/>
      <c r="D155" s="41"/>
      <c r="E155" s="41"/>
      <c r="F155" s="41"/>
      <c r="G155" s="65"/>
      <c r="H155" s="65"/>
      <c r="I155" s="65"/>
      <c r="J155" s="41"/>
      <c r="K155" s="41"/>
      <c r="L155" s="41"/>
      <c r="M155" s="41"/>
      <c r="N155" s="41"/>
      <c r="O155" s="41"/>
      <c r="P155" s="41"/>
      <c r="Q155" s="41"/>
      <c r="R155" s="41"/>
      <c r="S155" s="41"/>
      <c r="T155" s="41"/>
      <c r="U155" s="41"/>
      <c r="V155" s="41"/>
      <c r="W155" s="41"/>
      <c r="X155" s="41"/>
      <c r="Y155" s="41"/>
      <c r="Z155" s="41"/>
      <c r="AA155" s="41"/>
    </row>
    <row r="156" spans="1:27" ht="16">
      <c r="A156" s="36"/>
      <c r="B156" s="41"/>
      <c r="C156" s="41"/>
      <c r="D156" s="41"/>
      <c r="E156" s="41"/>
      <c r="F156" s="41"/>
      <c r="G156" s="65"/>
      <c r="H156" s="65"/>
      <c r="I156" s="65"/>
      <c r="J156" s="41"/>
      <c r="K156" s="41"/>
      <c r="L156" s="41"/>
      <c r="M156" s="41"/>
      <c r="N156" s="41"/>
      <c r="O156" s="41"/>
      <c r="P156" s="41"/>
      <c r="Q156" s="41"/>
      <c r="R156" s="41"/>
      <c r="S156" s="41"/>
      <c r="T156" s="41"/>
      <c r="U156" s="41"/>
      <c r="V156" s="41"/>
      <c r="W156" s="41"/>
      <c r="X156" s="41"/>
      <c r="Y156" s="41"/>
      <c r="Z156" s="41"/>
      <c r="AA156" s="41"/>
    </row>
    <row r="157" spans="1:27" ht="16">
      <c r="A157" s="36"/>
      <c r="B157" s="41"/>
      <c r="C157" s="41"/>
      <c r="D157" s="41"/>
      <c r="E157" s="41"/>
      <c r="F157" s="41"/>
      <c r="G157" s="65"/>
      <c r="H157" s="65"/>
      <c r="I157" s="65"/>
      <c r="J157" s="41"/>
      <c r="K157" s="41"/>
      <c r="L157" s="41"/>
      <c r="M157" s="41"/>
      <c r="N157" s="41"/>
      <c r="O157" s="41"/>
      <c r="P157" s="41"/>
      <c r="Q157" s="41"/>
      <c r="R157" s="41"/>
      <c r="S157" s="41"/>
      <c r="T157" s="41"/>
      <c r="U157" s="41"/>
      <c r="V157" s="41"/>
      <c r="W157" s="41"/>
      <c r="X157" s="41"/>
      <c r="Y157" s="41"/>
      <c r="Z157" s="41"/>
      <c r="AA157" s="41"/>
    </row>
    <row r="158" spans="1:27" ht="16">
      <c r="A158" s="36"/>
      <c r="B158" s="41"/>
      <c r="C158" s="41"/>
      <c r="D158" s="41"/>
      <c r="E158" s="41"/>
      <c r="F158" s="41"/>
      <c r="G158" s="65"/>
      <c r="H158" s="65"/>
      <c r="I158" s="65"/>
      <c r="J158" s="41"/>
      <c r="K158" s="41"/>
      <c r="L158" s="41"/>
      <c r="M158" s="41"/>
      <c r="N158" s="41"/>
      <c r="O158" s="41"/>
      <c r="P158" s="41"/>
      <c r="Q158" s="41"/>
      <c r="R158" s="41"/>
      <c r="S158" s="41"/>
      <c r="T158" s="41"/>
      <c r="U158" s="41"/>
      <c r="V158" s="41"/>
      <c r="W158" s="41"/>
      <c r="X158" s="41"/>
      <c r="Y158" s="41"/>
      <c r="Z158" s="41"/>
      <c r="AA158" s="41"/>
    </row>
    <row r="159" spans="1:27" ht="16">
      <c r="A159" s="36"/>
      <c r="B159" s="41"/>
      <c r="C159" s="41"/>
      <c r="D159" s="41"/>
      <c r="E159" s="41"/>
      <c r="F159" s="41"/>
      <c r="G159" s="65"/>
      <c r="H159" s="65"/>
      <c r="I159" s="65"/>
      <c r="J159" s="41"/>
      <c r="K159" s="41"/>
      <c r="L159" s="41"/>
      <c r="M159" s="41"/>
      <c r="N159" s="41"/>
      <c r="O159" s="41"/>
      <c r="P159" s="41"/>
      <c r="Q159" s="41"/>
      <c r="R159" s="41"/>
      <c r="S159" s="41"/>
      <c r="T159" s="41"/>
      <c r="U159" s="41"/>
      <c r="V159" s="41"/>
      <c r="W159" s="41"/>
      <c r="X159" s="41"/>
      <c r="Y159" s="41"/>
      <c r="Z159" s="41"/>
      <c r="AA159" s="41"/>
    </row>
    <row r="160" spans="1:27" ht="16">
      <c r="A160" s="36"/>
      <c r="B160" s="41"/>
      <c r="C160" s="41"/>
      <c r="D160" s="41"/>
      <c r="E160" s="41"/>
      <c r="F160" s="41"/>
      <c r="G160" s="65"/>
      <c r="H160" s="65"/>
      <c r="I160" s="65"/>
      <c r="J160" s="41"/>
      <c r="K160" s="41"/>
      <c r="L160" s="41"/>
      <c r="M160" s="41"/>
      <c r="N160" s="41"/>
      <c r="O160" s="41"/>
      <c r="P160" s="41"/>
      <c r="Q160" s="41"/>
      <c r="R160" s="41"/>
      <c r="S160" s="41"/>
      <c r="T160" s="41"/>
      <c r="U160" s="41"/>
      <c r="V160" s="41"/>
      <c r="W160" s="41"/>
      <c r="X160" s="41"/>
      <c r="Y160" s="41"/>
      <c r="Z160" s="41"/>
      <c r="AA160" s="41"/>
    </row>
    <row r="161" spans="1:27" ht="16">
      <c r="A161" s="36"/>
      <c r="B161" s="41"/>
      <c r="C161" s="41"/>
      <c r="D161" s="41"/>
      <c r="E161" s="41"/>
      <c r="F161" s="41"/>
      <c r="G161" s="65"/>
      <c r="H161" s="65"/>
      <c r="I161" s="65"/>
      <c r="J161" s="41"/>
      <c r="K161" s="41"/>
      <c r="L161" s="41"/>
      <c r="M161" s="41"/>
      <c r="N161" s="41"/>
      <c r="O161" s="41"/>
      <c r="P161" s="41"/>
      <c r="Q161" s="41"/>
      <c r="R161" s="41"/>
      <c r="S161" s="41"/>
      <c r="T161" s="41"/>
      <c r="U161" s="41"/>
      <c r="V161" s="41"/>
      <c r="W161" s="41"/>
      <c r="X161" s="41"/>
      <c r="Y161" s="41"/>
      <c r="Z161" s="41"/>
      <c r="AA161" s="41"/>
    </row>
    <row r="162" spans="1:27" ht="16">
      <c r="A162" s="36"/>
      <c r="B162" s="41"/>
      <c r="C162" s="41"/>
      <c r="D162" s="41"/>
      <c r="E162" s="41"/>
      <c r="F162" s="41"/>
      <c r="G162" s="65"/>
      <c r="H162" s="65"/>
      <c r="I162" s="65"/>
      <c r="J162" s="41"/>
      <c r="K162" s="41"/>
      <c r="L162" s="41"/>
      <c r="M162" s="41"/>
      <c r="N162" s="41"/>
      <c r="O162" s="41"/>
      <c r="P162" s="41"/>
      <c r="Q162" s="41"/>
      <c r="R162" s="41"/>
      <c r="S162" s="41"/>
      <c r="T162" s="41"/>
      <c r="U162" s="41"/>
      <c r="V162" s="41"/>
      <c r="W162" s="41"/>
      <c r="X162" s="41"/>
      <c r="Y162" s="41"/>
      <c r="Z162" s="41"/>
      <c r="AA162" s="41"/>
    </row>
    <row r="163" spans="1:27" ht="16">
      <c r="A163" s="36"/>
      <c r="B163" s="41"/>
      <c r="C163" s="41"/>
      <c r="D163" s="41"/>
      <c r="E163" s="41"/>
      <c r="F163" s="41"/>
      <c r="G163" s="65"/>
      <c r="H163" s="65"/>
      <c r="I163" s="65"/>
      <c r="J163" s="41"/>
      <c r="K163" s="41"/>
      <c r="L163" s="41"/>
      <c r="M163" s="41"/>
      <c r="N163" s="41"/>
      <c r="O163" s="41"/>
      <c r="P163" s="41"/>
      <c r="Q163" s="41"/>
      <c r="R163" s="41"/>
      <c r="S163" s="41"/>
      <c r="T163" s="41"/>
      <c r="U163" s="41"/>
      <c r="V163" s="41"/>
      <c r="W163" s="41"/>
      <c r="X163" s="41"/>
      <c r="Y163" s="41"/>
      <c r="Z163" s="41"/>
      <c r="AA163" s="41"/>
    </row>
    <row r="164" spans="1:27" ht="16">
      <c r="A164" s="36"/>
      <c r="B164" s="41"/>
      <c r="C164" s="41"/>
      <c r="D164" s="41"/>
      <c r="E164" s="41"/>
      <c r="F164" s="41"/>
      <c r="G164" s="65"/>
      <c r="H164" s="65"/>
      <c r="I164" s="65"/>
      <c r="J164" s="41"/>
      <c r="K164" s="41"/>
      <c r="L164" s="41"/>
      <c r="M164" s="41"/>
      <c r="N164" s="41"/>
      <c r="O164" s="41"/>
      <c r="P164" s="41"/>
      <c r="Q164" s="41"/>
      <c r="R164" s="41"/>
      <c r="S164" s="41"/>
      <c r="T164" s="41"/>
      <c r="U164" s="41"/>
      <c r="V164" s="41"/>
      <c r="W164" s="41"/>
      <c r="X164" s="41"/>
      <c r="Y164" s="41"/>
      <c r="Z164" s="41"/>
      <c r="AA164" s="41"/>
    </row>
    <row r="165" spans="1:27" ht="16">
      <c r="A165" s="36"/>
      <c r="B165" s="41"/>
      <c r="C165" s="41"/>
      <c r="D165" s="41"/>
      <c r="E165" s="41"/>
      <c r="F165" s="41"/>
      <c r="G165" s="65"/>
      <c r="H165" s="65"/>
      <c r="I165" s="65"/>
      <c r="J165" s="41"/>
      <c r="K165" s="41"/>
      <c r="L165" s="41"/>
      <c r="M165" s="41"/>
      <c r="N165" s="41"/>
      <c r="O165" s="41"/>
      <c r="P165" s="41"/>
      <c r="Q165" s="41"/>
      <c r="R165" s="41"/>
      <c r="S165" s="41"/>
      <c r="T165" s="41"/>
      <c r="U165" s="41"/>
      <c r="V165" s="41"/>
      <c r="W165" s="41"/>
      <c r="X165" s="41"/>
      <c r="Y165" s="41"/>
      <c r="Z165" s="41"/>
      <c r="AA165" s="41"/>
    </row>
    <row r="166" spans="1:27" ht="16">
      <c r="A166" s="36"/>
      <c r="B166" s="41"/>
      <c r="C166" s="41"/>
      <c r="D166" s="41"/>
      <c r="E166" s="41"/>
      <c r="F166" s="41"/>
      <c r="G166" s="65"/>
      <c r="H166" s="65"/>
      <c r="I166" s="65"/>
      <c r="J166" s="41"/>
      <c r="K166" s="41"/>
      <c r="L166" s="41"/>
      <c r="M166" s="41"/>
      <c r="N166" s="41"/>
      <c r="O166" s="41"/>
      <c r="P166" s="41"/>
      <c r="Q166" s="41"/>
      <c r="R166" s="41"/>
      <c r="S166" s="41"/>
      <c r="T166" s="41"/>
      <c r="U166" s="41"/>
      <c r="V166" s="41"/>
      <c r="W166" s="41"/>
      <c r="X166" s="41"/>
      <c r="Y166" s="41"/>
      <c r="Z166" s="41"/>
      <c r="AA166" s="41"/>
    </row>
    <row r="167" spans="1:27" ht="16">
      <c r="A167" s="36"/>
      <c r="B167" s="41"/>
      <c r="C167" s="41"/>
      <c r="D167" s="41"/>
      <c r="E167" s="41"/>
      <c r="F167" s="41"/>
      <c r="G167" s="65"/>
      <c r="H167" s="65"/>
      <c r="I167" s="65"/>
      <c r="J167" s="41"/>
      <c r="K167" s="41"/>
      <c r="L167" s="41"/>
      <c r="M167" s="41"/>
      <c r="N167" s="41"/>
      <c r="O167" s="41"/>
      <c r="P167" s="41"/>
      <c r="Q167" s="41"/>
      <c r="R167" s="41"/>
      <c r="S167" s="41"/>
      <c r="T167" s="41"/>
      <c r="U167" s="41"/>
      <c r="V167" s="41"/>
      <c r="W167" s="41"/>
      <c r="X167" s="41"/>
      <c r="Y167" s="41"/>
      <c r="Z167" s="41"/>
      <c r="AA167" s="41"/>
    </row>
    <row r="168" spans="1:27" ht="16">
      <c r="A168" s="36"/>
      <c r="B168" s="41"/>
      <c r="C168" s="41"/>
      <c r="D168" s="41"/>
      <c r="E168" s="41"/>
      <c r="F168" s="41"/>
      <c r="G168" s="65"/>
      <c r="H168" s="65"/>
      <c r="I168" s="65"/>
      <c r="J168" s="41"/>
      <c r="K168" s="41"/>
      <c r="L168" s="41"/>
      <c r="M168" s="41"/>
      <c r="N168" s="41"/>
      <c r="O168" s="41"/>
      <c r="P168" s="41"/>
      <c r="Q168" s="41"/>
      <c r="R168" s="41"/>
      <c r="S168" s="41"/>
      <c r="T168" s="41"/>
      <c r="U168" s="41"/>
      <c r="V168" s="41"/>
      <c r="W168" s="41"/>
      <c r="X168" s="41"/>
      <c r="Y168" s="41"/>
      <c r="Z168" s="41"/>
      <c r="AA168" s="41"/>
    </row>
    <row r="169" spans="1:27" ht="16">
      <c r="A169" s="36"/>
      <c r="B169" s="41"/>
      <c r="C169" s="41"/>
      <c r="D169" s="41"/>
      <c r="E169" s="41"/>
      <c r="F169" s="41"/>
      <c r="G169" s="65"/>
      <c r="H169" s="65"/>
      <c r="I169" s="65"/>
      <c r="J169" s="41"/>
      <c r="K169" s="41"/>
      <c r="L169" s="41"/>
      <c r="M169" s="41"/>
      <c r="N169" s="41"/>
      <c r="O169" s="41"/>
      <c r="P169" s="41"/>
      <c r="Q169" s="41"/>
      <c r="R169" s="41"/>
      <c r="S169" s="41"/>
      <c r="T169" s="41"/>
      <c r="U169" s="41"/>
      <c r="V169" s="41"/>
      <c r="W169" s="41"/>
      <c r="X169" s="41"/>
      <c r="Y169" s="41"/>
      <c r="Z169" s="41"/>
      <c r="AA169" s="41"/>
    </row>
    <row r="170" spans="1:27" ht="16">
      <c r="A170" s="36"/>
      <c r="B170" s="41"/>
      <c r="C170" s="41"/>
      <c r="D170" s="41"/>
      <c r="E170" s="41"/>
      <c r="F170" s="41"/>
      <c r="G170" s="65"/>
      <c r="H170" s="65"/>
      <c r="I170" s="65"/>
      <c r="J170" s="41"/>
      <c r="K170" s="41"/>
      <c r="L170" s="41"/>
      <c r="M170" s="41"/>
      <c r="N170" s="41"/>
      <c r="O170" s="41"/>
      <c r="P170" s="41"/>
      <c r="Q170" s="41"/>
      <c r="R170" s="41"/>
      <c r="S170" s="41"/>
      <c r="T170" s="41"/>
      <c r="U170" s="41"/>
      <c r="V170" s="41"/>
      <c r="W170" s="41"/>
      <c r="X170" s="41"/>
      <c r="Y170" s="41"/>
      <c r="Z170" s="41"/>
      <c r="AA170" s="41"/>
    </row>
    <row r="171" spans="1:27" ht="16">
      <c r="A171" s="36"/>
      <c r="B171" s="41"/>
      <c r="C171" s="41"/>
      <c r="D171" s="41"/>
      <c r="E171" s="41"/>
      <c r="F171" s="41"/>
      <c r="G171" s="65"/>
      <c r="H171" s="65"/>
      <c r="I171" s="65"/>
      <c r="J171" s="41"/>
      <c r="K171" s="41"/>
      <c r="L171" s="41"/>
      <c r="M171" s="41"/>
      <c r="N171" s="41"/>
      <c r="O171" s="41"/>
      <c r="P171" s="41"/>
      <c r="Q171" s="41"/>
      <c r="R171" s="41"/>
      <c r="S171" s="41"/>
      <c r="T171" s="41"/>
      <c r="U171" s="41"/>
      <c r="V171" s="41"/>
      <c r="W171" s="41"/>
      <c r="X171" s="41"/>
      <c r="Y171" s="41"/>
      <c r="Z171" s="41"/>
      <c r="AA171" s="41"/>
    </row>
    <row r="172" spans="1:27" ht="16">
      <c r="A172" s="36"/>
      <c r="B172" s="41"/>
      <c r="C172" s="41"/>
      <c r="D172" s="41"/>
      <c r="E172" s="41"/>
      <c r="F172" s="41"/>
      <c r="G172" s="65"/>
      <c r="H172" s="65"/>
      <c r="I172" s="65"/>
      <c r="J172" s="41"/>
      <c r="K172" s="41"/>
      <c r="L172" s="41"/>
      <c r="M172" s="41"/>
      <c r="N172" s="41"/>
      <c r="O172" s="41"/>
      <c r="P172" s="41"/>
      <c r="Q172" s="41"/>
      <c r="R172" s="41"/>
      <c r="S172" s="41"/>
      <c r="T172" s="41"/>
      <c r="U172" s="41"/>
      <c r="V172" s="41"/>
      <c r="W172" s="41"/>
      <c r="X172" s="41"/>
      <c r="Y172" s="41"/>
      <c r="Z172" s="41"/>
      <c r="AA172" s="41"/>
    </row>
    <row r="173" spans="1:27" ht="16">
      <c r="A173" s="36"/>
      <c r="B173" s="41"/>
      <c r="C173" s="41"/>
      <c r="D173" s="41"/>
      <c r="E173" s="41"/>
      <c r="F173" s="41"/>
      <c r="G173" s="65"/>
      <c r="H173" s="65"/>
      <c r="I173" s="65"/>
      <c r="J173" s="41"/>
      <c r="K173" s="41"/>
      <c r="L173" s="41"/>
      <c r="M173" s="41"/>
      <c r="N173" s="41"/>
      <c r="O173" s="41"/>
      <c r="P173" s="41"/>
      <c r="Q173" s="41"/>
      <c r="R173" s="41"/>
      <c r="S173" s="41"/>
      <c r="T173" s="41"/>
      <c r="U173" s="41"/>
      <c r="V173" s="41"/>
      <c r="W173" s="41"/>
      <c r="X173" s="41"/>
      <c r="Y173" s="41"/>
      <c r="Z173" s="41"/>
      <c r="AA173" s="41"/>
    </row>
    <row r="174" spans="1:27" ht="16">
      <c r="A174" s="36"/>
      <c r="B174" s="41"/>
      <c r="C174" s="41"/>
      <c r="D174" s="41"/>
      <c r="E174" s="41"/>
      <c r="F174" s="41"/>
      <c r="G174" s="65"/>
      <c r="H174" s="65"/>
      <c r="I174" s="65"/>
      <c r="J174" s="41"/>
      <c r="K174" s="41"/>
      <c r="L174" s="41"/>
      <c r="M174" s="41"/>
      <c r="N174" s="41"/>
      <c r="O174" s="41"/>
      <c r="P174" s="41"/>
      <c r="Q174" s="41"/>
      <c r="R174" s="41"/>
      <c r="S174" s="41"/>
      <c r="T174" s="41"/>
      <c r="U174" s="41"/>
      <c r="V174" s="41"/>
      <c r="W174" s="41"/>
      <c r="X174" s="41"/>
      <c r="Y174" s="41"/>
      <c r="Z174" s="41"/>
      <c r="AA174" s="41"/>
    </row>
    <row r="175" spans="1:27" ht="16">
      <c r="A175" s="36"/>
      <c r="B175" s="41"/>
      <c r="C175" s="41"/>
      <c r="D175" s="41"/>
      <c r="E175" s="41"/>
      <c r="F175" s="41"/>
      <c r="G175" s="65"/>
      <c r="H175" s="65"/>
      <c r="I175" s="65"/>
      <c r="J175" s="41"/>
      <c r="K175" s="41"/>
      <c r="L175" s="41"/>
      <c r="M175" s="41"/>
      <c r="N175" s="41"/>
      <c r="O175" s="41"/>
      <c r="P175" s="41"/>
      <c r="Q175" s="41"/>
      <c r="R175" s="41"/>
      <c r="S175" s="41"/>
      <c r="T175" s="41"/>
      <c r="U175" s="41"/>
      <c r="V175" s="41"/>
      <c r="W175" s="41"/>
      <c r="X175" s="41"/>
      <c r="Y175" s="41"/>
      <c r="Z175" s="41"/>
      <c r="AA175" s="41"/>
    </row>
    <row r="176" spans="1:27" ht="16">
      <c r="A176" s="36"/>
      <c r="B176" s="41"/>
      <c r="C176" s="41"/>
      <c r="D176" s="41"/>
      <c r="E176" s="41"/>
      <c r="F176" s="41"/>
      <c r="G176" s="65"/>
      <c r="H176" s="65"/>
      <c r="I176" s="65"/>
      <c r="J176" s="41"/>
      <c r="K176" s="41"/>
      <c r="L176" s="41"/>
      <c r="M176" s="41"/>
      <c r="N176" s="41"/>
      <c r="O176" s="41"/>
      <c r="P176" s="41"/>
      <c r="Q176" s="41"/>
      <c r="R176" s="41"/>
      <c r="S176" s="41"/>
      <c r="T176" s="41"/>
      <c r="U176" s="41"/>
      <c r="V176" s="41"/>
      <c r="W176" s="41"/>
      <c r="X176" s="41"/>
      <c r="Y176" s="41"/>
      <c r="Z176" s="41"/>
      <c r="AA176" s="41"/>
    </row>
    <row r="177" spans="1:27" ht="16">
      <c r="A177" s="36"/>
      <c r="B177" s="41"/>
      <c r="C177" s="41"/>
      <c r="D177" s="41"/>
      <c r="E177" s="41"/>
      <c r="F177" s="41"/>
      <c r="G177" s="65"/>
      <c r="H177" s="65"/>
      <c r="I177" s="65"/>
      <c r="J177" s="41"/>
      <c r="K177" s="41"/>
      <c r="L177" s="41"/>
      <c r="M177" s="41"/>
      <c r="N177" s="41"/>
      <c r="O177" s="41"/>
      <c r="P177" s="41"/>
      <c r="Q177" s="41"/>
      <c r="R177" s="41"/>
      <c r="S177" s="41"/>
      <c r="T177" s="41"/>
      <c r="U177" s="41"/>
      <c r="V177" s="41"/>
      <c r="W177" s="41"/>
      <c r="X177" s="41"/>
      <c r="Y177" s="41"/>
      <c r="Z177" s="41"/>
      <c r="AA177" s="41"/>
    </row>
    <row r="178" spans="1:27" ht="16">
      <c r="A178" s="36"/>
      <c r="B178" s="41"/>
      <c r="C178" s="41"/>
      <c r="D178" s="41"/>
      <c r="E178" s="41"/>
      <c r="F178" s="41"/>
      <c r="G178" s="65"/>
      <c r="H178" s="65"/>
      <c r="I178" s="65"/>
      <c r="J178" s="41"/>
      <c r="K178" s="41"/>
      <c r="L178" s="41"/>
      <c r="M178" s="41"/>
      <c r="N178" s="41"/>
      <c r="O178" s="41"/>
      <c r="P178" s="41"/>
      <c r="Q178" s="41"/>
      <c r="R178" s="41"/>
      <c r="S178" s="41"/>
      <c r="T178" s="41"/>
      <c r="U178" s="41"/>
      <c r="V178" s="41"/>
      <c r="W178" s="41"/>
      <c r="X178" s="41"/>
      <c r="Y178" s="41"/>
      <c r="Z178" s="41"/>
      <c r="AA178" s="41"/>
    </row>
    <row r="179" spans="1:27" ht="16">
      <c r="A179" s="36"/>
      <c r="B179" s="41"/>
      <c r="C179" s="41"/>
      <c r="D179" s="41"/>
      <c r="E179" s="41"/>
      <c r="F179" s="41"/>
      <c r="G179" s="65"/>
      <c r="H179" s="65"/>
      <c r="I179" s="65"/>
      <c r="J179" s="41"/>
      <c r="K179" s="41"/>
      <c r="L179" s="41"/>
      <c r="M179" s="41"/>
      <c r="N179" s="41"/>
      <c r="O179" s="41"/>
      <c r="P179" s="41"/>
      <c r="Q179" s="41"/>
      <c r="R179" s="41"/>
      <c r="S179" s="41"/>
      <c r="T179" s="41"/>
      <c r="U179" s="41"/>
      <c r="V179" s="41"/>
      <c r="W179" s="41"/>
      <c r="X179" s="41"/>
      <c r="Y179" s="41"/>
      <c r="Z179" s="41"/>
      <c r="AA179" s="41"/>
    </row>
    <row r="180" spans="1:27" ht="16">
      <c r="A180" s="36"/>
      <c r="B180" s="41"/>
      <c r="C180" s="41"/>
      <c r="D180" s="41"/>
      <c r="E180" s="41"/>
      <c r="F180" s="41"/>
      <c r="G180" s="65"/>
      <c r="H180" s="65"/>
      <c r="I180" s="65"/>
      <c r="J180" s="41"/>
      <c r="K180" s="41"/>
      <c r="L180" s="41"/>
      <c r="M180" s="41"/>
      <c r="N180" s="41"/>
      <c r="O180" s="41"/>
      <c r="P180" s="41"/>
      <c r="Q180" s="41"/>
      <c r="R180" s="41"/>
      <c r="S180" s="41"/>
      <c r="T180" s="41"/>
      <c r="U180" s="41"/>
      <c r="V180" s="41"/>
      <c r="W180" s="41"/>
      <c r="X180" s="41"/>
      <c r="Y180" s="41"/>
      <c r="Z180" s="41"/>
      <c r="AA180" s="41"/>
    </row>
    <row r="181" spans="1:27" ht="16">
      <c r="A181" s="36"/>
      <c r="B181" s="41"/>
      <c r="C181" s="41"/>
      <c r="D181" s="41"/>
      <c r="E181" s="41"/>
      <c r="F181" s="41"/>
      <c r="G181" s="65"/>
      <c r="H181" s="65"/>
      <c r="I181" s="65"/>
      <c r="J181" s="41"/>
      <c r="K181" s="41"/>
      <c r="L181" s="41"/>
      <c r="M181" s="41"/>
      <c r="N181" s="41"/>
      <c r="O181" s="41"/>
      <c r="P181" s="41"/>
      <c r="Q181" s="41"/>
      <c r="R181" s="41"/>
      <c r="S181" s="41"/>
      <c r="T181" s="41"/>
      <c r="U181" s="41"/>
      <c r="V181" s="41"/>
      <c r="W181" s="41"/>
      <c r="X181" s="41"/>
      <c r="Y181" s="41"/>
      <c r="Z181" s="41"/>
      <c r="AA181" s="41"/>
    </row>
    <row r="182" spans="1:27" ht="16">
      <c r="A182" s="36"/>
      <c r="B182" s="41"/>
      <c r="C182" s="41"/>
      <c r="D182" s="41"/>
      <c r="E182" s="41"/>
      <c r="F182" s="41"/>
      <c r="G182" s="65"/>
      <c r="H182" s="65"/>
      <c r="I182" s="65"/>
      <c r="J182" s="41"/>
      <c r="K182" s="41"/>
      <c r="L182" s="41"/>
      <c r="M182" s="41"/>
      <c r="N182" s="41"/>
      <c r="O182" s="41"/>
      <c r="P182" s="41"/>
      <c r="Q182" s="41"/>
      <c r="R182" s="41"/>
      <c r="S182" s="41"/>
      <c r="T182" s="41"/>
      <c r="U182" s="41"/>
      <c r="V182" s="41"/>
      <c r="W182" s="41"/>
      <c r="X182" s="41"/>
      <c r="Y182" s="41"/>
      <c r="Z182" s="41"/>
      <c r="AA182" s="41"/>
    </row>
    <row r="183" spans="1:27" ht="16">
      <c r="A183" s="36"/>
      <c r="B183" s="41"/>
      <c r="C183" s="41"/>
      <c r="D183" s="41"/>
      <c r="E183" s="41"/>
      <c r="F183" s="41"/>
      <c r="G183" s="65"/>
      <c r="H183" s="65"/>
      <c r="I183" s="65"/>
      <c r="J183" s="41"/>
      <c r="K183" s="41"/>
      <c r="L183" s="41"/>
      <c r="M183" s="41"/>
      <c r="N183" s="41"/>
      <c r="O183" s="41"/>
      <c r="P183" s="41"/>
      <c r="Q183" s="41"/>
      <c r="R183" s="41"/>
      <c r="S183" s="41"/>
      <c r="T183" s="41"/>
      <c r="U183" s="41"/>
      <c r="V183" s="41"/>
      <c r="W183" s="41"/>
      <c r="X183" s="41"/>
      <c r="Y183" s="41"/>
      <c r="Z183" s="41"/>
      <c r="AA183" s="41"/>
    </row>
    <row r="184" spans="1:27" ht="16">
      <c r="A184" s="36"/>
      <c r="B184" s="41"/>
      <c r="C184" s="41"/>
      <c r="D184" s="41"/>
      <c r="E184" s="41"/>
      <c r="F184" s="41"/>
      <c r="G184" s="65"/>
      <c r="H184" s="65"/>
      <c r="I184" s="65"/>
      <c r="J184" s="41"/>
      <c r="K184" s="41"/>
      <c r="L184" s="41"/>
      <c r="M184" s="41"/>
      <c r="N184" s="41"/>
      <c r="O184" s="41"/>
      <c r="P184" s="41"/>
      <c r="Q184" s="41"/>
      <c r="R184" s="41"/>
      <c r="S184" s="41"/>
      <c r="T184" s="41"/>
      <c r="U184" s="41"/>
      <c r="V184" s="41"/>
      <c r="W184" s="41"/>
      <c r="X184" s="41"/>
      <c r="Y184" s="41"/>
      <c r="Z184" s="41"/>
      <c r="AA184" s="41"/>
    </row>
    <row r="185" spans="1:27" ht="16">
      <c r="A185" s="36"/>
      <c r="B185" s="41"/>
      <c r="C185" s="41"/>
      <c r="D185" s="41"/>
      <c r="E185" s="41"/>
      <c r="F185" s="41"/>
      <c r="G185" s="65"/>
      <c r="H185" s="65"/>
      <c r="I185" s="65"/>
      <c r="J185" s="41"/>
      <c r="K185" s="41"/>
      <c r="L185" s="41"/>
      <c r="M185" s="41"/>
      <c r="N185" s="41"/>
      <c r="O185" s="41"/>
      <c r="P185" s="41"/>
      <c r="Q185" s="41"/>
      <c r="R185" s="41"/>
      <c r="S185" s="41"/>
      <c r="T185" s="41"/>
      <c r="U185" s="41"/>
      <c r="V185" s="41"/>
      <c r="W185" s="41"/>
      <c r="X185" s="41"/>
      <c r="Y185" s="41"/>
      <c r="Z185" s="41"/>
      <c r="AA185" s="41"/>
    </row>
    <row r="186" spans="1:27" ht="16">
      <c r="A186" s="36"/>
      <c r="B186" s="41"/>
      <c r="C186" s="41"/>
      <c r="D186" s="41"/>
      <c r="E186" s="41"/>
      <c r="F186" s="41"/>
      <c r="G186" s="65"/>
      <c r="H186" s="65"/>
      <c r="I186" s="65"/>
      <c r="J186" s="41"/>
      <c r="K186" s="41"/>
      <c r="L186" s="41"/>
      <c r="M186" s="41"/>
      <c r="N186" s="41"/>
      <c r="O186" s="41"/>
      <c r="P186" s="41"/>
      <c r="Q186" s="41"/>
      <c r="R186" s="41"/>
      <c r="S186" s="41"/>
      <c r="T186" s="41"/>
      <c r="U186" s="41"/>
      <c r="V186" s="41"/>
      <c r="W186" s="41"/>
      <c r="X186" s="41"/>
      <c r="Y186" s="41"/>
      <c r="Z186" s="41"/>
      <c r="AA186" s="41"/>
    </row>
    <row r="187" spans="1:27" ht="16">
      <c r="A187" s="36"/>
      <c r="B187" s="41"/>
      <c r="C187" s="41"/>
      <c r="D187" s="41"/>
      <c r="E187" s="41"/>
      <c r="F187" s="41"/>
      <c r="G187" s="65"/>
      <c r="H187" s="65"/>
      <c r="I187" s="65"/>
      <c r="J187" s="41"/>
      <c r="K187" s="41"/>
      <c r="L187" s="41"/>
      <c r="M187" s="41"/>
      <c r="N187" s="41"/>
      <c r="O187" s="41"/>
      <c r="P187" s="41"/>
      <c r="Q187" s="41"/>
      <c r="R187" s="41"/>
      <c r="S187" s="41"/>
      <c r="T187" s="41"/>
      <c r="U187" s="41"/>
      <c r="V187" s="41"/>
      <c r="W187" s="41"/>
      <c r="X187" s="41"/>
      <c r="Y187" s="41"/>
      <c r="Z187" s="41"/>
      <c r="AA187" s="41"/>
    </row>
    <row r="188" spans="1:27" ht="16">
      <c r="A188" s="36"/>
      <c r="B188" s="41"/>
      <c r="C188" s="41"/>
      <c r="D188" s="41"/>
      <c r="E188" s="41"/>
      <c r="F188" s="41"/>
      <c r="G188" s="65"/>
      <c r="H188" s="65"/>
      <c r="I188" s="65"/>
      <c r="J188" s="41"/>
      <c r="K188" s="41"/>
      <c r="L188" s="41"/>
      <c r="M188" s="41"/>
      <c r="N188" s="41"/>
      <c r="O188" s="41"/>
      <c r="P188" s="41"/>
      <c r="Q188" s="41"/>
      <c r="R188" s="41"/>
      <c r="S188" s="41"/>
      <c r="T188" s="41"/>
      <c r="U188" s="41"/>
      <c r="V188" s="41"/>
      <c r="W188" s="41"/>
      <c r="X188" s="41"/>
      <c r="Y188" s="41"/>
      <c r="Z188" s="41"/>
      <c r="AA188" s="41"/>
    </row>
    <row r="189" spans="1:27" ht="16">
      <c r="A189" s="36"/>
      <c r="B189" s="41"/>
      <c r="C189" s="41"/>
      <c r="D189" s="41"/>
      <c r="E189" s="41"/>
      <c r="F189" s="41"/>
      <c r="G189" s="65"/>
      <c r="H189" s="65"/>
      <c r="I189" s="65"/>
      <c r="J189" s="41"/>
      <c r="K189" s="41"/>
      <c r="L189" s="41"/>
      <c r="M189" s="41"/>
      <c r="N189" s="41"/>
      <c r="O189" s="41"/>
      <c r="P189" s="41"/>
      <c r="Q189" s="41"/>
      <c r="R189" s="41"/>
      <c r="S189" s="41"/>
      <c r="T189" s="41"/>
      <c r="U189" s="41"/>
      <c r="V189" s="41"/>
      <c r="W189" s="41"/>
      <c r="X189" s="41"/>
      <c r="Y189" s="41"/>
      <c r="Z189" s="41"/>
      <c r="AA189" s="41"/>
    </row>
    <row r="190" spans="1:27" ht="16">
      <c r="A190" s="36"/>
      <c r="B190" s="41"/>
      <c r="C190" s="41"/>
      <c r="D190" s="41"/>
      <c r="E190" s="41"/>
      <c r="F190" s="41"/>
      <c r="G190" s="65"/>
      <c r="H190" s="65"/>
      <c r="I190" s="65"/>
      <c r="J190" s="41"/>
      <c r="K190" s="41"/>
      <c r="L190" s="41"/>
      <c r="M190" s="41"/>
      <c r="N190" s="41"/>
      <c r="O190" s="41"/>
      <c r="P190" s="41"/>
      <c r="Q190" s="41"/>
      <c r="R190" s="41"/>
      <c r="S190" s="41"/>
      <c r="T190" s="41"/>
      <c r="U190" s="41"/>
      <c r="V190" s="41"/>
      <c r="W190" s="41"/>
      <c r="X190" s="41"/>
      <c r="Y190" s="41"/>
      <c r="Z190" s="41"/>
      <c r="AA190" s="41"/>
    </row>
    <row r="191" spans="1:27" ht="16">
      <c r="A191" s="36"/>
      <c r="B191" s="41"/>
      <c r="C191" s="41"/>
      <c r="D191" s="41"/>
      <c r="E191" s="41"/>
      <c r="F191" s="41"/>
      <c r="G191" s="65"/>
      <c r="H191" s="65"/>
      <c r="I191" s="65"/>
      <c r="J191" s="41"/>
      <c r="K191" s="41"/>
      <c r="L191" s="41"/>
      <c r="M191" s="41"/>
      <c r="N191" s="41"/>
      <c r="O191" s="41"/>
      <c r="P191" s="41"/>
      <c r="Q191" s="41"/>
      <c r="R191" s="41"/>
      <c r="S191" s="41"/>
      <c r="T191" s="41"/>
      <c r="U191" s="41"/>
      <c r="V191" s="41"/>
      <c r="W191" s="41"/>
      <c r="X191" s="41"/>
      <c r="Y191" s="41"/>
      <c r="Z191" s="41"/>
      <c r="AA191" s="41"/>
    </row>
    <row r="192" spans="1:27" ht="16">
      <c r="A192" s="36"/>
      <c r="B192" s="41"/>
      <c r="C192" s="41"/>
      <c r="D192" s="41"/>
      <c r="E192" s="41"/>
      <c r="F192" s="41"/>
      <c r="G192" s="65"/>
      <c r="H192" s="65"/>
      <c r="I192" s="65"/>
      <c r="J192" s="41"/>
      <c r="K192" s="41"/>
      <c r="L192" s="41"/>
      <c r="M192" s="41"/>
      <c r="N192" s="41"/>
      <c r="O192" s="41"/>
      <c r="P192" s="41"/>
      <c r="Q192" s="41"/>
      <c r="R192" s="41"/>
      <c r="S192" s="41"/>
      <c r="T192" s="41"/>
      <c r="U192" s="41"/>
      <c r="V192" s="41"/>
      <c r="W192" s="41"/>
      <c r="X192" s="41"/>
      <c r="Y192" s="41"/>
      <c r="Z192" s="41"/>
      <c r="AA192" s="41"/>
    </row>
    <row r="193" spans="1:27" ht="16">
      <c r="A193" s="36"/>
      <c r="B193" s="41"/>
      <c r="C193" s="41"/>
      <c r="D193" s="41"/>
      <c r="E193" s="41"/>
      <c r="F193" s="41"/>
      <c r="G193" s="65"/>
      <c r="H193" s="65"/>
      <c r="I193" s="65"/>
      <c r="J193" s="41"/>
      <c r="K193" s="41"/>
      <c r="L193" s="41"/>
      <c r="M193" s="41"/>
      <c r="N193" s="41"/>
      <c r="O193" s="41"/>
      <c r="P193" s="41"/>
      <c r="Q193" s="41"/>
      <c r="R193" s="41"/>
      <c r="S193" s="41"/>
      <c r="T193" s="41"/>
      <c r="U193" s="41"/>
      <c r="V193" s="41"/>
      <c r="W193" s="41"/>
      <c r="X193" s="41"/>
      <c r="Y193" s="41"/>
      <c r="Z193" s="41"/>
      <c r="AA193" s="41"/>
    </row>
    <row r="194" spans="1:27" ht="16">
      <c r="A194" s="36"/>
      <c r="B194" s="41"/>
      <c r="C194" s="41"/>
      <c r="D194" s="41"/>
      <c r="E194" s="41"/>
      <c r="F194" s="41"/>
      <c r="G194" s="65"/>
      <c r="H194" s="65"/>
      <c r="I194" s="65"/>
      <c r="J194" s="41"/>
      <c r="K194" s="41"/>
      <c r="L194" s="41"/>
      <c r="M194" s="41"/>
      <c r="N194" s="41"/>
      <c r="O194" s="41"/>
      <c r="P194" s="41"/>
      <c r="Q194" s="41"/>
      <c r="R194" s="41"/>
      <c r="S194" s="41"/>
      <c r="T194" s="41"/>
      <c r="U194" s="41"/>
      <c r="V194" s="41"/>
      <c r="W194" s="41"/>
      <c r="X194" s="41"/>
      <c r="Y194" s="41"/>
      <c r="Z194" s="41"/>
      <c r="AA194" s="41"/>
    </row>
    <row r="195" spans="1:27" ht="16">
      <c r="A195" s="36"/>
      <c r="B195" s="41"/>
      <c r="C195" s="41"/>
      <c r="D195" s="41"/>
      <c r="E195" s="41"/>
      <c r="F195" s="41"/>
      <c r="G195" s="65"/>
      <c r="H195" s="65"/>
      <c r="I195" s="65"/>
      <c r="J195" s="41"/>
      <c r="K195" s="41"/>
      <c r="L195" s="41"/>
      <c r="M195" s="41"/>
      <c r="N195" s="41"/>
      <c r="O195" s="41"/>
      <c r="P195" s="41"/>
      <c r="Q195" s="41"/>
      <c r="R195" s="41"/>
      <c r="S195" s="41"/>
      <c r="T195" s="41"/>
      <c r="U195" s="41"/>
      <c r="V195" s="41"/>
      <c r="W195" s="41"/>
      <c r="X195" s="41"/>
      <c r="Y195" s="41"/>
      <c r="Z195" s="41"/>
      <c r="AA195" s="41"/>
    </row>
    <row r="196" spans="1:27" ht="16">
      <c r="A196" s="36"/>
      <c r="B196" s="41"/>
      <c r="C196" s="41"/>
      <c r="D196" s="41"/>
      <c r="E196" s="41"/>
      <c r="F196" s="41"/>
      <c r="G196" s="65"/>
      <c r="H196" s="65"/>
      <c r="I196" s="65"/>
      <c r="J196" s="41"/>
      <c r="K196" s="41"/>
      <c r="L196" s="41"/>
      <c r="M196" s="41"/>
      <c r="N196" s="41"/>
      <c r="O196" s="41"/>
      <c r="P196" s="41"/>
      <c r="Q196" s="41"/>
      <c r="R196" s="41"/>
      <c r="S196" s="41"/>
      <c r="T196" s="41"/>
      <c r="U196" s="41"/>
      <c r="V196" s="41"/>
      <c r="W196" s="41"/>
      <c r="X196" s="41"/>
      <c r="Y196" s="41"/>
      <c r="Z196" s="41"/>
      <c r="AA196" s="41"/>
    </row>
    <row r="197" spans="1:27" ht="16">
      <c r="A197" s="36"/>
      <c r="B197" s="41"/>
      <c r="C197" s="41"/>
      <c r="D197" s="41"/>
      <c r="E197" s="41"/>
      <c r="F197" s="41"/>
      <c r="G197" s="65"/>
      <c r="H197" s="65"/>
      <c r="I197" s="65"/>
      <c r="J197" s="41"/>
      <c r="K197" s="41"/>
      <c r="L197" s="41"/>
      <c r="M197" s="41"/>
      <c r="N197" s="41"/>
      <c r="O197" s="41"/>
      <c r="P197" s="41"/>
      <c r="Q197" s="41"/>
      <c r="R197" s="41"/>
      <c r="S197" s="41"/>
      <c r="T197" s="41"/>
      <c r="U197" s="41"/>
      <c r="V197" s="41"/>
      <c r="W197" s="41"/>
      <c r="X197" s="41"/>
      <c r="Y197" s="41"/>
      <c r="Z197" s="41"/>
      <c r="AA197" s="41"/>
    </row>
    <row r="198" spans="1:27" ht="16">
      <c r="A198" s="36"/>
      <c r="B198" s="41"/>
      <c r="C198" s="41"/>
      <c r="D198" s="41"/>
      <c r="E198" s="41"/>
      <c r="F198" s="41"/>
      <c r="G198" s="65"/>
      <c r="H198" s="65"/>
      <c r="I198" s="65"/>
      <c r="J198" s="41"/>
      <c r="K198" s="41"/>
      <c r="L198" s="41"/>
      <c r="M198" s="41"/>
      <c r="N198" s="41"/>
      <c r="O198" s="41"/>
      <c r="P198" s="41"/>
      <c r="Q198" s="41"/>
      <c r="R198" s="41"/>
      <c r="S198" s="41"/>
      <c r="T198" s="41"/>
      <c r="U198" s="41"/>
      <c r="V198" s="41"/>
      <c r="W198" s="41"/>
      <c r="X198" s="41"/>
      <c r="Y198" s="41"/>
      <c r="Z198" s="41"/>
      <c r="AA198" s="41"/>
    </row>
    <row r="199" spans="1:27" ht="16">
      <c r="A199" s="36"/>
      <c r="B199" s="41"/>
      <c r="C199" s="41"/>
      <c r="D199" s="41"/>
      <c r="E199" s="41"/>
      <c r="F199" s="41"/>
      <c r="G199" s="65"/>
      <c r="H199" s="65"/>
      <c r="I199" s="65"/>
      <c r="J199" s="41"/>
      <c r="K199" s="41"/>
      <c r="L199" s="41"/>
      <c r="M199" s="41"/>
      <c r="N199" s="41"/>
      <c r="O199" s="41"/>
      <c r="P199" s="41"/>
      <c r="Q199" s="41"/>
      <c r="R199" s="41"/>
      <c r="S199" s="41"/>
      <c r="T199" s="41"/>
      <c r="U199" s="41"/>
      <c r="V199" s="41"/>
      <c r="W199" s="41"/>
      <c r="X199" s="41"/>
      <c r="Y199" s="41"/>
      <c r="Z199" s="41"/>
      <c r="AA199" s="41"/>
    </row>
    <row r="200" spans="1:27" ht="16">
      <c r="A200" s="36"/>
      <c r="B200" s="41"/>
      <c r="C200" s="41"/>
      <c r="D200" s="41"/>
      <c r="E200" s="41"/>
      <c r="F200" s="41"/>
      <c r="G200" s="65"/>
      <c r="H200" s="65"/>
      <c r="I200" s="65"/>
      <c r="J200" s="41"/>
      <c r="K200" s="41"/>
      <c r="L200" s="41"/>
      <c r="M200" s="41"/>
      <c r="N200" s="41"/>
      <c r="O200" s="41"/>
      <c r="P200" s="41"/>
      <c r="Q200" s="41"/>
      <c r="R200" s="41"/>
      <c r="S200" s="41"/>
      <c r="T200" s="41"/>
      <c r="U200" s="41"/>
      <c r="V200" s="41"/>
      <c r="W200" s="41"/>
      <c r="X200" s="41"/>
      <c r="Y200" s="41"/>
      <c r="Z200" s="41"/>
      <c r="AA200" s="41"/>
    </row>
    <row r="201" spans="1:27" ht="16">
      <c r="A201" s="36"/>
      <c r="B201" s="41"/>
      <c r="C201" s="41"/>
      <c r="D201" s="41"/>
      <c r="E201" s="41"/>
      <c r="F201" s="41"/>
      <c r="G201" s="65"/>
      <c r="H201" s="65"/>
      <c r="I201" s="65"/>
      <c r="J201" s="41"/>
      <c r="K201" s="41"/>
      <c r="L201" s="41"/>
      <c r="M201" s="41"/>
      <c r="N201" s="41"/>
      <c r="O201" s="41"/>
      <c r="P201" s="41"/>
      <c r="Q201" s="41"/>
      <c r="R201" s="41"/>
      <c r="S201" s="41"/>
      <c r="T201" s="41"/>
      <c r="U201" s="41"/>
      <c r="V201" s="41"/>
      <c r="W201" s="41"/>
      <c r="X201" s="41"/>
      <c r="Y201" s="41"/>
      <c r="Z201" s="41"/>
      <c r="AA201" s="41"/>
    </row>
    <row r="202" spans="1:27" ht="16">
      <c r="A202" s="36"/>
      <c r="B202" s="41"/>
      <c r="C202" s="41"/>
      <c r="D202" s="41"/>
      <c r="E202" s="41"/>
      <c r="F202" s="41"/>
      <c r="G202" s="65"/>
      <c r="H202" s="65"/>
      <c r="I202" s="65"/>
      <c r="J202" s="41"/>
      <c r="K202" s="41"/>
      <c r="L202" s="41"/>
      <c r="M202" s="41"/>
      <c r="N202" s="41"/>
      <c r="O202" s="41"/>
      <c r="P202" s="41"/>
      <c r="Q202" s="41"/>
      <c r="R202" s="41"/>
      <c r="S202" s="41"/>
      <c r="T202" s="41"/>
      <c r="U202" s="41"/>
      <c r="V202" s="41"/>
      <c r="W202" s="41"/>
      <c r="X202" s="41"/>
      <c r="Y202" s="41"/>
      <c r="Z202" s="41"/>
      <c r="AA202" s="41"/>
    </row>
    <row r="203" spans="1:27" ht="16">
      <c r="A203" s="36"/>
      <c r="B203" s="41"/>
      <c r="C203" s="41"/>
      <c r="D203" s="41"/>
      <c r="E203" s="41"/>
      <c r="F203" s="41"/>
      <c r="G203" s="65"/>
      <c r="H203" s="65"/>
      <c r="I203" s="65"/>
      <c r="J203" s="41"/>
      <c r="K203" s="41"/>
      <c r="L203" s="41"/>
      <c r="M203" s="41"/>
      <c r="N203" s="41"/>
      <c r="O203" s="41"/>
      <c r="P203" s="41"/>
      <c r="Q203" s="41"/>
      <c r="R203" s="41"/>
      <c r="S203" s="41"/>
      <c r="T203" s="41"/>
      <c r="U203" s="41"/>
      <c r="V203" s="41"/>
      <c r="W203" s="41"/>
      <c r="X203" s="41"/>
      <c r="Y203" s="41"/>
      <c r="Z203" s="41"/>
      <c r="AA203" s="41"/>
    </row>
    <row r="204" spans="1:27" ht="16">
      <c r="A204" s="36"/>
      <c r="B204" s="41"/>
      <c r="C204" s="41"/>
      <c r="D204" s="41"/>
      <c r="E204" s="41"/>
      <c r="F204" s="41"/>
      <c r="G204" s="65"/>
      <c r="H204" s="65"/>
      <c r="I204" s="65"/>
      <c r="J204" s="41"/>
      <c r="K204" s="41"/>
      <c r="L204" s="41"/>
      <c r="M204" s="41"/>
      <c r="N204" s="41"/>
      <c r="O204" s="41"/>
      <c r="P204" s="41"/>
      <c r="Q204" s="41"/>
      <c r="R204" s="41"/>
      <c r="S204" s="41"/>
      <c r="T204" s="41"/>
      <c r="U204" s="41"/>
      <c r="V204" s="41"/>
      <c r="W204" s="41"/>
      <c r="X204" s="41"/>
      <c r="Y204" s="41"/>
      <c r="Z204" s="41"/>
      <c r="AA204" s="41"/>
    </row>
    <row r="205" spans="1:27" ht="16">
      <c r="A205" s="36"/>
      <c r="B205" s="41"/>
      <c r="C205" s="41"/>
      <c r="D205" s="41"/>
      <c r="E205" s="41"/>
      <c r="F205" s="41"/>
      <c r="G205" s="65"/>
      <c r="H205" s="65"/>
      <c r="I205" s="65"/>
      <c r="J205" s="41"/>
      <c r="K205" s="41"/>
      <c r="L205" s="41"/>
      <c r="M205" s="41"/>
      <c r="N205" s="41"/>
      <c r="O205" s="41"/>
      <c r="P205" s="41"/>
      <c r="Q205" s="41"/>
      <c r="R205" s="41"/>
      <c r="S205" s="41"/>
      <c r="T205" s="41"/>
      <c r="U205" s="41"/>
      <c r="V205" s="41"/>
      <c r="W205" s="41"/>
      <c r="X205" s="41"/>
      <c r="Y205" s="41"/>
      <c r="Z205" s="41"/>
      <c r="AA205" s="41"/>
    </row>
    <row r="206" spans="1:27" ht="16">
      <c r="A206" s="36"/>
      <c r="B206" s="41"/>
      <c r="C206" s="41"/>
      <c r="D206" s="41"/>
      <c r="E206" s="41"/>
      <c r="F206" s="41"/>
      <c r="G206" s="65"/>
      <c r="H206" s="65"/>
      <c r="I206" s="65"/>
      <c r="J206" s="41"/>
      <c r="K206" s="41"/>
      <c r="L206" s="41"/>
      <c r="M206" s="41"/>
      <c r="N206" s="41"/>
      <c r="O206" s="41"/>
      <c r="P206" s="41"/>
      <c r="Q206" s="41"/>
      <c r="R206" s="41"/>
      <c r="S206" s="41"/>
      <c r="T206" s="41"/>
      <c r="U206" s="41"/>
      <c r="V206" s="41"/>
      <c r="W206" s="41"/>
      <c r="X206" s="41"/>
      <c r="Y206" s="41"/>
      <c r="Z206" s="41"/>
      <c r="AA206" s="41"/>
    </row>
    <row r="207" spans="1:27" ht="16">
      <c r="A207" s="36"/>
      <c r="B207" s="41"/>
      <c r="C207" s="41"/>
      <c r="D207" s="41"/>
      <c r="E207" s="41"/>
      <c r="F207" s="41"/>
      <c r="G207" s="65"/>
      <c r="H207" s="65"/>
      <c r="I207" s="65"/>
      <c r="J207" s="41"/>
      <c r="K207" s="41"/>
      <c r="L207" s="41"/>
      <c r="M207" s="41"/>
      <c r="N207" s="41"/>
      <c r="O207" s="41"/>
      <c r="P207" s="41"/>
      <c r="Q207" s="41"/>
      <c r="R207" s="41"/>
      <c r="S207" s="41"/>
      <c r="T207" s="41"/>
      <c r="U207" s="41"/>
      <c r="V207" s="41"/>
      <c r="W207" s="41"/>
      <c r="X207" s="41"/>
      <c r="Y207" s="41"/>
      <c r="Z207" s="41"/>
      <c r="AA207" s="41"/>
    </row>
    <row r="208" spans="1:27" ht="16">
      <c r="A208" s="36"/>
      <c r="B208" s="41"/>
      <c r="C208" s="41"/>
      <c r="D208" s="41"/>
      <c r="E208" s="41"/>
      <c r="F208" s="41"/>
      <c r="G208" s="65"/>
      <c r="H208" s="65"/>
      <c r="I208" s="65"/>
      <c r="J208" s="41"/>
      <c r="K208" s="41"/>
      <c r="L208" s="41"/>
      <c r="M208" s="41"/>
      <c r="N208" s="41"/>
      <c r="O208" s="41"/>
      <c r="P208" s="41"/>
      <c r="Q208" s="41"/>
      <c r="R208" s="41"/>
      <c r="S208" s="41"/>
      <c r="T208" s="41"/>
      <c r="U208" s="41"/>
      <c r="V208" s="41"/>
      <c r="W208" s="41"/>
      <c r="X208" s="41"/>
      <c r="Y208" s="41"/>
      <c r="Z208" s="41"/>
      <c r="AA208" s="41"/>
    </row>
    <row r="209" spans="1:27" ht="16">
      <c r="A209" s="36"/>
      <c r="B209" s="41"/>
      <c r="C209" s="41"/>
      <c r="D209" s="41"/>
      <c r="E209" s="41"/>
      <c r="F209" s="41"/>
      <c r="G209" s="65"/>
      <c r="H209" s="65"/>
      <c r="I209" s="65"/>
      <c r="J209" s="41"/>
      <c r="K209" s="41"/>
      <c r="L209" s="41"/>
      <c r="M209" s="41"/>
      <c r="N209" s="41"/>
      <c r="O209" s="41"/>
      <c r="P209" s="41"/>
      <c r="Q209" s="41"/>
      <c r="R209" s="41"/>
      <c r="S209" s="41"/>
      <c r="T209" s="41"/>
      <c r="U209" s="41"/>
      <c r="V209" s="41"/>
      <c r="W209" s="41"/>
      <c r="X209" s="41"/>
      <c r="Y209" s="41"/>
      <c r="Z209" s="41"/>
      <c r="AA209" s="41"/>
    </row>
    <row r="210" spans="1:27" ht="16">
      <c r="A210" s="36"/>
      <c r="B210" s="41"/>
      <c r="C210" s="41"/>
      <c r="D210" s="41"/>
      <c r="E210" s="41"/>
      <c r="F210" s="41"/>
      <c r="G210" s="65"/>
      <c r="H210" s="65"/>
      <c r="I210" s="65"/>
      <c r="J210" s="41"/>
      <c r="K210" s="41"/>
      <c r="L210" s="41"/>
      <c r="M210" s="41"/>
      <c r="N210" s="41"/>
      <c r="O210" s="41"/>
      <c r="P210" s="41"/>
      <c r="Q210" s="41"/>
      <c r="R210" s="41"/>
      <c r="S210" s="41"/>
      <c r="T210" s="41"/>
      <c r="U210" s="41"/>
      <c r="V210" s="41"/>
      <c r="W210" s="41"/>
      <c r="X210" s="41"/>
      <c r="Y210" s="41"/>
      <c r="Z210" s="41"/>
      <c r="AA210" s="41"/>
    </row>
    <row r="211" spans="1:27" ht="16">
      <c r="A211" s="36"/>
      <c r="B211" s="41"/>
      <c r="C211" s="41"/>
      <c r="D211" s="41"/>
      <c r="E211" s="41"/>
      <c r="F211" s="41"/>
      <c r="G211" s="65"/>
      <c r="H211" s="65"/>
      <c r="I211" s="65"/>
      <c r="J211" s="41"/>
      <c r="K211" s="41"/>
      <c r="L211" s="41"/>
      <c r="M211" s="41"/>
      <c r="N211" s="41"/>
      <c r="O211" s="41"/>
      <c r="P211" s="41"/>
      <c r="Q211" s="41"/>
      <c r="R211" s="41"/>
      <c r="S211" s="41"/>
      <c r="T211" s="41"/>
      <c r="U211" s="41"/>
      <c r="V211" s="41"/>
      <c r="W211" s="41"/>
      <c r="X211" s="41"/>
      <c r="Y211" s="41"/>
      <c r="Z211" s="41"/>
      <c r="AA211" s="41"/>
    </row>
    <row r="212" spans="1:27" ht="16">
      <c r="A212" s="36"/>
      <c r="B212" s="41"/>
      <c r="C212" s="41"/>
      <c r="D212" s="41"/>
      <c r="E212" s="41"/>
      <c r="F212" s="41"/>
      <c r="G212" s="65"/>
      <c r="H212" s="65"/>
      <c r="I212" s="65"/>
      <c r="J212" s="41"/>
      <c r="K212" s="41"/>
      <c r="L212" s="41"/>
      <c r="M212" s="41"/>
      <c r="N212" s="41"/>
      <c r="O212" s="41"/>
      <c r="P212" s="41"/>
      <c r="Q212" s="41"/>
      <c r="R212" s="41"/>
      <c r="S212" s="41"/>
      <c r="T212" s="41"/>
      <c r="U212" s="41"/>
      <c r="V212" s="41"/>
      <c r="W212" s="41"/>
      <c r="X212" s="41"/>
      <c r="Y212" s="41"/>
      <c r="Z212" s="41"/>
      <c r="AA212" s="41"/>
    </row>
    <row r="213" spans="1:27" ht="16">
      <c r="A213" s="36"/>
      <c r="B213" s="41"/>
      <c r="C213" s="41"/>
      <c r="D213" s="41"/>
      <c r="E213" s="41"/>
      <c r="F213" s="41"/>
      <c r="G213" s="65"/>
      <c r="H213" s="65"/>
      <c r="I213" s="65"/>
      <c r="J213" s="41"/>
      <c r="K213" s="41"/>
      <c r="L213" s="41"/>
      <c r="M213" s="41"/>
      <c r="N213" s="41"/>
      <c r="O213" s="41"/>
      <c r="P213" s="41"/>
      <c r="Q213" s="41"/>
      <c r="R213" s="41"/>
      <c r="S213" s="41"/>
      <c r="T213" s="41"/>
      <c r="U213" s="41"/>
      <c r="V213" s="41"/>
      <c r="W213" s="41"/>
      <c r="X213" s="41"/>
      <c r="Y213" s="41"/>
      <c r="Z213" s="41"/>
      <c r="AA213" s="41"/>
    </row>
    <row r="214" spans="1:27" ht="16">
      <c r="A214" s="36"/>
      <c r="B214" s="41"/>
      <c r="C214" s="41"/>
      <c r="D214" s="41"/>
      <c r="E214" s="41"/>
      <c r="F214" s="41"/>
      <c r="G214" s="65"/>
      <c r="H214" s="65"/>
      <c r="I214" s="65"/>
      <c r="J214" s="41"/>
      <c r="K214" s="41"/>
      <c r="L214" s="41"/>
      <c r="M214" s="41"/>
      <c r="N214" s="41"/>
      <c r="O214" s="41"/>
      <c r="P214" s="41"/>
      <c r="Q214" s="41"/>
      <c r="R214" s="41"/>
      <c r="S214" s="41"/>
      <c r="T214" s="41"/>
      <c r="U214" s="41"/>
      <c r="V214" s="41"/>
      <c r="W214" s="41"/>
      <c r="X214" s="41"/>
      <c r="Y214" s="41"/>
      <c r="Z214" s="41"/>
      <c r="AA214" s="41"/>
    </row>
    <row r="215" spans="1:27" ht="16">
      <c r="A215" s="36"/>
      <c r="B215" s="41"/>
      <c r="C215" s="41"/>
      <c r="D215" s="41"/>
      <c r="E215" s="41"/>
      <c r="F215" s="41"/>
      <c r="G215" s="65"/>
      <c r="H215" s="65"/>
      <c r="I215" s="65"/>
      <c r="J215" s="41"/>
      <c r="K215" s="41"/>
      <c r="L215" s="41"/>
      <c r="M215" s="41"/>
      <c r="N215" s="41"/>
      <c r="O215" s="41"/>
      <c r="P215" s="41"/>
      <c r="Q215" s="41"/>
      <c r="R215" s="41"/>
      <c r="S215" s="41"/>
      <c r="T215" s="41"/>
      <c r="U215" s="41"/>
      <c r="V215" s="41"/>
      <c r="W215" s="41"/>
      <c r="X215" s="41"/>
      <c r="Y215" s="41"/>
      <c r="Z215" s="41"/>
      <c r="AA215" s="41"/>
    </row>
    <row r="216" spans="1:27" ht="16">
      <c r="A216" s="36"/>
      <c r="B216" s="41"/>
      <c r="C216" s="41"/>
      <c r="D216" s="41"/>
      <c r="E216" s="41"/>
      <c r="F216" s="41"/>
      <c r="G216" s="65"/>
      <c r="H216" s="65"/>
      <c r="I216" s="65"/>
      <c r="J216" s="41"/>
      <c r="K216" s="41"/>
      <c r="L216" s="41"/>
      <c r="M216" s="41"/>
      <c r="N216" s="41"/>
      <c r="O216" s="41"/>
      <c r="P216" s="41"/>
      <c r="Q216" s="41"/>
      <c r="R216" s="41"/>
      <c r="S216" s="41"/>
      <c r="T216" s="41"/>
      <c r="U216" s="41"/>
      <c r="V216" s="41"/>
      <c r="W216" s="41"/>
      <c r="X216" s="41"/>
      <c r="Y216" s="41"/>
      <c r="Z216" s="41"/>
      <c r="AA216" s="41"/>
    </row>
    <row r="217" spans="1:27" ht="16">
      <c r="A217" s="36"/>
      <c r="B217" s="41"/>
      <c r="C217" s="41"/>
      <c r="D217" s="41"/>
      <c r="E217" s="41"/>
      <c r="F217" s="41"/>
      <c r="G217" s="65"/>
      <c r="H217" s="65"/>
      <c r="I217" s="65"/>
      <c r="J217" s="41"/>
      <c r="K217" s="41"/>
      <c r="L217" s="41"/>
      <c r="M217" s="41"/>
      <c r="N217" s="41"/>
      <c r="O217" s="41"/>
      <c r="P217" s="41"/>
      <c r="Q217" s="41"/>
      <c r="R217" s="41"/>
      <c r="S217" s="41"/>
      <c r="T217" s="41"/>
      <c r="U217" s="41"/>
      <c r="V217" s="41"/>
      <c r="W217" s="41"/>
      <c r="X217" s="41"/>
      <c r="Y217" s="41"/>
      <c r="Z217" s="41"/>
      <c r="AA217" s="41"/>
    </row>
    <row r="218" spans="1:27" ht="16">
      <c r="A218" s="36"/>
      <c r="B218" s="41"/>
      <c r="C218" s="41"/>
      <c r="D218" s="41"/>
      <c r="E218" s="41"/>
      <c r="F218" s="41"/>
      <c r="G218" s="65"/>
      <c r="H218" s="65"/>
      <c r="I218" s="65"/>
      <c r="J218" s="41"/>
      <c r="K218" s="41"/>
      <c r="L218" s="41"/>
      <c r="M218" s="41"/>
      <c r="N218" s="41"/>
      <c r="O218" s="41"/>
      <c r="P218" s="41"/>
      <c r="Q218" s="41"/>
      <c r="R218" s="41"/>
      <c r="S218" s="41"/>
      <c r="T218" s="41"/>
      <c r="U218" s="41"/>
      <c r="V218" s="41"/>
      <c r="W218" s="41"/>
      <c r="X218" s="41"/>
      <c r="Y218" s="41"/>
      <c r="Z218" s="41"/>
      <c r="AA218" s="41"/>
    </row>
    <row r="219" spans="1:27" ht="16">
      <c r="A219" s="36"/>
      <c r="B219" s="41"/>
      <c r="C219" s="41"/>
      <c r="D219" s="41"/>
      <c r="E219" s="41"/>
      <c r="F219" s="41"/>
      <c r="G219" s="65"/>
      <c r="H219" s="65"/>
      <c r="I219" s="65"/>
      <c r="J219" s="41"/>
      <c r="K219" s="41"/>
      <c r="L219" s="41"/>
      <c r="M219" s="41"/>
      <c r="N219" s="41"/>
      <c r="O219" s="41"/>
      <c r="P219" s="41"/>
      <c r="Q219" s="41"/>
      <c r="R219" s="41"/>
      <c r="S219" s="41"/>
      <c r="T219" s="41"/>
      <c r="U219" s="41"/>
      <c r="V219" s="41"/>
      <c r="W219" s="41"/>
      <c r="X219" s="41"/>
      <c r="Y219" s="41"/>
      <c r="Z219" s="41"/>
      <c r="AA219" s="41"/>
    </row>
    <row r="220" spans="1:27" ht="16">
      <c r="A220" s="36"/>
      <c r="B220" s="41"/>
      <c r="C220" s="41"/>
      <c r="D220" s="41"/>
      <c r="E220" s="41"/>
      <c r="F220" s="41"/>
      <c r="G220" s="65"/>
      <c r="H220" s="65"/>
      <c r="I220" s="65"/>
      <c r="J220" s="41"/>
      <c r="K220" s="41"/>
      <c r="L220" s="41"/>
      <c r="M220" s="41"/>
      <c r="N220" s="41"/>
      <c r="O220" s="41"/>
      <c r="P220" s="41"/>
      <c r="Q220" s="41"/>
      <c r="R220" s="41"/>
      <c r="S220" s="41"/>
      <c r="T220" s="41"/>
      <c r="U220" s="41"/>
      <c r="V220" s="41"/>
      <c r="W220" s="41"/>
      <c r="X220" s="41"/>
      <c r="Y220" s="41"/>
      <c r="Z220" s="41"/>
      <c r="AA220" s="41"/>
    </row>
    <row r="221" spans="1:27" ht="16">
      <c r="A221" s="36"/>
      <c r="B221" s="41"/>
      <c r="C221" s="41"/>
      <c r="D221" s="41"/>
      <c r="E221" s="41"/>
      <c r="F221" s="41"/>
      <c r="G221" s="65"/>
      <c r="H221" s="65"/>
      <c r="I221" s="65"/>
      <c r="J221" s="41"/>
      <c r="K221" s="41"/>
      <c r="L221" s="41"/>
      <c r="M221" s="41"/>
      <c r="N221" s="41"/>
      <c r="O221" s="41"/>
      <c r="P221" s="41"/>
      <c r="Q221" s="41"/>
      <c r="R221" s="41"/>
      <c r="S221" s="41"/>
      <c r="T221" s="41"/>
      <c r="U221" s="41"/>
      <c r="V221" s="41"/>
      <c r="W221" s="41"/>
      <c r="X221" s="41"/>
      <c r="Y221" s="41"/>
      <c r="Z221" s="41"/>
      <c r="AA221" s="41"/>
    </row>
    <row r="222" spans="1:27" ht="16">
      <c r="A222" s="36"/>
      <c r="B222" s="41"/>
      <c r="C222" s="41"/>
      <c r="D222" s="41"/>
      <c r="E222" s="41"/>
      <c r="F222" s="41"/>
      <c r="G222" s="65"/>
      <c r="H222" s="65"/>
      <c r="I222" s="65"/>
      <c r="J222" s="41"/>
      <c r="K222" s="41"/>
      <c r="L222" s="41"/>
      <c r="M222" s="41"/>
      <c r="N222" s="41"/>
      <c r="O222" s="41"/>
      <c r="P222" s="41"/>
      <c r="Q222" s="41"/>
      <c r="R222" s="41"/>
      <c r="S222" s="41"/>
      <c r="T222" s="41"/>
      <c r="U222" s="41"/>
      <c r="V222" s="41"/>
      <c r="W222" s="41"/>
      <c r="X222" s="41"/>
      <c r="Y222" s="41"/>
      <c r="Z222" s="41"/>
      <c r="AA222" s="41"/>
    </row>
    <row r="223" spans="1:27" ht="16">
      <c r="A223" s="36"/>
      <c r="B223" s="41"/>
      <c r="C223" s="41"/>
      <c r="D223" s="41"/>
      <c r="E223" s="41"/>
      <c r="F223" s="41"/>
      <c r="G223" s="65"/>
      <c r="H223" s="65"/>
      <c r="I223" s="65"/>
      <c r="J223" s="41"/>
      <c r="K223" s="41"/>
      <c r="L223" s="41"/>
      <c r="M223" s="41"/>
      <c r="N223" s="41"/>
      <c r="O223" s="41"/>
      <c r="P223" s="41"/>
      <c r="Q223" s="41"/>
      <c r="R223" s="41"/>
      <c r="S223" s="41"/>
      <c r="T223" s="41"/>
      <c r="U223" s="41"/>
      <c r="V223" s="41"/>
      <c r="W223" s="41"/>
      <c r="X223" s="41"/>
      <c r="Y223" s="41"/>
      <c r="Z223" s="41"/>
      <c r="AA223" s="41"/>
    </row>
    <row r="224" spans="1:27" ht="16">
      <c r="A224" s="36"/>
      <c r="B224" s="41"/>
      <c r="C224" s="41"/>
      <c r="D224" s="41"/>
      <c r="E224" s="41"/>
      <c r="F224" s="41"/>
      <c r="G224" s="65"/>
      <c r="H224" s="65"/>
      <c r="I224" s="65"/>
      <c r="J224" s="41"/>
      <c r="K224" s="41"/>
      <c r="L224" s="41"/>
      <c r="M224" s="41"/>
      <c r="N224" s="41"/>
      <c r="O224" s="41"/>
      <c r="P224" s="41"/>
      <c r="Q224" s="41"/>
      <c r="R224" s="41"/>
      <c r="S224" s="41"/>
      <c r="T224" s="41"/>
      <c r="U224" s="41"/>
      <c r="V224" s="41"/>
      <c r="W224" s="41"/>
      <c r="X224" s="41"/>
      <c r="Y224" s="41"/>
      <c r="Z224" s="41"/>
      <c r="AA224" s="41"/>
    </row>
    <row r="225" spans="1:27" ht="16">
      <c r="A225" s="36"/>
      <c r="B225" s="41"/>
      <c r="C225" s="41"/>
      <c r="D225" s="41"/>
      <c r="E225" s="41"/>
      <c r="F225" s="41"/>
      <c r="G225" s="65"/>
      <c r="H225" s="65"/>
      <c r="I225" s="65"/>
      <c r="J225" s="41"/>
      <c r="K225" s="41"/>
      <c r="L225" s="41"/>
      <c r="M225" s="41"/>
      <c r="N225" s="41"/>
      <c r="O225" s="41"/>
      <c r="P225" s="41"/>
      <c r="Q225" s="41"/>
      <c r="R225" s="41"/>
      <c r="S225" s="41"/>
      <c r="T225" s="41"/>
      <c r="U225" s="41"/>
      <c r="V225" s="41"/>
      <c r="W225" s="41"/>
      <c r="X225" s="41"/>
      <c r="Y225" s="41"/>
      <c r="Z225" s="41"/>
      <c r="AA225" s="41"/>
    </row>
    <row r="226" spans="1:27" ht="16">
      <c r="A226" s="36"/>
      <c r="B226" s="41"/>
      <c r="C226" s="41"/>
      <c r="D226" s="41"/>
      <c r="E226" s="41"/>
      <c r="F226" s="41"/>
      <c r="G226" s="65"/>
      <c r="H226" s="65"/>
      <c r="I226" s="65"/>
      <c r="J226" s="41"/>
      <c r="K226" s="41"/>
      <c r="L226" s="41"/>
      <c r="M226" s="41"/>
      <c r="N226" s="41"/>
      <c r="O226" s="41"/>
      <c r="P226" s="41"/>
      <c r="Q226" s="41"/>
      <c r="R226" s="41"/>
      <c r="S226" s="41"/>
      <c r="T226" s="41"/>
      <c r="U226" s="41"/>
      <c r="V226" s="41"/>
      <c r="W226" s="41"/>
      <c r="X226" s="41"/>
      <c r="Y226" s="41"/>
      <c r="Z226" s="41"/>
      <c r="AA226" s="41"/>
    </row>
    <row r="227" spans="1:27" ht="16">
      <c r="A227" s="36"/>
      <c r="B227" s="41"/>
      <c r="C227" s="41"/>
      <c r="D227" s="41"/>
      <c r="E227" s="41"/>
      <c r="F227" s="41"/>
      <c r="G227" s="65"/>
      <c r="H227" s="65"/>
      <c r="I227" s="65"/>
      <c r="J227" s="41"/>
      <c r="K227" s="41"/>
      <c r="L227" s="41"/>
      <c r="M227" s="41"/>
      <c r="N227" s="41"/>
      <c r="O227" s="41"/>
      <c r="P227" s="41"/>
      <c r="Q227" s="41"/>
      <c r="R227" s="41"/>
      <c r="S227" s="41"/>
      <c r="T227" s="41"/>
      <c r="U227" s="41"/>
      <c r="V227" s="41"/>
      <c r="W227" s="41"/>
      <c r="X227" s="41"/>
      <c r="Y227" s="41"/>
      <c r="Z227" s="41"/>
      <c r="AA227" s="41"/>
    </row>
    <row r="228" spans="1:27" ht="16">
      <c r="A228" s="36"/>
      <c r="B228" s="41"/>
      <c r="C228" s="41"/>
      <c r="D228" s="41"/>
      <c r="E228" s="41"/>
      <c r="F228" s="41"/>
      <c r="G228" s="65"/>
      <c r="H228" s="65"/>
      <c r="I228" s="65"/>
      <c r="J228" s="41"/>
      <c r="K228" s="41"/>
      <c r="L228" s="41"/>
      <c r="M228" s="41"/>
      <c r="N228" s="41"/>
      <c r="O228" s="41"/>
      <c r="P228" s="41"/>
      <c r="Q228" s="41"/>
      <c r="R228" s="41"/>
      <c r="S228" s="41"/>
      <c r="T228" s="41"/>
      <c r="U228" s="41"/>
      <c r="V228" s="41"/>
      <c r="W228" s="41"/>
      <c r="X228" s="41"/>
      <c r="Y228" s="41"/>
      <c r="Z228" s="41"/>
      <c r="AA228" s="41"/>
    </row>
    <row r="229" spans="1:27" ht="16">
      <c r="A229" s="36"/>
      <c r="B229" s="41"/>
      <c r="C229" s="41"/>
      <c r="D229" s="41"/>
      <c r="E229" s="41"/>
      <c r="F229" s="41"/>
      <c r="G229" s="65"/>
      <c r="H229" s="65"/>
      <c r="I229" s="65"/>
      <c r="J229" s="41"/>
      <c r="K229" s="41"/>
      <c r="L229" s="41"/>
      <c r="M229" s="41"/>
      <c r="N229" s="41"/>
      <c r="O229" s="41"/>
      <c r="P229" s="41"/>
      <c r="Q229" s="41"/>
      <c r="R229" s="41"/>
      <c r="S229" s="41"/>
      <c r="T229" s="41"/>
      <c r="U229" s="41"/>
      <c r="V229" s="41"/>
      <c r="W229" s="41"/>
      <c r="X229" s="41"/>
      <c r="Y229" s="41"/>
      <c r="Z229" s="41"/>
      <c r="AA229" s="41"/>
    </row>
    <row r="230" spans="1:27" ht="16">
      <c r="A230" s="36"/>
      <c r="B230" s="41"/>
      <c r="C230" s="41"/>
      <c r="D230" s="41"/>
      <c r="E230" s="41"/>
      <c r="F230" s="41"/>
      <c r="G230" s="65"/>
      <c r="H230" s="65"/>
      <c r="I230" s="65"/>
      <c r="J230" s="41"/>
      <c r="K230" s="41"/>
      <c r="L230" s="41"/>
      <c r="M230" s="41"/>
      <c r="N230" s="41"/>
      <c r="O230" s="41"/>
      <c r="P230" s="41"/>
      <c r="Q230" s="41"/>
      <c r="R230" s="41"/>
      <c r="S230" s="41"/>
      <c r="T230" s="41"/>
      <c r="U230" s="41"/>
      <c r="V230" s="41"/>
      <c r="W230" s="41"/>
      <c r="X230" s="41"/>
      <c r="Y230" s="41"/>
      <c r="Z230" s="41"/>
      <c r="AA230" s="41"/>
    </row>
    <row r="231" spans="1:27" ht="16">
      <c r="A231" s="36"/>
      <c r="B231" s="41"/>
      <c r="C231" s="41"/>
      <c r="D231" s="41"/>
      <c r="E231" s="41"/>
      <c r="F231" s="41"/>
      <c r="G231" s="65"/>
      <c r="H231" s="65"/>
      <c r="I231" s="65"/>
      <c r="J231" s="41"/>
      <c r="K231" s="41"/>
      <c r="L231" s="41"/>
      <c r="M231" s="41"/>
      <c r="N231" s="41"/>
      <c r="O231" s="41"/>
      <c r="P231" s="41"/>
      <c r="Q231" s="41"/>
      <c r="R231" s="41"/>
      <c r="S231" s="41"/>
      <c r="T231" s="41"/>
      <c r="U231" s="41"/>
      <c r="V231" s="41"/>
      <c r="W231" s="41"/>
      <c r="X231" s="41"/>
      <c r="Y231" s="41"/>
      <c r="Z231" s="41"/>
      <c r="AA231" s="41"/>
    </row>
    <row r="232" spans="1:27" ht="16">
      <c r="A232" s="36"/>
      <c r="B232" s="41"/>
      <c r="C232" s="41"/>
      <c r="D232" s="41"/>
      <c r="E232" s="41"/>
      <c r="F232" s="41"/>
      <c r="G232" s="65"/>
      <c r="H232" s="65"/>
      <c r="I232" s="65"/>
      <c r="J232" s="41"/>
      <c r="K232" s="41"/>
      <c r="L232" s="41"/>
      <c r="M232" s="41"/>
      <c r="N232" s="41"/>
      <c r="O232" s="41"/>
      <c r="P232" s="41"/>
      <c r="Q232" s="41"/>
      <c r="R232" s="41"/>
      <c r="S232" s="41"/>
      <c r="T232" s="41"/>
      <c r="U232" s="41"/>
      <c r="V232" s="41"/>
      <c r="W232" s="41"/>
      <c r="X232" s="41"/>
      <c r="Y232" s="41"/>
      <c r="Z232" s="41"/>
      <c r="AA232" s="41"/>
    </row>
    <row r="233" spans="1:27" ht="16">
      <c r="A233" s="36"/>
      <c r="B233" s="41"/>
      <c r="C233" s="41"/>
      <c r="D233" s="41"/>
      <c r="E233" s="41"/>
      <c r="F233" s="41"/>
      <c r="G233" s="65"/>
      <c r="H233" s="65"/>
      <c r="I233" s="65"/>
      <c r="J233" s="41"/>
      <c r="K233" s="41"/>
      <c r="L233" s="41"/>
      <c r="M233" s="41"/>
      <c r="N233" s="41"/>
      <c r="O233" s="41"/>
      <c r="P233" s="41"/>
      <c r="Q233" s="41"/>
      <c r="R233" s="41"/>
      <c r="S233" s="41"/>
      <c r="T233" s="41"/>
      <c r="U233" s="41"/>
      <c r="V233" s="41"/>
      <c r="W233" s="41"/>
      <c r="X233" s="41"/>
      <c r="Y233" s="41"/>
      <c r="Z233" s="41"/>
      <c r="AA233" s="41"/>
    </row>
    <row r="234" spans="1:27" ht="16">
      <c r="A234" s="36"/>
      <c r="B234" s="41"/>
      <c r="C234" s="41"/>
      <c r="D234" s="41"/>
      <c r="E234" s="41"/>
      <c r="F234" s="41"/>
      <c r="G234" s="65"/>
      <c r="H234" s="65"/>
      <c r="I234" s="65"/>
      <c r="J234" s="41"/>
      <c r="K234" s="41"/>
      <c r="L234" s="41"/>
      <c r="M234" s="41"/>
      <c r="N234" s="41"/>
      <c r="O234" s="41"/>
      <c r="P234" s="41"/>
      <c r="Q234" s="41"/>
      <c r="R234" s="41"/>
      <c r="S234" s="41"/>
      <c r="T234" s="41"/>
      <c r="U234" s="41"/>
      <c r="V234" s="41"/>
      <c r="W234" s="41"/>
      <c r="X234" s="41"/>
      <c r="Y234" s="41"/>
      <c r="Z234" s="41"/>
      <c r="AA234" s="41"/>
    </row>
    <row r="235" spans="1:27" ht="16">
      <c r="A235" s="36"/>
      <c r="B235" s="41"/>
      <c r="C235" s="41"/>
      <c r="D235" s="41"/>
      <c r="E235" s="41"/>
      <c r="F235" s="41"/>
      <c r="G235" s="65"/>
      <c r="H235" s="65"/>
      <c r="I235" s="65"/>
      <c r="J235" s="41"/>
      <c r="K235" s="41"/>
      <c r="L235" s="41"/>
      <c r="M235" s="41"/>
      <c r="N235" s="41"/>
      <c r="O235" s="41"/>
      <c r="P235" s="41"/>
      <c r="Q235" s="41"/>
      <c r="R235" s="41"/>
      <c r="S235" s="41"/>
      <c r="T235" s="41"/>
      <c r="U235" s="41"/>
      <c r="V235" s="41"/>
      <c r="W235" s="41"/>
      <c r="X235" s="41"/>
      <c r="Y235" s="41"/>
      <c r="Z235" s="41"/>
      <c r="AA235" s="41"/>
    </row>
    <row r="236" spans="1:27" ht="16">
      <c r="A236" s="36"/>
      <c r="B236" s="41"/>
      <c r="C236" s="41"/>
      <c r="D236" s="41"/>
      <c r="E236" s="41"/>
      <c r="F236" s="41"/>
      <c r="G236" s="65"/>
      <c r="H236" s="65"/>
      <c r="I236" s="65"/>
      <c r="J236" s="41"/>
      <c r="K236" s="41"/>
      <c r="L236" s="41"/>
      <c r="M236" s="41"/>
      <c r="N236" s="41"/>
      <c r="O236" s="41"/>
      <c r="P236" s="41"/>
      <c r="Q236" s="41"/>
      <c r="R236" s="41"/>
      <c r="S236" s="41"/>
      <c r="T236" s="41"/>
      <c r="U236" s="41"/>
      <c r="V236" s="41"/>
      <c r="W236" s="41"/>
      <c r="X236" s="41"/>
      <c r="Y236" s="41"/>
      <c r="Z236" s="41"/>
      <c r="AA236" s="41"/>
    </row>
    <row r="237" spans="1:27" ht="16">
      <c r="A237" s="36"/>
      <c r="B237" s="41"/>
      <c r="C237" s="41"/>
      <c r="D237" s="41"/>
      <c r="E237" s="41"/>
      <c r="F237" s="41"/>
      <c r="G237" s="65"/>
      <c r="H237" s="65"/>
      <c r="I237" s="65"/>
      <c r="J237" s="41"/>
      <c r="K237" s="41"/>
      <c r="L237" s="41"/>
      <c r="M237" s="41"/>
      <c r="N237" s="41"/>
      <c r="O237" s="41"/>
      <c r="P237" s="41"/>
      <c r="Q237" s="41"/>
      <c r="R237" s="41"/>
      <c r="S237" s="41"/>
      <c r="T237" s="41"/>
      <c r="U237" s="41"/>
      <c r="V237" s="41"/>
      <c r="W237" s="41"/>
      <c r="X237" s="41"/>
      <c r="Y237" s="41"/>
      <c r="Z237" s="41"/>
      <c r="AA237" s="41"/>
    </row>
    <row r="238" spans="1:27" ht="16">
      <c r="A238" s="36"/>
      <c r="B238" s="41"/>
      <c r="C238" s="41"/>
      <c r="D238" s="41"/>
      <c r="E238" s="41"/>
      <c r="F238" s="41"/>
      <c r="G238" s="65"/>
      <c r="H238" s="65"/>
      <c r="I238" s="65"/>
      <c r="J238" s="41"/>
      <c r="K238" s="41"/>
      <c r="L238" s="41"/>
      <c r="M238" s="41"/>
      <c r="N238" s="41"/>
      <c r="O238" s="41"/>
      <c r="P238" s="41"/>
      <c r="Q238" s="41"/>
      <c r="R238" s="41"/>
      <c r="S238" s="41"/>
      <c r="T238" s="41"/>
      <c r="U238" s="41"/>
      <c r="V238" s="41"/>
      <c r="W238" s="41"/>
      <c r="X238" s="41"/>
      <c r="Y238" s="41"/>
      <c r="Z238" s="41"/>
      <c r="AA238" s="41"/>
    </row>
    <row r="239" spans="1:27" ht="16">
      <c r="A239" s="36"/>
      <c r="B239" s="41"/>
      <c r="C239" s="41"/>
      <c r="D239" s="41"/>
      <c r="E239" s="41"/>
      <c r="F239" s="41"/>
      <c r="G239" s="65"/>
      <c r="H239" s="65"/>
      <c r="I239" s="65"/>
      <c r="J239" s="41"/>
      <c r="K239" s="41"/>
      <c r="L239" s="41"/>
      <c r="M239" s="41"/>
      <c r="N239" s="41"/>
      <c r="O239" s="41"/>
      <c r="P239" s="41"/>
      <c r="Q239" s="41"/>
      <c r="R239" s="41"/>
      <c r="S239" s="41"/>
      <c r="T239" s="41"/>
      <c r="U239" s="41"/>
      <c r="V239" s="41"/>
      <c r="W239" s="41"/>
      <c r="X239" s="41"/>
      <c r="Y239" s="41"/>
      <c r="Z239" s="41"/>
      <c r="AA239" s="41"/>
    </row>
    <row r="240" spans="1:27" ht="16">
      <c r="A240" s="36"/>
      <c r="B240" s="41"/>
      <c r="C240" s="41"/>
      <c r="D240" s="41"/>
      <c r="E240" s="41"/>
      <c r="F240" s="41"/>
      <c r="G240" s="65"/>
      <c r="H240" s="65"/>
      <c r="I240" s="65"/>
      <c r="J240" s="41"/>
      <c r="K240" s="41"/>
      <c r="L240" s="41"/>
      <c r="M240" s="41"/>
      <c r="N240" s="41"/>
      <c r="O240" s="41"/>
      <c r="P240" s="41"/>
      <c r="Q240" s="41"/>
      <c r="R240" s="41"/>
      <c r="S240" s="41"/>
      <c r="T240" s="41"/>
      <c r="U240" s="41"/>
      <c r="V240" s="41"/>
      <c r="W240" s="41"/>
      <c r="X240" s="41"/>
      <c r="Y240" s="41"/>
      <c r="Z240" s="41"/>
      <c r="AA240" s="41"/>
    </row>
    <row r="241" spans="1:27" ht="16">
      <c r="A241" s="36"/>
      <c r="B241" s="41"/>
      <c r="C241" s="41"/>
      <c r="D241" s="41"/>
      <c r="E241" s="41"/>
      <c r="F241" s="41"/>
      <c r="G241" s="65"/>
      <c r="H241" s="65"/>
      <c r="I241" s="65"/>
      <c r="J241" s="41"/>
      <c r="K241" s="41"/>
      <c r="L241" s="41"/>
      <c r="M241" s="41"/>
      <c r="N241" s="41"/>
      <c r="O241" s="41"/>
      <c r="P241" s="41"/>
      <c r="Q241" s="41"/>
      <c r="R241" s="41"/>
      <c r="S241" s="41"/>
      <c r="T241" s="41"/>
      <c r="U241" s="41"/>
      <c r="V241" s="41"/>
      <c r="W241" s="41"/>
      <c r="X241" s="41"/>
      <c r="Y241" s="41"/>
      <c r="Z241" s="41"/>
      <c r="AA241" s="41"/>
    </row>
    <row r="242" spans="1:27" ht="16">
      <c r="A242" s="36"/>
      <c r="B242" s="41"/>
      <c r="C242" s="41"/>
      <c r="D242" s="41"/>
      <c r="E242" s="41"/>
      <c r="F242" s="41"/>
      <c r="G242" s="65"/>
      <c r="H242" s="65"/>
      <c r="I242" s="65"/>
      <c r="J242" s="41"/>
      <c r="K242" s="41"/>
      <c r="L242" s="41"/>
      <c r="M242" s="41"/>
      <c r="N242" s="41"/>
      <c r="O242" s="41"/>
      <c r="P242" s="41"/>
      <c r="Q242" s="41"/>
      <c r="R242" s="41"/>
      <c r="S242" s="41"/>
      <c r="T242" s="41"/>
      <c r="U242" s="41"/>
      <c r="V242" s="41"/>
      <c r="W242" s="41"/>
      <c r="X242" s="41"/>
      <c r="Y242" s="41"/>
      <c r="Z242" s="41"/>
      <c r="AA242" s="41"/>
    </row>
    <row r="243" spans="1:27" ht="16">
      <c r="A243" s="36"/>
      <c r="B243" s="41"/>
      <c r="C243" s="41"/>
      <c r="D243" s="41"/>
      <c r="E243" s="41"/>
      <c r="F243" s="41"/>
      <c r="G243" s="65"/>
      <c r="H243" s="65"/>
      <c r="I243" s="65"/>
      <c r="J243" s="41"/>
      <c r="K243" s="41"/>
      <c r="L243" s="41"/>
      <c r="M243" s="41"/>
      <c r="N243" s="41"/>
      <c r="O243" s="41"/>
      <c r="P243" s="41"/>
      <c r="Q243" s="41"/>
      <c r="R243" s="41"/>
      <c r="S243" s="41"/>
      <c r="T243" s="41"/>
      <c r="U243" s="41"/>
      <c r="V243" s="41"/>
      <c r="W243" s="41"/>
      <c r="X243" s="41"/>
      <c r="Y243" s="41"/>
      <c r="Z243" s="41"/>
      <c r="AA243" s="41"/>
    </row>
    <row r="244" spans="1:27" ht="16">
      <c r="A244" s="36"/>
      <c r="B244" s="41"/>
      <c r="C244" s="41"/>
      <c r="D244" s="41"/>
      <c r="E244" s="41"/>
      <c r="F244" s="41"/>
      <c r="G244" s="65"/>
      <c r="H244" s="65"/>
      <c r="I244" s="65"/>
      <c r="J244" s="41"/>
      <c r="K244" s="41"/>
      <c r="L244" s="41"/>
      <c r="M244" s="41"/>
      <c r="N244" s="41"/>
      <c r="O244" s="41"/>
      <c r="P244" s="41"/>
      <c r="Q244" s="41"/>
      <c r="R244" s="41"/>
      <c r="S244" s="41"/>
      <c r="T244" s="41"/>
      <c r="U244" s="41"/>
      <c r="V244" s="41"/>
      <c r="W244" s="41"/>
      <c r="X244" s="41"/>
      <c r="Y244" s="41"/>
      <c r="Z244" s="41"/>
      <c r="AA244" s="41"/>
    </row>
    <row r="245" spans="1:27" ht="16">
      <c r="A245" s="36"/>
      <c r="B245" s="41"/>
      <c r="C245" s="41"/>
      <c r="D245" s="41"/>
      <c r="E245" s="41"/>
      <c r="F245" s="41"/>
      <c r="G245" s="65"/>
      <c r="H245" s="65"/>
      <c r="I245" s="65"/>
      <c r="J245" s="41"/>
      <c r="K245" s="41"/>
      <c r="L245" s="41"/>
      <c r="M245" s="41"/>
      <c r="N245" s="41"/>
      <c r="O245" s="41"/>
      <c r="P245" s="41"/>
      <c r="Q245" s="41"/>
      <c r="R245" s="41"/>
      <c r="S245" s="41"/>
      <c r="T245" s="41"/>
      <c r="U245" s="41"/>
      <c r="V245" s="41"/>
      <c r="W245" s="41"/>
      <c r="X245" s="41"/>
      <c r="Y245" s="41"/>
      <c r="Z245" s="41"/>
      <c r="AA245" s="41"/>
    </row>
    <row r="246" spans="1:27" ht="16">
      <c r="A246" s="36"/>
      <c r="B246" s="41"/>
      <c r="C246" s="41"/>
      <c r="D246" s="41"/>
      <c r="E246" s="41"/>
      <c r="F246" s="41"/>
      <c r="G246" s="65"/>
      <c r="H246" s="65"/>
      <c r="I246" s="65"/>
      <c r="J246" s="41"/>
      <c r="K246" s="41"/>
      <c r="L246" s="41"/>
      <c r="M246" s="41"/>
      <c r="N246" s="41"/>
      <c r="O246" s="41"/>
      <c r="P246" s="41"/>
      <c r="Q246" s="41"/>
      <c r="R246" s="41"/>
      <c r="S246" s="41"/>
      <c r="T246" s="41"/>
      <c r="U246" s="41"/>
      <c r="V246" s="41"/>
      <c r="W246" s="41"/>
      <c r="X246" s="41"/>
      <c r="Y246" s="41"/>
      <c r="Z246" s="41"/>
      <c r="AA246" s="41"/>
    </row>
    <row r="247" spans="1:27" ht="16">
      <c r="A247" s="36"/>
      <c r="B247" s="41"/>
      <c r="C247" s="41"/>
      <c r="D247" s="41"/>
      <c r="E247" s="41"/>
      <c r="F247" s="41"/>
      <c r="G247" s="65"/>
      <c r="H247" s="65"/>
      <c r="I247" s="65"/>
      <c r="J247" s="41"/>
      <c r="K247" s="41"/>
      <c r="L247" s="41"/>
      <c r="M247" s="41"/>
      <c r="N247" s="41"/>
      <c r="O247" s="41"/>
      <c r="P247" s="41"/>
      <c r="Q247" s="41"/>
      <c r="R247" s="41"/>
      <c r="S247" s="41"/>
      <c r="T247" s="41"/>
      <c r="U247" s="41"/>
      <c r="V247" s="41"/>
      <c r="W247" s="41"/>
      <c r="X247" s="41"/>
      <c r="Y247" s="41"/>
      <c r="Z247" s="41"/>
      <c r="AA247" s="41"/>
    </row>
    <row r="248" spans="1:27" ht="16">
      <c r="A248" s="36"/>
      <c r="B248" s="41"/>
      <c r="C248" s="41"/>
      <c r="D248" s="41"/>
      <c r="E248" s="41"/>
      <c r="F248" s="41"/>
      <c r="G248" s="65"/>
      <c r="H248" s="65"/>
      <c r="I248" s="65"/>
      <c r="J248" s="41"/>
      <c r="K248" s="41"/>
      <c r="L248" s="41"/>
      <c r="M248" s="41"/>
      <c r="N248" s="41"/>
      <c r="O248" s="41"/>
      <c r="P248" s="41"/>
      <c r="Q248" s="41"/>
      <c r="R248" s="41"/>
      <c r="S248" s="41"/>
      <c r="T248" s="41"/>
      <c r="U248" s="41"/>
      <c r="V248" s="41"/>
      <c r="W248" s="41"/>
      <c r="X248" s="41"/>
      <c r="Y248" s="41"/>
      <c r="Z248" s="41"/>
      <c r="AA248" s="41"/>
    </row>
    <row r="249" spans="1:27" ht="16">
      <c r="A249" s="36"/>
      <c r="B249" s="41"/>
      <c r="C249" s="41"/>
      <c r="D249" s="41"/>
      <c r="E249" s="41"/>
      <c r="F249" s="41"/>
      <c r="G249" s="65"/>
      <c r="H249" s="65"/>
      <c r="I249" s="65"/>
      <c r="J249" s="41"/>
      <c r="K249" s="41"/>
      <c r="L249" s="41"/>
      <c r="M249" s="41"/>
      <c r="N249" s="41"/>
      <c r="O249" s="41"/>
      <c r="P249" s="41"/>
      <c r="Q249" s="41"/>
      <c r="R249" s="41"/>
      <c r="S249" s="41"/>
      <c r="T249" s="41"/>
      <c r="U249" s="41"/>
      <c r="V249" s="41"/>
      <c r="W249" s="41"/>
      <c r="X249" s="41"/>
      <c r="Y249" s="41"/>
      <c r="Z249" s="41"/>
      <c r="AA249" s="41"/>
    </row>
    <row r="250" spans="1:27" ht="16">
      <c r="A250" s="36"/>
      <c r="B250" s="41"/>
      <c r="C250" s="41"/>
      <c r="D250" s="41"/>
      <c r="E250" s="41"/>
      <c r="F250" s="41"/>
      <c r="G250" s="65"/>
      <c r="H250" s="65"/>
      <c r="I250" s="65"/>
      <c r="J250" s="41"/>
      <c r="K250" s="41"/>
      <c r="L250" s="41"/>
      <c r="M250" s="41"/>
      <c r="N250" s="41"/>
      <c r="O250" s="41"/>
      <c r="P250" s="41"/>
      <c r="Q250" s="41"/>
      <c r="R250" s="41"/>
      <c r="S250" s="41"/>
      <c r="T250" s="41"/>
      <c r="U250" s="41"/>
      <c r="V250" s="41"/>
      <c r="W250" s="41"/>
      <c r="X250" s="41"/>
      <c r="Y250" s="41"/>
      <c r="Z250" s="41"/>
      <c r="AA250" s="41"/>
    </row>
    <row r="251" spans="1:27" ht="16">
      <c r="A251" s="36"/>
      <c r="B251" s="41"/>
      <c r="C251" s="41"/>
      <c r="D251" s="41"/>
      <c r="E251" s="41"/>
      <c r="F251" s="41"/>
      <c r="G251" s="65"/>
      <c r="H251" s="65"/>
      <c r="I251" s="65"/>
      <c r="J251" s="41"/>
      <c r="K251" s="41"/>
      <c r="L251" s="41"/>
      <c r="M251" s="41"/>
      <c r="N251" s="41"/>
      <c r="O251" s="41"/>
      <c r="P251" s="41"/>
      <c r="Q251" s="41"/>
      <c r="R251" s="41"/>
      <c r="S251" s="41"/>
      <c r="T251" s="41"/>
      <c r="U251" s="41"/>
      <c r="V251" s="41"/>
      <c r="W251" s="41"/>
      <c r="X251" s="41"/>
      <c r="Y251" s="41"/>
      <c r="Z251" s="41"/>
      <c r="AA251" s="41"/>
    </row>
    <row r="252" spans="1:27" ht="16">
      <c r="A252" s="36"/>
      <c r="B252" s="41"/>
      <c r="C252" s="41"/>
      <c r="D252" s="41"/>
      <c r="E252" s="41"/>
      <c r="F252" s="41"/>
      <c r="G252" s="65"/>
      <c r="H252" s="65"/>
      <c r="I252" s="65"/>
      <c r="J252" s="41"/>
      <c r="K252" s="41"/>
      <c r="L252" s="41"/>
      <c r="M252" s="41"/>
      <c r="N252" s="41"/>
      <c r="O252" s="41"/>
      <c r="P252" s="41"/>
      <c r="Q252" s="41"/>
      <c r="R252" s="41"/>
      <c r="S252" s="41"/>
      <c r="T252" s="41"/>
      <c r="U252" s="41"/>
      <c r="V252" s="41"/>
      <c r="W252" s="41"/>
      <c r="X252" s="41"/>
      <c r="Y252" s="41"/>
      <c r="Z252" s="41"/>
      <c r="AA252" s="41"/>
    </row>
    <row r="253" spans="1:27" ht="16">
      <c r="A253" s="36"/>
      <c r="B253" s="41"/>
      <c r="C253" s="41"/>
      <c r="D253" s="41"/>
      <c r="E253" s="41"/>
      <c r="F253" s="41"/>
      <c r="G253" s="65"/>
      <c r="H253" s="65"/>
      <c r="I253" s="65"/>
      <c r="J253" s="41"/>
      <c r="K253" s="41"/>
      <c r="L253" s="41"/>
      <c r="M253" s="41"/>
      <c r="N253" s="41"/>
      <c r="O253" s="41"/>
      <c r="P253" s="41"/>
      <c r="Q253" s="41"/>
      <c r="R253" s="41"/>
      <c r="S253" s="41"/>
      <c r="T253" s="41"/>
      <c r="U253" s="41"/>
      <c r="V253" s="41"/>
      <c r="W253" s="41"/>
      <c r="X253" s="41"/>
      <c r="Y253" s="41"/>
      <c r="Z253" s="41"/>
      <c r="AA253" s="41"/>
    </row>
    <row r="254" spans="1:27" ht="16">
      <c r="A254" s="36"/>
      <c r="B254" s="41"/>
      <c r="C254" s="41"/>
      <c r="D254" s="41"/>
      <c r="E254" s="41"/>
      <c r="F254" s="41"/>
      <c r="G254" s="65"/>
      <c r="H254" s="65"/>
      <c r="I254" s="65"/>
      <c r="J254" s="41"/>
      <c r="K254" s="41"/>
      <c r="L254" s="41"/>
      <c r="M254" s="41"/>
      <c r="N254" s="41"/>
      <c r="O254" s="41"/>
      <c r="P254" s="41"/>
      <c r="Q254" s="41"/>
      <c r="R254" s="41"/>
      <c r="S254" s="41"/>
      <c r="T254" s="41"/>
      <c r="U254" s="41"/>
      <c r="V254" s="41"/>
      <c r="W254" s="41"/>
      <c r="X254" s="41"/>
      <c r="Y254" s="41"/>
      <c r="Z254" s="41"/>
      <c r="AA254" s="41"/>
    </row>
    <row r="255" spans="1:27" ht="16">
      <c r="A255" s="36"/>
      <c r="B255" s="41"/>
      <c r="C255" s="41"/>
      <c r="D255" s="41"/>
      <c r="E255" s="41"/>
      <c r="F255" s="41"/>
      <c r="G255" s="65"/>
      <c r="H255" s="65"/>
      <c r="I255" s="65"/>
      <c r="J255" s="41"/>
      <c r="K255" s="41"/>
      <c r="L255" s="41"/>
      <c r="M255" s="41"/>
      <c r="N255" s="41"/>
      <c r="O255" s="41"/>
      <c r="P255" s="41"/>
      <c r="Q255" s="41"/>
      <c r="R255" s="41"/>
      <c r="S255" s="41"/>
      <c r="T255" s="41"/>
      <c r="U255" s="41"/>
      <c r="V255" s="41"/>
      <c r="W255" s="41"/>
      <c r="X255" s="41"/>
      <c r="Y255" s="41"/>
      <c r="Z255" s="41"/>
      <c r="AA255" s="41"/>
    </row>
    <row r="256" spans="1:27" ht="16">
      <c r="A256" s="36"/>
      <c r="B256" s="41"/>
      <c r="C256" s="41"/>
      <c r="D256" s="41"/>
      <c r="E256" s="41"/>
      <c r="F256" s="41"/>
      <c r="G256" s="65"/>
      <c r="H256" s="65"/>
      <c r="I256" s="65"/>
      <c r="J256" s="41"/>
      <c r="K256" s="41"/>
      <c r="L256" s="41"/>
      <c r="M256" s="41"/>
      <c r="N256" s="41"/>
      <c r="O256" s="41"/>
      <c r="P256" s="41"/>
      <c r="Q256" s="41"/>
      <c r="R256" s="41"/>
      <c r="S256" s="41"/>
      <c r="T256" s="41"/>
      <c r="U256" s="41"/>
      <c r="V256" s="41"/>
      <c r="W256" s="41"/>
      <c r="X256" s="41"/>
      <c r="Y256" s="41"/>
      <c r="Z256" s="41"/>
      <c r="AA256" s="41"/>
    </row>
    <row r="257" spans="1:27" ht="16">
      <c r="A257" s="36"/>
      <c r="B257" s="41"/>
      <c r="C257" s="41"/>
      <c r="D257" s="41"/>
      <c r="E257" s="41"/>
      <c r="F257" s="41"/>
      <c r="G257" s="65"/>
      <c r="H257" s="65"/>
      <c r="I257" s="65"/>
      <c r="J257" s="41"/>
      <c r="K257" s="41"/>
      <c r="L257" s="41"/>
      <c r="M257" s="41"/>
      <c r="N257" s="41"/>
      <c r="O257" s="41"/>
      <c r="P257" s="41"/>
      <c r="Q257" s="41"/>
      <c r="R257" s="41"/>
      <c r="S257" s="41"/>
      <c r="T257" s="41"/>
      <c r="U257" s="41"/>
      <c r="V257" s="41"/>
      <c r="W257" s="41"/>
      <c r="X257" s="41"/>
      <c r="Y257" s="41"/>
      <c r="Z257" s="41"/>
      <c r="AA257" s="41"/>
    </row>
    <row r="258" spans="1:27" ht="16">
      <c r="A258" s="36"/>
      <c r="B258" s="41"/>
      <c r="C258" s="41"/>
      <c r="D258" s="41"/>
      <c r="E258" s="41"/>
      <c r="F258" s="41"/>
      <c r="G258" s="65"/>
      <c r="H258" s="65"/>
      <c r="I258" s="65"/>
      <c r="J258" s="41"/>
      <c r="K258" s="41"/>
      <c r="L258" s="41"/>
      <c r="M258" s="41"/>
      <c r="N258" s="41"/>
      <c r="O258" s="41"/>
      <c r="P258" s="41"/>
      <c r="Q258" s="41"/>
      <c r="R258" s="41"/>
      <c r="S258" s="41"/>
      <c r="T258" s="41"/>
      <c r="U258" s="41"/>
      <c r="V258" s="41"/>
      <c r="W258" s="41"/>
      <c r="X258" s="41"/>
      <c r="Y258" s="41"/>
      <c r="Z258" s="41"/>
      <c r="AA258" s="41"/>
    </row>
    <row r="259" spans="1:27" ht="16">
      <c r="A259" s="36"/>
      <c r="B259" s="41"/>
      <c r="C259" s="41"/>
      <c r="D259" s="41"/>
      <c r="E259" s="41"/>
      <c r="F259" s="41"/>
      <c r="G259" s="65"/>
      <c r="H259" s="65"/>
      <c r="I259" s="65"/>
      <c r="J259" s="41"/>
      <c r="K259" s="41"/>
      <c r="L259" s="41"/>
      <c r="M259" s="41"/>
      <c r="N259" s="41"/>
      <c r="O259" s="41"/>
      <c r="P259" s="41"/>
      <c r="Q259" s="41"/>
      <c r="R259" s="41"/>
      <c r="S259" s="41"/>
      <c r="T259" s="41"/>
      <c r="U259" s="41"/>
      <c r="V259" s="41"/>
      <c r="W259" s="41"/>
      <c r="X259" s="41"/>
      <c r="Y259" s="41"/>
      <c r="Z259" s="41"/>
      <c r="AA259" s="41"/>
    </row>
    <row r="260" spans="1:27" ht="16">
      <c r="A260" s="36"/>
      <c r="B260" s="41"/>
      <c r="C260" s="41"/>
      <c r="D260" s="41"/>
      <c r="E260" s="41"/>
      <c r="F260" s="41"/>
      <c r="G260" s="65"/>
      <c r="H260" s="65"/>
      <c r="I260" s="65"/>
      <c r="J260" s="41"/>
      <c r="K260" s="41"/>
      <c r="L260" s="41"/>
      <c r="M260" s="41"/>
      <c r="N260" s="41"/>
      <c r="O260" s="41"/>
      <c r="P260" s="41"/>
      <c r="Q260" s="41"/>
      <c r="R260" s="41"/>
      <c r="S260" s="41"/>
      <c r="T260" s="41"/>
      <c r="U260" s="41"/>
      <c r="V260" s="41"/>
      <c r="W260" s="41"/>
      <c r="X260" s="41"/>
      <c r="Y260" s="41"/>
      <c r="Z260" s="41"/>
      <c r="AA260" s="41"/>
    </row>
    <row r="261" spans="1:27" ht="16">
      <c r="A261" s="36"/>
      <c r="B261" s="41"/>
      <c r="C261" s="41"/>
      <c r="D261" s="41"/>
      <c r="E261" s="41"/>
      <c r="F261" s="41"/>
      <c r="G261" s="65"/>
      <c r="H261" s="65"/>
      <c r="I261" s="65"/>
      <c r="J261" s="41"/>
      <c r="K261" s="41"/>
      <c r="L261" s="41"/>
      <c r="M261" s="41"/>
      <c r="N261" s="41"/>
      <c r="O261" s="41"/>
      <c r="P261" s="41"/>
      <c r="Q261" s="41"/>
      <c r="R261" s="41"/>
      <c r="S261" s="41"/>
      <c r="T261" s="41"/>
      <c r="U261" s="41"/>
      <c r="V261" s="41"/>
      <c r="W261" s="41"/>
      <c r="X261" s="41"/>
      <c r="Y261" s="41"/>
      <c r="Z261" s="41"/>
      <c r="AA261" s="41"/>
    </row>
    <row r="262" spans="1:27" ht="16">
      <c r="A262" s="36"/>
      <c r="B262" s="41"/>
      <c r="C262" s="41"/>
      <c r="D262" s="41"/>
      <c r="E262" s="41"/>
      <c r="F262" s="41"/>
      <c r="G262" s="65"/>
      <c r="H262" s="65"/>
      <c r="I262" s="65"/>
      <c r="J262" s="41"/>
      <c r="K262" s="41"/>
      <c r="L262" s="41"/>
      <c r="M262" s="41"/>
      <c r="N262" s="41"/>
      <c r="O262" s="41"/>
      <c r="P262" s="41"/>
      <c r="Q262" s="41"/>
      <c r="R262" s="41"/>
      <c r="S262" s="41"/>
      <c r="T262" s="41"/>
      <c r="U262" s="41"/>
      <c r="V262" s="41"/>
      <c r="W262" s="41"/>
      <c r="X262" s="41"/>
      <c r="Y262" s="41"/>
      <c r="Z262" s="41"/>
      <c r="AA262" s="41"/>
    </row>
    <row r="263" spans="1:27" ht="16">
      <c r="A263" s="36"/>
      <c r="B263" s="41"/>
      <c r="C263" s="41"/>
      <c r="D263" s="41"/>
      <c r="E263" s="41"/>
      <c r="F263" s="41"/>
      <c r="G263" s="65"/>
      <c r="H263" s="65"/>
      <c r="I263" s="65"/>
      <c r="J263" s="41"/>
      <c r="K263" s="41"/>
      <c r="L263" s="41"/>
      <c r="M263" s="41"/>
      <c r="N263" s="41"/>
      <c r="O263" s="41"/>
      <c r="P263" s="41"/>
      <c r="Q263" s="41"/>
      <c r="R263" s="41"/>
      <c r="S263" s="41"/>
      <c r="T263" s="41"/>
      <c r="U263" s="41"/>
      <c r="V263" s="41"/>
      <c r="W263" s="41"/>
      <c r="X263" s="41"/>
      <c r="Y263" s="41"/>
      <c r="Z263" s="41"/>
      <c r="AA263" s="41"/>
    </row>
    <row r="264" spans="1:27" ht="16">
      <c r="A264" s="36"/>
      <c r="B264" s="41"/>
      <c r="C264" s="41"/>
      <c r="D264" s="41"/>
      <c r="E264" s="41"/>
      <c r="F264" s="41"/>
      <c r="G264" s="65"/>
      <c r="H264" s="65"/>
      <c r="I264" s="65"/>
      <c r="J264" s="41"/>
      <c r="K264" s="41"/>
      <c r="L264" s="41"/>
      <c r="M264" s="41"/>
      <c r="N264" s="41"/>
      <c r="O264" s="41"/>
      <c r="P264" s="41"/>
      <c r="Q264" s="41"/>
      <c r="R264" s="41"/>
      <c r="S264" s="41"/>
      <c r="T264" s="41"/>
      <c r="U264" s="41"/>
      <c r="V264" s="41"/>
      <c r="W264" s="41"/>
      <c r="X264" s="41"/>
      <c r="Y264" s="41"/>
      <c r="Z264" s="41"/>
      <c r="AA264" s="41"/>
    </row>
    <row r="265" spans="1:27" ht="16">
      <c r="A265" s="36"/>
      <c r="B265" s="41"/>
      <c r="C265" s="41"/>
      <c r="D265" s="41"/>
      <c r="E265" s="41"/>
      <c r="F265" s="41"/>
      <c r="G265" s="65"/>
      <c r="H265" s="65"/>
      <c r="I265" s="65"/>
      <c r="J265" s="41"/>
      <c r="K265" s="41"/>
      <c r="L265" s="41"/>
      <c r="M265" s="41"/>
      <c r="N265" s="41"/>
      <c r="O265" s="41"/>
      <c r="P265" s="41"/>
      <c r="Q265" s="41"/>
      <c r="R265" s="41"/>
      <c r="S265" s="41"/>
      <c r="T265" s="41"/>
      <c r="U265" s="41"/>
      <c r="V265" s="41"/>
      <c r="W265" s="41"/>
      <c r="X265" s="41"/>
      <c r="Y265" s="41"/>
      <c r="Z265" s="41"/>
      <c r="AA265" s="41"/>
    </row>
    <row r="266" spans="1:27" ht="16">
      <c r="A266" s="36"/>
      <c r="B266" s="41"/>
      <c r="C266" s="41"/>
      <c r="D266" s="41"/>
      <c r="E266" s="41"/>
      <c r="F266" s="41"/>
      <c r="G266" s="65"/>
      <c r="H266" s="65"/>
      <c r="I266" s="65"/>
      <c r="J266" s="41"/>
      <c r="K266" s="41"/>
      <c r="L266" s="41"/>
      <c r="M266" s="41"/>
      <c r="N266" s="41"/>
      <c r="O266" s="41"/>
      <c r="P266" s="41"/>
      <c r="Q266" s="41"/>
      <c r="R266" s="41"/>
      <c r="S266" s="41"/>
      <c r="T266" s="41"/>
      <c r="U266" s="41"/>
      <c r="V266" s="41"/>
      <c r="W266" s="41"/>
      <c r="X266" s="41"/>
      <c r="Y266" s="41"/>
      <c r="Z266" s="41"/>
      <c r="AA266" s="41"/>
    </row>
    <row r="267" spans="1:27" ht="16">
      <c r="A267" s="36"/>
      <c r="B267" s="41"/>
      <c r="C267" s="41"/>
      <c r="D267" s="41"/>
      <c r="E267" s="41"/>
      <c r="F267" s="41"/>
      <c r="G267" s="65"/>
      <c r="H267" s="65"/>
      <c r="I267" s="65"/>
      <c r="J267" s="41"/>
      <c r="K267" s="41"/>
      <c r="L267" s="41"/>
      <c r="M267" s="41"/>
      <c r="N267" s="41"/>
      <c r="O267" s="41"/>
      <c r="P267" s="41"/>
      <c r="Q267" s="41"/>
      <c r="R267" s="41"/>
      <c r="S267" s="41"/>
      <c r="T267" s="41"/>
      <c r="U267" s="41"/>
      <c r="V267" s="41"/>
      <c r="W267" s="41"/>
      <c r="X267" s="41"/>
      <c r="Y267" s="41"/>
      <c r="Z267" s="41"/>
      <c r="AA267" s="41"/>
    </row>
    <row r="268" spans="1:27" ht="16">
      <c r="A268" s="36"/>
      <c r="B268" s="41"/>
      <c r="C268" s="41"/>
      <c r="D268" s="41"/>
      <c r="E268" s="41"/>
      <c r="F268" s="41"/>
      <c r="G268" s="65"/>
      <c r="H268" s="65"/>
      <c r="I268" s="65"/>
      <c r="J268" s="41"/>
      <c r="K268" s="41"/>
      <c r="L268" s="41"/>
      <c r="M268" s="41"/>
      <c r="N268" s="41"/>
      <c r="O268" s="41"/>
      <c r="P268" s="41"/>
      <c r="Q268" s="41"/>
      <c r="R268" s="41"/>
      <c r="S268" s="41"/>
      <c r="T268" s="41"/>
      <c r="U268" s="41"/>
      <c r="V268" s="41"/>
      <c r="W268" s="41"/>
      <c r="X268" s="41"/>
      <c r="Y268" s="41"/>
      <c r="Z268" s="41"/>
      <c r="AA268" s="41"/>
    </row>
    <row r="269" spans="1:27" ht="16">
      <c r="A269" s="36"/>
      <c r="B269" s="41"/>
      <c r="C269" s="41"/>
      <c r="D269" s="41"/>
      <c r="E269" s="41"/>
      <c r="F269" s="41"/>
      <c r="G269" s="65"/>
      <c r="H269" s="65"/>
      <c r="I269" s="65"/>
      <c r="J269" s="41"/>
      <c r="K269" s="41"/>
      <c r="L269" s="41"/>
      <c r="M269" s="41"/>
      <c r="N269" s="41"/>
      <c r="O269" s="41"/>
      <c r="P269" s="41"/>
      <c r="Q269" s="41"/>
      <c r="R269" s="41"/>
      <c r="S269" s="41"/>
      <c r="T269" s="41"/>
      <c r="U269" s="41"/>
      <c r="V269" s="41"/>
      <c r="W269" s="41"/>
      <c r="X269" s="41"/>
      <c r="Y269" s="41"/>
      <c r="Z269" s="41"/>
      <c r="AA269" s="41"/>
    </row>
    <row r="270" spans="1:27" ht="16">
      <c r="A270" s="36"/>
      <c r="B270" s="41"/>
      <c r="C270" s="41"/>
      <c r="D270" s="41"/>
      <c r="E270" s="41"/>
      <c r="F270" s="41"/>
      <c r="G270" s="65"/>
      <c r="H270" s="65"/>
      <c r="I270" s="65"/>
      <c r="J270" s="41"/>
      <c r="K270" s="41"/>
      <c r="L270" s="41"/>
      <c r="M270" s="41"/>
      <c r="N270" s="41"/>
      <c r="O270" s="41"/>
      <c r="P270" s="41"/>
      <c r="Q270" s="41"/>
      <c r="R270" s="41"/>
      <c r="S270" s="41"/>
      <c r="T270" s="41"/>
      <c r="U270" s="41"/>
      <c r="V270" s="41"/>
      <c r="W270" s="41"/>
      <c r="X270" s="41"/>
      <c r="Y270" s="41"/>
      <c r="Z270" s="41"/>
      <c r="AA270" s="41"/>
    </row>
    <row r="271" spans="1:27" ht="16">
      <c r="A271" s="36"/>
      <c r="B271" s="41"/>
      <c r="C271" s="41"/>
      <c r="D271" s="41"/>
      <c r="E271" s="41"/>
      <c r="F271" s="41"/>
      <c r="G271" s="65"/>
      <c r="H271" s="65"/>
      <c r="I271" s="65"/>
      <c r="J271" s="41"/>
      <c r="K271" s="41"/>
      <c r="L271" s="41"/>
      <c r="M271" s="41"/>
      <c r="N271" s="41"/>
      <c r="O271" s="41"/>
      <c r="P271" s="41"/>
      <c r="Q271" s="41"/>
      <c r="R271" s="41"/>
      <c r="S271" s="41"/>
      <c r="T271" s="41"/>
      <c r="U271" s="41"/>
      <c r="V271" s="41"/>
      <c r="W271" s="41"/>
      <c r="X271" s="41"/>
      <c r="Y271" s="41"/>
      <c r="Z271" s="41"/>
      <c r="AA271" s="41"/>
    </row>
    <row r="272" spans="1:27" ht="16">
      <c r="A272" s="36"/>
      <c r="B272" s="41"/>
      <c r="C272" s="41"/>
      <c r="D272" s="41"/>
      <c r="E272" s="41"/>
      <c r="F272" s="41"/>
      <c r="G272" s="65"/>
      <c r="H272" s="65"/>
      <c r="I272" s="65"/>
      <c r="J272" s="41"/>
      <c r="K272" s="41"/>
      <c r="L272" s="41"/>
      <c r="M272" s="41"/>
      <c r="N272" s="41"/>
      <c r="O272" s="41"/>
      <c r="P272" s="41"/>
      <c r="Q272" s="41"/>
      <c r="R272" s="41"/>
      <c r="S272" s="41"/>
      <c r="T272" s="41"/>
      <c r="U272" s="41"/>
      <c r="V272" s="41"/>
      <c r="W272" s="41"/>
      <c r="X272" s="41"/>
      <c r="Y272" s="41"/>
      <c r="Z272" s="41"/>
      <c r="AA272" s="41"/>
    </row>
    <row r="273" spans="1:27" ht="16">
      <c r="A273" s="36"/>
      <c r="B273" s="41"/>
      <c r="C273" s="41"/>
      <c r="D273" s="41"/>
      <c r="E273" s="41"/>
      <c r="F273" s="41"/>
      <c r="G273" s="65"/>
      <c r="H273" s="65"/>
      <c r="I273" s="65"/>
      <c r="J273" s="41"/>
      <c r="K273" s="41"/>
      <c r="L273" s="41"/>
      <c r="M273" s="41"/>
      <c r="N273" s="41"/>
      <c r="O273" s="41"/>
      <c r="P273" s="41"/>
      <c r="Q273" s="41"/>
      <c r="R273" s="41"/>
      <c r="S273" s="41"/>
      <c r="T273" s="41"/>
      <c r="U273" s="41"/>
      <c r="V273" s="41"/>
      <c r="W273" s="41"/>
      <c r="X273" s="41"/>
      <c r="Y273" s="41"/>
      <c r="Z273" s="41"/>
      <c r="AA273" s="41"/>
    </row>
    <row r="274" spans="1:27" ht="16">
      <c r="A274" s="36"/>
      <c r="B274" s="41"/>
      <c r="C274" s="41"/>
      <c r="D274" s="41"/>
      <c r="E274" s="41"/>
      <c r="F274" s="41"/>
      <c r="G274" s="65"/>
      <c r="H274" s="65"/>
      <c r="I274" s="65"/>
      <c r="J274" s="41"/>
      <c r="K274" s="41"/>
      <c r="L274" s="41"/>
      <c r="M274" s="41"/>
      <c r="N274" s="41"/>
      <c r="O274" s="41"/>
      <c r="P274" s="41"/>
      <c r="Q274" s="41"/>
      <c r="R274" s="41"/>
      <c r="S274" s="41"/>
      <c r="T274" s="41"/>
      <c r="U274" s="41"/>
      <c r="V274" s="41"/>
      <c r="W274" s="41"/>
      <c r="X274" s="41"/>
      <c r="Y274" s="41"/>
      <c r="Z274" s="41"/>
      <c r="AA274" s="41"/>
    </row>
    <row r="275" spans="1:27" ht="16">
      <c r="A275" s="36"/>
      <c r="B275" s="41"/>
      <c r="C275" s="41"/>
      <c r="D275" s="41"/>
      <c r="E275" s="41"/>
      <c r="F275" s="41"/>
      <c r="G275" s="65"/>
      <c r="H275" s="65"/>
      <c r="I275" s="65"/>
      <c r="J275" s="41"/>
      <c r="K275" s="41"/>
      <c r="L275" s="41"/>
      <c r="M275" s="41"/>
      <c r="N275" s="41"/>
      <c r="O275" s="41"/>
      <c r="P275" s="41"/>
      <c r="Q275" s="41"/>
      <c r="R275" s="41"/>
      <c r="S275" s="41"/>
      <c r="T275" s="41"/>
      <c r="U275" s="41"/>
      <c r="V275" s="41"/>
      <c r="W275" s="41"/>
      <c r="X275" s="41"/>
      <c r="Y275" s="41"/>
      <c r="Z275" s="41"/>
      <c r="AA275" s="41"/>
    </row>
    <row r="276" spans="1:27" ht="16">
      <c r="A276" s="36"/>
      <c r="B276" s="41"/>
      <c r="C276" s="41"/>
      <c r="D276" s="41"/>
      <c r="E276" s="41"/>
      <c r="F276" s="41"/>
      <c r="G276" s="65"/>
      <c r="H276" s="65"/>
      <c r="I276" s="65"/>
      <c r="J276" s="41"/>
      <c r="K276" s="41"/>
      <c r="L276" s="41"/>
      <c r="M276" s="41"/>
      <c r="N276" s="41"/>
      <c r="O276" s="41"/>
      <c r="P276" s="41"/>
      <c r="Q276" s="41"/>
      <c r="R276" s="41"/>
      <c r="S276" s="41"/>
      <c r="T276" s="41"/>
      <c r="U276" s="41"/>
      <c r="V276" s="41"/>
      <c r="W276" s="41"/>
      <c r="X276" s="41"/>
      <c r="Y276" s="41"/>
      <c r="Z276" s="41"/>
      <c r="AA276" s="41"/>
    </row>
    <row r="277" spans="1:27" ht="16">
      <c r="A277" s="36"/>
      <c r="B277" s="41"/>
      <c r="C277" s="41"/>
      <c r="D277" s="41"/>
      <c r="E277" s="41"/>
      <c r="F277" s="41"/>
      <c r="G277" s="65"/>
      <c r="H277" s="65"/>
      <c r="I277" s="65"/>
      <c r="J277" s="41"/>
      <c r="K277" s="41"/>
      <c r="L277" s="41"/>
      <c r="M277" s="41"/>
      <c r="N277" s="41"/>
      <c r="O277" s="41"/>
      <c r="P277" s="41"/>
      <c r="Q277" s="41"/>
      <c r="R277" s="41"/>
      <c r="S277" s="41"/>
      <c r="T277" s="41"/>
      <c r="U277" s="41"/>
      <c r="V277" s="41"/>
      <c r="W277" s="41"/>
      <c r="X277" s="41"/>
      <c r="Y277" s="41"/>
      <c r="Z277" s="41"/>
      <c r="AA277" s="41"/>
    </row>
    <row r="278" spans="1:27" ht="16">
      <c r="A278" s="36"/>
      <c r="B278" s="41"/>
      <c r="C278" s="41"/>
      <c r="D278" s="41"/>
      <c r="E278" s="41"/>
      <c r="F278" s="41"/>
      <c r="G278" s="65"/>
      <c r="H278" s="65"/>
      <c r="I278" s="65"/>
      <c r="J278" s="41"/>
      <c r="K278" s="41"/>
      <c r="L278" s="41"/>
      <c r="M278" s="41"/>
      <c r="N278" s="41"/>
      <c r="O278" s="41"/>
      <c r="P278" s="41"/>
      <c r="Q278" s="41"/>
      <c r="R278" s="41"/>
      <c r="S278" s="41"/>
      <c r="T278" s="41"/>
      <c r="U278" s="41"/>
      <c r="V278" s="41"/>
      <c r="W278" s="41"/>
      <c r="X278" s="41"/>
      <c r="Y278" s="41"/>
      <c r="Z278" s="41"/>
      <c r="AA278" s="41"/>
    </row>
    <row r="279" spans="1:27" ht="16">
      <c r="A279" s="36"/>
      <c r="B279" s="41"/>
      <c r="C279" s="41"/>
      <c r="D279" s="41"/>
      <c r="E279" s="41"/>
      <c r="F279" s="41"/>
      <c r="G279" s="65"/>
      <c r="H279" s="65"/>
      <c r="I279" s="65"/>
      <c r="J279" s="41"/>
      <c r="K279" s="41"/>
      <c r="L279" s="41"/>
      <c r="M279" s="41"/>
      <c r="N279" s="41"/>
      <c r="O279" s="41"/>
      <c r="P279" s="41"/>
      <c r="Q279" s="41"/>
      <c r="R279" s="41"/>
      <c r="S279" s="41"/>
      <c r="T279" s="41"/>
      <c r="U279" s="41"/>
      <c r="V279" s="41"/>
      <c r="W279" s="41"/>
      <c r="X279" s="41"/>
      <c r="Y279" s="41"/>
      <c r="Z279" s="41"/>
      <c r="AA279" s="41"/>
    </row>
    <row r="280" spans="1:27" ht="16">
      <c r="A280" s="36"/>
      <c r="B280" s="41"/>
      <c r="C280" s="41"/>
      <c r="D280" s="41"/>
      <c r="E280" s="41"/>
      <c r="F280" s="41"/>
      <c r="G280" s="65"/>
      <c r="H280" s="65"/>
      <c r="I280" s="65"/>
      <c r="J280" s="41"/>
      <c r="K280" s="41"/>
      <c r="L280" s="41"/>
      <c r="M280" s="41"/>
      <c r="N280" s="41"/>
      <c r="O280" s="41"/>
      <c r="P280" s="41"/>
      <c r="Q280" s="41"/>
      <c r="R280" s="41"/>
      <c r="S280" s="41"/>
      <c r="T280" s="41"/>
      <c r="U280" s="41"/>
      <c r="V280" s="41"/>
      <c r="W280" s="41"/>
      <c r="X280" s="41"/>
      <c r="Y280" s="41"/>
      <c r="Z280" s="41"/>
      <c r="AA280" s="41"/>
    </row>
    <row r="281" spans="1:27" ht="16">
      <c r="A281" s="36"/>
      <c r="B281" s="41"/>
      <c r="C281" s="41"/>
      <c r="D281" s="41"/>
      <c r="E281" s="41"/>
      <c r="F281" s="41"/>
      <c r="G281" s="65"/>
      <c r="H281" s="65"/>
      <c r="I281" s="65"/>
      <c r="J281" s="41"/>
      <c r="K281" s="41"/>
      <c r="L281" s="41"/>
      <c r="M281" s="41"/>
      <c r="N281" s="41"/>
      <c r="O281" s="41"/>
      <c r="P281" s="41"/>
      <c r="Q281" s="41"/>
      <c r="R281" s="41"/>
      <c r="S281" s="41"/>
      <c r="T281" s="41"/>
      <c r="U281" s="41"/>
      <c r="V281" s="41"/>
      <c r="W281" s="41"/>
      <c r="X281" s="41"/>
      <c r="Y281" s="41"/>
      <c r="Z281" s="41"/>
      <c r="AA281" s="41"/>
    </row>
    <row r="282" spans="1:27" ht="16">
      <c r="A282" s="36"/>
      <c r="B282" s="41"/>
      <c r="C282" s="41"/>
      <c r="D282" s="41"/>
      <c r="E282" s="41"/>
      <c r="F282" s="41"/>
      <c r="G282" s="65"/>
      <c r="H282" s="65"/>
      <c r="I282" s="65"/>
      <c r="J282" s="41"/>
      <c r="K282" s="41"/>
      <c r="L282" s="41"/>
      <c r="M282" s="41"/>
      <c r="N282" s="41"/>
      <c r="O282" s="41"/>
      <c r="P282" s="41"/>
      <c r="Q282" s="41"/>
      <c r="R282" s="41"/>
      <c r="S282" s="41"/>
      <c r="T282" s="41"/>
      <c r="U282" s="41"/>
      <c r="V282" s="41"/>
      <c r="W282" s="41"/>
      <c r="X282" s="41"/>
      <c r="Y282" s="41"/>
      <c r="Z282" s="41"/>
      <c r="AA282" s="41"/>
    </row>
    <row r="283" spans="1:27" ht="16">
      <c r="A283" s="36"/>
      <c r="B283" s="41"/>
      <c r="C283" s="41"/>
      <c r="D283" s="41"/>
      <c r="E283" s="41"/>
      <c r="F283" s="41"/>
      <c r="G283" s="65"/>
      <c r="H283" s="65"/>
      <c r="I283" s="65"/>
      <c r="J283" s="41"/>
      <c r="K283" s="41"/>
      <c r="L283" s="41"/>
      <c r="M283" s="41"/>
      <c r="N283" s="41"/>
      <c r="O283" s="41"/>
      <c r="P283" s="41"/>
      <c r="Q283" s="41"/>
      <c r="R283" s="41"/>
      <c r="S283" s="41"/>
      <c r="T283" s="41"/>
      <c r="U283" s="41"/>
      <c r="V283" s="41"/>
      <c r="W283" s="41"/>
      <c r="X283" s="41"/>
      <c r="Y283" s="41"/>
      <c r="Z283" s="41"/>
      <c r="AA283" s="41"/>
    </row>
    <row r="284" spans="1:27" ht="16">
      <c r="A284" s="36"/>
      <c r="B284" s="41"/>
      <c r="C284" s="41"/>
      <c r="D284" s="41"/>
      <c r="E284" s="41"/>
      <c r="F284" s="41"/>
      <c r="G284" s="65"/>
      <c r="H284" s="65"/>
      <c r="I284" s="65"/>
      <c r="J284" s="41"/>
      <c r="K284" s="41"/>
      <c r="L284" s="41"/>
      <c r="M284" s="41"/>
      <c r="N284" s="41"/>
      <c r="O284" s="41"/>
      <c r="P284" s="41"/>
      <c r="Q284" s="41"/>
      <c r="R284" s="41"/>
      <c r="S284" s="41"/>
      <c r="T284" s="41"/>
      <c r="U284" s="41"/>
      <c r="V284" s="41"/>
      <c r="W284" s="41"/>
      <c r="X284" s="41"/>
      <c r="Y284" s="41"/>
      <c r="Z284" s="41"/>
      <c r="AA284" s="41"/>
    </row>
    <row r="285" spans="1:27" ht="16">
      <c r="A285" s="36"/>
      <c r="B285" s="41"/>
      <c r="C285" s="41"/>
      <c r="D285" s="41"/>
      <c r="E285" s="41"/>
      <c r="F285" s="41"/>
      <c r="G285" s="65"/>
      <c r="H285" s="65"/>
      <c r="I285" s="65"/>
      <c r="J285" s="41"/>
      <c r="K285" s="41"/>
      <c r="L285" s="41"/>
      <c r="M285" s="41"/>
      <c r="N285" s="41"/>
      <c r="O285" s="41"/>
      <c r="P285" s="41"/>
      <c r="Q285" s="41"/>
      <c r="R285" s="41"/>
      <c r="S285" s="41"/>
      <c r="T285" s="41"/>
      <c r="U285" s="41"/>
      <c r="V285" s="41"/>
      <c r="W285" s="41"/>
      <c r="X285" s="41"/>
      <c r="Y285" s="41"/>
      <c r="Z285" s="41"/>
      <c r="AA285" s="41"/>
    </row>
    <row r="286" spans="1:27" ht="16">
      <c r="A286" s="36"/>
      <c r="B286" s="41"/>
      <c r="C286" s="41"/>
      <c r="D286" s="41"/>
      <c r="E286" s="41"/>
      <c r="F286" s="41"/>
      <c r="G286" s="65"/>
      <c r="H286" s="65"/>
      <c r="I286" s="65"/>
      <c r="J286" s="41"/>
      <c r="K286" s="41"/>
      <c r="L286" s="41"/>
      <c r="M286" s="41"/>
      <c r="N286" s="41"/>
      <c r="O286" s="41"/>
      <c r="P286" s="41"/>
      <c r="Q286" s="41"/>
      <c r="R286" s="41"/>
      <c r="S286" s="41"/>
      <c r="T286" s="41"/>
      <c r="U286" s="41"/>
      <c r="V286" s="41"/>
      <c r="W286" s="41"/>
      <c r="X286" s="41"/>
      <c r="Y286" s="41"/>
      <c r="Z286" s="41"/>
      <c r="AA286" s="41"/>
    </row>
    <row r="287" spans="1:27" ht="16">
      <c r="A287" s="36"/>
      <c r="B287" s="41"/>
      <c r="C287" s="41"/>
      <c r="D287" s="41"/>
      <c r="E287" s="41"/>
      <c r="F287" s="41"/>
      <c r="G287" s="65"/>
      <c r="H287" s="65"/>
      <c r="I287" s="65"/>
      <c r="J287" s="41"/>
      <c r="K287" s="41"/>
      <c r="L287" s="41"/>
      <c r="M287" s="41"/>
      <c r="N287" s="41"/>
      <c r="O287" s="41"/>
      <c r="P287" s="41"/>
      <c r="Q287" s="41"/>
      <c r="R287" s="41"/>
      <c r="S287" s="41"/>
      <c r="T287" s="41"/>
      <c r="U287" s="41"/>
      <c r="V287" s="41"/>
      <c r="W287" s="41"/>
      <c r="X287" s="41"/>
      <c r="Y287" s="41"/>
      <c r="Z287" s="41"/>
      <c r="AA287" s="41"/>
    </row>
    <row r="288" spans="1:27" ht="16">
      <c r="A288" s="36"/>
      <c r="B288" s="41"/>
      <c r="C288" s="41"/>
      <c r="D288" s="41"/>
      <c r="E288" s="41"/>
      <c r="F288" s="41"/>
      <c r="G288" s="65"/>
      <c r="H288" s="65"/>
      <c r="I288" s="65"/>
      <c r="J288" s="41"/>
      <c r="K288" s="41"/>
      <c r="L288" s="41"/>
      <c r="M288" s="41"/>
      <c r="N288" s="41"/>
      <c r="O288" s="41"/>
      <c r="P288" s="41"/>
      <c r="Q288" s="41"/>
      <c r="R288" s="41"/>
      <c r="S288" s="41"/>
      <c r="T288" s="41"/>
      <c r="U288" s="41"/>
      <c r="V288" s="41"/>
      <c r="W288" s="41"/>
      <c r="X288" s="41"/>
      <c r="Y288" s="41"/>
      <c r="Z288" s="41"/>
      <c r="AA288" s="41"/>
    </row>
    <row r="289" spans="1:27" ht="16">
      <c r="A289" s="36"/>
      <c r="B289" s="41"/>
      <c r="C289" s="41"/>
      <c r="D289" s="41"/>
      <c r="E289" s="41"/>
      <c r="F289" s="41"/>
      <c r="G289" s="65"/>
      <c r="H289" s="65"/>
      <c r="I289" s="65"/>
      <c r="J289" s="41"/>
      <c r="K289" s="41"/>
      <c r="L289" s="41"/>
      <c r="M289" s="41"/>
      <c r="N289" s="41"/>
      <c r="O289" s="41"/>
      <c r="P289" s="41"/>
      <c r="Q289" s="41"/>
      <c r="R289" s="41"/>
      <c r="S289" s="41"/>
      <c r="T289" s="41"/>
      <c r="U289" s="41"/>
      <c r="V289" s="41"/>
      <c r="W289" s="41"/>
      <c r="X289" s="41"/>
      <c r="Y289" s="41"/>
      <c r="Z289" s="41"/>
      <c r="AA289" s="41"/>
    </row>
    <row r="290" spans="1:27" ht="16">
      <c r="A290" s="36"/>
      <c r="B290" s="41"/>
      <c r="C290" s="41"/>
      <c r="D290" s="41"/>
      <c r="E290" s="41"/>
      <c r="F290" s="41"/>
      <c r="G290" s="65"/>
      <c r="H290" s="65"/>
      <c r="I290" s="65"/>
      <c r="J290" s="41"/>
      <c r="K290" s="41"/>
      <c r="L290" s="41"/>
      <c r="M290" s="41"/>
      <c r="N290" s="41"/>
      <c r="O290" s="41"/>
      <c r="P290" s="41"/>
      <c r="Q290" s="41"/>
      <c r="R290" s="41"/>
      <c r="S290" s="41"/>
      <c r="T290" s="41"/>
      <c r="U290" s="41"/>
      <c r="V290" s="41"/>
      <c r="W290" s="41"/>
      <c r="X290" s="41"/>
      <c r="Y290" s="41"/>
      <c r="Z290" s="41"/>
      <c r="AA290" s="41"/>
    </row>
    <row r="291" spans="1:27" ht="16">
      <c r="A291" s="36"/>
      <c r="B291" s="41"/>
      <c r="C291" s="41"/>
      <c r="D291" s="41"/>
      <c r="E291" s="41"/>
      <c r="F291" s="41"/>
      <c r="G291" s="65"/>
      <c r="H291" s="65"/>
      <c r="I291" s="65"/>
      <c r="J291" s="41"/>
      <c r="K291" s="41"/>
      <c r="L291" s="41"/>
      <c r="M291" s="41"/>
      <c r="N291" s="41"/>
      <c r="O291" s="41"/>
      <c r="P291" s="41"/>
      <c r="Q291" s="41"/>
      <c r="R291" s="41"/>
      <c r="S291" s="41"/>
      <c r="T291" s="41"/>
      <c r="U291" s="41"/>
      <c r="V291" s="41"/>
      <c r="W291" s="41"/>
      <c r="X291" s="41"/>
      <c r="Y291" s="41"/>
      <c r="Z291" s="41"/>
      <c r="AA291" s="41"/>
    </row>
    <row r="292" spans="1:27" ht="16">
      <c r="A292" s="36"/>
      <c r="B292" s="41"/>
      <c r="C292" s="41"/>
      <c r="D292" s="41"/>
      <c r="E292" s="41"/>
      <c r="F292" s="41"/>
      <c r="G292" s="65"/>
      <c r="H292" s="65"/>
      <c r="I292" s="65"/>
      <c r="J292" s="41"/>
      <c r="K292" s="41"/>
      <c r="L292" s="41"/>
      <c r="M292" s="41"/>
      <c r="N292" s="41"/>
      <c r="O292" s="41"/>
      <c r="P292" s="41"/>
      <c r="Q292" s="41"/>
      <c r="R292" s="41"/>
      <c r="S292" s="41"/>
      <c r="T292" s="41"/>
      <c r="U292" s="41"/>
      <c r="V292" s="41"/>
      <c r="W292" s="41"/>
      <c r="X292" s="41"/>
      <c r="Y292" s="41"/>
      <c r="Z292" s="41"/>
      <c r="AA292" s="41"/>
    </row>
    <row r="293" spans="1:27" ht="16">
      <c r="A293" s="36"/>
      <c r="B293" s="41"/>
      <c r="C293" s="41"/>
      <c r="D293" s="41"/>
      <c r="E293" s="41"/>
      <c r="F293" s="41"/>
      <c r="G293" s="65"/>
      <c r="H293" s="65"/>
      <c r="I293" s="65"/>
      <c r="J293" s="41"/>
      <c r="K293" s="41"/>
      <c r="L293" s="41"/>
      <c r="M293" s="41"/>
      <c r="N293" s="41"/>
      <c r="O293" s="41"/>
      <c r="P293" s="41"/>
      <c r="Q293" s="41"/>
      <c r="R293" s="41"/>
      <c r="S293" s="41"/>
      <c r="T293" s="41"/>
      <c r="U293" s="41"/>
      <c r="V293" s="41"/>
      <c r="W293" s="41"/>
      <c r="X293" s="41"/>
      <c r="Y293" s="41"/>
      <c r="Z293" s="41"/>
      <c r="AA293" s="41"/>
    </row>
    <row r="294" spans="1:27" ht="16">
      <c r="A294" s="36"/>
      <c r="B294" s="41"/>
      <c r="C294" s="41"/>
      <c r="D294" s="41"/>
      <c r="E294" s="41"/>
      <c r="F294" s="41"/>
      <c r="G294" s="65"/>
      <c r="H294" s="65"/>
      <c r="I294" s="65"/>
      <c r="J294" s="41"/>
      <c r="K294" s="41"/>
      <c r="L294" s="41"/>
      <c r="M294" s="41"/>
      <c r="N294" s="41"/>
      <c r="O294" s="41"/>
      <c r="P294" s="41"/>
      <c r="Q294" s="41"/>
      <c r="R294" s="41"/>
      <c r="S294" s="41"/>
      <c r="T294" s="41"/>
      <c r="U294" s="41"/>
      <c r="V294" s="41"/>
      <c r="W294" s="41"/>
      <c r="X294" s="41"/>
      <c r="Y294" s="41"/>
      <c r="Z294" s="41"/>
      <c r="AA294" s="41"/>
    </row>
    <row r="295" spans="1:27" ht="16">
      <c r="A295" s="36"/>
      <c r="B295" s="41"/>
      <c r="C295" s="41"/>
      <c r="D295" s="41"/>
      <c r="E295" s="41"/>
      <c r="F295" s="41"/>
      <c r="G295" s="65"/>
      <c r="H295" s="65"/>
      <c r="I295" s="65"/>
      <c r="J295" s="41"/>
      <c r="K295" s="41"/>
      <c r="L295" s="41"/>
      <c r="M295" s="41"/>
      <c r="N295" s="41"/>
      <c r="O295" s="41"/>
      <c r="P295" s="41"/>
      <c r="Q295" s="41"/>
      <c r="R295" s="41"/>
      <c r="S295" s="41"/>
      <c r="T295" s="41"/>
      <c r="U295" s="41"/>
      <c r="V295" s="41"/>
      <c r="W295" s="41"/>
      <c r="X295" s="41"/>
      <c r="Y295" s="41"/>
      <c r="Z295" s="41"/>
      <c r="AA295" s="41"/>
    </row>
    <row r="296" spans="1:27" ht="16">
      <c r="A296" s="36"/>
      <c r="B296" s="41"/>
      <c r="C296" s="41"/>
      <c r="D296" s="41"/>
      <c r="E296" s="41"/>
      <c r="F296" s="41"/>
      <c r="G296" s="65"/>
      <c r="H296" s="65"/>
      <c r="I296" s="65"/>
      <c r="J296" s="41"/>
      <c r="K296" s="41"/>
      <c r="L296" s="41"/>
      <c r="M296" s="41"/>
      <c r="N296" s="41"/>
      <c r="O296" s="41"/>
      <c r="P296" s="41"/>
      <c r="Q296" s="41"/>
      <c r="R296" s="41"/>
      <c r="S296" s="41"/>
      <c r="T296" s="41"/>
      <c r="U296" s="41"/>
      <c r="V296" s="41"/>
      <c r="W296" s="41"/>
      <c r="X296" s="41"/>
      <c r="Y296" s="41"/>
      <c r="Z296" s="41"/>
      <c r="AA296" s="41"/>
    </row>
    <row r="297" spans="1:27" ht="16">
      <c r="A297" s="36"/>
      <c r="B297" s="41"/>
      <c r="C297" s="41"/>
      <c r="D297" s="41"/>
      <c r="E297" s="41"/>
      <c r="F297" s="41"/>
      <c r="G297" s="65"/>
      <c r="H297" s="65"/>
      <c r="I297" s="65"/>
      <c r="J297" s="41"/>
      <c r="K297" s="41"/>
      <c r="L297" s="41"/>
      <c r="M297" s="41"/>
      <c r="N297" s="41"/>
      <c r="O297" s="41"/>
      <c r="P297" s="41"/>
      <c r="Q297" s="41"/>
      <c r="R297" s="41"/>
      <c r="S297" s="41"/>
      <c r="T297" s="41"/>
      <c r="U297" s="41"/>
      <c r="V297" s="41"/>
      <c r="W297" s="41"/>
      <c r="X297" s="41"/>
      <c r="Y297" s="41"/>
      <c r="Z297" s="41"/>
      <c r="AA297" s="41"/>
    </row>
    <row r="298" spans="1:27" ht="16">
      <c r="A298" s="36"/>
      <c r="B298" s="41"/>
      <c r="C298" s="41"/>
      <c r="D298" s="41"/>
      <c r="E298" s="41"/>
      <c r="F298" s="41"/>
      <c r="G298" s="65"/>
      <c r="H298" s="65"/>
      <c r="I298" s="65"/>
      <c r="J298" s="41"/>
      <c r="K298" s="41"/>
      <c r="L298" s="41"/>
      <c r="M298" s="41"/>
      <c r="N298" s="41"/>
      <c r="O298" s="41"/>
      <c r="P298" s="41"/>
      <c r="Q298" s="41"/>
      <c r="R298" s="41"/>
      <c r="S298" s="41"/>
      <c r="T298" s="41"/>
      <c r="U298" s="41"/>
      <c r="V298" s="41"/>
      <c r="W298" s="41"/>
      <c r="X298" s="41"/>
      <c r="Y298" s="41"/>
      <c r="Z298" s="41"/>
      <c r="AA298" s="41"/>
    </row>
    <row r="299" spans="1:27" ht="16">
      <c r="A299" s="36"/>
      <c r="B299" s="41"/>
      <c r="C299" s="41"/>
      <c r="D299" s="41"/>
      <c r="E299" s="41"/>
      <c r="F299" s="41"/>
      <c r="G299" s="65"/>
      <c r="H299" s="65"/>
      <c r="I299" s="65"/>
      <c r="J299" s="41"/>
      <c r="K299" s="41"/>
      <c r="L299" s="41"/>
      <c r="M299" s="41"/>
      <c r="N299" s="41"/>
      <c r="O299" s="41"/>
      <c r="P299" s="41"/>
      <c r="Q299" s="41"/>
      <c r="R299" s="41"/>
      <c r="S299" s="41"/>
      <c r="T299" s="41"/>
      <c r="U299" s="41"/>
      <c r="V299" s="41"/>
      <c r="W299" s="41"/>
      <c r="X299" s="41"/>
      <c r="Y299" s="41"/>
      <c r="Z299" s="41"/>
      <c r="AA299" s="41"/>
    </row>
    <row r="300" spans="1:27" ht="16">
      <c r="A300" s="36"/>
      <c r="B300" s="41"/>
      <c r="C300" s="41"/>
      <c r="D300" s="41"/>
      <c r="E300" s="41"/>
      <c r="F300" s="41"/>
      <c r="G300" s="65"/>
      <c r="H300" s="65"/>
      <c r="I300" s="65"/>
      <c r="J300" s="41"/>
      <c r="K300" s="41"/>
      <c r="L300" s="41"/>
      <c r="M300" s="41"/>
      <c r="N300" s="41"/>
      <c r="O300" s="41"/>
      <c r="P300" s="41"/>
      <c r="Q300" s="41"/>
      <c r="R300" s="41"/>
      <c r="S300" s="41"/>
      <c r="T300" s="41"/>
      <c r="U300" s="41"/>
      <c r="V300" s="41"/>
      <c r="W300" s="41"/>
      <c r="X300" s="41"/>
      <c r="Y300" s="41"/>
      <c r="Z300" s="41"/>
      <c r="AA300" s="41"/>
    </row>
    <row r="301" spans="1:27" ht="16">
      <c r="A301" s="36"/>
      <c r="B301" s="41"/>
      <c r="C301" s="41"/>
      <c r="D301" s="41"/>
      <c r="E301" s="41"/>
      <c r="F301" s="41"/>
      <c r="G301" s="65"/>
      <c r="H301" s="65"/>
      <c r="I301" s="65"/>
      <c r="J301" s="41"/>
      <c r="K301" s="41"/>
      <c r="L301" s="41"/>
      <c r="M301" s="41"/>
      <c r="N301" s="41"/>
      <c r="O301" s="41"/>
      <c r="P301" s="41"/>
      <c r="Q301" s="41"/>
      <c r="R301" s="41"/>
      <c r="S301" s="41"/>
      <c r="T301" s="41"/>
      <c r="U301" s="41"/>
      <c r="V301" s="41"/>
      <c r="W301" s="41"/>
      <c r="X301" s="41"/>
      <c r="Y301" s="41"/>
      <c r="Z301" s="41"/>
      <c r="AA301" s="41"/>
    </row>
    <row r="302" spans="1:27" ht="16">
      <c r="A302" s="36"/>
      <c r="B302" s="41"/>
      <c r="C302" s="41"/>
      <c r="D302" s="41"/>
      <c r="E302" s="41"/>
      <c r="F302" s="41"/>
      <c r="G302" s="65"/>
      <c r="H302" s="65"/>
      <c r="I302" s="65"/>
      <c r="J302" s="41"/>
      <c r="K302" s="41"/>
      <c r="L302" s="41"/>
      <c r="M302" s="41"/>
      <c r="N302" s="41"/>
      <c r="O302" s="41"/>
      <c r="P302" s="41"/>
      <c r="Q302" s="41"/>
      <c r="R302" s="41"/>
      <c r="S302" s="41"/>
      <c r="T302" s="41"/>
      <c r="U302" s="41"/>
      <c r="V302" s="41"/>
      <c r="W302" s="41"/>
      <c r="X302" s="41"/>
      <c r="Y302" s="41"/>
      <c r="Z302" s="41"/>
      <c r="AA302" s="41"/>
    </row>
    <row r="303" spans="1:27" ht="16">
      <c r="A303" s="36"/>
      <c r="B303" s="41"/>
      <c r="C303" s="41"/>
      <c r="D303" s="41"/>
      <c r="E303" s="41"/>
      <c r="F303" s="41"/>
      <c r="G303" s="65"/>
      <c r="H303" s="65"/>
      <c r="I303" s="65"/>
      <c r="J303" s="41"/>
      <c r="K303" s="41"/>
      <c r="L303" s="41"/>
      <c r="M303" s="41"/>
      <c r="N303" s="41"/>
      <c r="O303" s="41"/>
      <c r="P303" s="41"/>
      <c r="Q303" s="41"/>
      <c r="R303" s="41"/>
      <c r="S303" s="41"/>
      <c r="T303" s="41"/>
      <c r="U303" s="41"/>
      <c r="V303" s="41"/>
      <c r="W303" s="41"/>
      <c r="X303" s="41"/>
      <c r="Y303" s="41"/>
      <c r="Z303" s="41"/>
      <c r="AA303" s="41"/>
    </row>
    <row r="304" spans="1:27" ht="16">
      <c r="A304" s="36"/>
      <c r="B304" s="41"/>
      <c r="C304" s="41"/>
      <c r="D304" s="41"/>
      <c r="E304" s="41"/>
      <c r="F304" s="41"/>
      <c r="G304" s="65"/>
      <c r="H304" s="65"/>
      <c r="I304" s="65"/>
      <c r="J304" s="41"/>
      <c r="K304" s="41"/>
      <c r="L304" s="41"/>
      <c r="M304" s="41"/>
      <c r="N304" s="41"/>
      <c r="O304" s="41"/>
      <c r="P304" s="41"/>
      <c r="Q304" s="41"/>
      <c r="R304" s="41"/>
      <c r="S304" s="41"/>
      <c r="T304" s="41"/>
      <c r="U304" s="41"/>
      <c r="V304" s="41"/>
      <c r="W304" s="41"/>
      <c r="X304" s="41"/>
      <c r="Y304" s="41"/>
      <c r="Z304" s="41"/>
      <c r="AA304" s="41"/>
    </row>
    <row r="305" spans="1:27" ht="16">
      <c r="A305" s="36"/>
      <c r="B305" s="41"/>
      <c r="C305" s="41"/>
      <c r="D305" s="41"/>
      <c r="E305" s="41"/>
      <c r="F305" s="41"/>
      <c r="G305" s="65"/>
      <c r="H305" s="65"/>
      <c r="I305" s="65"/>
      <c r="J305" s="41"/>
      <c r="K305" s="41"/>
      <c r="L305" s="41"/>
      <c r="M305" s="41"/>
      <c r="N305" s="41"/>
      <c r="O305" s="41"/>
      <c r="P305" s="41"/>
      <c r="Q305" s="41"/>
      <c r="R305" s="41"/>
      <c r="S305" s="41"/>
      <c r="T305" s="41"/>
      <c r="U305" s="41"/>
      <c r="V305" s="41"/>
      <c r="W305" s="41"/>
      <c r="X305" s="41"/>
      <c r="Y305" s="41"/>
      <c r="Z305" s="41"/>
      <c r="AA305" s="41"/>
    </row>
    <row r="306" spans="1:27" ht="16">
      <c r="A306" s="36"/>
      <c r="B306" s="41"/>
      <c r="C306" s="41"/>
      <c r="D306" s="41"/>
      <c r="E306" s="41"/>
      <c r="F306" s="41"/>
      <c r="G306" s="65"/>
      <c r="H306" s="65"/>
      <c r="I306" s="65"/>
      <c r="J306" s="41"/>
      <c r="K306" s="41"/>
      <c r="L306" s="41"/>
      <c r="M306" s="41"/>
      <c r="N306" s="41"/>
      <c r="O306" s="41"/>
      <c r="P306" s="41"/>
      <c r="Q306" s="41"/>
      <c r="R306" s="41"/>
      <c r="S306" s="41"/>
      <c r="T306" s="41"/>
      <c r="U306" s="41"/>
      <c r="V306" s="41"/>
      <c r="W306" s="41"/>
      <c r="X306" s="41"/>
      <c r="Y306" s="41"/>
      <c r="Z306" s="41"/>
      <c r="AA306" s="41"/>
    </row>
    <row r="307" spans="1:27" ht="16">
      <c r="A307" s="36"/>
      <c r="B307" s="41"/>
      <c r="C307" s="41"/>
      <c r="D307" s="41"/>
      <c r="E307" s="41"/>
      <c r="F307" s="41"/>
      <c r="G307" s="65"/>
      <c r="H307" s="65"/>
      <c r="I307" s="65"/>
      <c r="J307" s="41"/>
      <c r="K307" s="41"/>
      <c r="L307" s="41"/>
      <c r="M307" s="41"/>
      <c r="N307" s="41"/>
      <c r="O307" s="41"/>
      <c r="P307" s="41"/>
      <c r="Q307" s="41"/>
      <c r="R307" s="41"/>
      <c r="S307" s="41"/>
      <c r="T307" s="41"/>
      <c r="U307" s="41"/>
      <c r="V307" s="41"/>
      <c r="W307" s="41"/>
      <c r="X307" s="41"/>
      <c r="Y307" s="41"/>
      <c r="Z307" s="41"/>
      <c r="AA307" s="41"/>
    </row>
    <row r="308" spans="1:27" ht="16">
      <c r="A308" s="36"/>
      <c r="B308" s="41"/>
      <c r="C308" s="41"/>
      <c r="D308" s="41"/>
      <c r="E308" s="41"/>
      <c r="F308" s="41"/>
      <c r="G308" s="65"/>
      <c r="H308" s="65"/>
      <c r="I308" s="65"/>
      <c r="J308" s="41"/>
      <c r="K308" s="41"/>
      <c r="L308" s="41"/>
      <c r="M308" s="41"/>
      <c r="N308" s="41"/>
      <c r="O308" s="41"/>
      <c r="P308" s="41"/>
      <c r="Q308" s="41"/>
      <c r="R308" s="41"/>
      <c r="S308" s="41"/>
      <c r="T308" s="41"/>
      <c r="U308" s="41"/>
      <c r="V308" s="41"/>
      <c r="W308" s="41"/>
      <c r="X308" s="41"/>
      <c r="Y308" s="41"/>
      <c r="Z308" s="41"/>
      <c r="AA308" s="41"/>
    </row>
    <row r="309" spans="1:27" ht="16">
      <c r="A309" s="36"/>
      <c r="B309" s="41"/>
      <c r="C309" s="41"/>
      <c r="D309" s="41"/>
      <c r="E309" s="41"/>
      <c r="F309" s="41"/>
      <c r="G309" s="65"/>
      <c r="H309" s="65"/>
      <c r="I309" s="65"/>
      <c r="J309" s="41"/>
      <c r="K309" s="41"/>
      <c r="L309" s="41"/>
      <c r="M309" s="41"/>
      <c r="N309" s="41"/>
      <c r="O309" s="41"/>
      <c r="P309" s="41"/>
      <c r="Q309" s="41"/>
      <c r="R309" s="41"/>
      <c r="S309" s="41"/>
      <c r="T309" s="41"/>
      <c r="U309" s="41"/>
      <c r="V309" s="41"/>
      <c r="W309" s="41"/>
      <c r="X309" s="41"/>
      <c r="Y309" s="41"/>
      <c r="Z309" s="41"/>
      <c r="AA309" s="41"/>
    </row>
    <row r="310" spans="1:27" ht="16">
      <c r="A310" s="36"/>
      <c r="B310" s="41"/>
      <c r="C310" s="41"/>
      <c r="D310" s="41"/>
      <c r="E310" s="41"/>
      <c r="F310" s="41"/>
      <c r="G310" s="65"/>
      <c r="H310" s="65"/>
      <c r="I310" s="65"/>
      <c r="J310" s="41"/>
      <c r="K310" s="41"/>
      <c r="L310" s="41"/>
      <c r="M310" s="41"/>
      <c r="N310" s="41"/>
      <c r="O310" s="41"/>
      <c r="P310" s="41"/>
      <c r="Q310" s="41"/>
      <c r="R310" s="41"/>
      <c r="S310" s="41"/>
      <c r="T310" s="41"/>
      <c r="U310" s="41"/>
      <c r="V310" s="41"/>
      <c r="W310" s="41"/>
      <c r="X310" s="41"/>
      <c r="Y310" s="41"/>
      <c r="Z310" s="41"/>
      <c r="AA310" s="41"/>
    </row>
    <row r="311" spans="1:27" ht="16">
      <c r="A311" s="36"/>
      <c r="B311" s="41"/>
      <c r="C311" s="41"/>
      <c r="D311" s="41"/>
      <c r="E311" s="41"/>
      <c r="F311" s="41"/>
      <c r="G311" s="65"/>
      <c r="H311" s="65"/>
      <c r="I311" s="65"/>
      <c r="J311" s="41"/>
      <c r="K311" s="41"/>
      <c r="L311" s="41"/>
      <c r="M311" s="41"/>
      <c r="N311" s="41"/>
      <c r="O311" s="41"/>
      <c r="P311" s="41"/>
      <c r="Q311" s="41"/>
      <c r="R311" s="41"/>
      <c r="S311" s="41"/>
      <c r="T311" s="41"/>
      <c r="U311" s="41"/>
      <c r="V311" s="41"/>
      <c r="W311" s="41"/>
      <c r="X311" s="41"/>
      <c r="Y311" s="41"/>
      <c r="Z311" s="41"/>
      <c r="AA311" s="41"/>
    </row>
    <row r="312" spans="1:27" ht="16">
      <c r="A312" s="36"/>
      <c r="B312" s="41"/>
      <c r="C312" s="41"/>
      <c r="D312" s="41"/>
      <c r="E312" s="41"/>
      <c r="F312" s="41"/>
      <c r="G312" s="65"/>
      <c r="H312" s="65"/>
      <c r="I312" s="65"/>
      <c r="J312" s="41"/>
      <c r="K312" s="41"/>
      <c r="L312" s="41"/>
      <c r="M312" s="41"/>
      <c r="N312" s="41"/>
      <c r="O312" s="41"/>
      <c r="P312" s="41"/>
      <c r="Q312" s="41"/>
      <c r="R312" s="41"/>
      <c r="S312" s="41"/>
      <c r="T312" s="41"/>
      <c r="U312" s="41"/>
      <c r="V312" s="41"/>
      <c r="W312" s="41"/>
      <c r="X312" s="41"/>
      <c r="Y312" s="41"/>
      <c r="Z312" s="41"/>
      <c r="AA312" s="41"/>
    </row>
    <row r="313" spans="1:27" ht="16">
      <c r="A313" s="36"/>
      <c r="B313" s="41"/>
      <c r="C313" s="41"/>
      <c r="D313" s="41"/>
      <c r="E313" s="41"/>
      <c r="F313" s="41"/>
      <c r="G313" s="65"/>
      <c r="H313" s="65"/>
      <c r="I313" s="65"/>
      <c r="J313" s="41"/>
      <c r="K313" s="41"/>
      <c r="L313" s="41"/>
      <c r="M313" s="41"/>
      <c r="N313" s="41"/>
      <c r="O313" s="41"/>
      <c r="P313" s="41"/>
      <c r="Q313" s="41"/>
      <c r="R313" s="41"/>
      <c r="S313" s="41"/>
      <c r="T313" s="41"/>
      <c r="U313" s="41"/>
      <c r="V313" s="41"/>
      <c r="W313" s="41"/>
      <c r="X313" s="41"/>
      <c r="Y313" s="41"/>
      <c r="Z313" s="41"/>
      <c r="AA313" s="41"/>
    </row>
    <row r="314" spans="1:27" ht="16">
      <c r="A314" s="36"/>
      <c r="B314" s="41"/>
      <c r="C314" s="41"/>
      <c r="D314" s="41"/>
      <c r="E314" s="41"/>
      <c r="F314" s="41"/>
      <c r="G314" s="65"/>
      <c r="H314" s="65"/>
      <c r="I314" s="65"/>
      <c r="J314" s="41"/>
      <c r="K314" s="41"/>
      <c r="L314" s="41"/>
      <c r="M314" s="41"/>
      <c r="N314" s="41"/>
      <c r="O314" s="41"/>
      <c r="P314" s="41"/>
      <c r="Q314" s="41"/>
      <c r="R314" s="41"/>
      <c r="S314" s="41"/>
      <c r="T314" s="41"/>
      <c r="U314" s="41"/>
      <c r="V314" s="41"/>
      <c r="W314" s="41"/>
      <c r="X314" s="41"/>
      <c r="Y314" s="41"/>
      <c r="Z314" s="41"/>
      <c r="AA314" s="41"/>
    </row>
    <row r="315" spans="1:27" ht="16">
      <c r="A315" s="36"/>
      <c r="B315" s="41"/>
      <c r="C315" s="41"/>
      <c r="D315" s="41"/>
      <c r="E315" s="41"/>
      <c r="F315" s="41"/>
      <c r="G315" s="65"/>
      <c r="H315" s="65"/>
      <c r="I315" s="65"/>
      <c r="J315" s="41"/>
      <c r="K315" s="41"/>
      <c r="L315" s="41"/>
      <c r="M315" s="41"/>
      <c r="N315" s="41"/>
      <c r="O315" s="41"/>
      <c r="P315" s="41"/>
      <c r="Q315" s="41"/>
      <c r="R315" s="41"/>
      <c r="S315" s="41"/>
      <c r="T315" s="41"/>
      <c r="U315" s="41"/>
      <c r="V315" s="41"/>
      <c r="W315" s="41"/>
      <c r="X315" s="41"/>
      <c r="Y315" s="41"/>
      <c r="Z315" s="41"/>
      <c r="AA315" s="41"/>
    </row>
    <row r="316" spans="1:27" ht="16">
      <c r="A316" s="36"/>
      <c r="B316" s="41"/>
      <c r="C316" s="41"/>
      <c r="D316" s="41"/>
      <c r="E316" s="41"/>
      <c r="F316" s="41"/>
      <c r="G316" s="65"/>
      <c r="H316" s="65"/>
      <c r="I316" s="65"/>
      <c r="J316" s="41"/>
      <c r="K316" s="41"/>
      <c r="L316" s="41"/>
      <c r="M316" s="41"/>
      <c r="N316" s="41"/>
      <c r="O316" s="41"/>
      <c r="P316" s="41"/>
      <c r="Q316" s="41"/>
      <c r="R316" s="41"/>
      <c r="S316" s="41"/>
      <c r="T316" s="41"/>
      <c r="U316" s="41"/>
      <c r="V316" s="41"/>
      <c r="W316" s="41"/>
      <c r="X316" s="41"/>
      <c r="Y316" s="41"/>
      <c r="Z316" s="41"/>
      <c r="AA316" s="41"/>
    </row>
    <row r="317" spans="1:27" ht="16">
      <c r="A317" s="36"/>
      <c r="B317" s="41"/>
      <c r="C317" s="41"/>
      <c r="D317" s="41"/>
      <c r="E317" s="41"/>
      <c r="F317" s="41"/>
      <c r="G317" s="65"/>
      <c r="H317" s="65"/>
      <c r="I317" s="65"/>
      <c r="J317" s="41"/>
      <c r="K317" s="41"/>
      <c r="L317" s="41"/>
      <c r="M317" s="41"/>
      <c r="N317" s="41"/>
      <c r="O317" s="41"/>
      <c r="P317" s="41"/>
      <c r="Q317" s="41"/>
      <c r="R317" s="41"/>
      <c r="S317" s="41"/>
      <c r="T317" s="41"/>
      <c r="U317" s="41"/>
      <c r="V317" s="41"/>
      <c r="W317" s="41"/>
      <c r="X317" s="41"/>
      <c r="Y317" s="41"/>
      <c r="Z317" s="41"/>
      <c r="AA317" s="41"/>
    </row>
    <row r="318" spans="1:27" ht="16">
      <c r="A318" s="36"/>
      <c r="B318" s="41"/>
      <c r="C318" s="41"/>
      <c r="D318" s="41"/>
      <c r="E318" s="41"/>
      <c r="F318" s="41"/>
      <c r="G318" s="65"/>
      <c r="H318" s="65"/>
      <c r="I318" s="65"/>
      <c r="J318" s="41"/>
      <c r="K318" s="41"/>
      <c r="L318" s="41"/>
      <c r="M318" s="41"/>
      <c r="N318" s="41"/>
      <c r="O318" s="41"/>
      <c r="P318" s="41"/>
      <c r="Q318" s="41"/>
      <c r="R318" s="41"/>
      <c r="S318" s="41"/>
      <c r="T318" s="41"/>
      <c r="U318" s="41"/>
      <c r="V318" s="41"/>
      <c r="W318" s="41"/>
      <c r="X318" s="41"/>
      <c r="Y318" s="41"/>
      <c r="Z318" s="41"/>
      <c r="AA318" s="41"/>
    </row>
    <row r="319" spans="1:27" ht="16">
      <c r="A319" s="36"/>
      <c r="B319" s="41"/>
      <c r="C319" s="41"/>
      <c r="D319" s="41"/>
      <c r="E319" s="41"/>
      <c r="F319" s="41"/>
      <c r="G319" s="65"/>
      <c r="H319" s="65"/>
      <c r="I319" s="65"/>
      <c r="J319" s="41"/>
      <c r="K319" s="41"/>
      <c r="L319" s="41"/>
      <c r="M319" s="41"/>
      <c r="N319" s="41"/>
      <c r="O319" s="41"/>
      <c r="P319" s="41"/>
      <c r="Q319" s="41"/>
      <c r="R319" s="41"/>
      <c r="S319" s="41"/>
      <c r="T319" s="41"/>
      <c r="U319" s="41"/>
      <c r="V319" s="41"/>
      <c r="W319" s="41"/>
      <c r="X319" s="41"/>
      <c r="Y319" s="41"/>
      <c r="Z319" s="41"/>
      <c r="AA319" s="41"/>
    </row>
    <row r="320" spans="1:27" ht="16">
      <c r="A320" s="36"/>
      <c r="B320" s="41"/>
      <c r="C320" s="41"/>
      <c r="D320" s="41"/>
      <c r="E320" s="41"/>
      <c r="F320" s="41"/>
      <c r="G320" s="65"/>
      <c r="H320" s="65"/>
      <c r="I320" s="65"/>
      <c r="J320" s="41"/>
      <c r="K320" s="41"/>
      <c r="L320" s="41"/>
      <c r="M320" s="41"/>
      <c r="N320" s="41"/>
      <c r="O320" s="41"/>
      <c r="P320" s="41"/>
      <c r="Q320" s="41"/>
      <c r="R320" s="41"/>
      <c r="S320" s="41"/>
      <c r="T320" s="41"/>
      <c r="U320" s="41"/>
      <c r="V320" s="41"/>
      <c r="W320" s="41"/>
      <c r="X320" s="41"/>
      <c r="Y320" s="41"/>
      <c r="Z320" s="41"/>
      <c r="AA320" s="41"/>
    </row>
    <row r="321" spans="1:27" ht="16">
      <c r="A321" s="36"/>
      <c r="B321" s="41"/>
      <c r="C321" s="41"/>
      <c r="D321" s="41"/>
      <c r="E321" s="41"/>
      <c r="F321" s="41"/>
      <c r="G321" s="65"/>
      <c r="H321" s="65"/>
      <c r="I321" s="65"/>
      <c r="J321" s="41"/>
      <c r="K321" s="41"/>
      <c r="L321" s="41"/>
      <c r="M321" s="41"/>
      <c r="N321" s="41"/>
      <c r="O321" s="41"/>
      <c r="P321" s="41"/>
      <c r="Q321" s="41"/>
      <c r="R321" s="41"/>
      <c r="S321" s="41"/>
      <c r="T321" s="41"/>
      <c r="U321" s="41"/>
      <c r="V321" s="41"/>
      <c r="W321" s="41"/>
      <c r="X321" s="41"/>
      <c r="Y321" s="41"/>
      <c r="Z321" s="41"/>
      <c r="AA321" s="41"/>
    </row>
    <row r="322" spans="1:27" ht="16">
      <c r="A322" s="36"/>
      <c r="B322" s="41"/>
      <c r="C322" s="41"/>
      <c r="D322" s="41"/>
      <c r="E322" s="41"/>
      <c r="F322" s="41"/>
      <c r="G322" s="65"/>
      <c r="H322" s="65"/>
      <c r="I322" s="65"/>
      <c r="J322" s="41"/>
      <c r="K322" s="41"/>
      <c r="L322" s="41"/>
      <c r="M322" s="41"/>
      <c r="N322" s="41"/>
      <c r="O322" s="41"/>
      <c r="P322" s="41"/>
      <c r="Q322" s="41"/>
      <c r="R322" s="41"/>
      <c r="S322" s="41"/>
      <c r="T322" s="41"/>
      <c r="U322" s="41"/>
      <c r="V322" s="41"/>
      <c r="W322" s="41"/>
      <c r="X322" s="41"/>
      <c r="Y322" s="41"/>
      <c r="Z322" s="41"/>
      <c r="AA322" s="41"/>
    </row>
    <row r="323" spans="1:27" ht="16">
      <c r="A323" s="36"/>
      <c r="B323" s="41"/>
      <c r="C323" s="41"/>
      <c r="D323" s="41"/>
      <c r="E323" s="41"/>
      <c r="F323" s="41"/>
      <c r="G323" s="65"/>
      <c r="H323" s="65"/>
      <c r="I323" s="65"/>
      <c r="J323" s="41"/>
      <c r="K323" s="41"/>
      <c r="L323" s="41"/>
      <c r="M323" s="41"/>
      <c r="N323" s="41"/>
      <c r="O323" s="41"/>
      <c r="P323" s="41"/>
      <c r="Q323" s="41"/>
      <c r="R323" s="41"/>
      <c r="S323" s="41"/>
      <c r="T323" s="41"/>
      <c r="U323" s="41"/>
      <c r="V323" s="41"/>
      <c r="W323" s="41"/>
      <c r="X323" s="41"/>
      <c r="Y323" s="41"/>
      <c r="Z323" s="41"/>
      <c r="AA323" s="41"/>
    </row>
    <row r="324" spans="1:27" ht="16">
      <c r="A324" s="36"/>
      <c r="B324" s="41"/>
      <c r="C324" s="41"/>
      <c r="D324" s="41"/>
      <c r="E324" s="41"/>
      <c r="F324" s="41"/>
      <c r="G324" s="65"/>
      <c r="H324" s="65"/>
      <c r="I324" s="65"/>
      <c r="J324" s="41"/>
      <c r="K324" s="41"/>
      <c r="L324" s="41"/>
      <c r="M324" s="41"/>
      <c r="N324" s="41"/>
      <c r="O324" s="41"/>
      <c r="P324" s="41"/>
      <c r="Q324" s="41"/>
      <c r="R324" s="41"/>
      <c r="S324" s="41"/>
      <c r="T324" s="41"/>
      <c r="U324" s="41"/>
      <c r="V324" s="41"/>
      <c r="W324" s="41"/>
      <c r="X324" s="41"/>
      <c r="Y324" s="41"/>
      <c r="Z324" s="41"/>
      <c r="AA324" s="41"/>
    </row>
    <row r="325" spans="1:27" ht="16">
      <c r="A325" s="36"/>
      <c r="B325" s="41"/>
      <c r="C325" s="41"/>
      <c r="D325" s="41"/>
      <c r="E325" s="41"/>
      <c r="F325" s="41"/>
      <c r="G325" s="65"/>
      <c r="H325" s="65"/>
      <c r="I325" s="65"/>
      <c r="J325" s="41"/>
      <c r="K325" s="41"/>
      <c r="L325" s="41"/>
      <c r="M325" s="41"/>
      <c r="N325" s="41"/>
      <c r="O325" s="41"/>
      <c r="P325" s="41"/>
      <c r="Q325" s="41"/>
      <c r="R325" s="41"/>
      <c r="S325" s="41"/>
      <c r="T325" s="41"/>
      <c r="U325" s="41"/>
      <c r="V325" s="41"/>
      <c r="W325" s="41"/>
      <c r="X325" s="41"/>
      <c r="Y325" s="41"/>
      <c r="Z325" s="41"/>
      <c r="AA325" s="41"/>
    </row>
    <row r="326" spans="1:27" ht="16">
      <c r="A326" s="36"/>
      <c r="B326" s="41"/>
      <c r="C326" s="41"/>
      <c r="D326" s="41"/>
      <c r="E326" s="41"/>
      <c r="F326" s="41"/>
      <c r="G326" s="65"/>
      <c r="H326" s="65"/>
      <c r="I326" s="65"/>
      <c r="J326" s="41"/>
      <c r="K326" s="41"/>
      <c r="L326" s="41"/>
      <c r="M326" s="41"/>
      <c r="N326" s="41"/>
      <c r="O326" s="41"/>
      <c r="P326" s="41"/>
      <c r="Q326" s="41"/>
      <c r="R326" s="41"/>
      <c r="S326" s="41"/>
      <c r="T326" s="41"/>
      <c r="U326" s="41"/>
      <c r="V326" s="41"/>
      <c r="W326" s="41"/>
      <c r="X326" s="41"/>
      <c r="Y326" s="41"/>
      <c r="Z326" s="41"/>
      <c r="AA326" s="41"/>
    </row>
    <row r="327" spans="1:27" ht="16">
      <c r="A327" s="36"/>
      <c r="B327" s="41"/>
      <c r="C327" s="41"/>
      <c r="D327" s="41"/>
      <c r="E327" s="41"/>
      <c r="F327" s="41"/>
      <c r="G327" s="65"/>
      <c r="H327" s="65"/>
      <c r="I327" s="65"/>
      <c r="J327" s="41"/>
      <c r="K327" s="41"/>
      <c r="L327" s="41"/>
      <c r="M327" s="41"/>
      <c r="N327" s="41"/>
      <c r="O327" s="41"/>
      <c r="P327" s="41"/>
      <c r="Q327" s="41"/>
      <c r="R327" s="41"/>
      <c r="S327" s="41"/>
      <c r="T327" s="41"/>
      <c r="U327" s="41"/>
      <c r="V327" s="41"/>
      <c r="W327" s="41"/>
      <c r="X327" s="41"/>
      <c r="Y327" s="41"/>
      <c r="Z327" s="41"/>
      <c r="AA327" s="41"/>
    </row>
    <row r="328" spans="1:27" ht="16">
      <c r="A328" s="36"/>
      <c r="B328" s="41"/>
      <c r="C328" s="41"/>
      <c r="D328" s="41"/>
      <c r="E328" s="41"/>
      <c r="F328" s="41"/>
      <c r="G328" s="65"/>
      <c r="H328" s="65"/>
      <c r="I328" s="65"/>
      <c r="J328" s="41"/>
      <c r="K328" s="41"/>
      <c r="L328" s="41"/>
      <c r="M328" s="41"/>
      <c r="N328" s="41"/>
      <c r="O328" s="41"/>
      <c r="P328" s="41"/>
      <c r="Q328" s="41"/>
      <c r="R328" s="41"/>
      <c r="S328" s="41"/>
      <c r="T328" s="41"/>
      <c r="U328" s="41"/>
      <c r="V328" s="41"/>
      <c r="W328" s="41"/>
      <c r="X328" s="41"/>
      <c r="Y328" s="41"/>
      <c r="Z328" s="41"/>
      <c r="AA328" s="41"/>
    </row>
    <row r="329" spans="1:27" ht="16">
      <c r="A329" s="36"/>
      <c r="B329" s="41"/>
      <c r="C329" s="41"/>
      <c r="D329" s="41"/>
      <c r="E329" s="41"/>
      <c r="F329" s="41"/>
      <c r="G329" s="65"/>
      <c r="H329" s="65"/>
      <c r="I329" s="65"/>
      <c r="J329" s="41"/>
      <c r="K329" s="41"/>
      <c r="L329" s="41"/>
      <c r="M329" s="41"/>
      <c r="N329" s="41"/>
      <c r="O329" s="41"/>
      <c r="P329" s="41"/>
      <c r="Q329" s="41"/>
      <c r="R329" s="41"/>
      <c r="S329" s="41"/>
      <c r="T329" s="41"/>
      <c r="U329" s="41"/>
      <c r="V329" s="41"/>
      <c r="W329" s="41"/>
      <c r="X329" s="41"/>
      <c r="Y329" s="41"/>
      <c r="Z329" s="41"/>
      <c r="AA329" s="41"/>
    </row>
    <row r="330" spans="1:27" ht="16">
      <c r="A330" s="36"/>
      <c r="B330" s="41"/>
      <c r="C330" s="41"/>
      <c r="D330" s="41"/>
      <c r="E330" s="41"/>
      <c r="F330" s="41"/>
      <c r="G330" s="65"/>
      <c r="H330" s="65"/>
      <c r="I330" s="65"/>
      <c r="J330" s="41"/>
      <c r="K330" s="41"/>
      <c r="L330" s="41"/>
      <c r="M330" s="41"/>
      <c r="N330" s="41"/>
      <c r="O330" s="41"/>
      <c r="P330" s="41"/>
      <c r="Q330" s="41"/>
      <c r="R330" s="41"/>
      <c r="S330" s="41"/>
      <c r="T330" s="41"/>
      <c r="U330" s="41"/>
      <c r="V330" s="41"/>
      <c r="W330" s="41"/>
      <c r="X330" s="41"/>
      <c r="Y330" s="41"/>
      <c r="Z330" s="41"/>
      <c r="AA330" s="41"/>
    </row>
    <row r="331" spans="1:27" ht="16">
      <c r="A331" s="36"/>
      <c r="B331" s="41"/>
      <c r="C331" s="41"/>
      <c r="D331" s="41"/>
      <c r="E331" s="41"/>
      <c r="F331" s="41"/>
      <c r="G331" s="65"/>
      <c r="H331" s="65"/>
      <c r="I331" s="65"/>
      <c r="J331" s="41"/>
      <c r="K331" s="41"/>
      <c r="L331" s="41"/>
      <c r="M331" s="41"/>
      <c r="N331" s="41"/>
      <c r="O331" s="41"/>
      <c r="P331" s="41"/>
      <c r="Q331" s="41"/>
      <c r="R331" s="41"/>
      <c r="S331" s="41"/>
      <c r="T331" s="41"/>
      <c r="U331" s="41"/>
      <c r="V331" s="41"/>
      <c r="W331" s="41"/>
      <c r="X331" s="41"/>
      <c r="Y331" s="41"/>
      <c r="Z331" s="41"/>
      <c r="AA331" s="41"/>
    </row>
    <row r="332" spans="1:27" ht="16">
      <c r="A332" s="36"/>
      <c r="B332" s="41"/>
      <c r="C332" s="41"/>
      <c r="D332" s="41"/>
      <c r="E332" s="41"/>
      <c r="F332" s="41"/>
      <c r="G332" s="65"/>
      <c r="H332" s="65"/>
      <c r="I332" s="65"/>
      <c r="J332" s="41"/>
      <c r="K332" s="41"/>
      <c r="L332" s="41"/>
      <c r="M332" s="41"/>
      <c r="N332" s="41"/>
      <c r="O332" s="41"/>
      <c r="P332" s="41"/>
      <c r="Q332" s="41"/>
      <c r="R332" s="41"/>
      <c r="S332" s="41"/>
      <c r="T332" s="41"/>
      <c r="U332" s="41"/>
      <c r="V332" s="41"/>
      <c r="W332" s="41"/>
      <c r="X332" s="41"/>
      <c r="Y332" s="41"/>
      <c r="Z332" s="41"/>
      <c r="AA332" s="41"/>
    </row>
    <row r="333" spans="1:27" ht="16">
      <c r="A333" s="36"/>
      <c r="B333" s="41"/>
      <c r="C333" s="41"/>
      <c r="D333" s="41"/>
      <c r="E333" s="41"/>
      <c r="F333" s="41"/>
      <c r="G333" s="65"/>
      <c r="H333" s="65"/>
      <c r="I333" s="65"/>
      <c r="J333" s="41"/>
      <c r="K333" s="41"/>
      <c r="L333" s="41"/>
      <c r="M333" s="41"/>
      <c r="N333" s="41"/>
      <c r="O333" s="41"/>
      <c r="P333" s="41"/>
      <c r="Q333" s="41"/>
      <c r="R333" s="41"/>
      <c r="S333" s="41"/>
      <c r="T333" s="41"/>
      <c r="U333" s="41"/>
      <c r="V333" s="41"/>
      <c r="W333" s="41"/>
      <c r="X333" s="41"/>
      <c r="Y333" s="41"/>
      <c r="Z333" s="41"/>
      <c r="AA333" s="41"/>
    </row>
    <row r="334" spans="1:27" ht="16">
      <c r="A334" s="36"/>
      <c r="B334" s="41"/>
      <c r="C334" s="41"/>
      <c r="D334" s="41"/>
      <c r="E334" s="41"/>
      <c r="F334" s="41"/>
      <c r="G334" s="65"/>
      <c r="H334" s="65"/>
      <c r="I334" s="65"/>
      <c r="J334" s="41"/>
      <c r="K334" s="41"/>
      <c r="L334" s="41"/>
      <c r="M334" s="41"/>
      <c r="N334" s="41"/>
      <c r="O334" s="41"/>
      <c r="P334" s="41"/>
      <c r="Q334" s="41"/>
      <c r="R334" s="41"/>
      <c r="S334" s="41"/>
      <c r="T334" s="41"/>
      <c r="U334" s="41"/>
      <c r="V334" s="41"/>
      <c r="W334" s="41"/>
      <c r="X334" s="41"/>
      <c r="Y334" s="41"/>
      <c r="Z334" s="41"/>
      <c r="AA334" s="41"/>
    </row>
    <row r="335" spans="1:27" ht="16">
      <c r="A335" s="36"/>
      <c r="B335" s="41"/>
      <c r="C335" s="41"/>
      <c r="D335" s="41"/>
      <c r="E335" s="41"/>
      <c r="F335" s="41"/>
      <c r="G335" s="65"/>
      <c r="H335" s="65"/>
      <c r="I335" s="65"/>
      <c r="J335" s="41"/>
      <c r="K335" s="41"/>
      <c r="L335" s="41"/>
      <c r="M335" s="41"/>
      <c r="N335" s="41"/>
      <c r="O335" s="41"/>
      <c r="P335" s="41"/>
      <c r="Q335" s="41"/>
      <c r="R335" s="41"/>
      <c r="S335" s="41"/>
      <c r="T335" s="41"/>
      <c r="U335" s="41"/>
      <c r="V335" s="41"/>
      <c r="W335" s="41"/>
      <c r="X335" s="41"/>
      <c r="Y335" s="41"/>
      <c r="Z335" s="41"/>
      <c r="AA335" s="41"/>
    </row>
    <row r="336" spans="1:27" ht="16">
      <c r="A336" s="36"/>
      <c r="B336" s="41"/>
      <c r="C336" s="41"/>
      <c r="D336" s="41"/>
      <c r="E336" s="41"/>
      <c r="F336" s="41"/>
      <c r="G336" s="65"/>
      <c r="H336" s="65"/>
      <c r="I336" s="65"/>
      <c r="J336" s="41"/>
      <c r="K336" s="41"/>
      <c r="L336" s="41"/>
      <c r="M336" s="41"/>
      <c r="N336" s="41"/>
      <c r="O336" s="41"/>
      <c r="P336" s="41"/>
      <c r="Q336" s="41"/>
      <c r="R336" s="41"/>
      <c r="S336" s="41"/>
      <c r="T336" s="41"/>
      <c r="U336" s="41"/>
      <c r="V336" s="41"/>
      <c r="W336" s="41"/>
      <c r="X336" s="41"/>
      <c r="Y336" s="41"/>
      <c r="Z336" s="41"/>
      <c r="AA336" s="41"/>
    </row>
    <row r="337" spans="1:27" ht="16">
      <c r="A337" s="36"/>
      <c r="B337" s="41"/>
      <c r="C337" s="41"/>
      <c r="D337" s="41"/>
      <c r="E337" s="41"/>
      <c r="F337" s="41"/>
      <c r="G337" s="65"/>
      <c r="H337" s="65"/>
      <c r="I337" s="65"/>
      <c r="J337" s="41"/>
      <c r="K337" s="41"/>
      <c r="L337" s="41"/>
      <c r="M337" s="41"/>
      <c r="N337" s="41"/>
      <c r="O337" s="41"/>
      <c r="P337" s="41"/>
      <c r="Q337" s="41"/>
      <c r="R337" s="41"/>
      <c r="S337" s="41"/>
      <c r="T337" s="41"/>
      <c r="U337" s="41"/>
      <c r="V337" s="41"/>
      <c r="W337" s="41"/>
      <c r="X337" s="41"/>
      <c r="Y337" s="41"/>
      <c r="Z337" s="41"/>
      <c r="AA337" s="41"/>
    </row>
    <row r="338" spans="1:27" ht="16">
      <c r="A338" s="36"/>
      <c r="B338" s="41"/>
      <c r="C338" s="41"/>
      <c r="D338" s="41"/>
      <c r="E338" s="41"/>
      <c r="F338" s="41"/>
      <c r="G338" s="65"/>
      <c r="H338" s="65"/>
      <c r="I338" s="65"/>
      <c r="J338" s="41"/>
      <c r="K338" s="41"/>
      <c r="L338" s="41"/>
      <c r="M338" s="41"/>
      <c r="N338" s="41"/>
      <c r="O338" s="41"/>
      <c r="P338" s="41"/>
      <c r="Q338" s="41"/>
      <c r="R338" s="41"/>
      <c r="S338" s="41"/>
      <c r="T338" s="41"/>
      <c r="U338" s="41"/>
      <c r="V338" s="41"/>
      <c r="W338" s="41"/>
      <c r="X338" s="41"/>
      <c r="Y338" s="41"/>
      <c r="Z338" s="41"/>
      <c r="AA338" s="41"/>
    </row>
    <row r="339" spans="1:27" ht="16">
      <c r="A339" s="36"/>
      <c r="B339" s="41"/>
      <c r="C339" s="41"/>
      <c r="D339" s="41"/>
      <c r="E339" s="41"/>
      <c r="F339" s="41"/>
      <c r="G339" s="65"/>
      <c r="H339" s="65"/>
      <c r="I339" s="65"/>
      <c r="J339" s="41"/>
      <c r="K339" s="41"/>
      <c r="L339" s="41"/>
      <c r="M339" s="41"/>
      <c r="N339" s="41"/>
      <c r="O339" s="41"/>
      <c r="P339" s="41"/>
      <c r="Q339" s="41"/>
      <c r="R339" s="41"/>
      <c r="S339" s="41"/>
      <c r="T339" s="41"/>
      <c r="U339" s="41"/>
      <c r="V339" s="41"/>
      <c r="W339" s="41"/>
      <c r="X339" s="41"/>
      <c r="Y339" s="41"/>
      <c r="Z339" s="41"/>
      <c r="AA339" s="41"/>
    </row>
    <row r="340" spans="1:27" ht="16">
      <c r="A340" s="36"/>
      <c r="B340" s="41"/>
      <c r="C340" s="41"/>
      <c r="D340" s="41"/>
      <c r="E340" s="41"/>
      <c r="F340" s="41"/>
      <c r="G340" s="65"/>
      <c r="H340" s="65"/>
      <c r="I340" s="65"/>
      <c r="J340" s="41"/>
      <c r="K340" s="41"/>
      <c r="L340" s="41"/>
      <c r="M340" s="41"/>
      <c r="N340" s="41"/>
      <c r="O340" s="41"/>
      <c r="P340" s="41"/>
      <c r="Q340" s="41"/>
      <c r="R340" s="41"/>
      <c r="S340" s="41"/>
      <c r="T340" s="41"/>
      <c r="U340" s="41"/>
      <c r="V340" s="41"/>
      <c r="W340" s="41"/>
      <c r="X340" s="41"/>
      <c r="Y340" s="41"/>
      <c r="Z340" s="41"/>
      <c r="AA340" s="41"/>
    </row>
    <row r="341" spans="1:27" ht="16">
      <c r="A341" s="36"/>
      <c r="B341" s="41"/>
      <c r="C341" s="41"/>
      <c r="D341" s="41"/>
      <c r="E341" s="41"/>
      <c r="F341" s="41"/>
      <c r="G341" s="65"/>
      <c r="H341" s="65"/>
      <c r="I341" s="65"/>
      <c r="J341" s="41"/>
      <c r="K341" s="41"/>
      <c r="L341" s="41"/>
      <c r="M341" s="41"/>
      <c r="N341" s="41"/>
      <c r="O341" s="41"/>
      <c r="P341" s="41"/>
      <c r="Q341" s="41"/>
      <c r="R341" s="41"/>
      <c r="S341" s="41"/>
      <c r="T341" s="41"/>
      <c r="U341" s="41"/>
      <c r="V341" s="41"/>
      <c r="W341" s="41"/>
      <c r="X341" s="41"/>
      <c r="Y341" s="41"/>
      <c r="Z341" s="41"/>
      <c r="AA341" s="41"/>
    </row>
    <row r="342" spans="1:27" ht="16">
      <c r="A342" s="36"/>
      <c r="B342" s="41"/>
      <c r="C342" s="41"/>
      <c r="D342" s="41"/>
      <c r="E342" s="41"/>
      <c r="F342" s="41"/>
      <c r="G342" s="65"/>
      <c r="H342" s="65"/>
      <c r="I342" s="65"/>
      <c r="J342" s="41"/>
      <c r="K342" s="41"/>
      <c r="L342" s="41"/>
      <c r="M342" s="41"/>
      <c r="N342" s="41"/>
      <c r="O342" s="41"/>
      <c r="P342" s="41"/>
      <c r="Q342" s="41"/>
      <c r="R342" s="41"/>
      <c r="S342" s="41"/>
      <c r="T342" s="41"/>
      <c r="U342" s="41"/>
      <c r="V342" s="41"/>
      <c r="W342" s="41"/>
      <c r="X342" s="41"/>
      <c r="Y342" s="41"/>
      <c r="Z342" s="41"/>
      <c r="AA342" s="41"/>
    </row>
    <row r="343" spans="1:27" ht="16">
      <c r="A343" s="36"/>
      <c r="B343" s="41"/>
      <c r="C343" s="41"/>
      <c r="D343" s="41"/>
      <c r="E343" s="41"/>
      <c r="F343" s="41"/>
      <c r="G343" s="65"/>
      <c r="H343" s="65"/>
      <c r="I343" s="65"/>
      <c r="J343" s="41"/>
      <c r="K343" s="41"/>
      <c r="L343" s="41"/>
      <c r="M343" s="41"/>
      <c r="N343" s="41"/>
      <c r="O343" s="41"/>
      <c r="P343" s="41"/>
      <c r="Q343" s="41"/>
      <c r="R343" s="41"/>
      <c r="S343" s="41"/>
      <c r="T343" s="41"/>
      <c r="U343" s="41"/>
      <c r="V343" s="41"/>
      <c r="W343" s="41"/>
      <c r="X343" s="41"/>
      <c r="Y343" s="41"/>
      <c r="Z343" s="41"/>
      <c r="AA343" s="41"/>
    </row>
    <row r="344" spans="1:27" ht="16">
      <c r="A344" s="36"/>
      <c r="B344" s="41"/>
      <c r="C344" s="41"/>
      <c r="D344" s="41"/>
      <c r="E344" s="41"/>
      <c r="F344" s="41"/>
      <c r="G344" s="65"/>
      <c r="H344" s="65"/>
      <c r="I344" s="65"/>
      <c r="J344" s="41"/>
      <c r="K344" s="41"/>
      <c r="L344" s="41"/>
      <c r="M344" s="41"/>
      <c r="N344" s="41"/>
      <c r="O344" s="41"/>
      <c r="P344" s="41"/>
      <c r="Q344" s="41"/>
      <c r="R344" s="41"/>
      <c r="S344" s="41"/>
      <c r="T344" s="41"/>
      <c r="U344" s="41"/>
      <c r="V344" s="41"/>
      <c r="W344" s="41"/>
      <c r="X344" s="41"/>
      <c r="Y344" s="41"/>
      <c r="Z344" s="41"/>
      <c r="AA344" s="41"/>
    </row>
    <row r="345" spans="1:27" ht="16">
      <c r="A345" s="36"/>
      <c r="B345" s="41"/>
      <c r="C345" s="41"/>
      <c r="D345" s="41"/>
      <c r="E345" s="41"/>
      <c r="F345" s="41"/>
      <c r="G345" s="65"/>
      <c r="H345" s="65"/>
      <c r="I345" s="65"/>
      <c r="J345" s="41"/>
      <c r="K345" s="41"/>
      <c r="L345" s="41"/>
      <c r="M345" s="41"/>
      <c r="N345" s="41"/>
      <c r="O345" s="41"/>
      <c r="P345" s="41"/>
      <c r="Q345" s="41"/>
      <c r="R345" s="41"/>
      <c r="S345" s="41"/>
      <c r="T345" s="41"/>
      <c r="U345" s="41"/>
      <c r="V345" s="41"/>
      <c r="W345" s="41"/>
      <c r="X345" s="41"/>
      <c r="Y345" s="41"/>
      <c r="Z345" s="41"/>
      <c r="AA345" s="41"/>
    </row>
    <row r="346" spans="1:27" ht="16">
      <c r="A346" s="36"/>
      <c r="B346" s="41"/>
      <c r="C346" s="41"/>
      <c r="D346" s="41"/>
      <c r="E346" s="41"/>
      <c r="F346" s="41"/>
      <c r="G346" s="65"/>
      <c r="H346" s="65"/>
      <c r="I346" s="65"/>
      <c r="J346" s="41"/>
      <c r="K346" s="41"/>
      <c r="L346" s="41"/>
      <c r="M346" s="41"/>
      <c r="N346" s="41"/>
      <c r="O346" s="41"/>
      <c r="P346" s="41"/>
      <c r="Q346" s="41"/>
      <c r="R346" s="41"/>
      <c r="S346" s="41"/>
      <c r="T346" s="41"/>
      <c r="U346" s="41"/>
      <c r="V346" s="41"/>
      <c r="W346" s="41"/>
      <c r="X346" s="41"/>
      <c r="Y346" s="41"/>
      <c r="Z346" s="41"/>
      <c r="AA346" s="41"/>
    </row>
    <row r="347" spans="1:27" ht="16">
      <c r="A347" s="36"/>
      <c r="B347" s="41"/>
      <c r="C347" s="41"/>
      <c r="D347" s="41"/>
      <c r="E347" s="41"/>
      <c r="F347" s="41"/>
      <c r="G347" s="65"/>
      <c r="H347" s="65"/>
      <c r="I347" s="65"/>
      <c r="J347" s="41"/>
      <c r="K347" s="41"/>
      <c r="L347" s="41"/>
      <c r="M347" s="41"/>
      <c r="N347" s="41"/>
      <c r="O347" s="41"/>
      <c r="P347" s="41"/>
      <c r="Q347" s="41"/>
      <c r="R347" s="41"/>
      <c r="S347" s="41"/>
      <c r="T347" s="41"/>
      <c r="U347" s="41"/>
      <c r="V347" s="41"/>
      <c r="W347" s="41"/>
      <c r="X347" s="41"/>
      <c r="Y347" s="41"/>
      <c r="Z347" s="41"/>
      <c r="AA347" s="41"/>
    </row>
    <row r="348" spans="1:27" ht="16">
      <c r="A348" s="36"/>
      <c r="B348" s="41"/>
      <c r="C348" s="41"/>
      <c r="D348" s="41"/>
      <c r="E348" s="41"/>
      <c r="F348" s="41"/>
      <c r="G348" s="65"/>
      <c r="H348" s="65"/>
      <c r="I348" s="65"/>
      <c r="J348" s="41"/>
      <c r="K348" s="41"/>
      <c r="L348" s="41"/>
      <c r="M348" s="41"/>
      <c r="N348" s="41"/>
      <c r="O348" s="41"/>
      <c r="P348" s="41"/>
      <c r="Q348" s="41"/>
      <c r="R348" s="41"/>
      <c r="S348" s="41"/>
      <c r="T348" s="41"/>
      <c r="U348" s="41"/>
      <c r="V348" s="41"/>
      <c r="W348" s="41"/>
      <c r="X348" s="41"/>
      <c r="Y348" s="41"/>
      <c r="Z348" s="41"/>
      <c r="AA348" s="41"/>
    </row>
    <row r="349" spans="1:27" ht="16">
      <c r="A349" s="36"/>
      <c r="B349" s="41"/>
      <c r="C349" s="41"/>
      <c r="D349" s="41"/>
      <c r="E349" s="41"/>
      <c r="F349" s="41"/>
      <c r="G349" s="65"/>
      <c r="H349" s="65"/>
      <c r="I349" s="65"/>
      <c r="J349" s="41"/>
      <c r="K349" s="41"/>
      <c r="L349" s="41"/>
      <c r="M349" s="41"/>
      <c r="N349" s="41"/>
      <c r="O349" s="41"/>
      <c r="P349" s="41"/>
      <c r="Q349" s="41"/>
      <c r="R349" s="41"/>
      <c r="S349" s="41"/>
      <c r="T349" s="41"/>
      <c r="U349" s="41"/>
      <c r="V349" s="41"/>
      <c r="W349" s="41"/>
      <c r="X349" s="41"/>
      <c r="Y349" s="41"/>
      <c r="Z349" s="41"/>
      <c r="AA349" s="41"/>
    </row>
    <row r="350" spans="1:27" ht="16">
      <c r="A350" s="36"/>
      <c r="B350" s="41"/>
      <c r="C350" s="41"/>
      <c r="D350" s="41"/>
      <c r="E350" s="41"/>
      <c r="F350" s="41"/>
      <c r="G350" s="65"/>
      <c r="H350" s="65"/>
      <c r="I350" s="65"/>
      <c r="J350" s="41"/>
      <c r="K350" s="41"/>
      <c r="L350" s="41"/>
      <c r="M350" s="41"/>
      <c r="N350" s="41"/>
      <c r="O350" s="41"/>
      <c r="P350" s="41"/>
      <c r="Q350" s="41"/>
      <c r="R350" s="41"/>
      <c r="S350" s="41"/>
      <c r="T350" s="41"/>
      <c r="U350" s="41"/>
      <c r="V350" s="41"/>
      <c r="W350" s="41"/>
      <c r="X350" s="41"/>
      <c r="Y350" s="41"/>
      <c r="Z350" s="41"/>
      <c r="AA350" s="41"/>
    </row>
    <row r="351" spans="1:27" ht="16">
      <c r="A351" s="36"/>
      <c r="B351" s="41"/>
      <c r="C351" s="41"/>
      <c r="D351" s="41"/>
      <c r="E351" s="41"/>
      <c r="F351" s="41"/>
      <c r="G351" s="65"/>
      <c r="H351" s="65"/>
      <c r="I351" s="65"/>
      <c r="J351" s="41"/>
      <c r="K351" s="41"/>
      <c r="L351" s="41"/>
      <c r="M351" s="41"/>
      <c r="N351" s="41"/>
      <c r="O351" s="41"/>
      <c r="P351" s="41"/>
      <c r="Q351" s="41"/>
      <c r="R351" s="41"/>
      <c r="S351" s="41"/>
      <c r="T351" s="41"/>
      <c r="U351" s="41"/>
      <c r="V351" s="41"/>
      <c r="W351" s="41"/>
      <c r="X351" s="41"/>
      <c r="Y351" s="41"/>
      <c r="Z351" s="41"/>
      <c r="AA351" s="41"/>
    </row>
    <row r="352" spans="1:27" ht="16">
      <c r="A352" s="36"/>
      <c r="B352" s="41"/>
      <c r="C352" s="41"/>
      <c r="D352" s="41"/>
      <c r="E352" s="41"/>
      <c r="F352" s="41"/>
      <c r="G352" s="65"/>
      <c r="H352" s="65"/>
      <c r="I352" s="65"/>
      <c r="J352" s="41"/>
      <c r="K352" s="41"/>
      <c r="L352" s="41"/>
      <c r="M352" s="41"/>
      <c r="N352" s="41"/>
      <c r="O352" s="41"/>
      <c r="P352" s="41"/>
      <c r="Q352" s="41"/>
      <c r="R352" s="41"/>
      <c r="S352" s="41"/>
      <c r="T352" s="41"/>
      <c r="U352" s="41"/>
      <c r="V352" s="41"/>
      <c r="W352" s="41"/>
      <c r="X352" s="41"/>
      <c r="Y352" s="41"/>
      <c r="Z352" s="41"/>
      <c r="AA352" s="41"/>
    </row>
    <row r="353" spans="1:27" ht="16">
      <c r="A353" s="36"/>
      <c r="B353" s="41"/>
      <c r="C353" s="41"/>
      <c r="D353" s="41"/>
      <c r="E353" s="41"/>
      <c r="F353" s="41"/>
      <c r="G353" s="65"/>
      <c r="H353" s="65"/>
      <c r="I353" s="65"/>
      <c r="J353" s="41"/>
      <c r="K353" s="41"/>
      <c r="L353" s="41"/>
      <c r="M353" s="41"/>
      <c r="N353" s="41"/>
      <c r="O353" s="41"/>
      <c r="P353" s="41"/>
      <c r="Q353" s="41"/>
      <c r="R353" s="41"/>
      <c r="S353" s="41"/>
      <c r="T353" s="41"/>
      <c r="U353" s="41"/>
      <c r="V353" s="41"/>
      <c r="W353" s="41"/>
      <c r="X353" s="41"/>
      <c r="Y353" s="41"/>
      <c r="Z353" s="41"/>
      <c r="AA353" s="41"/>
    </row>
    <row r="354" spans="1:27" ht="16">
      <c r="A354" s="36"/>
      <c r="B354" s="41"/>
      <c r="C354" s="41"/>
      <c r="D354" s="41"/>
      <c r="E354" s="41"/>
      <c r="F354" s="41"/>
      <c r="G354" s="65"/>
      <c r="H354" s="65"/>
      <c r="I354" s="65"/>
      <c r="J354" s="41"/>
      <c r="K354" s="41"/>
      <c r="L354" s="41"/>
      <c r="M354" s="41"/>
      <c r="N354" s="41"/>
      <c r="O354" s="41"/>
      <c r="P354" s="41"/>
      <c r="Q354" s="41"/>
      <c r="R354" s="41"/>
      <c r="S354" s="41"/>
      <c r="T354" s="41"/>
      <c r="U354" s="41"/>
      <c r="V354" s="41"/>
      <c r="W354" s="41"/>
      <c r="X354" s="41"/>
      <c r="Y354" s="41"/>
      <c r="Z354" s="41"/>
      <c r="AA354" s="41"/>
    </row>
    <row r="355" spans="1:27" ht="16">
      <c r="A355" s="36"/>
      <c r="B355" s="41"/>
      <c r="C355" s="41"/>
      <c r="D355" s="41"/>
      <c r="E355" s="41"/>
      <c r="F355" s="41"/>
      <c r="G355" s="65"/>
      <c r="H355" s="65"/>
      <c r="I355" s="65"/>
      <c r="J355" s="41"/>
      <c r="K355" s="41"/>
      <c r="L355" s="41"/>
      <c r="M355" s="41"/>
      <c r="N355" s="41"/>
      <c r="O355" s="41"/>
      <c r="P355" s="41"/>
      <c r="Q355" s="41"/>
      <c r="R355" s="41"/>
      <c r="S355" s="41"/>
      <c r="T355" s="41"/>
      <c r="U355" s="41"/>
      <c r="V355" s="41"/>
      <c r="W355" s="41"/>
      <c r="X355" s="41"/>
      <c r="Y355" s="41"/>
      <c r="Z355" s="41"/>
      <c r="AA355" s="41"/>
    </row>
    <row r="356" spans="1:27" ht="16">
      <c r="A356" s="36"/>
      <c r="B356" s="41"/>
      <c r="C356" s="41"/>
      <c r="D356" s="41"/>
      <c r="E356" s="41"/>
      <c r="F356" s="41"/>
      <c r="G356" s="65"/>
      <c r="H356" s="65"/>
      <c r="I356" s="65"/>
      <c r="J356" s="41"/>
      <c r="K356" s="41"/>
      <c r="L356" s="41"/>
      <c r="M356" s="41"/>
      <c r="N356" s="41"/>
      <c r="O356" s="41"/>
      <c r="P356" s="41"/>
      <c r="Q356" s="41"/>
      <c r="R356" s="41"/>
      <c r="S356" s="41"/>
      <c r="T356" s="41"/>
      <c r="U356" s="41"/>
      <c r="V356" s="41"/>
      <c r="W356" s="41"/>
      <c r="X356" s="41"/>
      <c r="Y356" s="41"/>
      <c r="Z356" s="41"/>
      <c r="AA356" s="41"/>
    </row>
    <row r="357" spans="1:27" ht="16">
      <c r="A357" s="36"/>
      <c r="B357" s="41"/>
      <c r="C357" s="41"/>
      <c r="D357" s="41"/>
      <c r="E357" s="41"/>
      <c r="F357" s="41"/>
      <c r="G357" s="65"/>
      <c r="H357" s="65"/>
      <c r="I357" s="65"/>
      <c r="J357" s="41"/>
      <c r="K357" s="41"/>
      <c r="L357" s="41"/>
      <c r="M357" s="41"/>
      <c r="N357" s="41"/>
      <c r="O357" s="41"/>
      <c r="P357" s="41"/>
      <c r="Q357" s="41"/>
      <c r="R357" s="41"/>
      <c r="S357" s="41"/>
      <c r="T357" s="41"/>
      <c r="U357" s="41"/>
      <c r="V357" s="41"/>
      <c r="W357" s="41"/>
      <c r="X357" s="41"/>
      <c r="Y357" s="41"/>
      <c r="Z357" s="41"/>
      <c r="AA357" s="41"/>
    </row>
    <row r="358" spans="1:27" ht="16">
      <c r="A358" s="36"/>
      <c r="B358" s="41"/>
      <c r="C358" s="41"/>
      <c r="D358" s="41"/>
      <c r="E358" s="41"/>
      <c r="F358" s="41"/>
      <c r="G358" s="65"/>
      <c r="H358" s="65"/>
      <c r="I358" s="65"/>
      <c r="J358" s="41"/>
      <c r="K358" s="41"/>
      <c r="L358" s="41"/>
      <c r="M358" s="41"/>
      <c r="N358" s="41"/>
      <c r="O358" s="41"/>
      <c r="P358" s="41"/>
      <c r="Q358" s="41"/>
      <c r="R358" s="41"/>
      <c r="S358" s="41"/>
      <c r="T358" s="41"/>
      <c r="U358" s="41"/>
      <c r="V358" s="41"/>
      <c r="W358" s="41"/>
      <c r="X358" s="41"/>
      <c r="Y358" s="41"/>
      <c r="Z358" s="41"/>
      <c r="AA358" s="41"/>
    </row>
    <row r="359" spans="1:27" ht="16">
      <c r="A359" s="36"/>
      <c r="B359" s="41"/>
      <c r="C359" s="41"/>
      <c r="D359" s="41"/>
      <c r="E359" s="41"/>
      <c r="F359" s="41"/>
      <c r="G359" s="65"/>
      <c r="H359" s="65"/>
      <c r="I359" s="65"/>
      <c r="J359" s="41"/>
      <c r="K359" s="41"/>
      <c r="L359" s="41"/>
      <c r="M359" s="41"/>
      <c r="N359" s="41"/>
      <c r="O359" s="41"/>
      <c r="P359" s="41"/>
      <c r="Q359" s="41"/>
      <c r="R359" s="41"/>
      <c r="S359" s="41"/>
      <c r="T359" s="41"/>
      <c r="U359" s="41"/>
      <c r="V359" s="41"/>
      <c r="W359" s="41"/>
      <c r="X359" s="41"/>
      <c r="Y359" s="41"/>
      <c r="Z359" s="41"/>
      <c r="AA359" s="41"/>
    </row>
    <row r="360" spans="1:27" ht="16">
      <c r="A360" s="36"/>
      <c r="B360" s="41"/>
      <c r="C360" s="41"/>
      <c r="D360" s="41"/>
      <c r="E360" s="41"/>
      <c r="F360" s="41"/>
      <c r="G360" s="65"/>
      <c r="H360" s="65"/>
      <c r="I360" s="65"/>
      <c r="J360" s="41"/>
      <c r="K360" s="41"/>
      <c r="L360" s="41"/>
      <c r="M360" s="41"/>
      <c r="N360" s="41"/>
      <c r="O360" s="41"/>
      <c r="P360" s="41"/>
      <c r="Q360" s="41"/>
      <c r="R360" s="41"/>
      <c r="S360" s="41"/>
      <c r="T360" s="41"/>
      <c r="U360" s="41"/>
      <c r="V360" s="41"/>
      <c r="W360" s="41"/>
      <c r="X360" s="41"/>
      <c r="Y360" s="41"/>
      <c r="Z360" s="41"/>
      <c r="AA360" s="41"/>
    </row>
    <row r="361" spans="1:27" ht="16">
      <c r="A361" s="36"/>
      <c r="B361" s="41"/>
      <c r="C361" s="41"/>
      <c r="D361" s="41"/>
      <c r="E361" s="41"/>
      <c r="F361" s="41"/>
      <c r="G361" s="65"/>
      <c r="H361" s="65"/>
      <c r="I361" s="65"/>
      <c r="J361" s="41"/>
      <c r="K361" s="41"/>
      <c r="L361" s="41"/>
      <c r="M361" s="41"/>
      <c r="N361" s="41"/>
      <c r="O361" s="41"/>
      <c r="P361" s="41"/>
      <c r="Q361" s="41"/>
      <c r="R361" s="41"/>
      <c r="S361" s="41"/>
      <c r="T361" s="41"/>
      <c r="U361" s="41"/>
      <c r="V361" s="41"/>
      <c r="W361" s="41"/>
      <c r="X361" s="41"/>
      <c r="Y361" s="41"/>
      <c r="Z361" s="41"/>
      <c r="AA361" s="41"/>
    </row>
    <row r="362" spans="1:27" ht="16">
      <c r="A362" s="36"/>
      <c r="B362" s="41"/>
      <c r="C362" s="41"/>
      <c r="D362" s="41"/>
      <c r="E362" s="41"/>
      <c r="F362" s="41"/>
      <c r="G362" s="65"/>
      <c r="H362" s="65"/>
      <c r="I362" s="65"/>
      <c r="J362" s="41"/>
      <c r="K362" s="41"/>
      <c r="L362" s="41"/>
      <c r="M362" s="41"/>
      <c r="N362" s="41"/>
      <c r="O362" s="41"/>
      <c r="P362" s="41"/>
      <c r="Q362" s="41"/>
      <c r="R362" s="41"/>
      <c r="S362" s="41"/>
      <c r="T362" s="41"/>
      <c r="U362" s="41"/>
      <c r="V362" s="41"/>
      <c r="W362" s="41"/>
      <c r="X362" s="41"/>
      <c r="Y362" s="41"/>
      <c r="Z362" s="41"/>
      <c r="AA362" s="41"/>
    </row>
    <row r="363" spans="1:27" ht="16">
      <c r="A363" s="36"/>
      <c r="B363" s="41"/>
      <c r="C363" s="41"/>
      <c r="D363" s="41"/>
      <c r="E363" s="41"/>
      <c r="F363" s="41"/>
      <c r="G363" s="65"/>
      <c r="H363" s="65"/>
      <c r="I363" s="65"/>
      <c r="J363" s="41"/>
      <c r="K363" s="41"/>
      <c r="L363" s="41"/>
      <c r="M363" s="41"/>
      <c r="N363" s="41"/>
      <c r="O363" s="41"/>
      <c r="P363" s="41"/>
      <c r="Q363" s="41"/>
      <c r="R363" s="41"/>
      <c r="S363" s="41"/>
      <c r="T363" s="41"/>
      <c r="U363" s="41"/>
      <c r="V363" s="41"/>
      <c r="W363" s="41"/>
      <c r="X363" s="41"/>
      <c r="Y363" s="41"/>
      <c r="Z363" s="41"/>
      <c r="AA363" s="41"/>
    </row>
    <row r="364" spans="1:27" ht="16">
      <c r="A364" s="36"/>
      <c r="B364" s="41"/>
      <c r="C364" s="41"/>
      <c r="D364" s="41"/>
      <c r="E364" s="41"/>
      <c r="F364" s="41"/>
      <c r="G364" s="65"/>
      <c r="H364" s="65"/>
      <c r="I364" s="65"/>
      <c r="J364" s="41"/>
      <c r="K364" s="41"/>
      <c r="L364" s="41"/>
      <c r="M364" s="41"/>
      <c r="N364" s="41"/>
      <c r="O364" s="41"/>
      <c r="P364" s="41"/>
      <c r="Q364" s="41"/>
      <c r="R364" s="41"/>
      <c r="S364" s="41"/>
      <c r="T364" s="41"/>
      <c r="U364" s="41"/>
      <c r="V364" s="41"/>
      <c r="W364" s="41"/>
      <c r="X364" s="41"/>
      <c r="Y364" s="41"/>
      <c r="Z364" s="41"/>
      <c r="AA364" s="41"/>
    </row>
    <row r="365" spans="1:27" ht="16">
      <c r="A365" s="36"/>
      <c r="B365" s="41"/>
      <c r="C365" s="41"/>
      <c r="D365" s="41"/>
      <c r="E365" s="41"/>
      <c r="F365" s="41"/>
      <c r="G365" s="65"/>
      <c r="H365" s="65"/>
      <c r="I365" s="65"/>
      <c r="J365" s="41"/>
      <c r="K365" s="41"/>
      <c r="L365" s="41"/>
      <c r="M365" s="41"/>
      <c r="N365" s="41"/>
      <c r="O365" s="41"/>
      <c r="P365" s="41"/>
      <c r="Q365" s="41"/>
      <c r="R365" s="41"/>
      <c r="S365" s="41"/>
      <c r="T365" s="41"/>
      <c r="U365" s="41"/>
      <c r="V365" s="41"/>
      <c r="W365" s="41"/>
      <c r="X365" s="41"/>
      <c r="Y365" s="41"/>
      <c r="Z365" s="41"/>
      <c r="AA365" s="41"/>
    </row>
    <row r="366" spans="1:27" ht="16">
      <c r="A366" s="36"/>
      <c r="B366" s="41"/>
      <c r="C366" s="41"/>
      <c r="D366" s="41"/>
      <c r="E366" s="41"/>
      <c r="F366" s="41"/>
      <c r="G366" s="65"/>
      <c r="H366" s="65"/>
      <c r="I366" s="65"/>
      <c r="J366" s="41"/>
      <c r="K366" s="41"/>
      <c r="L366" s="41"/>
      <c r="M366" s="41"/>
      <c r="N366" s="41"/>
      <c r="O366" s="41"/>
      <c r="P366" s="41"/>
      <c r="Q366" s="41"/>
      <c r="R366" s="41"/>
      <c r="S366" s="41"/>
      <c r="T366" s="41"/>
      <c r="U366" s="41"/>
      <c r="V366" s="41"/>
      <c r="W366" s="41"/>
      <c r="X366" s="41"/>
      <c r="Y366" s="41"/>
      <c r="Z366" s="41"/>
      <c r="AA366" s="41"/>
    </row>
    <row r="367" spans="1:27" ht="16">
      <c r="A367" s="36"/>
      <c r="B367" s="41"/>
      <c r="C367" s="41"/>
      <c r="D367" s="41"/>
      <c r="E367" s="41"/>
      <c r="F367" s="41"/>
      <c r="G367" s="65"/>
      <c r="H367" s="65"/>
      <c r="I367" s="65"/>
      <c r="J367" s="41"/>
      <c r="K367" s="41"/>
      <c r="L367" s="41"/>
      <c r="M367" s="41"/>
      <c r="N367" s="41"/>
      <c r="O367" s="41"/>
      <c r="P367" s="41"/>
      <c r="Q367" s="41"/>
      <c r="R367" s="41"/>
      <c r="S367" s="41"/>
      <c r="T367" s="41"/>
      <c r="U367" s="41"/>
      <c r="V367" s="41"/>
      <c r="W367" s="41"/>
      <c r="X367" s="41"/>
      <c r="Y367" s="41"/>
      <c r="Z367" s="41"/>
      <c r="AA367" s="41"/>
    </row>
    <row r="368" spans="1:27" ht="16">
      <c r="A368" s="36"/>
      <c r="B368" s="41"/>
      <c r="C368" s="41"/>
      <c r="D368" s="41"/>
      <c r="E368" s="41"/>
      <c r="F368" s="41"/>
      <c r="G368" s="65"/>
      <c r="H368" s="65"/>
      <c r="I368" s="65"/>
      <c r="J368" s="41"/>
      <c r="K368" s="41"/>
      <c r="L368" s="41"/>
      <c r="M368" s="41"/>
      <c r="N368" s="41"/>
      <c r="O368" s="41"/>
      <c r="P368" s="41"/>
      <c r="Q368" s="41"/>
      <c r="R368" s="41"/>
      <c r="S368" s="41"/>
      <c r="T368" s="41"/>
      <c r="U368" s="41"/>
      <c r="V368" s="41"/>
      <c r="W368" s="41"/>
      <c r="X368" s="41"/>
      <c r="Y368" s="41"/>
      <c r="Z368" s="41"/>
      <c r="AA368" s="41"/>
    </row>
    <row r="369" spans="1:27" ht="16">
      <c r="A369" s="36"/>
      <c r="B369" s="41"/>
      <c r="C369" s="41"/>
      <c r="D369" s="41"/>
      <c r="E369" s="41"/>
      <c r="F369" s="41"/>
      <c r="G369" s="65"/>
      <c r="H369" s="65"/>
      <c r="I369" s="65"/>
      <c r="J369" s="41"/>
      <c r="K369" s="41"/>
      <c r="L369" s="41"/>
      <c r="M369" s="41"/>
      <c r="N369" s="41"/>
      <c r="O369" s="41"/>
      <c r="P369" s="41"/>
      <c r="Q369" s="41"/>
      <c r="R369" s="41"/>
      <c r="S369" s="41"/>
      <c r="T369" s="41"/>
      <c r="U369" s="41"/>
      <c r="V369" s="41"/>
      <c r="W369" s="41"/>
      <c r="X369" s="41"/>
      <c r="Y369" s="41"/>
      <c r="Z369" s="41"/>
      <c r="AA369" s="41"/>
    </row>
    <row r="370" spans="1:27" ht="16">
      <c r="A370" s="36"/>
      <c r="B370" s="41"/>
      <c r="C370" s="41"/>
      <c r="D370" s="41"/>
      <c r="E370" s="41"/>
      <c r="F370" s="41"/>
      <c r="G370" s="65"/>
      <c r="H370" s="65"/>
      <c r="I370" s="65"/>
      <c r="J370" s="41"/>
      <c r="K370" s="41"/>
      <c r="L370" s="41"/>
      <c r="M370" s="41"/>
      <c r="N370" s="41"/>
      <c r="O370" s="41"/>
      <c r="P370" s="41"/>
      <c r="Q370" s="41"/>
      <c r="R370" s="41"/>
      <c r="S370" s="41"/>
      <c r="T370" s="41"/>
      <c r="U370" s="41"/>
      <c r="V370" s="41"/>
      <c r="W370" s="41"/>
      <c r="X370" s="41"/>
      <c r="Y370" s="41"/>
      <c r="Z370" s="41"/>
      <c r="AA370" s="41"/>
    </row>
    <row r="371" spans="1:27" ht="16">
      <c r="A371" s="36"/>
      <c r="B371" s="41"/>
      <c r="C371" s="41"/>
      <c r="D371" s="41"/>
      <c r="E371" s="41"/>
      <c r="F371" s="41"/>
      <c r="G371" s="65"/>
      <c r="H371" s="65"/>
      <c r="I371" s="65"/>
      <c r="J371" s="41"/>
      <c r="K371" s="41"/>
      <c r="L371" s="41"/>
      <c r="M371" s="41"/>
      <c r="N371" s="41"/>
      <c r="O371" s="41"/>
      <c r="P371" s="41"/>
      <c r="Q371" s="41"/>
      <c r="R371" s="41"/>
      <c r="S371" s="41"/>
      <c r="T371" s="41"/>
      <c r="U371" s="41"/>
      <c r="V371" s="41"/>
      <c r="W371" s="41"/>
      <c r="X371" s="41"/>
      <c r="Y371" s="41"/>
      <c r="Z371" s="41"/>
      <c r="AA371" s="41"/>
    </row>
    <row r="372" spans="1:27" ht="16">
      <c r="A372" s="36"/>
      <c r="B372" s="41"/>
      <c r="C372" s="41"/>
      <c r="D372" s="41"/>
      <c r="E372" s="41"/>
      <c r="F372" s="41"/>
      <c r="G372" s="65"/>
      <c r="H372" s="65"/>
      <c r="I372" s="65"/>
      <c r="J372" s="41"/>
      <c r="K372" s="41"/>
      <c r="L372" s="41"/>
      <c r="M372" s="41"/>
      <c r="N372" s="41"/>
      <c r="O372" s="41"/>
      <c r="P372" s="41"/>
      <c r="Q372" s="41"/>
      <c r="R372" s="41"/>
      <c r="S372" s="41"/>
      <c r="T372" s="41"/>
      <c r="U372" s="41"/>
      <c r="V372" s="41"/>
      <c r="W372" s="41"/>
      <c r="X372" s="41"/>
      <c r="Y372" s="41"/>
      <c r="Z372" s="41"/>
      <c r="AA372" s="41"/>
    </row>
    <row r="373" spans="1:27" ht="16">
      <c r="A373" s="36"/>
      <c r="B373" s="41"/>
      <c r="C373" s="41"/>
      <c r="D373" s="41"/>
      <c r="E373" s="41"/>
      <c r="F373" s="41"/>
      <c r="G373" s="65"/>
      <c r="H373" s="65"/>
      <c r="I373" s="65"/>
      <c r="J373" s="41"/>
      <c r="K373" s="41"/>
      <c r="L373" s="41"/>
      <c r="M373" s="41"/>
      <c r="N373" s="41"/>
      <c r="O373" s="41"/>
      <c r="P373" s="41"/>
      <c r="Q373" s="41"/>
      <c r="R373" s="41"/>
      <c r="S373" s="41"/>
      <c r="T373" s="41"/>
      <c r="U373" s="41"/>
      <c r="V373" s="41"/>
      <c r="W373" s="41"/>
      <c r="X373" s="41"/>
      <c r="Y373" s="41"/>
      <c r="Z373" s="41"/>
      <c r="AA373" s="41"/>
    </row>
    <row r="374" spans="1:27" ht="16">
      <c r="A374" s="36"/>
      <c r="B374" s="41"/>
      <c r="C374" s="41"/>
      <c r="D374" s="41"/>
      <c r="E374" s="41"/>
      <c r="F374" s="41"/>
      <c r="G374" s="65"/>
      <c r="H374" s="65"/>
      <c r="I374" s="65"/>
      <c r="J374" s="41"/>
      <c r="K374" s="41"/>
      <c r="L374" s="41"/>
      <c r="M374" s="41"/>
      <c r="N374" s="41"/>
      <c r="O374" s="41"/>
      <c r="P374" s="41"/>
      <c r="Q374" s="41"/>
      <c r="R374" s="41"/>
      <c r="S374" s="41"/>
      <c r="T374" s="41"/>
      <c r="U374" s="41"/>
      <c r="V374" s="41"/>
      <c r="W374" s="41"/>
      <c r="X374" s="41"/>
      <c r="Y374" s="41"/>
      <c r="Z374" s="41"/>
      <c r="AA374" s="41"/>
    </row>
    <row r="375" spans="1:27" ht="16">
      <c r="A375" s="36"/>
      <c r="B375" s="41"/>
      <c r="C375" s="41"/>
      <c r="D375" s="41"/>
      <c r="E375" s="41"/>
      <c r="F375" s="41"/>
      <c r="G375" s="65"/>
      <c r="H375" s="65"/>
      <c r="I375" s="65"/>
      <c r="J375" s="41"/>
      <c r="K375" s="41"/>
      <c r="L375" s="41"/>
      <c r="M375" s="41"/>
      <c r="N375" s="41"/>
      <c r="O375" s="41"/>
      <c r="P375" s="41"/>
      <c r="Q375" s="41"/>
      <c r="R375" s="41"/>
      <c r="S375" s="41"/>
      <c r="T375" s="41"/>
      <c r="U375" s="41"/>
      <c r="V375" s="41"/>
      <c r="W375" s="41"/>
      <c r="X375" s="41"/>
      <c r="Y375" s="41"/>
      <c r="Z375" s="41"/>
      <c r="AA375" s="41"/>
    </row>
    <row r="376" spans="1:27" ht="16">
      <c r="A376" s="36"/>
      <c r="B376" s="41"/>
      <c r="C376" s="41"/>
      <c r="D376" s="41"/>
      <c r="E376" s="41"/>
      <c r="F376" s="41"/>
      <c r="G376" s="65"/>
      <c r="H376" s="65"/>
      <c r="I376" s="65"/>
      <c r="J376" s="41"/>
      <c r="K376" s="41"/>
      <c r="L376" s="41"/>
      <c r="M376" s="41"/>
      <c r="N376" s="41"/>
      <c r="O376" s="41"/>
      <c r="P376" s="41"/>
      <c r="Q376" s="41"/>
      <c r="R376" s="41"/>
      <c r="S376" s="41"/>
      <c r="T376" s="41"/>
      <c r="U376" s="41"/>
      <c r="V376" s="41"/>
      <c r="W376" s="41"/>
      <c r="X376" s="41"/>
      <c r="Y376" s="41"/>
      <c r="Z376" s="41"/>
      <c r="AA376" s="41"/>
    </row>
    <row r="377" spans="1:27" ht="16">
      <c r="A377" s="36"/>
      <c r="B377" s="41"/>
      <c r="C377" s="41"/>
      <c r="D377" s="41"/>
      <c r="E377" s="41"/>
      <c r="F377" s="41"/>
      <c r="G377" s="65"/>
      <c r="H377" s="65"/>
      <c r="I377" s="65"/>
      <c r="J377" s="41"/>
      <c r="K377" s="41"/>
      <c r="L377" s="41"/>
      <c r="M377" s="41"/>
      <c r="N377" s="41"/>
      <c r="O377" s="41"/>
      <c r="P377" s="41"/>
      <c r="Q377" s="41"/>
      <c r="R377" s="41"/>
      <c r="S377" s="41"/>
      <c r="T377" s="41"/>
      <c r="U377" s="41"/>
      <c r="V377" s="41"/>
      <c r="W377" s="41"/>
      <c r="X377" s="41"/>
      <c r="Y377" s="41"/>
      <c r="Z377" s="41"/>
      <c r="AA377" s="41"/>
    </row>
    <row r="378" spans="1:27" ht="16">
      <c r="A378" s="36"/>
      <c r="B378" s="41"/>
      <c r="C378" s="41"/>
      <c r="D378" s="41"/>
      <c r="E378" s="41"/>
      <c r="F378" s="41"/>
      <c r="G378" s="65"/>
      <c r="H378" s="65"/>
      <c r="I378" s="65"/>
      <c r="J378" s="41"/>
      <c r="K378" s="41"/>
      <c r="L378" s="41"/>
      <c r="M378" s="41"/>
      <c r="N378" s="41"/>
      <c r="O378" s="41"/>
      <c r="P378" s="41"/>
      <c r="Q378" s="41"/>
      <c r="R378" s="41"/>
      <c r="S378" s="41"/>
      <c r="T378" s="41"/>
      <c r="U378" s="41"/>
      <c r="V378" s="41"/>
      <c r="W378" s="41"/>
      <c r="X378" s="41"/>
      <c r="Y378" s="41"/>
      <c r="Z378" s="41"/>
      <c r="AA378" s="41"/>
    </row>
    <row r="379" spans="1:27" ht="16">
      <c r="A379" s="36"/>
      <c r="B379" s="41"/>
      <c r="C379" s="41"/>
      <c r="D379" s="41"/>
      <c r="E379" s="41"/>
      <c r="F379" s="41"/>
      <c r="G379" s="65"/>
      <c r="H379" s="65"/>
      <c r="I379" s="65"/>
      <c r="J379" s="41"/>
      <c r="K379" s="41"/>
      <c r="L379" s="41"/>
      <c r="M379" s="41"/>
      <c r="N379" s="41"/>
      <c r="O379" s="41"/>
      <c r="P379" s="41"/>
      <c r="Q379" s="41"/>
      <c r="R379" s="41"/>
      <c r="S379" s="41"/>
      <c r="T379" s="41"/>
      <c r="U379" s="41"/>
      <c r="V379" s="41"/>
      <c r="W379" s="41"/>
      <c r="X379" s="41"/>
      <c r="Y379" s="41"/>
      <c r="Z379" s="41"/>
      <c r="AA379" s="41"/>
    </row>
    <row r="380" spans="1:27" ht="16">
      <c r="A380" s="36"/>
      <c r="B380" s="41"/>
      <c r="C380" s="41"/>
      <c r="D380" s="41"/>
      <c r="E380" s="41"/>
      <c r="F380" s="41"/>
      <c r="G380" s="65"/>
      <c r="H380" s="65"/>
      <c r="I380" s="65"/>
      <c r="J380" s="41"/>
      <c r="K380" s="41"/>
      <c r="L380" s="41"/>
      <c r="M380" s="41"/>
      <c r="N380" s="41"/>
      <c r="O380" s="41"/>
      <c r="P380" s="41"/>
      <c r="Q380" s="41"/>
      <c r="R380" s="41"/>
      <c r="S380" s="41"/>
      <c r="T380" s="41"/>
      <c r="U380" s="41"/>
      <c r="V380" s="41"/>
      <c r="W380" s="41"/>
      <c r="X380" s="41"/>
      <c r="Y380" s="41"/>
      <c r="Z380" s="41"/>
      <c r="AA380" s="41"/>
    </row>
    <row r="381" spans="1:27" ht="16">
      <c r="A381" s="36"/>
      <c r="B381" s="41"/>
      <c r="C381" s="41"/>
      <c r="D381" s="41"/>
      <c r="E381" s="41"/>
      <c r="F381" s="41"/>
      <c r="G381" s="65"/>
      <c r="H381" s="65"/>
      <c r="I381" s="65"/>
      <c r="J381" s="41"/>
      <c r="K381" s="41"/>
      <c r="L381" s="41"/>
      <c r="M381" s="41"/>
      <c r="N381" s="41"/>
      <c r="O381" s="41"/>
      <c r="P381" s="41"/>
      <c r="Q381" s="41"/>
      <c r="R381" s="41"/>
      <c r="S381" s="41"/>
      <c r="T381" s="41"/>
      <c r="U381" s="41"/>
      <c r="V381" s="41"/>
      <c r="W381" s="41"/>
      <c r="X381" s="41"/>
      <c r="Y381" s="41"/>
      <c r="Z381" s="41"/>
      <c r="AA381" s="41"/>
    </row>
    <row r="382" spans="1:27" ht="16">
      <c r="A382" s="36"/>
      <c r="B382" s="41"/>
      <c r="C382" s="41"/>
      <c r="D382" s="41"/>
      <c r="E382" s="41"/>
      <c r="F382" s="41"/>
      <c r="G382" s="65"/>
      <c r="H382" s="65"/>
      <c r="I382" s="65"/>
      <c r="J382" s="41"/>
      <c r="K382" s="41"/>
      <c r="L382" s="41"/>
      <c r="M382" s="41"/>
      <c r="N382" s="41"/>
      <c r="O382" s="41"/>
      <c r="P382" s="41"/>
      <c r="Q382" s="41"/>
      <c r="R382" s="41"/>
      <c r="S382" s="41"/>
      <c r="T382" s="41"/>
      <c r="U382" s="41"/>
      <c r="V382" s="41"/>
      <c r="W382" s="41"/>
      <c r="X382" s="41"/>
      <c r="Y382" s="41"/>
      <c r="Z382" s="41"/>
      <c r="AA382" s="41"/>
    </row>
    <row r="383" spans="1:27" ht="16">
      <c r="A383" s="36"/>
      <c r="B383" s="41"/>
      <c r="C383" s="41"/>
      <c r="D383" s="41"/>
      <c r="E383" s="41"/>
      <c r="F383" s="41"/>
      <c r="G383" s="65"/>
      <c r="H383" s="65"/>
      <c r="I383" s="65"/>
      <c r="J383" s="41"/>
      <c r="K383" s="41"/>
      <c r="L383" s="41"/>
      <c r="M383" s="41"/>
      <c r="N383" s="41"/>
      <c r="O383" s="41"/>
      <c r="P383" s="41"/>
      <c r="Q383" s="41"/>
      <c r="R383" s="41"/>
      <c r="S383" s="41"/>
      <c r="T383" s="41"/>
      <c r="U383" s="41"/>
      <c r="V383" s="41"/>
      <c r="W383" s="41"/>
      <c r="X383" s="41"/>
      <c r="Y383" s="41"/>
      <c r="Z383" s="41"/>
      <c r="AA383" s="41"/>
    </row>
    <row r="384" spans="1:27" ht="16">
      <c r="A384" s="36"/>
      <c r="B384" s="41"/>
      <c r="C384" s="41"/>
      <c r="D384" s="41"/>
      <c r="E384" s="41"/>
      <c r="F384" s="41"/>
      <c r="G384" s="65"/>
      <c r="H384" s="65"/>
      <c r="I384" s="65"/>
      <c r="J384" s="41"/>
      <c r="K384" s="41"/>
      <c r="L384" s="41"/>
      <c r="M384" s="41"/>
      <c r="N384" s="41"/>
      <c r="O384" s="41"/>
      <c r="P384" s="41"/>
      <c r="Q384" s="41"/>
      <c r="R384" s="41"/>
      <c r="S384" s="41"/>
      <c r="T384" s="41"/>
      <c r="U384" s="41"/>
      <c r="V384" s="41"/>
      <c r="W384" s="41"/>
      <c r="X384" s="41"/>
      <c r="Y384" s="41"/>
      <c r="Z384" s="41"/>
      <c r="AA384" s="41"/>
    </row>
    <row r="385" spans="1:27" ht="16">
      <c r="A385" s="36"/>
      <c r="B385" s="41"/>
      <c r="C385" s="41"/>
      <c r="D385" s="41"/>
      <c r="E385" s="41"/>
      <c r="F385" s="41"/>
      <c r="G385" s="65"/>
      <c r="H385" s="65"/>
      <c r="I385" s="65"/>
      <c r="J385" s="41"/>
      <c r="K385" s="41"/>
      <c r="L385" s="41"/>
      <c r="M385" s="41"/>
      <c r="N385" s="41"/>
      <c r="O385" s="41"/>
      <c r="P385" s="41"/>
      <c r="Q385" s="41"/>
      <c r="R385" s="41"/>
      <c r="S385" s="41"/>
      <c r="T385" s="41"/>
      <c r="U385" s="41"/>
      <c r="V385" s="41"/>
      <c r="W385" s="41"/>
      <c r="X385" s="41"/>
      <c r="Y385" s="41"/>
      <c r="Z385" s="41"/>
      <c r="AA385" s="41"/>
    </row>
    <row r="386" spans="1:27" ht="16">
      <c r="A386" s="36"/>
      <c r="B386" s="41"/>
      <c r="C386" s="41"/>
      <c r="D386" s="41"/>
      <c r="E386" s="41"/>
      <c r="F386" s="41"/>
      <c r="G386" s="65"/>
      <c r="H386" s="65"/>
      <c r="I386" s="65"/>
      <c r="J386" s="41"/>
      <c r="K386" s="41"/>
      <c r="L386" s="41"/>
      <c r="M386" s="41"/>
      <c r="N386" s="41"/>
      <c r="O386" s="41"/>
      <c r="P386" s="41"/>
      <c r="Q386" s="41"/>
      <c r="R386" s="41"/>
      <c r="S386" s="41"/>
      <c r="T386" s="41"/>
      <c r="U386" s="41"/>
      <c r="V386" s="41"/>
      <c r="W386" s="41"/>
      <c r="X386" s="41"/>
      <c r="Y386" s="41"/>
      <c r="Z386" s="41"/>
      <c r="AA386" s="41"/>
    </row>
    <row r="387" spans="1:27" ht="16">
      <c r="A387" s="36"/>
      <c r="B387" s="41"/>
      <c r="C387" s="41"/>
      <c r="D387" s="41"/>
      <c r="E387" s="41"/>
      <c r="F387" s="41"/>
      <c r="G387" s="65"/>
      <c r="H387" s="65"/>
      <c r="I387" s="65"/>
      <c r="J387" s="41"/>
      <c r="K387" s="41"/>
      <c r="L387" s="41"/>
      <c r="M387" s="41"/>
      <c r="N387" s="41"/>
      <c r="O387" s="41"/>
      <c r="P387" s="41"/>
      <c r="Q387" s="41"/>
      <c r="R387" s="41"/>
      <c r="S387" s="41"/>
      <c r="T387" s="41"/>
      <c r="U387" s="41"/>
      <c r="V387" s="41"/>
      <c r="W387" s="41"/>
      <c r="X387" s="41"/>
      <c r="Y387" s="41"/>
      <c r="Z387" s="41"/>
      <c r="AA387" s="41"/>
    </row>
    <row r="388" spans="1:27" ht="16">
      <c r="A388" s="36"/>
      <c r="B388" s="41"/>
      <c r="C388" s="41"/>
      <c r="D388" s="41"/>
      <c r="E388" s="41"/>
      <c r="F388" s="41"/>
      <c r="G388" s="65"/>
      <c r="H388" s="65"/>
      <c r="I388" s="65"/>
      <c r="J388" s="41"/>
      <c r="K388" s="41"/>
      <c r="L388" s="41"/>
      <c r="M388" s="41"/>
      <c r="N388" s="41"/>
      <c r="O388" s="41"/>
      <c r="P388" s="41"/>
      <c r="Q388" s="41"/>
      <c r="R388" s="41"/>
      <c r="S388" s="41"/>
      <c r="T388" s="41"/>
      <c r="U388" s="41"/>
      <c r="V388" s="41"/>
      <c r="W388" s="41"/>
      <c r="X388" s="41"/>
      <c r="Y388" s="41"/>
      <c r="Z388" s="41"/>
      <c r="AA388" s="41"/>
    </row>
    <row r="389" spans="1:27" ht="16">
      <c r="A389" s="36"/>
      <c r="B389" s="41"/>
      <c r="C389" s="41"/>
      <c r="D389" s="41"/>
      <c r="E389" s="41"/>
      <c r="F389" s="41"/>
      <c r="G389" s="65"/>
      <c r="H389" s="65"/>
      <c r="I389" s="65"/>
      <c r="J389" s="41"/>
      <c r="K389" s="41"/>
      <c r="L389" s="41"/>
      <c r="M389" s="41"/>
      <c r="N389" s="41"/>
      <c r="O389" s="41"/>
      <c r="P389" s="41"/>
      <c r="Q389" s="41"/>
      <c r="R389" s="41"/>
      <c r="S389" s="41"/>
      <c r="T389" s="41"/>
      <c r="U389" s="41"/>
      <c r="V389" s="41"/>
      <c r="W389" s="41"/>
      <c r="X389" s="41"/>
      <c r="Y389" s="41"/>
      <c r="Z389" s="41"/>
      <c r="AA389" s="41"/>
    </row>
    <row r="390" spans="1:27" ht="16">
      <c r="A390" s="36"/>
      <c r="B390" s="41"/>
      <c r="C390" s="41"/>
      <c r="D390" s="41"/>
      <c r="E390" s="41"/>
      <c r="F390" s="41"/>
      <c r="G390" s="65"/>
      <c r="H390" s="65"/>
      <c r="I390" s="65"/>
      <c r="J390" s="41"/>
      <c r="K390" s="41"/>
      <c r="L390" s="41"/>
      <c r="M390" s="41"/>
      <c r="N390" s="41"/>
      <c r="O390" s="41"/>
      <c r="P390" s="41"/>
      <c r="Q390" s="41"/>
      <c r="R390" s="41"/>
      <c r="S390" s="41"/>
      <c r="T390" s="41"/>
      <c r="U390" s="41"/>
      <c r="V390" s="41"/>
      <c r="W390" s="41"/>
      <c r="X390" s="41"/>
      <c r="Y390" s="41"/>
      <c r="Z390" s="41"/>
      <c r="AA390" s="41"/>
    </row>
    <row r="391" spans="1:27" ht="16">
      <c r="A391" s="36"/>
      <c r="B391" s="41"/>
      <c r="C391" s="41"/>
      <c r="D391" s="41"/>
      <c r="E391" s="41"/>
      <c r="F391" s="41"/>
      <c r="G391" s="65"/>
      <c r="H391" s="65"/>
      <c r="I391" s="65"/>
      <c r="J391" s="41"/>
      <c r="K391" s="41"/>
      <c r="L391" s="41"/>
      <c r="M391" s="41"/>
      <c r="N391" s="41"/>
      <c r="O391" s="41"/>
      <c r="P391" s="41"/>
      <c r="Q391" s="41"/>
      <c r="R391" s="41"/>
      <c r="S391" s="41"/>
      <c r="T391" s="41"/>
      <c r="U391" s="41"/>
      <c r="V391" s="41"/>
      <c r="W391" s="41"/>
      <c r="X391" s="41"/>
      <c r="Y391" s="41"/>
      <c r="Z391" s="41"/>
      <c r="AA391" s="41"/>
    </row>
    <row r="392" spans="1:27" ht="16">
      <c r="A392" s="36"/>
      <c r="B392" s="41"/>
      <c r="C392" s="41"/>
      <c r="D392" s="41"/>
      <c r="E392" s="41"/>
      <c r="F392" s="41"/>
      <c r="G392" s="65"/>
      <c r="H392" s="65"/>
      <c r="I392" s="65"/>
      <c r="J392" s="41"/>
      <c r="K392" s="41"/>
      <c r="L392" s="41"/>
      <c r="M392" s="41"/>
      <c r="N392" s="41"/>
      <c r="O392" s="41"/>
      <c r="P392" s="41"/>
      <c r="Q392" s="41"/>
      <c r="R392" s="41"/>
      <c r="S392" s="41"/>
      <c r="T392" s="41"/>
      <c r="U392" s="41"/>
      <c r="V392" s="41"/>
      <c r="W392" s="41"/>
      <c r="X392" s="41"/>
      <c r="Y392" s="41"/>
      <c r="Z392" s="41"/>
      <c r="AA392" s="41"/>
    </row>
    <row r="393" spans="1:27" ht="16">
      <c r="A393" s="36"/>
      <c r="B393" s="41"/>
      <c r="C393" s="41"/>
      <c r="D393" s="41"/>
      <c r="E393" s="41"/>
      <c r="F393" s="41"/>
      <c r="G393" s="65"/>
      <c r="H393" s="65"/>
      <c r="I393" s="65"/>
      <c r="J393" s="41"/>
      <c r="K393" s="41"/>
      <c r="L393" s="41"/>
      <c r="M393" s="41"/>
      <c r="N393" s="41"/>
      <c r="O393" s="41"/>
      <c r="P393" s="41"/>
      <c r="Q393" s="41"/>
      <c r="R393" s="41"/>
      <c r="S393" s="41"/>
      <c r="T393" s="41"/>
      <c r="U393" s="41"/>
      <c r="V393" s="41"/>
      <c r="W393" s="41"/>
      <c r="X393" s="41"/>
      <c r="Y393" s="41"/>
      <c r="Z393" s="41"/>
      <c r="AA393" s="41"/>
    </row>
    <row r="394" spans="1:27" ht="16">
      <c r="A394" s="36"/>
      <c r="B394" s="41"/>
      <c r="C394" s="41"/>
      <c r="D394" s="41"/>
      <c r="E394" s="41"/>
      <c r="F394" s="41"/>
      <c r="G394" s="65"/>
      <c r="H394" s="65"/>
      <c r="I394" s="65"/>
      <c r="J394" s="41"/>
      <c r="K394" s="41"/>
      <c r="L394" s="41"/>
      <c r="M394" s="41"/>
      <c r="N394" s="41"/>
      <c r="O394" s="41"/>
      <c r="P394" s="41"/>
      <c r="Q394" s="41"/>
      <c r="R394" s="41"/>
      <c r="S394" s="41"/>
      <c r="T394" s="41"/>
      <c r="U394" s="41"/>
      <c r="V394" s="41"/>
      <c r="W394" s="41"/>
      <c r="X394" s="41"/>
      <c r="Y394" s="41"/>
      <c r="Z394" s="41"/>
      <c r="AA394" s="41"/>
    </row>
    <row r="395" spans="1:27" ht="16">
      <c r="A395" s="36"/>
      <c r="B395" s="41"/>
      <c r="C395" s="41"/>
      <c r="D395" s="41"/>
      <c r="E395" s="41"/>
      <c r="F395" s="41"/>
      <c r="G395" s="65"/>
      <c r="H395" s="65"/>
      <c r="I395" s="65"/>
      <c r="J395" s="41"/>
      <c r="K395" s="41"/>
      <c r="L395" s="41"/>
      <c r="M395" s="41"/>
      <c r="N395" s="41"/>
      <c r="O395" s="41"/>
      <c r="P395" s="41"/>
      <c r="Q395" s="41"/>
      <c r="R395" s="41"/>
      <c r="S395" s="41"/>
      <c r="T395" s="41"/>
      <c r="U395" s="41"/>
      <c r="V395" s="41"/>
      <c r="W395" s="41"/>
      <c r="X395" s="41"/>
      <c r="Y395" s="41"/>
      <c r="Z395" s="41"/>
      <c r="AA395" s="41"/>
    </row>
    <row r="396" spans="1:27" ht="16">
      <c r="A396" s="36"/>
      <c r="B396" s="41"/>
      <c r="C396" s="41"/>
      <c r="D396" s="41"/>
      <c r="E396" s="41"/>
      <c r="F396" s="41"/>
      <c r="G396" s="65"/>
      <c r="H396" s="65"/>
      <c r="I396" s="65"/>
      <c r="J396" s="41"/>
      <c r="K396" s="41"/>
      <c r="L396" s="41"/>
      <c r="M396" s="41"/>
      <c r="N396" s="41"/>
      <c r="O396" s="41"/>
      <c r="P396" s="41"/>
      <c r="Q396" s="41"/>
      <c r="R396" s="41"/>
      <c r="S396" s="41"/>
      <c r="T396" s="41"/>
      <c r="U396" s="41"/>
      <c r="V396" s="41"/>
      <c r="W396" s="41"/>
      <c r="X396" s="41"/>
      <c r="Y396" s="41"/>
      <c r="Z396" s="41"/>
      <c r="AA396" s="41"/>
    </row>
    <row r="397" spans="1:27" ht="16">
      <c r="A397" s="36"/>
      <c r="B397" s="41"/>
      <c r="C397" s="41"/>
      <c r="D397" s="41"/>
      <c r="E397" s="41"/>
      <c r="F397" s="41"/>
      <c r="G397" s="65"/>
      <c r="H397" s="65"/>
      <c r="I397" s="65"/>
      <c r="J397" s="41"/>
      <c r="K397" s="41"/>
      <c r="L397" s="41"/>
      <c r="M397" s="41"/>
      <c r="N397" s="41"/>
      <c r="O397" s="41"/>
      <c r="P397" s="41"/>
      <c r="Q397" s="41"/>
      <c r="R397" s="41"/>
      <c r="S397" s="41"/>
      <c r="T397" s="41"/>
      <c r="U397" s="41"/>
      <c r="V397" s="41"/>
      <c r="W397" s="41"/>
      <c r="X397" s="41"/>
      <c r="Y397" s="41"/>
      <c r="Z397" s="41"/>
      <c r="AA397" s="41"/>
    </row>
    <row r="398" spans="1:27" ht="16">
      <c r="A398" s="36"/>
      <c r="B398" s="41"/>
      <c r="C398" s="41"/>
      <c r="D398" s="41"/>
      <c r="E398" s="41"/>
      <c r="F398" s="41"/>
      <c r="G398" s="65"/>
      <c r="H398" s="65"/>
      <c r="I398" s="65"/>
      <c r="J398" s="41"/>
      <c r="K398" s="41"/>
      <c r="L398" s="41"/>
      <c r="M398" s="41"/>
      <c r="N398" s="41"/>
      <c r="O398" s="41"/>
      <c r="P398" s="41"/>
      <c r="Q398" s="41"/>
      <c r="R398" s="41"/>
      <c r="S398" s="41"/>
      <c r="T398" s="41"/>
      <c r="U398" s="41"/>
      <c r="V398" s="41"/>
      <c r="W398" s="41"/>
      <c r="X398" s="41"/>
      <c r="Y398" s="41"/>
      <c r="Z398" s="41"/>
      <c r="AA398" s="41"/>
    </row>
    <row r="399" spans="1:27" ht="16">
      <c r="A399" s="36"/>
      <c r="B399" s="41"/>
      <c r="C399" s="41"/>
      <c r="D399" s="41"/>
      <c r="E399" s="41"/>
      <c r="F399" s="41"/>
      <c r="G399" s="65"/>
      <c r="H399" s="65"/>
      <c r="I399" s="65"/>
      <c r="J399" s="41"/>
      <c r="K399" s="41"/>
      <c r="L399" s="41"/>
      <c r="M399" s="41"/>
      <c r="N399" s="41"/>
      <c r="O399" s="41"/>
      <c r="P399" s="41"/>
      <c r="Q399" s="41"/>
      <c r="R399" s="41"/>
      <c r="S399" s="41"/>
      <c r="T399" s="41"/>
      <c r="U399" s="41"/>
      <c r="V399" s="41"/>
      <c r="W399" s="41"/>
      <c r="X399" s="41"/>
      <c r="Y399" s="41"/>
      <c r="Z399" s="41"/>
      <c r="AA399" s="41"/>
    </row>
    <row r="400" spans="1:27" ht="16">
      <c r="A400" s="36"/>
      <c r="B400" s="41"/>
      <c r="C400" s="41"/>
      <c r="D400" s="41"/>
      <c r="E400" s="41"/>
      <c r="F400" s="41"/>
      <c r="G400" s="65"/>
      <c r="H400" s="65"/>
      <c r="I400" s="65"/>
      <c r="J400" s="41"/>
      <c r="K400" s="41"/>
      <c r="L400" s="41"/>
      <c r="M400" s="41"/>
      <c r="N400" s="41"/>
      <c r="O400" s="41"/>
      <c r="P400" s="41"/>
      <c r="Q400" s="41"/>
      <c r="R400" s="41"/>
      <c r="S400" s="41"/>
      <c r="T400" s="41"/>
      <c r="U400" s="41"/>
      <c r="V400" s="41"/>
      <c r="W400" s="41"/>
      <c r="X400" s="41"/>
      <c r="Y400" s="41"/>
      <c r="Z400" s="41"/>
      <c r="AA400" s="41"/>
    </row>
    <row r="401" spans="1:27" ht="16">
      <c r="A401" s="36"/>
      <c r="B401" s="41"/>
      <c r="C401" s="41"/>
      <c r="D401" s="41"/>
      <c r="E401" s="41"/>
      <c r="F401" s="41"/>
      <c r="G401" s="65"/>
      <c r="H401" s="65"/>
      <c r="I401" s="65"/>
      <c r="J401" s="41"/>
      <c r="K401" s="41"/>
      <c r="L401" s="41"/>
      <c r="M401" s="41"/>
      <c r="N401" s="41"/>
      <c r="O401" s="41"/>
      <c r="P401" s="41"/>
      <c r="Q401" s="41"/>
      <c r="R401" s="41"/>
      <c r="S401" s="41"/>
      <c r="T401" s="41"/>
      <c r="U401" s="41"/>
      <c r="V401" s="41"/>
      <c r="W401" s="41"/>
      <c r="X401" s="41"/>
      <c r="Y401" s="41"/>
      <c r="Z401" s="41"/>
      <c r="AA401" s="41"/>
    </row>
    <row r="402" spans="1:27" ht="16">
      <c r="A402" s="36"/>
      <c r="B402" s="41"/>
      <c r="C402" s="41"/>
      <c r="D402" s="41"/>
      <c r="E402" s="41"/>
      <c r="F402" s="41"/>
      <c r="G402" s="65"/>
      <c r="H402" s="65"/>
      <c r="I402" s="65"/>
      <c r="J402" s="41"/>
      <c r="K402" s="41"/>
      <c r="L402" s="41"/>
      <c r="M402" s="41"/>
      <c r="N402" s="41"/>
      <c r="O402" s="41"/>
      <c r="P402" s="41"/>
      <c r="Q402" s="41"/>
      <c r="R402" s="41"/>
      <c r="S402" s="41"/>
      <c r="T402" s="41"/>
      <c r="U402" s="41"/>
      <c r="V402" s="41"/>
      <c r="W402" s="41"/>
      <c r="X402" s="41"/>
      <c r="Y402" s="41"/>
      <c r="Z402" s="41"/>
      <c r="AA402" s="41"/>
    </row>
    <row r="403" spans="1:27" ht="16">
      <c r="A403" s="36"/>
      <c r="B403" s="41"/>
      <c r="C403" s="41"/>
      <c r="D403" s="41"/>
      <c r="E403" s="41"/>
      <c r="F403" s="41"/>
      <c r="G403" s="65"/>
      <c r="H403" s="65"/>
      <c r="I403" s="65"/>
      <c r="J403" s="41"/>
      <c r="K403" s="41"/>
      <c r="L403" s="41"/>
      <c r="M403" s="41"/>
      <c r="N403" s="41"/>
      <c r="O403" s="41"/>
      <c r="P403" s="41"/>
      <c r="Q403" s="41"/>
      <c r="R403" s="41"/>
      <c r="S403" s="41"/>
      <c r="T403" s="41"/>
      <c r="U403" s="41"/>
      <c r="V403" s="41"/>
      <c r="W403" s="41"/>
      <c r="X403" s="41"/>
      <c r="Y403" s="41"/>
      <c r="Z403" s="41"/>
      <c r="AA403" s="41"/>
    </row>
    <row r="404" spans="1:27" ht="16">
      <c r="A404" s="36"/>
      <c r="B404" s="41"/>
      <c r="C404" s="41"/>
      <c r="D404" s="41"/>
      <c r="E404" s="41"/>
      <c r="F404" s="41"/>
      <c r="G404" s="65"/>
      <c r="H404" s="65"/>
      <c r="I404" s="65"/>
      <c r="J404" s="41"/>
      <c r="K404" s="41"/>
      <c r="L404" s="41"/>
      <c r="M404" s="41"/>
      <c r="N404" s="41"/>
      <c r="O404" s="41"/>
      <c r="P404" s="41"/>
      <c r="Q404" s="41"/>
      <c r="R404" s="41"/>
      <c r="S404" s="41"/>
      <c r="T404" s="41"/>
      <c r="U404" s="41"/>
      <c r="V404" s="41"/>
      <c r="W404" s="41"/>
      <c r="X404" s="41"/>
      <c r="Y404" s="41"/>
      <c r="Z404" s="41"/>
      <c r="AA404" s="41"/>
    </row>
    <row r="405" spans="1:27" ht="16">
      <c r="A405" s="36"/>
      <c r="B405" s="41"/>
      <c r="C405" s="41"/>
      <c r="D405" s="41"/>
      <c r="E405" s="41"/>
      <c r="F405" s="41"/>
      <c r="G405" s="65"/>
      <c r="H405" s="65"/>
      <c r="I405" s="65"/>
      <c r="J405" s="41"/>
      <c r="K405" s="41"/>
      <c r="L405" s="41"/>
      <c r="M405" s="41"/>
      <c r="N405" s="41"/>
      <c r="O405" s="41"/>
      <c r="P405" s="41"/>
      <c r="Q405" s="41"/>
      <c r="R405" s="41"/>
      <c r="S405" s="41"/>
      <c r="T405" s="41"/>
      <c r="U405" s="41"/>
      <c r="V405" s="41"/>
      <c r="W405" s="41"/>
      <c r="X405" s="41"/>
      <c r="Y405" s="41"/>
      <c r="Z405" s="41"/>
      <c r="AA405" s="41"/>
    </row>
    <row r="406" spans="1:27" ht="16">
      <c r="A406" s="36"/>
      <c r="B406" s="41"/>
      <c r="C406" s="41"/>
      <c r="D406" s="41"/>
      <c r="E406" s="41"/>
      <c r="F406" s="41"/>
      <c r="G406" s="65"/>
      <c r="H406" s="65"/>
      <c r="I406" s="65"/>
      <c r="J406" s="41"/>
      <c r="K406" s="41"/>
      <c r="L406" s="41"/>
      <c r="M406" s="41"/>
      <c r="N406" s="41"/>
      <c r="O406" s="41"/>
      <c r="P406" s="41"/>
      <c r="Q406" s="41"/>
      <c r="R406" s="41"/>
      <c r="S406" s="41"/>
      <c r="T406" s="41"/>
      <c r="U406" s="41"/>
      <c r="V406" s="41"/>
      <c r="W406" s="41"/>
      <c r="X406" s="41"/>
      <c r="Y406" s="41"/>
      <c r="Z406" s="41"/>
      <c r="AA406" s="41"/>
    </row>
    <row r="407" spans="1:27" ht="16">
      <c r="A407" s="36"/>
      <c r="B407" s="41"/>
      <c r="C407" s="41"/>
      <c r="D407" s="41"/>
      <c r="E407" s="41"/>
      <c r="F407" s="41"/>
      <c r="G407" s="65"/>
      <c r="H407" s="65"/>
      <c r="I407" s="65"/>
      <c r="J407" s="41"/>
      <c r="K407" s="41"/>
      <c r="L407" s="41"/>
      <c r="M407" s="41"/>
      <c r="N407" s="41"/>
      <c r="O407" s="41"/>
      <c r="P407" s="41"/>
      <c r="Q407" s="41"/>
      <c r="R407" s="41"/>
      <c r="S407" s="41"/>
      <c r="T407" s="41"/>
      <c r="U407" s="41"/>
      <c r="V407" s="41"/>
      <c r="W407" s="41"/>
      <c r="X407" s="41"/>
      <c r="Y407" s="41"/>
      <c r="Z407" s="41"/>
      <c r="AA407" s="41"/>
    </row>
    <row r="408" spans="1:27" ht="16">
      <c r="A408" s="36"/>
      <c r="B408" s="41"/>
      <c r="C408" s="41"/>
      <c r="D408" s="41"/>
      <c r="E408" s="41"/>
      <c r="F408" s="41"/>
      <c r="G408" s="65"/>
      <c r="H408" s="65"/>
      <c r="I408" s="65"/>
      <c r="J408" s="41"/>
      <c r="K408" s="41"/>
      <c r="L408" s="41"/>
      <c r="M408" s="41"/>
      <c r="N408" s="41"/>
      <c r="O408" s="41"/>
      <c r="P408" s="41"/>
      <c r="Q408" s="41"/>
      <c r="R408" s="41"/>
      <c r="S408" s="41"/>
      <c r="T408" s="41"/>
      <c r="U408" s="41"/>
      <c r="V408" s="41"/>
      <c r="W408" s="41"/>
      <c r="X408" s="41"/>
      <c r="Y408" s="41"/>
      <c r="Z408" s="41"/>
      <c r="AA408" s="41"/>
    </row>
    <row r="409" spans="1:27" ht="16">
      <c r="A409" s="36"/>
      <c r="B409" s="41"/>
      <c r="C409" s="41"/>
      <c r="D409" s="41"/>
      <c r="E409" s="41"/>
      <c r="F409" s="41"/>
      <c r="G409" s="65"/>
      <c r="H409" s="65"/>
      <c r="I409" s="65"/>
      <c r="J409" s="41"/>
      <c r="K409" s="41"/>
      <c r="L409" s="41"/>
      <c r="M409" s="41"/>
      <c r="N409" s="41"/>
      <c r="O409" s="41"/>
      <c r="P409" s="41"/>
      <c r="Q409" s="41"/>
      <c r="R409" s="41"/>
      <c r="S409" s="41"/>
      <c r="T409" s="41"/>
      <c r="U409" s="41"/>
      <c r="V409" s="41"/>
      <c r="W409" s="41"/>
      <c r="X409" s="41"/>
      <c r="Y409" s="41"/>
      <c r="Z409" s="41"/>
      <c r="AA409" s="41"/>
    </row>
    <row r="410" spans="1:27" ht="16">
      <c r="A410" s="36"/>
      <c r="B410" s="41"/>
      <c r="C410" s="41"/>
      <c r="D410" s="41"/>
      <c r="E410" s="41"/>
      <c r="F410" s="41"/>
      <c r="G410" s="65"/>
      <c r="H410" s="65"/>
      <c r="I410" s="65"/>
      <c r="J410" s="41"/>
      <c r="K410" s="41"/>
      <c r="L410" s="41"/>
      <c r="M410" s="41"/>
      <c r="N410" s="41"/>
      <c r="O410" s="41"/>
      <c r="P410" s="41"/>
      <c r="Q410" s="41"/>
      <c r="R410" s="41"/>
      <c r="S410" s="41"/>
      <c r="T410" s="41"/>
      <c r="U410" s="41"/>
      <c r="V410" s="41"/>
      <c r="W410" s="41"/>
      <c r="X410" s="41"/>
      <c r="Y410" s="41"/>
      <c r="Z410" s="41"/>
      <c r="AA410" s="41"/>
    </row>
    <row r="411" spans="1:27" ht="16">
      <c r="A411" s="36"/>
      <c r="B411" s="41"/>
      <c r="C411" s="41"/>
      <c r="D411" s="41"/>
      <c r="E411" s="41"/>
      <c r="F411" s="41"/>
      <c r="G411" s="65"/>
      <c r="H411" s="65"/>
      <c r="I411" s="65"/>
      <c r="J411" s="41"/>
      <c r="K411" s="41"/>
      <c r="L411" s="41"/>
      <c r="M411" s="41"/>
      <c r="N411" s="41"/>
      <c r="O411" s="41"/>
      <c r="P411" s="41"/>
      <c r="Q411" s="41"/>
      <c r="R411" s="41"/>
      <c r="S411" s="41"/>
      <c r="T411" s="41"/>
      <c r="U411" s="41"/>
      <c r="V411" s="41"/>
      <c r="W411" s="41"/>
      <c r="X411" s="41"/>
      <c r="Y411" s="41"/>
      <c r="Z411" s="41"/>
      <c r="AA411" s="41"/>
    </row>
    <row r="412" spans="1:27" ht="16">
      <c r="A412" s="36"/>
      <c r="B412" s="41"/>
      <c r="C412" s="41"/>
      <c r="D412" s="41"/>
      <c r="E412" s="41"/>
      <c r="F412" s="41"/>
      <c r="G412" s="65"/>
      <c r="H412" s="65"/>
      <c r="I412" s="65"/>
      <c r="J412" s="41"/>
      <c r="K412" s="41"/>
      <c r="L412" s="41"/>
      <c r="M412" s="41"/>
      <c r="N412" s="41"/>
      <c r="O412" s="41"/>
      <c r="P412" s="41"/>
      <c r="Q412" s="41"/>
      <c r="R412" s="41"/>
      <c r="S412" s="41"/>
      <c r="T412" s="41"/>
      <c r="U412" s="41"/>
      <c r="V412" s="41"/>
      <c r="W412" s="41"/>
      <c r="X412" s="41"/>
      <c r="Y412" s="41"/>
      <c r="Z412" s="41"/>
      <c r="AA412" s="41"/>
    </row>
    <row r="413" spans="1:27" ht="16">
      <c r="A413" s="36"/>
      <c r="B413" s="41"/>
      <c r="C413" s="41"/>
      <c r="D413" s="41"/>
      <c r="E413" s="41"/>
      <c r="F413" s="41"/>
      <c r="G413" s="65"/>
      <c r="H413" s="65"/>
      <c r="I413" s="65"/>
      <c r="J413" s="41"/>
      <c r="K413" s="41"/>
      <c r="L413" s="41"/>
      <c r="M413" s="41"/>
      <c r="N413" s="41"/>
      <c r="O413" s="41"/>
      <c r="P413" s="41"/>
      <c r="Q413" s="41"/>
      <c r="R413" s="41"/>
      <c r="S413" s="41"/>
      <c r="T413" s="41"/>
      <c r="U413" s="41"/>
      <c r="V413" s="41"/>
      <c r="W413" s="41"/>
      <c r="X413" s="41"/>
      <c r="Y413" s="41"/>
      <c r="Z413" s="41"/>
      <c r="AA413" s="41"/>
    </row>
    <row r="414" spans="1:27" ht="16">
      <c r="A414" s="36"/>
      <c r="B414" s="41"/>
      <c r="C414" s="41"/>
      <c r="D414" s="41"/>
      <c r="E414" s="41"/>
      <c r="F414" s="41"/>
      <c r="G414" s="65"/>
      <c r="H414" s="65"/>
      <c r="I414" s="65"/>
      <c r="J414" s="41"/>
      <c r="K414" s="41"/>
      <c r="L414" s="41"/>
      <c r="M414" s="41"/>
      <c r="N414" s="41"/>
      <c r="O414" s="41"/>
      <c r="P414" s="41"/>
      <c r="Q414" s="41"/>
      <c r="R414" s="41"/>
      <c r="S414" s="41"/>
      <c r="T414" s="41"/>
      <c r="U414" s="41"/>
      <c r="V414" s="41"/>
      <c r="W414" s="41"/>
      <c r="X414" s="41"/>
      <c r="Y414" s="41"/>
      <c r="Z414" s="41"/>
      <c r="AA414" s="41"/>
    </row>
    <row r="415" spans="1:27" ht="16">
      <c r="A415" s="36"/>
      <c r="B415" s="41"/>
      <c r="C415" s="41"/>
      <c r="D415" s="41"/>
      <c r="E415" s="41"/>
      <c r="F415" s="41"/>
      <c r="G415" s="65"/>
      <c r="H415" s="65"/>
      <c r="I415" s="65"/>
      <c r="J415" s="41"/>
      <c r="K415" s="41"/>
      <c r="L415" s="41"/>
      <c r="M415" s="41"/>
      <c r="N415" s="41"/>
      <c r="O415" s="41"/>
      <c r="P415" s="41"/>
      <c r="Q415" s="41"/>
      <c r="R415" s="41"/>
      <c r="S415" s="41"/>
      <c r="T415" s="41"/>
      <c r="U415" s="41"/>
      <c r="V415" s="41"/>
      <c r="W415" s="41"/>
      <c r="X415" s="41"/>
      <c r="Y415" s="41"/>
      <c r="Z415" s="41"/>
      <c r="AA415" s="41"/>
    </row>
    <row r="416" spans="1:27" ht="16">
      <c r="A416" s="36"/>
      <c r="B416" s="41"/>
      <c r="C416" s="41"/>
      <c r="D416" s="41"/>
      <c r="E416" s="41"/>
      <c r="F416" s="41"/>
      <c r="G416" s="65"/>
      <c r="H416" s="65"/>
      <c r="I416" s="65"/>
      <c r="J416" s="41"/>
      <c r="K416" s="41"/>
      <c r="L416" s="41"/>
      <c r="M416" s="41"/>
      <c r="N416" s="41"/>
      <c r="O416" s="41"/>
      <c r="P416" s="41"/>
      <c r="Q416" s="41"/>
      <c r="R416" s="41"/>
      <c r="S416" s="41"/>
      <c r="T416" s="41"/>
      <c r="U416" s="41"/>
      <c r="V416" s="41"/>
      <c r="W416" s="41"/>
      <c r="X416" s="41"/>
      <c r="Y416" s="41"/>
      <c r="Z416" s="41"/>
      <c r="AA416" s="41"/>
    </row>
    <row r="417" spans="1:27" ht="16">
      <c r="A417" s="36"/>
      <c r="B417" s="41"/>
      <c r="C417" s="41"/>
      <c r="D417" s="41"/>
      <c r="E417" s="41"/>
      <c r="F417" s="41"/>
      <c r="G417" s="65"/>
      <c r="H417" s="65"/>
      <c r="I417" s="65"/>
      <c r="J417" s="41"/>
      <c r="K417" s="41"/>
      <c r="L417" s="41"/>
      <c r="M417" s="41"/>
      <c r="N417" s="41"/>
      <c r="O417" s="41"/>
      <c r="P417" s="41"/>
      <c r="Q417" s="41"/>
      <c r="R417" s="41"/>
      <c r="S417" s="41"/>
      <c r="T417" s="41"/>
      <c r="U417" s="41"/>
      <c r="V417" s="41"/>
      <c r="W417" s="41"/>
      <c r="X417" s="41"/>
      <c r="Y417" s="41"/>
      <c r="Z417" s="41"/>
      <c r="AA417" s="41"/>
    </row>
    <row r="418" spans="1:27" ht="16">
      <c r="A418" s="36"/>
      <c r="B418" s="41"/>
      <c r="C418" s="41"/>
      <c r="D418" s="41"/>
      <c r="E418" s="41"/>
      <c r="F418" s="41"/>
      <c r="G418" s="65"/>
      <c r="H418" s="65"/>
      <c r="I418" s="65"/>
      <c r="J418" s="41"/>
      <c r="K418" s="41"/>
      <c r="L418" s="41"/>
      <c r="M418" s="41"/>
      <c r="N418" s="41"/>
      <c r="O418" s="41"/>
      <c r="P418" s="41"/>
      <c r="Q418" s="41"/>
      <c r="R418" s="41"/>
      <c r="S418" s="41"/>
      <c r="T418" s="41"/>
      <c r="U418" s="41"/>
      <c r="V418" s="41"/>
      <c r="W418" s="41"/>
      <c r="X418" s="41"/>
      <c r="Y418" s="41"/>
      <c r="Z418" s="41"/>
      <c r="AA418" s="41"/>
    </row>
    <row r="419" spans="1:27" ht="16">
      <c r="A419" s="36"/>
      <c r="B419" s="41"/>
      <c r="C419" s="41"/>
      <c r="D419" s="41"/>
      <c r="E419" s="41"/>
      <c r="F419" s="41"/>
      <c r="G419" s="65"/>
      <c r="H419" s="65"/>
      <c r="I419" s="65"/>
      <c r="J419" s="41"/>
      <c r="K419" s="41"/>
      <c r="L419" s="41"/>
      <c r="M419" s="41"/>
      <c r="N419" s="41"/>
      <c r="O419" s="41"/>
      <c r="P419" s="41"/>
      <c r="Q419" s="41"/>
      <c r="R419" s="41"/>
      <c r="S419" s="41"/>
      <c r="T419" s="41"/>
      <c r="U419" s="41"/>
      <c r="V419" s="41"/>
      <c r="W419" s="41"/>
      <c r="X419" s="41"/>
      <c r="Y419" s="41"/>
      <c r="Z419" s="41"/>
      <c r="AA419" s="41"/>
    </row>
    <row r="420" spans="1:27" ht="16">
      <c r="A420" s="36"/>
      <c r="B420" s="41"/>
      <c r="C420" s="41"/>
      <c r="D420" s="41"/>
      <c r="E420" s="41"/>
      <c r="F420" s="41"/>
      <c r="G420" s="65"/>
      <c r="H420" s="65"/>
      <c r="I420" s="65"/>
      <c r="J420" s="41"/>
      <c r="K420" s="41"/>
      <c r="L420" s="41"/>
      <c r="M420" s="41"/>
      <c r="N420" s="41"/>
      <c r="O420" s="41"/>
      <c r="P420" s="41"/>
      <c r="Q420" s="41"/>
      <c r="R420" s="41"/>
      <c r="S420" s="41"/>
      <c r="T420" s="41"/>
      <c r="U420" s="41"/>
      <c r="V420" s="41"/>
      <c r="W420" s="41"/>
      <c r="X420" s="41"/>
      <c r="Y420" s="41"/>
      <c r="Z420" s="41"/>
      <c r="AA420" s="41"/>
    </row>
    <row r="421" spans="1:27" ht="16">
      <c r="A421" s="36"/>
      <c r="B421" s="41"/>
      <c r="C421" s="41"/>
      <c r="D421" s="41"/>
      <c r="E421" s="41"/>
      <c r="F421" s="41"/>
      <c r="G421" s="65"/>
      <c r="H421" s="65"/>
      <c r="I421" s="65"/>
      <c r="J421" s="41"/>
      <c r="K421" s="41"/>
      <c r="L421" s="41"/>
      <c r="M421" s="41"/>
      <c r="N421" s="41"/>
      <c r="O421" s="41"/>
      <c r="P421" s="41"/>
      <c r="Q421" s="41"/>
      <c r="R421" s="41"/>
      <c r="S421" s="41"/>
      <c r="T421" s="41"/>
      <c r="U421" s="41"/>
      <c r="V421" s="41"/>
      <c r="W421" s="41"/>
      <c r="X421" s="41"/>
      <c r="Y421" s="41"/>
      <c r="Z421" s="41"/>
      <c r="AA421" s="41"/>
    </row>
    <row r="422" spans="1:27" ht="16">
      <c r="A422" s="36"/>
      <c r="B422" s="41"/>
      <c r="C422" s="41"/>
      <c r="D422" s="41"/>
      <c r="E422" s="41"/>
      <c r="F422" s="41"/>
      <c r="G422" s="65"/>
      <c r="H422" s="65"/>
      <c r="I422" s="65"/>
      <c r="J422" s="41"/>
      <c r="K422" s="41"/>
      <c r="L422" s="41"/>
      <c r="M422" s="41"/>
      <c r="N422" s="41"/>
      <c r="O422" s="41"/>
      <c r="P422" s="41"/>
      <c r="Q422" s="41"/>
      <c r="R422" s="41"/>
      <c r="S422" s="41"/>
      <c r="T422" s="41"/>
      <c r="U422" s="41"/>
      <c r="V422" s="41"/>
      <c r="W422" s="41"/>
      <c r="X422" s="41"/>
      <c r="Y422" s="41"/>
      <c r="Z422" s="41"/>
      <c r="AA422" s="41"/>
    </row>
    <row r="423" spans="1:27" ht="16">
      <c r="A423" s="36"/>
      <c r="B423" s="41"/>
      <c r="C423" s="41"/>
      <c r="D423" s="41"/>
      <c r="E423" s="41"/>
      <c r="F423" s="41"/>
      <c r="G423" s="65"/>
      <c r="H423" s="65"/>
      <c r="I423" s="65"/>
      <c r="J423" s="41"/>
      <c r="K423" s="41"/>
      <c r="L423" s="41"/>
      <c r="M423" s="41"/>
      <c r="N423" s="41"/>
      <c r="O423" s="41"/>
      <c r="P423" s="41"/>
      <c r="Q423" s="41"/>
      <c r="R423" s="41"/>
      <c r="S423" s="41"/>
      <c r="T423" s="41"/>
      <c r="U423" s="41"/>
      <c r="V423" s="41"/>
      <c r="W423" s="41"/>
      <c r="X423" s="41"/>
      <c r="Y423" s="41"/>
      <c r="Z423" s="41"/>
      <c r="AA423" s="41"/>
    </row>
    <row r="424" spans="1:27" ht="16">
      <c r="A424" s="36"/>
      <c r="B424" s="41"/>
      <c r="C424" s="41"/>
      <c r="D424" s="41"/>
      <c r="E424" s="41"/>
      <c r="F424" s="41"/>
      <c r="G424" s="65"/>
      <c r="H424" s="65"/>
      <c r="I424" s="65"/>
      <c r="J424" s="41"/>
      <c r="K424" s="41"/>
      <c r="L424" s="41"/>
      <c r="M424" s="41"/>
      <c r="N424" s="41"/>
      <c r="O424" s="41"/>
      <c r="P424" s="41"/>
      <c r="Q424" s="41"/>
      <c r="R424" s="41"/>
      <c r="S424" s="41"/>
      <c r="T424" s="41"/>
      <c r="U424" s="41"/>
      <c r="V424" s="41"/>
      <c r="W424" s="41"/>
      <c r="X424" s="41"/>
      <c r="Y424" s="41"/>
      <c r="Z424" s="41"/>
      <c r="AA424" s="41"/>
    </row>
    <row r="425" spans="1:27" ht="16">
      <c r="A425" s="36"/>
      <c r="B425" s="41"/>
      <c r="C425" s="41"/>
      <c r="D425" s="41"/>
      <c r="E425" s="41"/>
      <c r="F425" s="41"/>
      <c r="G425" s="65"/>
      <c r="H425" s="65"/>
      <c r="I425" s="65"/>
      <c r="J425" s="41"/>
      <c r="K425" s="41"/>
      <c r="L425" s="41"/>
      <c r="M425" s="41"/>
      <c r="N425" s="41"/>
      <c r="O425" s="41"/>
      <c r="P425" s="41"/>
      <c r="Q425" s="41"/>
      <c r="R425" s="41"/>
      <c r="S425" s="41"/>
      <c r="T425" s="41"/>
      <c r="U425" s="41"/>
      <c r="V425" s="41"/>
      <c r="W425" s="41"/>
      <c r="X425" s="41"/>
      <c r="Y425" s="41"/>
      <c r="Z425" s="41"/>
      <c r="AA425" s="41"/>
    </row>
    <row r="426" spans="1:27" ht="16">
      <c r="A426" s="36"/>
      <c r="B426" s="41"/>
      <c r="C426" s="41"/>
      <c r="D426" s="41"/>
      <c r="E426" s="41"/>
      <c r="F426" s="41"/>
      <c r="G426" s="65"/>
      <c r="H426" s="65"/>
      <c r="I426" s="65"/>
      <c r="J426" s="41"/>
      <c r="K426" s="41"/>
      <c r="L426" s="41"/>
      <c r="M426" s="41"/>
      <c r="N426" s="41"/>
      <c r="O426" s="41"/>
      <c r="P426" s="41"/>
      <c r="Q426" s="41"/>
      <c r="R426" s="41"/>
      <c r="S426" s="41"/>
      <c r="T426" s="41"/>
      <c r="U426" s="41"/>
      <c r="V426" s="41"/>
      <c r="W426" s="41"/>
      <c r="X426" s="41"/>
      <c r="Y426" s="41"/>
      <c r="Z426" s="41"/>
      <c r="AA426" s="41"/>
    </row>
    <row r="427" spans="1:27" ht="16">
      <c r="A427" s="36"/>
      <c r="B427" s="41"/>
      <c r="C427" s="41"/>
      <c r="D427" s="41"/>
      <c r="E427" s="41"/>
      <c r="F427" s="41"/>
      <c r="G427" s="65"/>
      <c r="H427" s="65"/>
      <c r="I427" s="65"/>
      <c r="J427" s="41"/>
      <c r="K427" s="41"/>
      <c r="L427" s="41"/>
      <c r="M427" s="41"/>
      <c r="N427" s="41"/>
      <c r="O427" s="41"/>
      <c r="P427" s="41"/>
      <c r="Q427" s="41"/>
      <c r="R427" s="41"/>
      <c r="S427" s="41"/>
      <c r="T427" s="41"/>
      <c r="U427" s="41"/>
      <c r="V427" s="41"/>
      <c r="W427" s="41"/>
      <c r="X427" s="41"/>
      <c r="Y427" s="41"/>
      <c r="Z427" s="41"/>
      <c r="AA427" s="41"/>
    </row>
    <row r="428" spans="1:27" ht="16">
      <c r="A428" s="36"/>
      <c r="B428" s="41"/>
      <c r="C428" s="41"/>
      <c r="D428" s="41"/>
      <c r="E428" s="41"/>
      <c r="F428" s="41"/>
      <c r="G428" s="65"/>
      <c r="H428" s="65"/>
      <c r="I428" s="65"/>
      <c r="J428" s="41"/>
      <c r="K428" s="41"/>
      <c r="L428" s="41"/>
      <c r="M428" s="41"/>
      <c r="N428" s="41"/>
      <c r="O428" s="41"/>
      <c r="P428" s="41"/>
      <c r="Q428" s="41"/>
      <c r="R428" s="41"/>
      <c r="S428" s="41"/>
      <c r="T428" s="41"/>
      <c r="U428" s="41"/>
      <c r="V428" s="41"/>
      <c r="W428" s="41"/>
      <c r="X428" s="41"/>
      <c r="Y428" s="41"/>
      <c r="Z428" s="41"/>
      <c r="AA428" s="41"/>
    </row>
    <row r="429" spans="1:27" ht="16">
      <c r="A429" s="36"/>
      <c r="B429" s="41"/>
      <c r="C429" s="41"/>
      <c r="D429" s="41"/>
      <c r="E429" s="41"/>
      <c r="F429" s="41"/>
      <c r="G429" s="65"/>
      <c r="H429" s="65"/>
      <c r="I429" s="65"/>
      <c r="J429" s="41"/>
      <c r="K429" s="41"/>
      <c r="L429" s="41"/>
      <c r="M429" s="41"/>
      <c r="N429" s="41"/>
      <c r="O429" s="41"/>
      <c r="P429" s="41"/>
      <c r="Q429" s="41"/>
      <c r="R429" s="41"/>
      <c r="S429" s="41"/>
      <c r="T429" s="41"/>
      <c r="U429" s="41"/>
      <c r="V429" s="41"/>
      <c r="W429" s="41"/>
      <c r="X429" s="41"/>
      <c r="Y429" s="41"/>
      <c r="Z429" s="41"/>
      <c r="AA429" s="41"/>
    </row>
    <row r="430" spans="1:27" ht="16">
      <c r="A430" s="36"/>
      <c r="B430" s="41"/>
      <c r="C430" s="41"/>
      <c r="D430" s="41"/>
      <c r="E430" s="41"/>
      <c r="F430" s="41"/>
      <c r="G430" s="65"/>
      <c r="H430" s="65"/>
      <c r="I430" s="65"/>
      <c r="J430" s="41"/>
      <c r="K430" s="41"/>
      <c r="L430" s="41"/>
      <c r="M430" s="41"/>
      <c r="N430" s="41"/>
      <c r="O430" s="41"/>
      <c r="P430" s="41"/>
      <c r="Q430" s="41"/>
      <c r="R430" s="41"/>
      <c r="S430" s="41"/>
      <c r="T430" s="41"/>
      <c r="U430" s="41"/>
      <c r="V430" s="41"/>
      <c r="W430" s="41"/>
      <c r="X430" s="41"/>
      <c r="Y430" s="41"/>
      <c r="Z430" s="41"/>
      <c r="AA430" s="41"/>
    </row>
    <row r="431" spans="1:27" ht="16">
      <c r="A431" s="36"/>
      <c r="B431" s="41"/>
      <c r="C431" s="41"/>
      <c r="D431" s="41"/>
      <c r="E431" s="41"/>
      <c r="F431" s="41"/>
      <c r="G431" s="65"/>
      <c r="H431" s="65"/>
      <c r="I431" s="65"/>
      <c r="J431" s="41"/>
      <c r="K431" s="41"/>
      <c r="L431" s="41"/>
      <c r="M431" s="41"/>
      <c r="N431" s="41"/>
      <c r="O431" s="41"/>
      <c r="P431" s="41"/>
      <c r="Q431" s="41"/>
      <c r="R431" s="41"/>
      <c r="S431" s="41"/>
      <c r="T431" s="41"/>
      <c r="U431" s="41"/>
      <c r="V431" s="41"/>
      <c r="W431" s="41"/>
      <c r="X431" s="41"/>
      <c r="Y431" s="41"/>
      <c r="Z431" s="41"/>
      <c r="AA431" s="41"/>
    </row>
    <row r="432" spans="1:27" ht="16">
      <c r="A432" s="36"/>
      <c r="B432" s="41"/>
      <c r="C432" s="41"/>
      <c r="D432" s="41"/>
      <c r="E432" s="41"/>
      <c r="F432" s="41"/>
      <c r="G432" s="65"/>
      <c r="H432" s="65"/>
      <c r="I432" s="65"/>
      <c r="J432" s="41"/>
      <c r="K432" s="41"/>
      <c r="L432" s="41"/>
      <c r="M432" s="41"/>
      <c r="N432" s="41"/>
      <c r="O432" s="41"/>
      <c r="P432" s="41"/>
      <c r="Q432" s="41"/>
      <c r="R432" s="41"/>
      <c r="S432" s="41"/>
      <c r="T432" s="41"/>
      <c r="U432" s="41"/>
      <c r="V432" s="41"/>
      <c r="W432" s="41"/>
      <c r="X432" s="41"/>
      <c r="Y432" s="41"/>
      <c r="Z432" s="41"/>
      <c r="AA432" s="41"/>
    </row>
    <row r="433" spans="1:27" ht="16">
      <c r="A433" s="36"/>
      <c r="B433" s="41"/>
      <c r="C433" s="41"/>
      <c r="D433" s="41"/>
      <c r="E433" s="41"/>
      <c r="F433" s="41"/>
      <c r="G433" s="65"/>
      <c r="H433" s="65"/>
      <c r="I433" s="65"/>
      <c r="J433" s="41"/>
      <c r="K433" s="41"/>
      <c r="L433" s="41"/>
      <c r="M433" s="41"/>
      <c r="N433" s="41"/>
      <c r="O433" s="41"/>
      <c r="P433" s="41"/>
      <c r="Q433" s="41"/>
      <c r="R433" s="41"/>
      <c r="S433" s="41"/>
      <c r="T433" s="41"/>
      <c r="U433" s="41"/>
      <c r="V433" s="41"/>
      <c r="W433" s="41"/>
      <c r="X433" s="41"/>
      <c r="Y433" s="41"/>
      <c r="Z433" s="41"/>
      <c r="AA433" s="41"/>
    </row>
    <row r="434" spans="1:27" ht="16">
      <c r="A434" s="36"/>
      <c r="B434" s="41"/>
      <c r="C434" s="41"/>
      <c r="D434" s="41"/>
      <c r="E434" s="41"/>
      <c r="F434" s="41"/>
      <c r="G434" s="65"/>
      <c r="H434" s="65"/>
      <c r="I434" s="65"/>
      <c r="J434" s="41"/>
      <c r="K434" s="41"/>
      <c r="L434" s="41"/>
      <c r="M434" s="41"/>
      <c r="N434" s="41"/>
      <c r="O434" s="41"/>
      <c r="P434" s="41"/>
      <c r="Q434" s="41"/>
      <c r="R434" s="41"/>
      <c r="S434" s="41"/>
      <c r="T434" s="41"/>
      <c r="U434" s="41"/>
      <c r="V434" s="41"/>
      <c r="W434" s="41"/>
      <c r="X434" s="41"/>
      <c r="Y434" s="41"/>
      <c r="Z434" s="41"/>
      <c r="AA434" s="41"/>
    </row>
    <row r="435" spans="1:27" ht="16">
      <c r="A435" s="36"/>
      <c r="B435" s="41"/>
      <c r="C435" s="41"/>
      <c r="D435" s="41"/>
      <c r="E435" s="41"/>
      <c r="F435" s="41"/>
      <c r="G435" s="65"/>
      <c r="H435" s="65"/>
      <c r="I435" s="65"/>
      <c r="J435" s="41"/>
      <c r="K435" s="41"/>
      <c r="L435" s="41"/>
      <c r="M435" s="41"/>
      <c r="N435" s="41"/>
      <c r="O435" s="41"/>
      <c r="P435" s="41"/>
      <c r="Q435" s="41"/>
      <c r="R435" s="41"/>
      <c r="S435" s="41"/>
      <c r="T435" s="41"/>
      <c r="U435" s="41"/>
      <c r="V435" s="41"/>
      <c r="W435" s="41"/>
      <c r="X435" s="41"/>
      <c r="Y435" s="41"/>
      <c r="Z435" s="41"/>
      <c r="AA435" s="41"/>
    </row>
    <row r="436" spans="1:27" ht="16">
      <c r="A436" s="36"/>
      <c r="B436" s="41"/>
      <c r="C436" s="41"/>
      <c r="D436" s="41"/>
      <c r="E436" s="41"/>
      <c r="F436" s="41"/>
      <c r="G436" s="65"/>
      <c r="H436" s="65"/>
      <c r="I436" s="65"/>
      <c r="J436" s="41"/>
      <c r="K436" s="41"/>
      <c r="L436" s="41"/>
      <c r="M436" s="41"/>
      <c r="N436" s="41"/>
      <c r="O436" s="41"/>
      <c r="P436" s="41"/>
      <c r="Q436" s="41"/>
      <c r="R436" s="41"/>
      <c r="S436" s="41"/>
      <c r="T436" s="41"/>
      <c r="U436" s="41"/>
      <c r="V436" s="41"/>
      <c r="W436" s="41"/>
      <c r="X436" s="41"/>
      <c r="Y436" s="41"/>
      <c r="Z436" s="41"/>
      <c r="AA436" s="41"/>
    </row>
    <row r="437" spans="1:27" ht="16">
      <c r="A437" s="36"/>
      <c r="B437" s="41"/>
      <c r="C437" s="41"/>
      <c r="D437" s="41"/>
      <c r="E437" s="41"/>
      <c r="F437" s="41"/>
      <c r="G437" s="65"/>
      <c r="H437" s="65"/>
      <c r="I437" s="65"/>
      <c r="J437" s="41"/>
      <c r="K437" s="41"/>
      <c r="L437" s="41"/>
      <c r="M437" s="41"/>
      <c r="N437" s="41"/>
      <c r="O437" s="41"/>
      <c r="P437" s="41"/>
      <c r="Q437" s="41"/>
      <c r="R437" s="41"/>
      <c r="S437" s="41"/>
      <c r="T437" s="41"/>
      <c r="U437" s="41"/>
      <c r="V437" s="41"/>
      <c r="W437" s="41"/>
      <c r="X437" s="41"/>
      <c r="Y437" s="41"/>
      <c r="Z437" s="41"/>
      <c r="AA437" s="41"/>
    </row>
    <row r="438" spans="1:27" ht="16">
      <c r="A438" s="36"/>
      <c r="B438" s="41"/>
      <c r="C438" s="41"/>
      <c r="D438" s="41"/>
      <c r="E438" s="41"/>
      <c r="F438" s="41"/>
      <c r="G438" s="65"/>
      <c r="H438" s="65"/>
      <c r="I438" s="65"/>
      <c r="J438" s="41"/>
      <c r="K438" s="41"/>
      <c r="L438" s="41"/>
      <c r="M438" s="41"/>
      <c r="N438" s="41"/>
      <c r="O438" s="41"/>
      <c r="P438" s="41"/>
      <c r="Q438" s="41"/>
      <c r="R438" s="41"/>
      <c r="S438" s="41"/>
      <c r="T438" s="41"/>
      <c r="U438" s="41"/>
      <c r="V438" s="41"/>
      <c r="W438" s="41"/>
      <c r="X438" s="41"/>
      <c r="Y438" s="41"/>
      <c r="Z438" s="41"/>
      <c r="AA438" s="41"/>
    </row>
    <row r="439" spans="1:27" ht="16">
      <c r="A439" s="36"/>
      <c r="B439" s="41"/>
      <c r="C439" s="41"/>
      <c r="D439" s="41"/>
      <c r="E439" s="41"/>
      <c r="F439" s="41"/>
      <c r="G439" s="65"/>
      <c r="H439" s="65"/>
      <c r="I439" s="65"/>
      <c r="J439" s="41"/>
      <c r="K439" s="41"/>
      <c r="L439" s="41"/>
      <c r="M439" s="41"/>
      <c r="N439" s="41"/>
      <c r="O439" s="41"/>
      <c r="P439" s="41"/>
      <c r="Q439" s="41"/>
      <c r="R439" s="41"/>
      <c r="S439" s="41"/>
      <c r="T439" s="41"/>
      <c r="U439" s="41"/>
      <c r="V439" s="41"/>
      <c r="W439" s="41"/>
      <c r="X439" s="41"/>
      <c r="Y439" s="41"/>
      <c r="Z439" s="41"/>
      <c r="AA439" s="41"/>
    </row>
    <row r="440" spans="1:27" ht="16">
      <c r="A440" s="36"/>
      <c r="B440" s="41"/>
      <c r="C440" s="41"/>
      <c r="D440" s="41"/>
      <c r="E440" s="41"/>
      <c r="F440" s="41"/>
      <c r="G440" s="65"/>
      <c r="H440" s="65"/>
      <c r="I440" s="65"/>
      <c r="J440" s="41"/>
      <c r="K440" s="41"/>
      <c r="L440" s="41"/>
      <c r="M440" s="41"/>
      <c r="N440" s="41"/>
      <c r="O440" s="41"/>
      <c r="P440" s="41"/>
      <c r="Q440" s="41"/>
      <c r="R440" s="41"/>
      <c r="S440" s="41"/>
      <c r="T440" s="41"/>
      <c r="U440" s="41"/>
      <c r="V440" s="41"/>
      <c r="W440" s="41"/>
      <c r="X440" s="41"/>
      <c r="Y440" s="41"/>
      <c r="Z440" s="41"/>
      <c r="AA440" s="41"/>
    </row>
    <row r="441" spans="1:27" ht="16">
      <c r="A441" s="36"/>
      <c r="B441" s="41"/>
      <c r="C441" s="41"/>
      <c r="D441" s="41"/>
      <c r="E441" s="41"/>
      <c r="F441" s="41"/>
      <c r="G441" s="65"/>
      <c r="H441" s="65"/>
      <c r="I441" s="65"/>
      <c r="J441" s="41"/>
      <c r="K441" s="41"/>
      <c r="L441" s="41"/>
      <c r="M441" s="41"/>
      <c r="N441" s="41"/>
      <c r="O441" s="41"/>
      <c r="P441" s="41"/>
      <c r="Q441" s="41"/>
      <c r="R441" s="41"/>
      <c r="S441" s="41"/>
      <c r="T441" s="41"/>
      <c r="U441" s="41"/>
      <c r="V441" s="41"/>
      <c r="W441" s="41"/>
      <c r="X441" s="41"/>
      <c r="Y441" s="41"/>
      <c r="Z441" s="41"/>
      <c r="AA441" s="41"/>
    </row>
    <row r="442" spans="1:27" ht="16">
      <c r="A442" s="36"/>
      <c r="B442" s="41"/>
      <c r="C442" s="41"/>
      <c r="D442" s="41"/>
      <c r="E442" s="41"/>
      <c r="F442" s="41"/>
      <c r="G442" s="65"/>
      <c r="H442" s="65"/>
      <c r="I442" s="65"/>
      <c r="J442" s="41"/>
      <c r="K442" s="41"/>
      <c r="L442" s="41"/>
      <c r="M442" s="41"/>
      <c r="N442" s="41"/>
      <c r="O442" s="41"/>
      <c r="P442" s="41"/>
      <c r="Q442" s="41"/>
      <c r="R442" s="41"/>
      <c r="S442" s="41"/>
      <c r="T442" s="41"/>
      <c r="U442" s="41"/>
      <c r="V442" s="41"/>
      <c r="W442" s="41"/>
      <c r="X442" s="41"/>
      <c r="Y442" s="41"/>
      <c r="Z442" s="41"/>
      <c r="AA442" s="41"/>
    </row>
    <row r="443" spans="1:27" ht="16">
      <c r="A443" s="36"/>
      <c r="B443" s="41"/>
      <c r="C443" s="41"/>
      <c r="D443" s="41"/>
      <c r="E443" s="41"/>
      <c r="F443" s="41"/>
      <c r="G443" s="65"/>
      <c r="H443" s="65"/>
      <c r="I443" s="65"/>
      <c r="J443" s="41"/>
      <c r="K443" s="41"/>
      <c r="L443" s="41"/>
      <c r="M443" s="41"/>
      <c r="N443" s="41"/>
      <c r="O443" s="41"/>
      <c r="P443" s="41"/>
      <c r="Q443" s="41"/>
      <c r="R443" s="41"/>
      <c r="S443" s="41"/>
      <c r="T443" s="41"/>
      <c r="U443" s="41"/>
      <c r="V443" s="41"/>
      <c r="W443" s="41"/>
      <c r="X443" s="41"/>
      <c r="Y443" s="41"/>
      <c r="Z443" s="41"/>
      <c r="AA443" s="41"/>
    </row>
    <row r="444" spans="1:27" ht="16">
      <c r="A444" s="36"/>
      <c r="B444" s="41"/>
      <c r="C444" s="41"/>
      <c r="D444" s="41"/>
      <c r="E444" s="41"/>
      <c r="F444" s="41"/>
      <c r="G444" s="65"/>
      <c r="H444" s="65"/>
      <c r="I444" s="65"/>
      <c r="J444" s="41"/>
      <c r="K444" s="41"/>
      <c r="L444" s="41"/>
      <c r="M444" s="41"/>
      <c r="N444" s="41"/>
      <c r="O444" s="41"/>
      <c r="P444" s="41"/>
      <c r="Q444" s="41"/>
      <c r="R444" s="41"/>
      <c r="S444" s="41"/>
      <c r="T444" s="41"/>
      <c r="U444" s="41"/>
      <c r="V444" s="41"/>
      <c r="W444" s="41"/>
      <c r="X444" s="41"/>
      <c r="Y444" s="41"/>
      <c r="Z444" s="41"/>
      <c r="AA444" s="41"/>
    </row>
    <row r="445" spans="1:27" ht="16">
      <c r="A445" s="36"/>
      <c r="B445" s="41"/>
      <c r="C445" s="41"/>
      <c r="D445" s="41"/>
      <c r="E445" s="41"/>
      <c r="F445" s="41"/>
      <c r="G445" s="65"/>
      <c r="H445" s="65"/>
      <c r="I445" s="65"/>
      <c r="J445" s="41"/>
      <c r="K445" s="41"/>
      <c r="L445" s="41"/>
      <c r="M445" s="41"/>
      <c r="N445" s="41"/>
      <c r="O445" s="41"/>
      <c r="P445" s="41"/>
      <c r="Q445" s="41"/>
      <c r="R445" s="41"/>
      <c r="S445" s="41"/>
      <c r="T445" s="41"/>
      <c r="U445" s="41"/>
      <c r="V445" s="41"/>
      <c r="W445" s="41"/>
      <c r="X445" s="41"/>
      <c r="Y445" s="41"/>
      <c r="Z445" s="41"/>
      <c r="AA445" s="41"/>
    </row>
    <row r="446" spans="1:27" ht="16">
      <c r="A446" s="36"/>
      <c r="B446" s="41"/>
      <c r="C446" s="41"/>
      <c r="D446" s="41"/>
      <c r="E446" s="41"/>
      <c r="F446" s="41"/>
      <c r="G446" s="65"/>
      <c r="H446" s="65"/>
      <c r="I446" s="65"/>
      <c r="J446" s="41"/>
      <c r="K446" s="41"/>
      <c r="L446" s="41"/>
      <c r="M446" s="41"/>
      <c r="N446" s="41"/>
      <c r="O446" s="41"/>
      <c r="P446" s="41"/>
      <c r="Q446" s="41"/>
      <c r="R446" s="41"/>
      <c r="S446" s="41"/>
      <c r="T446" s="41"/>
      <c r="U446" s="41"/>
      <c r="V446" s="41"/>
      <c r="W446" s="41"/>
      <c r="X446" s="41"/>
      <c r="Y446" s="41"/>
      <c r="Z446" s="41"/>
      <c r="AA446" s="41"/>
    </row>
    <row r="447" spans="1:27" ht="16">
      <c r="A447" s="36"/>
      <c r="B447" s="41"/>
      <c r="C447" s="41"/>
      <c r="D447" s="41"/>
      <c r="E447" s="41"/>
      <c r="F447" s="41"/>
      <c r="G447" s="65"/>
      <c r="H447" s="65"/>
      <c r="I447" s="65"/>
      <c r="J447" s="41"/>
      <c r="K447" s="41"/>
      <c r="L447" s="41"/>
      <c r="M447" s="41"/>
      <c r="N447" s="41"/>
      <c r="O447" s="41"/>
      <c r="P447" s="41"/>
      <c r="Q447" s="41"/>
      <c r="R447" s="41"/>
      <c r="S447" s="41"/>
      <c r="T447" s="41"/>
      <c r="U447" s="41"/>
      <c r="V447" s="41"/>
      <c r="W447" s="41"/>
      <c r="X447" s="41"/>
      <c r="Y447" s="41"/>
      <c r="Z447" s="41"/>
      <c r="AA447" s="41"/>
    </row>
    <row r="448" spans="1:27" ht="16">
      <c r="A448" s="36"/>
      <c r="B448" s="41"/>
      <c r="C448" s="41"/>
      <c r="D448" s="41"/>
      <c r="E448" s="41"/>
      <c r="F448" s="41"/>
      <c r="G448" s="65"/>
      <c r="H448" s="65"/>
      <c r="I448" s="65"/>
      <c r="J448" s="41"/>
      <c r="K448" s="41"/>
      <c r="L448" s="41"/>
      <c r="M448" s="41"/>
      <c r="N448" s="41"/>
      <c r="O448" s="41"/>
      <c r="P448" s="41"/>
      <c r="Q448" s="41"/>
      <c r="R448" s="41"/>
      <c r="S448" s="41"/>
      <c r="T448" s="41"/>
      <c r="U448" s="41"/>
      <c r="V448" s="41"/>
      <c r="W448" s="41"/>
      <c r="X448" s="41"/>
      <c r="Y448" s="41"/>
      <c r="Z448" s="41"/>
      <c r="AA448" s="41"/>
    </row>
    <row r="449" spans="1:27" ht="16">
      <c r="A449" s="36"/>
      <c r="B449" s="41"/>
      <c r="C449" s="41"/>
      <c r="D449" s="41"/>
      <c r="E449" s="41"/>
      <c r="F449" s="41"/>
      <c r="G449" s="65"/>
      <c r="H449" s="65"/>
      <c r="I449" s="65"/>
      <c r="J449" s="41"/>
      <c r="K449" s="41"/>
      <c r="L449" s="41"/>
      <c r="M449" s="41"/>
      <c r="N449" s="41"/>
      <c r="O449" s="41"/>
      <c r="P449" s="41"/>
      <c r="Q449" s="41"/>
      <c r="R449" s="41"/>
      <c r="S449" s="41"/>
      <c r="T449" s="41"/>
      <c r="U449" s="41"/>
      <c r="V449" s="41"/>
      <c r="W449" s="41"/>
      <c r="X449" s="41"/>
      <c r="Y449" s="41"/>
      <c r="Z449" s="41"/>
      <c r="AA449" s="41"/>
    </row>
    <row r="450" spans="1:27" ht="16">
      <c r="A450" s="36"/>
      <c r="B450" s="41"/>
      <c r="C450" s="41"/>
      <c r="D450" s="41"/>
      <c r="E450" s="41"/>
      <c r="F450" s="41"/>
      <c r="G450" s="65"/>
      <c r="H450" s="65"/>
      <c r="I450" s="65"/>
      <c r="J450" s="41"/>
      <c r="K450" s="41"/>
      <c r="L450" s="41"/>
      <c r="M450" s="41"/>
      <c r="N450" s="41"/>
      <c r="O450" s="41"/>
      <c r="P450" s="41"/>
      <c r="Q450" s="41"/>
      <c r="R450" s="41"/>
      <c r="S450" s="41"/>
      <c r="T450" s="41"/>
      <c r="U450" s="41"/>
      <c r="V450" s="41"/>
      <c r="W450" s="41"/>
      <c r="X450" s="41"/>
      <c r="Y450" s="41"/>
      <c r="Z450" s="41"/>
      <c r="AA450" s="41"/>
    </row>
    <row r="451" spans="1:27" ht="16">
      <c r="A451" s="36"/>
      <c r="B451" s="41"/>
      <c r="C451" s="41"/>
      <c r="D451" s="41"/>
      <c r="E451" s="41"/>
      <c r="F451" s="41"/>
      <c r="G451" s="65"/>
      <c r="H451" s="65"/>
      <c r="I451" s="65"/>
      <c r="J451" s="41"/>
      <c r="K451" s="41"/>
      <c r="L451" s="41"/>
      <c r="M451" s="41"/>
      <c r="N451" s="41"/>
      <c r="O451" s="41"/>
      <c r="P451" s="41"/>
      <c r="Q451" s="41"/>
      <c r="R451" s="41"/>
      <c r="S451" s="41"/>
      <c r="T451" s="41"/>
      <c r="U451" s="41"/>
      <c r="V451" s="41"/>
      <c r="W451" s="41"/>
      <c r="X451" s="41"/>
      <c r="Y451" s="41"/>
      <c r="Z451" s="41"/>
      <c r="AA451" s="41"/>
    </row>
    <row r="452" spans="1:27" ht="16">
      <c r="A452" s="36"/>
      <c r="B452" s="41"/>
      <c r="C452" s="41"/>
      <c r="D452" s="41"/>
      <c r="E452" s="41"/>
      <c r="F452" s="41"/>
      <c r="G452" s="65"/>
      <c r="H452" s="65"/>
      <c r="I452" s="65"/>
      <c r="J452" s="41"/>
      <c r="K452" s="41"/>
      <c r="L452" s="41"/>
      <c r="M452" s="41"/>
      <c r="N452" s="41"/>
      <c r="O452" s="41"/>
      <c r="P452" s="41"/>
      <c r="Q452" s="41"/>
      <c r="R452" s="41"/>
      <c r="S452" s="41"/>
      <c r="T452" s="41"/>
      <c r="U452" s="41"/>
      <c r="V452" s="41"/>
      <c r="W452" s="41"/>
      <c r="X452" s="41"/>
      <c r="Y452" s="41"/>
      <c r="Z452" s="41"/>
      <c r="AA452" s="41"/>
    </row>
    <row r="453" spans="1:27" ht="16">
      <c r="A453" s="36"/>
      <c r="B453" s="41"/>
      <c r="C453" s="41"/>
      <c r="D453" s="41"/>
      <c r="E453" s="41"/>
      <c r="F453" s="41"/>
      <c r="G453" s="65"/>
      <c r="H453" s="65"/>
      <c r="I453" s="65"/>
      <c r="J453" s="41"/>
      <c r="K453" s="41"/>
      <c r="L453" s="41"/>
      <c r="M453" s="41"/>
      <c r="N453" s="41"/>
      <c r="O453" s="41"/>
      <c r="P453" s="41"/>
      <c r="Q453" s="41"/>
      <c r="R453" s="41"/>
      <c r="S453" s="41"/>
      <c r="T453" s="41"/>
      <c r="U453" s="41"/>
      <c r="V453" s="41"/>
      <c r="W453" s="41"/>
      <c r="X453" s="41"/>
      <c r="Y453" s="41"/>
      <c r="Z453" s="41"/>
      <c r="AA453" s="41"/>
    </row>
    <row r="454" spans="1:27" ht="16">
      <c r="A454" s="36"/>
      <c r="B454" s="41"/>
      <c r="C454" s="41"/>
      <c r="D454" s="41"/>
      <c r="E454" s="41"/>
      <c r="F454" s="41"/>
      <c r="G454" s="65"/>
      <c r="H454" s="65"/>
      <c r="I454" s="65"/>
      <c r="J454" s="41"/>
      <c r="K454" s="41"/>
      <c r="L454" s="41"/>
      <c r="M454" s="41"/>
      <c r="N454" s="41"/>
      <c r="O454" s="41"/>
      <c r="P454" s="41"/>
      <c r="Q454" s="41"/>
      <c r="R454" s="41"/>
      <c r="S454" s="41"/>
      <c r="T454" s="41"/>
      <c r="U454" s="41"/>
      <c r="V454" s="41"/>
      <c r="W454" s="41"/>
      <c r="X454" s="41"/>
      <c r="Y454" s="41"/>
      <c r="Z454" s="41"/>
      <c r="AA454" s="41"/>
    </row>
    <row r="455" spans="1:27" ht="16">
      <c r="A455" s="36"/>
      <c r="B455" s="41"/>
      <c r="C455" s="41"/>
      <c r="D455" s="41"/>
      <c r="E455" s="41"/>
      <c r="F455" s="41"/>
      <c r="G455" s="65"/>
      <c r="H455" s="65"/>
      <c r="I455" s="65"/>
      <c r="J455" s="41"/>
      <c r="K455" s="41"/>
      <c r="L455" s="41"/>
      <c r="M455" s="41"/>
      <c r="N455" s="41"/>
      <c r="O455" s="41"/>
      <c r="P455" s="41"/>
      <c r="Q455" s="41"/>
      <c r="R455" s="41"/>
      <c r="S455" s="41"/>
      <c r="T455" s="41"/>
      <c r="U455" s="41"/>
      <c r="V455" s="41"/>
      <c r="W455" s="41"/>
      <c r="X455" s="41"/>
      <c r="Y455" s="41"/>
      <c r="Z455" s="41"/>
      <c r="AA455" s="41"/>
    </row>
    <row r="456" spans="1:27" ht="16">
      <c r="A456" s="36"/>
      <c r="B456" s="41"/>
      <c r="C456" s="41"/>
      <c r="D456" s="41"/>
      <c r="E456" s="41"/>
      <c r="F456" s="41"/>
      <c r="G456" s="65"/>
      <c r="H456" s="65"/>
      <c r="I456" s="65"/>
      <c r="J456" s="41"/>
      <c r="K456" s="41"/>
      <c r="L456" s="41"/>
      <c r="M456" s="41"/>
      <c r="N456" s="41"/>
      <c r="O456" s="41"/>
      <c r="P456" s="41"/>
      <c r="Q456" s="41"/>
      <c r="R456" s="41"/>
      <c r="S456" s="41"/>
      <c r="T456" s="41"/>
      <c r="U456" s="41"/>
      <c r="V456" s="41"/>
      <c r="W456" s="41"/>
      <c r="X456" s="41"/>
      <c r="Y456" s="41"/>
      <c r="Z456" s="41"/>
      <c r="AA456" s="41"/>
    </row>
    <row r="457" spans="1:27" ht="16">
      <c r="A457" s="36"/>
      <c r="B457" s="41"/>
      <c r="C457" s="41"/>
      <c r="D457" s="41"/>
      <c r="E457" s="41"/>
      <c r="F457" s="41"/>
      <c r="G457" s="65"/>
      <c r="H457" s="65"/>
      <c r="I457" s="65"/>
      <c r="J457" s="41"/>
      <c r="K457" s="41"/>
      <c r="L457" s="41"/>
      <c r="M457" s="41"/>
      <c r="N457" s="41"/>
      <c r="O457" s="41"/>
      <c r="P457" s="41"/>
      <c r="Q457" s="41"/>
      <c r="R457" s="41"/>
      <c r="S457" s="41"/>
      <c r="T457" s="41"/>
      <c r="U457" s="41"/>
      <c r="V457" s="41"/>
      <c r="W457" s="41"/>
      <c r="X457" s="41"/>
      <c r="Y457" s="41"/>
      <c r="Z457" s="41"/>
      <c r="AA457" s="41"/>
    </row>
    <row r="458" spans="1:27" ht="16">
      <c r="A458" s="36"/>
      <c r="B458" s="41"/>
      <c r="C458" s="41"/>
      <c r="D458" s="41"/>
      <c r="E458" s="41"/>
      <c r="F458" s="41"/>
      <c r="G458" s="65"/>
      <c r="H458" s="65"/>
      <c r="I458" s="65"/>
      <c r="J458" s="41"/>
      <c r="K458" s="41"/>
      <c r="L458" s="41"/>
      <c r="M458" s="41"/>
      <c r="N458" s="41"/>
      <c r="O458" s="41"/>
      <c r="P458" s="41"/>
      <c r="Q458" s="41"/>
      <c r="R458" s="41"/>
      <c r="S458" s="41"/>
      <c r="T458" s="41"/>
      <c r="U458" s="41"/>
      <c r="V458" s="41"/>
      <c r="W458" s="41"/>
      <c r="X458" s="41"/>
      <c r="Y458" s="41"/>
      <c r="Z458" s="41"/>
      <c r="AA458" s="41"/>
    </row>
    <row r="459" spans="1:27" ht="16">
      <c r="A459" s="36"/>
      <c r="B459" s="41"/>
      <c r="C459" s="41"/>
      <c r="D459" s="41"/>
      <c r="E459" s="41"/>
      <c r="F459" s="41"/>
      <c r="G459" s="65"/>
      <c r="H459" s="65"/>
      <c r="I459" s="65"/>
      <c r="J459" s="41"/>
      <c r="K459" s="41"/>
      <c r="L459" s="41"/>
      <c r="M459" s="41"/>
      <c r="N459" s="41"/>
      <c r="O459" s="41"/>
      <c r="P459" s="41"/>
      <c r="Q459" s="41"/>
      <c r="R459" s="41"/>
      <c r="S459" s="41"/>
      <c r="T459" s="41"/>
      <c r="U459" s="41"/>
      <c r="V459" s="41"/>
      <c r="W459" s="41"/>
      <c r="X459" s="41"/>
      <c r="Y459" s="41"/>
      <c r="Z459" s="41"/>
      <c r="AA459" s="41"/>
    </row>
    <row r="460" spans="1:27" ht="16">
      <c r="A460" s="36"/>
      <c r="B460" s="41"/>
      <c r="C460" s="41"/>
      <c r="D460" s="41"/>
      <c r="E460" s="41"/>
      <c r="F460" s="41"/>
      <c r="G460" s="65"/>
      <c r="H460" s="65"/>
      <c r="I460" s="65"/>
      <c r="J460" s="41"/>
      <c r="K460" s="41"/>
      <c r="L460" s="41"/>
      <c r="M460" s="41"/>
      <c r="N460" s="41"/>
      <c r="O460" s="41"/>
      <c r="P460" s="41"/>
      <c r="Q460" s="41"/>
      <c r="R460" s="41"/>
      <c r="S460" s="41"/>
      <c r="T460" s="41"/>
      <c r="U460" s="41"/>
      <c r="V460" s="41"/>
      <c r="W460" s="41"/>
      <c r="X460" s="41"/>
      <c r="Y460" s="41"/>
      <c r="Z460" s="41"/>
      <c r="AA460" s="41"/>
    </row>
    <row r="461" spans="1:27" ht="16">
      <c r="A461" s="36"/>
      <c r="B461" s="41"/>
      <c r="C461" s="41"/>
      <c r="D461" s="41"/>
      <c r="E461" s="41"/>
      <c r="F461" s="41"/>
      <c r="G461" s="65"/>
      <c r="H461" s="65"/>
      <c r="I461" s="65"/>
      <c r="J461" s="41"/>
      <c r="K461" s="41"/>
      <c r="L461" s="41"/>
      <c r="M461" s="41"/>
      <c r="N461" s="41"/>
      <c r="O461" s="41"/>
      <c r="P461" s="41"/>
      <c r="Q461" s="41"/>
      <c r="R461" s="41"/>
      <c r="S461" s="41"/>
      <c r="T461" s="41"/>
      <c r="U461" s="41"/>
      <c r="V461" s="41"/>
      <c r="W461" s="41"/>
      <c r="X461" s="41"/>
      <c r="Y461" s="41"/>
      <c r="Z461" s="41"/>
      <c r="AA461" s="41"/>
    </row>
    <row r="462" spans="1:27" ht="16">
      <c r="A462" s="36"/>
      <c r="B462" s="41"/>
      <c r="C462" s="41"/>
      <c r="D462" s="41"/>
      <c r="E462" s="41"/>
      <c r="F462" s="41"/>
      <c r="G462" s="65"/>
      <c r="H462" s="65"/>
      <c r="I462" s="65"/>
      <c r="J462" s="41"/>
      <c r="K462" s="41"/>
      <c r="L462" s="41"/>
      <c r="M462" s="41"/>
      <c r="N462" s="41"/>
      <c r="O462" s="41"/>
      <c r="P462" s="41"/>
      <c r="Q462" s="41"/>
      <c r="R462" s="41"/>
      <c r="S462" s="41"/>
      <c r="T462" s="41"/>
      <c r="U462" s="41"/>
      <c r="V462" s="41"/>
      <c r="W462" s="41"/>
      <c r="X462" s="41"/>
      <c r="Y462" s="41"/>
      <c r="Z462" s="41"/>
      <c r="AA462" s="41"/>
    </row>
    <row r="463" spans="1:27" ht="16">
      <c r="A463" s="36"/>
      <c r="B463" s="41"/>
      <c r="C463" s="41"/>
      <c r="D463" s="41"/>
      <c r="E463" s="41"/>
      <c r="F463" s="41"/>
      <c r="G463" s="65"/>
      <c r="H463" s="65"/>
      <c r="I463" s="65"/>
      <c r="J463" s="41"/>
      <c r="K463" s="41"/>
      <c r="L463" s="41"/>
      <c r="M463" s="41"/>
      <c r="N463" s="41"/>
      <c r="O463" s="41"/>
      <c r="P463" s="41"/>
      <c r="Q463" s="41"/>
      <c r="R463" s="41"/>
      <c r="S463" s="41"/>
      <c r="T463" s="41"/>
      <c r="U463" s="41"/>
      <c r="V463" s="41"/>
      <c r="W463" s="41"/>
      <c r="X463" s="41"/>
      <c r="Y463" s="41"/>
      <c r="Z463" s="41"/>
      <c r="AA463" s="41"/>
    </row>
    <row r="464" spans="1:27" ht="16">
      <c r="A464" s="36"/>
      <c r="B464" s="41"/>
      <c r="C464" s="41"/>
      <c r="D464" s="41"/>
      <c r="E464" s="41"/>
      <c r="F464" s="41"/>
      <c r="G464" s="65"/>
      <c r="H464" s="65"/>
      <c r="I464" s="65"/>
      <c r="J464" s="41"/>
      <c r="K464" s="41"/>
      <c r="L464" s="41"/>
      <c r="M464" s="41"/>
      <c r="N464" s="41"/>
      <c r="O464" s="41"/>
      <c r="P464" s="41"/>
      <c r="Q464" s="41"/>
      <c r="R464" s="41"/>
      <c r="S464" s="41"/>
      <c r="T464" s="41"/>
      <c r="U464" s="41"/>
      <c r="V464" s="41"/>
      <c r="W464" s="41"/>
      <c r="X464" s="41"/>
      <c r="Y464" s="41"/>
      <c r="Z464" s="41"/>
      <c r="AA464" s="41"/>
    </row>
    <row r="465" spans="1:27" ht="16">
      <c r="A465" s="36"/>
      <c r="B465" s="41"/>
      <c r="C465" s="41"/>
      <c r="D465" s="41"/>
      <c r="E465" s="41"/>
      <c r="F465" s="41"/>
      <c r="G465" s="65"/>
      <c r="H465" s="65"/>
      <c r="I465" s="65"/>
      <c r="J465" s="41"/>
      <c r="K465" s="41"/>
      <c r="L465" s="41"/>
      <c r="M465" s="41"/>
      <c r="N465" s="41"/>
      <c r="O465" s="41"/>
      <c r="P465" s="41"/>
      <c r="Q465" s="41"/>
      <c r="R465" s="41"/>
      <c r="S465" s="41"/>
      <c r="T465" s="41"/>
      <c r="U465" s="41"/>
      <c r="V465" s="41"/>
      <c r="W465" s="41"/>
      <c r="X465" s="41"/>
      <c r="Y465" s="41"/>
      <c r="Z465" s="41"/>
      <c r="AA465" s="41"/>
    </row>
    <row r="466" spans="1:27" ht="16">
      <c r="A466" s="36"/>
      <c r="B466" s="41"/>
      <c r="C466" s="41"/>
      <c r="D466" s="41"/>
      <c r="E466" s="41"/>
      <c r="F466" s="41"/>
      <c r="G466" s="65"/>
      <c r="H466" s="65"/>
      <c r="I466" s="65"/>
      <c r="J466" s="41"/>
      <c r="K466" s="41"/>
      <c r="L466" s="41"/>
      <c r="M466" s="41"/>
      <c r="N466" s="41"/>
      <c r="O466" s="41"/>
      <c r="P466" s="41"/>
      <c r="Q466" s="41"/>
      <c r="R466" s="41"/>
      <c r="S466" s="41"/>
      <c r="T466" s="41"/>
      <c r="U466" s="41"/>
      <c r="V466" s="41"/>
      <c r="W466" s="41"/>
      <c r="X466" s="41"/>
      <c r="Y466" s="41"/>
      <c r="Z466" s="41"/>
      <c r="AA466" s="41"/>
    </row>
    <row r="467" spans="1:27" ht="16">
      <c r="A467" s="36"/>
      <c r="B467" s="41"/>
      <c r="C467" s="41"/>
      <c r="D467" s="41"/>
      <c r="E467" s="41"/>
      <c r="F467" s="41"/>
      <c r="G467" s="65"/>
      <c r="H467" s="65"/>
      <c r="I467" s="65"/>
      <c r="J467" s="41"/>
      <c r="K467" s="41"/>
      <c r="L467" s="41"/>
      <c r="M467" s="41"/>
      <c r="N467" s="41"/>
      <c r="O467" s="41"/>
      <c r="P467" s="41"/>
      <c r="Q467" s="41"/>
      <c r="R467" s="41"/>
      <c r="S467" s="41"/>
      <c r="T467" s="41"/>
      <c r="U467" s="41"/>
      <c r="V467" s="41"/>
      <c r="W467" s="41"/>
      <c r="X467" s="41"/>
      <c r="Y467" s="41"/>
      <c r="Z467" s="41"/>
      <c r="AA467" s="41"/>
    </row>
    <row r="468" spans="1:27" ht="16">
      <c r="A468" s="36"/>
      <c r="B468" s="41"/>
      <c r="C468" s="41"/>
      <c r="D468" s="41"/>
      <c r="E468" s="41"/>
      <c r="F468" s="41"/>
      <c r="G468" s="65"/>
      <c r="H468" s="65"/>
      <c r="I468" s="65"/>
      <c r="J468" s="41"/>
      <c r="K468" s="41"/>
      <c r="L468" s="41"/>
      <c r="M468" s="41"/>
      <c r="N468" s="41"/>
      <c r="O468" s="41"/>
      <c r="P468" s="41"/>
      <c r="Q468" s="41"/>
      <c r="R468" s="41"/>
      <c r="S468" s="41"/>
      <c r="T468" s="41"/>
      <c r="U468" s="41"/>
      <c r="V468" s="41"/>
      <c r="W468" s="41"/>
      <c r="X468" s="41"/>
      <c r="Y468" s="41"/>
      <c r="Z468" s="41"/>
      <c r="AA468" s="41"/>
    </row>
    <row r="469" spans="1:27" ht="16">
      <c r="A469" s="36"/>
      <c r="B469" s="41"/>
      <c r="C469" s="41"/>
      <c r="D469" s="41"/>
      <c r="E469" s="41"/>
      <c r="F469" s="41"/>
      <c r="G469" s="65"/>
      <c r="H469" s="65"/>
      <c r="I469" s="65"/>
      <c r="J469" s="41"/>
      <c r="K469" s="41"/>
      <c r="L469" s="41"/>
      <c r="M469" s="41"/>
      <c r="N469" s="41"/>
      <c r="O469" s="41"/>
      <c r="P469" s="41"/>
      <c r="Q469" s="41"/>
      <c r="R469" s="41"/>
      <c r="S469" s="41"/>
      <c r="T469" s="41"/>
      <c r="U469" s="41"/>
      <c r="V469" s="41"/>
      <c r="W469" s="41"/>
      <c r="X469" s="41"/>
      <c r="Y469" s="41"/>
      <c r="Z469" s="41"/>
      <c r="AA469" s="41"/>
    </row>
    <row r="470" spans="1:27" ht="16">
      <c r="A470" s="36"/>
      <c r="B470" s="41"/>
      <c r="C470" s="41"/>
      <c r="D470" s="41"/>
      <c r="E470" s="41"/>
      <c r="F470" s="41"/>
      <c r="G470" s="65"/>
      <c r="H470" s="65"/>
      <c r="I470" s="65"/>
      <c r="J470" s="41"/>
      <c r="K470" s="41"/>
      <c r="L470" s="41"/>
      <c r="M470" s="41"/>
      <c r="N470" s="41"/>
      <c r="O470" s="41"/>
      <c r="P470" s="41"/>
      <c r="Q470" s="41"/>
      <c r="R470" s="41"/>
      <c r="S470" s="41"/>
      <c r="T470" s="41"/>
      <c r="U470" s="41"/>
      <c r="V470" s="41"/>
      <c r="W470" s="41"/>
      <c r="X470" s="41"/>
      <c r="Y470" s="41"/>
      <c r="Z470" s="41"/>
      <c r="AA470" s="41"/>
    </row>
    <row r="471" spans="1:27" ht="16">
      <c r="A471" s="36"/>
      <c r="B471" s="41"/>
      <c r="C471" s="41"/>
      <c r="D471" s="41"/>
      <c r="E471" s="41"/>
      <c r="F471" s="41"/>
      <c r="G471" s="65"/>
      <c r="H471" s="65"/>
      <c r="I471" s="65"/>
      <c r="J471" s="41"/>
      <c r="K471" s="41"/>
      <c r="L471" s="41"/>
      <c r="M471" s="41"/>
      <c r="N471" s="41"/>
      <c r="O471" s="41"/>
      <c r="P471" s="41"/>
      <c r="Q471" s="41"/>
      <c r="R471" s="41"/>
      <c r="S471" s="41"/>
      <c r="T471" s="41"/>
      <c r="U471" s="41"/>
      <c r="V471" s="41"/>
      <c r="W471" s="41"/>
      <c r="X471" s="41"/>
      <c r="Y471" s="41"/>
      <c r="Z471" s="41"/>
      <c r="AA471" s="41"/>
    </row>
    <row r="472" spans="1:27" ht="16">
      <c r="A472" s="36"/>
      <c r="B472" s="41"/>
      <c r="C472" s="41"/>
      <c r="D472" s="41"/>
      <c r="E472" s="41"/>
      <c r="F472" s="41"/>
      <c r="G472" s="65"/>
      <c r="H472" s="65"/>
      <c r="I472" s="65"/>
      <c r="J472" s="41"/>
      <c r="K472" s="41"/>
      <c r="L472" s="41"/>
      <c r="M472" s="41"/>
      <c r="N472" s="41"/>
      <c r="O472" s="41"/>
      <c r="P472" s="41"/>
      <c r="Q472" s="41"/>
      <c r="R472" s="41"/>
      <c r="S472" s="41"/>
      <c r="T472" s="41"/>
      <c r="U472" s="41"/>
      <c r="V472" s="41"/>
      <c r="W472" s="41"/>
      <c r="X472" s="41"/>
      <c r="Y472" s="41"/>
      <c r="Z472" s="41"/>
      <c r="AA472" s="41"/>
    </row>
    <row r="473" spans="1:27" ht="16">
      <c r="A473" s="36"/>
      <c r="B473" s="41"/>
      <c r="C473" s="41"/>
      <c r="D473" s="41"/>
      <c r="E473" s="41"/>
      <c r="F473" s="41"/>
      <c r="G473" s="65"/>
      <c r="H473" s="65"/>
      <c r="I473" s="65"/>
      <c r="J473" s="41"/>
      <c r="K473" s="41"/>
      <c r="L473" s="41"/>
      <c r="M473" s="41"/>
      <c r="N473" s="41"/>
      <c r="O473" s="41"/>
      <c r="P473" s="41"/>
      <c r="Q473" s="41"/>
      <c r="R473" s="41"/>
      <c r="S473" s="41"/>
      <c r="T473" s="41"/>
      <c r="U473" s="41"/>
      <c r="V473" s="41"/>
      <c r="W473" s="41"/>
      <c r="X473" s="41"/>
      <c r="Y473" s="41"/>
      <c r="Z473" s="41"/>
      <c r="AA473" s="41"/>
    </row>
    <row r="474" spans="1:27" ht="16">
      <c r="A474" s="36"/>
      <c r="B474" s="41"/>
      <c r="C474" s="41"/>
      <c r="D474" s="41"/>
      <c r="E474" s="41"/>
      <c r="F474" s="41"/>
      <c r="G474" s="65"/>
      <c r="H474" s="65"/>
      <c r="I474" s="65"/>
      <c r="J474" s="41"/>
      <c r="K474" s="41"/>
      <c r="L474" s="41"/>
      <c r="M474" s="41"/>
      <c r="N474" s="41"/>
      <c r="O474" s="41"/>
      <c r="P474" s="41"/>
      <c r="Q474" s="41"/>
      <c r="R474" s="41"/>
      <c r="S474" s="41"/>
      <c r="T474" s="41"/>
      <c r="U474" s="41"/>
      <c r="V474" s="41"/>
      <c r="W474" s="41"/>
      <c r="X474" s="41"/>
      <c r="Y474" s="41"/>
      <c r="Z474" s="41"/>
      <c r="AA474" s="41"/>
    </row>
    <row r="475" spans="1:27" ht="16">
      <c r="A475" s="36"/>
      <c r="B475" s="41"/>
      <c r="C475" s="41"/>
      <c r="D475" s="41"/>
      <c r="E475" s="41"/>
      <c r="F475" s="41"/>
      <c r="G475" s="65"/>
      <c r="H475" s="65"/>
      <c r="I475" s="65"/>
      <c r="J475" s="41"/>
      <c r="K475" s="41"/>
      <c r="L475" s="41"/>
      <c r="M475" s="41"/>
      <c r="N475" s="41"/>
      <c r="O475" s="41"/>
      <c r="P475" s="41"/>
      <c r="Q475" s="41"/>
      <c r="R475" s="41"/>
      <c r="S475" s="41"/>
      <c r="T475" s="41"/>
      <c r="U475" s="41"/>
      <c r="V475" s="41"/>
      <c r="W475" s="41"/>
      <c r="X475" s="41"/>
      <c r="Y475" s="41"/>
      <c r="Z475" s="41"/>
      <c r="AA475" s="41"/>
    </row>
    <row r="476" spans="1:27" ht="16">
      <c r="A476" s="36"/>
      <c r="B476" s="41"/>
      <c r="C476" s="41"/>
      <c r="D476" s="41"/>
      <c r="E476" s="41"/>
      <c r="F476" s="41"/>
      <c r="G476" s="65"/>
      <c r="H476" s="65"/>
      <c r="I476" s="65"/>
      <c r="J476" s="41"/>
      <c r="K476" s="41"/>
      <c r="L476" s="41"/>
      <c r="M476" s="41"/>
      <c r="N476" s="41"/>
      <c r="O476" s="41"/>
      <c r="P476" s="41"/>
      <c r="Q476" s="41"/>
      <c r="R476" s="41"/>
      <c r="S476" s="41"/>
      <c r="T476" s="41"/>
      <c r="U476" s="41"/>
      <c r="V476" s="41"/>
      <c r="W476" s="41"/>
      <c r="X476" s="41"/>
      <c r="Y476" s="41"/>
      <c r="Z476" s="41"/>
      <c r="AA476" s="41"/>
    </row>
    <row r="477" spans="1:27" ht="16">
      <c r="A477" s="36"/>
      <c r="B477" s="41"/>
      <c r="C477" s="41"/>
      <c r="D477" s="41"/>
      <c r="E477" s="41"/>
      <c r="F477" s="41"/>
      <c r="G477" s="65"/>
      <c r="H477" s="65"/>
      <c r="I477" s="65"/>
      <c r="J477" s="41"/>
      <c r="K477" s="41"/>
      <c r="L477" s="41"/>
      <c r="M477" s="41"/>
      <c r="N477" s="41"/>
      <c r="O477" s="41"/>
      <c r="P477" s="41"/>
      <c r="Q477" s="41"/>
      <c r="R477" s="41"/>
      <c r="S477" s="41"/>
      <c r="T477" s="41"/>
      <c r="U477" s="41"/>
      <c r="V477" s="41"/>
      <c r="W477" s="41"/>
      <c r="X477" s="41"/>
      <c r="Y477" s="41"/>
      <c r="Z477" s="41"/>
      <c r="AA477" s="41"/>
    </row>
    <row r="478" spans="1:27" ht="16">
      <c r="A478" s="36"/>
      <c r="B478" s="41"/>
      <c r="C478" s="41"/>
      <c r="D478" s="41"/>
      <c r="E478" s="41"/>
      <c r="F478" s="41"/>
      <c r="G478" s="65"/>
      <c r="H478" s="65"/>
      <c r="I478" s="65"/>
      <c r="J478" s="41"/>
      <c r="K478" s="41"/>
      <c r="L478" s="41"/>
      <c r="M478" s="41"/>
      <c r="N478" s="41"/>
      <c r="O478" s="41"/>
      <c r="P478" s="41"/>
      <c r="Q478" s="41"/>
      <c r="R478" s="41"/>
      <c r="S478" s="41"/>
      <c r="T478" s="41"/>
      <c r="U478" s="41"/>
      <c r="V478" s="41"/>
      <c r="W478" s="41"/>
      <c r="X478" s="41"/>
      <c r="Y478" s="41"/>
      <c r="Z478" s="41"/>
      <c r="AA478" s="41"/>
    </row>
    <row r="479" spans="1:27" ht="16">
      <c r="A479" s="36"/>
      <c r="B479" s="41"/>
      <c r="C479" s="41"/>
      <c r="D479" s="41"/>
      <c r="E479" s="41"/>
      <c r="F479" s="41"/>
      <c r="G479" s="65"/>
      <c r="H479" s="65"/>
      <c r="I479" s="65"/>
      <c r="J479" s="41"/>
      <c r="K479" s="41"/>
      <c r="L479" s="41"/>
      <c r="M479" s="41"/>
      <c r="N479" s="41"/>
      <c r="O479" s="41"/>
      <c r="P479" s="41"/>
      <c r="Q479" s="41"/>
      <c r="R479" s="41"/>
      <c r="S479" s="41"/>
      <c r="T479" s="41"/>
      <c r="U479" s="41"/>
      <c r="V479" s="41"/>
      <c r="W479" s="41"/>
      <c r="X479" s="41"/>
      <c r="Y479" s="41"/>
      <c r="Z479" s="41"/>
      <c r="AA479" s="41"/>
    </row>
    <row r="480" spans="1:27" ht="16">
      <c r="A480" s="36"/>
      <c r="B480" s="41"/>
      <c r="C480" s="41"/>
      <c r="D480" s="41"/>
      <c r="E480" s="41"/>
      <c r="F480" s="41"/>
      <c r="G480" s="65"/>
      <c r="H480" s="65"/>
      <c r="I480" s="65"/>
      <c r="J480" s="41"/>
      <c r="K480" s="41"/>
      <c r="L480" s="41"/>
      <c r="M480" s="41"/>
      <c r="N480" s="41"/>
      <c r="O480" s="41"/>
      <c r="P480" s="41"/>
      <c r="Q480" s="41"/>
      <c r="R480" s="41"/>
      <c r="S480" s="41"/>
      <c r="T480" s="41"/>
      <c r="U480" s="41"/>
      <c r="V480" s="41"/>
      <c r="W480" s="41"/>
      <c r="X480" s="41"/>
      <c r="Y480" s="41"/>
      <c r="Z480" s="41"/>
      <c r="AA480" s="41"/>
    </row>
    <row r="481" spans="1:27" ht="16">
      <c r="A481" s="36"/>
      <c r="B481" s="41"/>
      <c r="C481" s="41"/>
      <c r="D481" s="41"/>
      <c r="E481" s="41"/>
      <c r="F481" s="41"/>
      <c r="G481" s="65"/>
      <c r="H481" s="65"/>
      <c r="I481" s="65"/>
      <c r="J481" s="41"/>
      <c r="K481" s="41"/>
      <c r="L481" s="41"/>
      <c r="M481" s="41"/>
      <c r="N481" s="41"/>
      <c r="O481" s="41"/>
      <c r="P481" s="41"/>
      <c r="Q481" s="41"/>
      <c r="R481" s="41"/>
      <c r="S481" s="41"/>
      <c r="T481" s="41"/>
      <c r="U481" s="41"/>
      <c r="V481" s="41"/>
      <c r="W481" s="41"/>
      <c r="X481" s="41"/>
      <c r="Y481" s="41"/>
      <c r="Z481" s="41"/>
      <c r="AA481" s="41"/>
    </row>
    <row r="482" spans="1:27" ht="16">
      <c r="A482" s="36"/>
      <c r="B482" s="41"/>
      <c r="C482" s="41"/>
      <c r="D482" s="41"/>
      <c r="E482" s="41"/>
      <c r="F482" s="41"/>
      <c r="G482" s="65"/>
      <c r="H482" s="65"/>
      <c r="I482" s="65"/>
      <c r="J482" s="41"/>
      <c r="K482" s="41"/>
      <c r="L482" s="41"/>
      <c r="M482" s="41"/>
      <c r="N482" s="41"/>
      <c r="O482" s="41"/>
      <c r="P482" s="41"/>
      <c r="Q482" s="41"/>
      <c r="R482" s="41"/>
      <c r="S482" s="41"/>
      <c r="T482" s="41"/>
      <c r="U482" s="41"/>
      <c r="V482" s="41"/>
      <c r="W482" s="41"/>
      <c r="X482" s="41"/>
      <c r="Y482" s="41"/>
      <c r="Z482" s="41"/>
      <c r="AA482" s="41"/>
    </row>
    <row r="483" spans="1:27" ht="16">
      <c r="A483" s="36"/>
      <c r="B483" s="41"/>
      <c r="C483" s="41"/>
      <c r="D483" s="41"/>
      <c r="E483" s="41"/>
      <c r="F483" s="41"/>
      <c r="G483" s="65"/>
      <c r="H483" s="65"/>
      <c r="I483" s="65"/>
      <c r="J483" s="41"/>
      <c r="K483" s="41"/>
      <c r="L483" s="41"/>
      <c r="M483" s="41"/>
      <c r="N483" s="41"/>
      <c r="O483" s="41"/>
      <c r="P483" s="41"/>
      <c r="Q483" s="41"/>
      <c r="R483" s="41"/>
      <c r="S483" s="41"/>
      <c r="T483" s="41"/>
      <c r="U483" s="41"/>
      <c r="V483" s="41"/>
      <c r="W483" s="41"/>
      <c r="X483" s="41"/>
      <c r="Y483" s="41"/>
      <c r="Z483" s="41"/>
      <c r="AA483" s="41"/>
    </row>
    <row r="484" spans="1:27" ht="16">
      <c r="A484" s="36"/>
      <c r="B484" s="41"/>
      <c r="C484" s="41"/>
      <c r="D484" s="41"/>
      <c r="E484" s="41"/>
      <c r="F484" s="41"/>
      <c r="G484" s="65"/>
      <c r="H484" s="65"/>
      <c r="I484" s="65"/>
      <c r="J484" s="41"/>
      <c r="K484" s="41"/>
      <c r="L484" s="41"/>
      <c r="M484" s="41"/>
      <c r="N484" s="41"/>
      <c r="O484" s="41"/>
      <c r="P484" s="41"/>
      <c r="Q484" s="41"/>
      <c r="R484" s="41"/>
      <c r="S484" s="41"/>
      <c r="T484" s="41"/>
      <c r="U484" s="41"/>
      <c r="V484" s="41"/>
      <c r="W484" s="41"/>
      <c r="X484" s="41"/>
      <c r="Y484" s="41"/>
      <c r="Z484" s="41"/>
      <c r="AA484" s="41"/>
    </row>
    <row r="485" spans="1:27" ht="16">
      <c r="A485" s="36"/>
      <c r="B485" s="41"/>
      <c r="C485" s="41"/>
      <c r="D485" s="41"/>
      <c r="E485" s="41"/>
      <c r="F485" s="41"/>
      <c r="G485" s="65"/>
      <c r="H485" s="65"/>
      <c r="I485" s="65"/>
      <c r="J485" s="41"/>
      <c r="K485" s="41"/>
      <c r="L485" s="41"/>
      <c r="M485" s="41"/>
      <c r="N485" s="41"/>
      <c r="O485" s="41"/>
      <c r="P485" s="41"/>
      <c r="Q485" s="41"/>
      <c r="R485" s="41"/>
      <c r="S485" s="41"/>
      <c r="T485" s="41"/>
      <c r="U485" s="41"/>
      <c r="V485" s="41"/>
      <c r="W485" s="41"/>
      <c r="X485" s="41"/>
      <c r="Y485" s="41"/>
      <c r="Z485" s="41"/>
      <c r="AA485" s="41"/>
    </row>
    <row r="486" spans="1:27" ht="16">
      <c r="A486" s="36"/>
      <c r="B486" s="41"/>
      <c r="C486" s="41"/>
      <c r="D486" s="41"/>
      <c r="E486" s="41"/>
      <c r="F486" s="41"/>
      <c r="G486" s="65"/>
      <c r="H486" s="65"/>
      <c r="I486" s="65"/>
      <c r="J486" s="41"/>
      <c r="K486" s="41"/>
      <c r="L486" s="41"/>
      <c r="M486" s="41"/>
      <c r="N486" s="41"/>
      <c r="O486" s="41"/>
      <c r="P486" s="41"/>
      <c r="Q486" s="41"/>
      <c r="R486" s="41"/>
      <c r="S486" s="41"/>
      <c r="T486" s="41"/>
      <c r="U486" s="41"/>
      <c r="V486" s="41"/>
      <c r="W486" s="41"/>
      <c r="X486" s="41"/>
      <c r="Y486" s="41"/>
      <c r="Z486" s="41"/>
      <c r="AA486" s="41"/>
    </row>
    <row r="487" spans="1:27" ht="16">
      <c r="A487" s="36"/>
      <c r="B487" s="41"/>
      <c r="C487" s="41"/>
      <c r="D487" s="41"/>
      <c r="E487" s="41"/>
      <c r="F487" s="41"/>
      <c r="G487" s="65"/>
      <c r="H487" s="65"/>
      <c r="I487" s="65"/>
      <c r="J487" s="41"/>
      <c r="K487" s="41"/>
      <c r="L487" s="41"/>
      <c r="M487" s="41"/>
      <c r="N487" s="41"/>
      <c r="O487" s="41"/>
      <c r="P487" s="41"/>
      <c r="Q487" s="41"/>
      <c r="R487" s="41"/>
      <c r="S487" s="41"/>
      <c r="T487" s="41"/>
      <c r="U487" s="41"/>
      <c r="V487" s="41"/>
      <c r="W487" s="41"/>
      <c r="X487" s="41"/>
      <c r="Y487" s="41"/>
      <c r="Z487" s="41"/>
      <c r="AA487" s="41"/>
    </row>
    <row r="488" spans="1:27" ht="16">
      <c r="A488" s="36"/>
      <c r="B488" s="41"/>
      <c r="C488" s="41"/>
      <c r="D488" s="41"/>
      <c r="E488" s="41"/>
      <c r="F488" s="41"/>
      <c r="G488" s="65"/>
      <c r="H488" s="65"/>
      <c r="I488" s="65"/>
      <c r="J488" s="41"/>
      <c r="K488" s="41"/>
      <c r="L488" s="41"/>
      <c r="M488" s="41"/>
      <c r="N488" s="41"/>
      <c r="O488" s="41"/>
      <c r="P488" s="41"/>
      <c r="Q488" s="41"/>
      <c r="R488" s="41"/>
      <c r="S488" s="41"/>
      <c r="T488" s="41"/>
      <c r="U488" s="41"/>
      <c r="V488" s="41"/>
      <c r="W488" s="41"/>
      <c r="X488" s="41"/>
      <c r="Y488" s="41"/>
      <c r="Z488" s="41"/>
      <c r="AA488" s="41"/>
    </row>
    <row r="489" spans="1:27" ht="16">
      <c r="A489" s="36"/>
      <c r="B489" s="41"/>
      <c r="C489" s="41"/>
      <c r="D489" s="41"/>
      <c r="E489" s="41"/>
      <c r="F489" s="41"/>
      <c r="G489" s="65"/>
      <c r="H489" s="65"/>
      <c r="I489" s="65"/>
      <c r="J489" s="41"/>
      <c r="K489" s="41"/>
      <c r="L489" s="41"/>
      <c r="M489" s="41"/>
      <c r="N489" s="41"/>
      <c r="O489" s="41"/>
      <c r="P489" s="41"/>
      <c r="Q489" s="41"/>
      <c r="R489" s="41"/>
      <c r="S489" s="41"/>
      <c r="T489" s="41"/>
      <c r="U489" s="41"/>
      <c r="V489" s="41"/>
      <c r="W489" s="41"/>
      <c r="X489" s="41"/>
      <c r="Y489" s="41"/>
      <c r="Z489" s="41"/>
      <c r="AA489" s="41"/>
    </row>
    <row r="490" spans="1:27" ht="16">
      <c r="A490" s="36"/>
      <c r="B490" s="41"/>
      <c r="C490" s="41"/>
      <c r="D490" s="41"/>
      <c r="E490" s="41"/>
      <c r="F490" s="41"/>
      <c r="G490" s="65"/>
      <c r="H490" s="65"/>
      <c r="I490" s="65"/>
      <c r="J490" s="41"/>
      <c r="K490" s="41"/>
      <c r="L490" s="41"/>
      <c r="M490" s="41"/>
      <c r="N490" s="41"/>
      <c r="O490" s="41"/>
      <c r="P490" s="41"/>
      <c r="Q490" s="41"/>
      <c r="R490" s="41"/>
      <c r="S490" s="41"/>
      <c r="T490" s="41"/>
      <c r="U490" s="41"/>
      <c r="V490" s="41"/>
      <c r="W490" s="41"/>
      <c r="X490" s="41"/>
      <c r="Y490" s="41"/>
      <c r="Z490" s="41"/>
      <c r="AA490" s="41"/>
    </row>
    <row r="491" spans="1:27" ht="16">
      <c r="A491" s="36"/>
      <c r="B491" s="41"/>
      <c r="C491" s="41"/>
      <c r="D491" s="41"/>
      <c r="E491" s="41"/>
      <c r="F491" s="41"/>
      <c r="G491" s="65"/>
      <c r="H491" s="65"/>
      <c r="I491" s="65"/>
      <c r="J491" s="41"/>
      <c r="K491" s="41"/>
      <c r="L491" s="41"/>
      <c r="M491" s="41"/>
      <c r="N491" s="41"/>
      <c r="O491" s="41"/>
      <c r="P491" s="41"/>
      <c r="Q491" s="41"/>
      <c r="R491" s="41"/>
      <c r="S491" s="41"/>
      <c r="T491" s="41"/>
      <c r="U491" s="41"/>
      <c r="V491" s="41"/>
      <c r="W491" s="41"/>
      <c r="X491" s="41"/>
      <c r="Y491" s="41"/>
      <c r="Z491" s="41"/>
      <c r="AA491" s="41"/>
    </row>
    <row r="492" spans="1:27" ht="16">
      <c r="A492" s="36"/>
      <c r="B492" s="41"/>
      <c r="C492" s="41"/>
      <c r="D492" s="41"/>
      <c r="E492" s="41"/>
      <c r="F492" s="41"/>
      <c r="G492" s="65"/>
      <c r="H492" s="65"/>
      <c r="I492" s="65"/>
      <c r="J492" s="41"/>
      <c r="K492" s="41"/>
      <c r="L492" s="41"/>
      <c r="M492" s="41"/>
      <c r="N492" s="41"/>
      <c r="O492" s="41"/>
      <c r="P492" s="41"/>
      <c r="Q492" s="41"/>
      <c r="R492" s="41"/>
      <c r="S492" s="41"/>
      <c r="T492" s="41"/>
      <c r="U492" s="41"/>
      <c r="V492" s="41"/>
      <c r="W492" s="41"/>
      <c r="X492" s="41"/>
      <c r="Y492" s="41"/>
      <c r="Z492" s="41"/>
      <c r="AA492" s="41"/>
    </row>
    <row r="493" spans="1:27" ht="16">
      <c r="A493" s="36"/>
      <c r="B493" s="41"/>
      <c r="C493" s="41"/>
      <c r="D493" s="41"/>
      <c r="E493" s="41"/>
      <c r="F493" s="41"/>
      <c r="G493" s="65"/>
      <c r="H493" s="65"/>
      <c r="I493" s="65"/>
      <c r="J493" s="41"/>
      <c r="K493" s="41"/>
      <c r="L493" s="41"/>
      <c r="M493" s="41"/>
      <c r="N493" s="41"/>
      <c r="O493" s="41"/>
      <c r="P493" s="41"/>
      <c r="Q493" s="41"/>
      <c r="R493" s="41"/>
      <c r="S493" s="41"/>
      <c r="T493" s="41"/>
      <c r="U493" s="41"/>
      <c r="V493" s="41"/>
      <c r="W493" s="41"/>
      <c r="X493" s="41"/>
      <c r="Y493" s="41"/>
      <c r="Z493" s="41"/>
      <c r="AA493" s="41"/>
    </row>
    <row r="494" spans="1:27" ht="16">
      <c r="A494" s="36"/>
      <c r="B494" s="41"/>
      <c r="C494" s="41"/>
      <c r="D494" s="41"/>
      <c r="E494" s="41"/>
      <c r="F494" s="41"/>
      <c r="G494" s="65"/>
      <c r="H494" s="65"/>
      <c r="I494" s="65"/>
      <c r="J494" s="41"/>
      <c r="K494" s="41"/>
      <c r="L494" s="41"/>
      <c r="M494" s="41"/>
      <c r="N494" s="41"/>
      <c r="O494" s="41"/>
      <c r="P494" s="41"/>
      <c r="Q494" s="41"/>
      <c r="R494" s="41"/>
      <c r="S494" s="41"/>
      <c r="T494" s="41"/>
      <c r="U494" s="41"/>
      <c r="V494" s="41"/>
      <c r="W494" s="41"/>
      <c r="X494" s="41"/>
      <c r="Y494" s="41"/>
      <c r="Z494" s="41"/>
      <c r="AA494" s="41"/>
    </row>
    <row r="495" spans="1:27" ht="16">
      <c r="A495" s="36"/>
      <c r="B495" s="41"/>
      <c r="C495" s="41"/>
      <c r="D495" s="41"/>
      <c r="E495" s="41"/>
      <c r="F495" s="41"/>
      <c r="G495" s="65"/>
      <c r="H495" s="65"/>
      <c r="I495" s="65"/>
      <c r="J495" s="41"/>
      <c r="K495" s="41"/>
      <c r="L495" s="41"/>
      <c r="M495" s="41"/>
      <c r="N495" s="41"/>
      <c r="O495" s="41"/>
      <c r="P495" s="41"/>
      <c r="Q495" s="41"/>
      <c r="R495" s="41"/>
      <c r="S495" s="41"/>
      <c r="T495" s="41"/>
      <c r="U495" s="41"/>
      <c r="V495" s="41"/>
      <c r="W495" s="41"/>
      <c r="X495" s="41"/>
      <c r="Y495" s="41"/>
      <c r="Z495" s="41"/>
      <c r="AA495" s="41"/>
    </row>
    <row r="496" spans="1:27" ht="16">
      <c r="A496" s="36"/>
      <c r="B496" s="41"/>
      <c r="C496" s="41"/>
      <c r="D496" s="41"/>
      <c r="E496" s="41"/>
      <c r="F496" s="41"/>
      <c r="G496" s="65"/>
      <c r="H496" s="65"/>
      <c r="I496" s="65"/>
      <c r="J496" s="41"/>
      <c r="K496" s="41"/>
      <c r="L496" s="41"/>
      <c r="M496" s="41"/>
      <c r="N496" s="41"/>
      <c r="O496" s="41"/>
      <c r="P496" s="41"/>
      <c r="Q496" s="41"/>
      <c r="R496" s="41"/>
      <c r="S496" s="41"/>
      <c r="T496" s="41"/>
      <c r="U496" s="41"/>
      <c r="V496" s="41"/>
      <c r="W496" s="41"/>
      <c r="X496" s="41"/>
      <c r="Y496" s="41"/>
      <c r="Z496" s="41"/>
      <c r="AA496" s="41"/>
    </row>
    <row r="497" spans="1:27" ht="16">
      <c r="A497" s="36"/>
      <c r="B497" s="41"/>
      <c r="C497" s="41"/>
      <c r="D497" s="41"/>
      <c r="E497" s="41"/>
      <c r="F497" s="41"/>
      <c r="G497" s="65"/>
      <c r="H497" s="65"/>
      <c r="I497" s="65"/>
      <c r="J497" s="41"/>
      <c r="K497" s="41"/>
      <c r="L497" s="41"/>
      <c r="M497" s="41"/>
      <c r="N497" s="41"/>
      <c r="O497" s="41"/>
      <c r="P497" s="41"/>
      <c r="Q497" s="41"/>
      <c r="R497" s="41"/>
      <c r="S497" s="41"/>
      <c r="T497" s="41"/>
      <c r="U497" s="41"/>
      <c r="V497" s="41"/>
      <c r="W497" s="41"/>
      <c r="X497" s="41"/>
      <c r="Y497" s="41"/>
      <c r="Z497" s="41"/>
      <c r="AA497" s="41"/>
    </row>
    <row r="498" spans="1:27" ht="16">
      <c r="A498" s="36"/>
      <c r="B498" s="41"/>
      <c r="C498" s="41"/>
      <c r="D498" s="41"/>
      <c r="E498" s="41"/>
      <c r="F498" s="41"/>
      <c r="G498" s="65"/>
      <c r="H498" s="65"/>
      <c r="I498" s="65"/>
      <c r="J498" s="41"/>
      <c r="K498" s="41"/>
      <c r="L498" s="41"/>
      <c r="M498" s="41"/>
      <c r="N498" s="41"/>
      <c r="O498" s="41"/>
      <c r="P498" s="41"/>
      <c r="Q498" s="41"/>
      <c r="R498" s="41"/>
      <c r="S498" s="41"/>
      <c r="T498" s="41"/>
      <c r="U498" s="41"/>
      <c r="V498" s="41"/>
      <c r="W498" s="41"/>
      <c r="X498" s="41"/>
      <c r="Y498" s="41"/>
      <c r="Z498" s="41"/>
      <c r="AA498" s="41"/>
    </row>
    <row r="499" spans="1:27" ht="16">
      <c r="A499" s="36"/>
      <c r="B499" s="41"/>
      <c r="C499" s="41"/>
      <c r="D499" s="41"/>
      <c r="E499" s="41"/>
      <c r="F499" s="41"/>
      <c r="G499" s="65"/>
      <c r="H499" s="65"/>
      <c r="I499" s="65"/>
      <c r="J499" s="41"/>
      <c r="K499" s="41"/>
      <c r="L499" s="41"/>
      <c r="M499" s="41"/>
      <c r="N499" s="41"/>
      <c r="O499" s="41"/>
      <c r="P499" s="41"/>
      <c r="Q499" s="41"/>
      <c r="R499" s="41"/>
      <c r="S499" s="41"/>
      <c r="T499" s="41"/>
      <c r="U499" s="41"/>
      <c r="V499" s="41"/>
      <c r="W499" s="41"/>
      <c r="X499" s="41"/>
      <c r="Y499" s="41"/>
      <c r="Z499" s="41"/>
      <c r="AA499" s="41"/>
    </row>
    <row r="500" spans="1:27" ht="16">
      <c r="A500" s="36"/>
      <c r="B500" s="41"/>
      <c r="C500" s="41"/>
      <c r="D500" s="41"/>
      <c r="E500" s="41"/>
      <c r="F500" s="41"/>
      <c r="G500" s="65"/>
      <c r="H500" s="65"/>
      <c r="I500" s="65"/>
      <c r="J500" s="41"/>
      <c r="K500" s="41"/>
      <c r="L500" s="41"/>
      <c r="M500" s="41"/>
      <c r="N500" s="41"/>
      <c r="O500" s="41"/>
      <c r="P500" s="41"/>
      <c r="Q500" s="41"/>
      <c r="R500" s="41"/>
      <c r="S500" s="41"/>
      <c r="T500" s="41"/>
      <c r="U500" s="41"/>
      <c r="V500" s="41"/>
      <c r="W500" s="41"/>
      <c r="X500" s="41"/>
      <c r="Y500" s="41"/>
      <c r="Z500" s="41"/>
      <c r="AA500" s="41"/>
    </row>
    <row r="501" spans="1:27" ht="16">
      <c r="A501" s="36"/>
      <c r="B501" s="41"/>
      <c r="C501" s="41"/>
      <c r="D501" s="41"/>
      <c r="E501" s="41"/>
      <c r="F501" s="41"/>
      <c r="G501" s="65"/>
      <c r="H501" s="65"/>
      <c r="I501" s="65"/>
      <c r="J501" s="41"/>
      <c r="K501" s="41"/>
      <c r="L501" s="41"/>
      <c r="M501" s="41"/>
      <c r="N501" s="41"/>
      <c r="O501" s="41"/>
      <c r="P501" s="41"/>
      <c r="Q501" s="41"/>
      <c r="R501" s="41"/>
      <c r="S501" s="41"/>
      <c r="T501" s="41"/>
      <c r="U501" s="41"/>
      <c r="V501" s="41"/>
      <c r="W501" s="41"/>
      <c r="X501" s="41"/>
      <c r="Y501" s="41"/>
      <c r="Z501" s="41"/>
      <c r="AA501" s="41"/>
    </row>
    <row r="502" spans="1:27" ht="16">
      <c r="A502" s="36"/>
      <c r="B502" s="41"/>
      <c r="C502" s="41"/>
      <c r="D502" s="41"/>
      <c r="E502" s="41"/>
      <c r="F502" s="41"/>
      <c r="G502" s="65"/>
      <c r="H502" s="65"/>
      <c r="I502" s="65"/>
      <c r="J502" s="41"/>
      <c r="K502" s="41"/>
      <c r="L502" s="41"/>
      <c r="M502" s="41"/>
      <c r="N502" s="41"/>
      <c r="O502" s="41"/>
      <c r="P502" s="41"/>
      <c r="Q502" s="41"/>
      <c r="R502" s="41"/>
      <c r="S502" s="41"/>
      <c r="T502" s="41"/>
      <c r="U502" s="41"/>
      <c r="V502" s="41"/>
      <c r="W502" s="41"/>
      <c r="X502" s="41"/>
      <c r="Y502" s="41"/>
      <c r="Z502" s="41"/>
      <c r="AA502" s="41"/>
    </row>
    <row r="503" spans="1:27" ht="16">
      <c r="A503" s="36"/>
      <c r="B503" s="41"/>
      <c r="C503" s="41"/>
      <c r="D503" s="41"/>
      <c r="E503" s="41"/>
      <c r="F503" s="41"/>
      <c r="G503" s="65"/>
      <c r="H503" s="65"/>
      <c r="I503" s="65"/>
      <c r="J503" s="41"/>
      <c r="K503" s="41"/>
      <c r="L503" s="41"/>
      <c r="M503" s="41"/>
      <c r="N503" s="41"/>
      <c r="O503" s="41"/>
      <c r="P503" s="41"/>
      <c r="Q503" s="41"/>
      <c r="R503" s="41"/>
      <c r="S503" s="41"/>
      <c r="T503" s="41"/>
      <c r="U503" s="41"/>
      <c r="V503" s="41"/>
      <c r="W503" s="41"/>
      <c r="X503" s="41"/>
      <c r="Y503" s="41"/>
      <c r="Z503" s="41"/>
      <c r="AA503" s="41"/>
    </row>
    <row r="504" spans="1:27" ht="16">
      <c r="A504" s="36"/>
      <c r="B504" s="41"/>
      <c r="C504" s="41"/>
      <c r="D504" s="41"/>
      <c r="E504" s="41"/>
      <c r="F504" s="41"/>
      <c r="G504" s="65"/>
      <c r="H504" s="65"/>
      <c r="I504" s="65"/>
      <c r="J504" s="41"/>
      <c r="K504" s="41"/>
      <c r="L504" s="41"/>
      <c r="M504" s="41"/>
      <c r="N504" s="41"/>
      <c r="O504" s="41"/>
      <c r="P504" s="41"/>
      <c r="Q504" s="41"/>
      <c r="R504" s="41"/>
      <c r="S504" s="41"/>
      <c r="T504" s="41"/>
      <c r="U504" s="41"/>
      <c r="V504" s="41"/>
      <c r="W504" s="41"/>
      <c r="X504" s="41"/>
      <c r="Y504" s="41"/>
      <c r="Z504" s="41"/>
      <c r="AA504" s="41"/>
    </row>
    <row r="505" spans="1:27" ht="16">
      <c r="A505" s="36"/>
      <c r="B505" s="41"/>
      <c r="C505" s="41"/>
      <c r="D505" s="41"/>
      <c r="E505" s="41"/>
      <c r="F505" s="41"/>
      <c r="G505" s="65"/>
      <c r="H505" s="65"/>
      <c r="I505" s="65"/>
      <c r="J505" s="41"/>
      <c r="K505" s="41"/>
      <c r="L505" s="41"/>
      <c r="M505" s="41"/>
      <c r="N505" s="41"/>
      <c r="O505" s="41"/>
      <c r="P505" s="41"/>
      <c r="Q505" s="41"/>
      <c r="R505" s="41"/>
      <c r="S505" s="41"/>
      <c r="T505" s="41"/>
      <c r="U505" s="41"/>
      <c r="V505" s="41"/>
      <c r="W505" s="41"/>
      <c r="X505" s="41"/>
      <c r="Y505" s="41"/>
      <c r="Z505" s="41"/>
      <c r="AA505" s="41"/>
    </row>
    <row r="506" spans="1:27" ht="16">
      <c r="A506" s="36"/>
      <c r="B506" s="41"/>
      <c r="C506" s="41"/>
      <c r="D506" s="41"/>
      <c r="E506" s="41"/>
      <c r="F506" s="41"/>
      <c r="G506" s="65"/>
      <c r="H506" s="65"/>
      <c r="I506" s="65"/>
      <c r="J506" s="41"/>
      <c r="K506" s="41"/>
      <c r="L506" s="41"/>
      <c r="M506" s="41"/>
      <c r="N506" s="41"/>
      <c r="O506" s="41"/>
      <c r="P506" s="41"/>
      <c r="Q506" s="41"/>
      <c r="R506" s="41"/>
      <c r="S506" s="41"/>
      <c r="T506" s="41"/>
      <c r="U506" s="41"/>
      <c r="V506" s="41"/>
      <c r="W506" s="41"/>
      <c r="X506" s="41"/>
      <c r="Y506" s="41"/>
      <c r="Z506" s="41"/>
      <c r="AA506" s="41"/>
    </row>
    <row r="507" spans="1:27" ht="16">
      <c r="A507" s="36"/>
      <c r="B507" s="41"/>
      <c r="C507" s="41"/>
      <c r="D507" s="41"/>
      <c r="E507" s="41"/>
      <c r="F507" s="41"/>
      <c r="G507" s="65"/>
      <c r="H507" s="65"/>
      <c r="I507" s="65"/>
      <c r="J507" s="41"/>
      <c r="K507" s="41"/>
      <c r="L507" s="41"/>
      <c r="M507" s="41"/>
      <c r="N507" s="41"/>
      <c r="O507" s="41"/>
      <c r="P507" s="41"/>
      <c r="Q507" s="41"/>
      <c r="R507" s="41"/>
      <c r="S507" s="41"/>
      <c r="T507" s="41"/>
      <c r="U507" s="41"/>
      <c r="V507" s="41"/>
      <c r="W507" s="41"/>
      <c r="X507" s="41"/>
      <c r="Y507" s="41"/>
      <c r="Z507" s="41"/>
      <c r="AA507" s="41"/>
    </row>
    <row r="508" spans="1:27" ht="16">
      <c r="A508" s="36"/>
      <c r="B508" s="41"/>
      <c r="C508" s="41"/>
      <c r="D508" s="41"/>
      <c r="E508" s="41"/>
      <c r="F508" s="41"/>
      <c r="G508" s="65"/>
      <c r="H508" s="65"/>
      <c r="I508" s="65"/>
      <c r="J508" s="41"/>
      <c r="K508" s="41"/>
      <c r="L508" s="41"/>
      <c r="M508" s="41"/>
      <c r="N508" s="41"/>
      <c r="O508" s="41"/>
      <c r="P508" s="41"/>
      <c r="Q508" s="41"/>
      <c r="R508" s="41"/>
      <c r="S508" s="41"/>
      <c r="T508" s="41"/>
      <c r="U508" s="41"/>
      <c r="V508" s="41"/>
      <c r="W508" s="41"/>
      <c r="X508" s="41"/>
      <c r="Y508" s="41"/>
      <c r="Z508" s="41"/>
      <c r="AA508" s="41"/>
    </row>
    <row r="509" spans="1:27" ht="16">
      <c r="A509" s="36"/>
      <c r="B509" s="41"/>
      <c r="C509" s="41"/>
      <c r="D509" s="41"/>
      <c r="E509" s="41"/>
      <c r="F509" s="41"/>
      <c r="G509" s="65"/>
      <c r="H509" s="65"/>
      <c r="I509" s="65"/>
      <c r="J509" s="41"/>
      <c r="K509" s="41"/>
      <c r="L509" s="41"/>
      <c r="M509" s="41"/>
      <c r="N509" s="41"/>
      <c r="O509" s="41"/>
      <c r="P509" s="41"/>
      <c r="Q509" s="41"/>
      <c r="R509" s="41"/>
      <c r="S509" s="41"/>
      <c r="T509" s="41"/>
      <c r="U509" s="41"/>
      <c r="V509" s="41"/>
      <c r="W509" s="41"/>
      <c r="X509" s="41"/>
      <c r="Y509" s="41"/>
      <c r="Z509" s="41"/>
      <c r="AA509" s="41"/>
    </row>
    <row r="510" spans="1:27" ht="16">
      <c r="A510" s="36"/>
      <c r="B510" s="41"/>
      <c r="C510" s="41"/>
      <c r="D510" s="41"/>
      <c r="E510" s="41"/>
      <c r="F510" s="41"/>
      <c r="G510" s="65"/>
      <c r="H510" s="65"/>
      <c r="I510" s="65"/>
      <c r="J510" s="41"/>
      <c r="K510" s="41"/>
      <c r="L510" s="41"/>
      <c r="M510" s="41"/>
      <c r="N510" s="41"/>
      <c r="O510" s="41"/>
      <c r="P510" s="41"/>
      <c r="Q510" s="41"/>
      <c r="R510" s="41"/>
      <c r="S510" s="41"/>
      <c r="T510" s="41"/>
      <c r="U510" s="41"/>
      <c r="V510" s="41"/>
      <c r="W510" s="41"/>
      <c r="X510" s="41"/>
      <c r="Y510" s="41"/>
      <c r="Z510" s="41"/>
      <c r="AA510" s="41"/>
    </row>
    <row r="511" spans="1:27" ht="16">
      <c r="A511" s="36"/>
      <c r="B511" s="41"/>
      <c r="C511" s="41"/>
      <c r="D511" s="41"/>
      <c r="E511" s="41"/>
      <c r="F511" s="41"/>
      <c r="G511" s="65"/>
      <c r="H511" s="65"/>
      <c r="I511" s="65"/>
      <c r="J511" s="41"/>
      <c r="K511" s="41"/>
      <c r="L511" s="41"/>
      <c r="M511" s="41"/>
      <c r="N511" s="41"/>
      <c r="O511" s="41"/>
      <c r="P511" s="41"/>
      <c r="Q511" s="41"/>
      <c r="R511" s="41"/>
      <c r="S511" s="41"/>
      <c r="T511" s="41"/>
      <c r="U511" s="41"/>
      <c r="V511" s="41"/>
      <c r="W511" s="41"/>
      <c r="X511" s="41"/>
      <c r="Y511" s="41"/>
      <c r="Z511" s="41"/>
      <c r="AA511" s="41"/>
    </row>
    <row r="512" spans="1:27" ht="16">
      <c r="A512" s="36"/>
      <c r="B512" s="41"/>
      <c r="C512" s="41"/>
      <c r="D512" s="41"/>
      <c r="E512" s="41"/>
      <c r="F512" s="41"/>
      <c r="G512" s="65"/>
      <c r="H512" s="65"/>
      <c r="I512" s="65"/>
      <c r="J512" s="41"/>
      <c r="K512" s="41"/>
      <c r="L512" s="41"/>
      <c r="M512" s="41"/>
      <c r="N512" s="41"/>
      <c r="O512" s="41"/>
      <c r="P512" s="41"/>
      <c r="Q512" s="41"/>
      <c r="R512" s="41"/>
      <c r="S512" s="41"/>
      <c r="T512" s="41"/>
      <c r="U512" s="41"/>
      <c r="V512" s="41"/>
      <c r="W512" s="41"/>
      <c r="X512" s="41"/>
      <c r="Y512" s="41"/>
      <c r="Z512" s="41"/>
      <c r="AA512" s="41"/>
    </row>
    <row r="513" spans="1:27" ht="16">
      <c r="A513" s="36"/>
      <c r="B513" s="41"/>
      <c r="C513" s="41"/>
      <c r="D513" s="41"/>
      <c r="E513" s="41"/>
      <c r="F513" s="41"/>
      <c r="G513" s="65"/>
      <c r="H513" s="65"/>
      <c r="I513" s="65"/>
      <c r="J513" s="41"/>
      <c r="K513" s="41"/>
      <c r="L513" s="41"/>
      <c r="M513" s="41"/>
      <c r="N513" s="41"/>
      <c r="O513" s="41"/>
      <c r="P513" s="41"/>
      <c r="Q513" s="41"/>
      <c r="R513" s="41"/>
      <c r="S513" s="41"/>
      <c r="T513" s="41"/>
      <c r="U513" s="41"/>
      <c r="V513" s="41"/>
      <c r="W513" s="41"/>
      <c r="X513" s="41"/>
      <c r="Y513" s="41"/>
      <c r="Z513" s="41"/>
      <c r="AA513" s="41"/>
    </row>
    <row r="514" spans="1:27" ht="16">
      <c r="A514" s="36"/>
      <c r="B514" s="41"/>
      <c r="C514" s="41"/>
      <c r="D514" s="41"/>
      <c r="E514" s="41"/>
      <c r="F514" s="41"/>
      <c r="G514" s="65"/>
      <c r="H514" s="65"/>
      <c r="I514" s="65"/>
      <c r="J514" s="41"/>
      <c r="K514" s="41"/>
      <c r="L514" s="41"/>
      <c r="M514" s="41"/>
      <c r="N514" s="41"/>
      <c r="O514" s="41"/>
      <c r="P514" s="41"/>
      <c r="Q514" s="41"/>
      <c r="R514" s="41"/>
      <c r="S514" s="41"/>
      <c r="T514" s="41"/>
      <c r="U514" s="41"/>
      <c r="V514" s="41"/>
      <c r="W514" s="41"/>
      <c r="X514" s="41"/>
      <c r="Y514" s="41"/>
      <c r="Z514" s="41"/>
      <c r="AA514" s="41"/>
    </row>
    <row r="515" spans="1:27" ht="16">
      <c r="A515" s="36"/>
      <c r="B515" s="41"/>
      <c r="C515" s="41"/>
      <c r="D515" s="41"/>
      <c r="E515" s="41"/>
      <c r="F515" s="41"/>
      <c r="G515" s="65"/>
      <c r="H515" s="65"/>
      <c r="I515" s="65"/>
      <c r="J515" s="41"/>
      <c r="K515" s="41"/>
      <c r="L515" s="41"/>
      <c r="M515" s="41"/>
      <c r="N515" s="41"/>
      <c r="O515" s="41"/>
      <c r="P515" s="41"/>
      <c r="Q515" s="41"/>
      <c r="R515" s="41"/>
      <c r="S515" s="41"/>
      <c r="T515" s="41"/>
      <c r="U515" s="41"/>
      <c r="V515" s="41"/>
      <c r="W515" s="41"/>
      <c r="X515" s="41"/>
      <c r="Y515" s="41"/>
      <c r="Z515" s="41"/>
      <c r="AA515" s="41"/>
    </row>
    <row r="516" spans="1:27" ht="16">
      <c r="A516" s="36"/>
      <c r="B516" s="41"/>
      <c r="C516" s="41"/>
      <c r="D516" s="41"/>
      <c r="E516" s="41"/>
      <c r="F516" s="41"/>
      <c r="G516" s="65"/>
      <c r="H516" s="65"/>
      <c r="I516" s="65"/>
      <c r="J516" s="41"/>
      <c r="K516" s="41"/>
      <c r="L516" s="41"/>
      <c r="M516" s="41"/>
      <c r="N516" s="41"/>
      <c r="O516" s="41"/>
      <c r="P516" s="41"/>
      <c r="Q516" s="41"/>
      <c r="R516" s="41"/>
      <c r="S516" s="41"/>
      <c r="T516" s="41"/>
      <c r="U516" s="41"/>
      <c r="V516" s="41"/>
      <c r="W516" s="41"/>
      <c r="X516" s="41"/>
      <c r="Y516" s="41"/>
      <c r="Z516" s="41"/>
      <c r="AA516" s="41"/>
    </row>
    <row r="517" spans="1:27" ht="16">
      <c r="A517" s="36"/>
      <c r="B517" s="41"/>
      <c r="C517" s="41"/>
      <c r="D517" s="41"/>
      <c r="E517" s="41"/>
      <c r="F517" s="41"/>
      <c r="G517" s="65"/>
      <c r="H517" s="65"/>
      <c r="I517" s="65"/>
      <c r="J517" s="41"/>
      <c r="K517" s="41"/>
      <c r="L517" s="41"/>
      <c r="M517" s="41"/>
      <c r="N517" s="41"/>
      <c r="O517" s="41"/>
      <c r="P517" s="41"/>
      <c r="Q517" s="41"/>
      <c r="R517" s="41"/>
      <c r="S517" s="41"/>
      <c r="T517" s="41"/>
      <c r="U517" s="41"/>
      <c r="V517" s="41"/>
      <c r="W517" s="41"/>
      <c r="X517" s="41"/>
      <c r="Y517" s="41"/>
      <c r="Z517" s="41"/>
      <c r="AA517" s="41"/>
    </row>
    <row r="518" spans="1:27" ht="16">
      <c r="A518" s="36"/>
      <c r="B518" s="41"/>
      <c r="C518" s="41"/>
      <c r="D518" s="41"/>
      <c r="E518" s="41"/>
      <c r="F518" s="41"/>
      <c r="G518" s="65"/>
      <c r="H518" s="65"/>
      <c r="I518" s="65"/>
      <c r="J518" s="41"/>
      <c r="K518" s="41"/>
      <c r="L518" s="41"/>
      <c r="M518" s="41"/>
      <c r="N518" s="41"/>
      <c r="O518" s="41"/>
      <c r="P518" s="41"/>
      <c r="Q518" s="41"/>
      <c r="R518" s="41"/>
      <c r="S518" s="41"/>
      <c r="T518" s="41"/>
      <c r="U518" s="41"/>
      <c r="V518" s="41"/>
      <c r="W518" s="41"/>
      <c r="X518" s="41"/>
      <c r="Y518" s="41"/>
      <c r="Z518" s="41"/>
      <c r="AA518" s="41"/>
    </row>
    <row r="519" spans="1:27" ht="16">
      <c r="A519" s="36"/>
      <c r="B519" s="41"/>
      <c r="C519" s="41"/>
      <c r="D519" s="41"/>
      <c r="E519" s="41"/>
      <c r="F519" s="41"/>
      <c r="G519" s="65"/>
      <c r="H519" s="65"/>
      <c r="I519" s="65"/>
      <c r="J519" s="41"/>
      <c r="K519" s="41"/>
      <c r="L519" s="41"/>
      <c r="M519" s="41"/>
      <c r="N519" s="41"/>
      <c r="O519" s="41"/>
      <c r="P519" s="41"/>
      <c r="Q519" s="41"/>
      <c r="R519" s="41"/>
      <c r="S519" s="41"/>
      <c r="T519" s="41"/>
      <c r="U519" s="41"/>
      <c r="V519" s="41"/>
      <c r="W519" s="41"/>
      <c r="X519" s="41"/>
      <c r="Y519" s="41"/>
      <c r="Z519" s="41"/>
      <c r="AA519" s="41"/>
    </row>
    <row r="520" spans="1:27" ht="16">
      <c r="A520" s="36"/>
      <c r="B520" s="41"/>
      <c r="C520" s="41"/>
      <c r="D520" s="41"/>
      <c r="E520" s="41"/>
      <c r="F520" s="41"/>
      <c r="G520" s="65"/>
      <c r="H520" s="65"/>
      <c r="I520" s="65"/>
      <c r="J520" s="41"/>
      <c r="K520" s="41"/>
      <c r="L520" s="41"/>
      <c r="M520" s="41"/>
      <c r="N520" s="41"/>
      <c r="O520" s="41"/>
      <c r="P520" s="41"/>
      <c r="Q520" s="41"/>
      <c r="R520" s="41"/>
      <c r="S520" s="41"/>
      <c r="T520" s="41"/>
      <c r="U520" s="41"/>
      <c r="V520" s="41"/>
      <c r="W520" s="41"/>
      <c r="X520" s="41"/>
      <c r="Y520" s="41"/>
      <c r="Z520" s="41"/>
      <c r="AA520" s="41"/>
    </row>
    <row r="521" spans="1:27" ht="16">
      <c r="A521" s="36"/>
      <c r="B521" s="41"/>
      <c r="C521" s="41"/>
      <c r="D521" s="41"/>
      <c r="E521" s="41"/>
      <c r="F521" s="41"/>
      <c r="G521" s="65"/>
      <c r="H521" s="65"/>
      <c r="I521" s="65"/>
      <c r="J521" s="41"/>
      <c r="K521" s="41"/>
      <c r="L521" s="41"/>
      <c r="M521" s="41"/>
      <c r="N521" s="41"/>
      <c r="O521" s="41"/>
      <c r="P521" s="41"/>
      <c r="Q521" s="41"/>
      <c r="R521" s="41"/>
      <c r="S521" s="41"/>
      <c r="T521" s="41"/>
      <c r="U521" s="41"/>
      <c r="V521" s="41"/>
      <c r="W521" s="41"/>
      <c r="X521" s="41"/>
      <c r="Y521" s="41"/>
      <c r="Z521" s="41"/>
      <c r="AA521" s="41"/>
    </row>
    <row r="522" spans="1:27" ht="16">
      <c r="A522" s="36"/>
      <c r="B522" s="41"/>
      <c r="C522" s="41"/>
      <c r="D522" s="41"/>
      <c r="E522" s="41"/>
      <c r="F522" s="41"/>
      <c r="G522" s="65"/>
      <c r="H522" s="65"/>
      <c r="I522" s="65"/>
      <c r="J522" s="41"/>
      <c r="K522" s="41"/>
      <c r="L522" s="41"/>
      <c r="M522" s="41"/>
      <c r="N522" s="41"/>
      <c r="O522" s="41"/>
      <c r="P522" s="41"/>
      <c r="Q522" s="41"/>
      <c r="R522" s="41"/>
      <c r="S522" s="41"/>
      <c r="T522" s="41"/>
      <c r="U522" s="41"/>
      <c r="V522" s="41"/>
      <c r="W522" s="41"/>
      <c r="X522" s="41"/>
      <c r="Y522" s="41"/>
      <c r="Z522" s="41"/>
      <c r="AA522" s="41"/>
    </row>
    <row r="523" spans="1:27" ht="16">
      <c r="A523" s="36"/>
      <c r="B523" s="41"/>
      <c r="C523" s="41"/>
      <c r="D523" s="41"/>
      <c r="E523" s="41"/>
      <c r="F523" s="41"/>
      <c r="G523" s="65"/>
      <c r="H523" s="65"/>
      <c r="I523" s="65"/>
      <c r="J523" s="41"/>
      <c r="K523" s="41"/>
      <c r="L523" s="41"/>
      <c r="M523" s="41"/>
      <c r="N523" s="41"/>
      <c r="O523" s="41"/>
      <c r="P523" s="41"/>
      <c r="Q523" s="41"/>
      <c r="R523" s="41"/>
      <c r="S523" s="41"/>
      <c r="T523" s="41"/>
      <c r="U523" s="41"/>
      <c r="V523" s="41"/>
      <c r="W523" s="41"/>
      <c r="X523" s="41"/>
      <c r="Y523" s="41"/>
      <c r="Z523" s="41"/>
      <c r="AA523" s="41"/>
    </row>
    <row r="524" spans="1:27" ht="16">
      <c r="A524" s="36"/>
      <c r="B524" s="41"/>
      <c r="C524" s="41"/>
      <c r="D524" s="41"/>
      <c r="E524" s="41"/>
      <c r="F524" s="41"/>
      <c r="G524" s="65"/>
      <c r="H524" s="65"/>
      <c r="I524" s="65"/>
      <c r="J524" s="41"/>
      <c r="K524" s="41"/>
      <c r="L524" s="41"/>
      <c r="M524" s="41"/>
      <c r="N524" s="41"/>
      <c r="O524" s="41"/>
      <c r="P524" s="41"/>
      <c r="Q524" s="41"/>
      <c r="R524" s="41"/>
      <c r="S524" s="41"/>
      <c r="T524" s="41"/>
      <c r="U524" s="41"/>
      <c r="V524" s="41"/>
      <c r="W524" s="41"/>
      <c r="X524" s="41"/>
      <c r="Y524" s="41"/>
      <c r="Z524" s="41"/>
      <c r="AA524" s="41"/>
    </row>
    <row r="525" spans="1:27" ht="16">
      <c r="A525" s="36"/>
      <c r="B525" s="41"/>
      <c r="C525" s="41"/>
      <c r="D525" s="41"/>
      <c r="E525" s="41"/>
      <c r="F525" s="41"/>
      <c r="G525" s="65"/>
      <c r="H525" s="65"/>
      <c r="I525" s="65"/>
      <c r="J525" s="41"/>
      <c r="K525" s="41"/>
      <c r="L525" s="41"/>
      <c r="M525" s="41"/>
      <c r="N525" s="41"/>
      <c r="O525" s="41"/>
      <c r="P525" s="41"/>
      <c r="Q525" s="41"/>
      <c r="R525" s="41"/>
      <c r="S525" s="41"/>
      <c r="T525" s="41"/>
      <c r="U525" s="41"/>
      <c r="V525" s="41"/>
      <c r="W525" s="41"/>
      <c r="X525" s="41"/>
      <c r="Y525" s="41"/>
      <c r="Z525" s="41"/>
      <c r="AA525" s="41"/>
    </row>
    <row r="526" spans="1:27" ht="16">
      <c r="A526" s="36"/>
      <c r="B526" s="41"/>
      <c r="C526" s="41"/>
      <c r="D526" s="41"/>
      <c r="E526" s="41"/>
      <c r="F526" s="41"/>
      <c r="G526" s="65"/>
      <c r="H526" s="65"/>
      <c r="I526" s="65"/>
      <c r="J526" s="41"/>
      <c r="K526" s="41"/>
      <c r="L526" s="41"/>
      <c r="M526" s="41"/>
      <c r="N526" s="41"/>
      <c r="O526" s="41"/>
      <c r="P526" s="41"/>
      <c r="Q526" s="41"/>
      <c r="R526" s="41"/>
      <c r="S526" s="41"/>
      <c r="T526" s="41"/>
      <c r="U526" s="41"/>
      <c r="V526" s="41"/>
      <c r="W526" s="41"/>
      <c r="X526" s="41"/>
      <c r="Y526" s="41"/>
      <c r="Z526" s="41"/>
      <c r="AA526" s="41"/>
    </row>
    <row r="527" spans="1:27" ht="16">
      <c r="A527" s="36"/>
      <c r="B527" s="41"/>
      <c r="C527" s="41"/>
      <c r="D527" s="41"/>
      <c r="E527" s="41"/>
      <c r="F527" s="41"/>
      <c r="G527" s="65"/>
      <c r="H527" s="65"/>
      <c r="I527" s="65"/>
      <c r="J527" s="41"/>
      <c r="K527" s="41"/>
      <c r="L527" s="41"/>
      <c r="M527" s="41"/>
      <c r="N527" s="41"/>
      <c r="O527" s="41"/>
      <c r="P527" s="41"/>
      <c r="Q527" s="41"/>
      <c r="R527" s="41"/>
      <c r="S527" s="41"/>
      <c r="T527" s="41"/>
      <c r="U527" s="41"/>
      <c r="V527" s="41"/>
      <c r="W527" s="41"/>
      <c r="X527" s="41"/>
      <c r="Y527" s="41"/>
      <c r="Z527" s="41"/>
      <c r="AA527" s="41"/>
    </row>
    <row r="528" spans="1:27" ht="16">
      <c r="A528" s="36"/>
      <c r="B528" s="41"/>
      <c r="C528" s="41"/>
      <c r="D528" s="41"/>
      <c r="E528" s="41"/>
      <c r="F528" s="41"/>
      <c r="G528" s="65"/>
      <c r="H528" s="65"/>
      <c r="I528" s="65"/>
      <c r="J528" s="41"/>
      <c r="K528" s="41"/>
      <c r="L528" s="41"/>
      <c r="M528" s="41"/>
      <c r="N528" s="41"/>
      <c r="O528" s="41"/>
      <c r="P528" s="41"/>
      <c r="Q528" s="41"/>
      <c r="R528" s="41"/>
      <c r="S528" s="41"/>
      <c r="T528" s="41"/>
      <c r="U528" s="41"/>
      <c r="V528" s="41"/>
      <c r="W528" s="41"/>
      <c r="X528" s="41"/>
      <c r="Y528" s="41"/>
      <c r="Z528" s="41"/>
      <c r="AA528" s="41"/>
    </row>
    <row r="529" spans="1:27" ht="16">
      <c r="A529" s="36"/>
      <c r="B529" s="41"/>
      <c r="C529" s="41"/>
      <c r="D529" s="41"/>
      <c r="E529" s="41"/>
      <c r="F529" s="41"/>
      <c r="G529" s="65"/>
      <c r="H529" s="65"/>
      <c r="I529" s="65"/>
      <c r="J529" s="41"/>
      <c r="K529" s="41"/>
      <c r="L529" s="41"/>
      <c r="M529" s="41"/>
      <c r="N529" s="41"/>
      <c r="O529" s="41"/>
      <c r="P529" s="41"/>
      <c r="Q529" s="41"/>
      <c r="R529" s="41"/>
      <c r="S529" s="41"/>
      <c r="T529" s="41"/>
      <c r="U529" s="41"/>
      <c r="V529" s="41"/>
      <c r="W529" s="41"/>
      <c r="X529" s="41"/>
      <c r="Y529" s="41"/>
      <c r="Z529" s="41"/>
      <c r="AA529" s="41"/>
    </row>
    <row r="530" spans="1:27" ht="16">
      <c r="A530" s="36"/>
      <c r="B530" s="41"/>
      <c r="C530" s="41"/>
      <c r="D530" s="41"/>
      <c r="E530" s="41"/>
      <c r="F530" s="41"/>
      <c r="G530" s="65"/>
      <c r="H530" s="65"/>
      <c r="I530" s="65"/>
      <c r="J530" s="41"/>
      <c r="K530" s="41"/>
      <c r="L530" s="41"/>
      <c r="M530" s="41"/>
      <c r="N530" s="41"/>
      <c r="O530" s="41"/>
      <c r="P530" s="41"/>
      <c r="Q530" s="41"/>
      <c r="R530" s="41"/>
      <c r="S530" s="41"/>
      <c r="T530" s="41"/>
      <c r="U530" s="41"/>
      <c r="V530" s="41"/>
      <c r="W530" s="41"/>
      <c r="X530" s="41"/>
      <c r="Y530" s="41"/>
      <c r="Z530" s="41"/>
      <c r="AA530" s="41"/>
    </row>
    <row r="531" spans="1:27" ht="16">
      <c r="A531" s="36"/>
      <c r="B531" s="41"/>
      <c r="C531" s="41"/>
      <c r="D531" s="41"/>
      <c r="E531" s="41"/>
      <c r="F531" s="41"/>
      <c r="G531" s="65"/>
      <c r="H531" s="65"/>
      <c r="I531" s="65"/>
      <c r="J531" s="41"/>
      <c r="K531" s="41"/>
      <c r="L531" s="41"/>
      <c r="M531" s="41"/>
      <c r="N531" s="41"/>
      <c r="O531" s="41"/>
      <c r="P531" s="41"/>
      <c r="Q531" s="41"/>
      <c r="R531" s="41"/>
      <c r="S531" s="41"/>
      <c r="T531" s="41"/>
      <c r="U531" s="41"/>
      <c r="V531" s="41"/>
      <c r="W531" s="41"/>
      <c r="X531" s="41"/>
      <c r="Y531" s="41"/>
      <c r="Z531" s="41"/>
      <c r="AA531" s="41"/>
    </row>
    <row r="532" spans="1:27" ht="16">
      <c r="A532" s="36"/>
      <c r="B532" s="41"/>
      <c r="C532" s="41"/>
      <c r="D532" s="41"/>
      <c r="E532" s="41"/>
      <c r="F532" s="41"/>
      <c r="G532" s="65"/>
      <c r="H532" s="65"/>
      <c r="I532" s="65"/>
      <c r="J532" s="41"/>
      <c r="K532" s="41"/>
      <c r="L532" s="41"/>
      <c r="M532" s="41"/>
      <c r="N532" s="41"/>
      <c r="O532" s="41"/>
      <c r="P532" s="41"/>
      <c r="Q532" s="41"/>
      <c r="R532" s="41"/>
      <c r="S532" s="41"/>
      <c r="T532" s="41"/>
      <c r="U532" s="41"/>
      <c r="V532" s="41"/>
      <c r="W532" s="41"/>
      <c r="X532" s="41"/>
      <c r="Y532" s="41"/>
      <c r="Z532" s="41"/>
      <c r="AA532" s="41"/>
    </row>
    <row r="533" spans="1:27" ht="16">
      <c r="A533" s="36"/>
      <c r="B533" s="41"/>
      <c r="C533" s="41"/>
      <c r="D533" s="41"/>
      <c r="E533" s="41"/>
      <c r="F533" s="41"/>
      <c r="G533" s="65"/>
      <c r="H533" s="65"/>
      <c r="I533" s="65"/>
      <c r="J533" s="41"/>
      <c r="K533" s="41"/>
      <c r="L533" s="41"/>
      <c r="M533" s="41"/>
      <c r="N533" s="41"/>
      <c r="O533" s="41"/>
      <c r="P533" s="41"/>
      <c r="Q533" s="41"/>
      <c r="R533" s="41"/>
      <c r="S533" s="41"/>
      <c r="T533" s="41"/>
      <c r="U533" s="41"/>
      <c r="V533" s="41"/>
      <c r="W533" s="41"/>
      <c r="X533" s="41"/>
      <c r="Y533" s="41"/>
      <c r="Z533" s="41"/>
      <c r="AA533" s="41"/>
    </row>
    <row r="534" spans="1:27" ht="16">
      <c r="A534" s="36"/>
      <c r="B534" s="41"/>
      <c r="C534" s="41"/>
      <c r="D534" s="41"/>
      <c r="E534" s="41"/>
      <c r="F534" s="41"/>
      <c r="G534" s="65"/>
      <c r="H534" s="65"/>
      <c r="I534" s="65"/>
      <c r="J534" s="41"/>
      <c r="K534" s="41"/>
      <c r="L534" s="41"/>
      <c r="M534" s="41"/>
      <c r="N534" s="41"/>
      <c r="O534" s="41"/>
      <c r="P534" s="41"/>
      <c r="Q534" s="41"/>
      <c r="R534" s="41"/>
      <c r="S534" s="41"/>
      <c r="T534" s="41"/>
      <c r="U534" s="41"/>
      <c r="V534" s="41"/>
      <c r="W534" s="41"/>
      <c r="X534" s="41"/>
      <c r="Y534" s="41"/>
      <c r="Z534" s="41"/>
      <c r="AA534" s="41"/>
    </row>
    <row r="535" spans="1:27" ht="16">
      <c r="A535" s="36"/>
      <c r="B535" s="41"/>
      <c r="C535" s="41"/>
      <c r="D535" s="41"/>
      <c r="E535" s="41"/>
      <c r="F535" s="41"/>
      <c r="G535" s="65"/>
      <c r="H535" s="65"/>
      <c r="I535" s="65"/>
      <c r="J535" s="41"/>
      <c r="K535" s="41"/>
      <c r="L535" s="41"/>
      <c r="M535" s="41"/>
      <c r="N535" s="41"/>
      <c r="O535" s="41"/>
      <c r="P535" s="41"/>
      <c r="Q535" s="41"/>
      <c r="R535" s="41"/>
      <c r="S535" s="41"/>
      <c r="T535" s="41"/>
      <c r="U535" s="41"/>
      <c r="V535" s="41"/>
      <c r="W535" s="41"/>
      <c r="X535" s="41"/>
      <c r="Y535" s="41"/>
      <c r="Z535" s="41"/>
      <c r="AA535" s="41"/>
    </row>
    <row r="536" spans="1:27" ht="16">
      <c r="A536" s="36"/>
      <c r="B536" s="41"/>
      <c r="C536" s="41"/>
      <c r="D536" s="41"/>
      <c r="E536" s="41"/>
      <c r="F536" s="41"/>
      <c r="G536" s="65"/>
      <c r="H536" s="65"/>
      <c r="I536" s="65"/>
      <c r="J536" s="41"/>
      <c r="K536" s="41"/>
      <c r="L536" s="41"/>
      <c r="M536" s="41"/>
      <c r="N536" s="41"/>
      <c r="O536" s="41"/>
      <c r="P536" s="41"/>
      <c r="Q536" s="41"/>
      <c r="R536" s="41"/>
      <c r="S536" s="41"/>
      <c r="T536" s="41"/>
      <c r="U536" s="41"/>
      <c r="V536" s="41"/>
      <c r="W536" s="41"/>
      <c r="X536" s="41"/>
      <c r="Y536" s="41"/>
      <c r="Z536" s="41"/>
      <c r="AA536" s="41"/>
    </row>
    <row r="537" spans="1:27" ht="16">
      <c r="A537" s="36"/>
      <c r="B537" s="41"/>
      <c r="C537" s="41"/>
      <c r="D537" s="41"/>
      <c r="E537" s="41"/>
      <c r="F537" s="41"/>
      <c r="G537" s="65"/>
      <c r="H537" s="65"/>
      <c r="I537" s="65"/>
      <c r="J537" s="41"/>
      <c r="K537" s="41"/>
      <c r="L537" s="41"/>
      <c r="M537" s="41"/>
      <c r="N537" s="41"/>
      <c r="O537" s="41"/>
      <c r="P537" s="41"/>
      <c r="Q537" s="41"/>
      <c r="R537" s="41"/>
      <c r="S537" s="41"/>
      <c r="T537" s="41"/>
      <c r="U537" s="41"/>
      <c r="V537" s="41"/>
      <c r="W537" s="41"/>
      <c r="X537" s="41"/>
      <c r="Y537" s="41"/>
      <c r="Z537" s="41"/>
      <c r="AA537" s="41"/>
    </row>
    <row r="538" spans="1:27" ht="16">
      <c r="A538" s="36"/>
      <c r="B538" s="41"/>
      <c r="C538" s="41"/>
      <c r="D538" s="41"/>
      <c r="E538" s="41"/>
      <c r="F538" s="41"/>
      <c r="G538" s="65"/>
      <c r="H538" s="65"/>
      <c r="I538" s="65"/>
      <c r="J538" s="41"/>
      <c r="K538" s="41"/>
      <c r="L538" s="41"/>
      <c r="M538" s="41"/>
      <c r="N538" s="41"/>
      <c r="O538" s="41"/>
      <c r="P538" s="41"/>
      <c r="Q538" s="41"/>
      <c r="R538" s="41"/>
      <c r="S538" s="41"/>
      <c r="T538" s="41"/>
      <c r="U538" s="41"/>
      <c r="V538" s="41"/>
      <c r="W538" s="41"/>
      <c r="X538" s="41"/>
      <c r="Y538" s="41"/>
      <c r="Z538" s="41"/>
      <c r="AA538" s="41"/>
    </row>
    <row r="539" spans="1:27" ht="16">
      <c r="A539" s="36"/>
      <c r="B539" s="41"/>
      <c r="C539" s="41"/>
      <c r="D539" s="41"/>
      <c r="E539" s="41"/>
      <c r="F539" s="41"/>
      <c r="G539" s="65"/>
      <c r="H539" s="65"/>
      <c r="I539" s="65"/>
      <c r="J539" s="41"/>
      <c r="K539" s="41"/>
      <c r="L539" s="41"/>
      <c r="M539" s="41"/>
      <c r="N539" s="41"/>
      <c r="O539" s="41"/>
      <c r="P539" s="41"/>
      <c r="Q539" s="41"/>
      <c r="R539" s="41"/>
      <c r="S539" s="41"/>
      <c r="T539" s="41"/>
      <c r="U539" s="41"/>
      <c r="V539" s="41"/>
      <c r="W539" s="41"/>
      <c r="X539" s="41"/>
      <c r="Y539" s="41"/>
      <c r="Z539" s="41"/>
      <c r="AA539" s="41"/>
    </row>
    <row r="540" spans="1:27" ht="16">
      <c r="A540" s="36"/>
      <c r="B540" s="41"/>
      <c r="C540" s="41"/>
      <c r="D540" s="41"/>
      <c r="E540" s="41"/>
      <c r="F540" s="41"/>
      <c r="G540" s="65"/>
      <c r="H540" s="65"/>
      <c r="I540" s="65"/>
      <c r="J540" s="41"/>
      <c r="K540" s="41"/>
      <c r="L540" s="41"/>
      <c r="M540" s="41"/>
      <c r="N540" s="41"/>
      <c r="O540" s="41"/>
      <c r="P540" s="41"/>
      <c r="Q540" s="41"/>
      <c r="R540" s="41"/>
      <c r="S540" s="41"/>
      <c r="T540" s="41"/>
      <c r="U540" s="41"/>
      <c r="V540" s="41"/>
      <c r="W540" s="41"/>
      <c r="X540" s="41"/>
      <c r="Y540" s="41"/>
      <c r="Z540" s="41"/>
      <c r="AA540" s="41"/>
    </row>
    <row r="541" spans="1:27" ht="16">
      <c r="A541" s="36"/>
      <c r="B541" s="41"/>
      <c r="C541" s="41"/>
      <c r="D541" s="41"/>
      <c r="E541" s="41"/>
      <c r="F541" s="41"/>
      <c r="G541" s="65"/>
      <c r="H541" s="65"/>
      <c r="I541" s="65"/>
      <c r="J541" s="41"/>
      <c r="K541" s="41"/>
      <c r="L541" s="41"/>
      <c r="M541" s="41"/>
      <c r="N541" s="41"/>
      <c r="O541" s="41"/>
      <c r="P541" s="41"/>
      <c r="Q541" s="41"/>
      <c r="R541" s="41"/>
      <c r="S541" s="41"/>
      <c r="T541" s="41"/>
      <c r="U541" s="41"/>
      <c r="V541" s="41"/>
      <c r="W541" s="41"/>
      <c r="X541" s="41"/>
      <c r="Y541" s="41"/>
      <c r="Z541" s="41"/>
      <c r="AA541" s="41"/>
    </row>
    <row r="542" spans="1:27" ht="16">
      <c r="A542" s="36"/>
      <c r="B542" s="41"/>
      <c r="C542" s="41"/>
      <c r="D542" s="41"/>
      <c r="E542" s="41"/>
      <c r="F542" s="41"/>
      <c r="G542" s="65"/>
      <c r="H542" s="65"/>
      <c r="I542" s="65"/>
      <c r="J542" s="41"/>
      <c r="K542" s="41"/>
      <c r="L542" s="41"/>
      <c r="M542" s="41"/>
      <c r="N542" s="41"/>
      <c r="O542" s="41"/>
      <c r="P542" s="41"/>
      <c r="Q542" s="41"/>
      <c r="R542" s="41"/>
      <c r="S542" s="41"/>
      <c r="T542" s="41"/>
      <c r="U542" s="41"/>
      <c r="V542" s="41"/>
      <c r="W542" s="41"/>
      <c r="X542" s="41"/>
      <c r="Y542" s="41"/>
      <c r="Z542" s="41"/>
      <c r="AA542" s="41"/>
    </row>
    <row r="543" spans="1:27" ht="16">
      <c r="A543" s="36"/>
      <c r="B543" s="41"/>
      <c r="C543" s="41"/>
      <c r="D543" s="41"/>
      <c r="E543" s="41"/>
      <c r="F543" s="41"/>
      <c r="G543" s="65"/>
      <c r="H543" s="65"/>
      <c r="I543" s="65"/>
      <c r="J543" s="41"/>
      <c r="K543" s="41"/>
      <c r="L543" s="41"/>
      <c r="M543" s="41"/>
      <c r="N543" s="41"/>
      <c r="O543" s="41"/>
      <c r="P543" s="41"/>
      <c r="Q543" s="41"/>
      <c r="R543" s="41"/>
      <c r="S543" s="41"/>
      <c r="T543" s="41"/>
      <c r="U543" s="41"/>
      <c r="V543" s="41"/>
      <c r="W543" s="41"/>
      <c r="X543" s="41"/>
      <c r="Y543" s="41"/>
      <c r="Z543" s="41"/>
      <c r="AA543" s="41"/>
    </row>
    <row r="544" spans="1:27" ht="16">
      <c r="A544" s="36"/>
      <c r="B544" s="41"/>
      <c r="C544" s="41"/>
      <c r="D544" s="41"/>
      <c r="E544" s="41"/>
      <c r="F544" s="41"/>
      <c r="G544" s="65"/>
      <c r="H544" s="65"/>
      <c r="I544" s="65"/>
      <c r="J544" s="41"/>
      <c r="K544" s="41"/>
      <c r="L544" s="41"/>
      <c r="M544" s="41"/>
      <c r="N544" s="41"/>
      <c r="O544" s="41"/>
      <c r="P544" s="41"/>
      <c r="Q544" s="41"/>
      <c r="R544" s="41"/>
      <c r="S544" s="41"/>
      <c r="T544" s="41"/>
      <c r="U544" s="41"/>
      <c r="V544" s="41"/>
      <c r="W544" s="41"/>
      <c r="X544" s="41"/>
      <c r="Y544" s="41"/>
      <c r="Z544" s="41"/>
      <c r="AA544" s="41"/>
    </row>
    <row r="545" spans="1:27" ht="16">
      <c r="A545" s="36"/>
      <c r="B545" s="41"/>
      <c r="C545" s="41"/>
      <c r="D545" s="41"/>
      <c r="E545" s="41"/>
      <c r="F545" s="41"/>
      <c r="G545" s="65"/>
      <c r="H545" s="65"/>
      <c r="I545" s="65"/>
      <c r="J545" s="41"/>
      <c r="K545" s="41"/>
      <c r="L545" s="41"/>
      <c r="M545" s="41"/>
      <c r="N545" s="41"/>
      <c r="O545" s="41"/>
      <c r="P545" s="41"/>
      <c r="Q545" s="41"/>
      <c r="R545" s="41"/>
      <c r="S545" s="41"/>
      <c r="T545" s="41"/>
      <c r="U545" s="41"/>
      <c r="V545" s="41"/>
      <c r="W545" s="41"/>
      <c r="X545" s="41"/>
      <c r="Y545" s="41"/>
      <c r="Z545" s="41"/>
      <c r="AA545" s="41"/>
    </row>
    <row r="546" spans="1:27" ht="16">
      <c r="A546" s="36"/>
      <c r="B546" s="41"/>
      <c r="C546" s="41"/>
      <c r="D546" s="41"/>
      <c r="E546" s="41"/>
      <c r="F546" s="41"/>
      <c r="G546" s="65"/>
      <c r="H546" s="65"/>
      <c r="I546" s="65"/>
      <c r="J546" s="41"/>
      <c r="K546" s="41"/>
      <c r="L546" s="41"/>
      <c r="M546" s="41"/>
      <c r="N546" s="41"/>
      <c r="O546" s="41"/>
      <c r="P546" s="41"/>
      <c r="Q546" s="41"/>
      <c r="R546" s="41"/>
      <c r="S546" s="41"/>
      <c r="T546" s="41"/>
      <c r="U546" s="41"/>
      <c r="V546" s="41"/>
      <c r="W546" s="41"/>
      <c r="X546" s="41"/>
      <c r="Y546" s="41"/>
      <c r="Z546" s="41"/>
      <c r="AA546" s="41"/>
    </row>
    <row r="547" spans="1:27" ht="16">
      <c r="A547" s="36"/>
      <c r="B547" s="41"/>
      <c r="C547" s="41"/>
      <c r="D547" s="41"/>
      <c r="E547" s="41"/>
      <c r="F547" s="41"/>
      <c r="G547" s="65"/>
      <c r="H547" s="65"/>
      <c r="I547" s="65"/>
      <c r="J547" s="41"/>
      <c r="K547" s="41"/>
      <c r="L547" s="41"/>
      <c r="M547" s="41"/>
      <c r="N547" s="41"/>
      <c r="O547" s="41"/>
      <c r="P547" s="41"/>
      <c r="Q547" s="41"/>
      <c r="R547" s="41"/>
      <c r="S547" s="41"/>
      <c r="T547" s="41"/>
      <c r="U547" s="41"/>
      <c r="V547" s="41"/>
      <c r="W547" s="41"/>
      <c r="X547" s="41"/>
      <c r="Y547" s="41"/>
      <c r="Z547" s="41"/>
      <c r="AA547" s="41"/>
    </row>
    <row r="548" spans="1:27" ht="16">
      <c r="A548" s="36"/>
      <c r="B548" s="41"/>
      <c r="C548" s="41"/>
      <c r="D548" s="41"/>
      <c r="E548" s="41"/>
      <c r="F548" s="41"/>
      <c r="G548" s="65"/>
      <c r="H548" s="65"/>
      <c r="I548" s="65"/>
      <c r="J548" s="41"/>
      <c r="K548" s="41"/>
      <c r="L548" s="41"/>
      <c r="M548" s="41"/>
      <c r="N548" s="41"/>
      <c r="O548" s="41"/>
      <c r="P548" s="41"/>
      <c r="Q548" s="41"/>
      <c r="R548" s="41"/>
      <c r="S548" s="41"/>
      <c r="T548" s="41"/>
      <c r="U548" s="41"/>
      <c r="V548" s="41"/>
      <c r="W548" s="41"/>
      <c r="X548" s="41"/>
      <c r="Y548" s="41"/>
      <c r="Z548" s="41"/>
      <c r="AA548" s="41"/>
    </row>
    <row r="549" spans="1:27" ht="16">
      <c r="A549" s="36"/>
      <c r="B549" s="41"/>
      <c r="C549" s="41"/>
      <c r="D549" s="41"/>
      <c r="E549" s="41"/>
      <c r="F549" s="41"/>
      <c r="G549" s="65"/>
      <c r="H549" s="65"/>
      <c r="I549" s="65"/>
      <c r="J549" s="41"/>
      <c r="K549" s="41"/>
      <c r="L549" s="41"/>
      <c r="M549" s="41"/>
      <c r="N549" s="41"/>
      <c r="O549" s="41"/>
      <c r="P549" s="41"/>
      <c r="Q549" s="41"/>
      <c r="R549" s="41"/>
      <c r="S549" s="41"/>
      <c r="T549" s="41"/>
      <c r="U549" s="41"/>
      <c r="V549" s="41"/>
      <c r="W549" s="41"/>
      <c r="X549" s="41"/>
      <c r="Y549" s="41"/>
      <c r="Z549" s="41"/>
      <c r="AA549" s="41"/>
    </row>
    <row r="550" spans="1:27" ht="16">
      <c r="A550" s="36"/>
      <c r="B550" s="41"/>
      <c r="C550" s="41"/>
      <c r="D550" s="41"/>
      <c r="E550" s="41"/>
      <c r="F550" s="41"/>
      <c r="G550" s="65"/>
      <c r="H550" s="65"/>
      <c r="I550" s="65"/>
      <c r="J550" s="41"/>
      <c r="K550" s="41"/>
      <c r="L550" s="41"/>
      <c r="M550" s="41"/>
      <c r="N550" s="41"/>
      <c r="O550" s="41"/>
      <c r="P550" s="41"/>
      <c r="Q550" s="41"/>
      <c r="R550" s="41"/>
      <c r="S550" s="41"/>
      <c r="T550" s="41"/>
      <c r="U550" s="41"/>
      <c r="V550" s="41"/>
      <c r="W550" s="41"/>
      <c r="X550" s="41"/>
      <c r="Y550" s="41"/>
      <c r="Z550" s="41"/>
      <c r="AA550" s="41"/>
    </row>
    <row r="551" spans="1:27" ht="16">
      <c r="A551" s="36"/>
      <c r="B551" s="41"/>
      <c r="C551" s="41"/>
      <c r="D551" s="41"/>
      <c r="E551" s="41"/>
      <c r="F551" s="41"/>
      <c r="G551" s="65"/>
      <c r="H551" s="65"/>
      <c r="I551" s="65"/>
      <c r="J551" s="41"/>
      <c r="K551" s="41"/>
      <c r="L551" s="41"/>
      <c r="M551" s="41"/>
      <c r="N551" s="41"/>
      <c r="O551" s="41"/>
      <c r="P551" s="41"/>
      <c r="Q551" s="41"/>
      <c r="R551" s="41"/>
      <c r="S551" s="41"/>
      <c r="T551" s="41"/>
      <c r="U551" s="41"/>
      <c r="V551" s="41"/>
      <c r="W551" s="41"/>
      <c r="X551" s="41"/>
      <c r="Y551" s="41"/>
      <c r="Z551" s="41"/>
      <c r="AA551" s="41"/>
    </row>
    <row r="552" spans="1:27" ht="16">
      <c r="A552" s="36"/>
      <c r="B552" s="41"/>
      <c r="C552" s="41"/>
      <c r="D552" s="41"/>
      <c r="E552" s="41"/>
      <c r="F552" s="41"/>
      <c r="G552" s="65"/>
      <c r="H552" s="65"/>
      <c r="I552" s="65"/>
      <c r="J552" s="41"/>
      <c r="K552" s="41"/>
      <c r="L552" s="41"/>
      <c r="M552" s="41"/>
      <c r="N552" s="41"/>
      <c r="O552" s="41"/>
      <c r="P552" s="41"/>
      <c r="Q552" s="41"/>
      <c r="R552" s="41"/>
      <c r="S552" s="41"/>
      <c r="T552" s="41"/>
      <c r="U552" s="41"/>
      <c r="V552" s="41"/>
      <c r="W552" s="41"/>
      <c r="X552" s="41"/>
      <c r="Y552" s="41"/>
      <c r="Z552" s="41"/>
      <c r="AA552" s="41"/>
    </row>
    <row r="553" spans="1:27" ht="16">
      <c r="A553" s="36"/>
      <c r="B553" s="41"/>
      <c r="C553" s="41"/>
      <c r="D553" s="41"/>
      <c r="E553" s="41"/>
      <c r="F553" s="41"/>
      <c r="G553" s="65"/>
      <c r="H553" s="65"/>
      <c r="I553" s="65"/>
      <c r="J553" s="41"/>
      <c r="K553" s="41"/>
      <c r="L553" s="41"/>
      <c r="M553" s="41"/>
      <c r="N553" s="41"/>
      <c r="O553" s="41"/>
      <c r="P553" s="41"/>
      <c r="Q553" s="41"/>
      <c r="R553" s="41"/>
      <c r="S553" s="41"/>
      <c r="T553" s="41"/>
      <c r="U553" s="41"/>
      <c r="V553" s="41"/>
      <c r="W553" s="41"/>
      <c r="X553" s="41"/>
      <c r="Y553" s="41"/>
      <c r="Z553" s="41"/>
      <c r="AA553" s="41"/>
    </row>
    <row r="554" spans="1:27" ht="16">
      <c r="A554" s="36"/>
      <c r="B554" s="41"/>
      <c r="C554" s="41"/>
      <c r="D554" s="41"/>
      <c r="E554" s="41"/>
      <c r="F554" s="41"/>
      <c r="G554" s="65"/>
      <c r="H554" s="65"/>
      <c r="I554" s="65"/>
      <c r="J554" s="41"/>
      <c r="K554" s="41"/>
      <c r="L554" s="41"/>
      <c r="M554" s="41"/>
      <c r="N554" s="41"/>
      <c r="O554" s="41"/>
      <c r="P554" s="41"/>
      <c r="Q554" s="41"/>
      <c r="R554" s="41"/>
      <c r="S554" s="41"/>
      <c r="T554" s="41"/>
      <c r="U554" s="41"/>
      <c r="V554" s="41"/>
      <c r="W554" s="41"/>
      <c r="X554" s="41"/>
      <c r="Y554" s="41"/>
      <c r="Z554" s="41"/>
      <c r="AA554" s="41"/>
    </row>
    <row r="555" spans="1:27" ht="16">
      <c r="A555" s="36"/>
      <c r="B555" s="41"/>
      <c r="C555" s="41"/>
      <c r="D555" s="41"/>
      <c r="E555" s="41"/>
      <c r="F555" s="41"/>
      <c r="G555" s="65"/>
      <c r="H555" s="65"/>
      <c r="I555" s="65"/>
      <c r="J555" s="41"/>
      <c r="K555" s="41"/>
      <c r="L555" s="41"/>
      <c r="M555" s="41"/>
      <c r="N555" s="41"/>
      <c r="O555" s="41"/>
      <c r="P555" s="41"/>
      <c r="Q555" s="41"/>
      <c r="R555" s="41"/>
      <c r="S555" s="41"/>
      <c r="T555" s="41"/>
      <c r="U555" s="41"/>
      <c r="V555" s="41"/>
      <c r="W555" s="41"/>
      <c r="X555" s="41"/>
      <c r="Y555" s="41"/>
      <c r="Z555" s="41"/>
      <c r="AA555" s="41"/>
    </row>
    <row r="556" spans="1:27" ht="16">
      <c r="A556" s="36"/>
      <c r="B556" s="41"/>
      <c r="C556" s="41"/>
      <c r="D556" s="41"/>
      <c r="E556" s="41"/>
      <c r="F556" s="41"/>
      <c r="G556" s="65"/>
      <c r="H556" s="65"/>
      <c r="I556" s="65"/>
      <c r="J556" s="41"/>
      <c r="K556" s="41"/>
      <c r="L556" s="41"/>
      <c r="M556" s="41"/>
      <c r="N556" s="41"/>
      <c r="O556" s="41"/>
      <c r="P556" s="41"/>
      <c r="Q556" s="41"/>
      <c r="R556" s="41"/>
      <c r="S556" s="41"/>
      <c r="T556" s="41"/>
      <c r="U556" s="41"/>
      <c r="V556" s="41"/>
      <c r="W556" s="41"/>
      <c r="X556" s="41"/>
      <c r="Y556" s="41"/>
      <c r="Z556" s="41"/>
      <c r="AA556" s="41"/>
    </row>
    <row r="557" spans="1:27" ht="16">
      <c r="A557" s="36"/>
      <c r="B557" s="41"/>
      <c r="C557" s="41"/>
      <c r="D557" s="41"/>
      <c r="E557" s="41"/>
      <c r="F557" s="41"/>
      <c r="G557" s="65"/>
      <c r="H557" s="65"/>
      <c r="I557" s="65"/>
      <c r="J557" s="41"/>
      <c r="K557" s="41"/>
      <c r="L557" s="41"/>
      <c r="M557" s="41"/>
      <c r="N557" s="41"/>
      <c r="O557" s="41"/>
      <c r="P557" s="41"/>
      <c r="Q557" s="41"/>
      <c r="R557" s="41"/>
      <c r="S557" s="41"/>
      <c r="T557" s="41"/>
      <c r="U557" s="41"/>
      <c r="V557" s="41"/>
      <c r="W557" s="41"/>
      <c r="X557" s="41"/>
      <c r="Y557" s="41"/>
      <c r="Z557" s="41"/>
      <c r="AA557" s="41"/>
    </row>
    <row r="558" spans="1:27" ht="16">
      <c r="A558" s="36"/>
      <c r="B558" s="41"/>
      <c r="C558" s="41"/>
      <c r="D558" s="41"/>
      <c r="E558" s="41"/>
      <c r="F558" s="41"/>
      <c r="G558" s="65"/>
      <c r="H558" s="65"/>
      <c r="I558" s="65"/>
      <c r="J558" s="41"/>
      <c r="K558" s="41"/>
      <c r="L558" s="41"/>
      <c r="M558" s="41"/>
      <c r="N558" s="41"/>
      <c r="O558" s="41"/>
      <c r="P558" s="41"/>
      <c r="Q558" s="41"/>
      <c r="R558" s="41"/>
      <c r="S558" s="41"/>
      <c r="T558" s="41"/>
      <c r="U558" s="41"/>
      <c r="V558" s="41"/>
      <c r="W558" s="41"/>
      <c r="X558" s="41"/>
      <c r="Y558" s="41"/>
      <c r="Z558" s="41"/>
      <c r="AA558" s="41"/>
    </row>
    <row r="559" spans="1:27" ht="16">
      <c r="A559" s="36"/>
      <c r="B559" s="41"/>
      <c r="C559" s="41"/>
      <c r="D559" s="41"/>
      <c r="E559" s="41"/>
      <c r="F559" s="41"/>
      <c r="G559" s="65"/>
      <c r="H559" s="65"/>
      <c r="I559" s="65"/>
      <c r="J559" s="41"/>
      <c r="K559" s="41"/>
      <c r="L559" s="41"/>
      <c r="M559" s="41"/>
      <c r="N559" s="41"/>
      <c r="O559" s="41"/>
      <c r="P559" s="41"/>
      <c r="Q559" s="41"/>
      <c r="R559" s="41"/>
      <c r="S559" s="41"/>
      <c r="T559" s="41"/>
      <c r="U559" s="41"/>
      <c r="V559" s="41"/>
      <c r="W559" s="41"/>
      <c r="X559" s="41"/>
      <c r="Y559" s="41"/>
      <c r="Z559" s="41"/>
      <c r="AA559" s="41"/>
    </row>
    <row r="560" spans="1:27" ht="16">
      <c r="A560" s="36"/>
      <c r="B560" s="41"/>
      <c r="C560" s="41"/>
      <c r="D560" s="41"/>
      <c r="E560" s="41"/>
      <c r="F560" s="41"/>
      <c r="G560" s="65"/>
      <c r="H560" s="65"/>
      <c r="I560" s="65"/>
      <c r="J560" s="41"/>
      <c r="K560" s="41"/>
      <c r="L560" s="41"/>
      <c r="M560" s="41"/>
      <c r="N560" s="41"/>
      <c r="O560" s="41"/>
      <c r="P560" s="41"/>
      <c r="Q560" s="41"/>
      <c r="R560" s="41"/>
      <c r="S560" s="41"/>
      <c r="T560" s="41"/>
      <c r="U560" s="41"/>
      <c r="V560" s="41"/>
      <c r="W560" s="41"/>
      <c r="X560" s="41"/>
      <c r="Y560" s="41"/>
      <c r="Z560" s="41"/>
      <c r="AA560" s="41"/>
    </row>
    <row r="561" spans="1:27" ht="16">
      <c r="A561" s="36"/>
      <c r="B561" s="41"/>
      <c r="C561" s="41"/>
      <c r="D561" s="41"/>
      <c r="E561" s="41"/>
      <c r="F561" s="41"/>
      <c r="G561" s="65"/>
      <c r="H561" s="65"/>
      <c r="I561" s="65"/>
      <c r="J561" s="41"/>
      <c r="K561" s="41"/>
      <c r="L561" s="41"/>
      <c r="M561" s="41"/>
      <c r="N561" s="41"/>
      <c r="O561" s="41"/>
      <c r="P561" s="41"/>
      <c r="Q561" s="41"/>
      <c r="R561" s="41"/>
      <c r="S561" s="41"/>
      <c r="T561" s="41"/>
      <c r="U561" s="41"/>
      <c r="V561" s="41"/>
      <c r="W561" s="41"/>
      <c r="X561" s="41"/>
      <c r="Y561" s="41"/>
      <c r="Z561" s="41"/>
      <c r="AA561" s="41"/>
    </row>
    <row r="562" spans="1:27" ht="16">
      <c r="A562" s="36"/>
      <c r="B562" s="41"/>
      <c r="C562" s="41"/>
      <c r="D562" s="41"/>
      <c r="E562" s="41"/>
      <c r="F562" s="41"/>
      <c r="G562" s="65"/>
      <c r="H562" s="65"/>
      <c r="I562" s="65"/>
      <c r="J562" s="41"/>
      <c r="K562" s="41"/>
      <c r="L562" s="41"/>
      <c r="M562" s="41"/>
      <c r="N562" s="41"/>
      <c r="O562" s="41"/>
      <c r="P562" s="41"/>
      <c r="Q562" s="41"/>
      <c r="R562" s="41"/>
      <c r="S562" s="41"/>
      <c r="T562" s="41"/>
      <c r="U562" s="41"/>
      <c r="V562" s="41"/>
      <c r="W562" s="41"/>
      <c r="X562" s="41"/>
      <c r="Y562" s="41"/>
      <c r="Z562" s="41"/>
      <c r="AA562" s="41"/>
    </row>
    <row r="563" spans="1:27" ht="16">
      <c r="A563" s="36"/>
      <c r="B563" s="41"/>
      <c r="C563" s="41"/>
      <c r="D563" s="41"/>
      <c r="E563" s="41"/>
      <c r="F563" s="41"/>
      <c r="G563" s="65"/>
      <c r="H563" s="65"/>
      <c r="I563" s="65"/>
      <c r="J563" s="41"/>
      <c r="K563" s="41"/>
      <c r="L563" s="41"/>
      <c r="M563" s="41"/>
      <c r="N563" s="41"/>
      <c r="O563" s="41"/>
      <c r="P563" s="41"/>
      <c r="Q563" s="41"/>
      <c r="R563" s="41"/>
      <c r="S563" s="41"/>
      <c r="T563" s="41"/>
      <c r="U563" s="41"/>
      <c r="V563" s="41"/>
      <c r="W563" s="41"/>
      <c r="X563" s="41"/>
      <c r="Y563" s="41"/>
      <c r="Z563" s="41"/>
      <c r="AA563" s="41"/>
    </row>
    <row r="564" spans="1:27" ht="16">
      <c r="A564" s="36"/>
      <c r="B564" s="41"/>
      <c r="C564" s="41"/>
      <c r="D564" s="41"/>
      <c r="E564" s="41"/>
      <c r="F564" s="41"/>
      <c r="G564" s="65"/>
      <c r="H564" s="65"/>
      <c r="I564" s="65"/>
      <c r="J564" s="41"/>
      <c r="K564" s="41"/>
      <c r="L564" s="41"/>
      <c r="M564" s="41"/>
      <c r="N564" s="41"/>
      <c r="O564" s="41"/>
      <c r="P564" s="41"/>
      <c r="Q564" s="41"/>
      <c r="R564" s="41"/>
      <c r="S564" s="41"/>
      <c r="T564" s="41"/>
      <c r="U564" s="41"/>
      <c r="V564" s="41"/>
      <c r="W564" s="41"/>
      <c r="X564" s="41"/>
      <c r="Y564" s="41"/>
      <c r="Z564" s="41"/>
      <c r="AA564" s="41"/>
    </row>
    <row r="565" spans="1:27" ht="16">
      <c r="A565" s="36"/>
      <c r="B565" s="41"/>
      <c r="C565" s="41"/>
      <c r="D565" s="41"/>
      <c r="E565" s="41"/>
      <c r="F565" s="41"/>
      <c r="G565" s="65"/>
      <c r="H565" s="65"/>
      <c r="I565" s="65"/>
      <c r="J565" s="41"/>
      <c r="K565" s="41"/>
      <c r="L565" s="41"/>
      <c r="M565" s="41"/>
      <c r="N565" s="41"/>
      <c r="O565" s="41"/>
      <c r="P565" s="41"/>
      <c r="Q565" s="41"/>
      <c r="R565" s="41"/>
      <c r="S565" s="41"/>
      <c r="T565" s="41"/>
      <c r="U565" s="41"/>
      <c r="V565" s="41"/>
      <c r="W565" s="41"/>
      <c r="X565" s="41"/>
      <c r="Y565" s="41"/>
      <c r="Z565" s="41"/>
      <c r="AA565" s="41"/>
    </row>
    <row r="566" spans="1:27" ht="16">
      <c r="A566" s="36"/>
      <c r="B566" s="41"/>
      <c r="C566" s="41"/>
      <c r="D566" s="41"/>
      <c r="E566" s="41"/>
      <c r="F566" s="41"/>
      <c r="G566" s="65"/>
      <c r="H566" s="65"/>
      <c r="I566" s="65"/>
      <c r="J566" s="41"/>
      <c r="K566" s="41"/>
      <c r="L566" s="41"/>
      <c r="M566" s="41"/>
      <c r="N566" s="41"/>
      <c r="O566" s="41"/>
      <c r="P566" s="41"/>
      <c r="Q566" s="41"/>
      <c r="R566" s="41"/>
      <c r="S566" s="41"/>
      <c r="T566" s="41"/>
      <c r="U566" s="41"/>
      <c r="V566" s="41"/>
      <c r="W566" s="41"/>
      <c r="X566" s="41"/>
      <c r="Y566" s="41"/>
      <c r="Z566" s="41"/>
      <c r="AA566" s="41"/>
    </row>
    <row r="567" spans="1:27" ht="16">
      <c r="A567" s="36"/>
      <c r="B567" s="41"/>
      <c r="C567" s="41"/>
      <c r="D567" s="41"/>
      <c r="E567" s="41"/>
      <c r="F567" s="41"/>
      <c r="G567" s="65"/>
      <c r="H567" s="65"/>
      <c r="I567" s="65"/>
      <c r="J567" s="41"/>
      <c r="K567" s="41"/>
      <c r="L567" s="41"/>
      <c r="M567" s="41"/>
      <c r="N567" s="41"/>
      <c r="O567" s="41"/>
      <c r="P567" s="41"/>
      <c r="Q567" s="41"/>
      <c r="R567" s="41"/>
      <c r="S567" s="41"/>
      <c r="T567" s="41"/>
      <c r="U567" s="41"/>
      <c r="V567" s="41"/>
      <c r="W567" s="41"/>
      <c r="X567" s="41"/>
      <c r="Y567" s="41"/>
      <c r="Z567" s="41"/>
      <c r="AA567" s="41"/>
    </row>
    <row r="568" spans="1:27" ht="16">
      <c r="A568" s="36"/>
      <c r="B568" s="41"/>
      <c r="C568" s="41"/>
      <c r="D568" s="41"/>
      <c r="E568" s="41"/>
      <c r="F568" s="41"/>
      <c r="G568" s="65"/>
      <c r="H568" s="65"/>
      <c r="I568" s="65"/>
      <c r="J568" s="41"/>
      <c r="K568" s="41"/>
      <c r="L568" s="41"/>
      <c r="M568" s="41"/>
      <c r="N568" s="41"/>
      <c r="O568" s="41"/>
      <c r="P568" s="41"/>
      <c r="Q568" s="41"/>
      <c r="R568" s="41"/>
      <c r="S568" s="41"/>
      <c r="T568" s="41"/>
      <c r="U568" s="41"/>
      <c r="V568" s="41"/>
      <c r="W568" s="41"/>
      <c r="X568" s="41"/>
      <c r="Y568" s="41"/>
      <c r="Z568" s="41"/>
      <c r="AA568" s="41"/>
    </row>
    <row r="569" spans="1:27" ht="16">
      <c r="A569" s="36"/>
      <c r="B569" s="41"/>
      <c r="C569" s="41"/>
      <c r="D569" s="41"/>
      <c r="E569" s="41"/>
      <c r="F569" s="41"/>
      <c r="G569" s="65"/>
      <c r="H569" s="65"/>
      <c r="I569" s="65"/>
      <c r="J569" s="41"/>
      <c r="K569" s="41"/>
      <c r="L569" s="41"/>
      <c r="M569" s="41"/>
      <c r="N569" s="41"/>
      <c r="O569" s="41"/>
      <c r="P569" s="41"/>
      <c r="Q569" s="41"/>
      <c r="R569" s="41"/>
      <c r="S569" s="41"/>
      <c r="T569" s="41"/>
      <c r="U569" s="41"/>
      <c r="V569" s="41"/>
      <c r="W569" s="41"/>
      <c r="X569" s="41"/>
      <c r="Y569" s="41"/>
      <c r="Z569" s="41"/>
      <c r="AA569" s="41"/>
    </row>
    <row r="570" spans="1:27" ht="16">
      <c r="A570" s="36"/>
      <c r="B570" s="41"/>
      <c r="C570" s="41"/>
      <c r="D570" s="41"/>
      <c r="E570" s="41"/>
      <c r="F570" s="41"/>
      <c r="G570" s="65"/>
      <c r="H570" s="65"/>
      <c r="I570" s="65"/>
      <c r="J570" s="41"/>
      <c r="K570" s="41"/>
      <c r="L570" s="41"/>
      <c r="M570" s="41"/>
      <c r="N570" s="41"/>
      <c r="O570" s="41"/>
      <c r="P570" s="41"/>
      <c r="Q570" s="41"/>
      <c r="R570" s="41"/>
      <c r="S570" s="41"/>
      <c r="T570" s="41"/>
      <c r="U570" s="41"/>
      <c r="V570" s="41"/>
      <c r="W570" s="41"/>
      <c r="X570" s="41"/>
      <c r="Y570" s="41"/>
      <c r="Z570" s="41"/>
      <c r="AA570" s="41"/>
    </row>
    <row r="571" spans="1:27" ht="16">
      <c r="A571" s="36"/>
      <c r="B571" s="41"/>
      <c r="C571" s="41"/>
      <c r="D571" s="41"/>
      <c r="E571" s="41"/>
      <c r="F571" s="41"/>
      <c r="G571" s="65"/>
      <c r="H571" s="65"/>
      <c r="I571" s="65"/>
      <c r="J571" s="41"/>
      <c r="K571" s="41"/>
      <c r="L571" s="41"/>
      <c r="M571" s="41"/>
      <c r="N571" s="41"/>
      <c r="O571" s="41"/>
      <c r="P571" s="41"/>
      <c r="Q571" s="41"/>
      <c r="R571" s="41"/>
      <c r="S571" s="41"/>
      <c r="T571" s="41"/>
      <c r="U571" s="41"/>
      <c r="V571" s="41"/>
      <c r="W571" s="41"/>
      <c r="X571" s="41"/>
      <c r="Y571" s="41"/>
      <c r="Z571" s="41"/>
      <c r="AA571" s="41"/>
    </row>
    <row r="572" spans="1:27" ht="16">
      <c r="A572" s="36"/>
      <c r="B572" s="41"/>
      <c r="C572" s="41"/>
      <c r="D572" s="41"/>
      <c r="E572" s="41"/>
      <c r="F572" s="41"/>
      <c r="G572" s="65"/>
      <c r="H572" s="65"/>
      <c r="I572" s="65"/>
      <c r="J572" s="41"/>
      <c r="K572" s="41"/>
      <c r="L572" s="41"/>
      <c r="M572" s="41"/>
      <c r="N572" s="41"/>
      <c r="O572" s="41"/>
      <c r="P572" s="41"/>
      <c r="Q572" s="41"/>
      <c r="R572" s="41"/>
      <c r="S572" s="41"/>
      <c r="T572" s="41"/>
      <c r="U572" s="41"/>
      <c r="V572" s="41"/>
      <c r="W572" s="41"/>
      <c r="X572" s="41"/>
      <c r="Y572" s="41"/>
      <c r="Z572" s="41"/>
      <c r="AA572" s="41"/>
    </row>
    <row r="573" spans="1:27" ht="16">
      <c r="A573" s="36"/>
      <c r="B573" s="41"/>
      <c r="C573" s="41"/>
      <c r="D573" s="41"/>
      <c r="E573" s="41"/>
      <c r="F573" s="41"/>
      <c r="G573" s="65"/>
      <c r="H573" s="65"/>
      <c r="I573" s="65"/>
      <c r="J573" s="41"/>
      <c r="K573" s="41"/>
      <c r="L573" s="41"/>
      <c r="M573" s="41"/>
      <c r="N573" s="41"/>
      <c r="O573" s="41"/>
      <c r="P573" s="41"/>
      <c r="Q573" s="41"/>
      <c r="R573" s="41"/>
      <c r="S573" s="41"/>
      <c r="T573" s="41"/>
      <c r="U573" s="41"/>
      <c r="V573" s="41"/>
      <c r="W573" s="41"/>
      <c r="X573" s="41"/>
      <c r="Y573" s="41"/>
      <c r="Z573" s="41"/>
      <c r="AA573" s="41"/>
    </row>
    <row r="574" spans="1:27" ht="16">
      <c r="A574" s="36"/>
      <c r="B574" s="41"/>
      <c r="C574" s="41"/>
      <c r="D574" s="41"/>
      <c r="E574" s="41"/>
      <c r="F574" s="41"/>
      <c r="G574" s="65"/>
      <c r="H574" s="65"/>
      <c r="I574" s="65"/>
      <c r="J574" s="41"/>
      <c r="K574" s="41"/>
      <c r="L574" s="41"/>
      <c r="M574" s="41"/>
      <c r="N574" s="41"/>
      <c r="O574" s="41"/>
      <c r="P574" s="41"/>
      <c r="Q574" s="41"/>
      <c r="R574" s="41"/>
      <c r="S574" s="41"/>
      <c r="T574" s="41"/>
      <c r="U574" s="41"/>
      <c r="V574" s="41"/>
      <c r="W574" s="41"/>
      <c r="X574" s="41"/>
      <c r="Y574" s="41"/>
      <c r="Z574" s="41"/>
      <c r="AA574" s="41"/>
    </row>
    <row r="575" spans="1:27" ht="16">
      <c r="A575" s="36"/>
      <c r="B575" s="41"/>
      <c r="C575" s="41"/>
      <c r="D575" s="41"/>
      <c r="E575" s="41"/>
      <c r="F575" s="41"/>
      <c r="G575" s="65"/>
      <c r="H575" s="65"/>
      <c r="I575" s="65"/>
      <c r="J575" s="41"/>
      <c r="K575" s="41"/>
      <c r="L575" s="41"/>
      <c r="M575" s="41"/>
      <c r="N575" s="41"/>
      <c r="O575" s="41"/>
      <c r="P575" s="41"/>
      <c r="Q575" s="41"/>
      <c r="R575" s="41"/>
      <c r="S575" s="41"/>
      <c r="T575" s="41"/>
      <c r="U575" s="41"/>
      <c r="V575" s="41"/>
      <c r="W575" s="41"/>
      <c r="X575" s="41"/>
      <c r="Y575" s="41"/>
      <c r="Z575" s="41"/>
      <c r="AA575" s="41"/>
    </row>
    <row r="576" spans="1:27" ht="16">
      <c r="A576" s="36"/>
      <c r="B576" s="41"/>
      <c r="C576" s="41"/>
      <c r="D576" s="41"/>
      <c r="E576" s="41"/>
      <c r="F576" s="41"/>
      <c r="G576" s="65"/>
      <c r="H576" s="65"/>
      <c r="I576" s="65"/>
      <c r="J576" s="41"/>
      <c r="K576" s="41"/>
      <c r="L576" s="41"/>
      <c r="M576" s="41"/>
      <c r="N576" s="41"/>
      <c r="O576" s="41"/>
      <c r="P576" s="41"/>
      <c r="Q576" s="41"/>
      <c r="R576" s="41"/>
      <c r="S576" s="41"/>
      <c r="T576" s="41"/>
      <c r="U576" s="41"/>
      <c r="V576" s="41"/>
      <c r="W576" s="41"/>
      <c r="X576" s="41"/>
      <c r="Y576" s="41"/>
      <c r="Z576" s="41"/>
      <c r="AA576" s="41"/>
    </row>
    <row r="577" spans="1:27" ht="16">
      <c r="A577" s="36"/>
      <c r="B577" s="41"/>
      <c r="C577" s="41"/>
      <c r="D577" s="41"/>
      <c r="E577" s="41"/>
      <c r="F577" s="41"/>
      <c r="G577" s="65"/>
      <c r="H577" s="65"/>
      <c r="I577" s="65"/>
      <c r="J577" s="41"/>
      <c r="K577" s="41"/>
      <c r="L577" s="41"/>
      <c r="M577" s="41"/>
      <c r="N577" s="41"/>
      <c r="O577" s="41"/>
      <c r="P577" s="41"/>
      <c r="Q577" s="41"/>
      <c r="R577" s="41"/>
      <c r="S577" s="41"/>
      <c r="T577" s="41"/>
      <c r="U577" s="41"/>
      <c r="V577" s="41"/>
      <c r="W577" s="41"/>
      <c r="X577" s="41"/>
      <c r="Y577" s="41"/>
      <c r="Z577" s="41"/>
      <c r="AA577" s="41"/>
    </row>
    <row r="578" spans="1:27" ht="16">
      <c r="A578" s="36"/>
      <c r="B578" s="41"/>
      <c r="C578" s="41"/>
      <c r="D578" s="41"/>
      <c r="E578" s="41"/>
      <c r="F578" s="41"/>
      <c r="G578" s="65"/>
      <c r="H578" s="65"/>
      <c r="I578" s="65"/>
      <c r="J578" s="41"/>
      <c r="K578" s="41"/>
      <c r="L578" s="41"/>
      <c r="M578" s="41"/>
      <c r="N578" s="41"/>
      <c r="O578" s="41"/>
      <c r="P578" s="41"/>
      <c r="Q578" s="41"/>
      <c r="R578" s="41"/>
      <c r="S578" s="41"/>
      <c r="T578" s="41"/>
      <c r="U578" s="41"/>
      <c r="V578" s="41"/>
      <c r="W578" s="41"/>
      <c r="X578" s="41"/>
      <c r="Y578" s="41"/>
      <c r="Z578" s="41"/>
      <c r="AA578" s="41"/>
    </row>
    <row r="579" spans="1:27" ht="16">
      <c r="A579" s="36"/>
      <c r="B579" s="41"/>
      <c r="C579" s="41"/>
      <c r="D579" s="41"/>
      <c r="E579" s="41"/>
      <c r="F579" s="41"/>
      <c r="G579" s="65"/>
      <c r="H579" s="65"/>
      <c r="I579" s="65"/>
      <c r="J579" s="41"/>
      <c r="K579" s="41"/>
      <c r="L579" s="41"/>
      <c r="M579" s="41"/>
      <c r="N579" s="41"/>
      <c r="O579" s="41"/>
      <c r="P579" s="41"/>
      <c r="Q579" s="41"/>
      <c r="R579" s="41"/>
      <c r="S579" s="41"/>
      <c r="T579" s="41"/>
      <c r="U579" s="41"/>
      <c r="V579" s="41"/>
      <c r="W579" s="41"/>
      <c r="X579" s="41"/>
      <c r="Y579" s="41"/>
      <c r="Z579" s="41"/>
      <c r="AA579" s="41"/>
    </row>
    <row r="580" spans="1:27" ht="16">
      <c r="A580" s="36"/>
      <c r="B580" s="41"/>
      <c r="C580" s="41"/>
      <c r="D580" s="41"/>
      <c r="E580" s="41"/>
      <c r="F580" s="41"/>
      <c r="G580" s="65"/>
      <c r="H580" s="65"/>
      <c r="I580" s="65"/>
      <c r="J580" s="41"/>
      <c r="K580" s="41"/>
      <c r="L580" s="41"/>
      <c r="M580" s="41"/>
      <c r="N580" s="41"/>
      <c r="O580" s="41"/>
      <c r="P580" s="41"/>
      <c r="Q580" s="41"/>
      <c r="R580" s="41"/>
      <c r="S580" s="41"/>
      <c r="T580" s="41"/>
      <c r="U580" s="41"/>
      <c r="V580" s="41"/>
      <c r="W580" s="41"/>
      <c r="X580" s="41"/>
      <c r="Y580" s="41"/>
      <c r="Z580" s="41"/>
      <c r="AA580" s="41"/>
    </row>
    <row r="581" spans="1:27" ht="16">
      <c r="A581" s="36"/>
      <c r="B581" s="41"/>
      <c r="C581" s="41"/>
      <c r="D581" s="41"/>
      <c r="E581" s="41"/>
      <c r="F581" s="41"/>
      <c r="G581" s="65"/>
      <c r="H581" s="65"/>
      <c r="I581" s="65"/>
      <c r="J581" s="41"/>
      <c r="K581" s="41"/>
      <c r="L581" s="41"/>
      <c r="M581" s="41"/>
      <c r="N581" s="41"/>
      <c r="O581" s="41"/>
      <c r="P581" s="41"/>
      <c r="Q581" s="41"/>
      <c r="R581" s="41"/>
      <c r="S581" s="41"/>
      <c r="T581" s="41"/>
      <c r="U581" s="41"/>
      <c r="V581" s="41"/>
      <c r="W581" s="41"/>
      <c r="X581" s="41"/>
      <c r="Y581" s="41"/>
      <c r="Z581" s="41"/>
      <c r="AA581" s="41"/>
    </row>
    <row r="582" spans="1:27" ht="16">
      <c r="A582" s="36"/>
      <c r="B582" s="41"/>
      <c r="C582" s="41"/>
      <c r="D582" s="41"/>
      <c r="E582" s="41"/>
      <c r="F582" s="41"/>
      <c r="G582" s="65"/>
      <c r="H582" s="65"/>
      <c r="I582" s="65"/>
      <c r="J582" s="41"/>
      <c r="K582" s="41"/>
      <c r="L582" s="41"/>
      <c r="M582" s="41"/>
      <c r="N582" s="41"/>
      <c r="O582" s="41"/>
      <c r="P582" s="41"/>
      <c r="Q582" s="41"/>
      <c r="R582" s="41"/>
      <c r="S582" s="41"/>
      <c r="T582" s="41"/>
      <c r="U582" s="41"/>
      <c r="V582" s="41"/>
      <c r="W582" s="41"/>
      <c r="X582" s="41"/>
      <c r="Y582" s="41"/>
      <c r="Z582" s="41"/>
      <c r="AA582" s="41"/>
    </row>
    <row r="583" spans="1:27" ht="16">
      <c r="A583" s="36"/>
      <c r="B583" s="41"/>
      <c r="C583" s="41"/>
      <c r="D583" s="41"/>
      <c r="E583" s="41"/>
      <c r="F583" s="41"/>
      <c r="G583" s="65"/>
      <c r="H583" s="65"/>
      <c r="I583" s="65"/>
      <c r="J583" s="41"/>
      <c r="K583" s="41"/>
      <c r="L583" s="41"/>
      <c r="M583" s="41"/>
      <c r="N583" s="41"/>
      <c r="O583" s="41"/>
      <c r="P583" s="41"/>
      <c r="Q583" s="41"/>
      <c r="R583" s="41"/>
      <c r="S583" s="41"/>
      <c r="T583" s="41"/>
      <c r="U583" s="41"/>
      <c r="V583" s="41"/>
      <c r="W583" s="41"/>
      <c r="X583" s="41"/>
      <c r="Y583" s="41"/>
      <c r="Z583" s="41"/>
      <c r="AA583" s="41"/>
    </row>
    <row r="584" spans="1:27" ht="16">
      <c r="A584" s="36"/>
      <c r="B584" s="41"/>
      <c r="C584" s="41"/>
      <c r="D584" s="41"/>
      <c r="E584" s="41"/>
      <c r="F584" s="41"/>
      <c r="G584" s="65"/>
      <c r="H584" s="65"/>
      <c r="I584" s="65"/>
      <c r="J584" s="41"/>
      <c r="K584" s="41"/>
      <c r="L584" s="41"/>
      <c r="M584" s="41"/>
      <c r="N584" s="41"/>
      <c r="O584" s="41"/>
      <c r="P584" s="41"/>
      <c r="Q584" s="41"/>
      <c r="R584" s="41"/>
      <c r="S584" s="41"/>
      <c r="T584" s="41"/>
      <c r="U584" s="41"/>
      <c r="V584" s="41"/>
      <c r="W584" s="41"/>
      <c r="X584" s="41"/>
      <c r="Y584" s="41"/>
      <c r="Z584" s="41"/>
      <c r="AA584" s="41"/>
    </row>
    <row r="585" spans="1:27" ht="16">
      <c r="A585" s="36"/>
      <c r="B585" s="41"/>
      <c r="C585" s="41"/>
      <c r="D585" s="41"/>
      <c r="E585" s="41"/>
      <c r="F585" s="41"/>
      <c r="G585" s="65"/>
      <c r="H585" s="65"/>
      <c r="I585" s="65"/>
      <c r="J585" s="41"/>
      <c r="K585" s="41"/>
      <c r="L585" s="41"/>
      <c r="M585" s="41"/>
      <c r="N585" s="41"/>
      <c r="O585" s="41"/>
      <c r="P585" s="41"/>
      <c r="Q585" s="41"/>
      <c r="R585" s="41"/>
      <c r="S585" s="41"/>
      <c r="T585" s="41"/>
      <c r="U585" s="41"/>
      <c r="V585" s="41"/>
      <c r="W585" s="41"/>
      <c r="X585" s="41"/>
      <c r="Y585" s="41"/>
      <c r="Z585" s="41"/>
      <c r="AA585" s="41"/>
    </row>
    <row r="586" spans="1:27" ht="16">
      <c r="A586" s="36"/>
      <c r="B586" s="41"/>
      <c r="C586" s="41"/>
      <c r="D586" s="41"/>
      <c r="E586" s="41"/>
      <c r="F586" s="41"/>
      <c r="G586" s="65"/>
      <c r="H586" s="65"/>
      <c r="I586" s="65"/>
      <c r="J586" s="41"/>
      <c r="K586" s="41"/>
      <c r="L586" s="41"/>
      <c r="M586" s="41"/>
      <c r="N586" s="41"/>
      <c r="O586" s="41"/>
      <c r="P586" s="41"/>
      <c r="Q586" s="41"/>
      <c r="R586" s="41"/>
      <c r="S586" s="41"/>
      <c r="T586" s="41"/>
      <c r="U586" s="41"/>
      <c r="V586" s="41"/>
      <c r="W586" s="41"/>
      <c r="X586" s="41"/>
      <c r="Y586" s="41"/>
      <c r="Z586" s="41"/>
      <c r="AA586" s="41"/>
    </row>
    <row r="587" spans="1:27" ht="16">
      <c r="A587" s="36"/>
      <c r="B587" s="41"/>
      <c r="C587" s="41"/>
      <c r="D587" s="41"/>
      <c r="E587" s="41"/>
      <c r="F587" s="41"/>
      <c r="G587" s="65"/>
      <c r="H587" s="65"/>
      <c r="I587" s="65"/>
      <c r="J587" s="41"/>
      <c r="K587" s="41"/>
      <c r="L587" s="41"/>
      <c r="M587" s="41"/>
      <c r="N587" s="41"/>
      <c r="O587" s="41"/>
      <c r="P587" s="41"/>
      <c r="Q587" s="41"/>
      <c r="R587" s="41"/>
      <c r="S587" s="41"/>
      <c r="T587" s="41"/>
      <c r="U587" s="41"/>
      <c r="V587" s="41"/>
      <c r="W587" s="41"/>
      <c r="X587" s="41"/>
      <c r="Y587" s="41"/>
      <c r="Z587" s="41"/>
      <c r="AA587" s="41"/>
    </row>
    <row r="588" spans="1:27" ht="16">
      <c r="A588" s="36"/>
      <c r="B588" s="41"/>
      <c r="C588" s="41"/>
      <c r="D588" s="41"/>
      <c r="E588" s="41"/>
      <c r="F588" s="41"/>
      <c r="G588" s="65"/>
      <c r="H588" s="65"/>
      <c r="I588" s="65"/>
      <c r="J588" s="41"/>
      <c r="K588" s="41"/>
      <c r="L588" s="41"/>
      <c r="M588" s="41"/>
      <c r="N588" s="41"/>
      <c r="O588" s="41"/>
      <c r="P588" s="41"/>
      <c r="Q588" s="41"/>
      <c r="R588" s="41"/>
      <c r="S588" s="41"/>
      <c r="T588" s="41"/>
      <c r="U588" s="41"/>
      <c r="V588" s="41"/>
      <c r="W588" s="41"/>
      <c r="X588" s="41"/>
      <c r="Y588" s="41"/>
      <c r="Z588" s="41"/>
      <c r="AA588" s="41"/>
    </row>
    <row r="589" spans="1:27" ht="16">
      <c r="A589" s="36"/>
      <c r="B589" s="41"/>
      <c r="C589" s="41"/>
      <c r="D589" s="41"/>
      <c r="E589" s="41"/>
      <c r="F589" s="41"/>
      <c r="G589" s="65"/>
      <c r="H589" s="65"/>
      <c r="I589" s="65"/>
      <c r="J589" s="41"/>
      <c r="K589" s="41"/>
      <c r="L589" s="41"/>
      <c r="M589" s="41"/>
      <c r="N589" s="41"/>
      <c r="O589" s="41"/>
      <c r="P589" s="41"/>
      <c r="Q589" s="41"/>
      <c r="R589" s="41"/>
      <c r="S589" s="41"/>
      <c r="T589" s="41"/>
      <c r="U589" s="41"/>
      <c r="V589" s="41"/>
      <c r="W589" s="41"/>
      <c r="X589" s="41"/>
      <c r="Y589" s="41"/>
      <c r="Z589" s="41"/>
      <c r="AA589" s="41"/>
    </row>
    <row r="590" spans="1:27" ht="16">
      <c r="A590" s="36"/>
      <c r="B590" s="41"/>
      <c r="C590" s="41"/>
      <c r="D590" s="41"/>
      <c r="E590" s="41"/>
      <c r="F590" s="41"/>
      <c r="G590" s="65"/>
      <c r="H590" s="65"/>
      <c r="I590" s="65"/>
      <c r="J590" s="41"/>
      <c r="K590" s="41"/>
      <c r="L590" s="41"/>
      <c r="M590" s="41"/>
      <c r="N590" s="41"/>
      <c r="O590" s="41"/>
      <c r="P590" s="41"/>
      <c r="Q590" s="41"/>
      <c r="R590" s="41"/>
      <c r="S590" s="41"/>
      <c r="T590" s="41"/>
      <c r="U590" s="41"/>
      <c r="V590" s="41"/>
      <c r="W590" s="41"/>
      <c r="X590" s="41"/>
      <c r="Y590" s="41"/>
      <c r="Z590" s="41"/>
      <c r="AA590" s="41"/>
    </row>
    <row r="591" spans="1:27" ht="16">
      <c r="A591" s="36"/>
      <c r="B591" s="41"/>
      <c r="C591" s="41"/>
      <c r="D591" s="41"/>
      <c r="E591" s="41"/>
      <c r="F591" s="41"/>
      <c r="G591" s="65"/>
      <c r="H591" s="65"/>
      <c r="I591" s="65"/>
      <c r="J591" s="41"/>
      <c r="K591" s="41"/>
      <c r="L591" s="41"/>
      <c r="M591" s="41"/>
      <c r="N591" s="41"/>
      <c r="O591" s="41"/>
      <c r="P591" s="41"/>
      <c r="Q591" s="41"/>
      <c r="R591" s="41"/>
      <c r="S591" s="41"/>
      <c r="T591" s="41"/>
      <c r="U591" s="41"/>
      <c r="V591" s="41"/>
      <c r="W591" s="41"/>
      <c r="X591" s="41"/>
      <c r="Y591" s="41"/>
      <c r="Z591" s="41"/>
      <c r="AA591" s="41"/>
    </row>
    <row r="592" spans="1:27" ht="16">
      <c r="A592" s="36"/>
      <c r="B592" s="41"/>
      <c r="C592" s="41"/>
      <c r="D592" s="41"/>
      <c r="E592" s="41"/>
      <c r="F592" s="41"/>
      <c r="G592" s="65"/>
      <c r="H592" s="65"/>
      <c r="I592" s="65"/>
      <c r="J592" s="41"/>
      <c r="K592" s="41"/>
      <c r="L592" s="41"/>
      <c r="M592" s="41"/>
      <c r="N592" s="41"/>
      <c r="O592" s="41"/>
      <c r="P592" s="41"/>
      <c r="Q592" s="41"/>
      <c r="R592" s="41"/>
      <c r="S592" s="41"/>
      <c r="T592" s="41"/>
      <c r="U592" s="41"/>
      <c r="V592" s="41"/>
      <c r="W592" s="41"/>
      <c r="X592" s="41"/>
      <c r="Y592" s="41"/>
      <c r="Z592" s="41"/>
      <c r="AA592" s="41"/>
    </row>
    <row r="593" spans="1:27" ht="16">
      <c r="A593" s="36"/>
      <c r="B593" s="41"/>
      <c r="C593" s="41"/>
      <c r="D593" s="41"/>
      <c r="E593" s="41"/>
      <c r="F593" s="41"/>
      <c r="G593" s="65"/>
      <c r="H593" s="65"/>
      <c r="I593" s="65"/>
      <c r="J593" s="41"/>
      <c r="K593" s="41"/>
      <c r="L593" s="41"/>
      <c r="M593" s="41"/>
      <c r="N593" s="41"/>
      <c r="O593" s="41"/>
      <c r="P593" s="41"/>
      <c r="Q593" s="41"/>
      <c r="R593" s="41"/>
      <c r="S593" s="41"/>
      <c r="T593" s="41"/>
      <c r="U593" s="41"/>
      <c r="V593" s="41"/>
      <c r="W593" s="41"/>
      <c r="X593" s="41"/>
      <c r="Y593" s="41"/>
      <c r="Z593" s="41"/>
      <c r="AA593" s="41"/>
    </row>
    <row r="594" spans="1:27" ht="16">
      <c r="A594" s="36"/>
      <c r="B594" s="41"/>
      <c r="C594" s="41"/>
      <c r="D594" s="41"/>
      <c r="E594" s="41"/>
      <c r="F594" s="41"/>
      <c r="G594" s="65"/>
      <c r="H594" s="65"/>
      <c r="I594" s="65"/>
      <c r="J594" s="41"/>
      <c r="K594" s="41"/>
      <c r="L594" s="41"/>
      <c r="M594" s="41"/>
      <c r="N594" s="41"/>
      <c r="O594" s="41"/>
      <c r="P594" s="41"/>
      <c r="Q594" s="41"/>
      <c r="R594" s="41"/>
      <c r="S594" s="41"/>
      <c r="T594" s="41"/>
      <c r="U594" s="41"/>
      <c r="V594" s="41"/>
      <c r="W594" s="41"/>
      <c r="X594" s="41"/>
      <c r="Y594" s="41"/>
      <c r="Z594" s="41"/>
      <c r="AA594" s="41"/>
    </row>
    <row r="595" spans="1:27" ht="16">
      <c r="A595" s="36"/>
      <c r="B595" s="41"/>
      <c r="C595" s="41"/>
      <c r="D595" s="41"/>
      <c r="E595" s="41"/>
      <c r="F595" s="41"/>
      <c r="G595" s="65"/>
      <c r="H595" s="65"/>
      <c r="I595" s="65"/>
      <c r="J595" s="41"/>
      <c r="K595" s="41"/>
      <c r="L595" s="41"/>
      <c r="M595" s="41"/>
      <c r="N595" s="41"/>
      <c r="O595" s="41"/>
      <c r="P595" s="41"/>
      <c r="Q595" s="41"/>
      <c r="R595" s="41"/>
      <c r="S595" s="41"/>
      <c r="T595" s="41"/>
      <c r="U595" s="41"/>
      <c r="V595" s="41"/>
      <c r="W595" s="41"/>
      <c r="X595" s="41"/>
      <c r="Y595" s="41"/>
      <c r="Z595" s="41"/>
      <c r="AA595" s="41"/>
    </row>
    <row r="596" spans="1:27" ht="16">
      <c r="A596" s="36"/>
      <c r="B596" s="41"/>
      <c r="C596" s="41"/>
      <c r="D596" s="41"/>
      <c r="E596" s="41"/>
      <c r="F596" s="41"/>
      <c r="G596" s="65"/>
      <c r="H596" s="65"/>
      <c r="I596" s="65"/>
      <c r="J596" s="41"/>
      <c r="K596" s="41"/>
      <c r="L596" s="41"/>
      <c r="M596" s="41"/>
      <c r="N596" s="41"/>
      <c r="O596" s="41"/>
      <c r="P596" s="41"/>
      <c r="Q596" s="41"/>
      <c r="R596" s="41"/>
      <c r="S596" s="41"/>
      <c r="T596" s="41"/>
      <c r="U596" s="41"/>
      <c r="V596" s="41"/>
      <c r="W596" s="41"/>
      <c r="X596" s="41"/>
      <c r="Y596" s="41"/>
      <c r="Z596" s="41"/>
      <c r="AA596" s="41"/>
    </row>
    <row r="597" spans="1:27" ht="16">
      <c r="A597" s="36"/>
      <c r="B597" s="41"/>
      <c r="C597" s="41"/>
      <c r="D597" s="41"/>
      <c r="E597" s="41"/>
      <c r="F597" s="41"/>
      <c r="G597" s="65"/>
      <c r="H597" s="65"/>
      <c r="I597" s="65"/>
      <c r="J597" s="41"/>
      <c r="K597" s="41"/>
      <c r="L597" s="41"/>
      <c r="M597" s="41"/>
      <c r="N597" s="41"/>
      <c r="O597" s="41"/>
      <c r="P597" s="41"/>
      <c r="Q597" s="41"/>
      <c r="R597" s="41"/>
      <c r="S597" s="41"/>
      <c r="T597" s="41"/>
      <c r="U597" s="41"/>
      <c r="V597" s="41"/>
      <c r="W597" s="41"/>
      <c r="X597" s="41"/>
      <c r="Y597" s="41"/>
      <c r="Z597" s="41"/>
      <c r="AA597" s="41"/>
    </row>
    <row r="598" spans="1:27" ht="16">
      <c r="A598" s="36"/>
      <c r="B598" s="41"/>
      <c r="C598" s="41"/>
      <c r="D598" s="41"/>
      <c r="E598" s="41"/>
      <c r="F598" s="41"/>
      <c r="G598" s="65"/>
      <c r="H598" s="65"/>
      <c r="I598" s="65"/>
      <c r="J598" s="41"/>
      <c r="K598" s="41"/>
      <c r="L598" s="41"/>
      <c r="M598" s="41"/>
      <c r="N598" s="41"/>
      <c r="O598" s="41"/>
      <c r="P598" s="41"/>
      <c r="Q598" s="41"/>
      <c r="R598" s="41"/>
      <c r="S598" s="41"/>
      <c r="T598" s="41"/>
      <c r="U598" s="41"/>
      <c r="V598" s="41"/>
      <c r="W598" s="41"/>
      <c r="X598" s="41"/>
      <c r="Y598" s="41"/>
      <c r="Z598" s="41"/>
      <c r="AA598" s="41"/>
    </row>
    <row r="599" spans="1:27" ht="16">
      <c r="A599" s="36"/>
      <c r="B599" s="41"/>
      <c r="C599" s="41"/>
      <c r="D599" s="41"/>
      <c r="E599" s="41"/>
      <c r="F599" s="41"/>
      <c r="G599" s="65"/>
      <c r="H599" s="65"/>
      <c r="I599" s="65"/>
      <c r="J599" s="41"/>
      <c r="K599" s="41"/>
      <c r="L599" s="41"/>
      <c r="M599" s="41"/>
      <c r="N599" s="41"/>
      <c r="O599" s="41"/>
      <c r="P599" s="41"/>
      <c r="Q599" s="41"/>
      <c r="R599" s="41"/>
      <c r="S599" s="41"/>
      <c r="T599" s="41"/>
      <c r="U599" s="41"/>
      <c r="V599" s="41"/>
      <c r="W599" s="41"/>
      <c r="X599" s="41"/>
      <c r="Y599" s="41"/>
      <c r="Z599" s="41"/>
      <c r="AA599" s="41"/>
    </row>
    <row r="600" spans="1:27" ht="16">
      <c r="A600" s="36"/>
      <c r="B600" s="41"/>
      <c r="C600" s="41"/>
      <c r="D600" s="41"/>
      <c r="E600" s="41"/>
      <c r="F600" s="41"/>
      <c r="G600" s="65"/>
      <c r="H600" s="65"/>
      <c r="I600" s="65"/>
      <c r="J600" s="41"/>
      <c r="K600" s="41"/>
      <c r="L600" s="41"/>
      <c r="M600" s="41"/>
      <c r="N600" s="41"/>
      <c r="O600" s="41"/>
      <c r="P600" s="41"/>
      <c r="Q600" s="41"/>
      <c r="R600" s="41"/>
      <c r="S600" s="41"/>
      <c r="T600" s="41"/>
      <c r="U600" s="41"/>
      <c r="V600" s="41"/>
      <c r="W600" s="41"/>
      <c r="X600" s="41"/>
      <c r="Y600" s="41"/>
      <c r="Z600" s="41"/>
      <c r="AA600" s="41"/>
    </row>
    <row r="601" spans="1:27" ht="16">
      <c r="A601" s="36"/>
      <c r="B601" s="41"/>
      <c r="C601" s="41"/>
      <c r="D601" s="41"/>
      <c r="E601" s="41"/>
      <c r="F601" s="41"/>
      <c r="G601" s="65"/>
      <c r="H601" s="65"/>
      <c r="I601" s="65"/>
      <c r="J601" s="41"/>
      <c r="K601" s="41"/>
      <c r="L601" s="41"/>
      <c r="M601" s="41"/>
      <c r="N601" s="41"/>
      <c r="O601" s="41"/>
      <c r="P601" s="41"/>
      <c r="Q601" s="41"/>
      <c r="R601" s="41"/>
      <c r="S601" s="41"/>
      <c r="T601" s="41"/>
      <c r="U601" s="41"/>
      <c r="V601" s="41"/>
      <c r="W601" s="41"/>
      <c r="X601" s="41"/>
      <c r="Y601" s="41"/>
      <c r="Z601" s="41"/>
      <c r="AA601" s="41"/>
    </row>
    <row r="602" spans="1:27" ht="16">
      <c r="A602" s="36"/>
      <c r="B602" s="41"/>
      <c r="C602" s="41"/>
      <c r="D602" s="41"/>
      <c r="E602" s="41"/>
      <c r="F602" s="41"/>
      <c r="G602" s="65"/>
      <c r="H602" s="65"/>
      <c r="I602" s="65"/>
      <c r="J602" s="41"/>
      <c r="K602" s="41"/>
      <c r="L602" s="41"/>
      <c r="M602" s="41"/>
      <c r="N602" s="41"/>
      <c r="O602" s="41"/>
      <c r="P602" s="41"/>
      <c r="Q602" s="41"/>
      <c r="R602" s="41"/>
      <c r="S602" s="41"/>
      <c r="T602" s="41"/>
      <c r="U602" s="41"/>
      <c r="V602" s="41"/>
      <c r="W602" s="41"/>
      <c r="X602" s="41"/>
      <c r="Y602" s="41"/>
      <c r="Z602" s="41"/>
      <c r="AA602" s="41"/>
    </row>
    <row r="603" spans="1:27" ht="16">
      <c r="A603" s="36"/>
      <c r="B603" s="41"/>
      <c r="C603" s="41"/>
      <c r="D603" s="41"/>
      <c r="E603" s="41"/>
      <c r="F603" s="41"/>
      <c r="G603" s="65"/>
      <c r="H603" s="65"/>
      <c r="I603" s="65"/>
      <c r="J603" s="41"/>
      <c r="K603" s="41"/>
      <c r="L603" s="41"/>
      <c r="M603" s="41"/>
      <c r="N603" s="41"/>
      <c r="O603" s="41"/>
      <c r="P603" s="41"/>
      <c r="Q603" s="41"/>
      <c r="R603" s="41"/>
      <c r="S603" s="41"/>
      <c r="T603" s="41"/>
      <c r="U603" s="41"/>
      <c r="V603" s="41"/>
      <c r="W603" s="41"/>
      <c r="X603" s="41"/>
      <c r="Y603" s="41"/>
      <c r="Z603" s="41"/>
      <c r="AA603" s="41"/>
    </row>
    <row r="604" spans="1:27" ht="16">
      <c r="A604" s="36"/>
      <c r="B604" s="41"/>
      <c r="C604" s="41"/>
      <c r="D604" s="41"/>
      <c r="E604" s="41"/>
      <c r="F604" s="41"/>
      <c r="G604" s="65"/>
      <c r="H604" s="65"/>
      <c r="I604" s="65"/>
      <c r="J604" s="41"/>
      <c r="K604" s="41"/>
      <c r="L604" s="41"/>
      <c r="M604" s="41"/>
      <c r="N604" s="41"/>
      <c r="O604" s="41"/>
      <c r="P604" s="41"/>
      <c r="Q604" s="41"/>
      <c r="R604" s="41"/>
      <c r="S604" s="41"/>
      <c r="T604" s="41"/>
      <c r="U604" s="41"/>
      <c r="V604" s="41"/>
      <c r="W604" s="41"/>
      <c r="X604" s="41"/>
      <c r="Y604" s="41"/>
      <c r="Z604" s="41"/>
      <c r="AA604" s="41"/>
    </row>
    <row r="605" spans="1:27" ht="16">
      <c r="A605" s="36"/>
      <c r="B605" s="41"/>
      <c r="C605" s="41"/>
      <c r="D605" s="41"/>
      <c r="E605" s="41"/>
      <c r="F605" s="41"/>
      <c r="G605" s="65"/>
      <c r="H605" s="65"/>
      <c r="I605" s="65"/>
      <c r="J605" s="41"/>
      <c r="K605" s="41"/>
      <c r="L605" s="41"/>
      <c r="M605" s="41"/>
      <c r="N605" s="41"/>
      <c r="O605" s="41"/>
      <c r="P605" s="41"/>
      <c r="Q605" s="41"/>
      <c r="R605" s="41"/>
      <c r="S605" s="41"/>
      <c r="T605" s="41"/>
      <c r="U605" s="41"/>
      <c r="V605" s="41"/>
      <c r="W605" s="41"/>
      <c r="X605" s="41"/>
      <c r="Y605" s="41"/>
      <c r="Z605" s="41"/>
      <c r="AA605" s="41"/>
    </row>
    <row r="606" spans="1:27" ht="16">
      <c r="A606" s="36"/>
      <c r="B606" s="41"/>
      <c r="C606" s="41"/>
      <c r="D606" s="41"/>
      <c r="E606" s="41"/>
      <c r="F606" s="41"/>
      <c r="G606" s="65"/>
      <c r="H606" s="65"/>
      <c r="I606" s="65"/>
      <c r="J606" s="41"/>
      <c r="K606" s="41"/>
      <c r="L606" s="41"/>
      <c r="M606" s="41"/>
      <c r="N606" s="41"/>
      <c r="O606" s="41"/>
      <c r="P606" s="41"/>
      <c r="Q606" s="41"/>
      <c r="R606" s="41"/>
      <c r="S606" s="41"/>
      <c r="T606" s="41"/>
      <c r="U606" s="41"/>
      <c r="V606" s="41"/>
      <c r="W606" s="41"/>
      <c r="X606" s="41"/>
      <c r="Y606" s="41"/>
      <c r="Z606" s="41"/>
      <c r="AA606" s="41"/>
    </row>
    <row r="607" spans="1:27" ht="16">
      <c r="A607" s="36"/>
      <c r="B607" s="41"/>
      <c r="C607" s="41"/>
      <c r="D607" s="41"/>
      <c r="E607" s="41"/>
      <c r="F607" s="41"/>
      <c r="G607" s="65"/>
      <c r="H607" s="65"/>
      <c r="I607" s="65"/>
      <c r="J607" s="41"/>
      <c r="K607" s="41"/>
      <c r="L607" s="41"/>
      <c r="M607" s="41"/>
      <c r="N607" s="41"/>
      <c r="O607" s="41"/>
      <c r="P607" s="41"/>
      <c r="Q607" s="41"/>
      <c r="R607" s="41"/>
      <c r="S607" s="41"/>
      <c r="T607" s="41"/>
      <c r="U607" s="41"/>
      <c r="V607" s="41"/>
      <c r="W607" s="41"/>
      <c r="X607" s="41"/>
      <c r="Y607" s="41"/>
      <c r="Z607" s="41"/>
      <c r="AA607" s="41"/>
    </row>
    <row r="608" spans="1:27" ht="16">
      <c r="A608" s="36"/>
      <c r="B608" s="41"/>
      <c r="C608" s="41"/>
      <c r="D608" s="41"/>
      <c r="E608" s="41"/>
      <c r="F608" s="41"/>
      <c r="G608" s="65"/>
      <c r="H608" s="65"/>
      <c r="I608" s="65"/>
      <c r="J608" s="41"/>
      <c r="K608" s="41"/>
      <c r="L608" s="41"/>
      <c r="M608" s="41"/>
      <c r="N608" s="41"/>
      <c r="O608" s="41"/>
      <c r="P608" s="41"/>
      <c r="Q608" s="41"/>
      <c r="R608" s="41"/>
      <c r="S608" s="41"/>
      <c r="T608" s="41"/>
      <c r="U608" s="41"/>
      <c r="V608" s="41"/>
      <c r="W608" s="41"/>
      <c r="X608" s="41"/>
      <c r="Y608" s="41"/>
      <c r="Z608" s="41"/>
      <c r="AA608" s="41"/>
    </row>
    <row r="609" spans="1:27" ht="16">
      <c r="A609" s="36"/>
      <c r="B609" s="41"/>
      <c r="C609" s="41"/>
      <c r="D609" s="41"/>
      <c r="E609" s="41"/>
      <c r="F609" s="41"/>
      <c r="G609" s="65"/>
      <c r="H609" s="65"/>
      <c r="I609" s="65"/>
      <c r="J609" s="41"/>
      <c r="K609" s="41"/>
      <c r="L609" s="41"/>
      <c r="M609" s="41"/>
      <c r="N609" s="41"/>
      <c r="O609" s="41"/>
      <c r="P609" s="41"/>
      <c r="Q609" s="41"/>
      <c r="R609" s="41"/>
      <c r="S609" s="41"/>
      <c r="T609" s="41"/>
      <c r="U609" s="41"/>
      <c r="V609" s="41"/>
      <c r="W609" s="41"/>
      <c r="X609" s="41"/>
      <c r="Y609" s="41"/>
      <c r="Z609" s="41"/>
      <c r="AA609" s="41"/>
    </row>
    <row r="610" spans="1:27" ht="16">
      <c r="A610" s="36"/>
      <c r="B610" s="41"/>
      <c r="C610" s="41"/>
      <c r="D610" s="41"/>
      <c r="E610" s="41"/>
      <c r="F610" s="41"/>
      <c r="G610" s="65"/>
      <c r="H610" s="65"/>
      <c r="I610" s="65"/>
      <c r="J610" s="41"/>
      <c r="K610" s="41"/>
      <c r="L610" s="41"/>
      <c r="M610" s="41"/>
      <c r="N610" s="41"/>
      <c r="O610" s="41"/>
      <c r="P610" s="41"/>
      <c r="Q610" s="41"/>
      <c r="R610" s="41"/>
      <c r="S610" s="41"/>
      <c r="T610" s="41"/>
      <c r="U610" s="41"/>
      <c r="V610" s="41"/>
      <c r="W610" s="41"/>
      <c r="X610" s="41"/>
      <c r="Y610" s="41"/>
      <c r="Z610" s="41"/>
      <c r="AA610" s="41"/>
    </row>
    <row r="611" spans="1:27" ht="16">
      <c r="A611" s="36"/>
      <c r="B611" s="41"/>
      <c r="C611" s="41"/>
      <c r="D611" s="41"/>
      <c r="E611" s="41"/>
      <c r="F611" s="41"/>
      <c r="G611" s="65"/>
      <c r="H611" s="65"/>
      <c r="I611" s="65"/>
      <c r="J611" s="41"/>
      <c r="K611" s="41"/>
      <c r="L611" s="41"/>
      <c r="M611" s="41"/>
      <c r="N611" s="41"/>
      <c r="O611" s="41"/>
      <c r="P611" s="41"/>
      <c r="Q611" s="41"/>
      <c r="R611" s="41"/>
      <c r="S611" s="41"/>
      <c r="T611" s="41"/>
      <c r="U611" s="41"/>
      <c r="V611" s="41"/>
      <c r="W611" s="41"/>
      <c r="X611" s="41"/>
      <c r="Y611" s="41"/>
      <c r="Z611" s="41"/>
      <c r="AA611" s="41"/>
    </row>
    <row r="612" spans="1:27" ht="16">
      <c r="A612" s="36"/>
      <c r="B612" s="41"/>
      <c r="C612" s="41"/>
      <c r="D612" s="41"/>
      <c r="E612" s="41"/>
      <c r="F612" s="41"/>
      <c r="G612" s="65"/>
      <c r="H612" s="65"/>
      <c r="I612" s="65"/>
      <c r="J612" s="41"/>
      <c r="K612" s="41"/>
      <c r="L612" s="41"/>
      <c r="M612" s="41"/>
      <c r="N612" s="41"/>
      <c r="O612" s="41"/>
      <c r="P612" s="41"/>
      <c r="Q612" s="41"/>
      <c r="R612" s="41"/>
      <c r="S612" s="41"/>
      <c r="T612" s="41"/>
      <c r="U612" s="41"/>
      <c r="V612" s="41"/>
      <c r="W612" s="41"/>
      <c r="X612" s="41"/>
      <c r="Y612" s="41"/>
      <c r="Z612" s="41"/>
      <c r="AA612" s="41"/>
    </row>
    <row r="613" spans="1:27" ht="16">
      <c r="A613" s="36"/>
      <c r="B613" s="41"/>
      <c r="C613" s="41"/>
      <c r="D613" s="41"/>
      <c r="E613" s="41"/>
      <c r="F613" s="41"/>
      <c r="G613" s="65"/>
      <c r="H613" s="65"/>
      <c r="I613" s="65"/>
      <c r="J613" s="41"/>
      <c r="K613" s="41"/>
      <c r="L613" s="41"/>
      <c r="M613" s="41"/>
      <c r="N613" s="41"/>
      <c r="O613" s="41"/>
      <c r="P613" s="41"/>
      <c r="Q613" s="41"/>
      <c r="R613" s="41"/>
      <c r="S613" s="41"/>
      <c r="T613" s="41"/>
      <c r="U613" s="41"/>
      <c r="V613" s="41"/>
      <c r="W613" s="41"/>
      <c r="X613" s="41"/>
      <c r="Y613" s="41"/>
      <c r="Z613" s="41"/>
      <c r="AA613" s="41"/>
    </row>
    <row r="614" spans="1:27" ht="16">
      <c r="A614" s="36"/>
      <c r="B614" s="41"/>
      <c r="C614" s="41"/>
      <c r="D614" s="41"/>
      <c r="E614" s="41"/>
      <c r="F614" s="41"/>
      <c r="G614" s="65"/>
      <c r="H614" s="65"/>
      <c r="I614" s="65"/>
      <c r="J614" s="41"/>
      <c r="K614" s="41"/>
      <c r="L614" s="41"/>
      <c r="M614" s="41"/>
      <c r="N614" s="41"/>
      <c r="O614" s="41"/>
      <c r="P614" s="41"/>
      <c r="Q614" s="41"/>
      <c r="R614" s="41"/>
      <c r="S614" s="41"/>
      <c r="T614" s="41"/>
      <c r="U614" s="41"/>
      <c r="V614" s="41"/>
      <c r="W614" s="41"/>
      <c r="X614" s="41"/>
      <c r="Y614" s="41"/>
      <c r="Z614" s="41"/>
      <c r="AA614" s="41"/>
    </row>
    <row r="615" spans="1:27" ht="16">
      <c r="A615" s="36"/>
      <c r="B615" s="41"/>
      <c r="C615" s="41"/>
      <c r="D615" s="41"/>
      <c r="E615" s="41"/>
      <c r="F615" s="41"/>
      <c r="G615" s="65"/>
      <c r="H615" s="65"/>
      <c r="I615" s="65"/>
      <c r="J615" s="41"/>
      <c r="K615" s="41"/>
      <c r="L615" s="41"/>
      <c r="M615" s="41"/>
      <c r="N615" s="41"/>
      <c r="O615" s="41"/>
      <c r="P615" s="41"/>
      <c r="Q615" s="41"/>
      <c r="R615" s="41"/>
      <c r="S615" s="41"/>
      <c r="T615" s="41"/>
      <c r="U615" s="41"/>
      <c r="V615" s="41"/>
      <c r="W615" s="41"/>
      <c r="X615" s="41"/>
      <c r="Y615" s="41"/>
      <c r="Z615" s="41"/>
      <c r="AA615" s="41"/>
    </row>
    <row r="616" spans="1:27" ht="16">
      <c r="A616" s="36"/>
      <c r="B616" s="41"/>
      <c r="C616" s="41"/>
      <c r="D616" s="41"/>
      <c r="E616" s="41"/>
      <c r="F616" s="41"/>
      <c r="G616" s="65"/>
      <c r="H616" s="65"/>
      <c r="I616" s="65"/>
      <c r="J616" s="41"/>
      <c r="K616" s="41"/>
      <c r="L616" s="41"/>
      <c r="M616" s="41"/>
      <c r="N616" s="41"/>
      <c r="O616" s="41"/>
      <c r="P616" s="41"/>
      <c r="Q616" s="41"/>
      <c r="R616" s="41"/>
      <c r="S616" s="41"/>
      <c r="T616" s="41"/>
      <c r="U616" s="41"/>
      <c r="V616" s="41"/>
      <c r="W616" s="41"/>
      <c r="X616" s="41"/>
      <c r="Y616" s="41"/>
      <c r="Z616" s="41"/>
      <c r="AA616" s="41"/>
    </row>
    <row r="617" spans="1:27" ht="16">
      <c r="A617" s="36"/>
      <c r="B617" s="41"/>
      <c r="C617" s="41"/>
      <c r="D617" s="41"/>
      <c r="E617" s="41"/>
      <c r="F617" s="41"/>
      <c r="G617" s="65"/>
      <c r="H617" s="65"/>
      <c r="I617" s="65"/>
      <c r="J617" s="41"/>
      <c r="K617" s="41"/>
      <c r="L617" s="41"/>
      <c r="M617" s="41"/>
      <c r="N617" s="41"/>
      <c r="O617" s="41"/>
      <c r="P617" s="41"/>
      <c r="Q617" s="41"/>
      <c r="R617" s="41"/>
      <c r="S617" s="41"/>
      <c r="T617" s="41"/>
      <c r="U617" s="41"/>
      <c r="V617" s="41"/>
      <c r="W617" s="41"/>
      <c r="X617" s="41"/>
      <c r="Y617" s="41"/>
      <c r="Z617" s="41"/>
      <c r="AA617" s="41"/>
    </row>
    <row r="618" spans="1:27" ht="16">
      <c r="A618" s="36"/>
      <c r="B618" s="41"/>
      <c r="C618" s="41"/>
      <c r="D618" s="41"/>
      <c r="E618" s="41"/>
      <c r="F618" s="41"/>
      <c r="G618" s="65"/>
      <c r="H618" s="65"/>
      <c r="I618" s="65"/>
      <c r="J618" s="41"/>
      <c r="K618" s="41"/>
      <c r="L618" s="41"/>
      <c r="M618" s="41"/>
      <c r="N618" s="41"/>
      <c r="O618" s="41"/>
      <c r="P618" s="41"/>
      <c r="Q618" s="41"/>
      <c r="R618" s="41"/>
      <c r="S618" s="41"/>
      <c r="T618" s="41"/>
      <c r="U618" s="41"/>
      <c r="V618" s="41"/>
      <c r="W618" s="41"/>
      <c r="X618" s="41"/>
      <c r="Y618" s="41"/>
      <c r="Z618" s="41"/>
      <c r="AA618" s="41"/>
    </row>
    <row r="619" spans="1:27" ht="16">
      <c r="A619" s="36"/>
      <c r="B619" s="41"/>
      <c r="C619" s="41"/>
      <c r="D619" s="41"/>
      <c r="E619" s="41"/>
      <c r="F619" s="41"/>
      <c r="G619" s="65"/>
      <c r="H619" s="65"/>
      <c r="I619" s="65"/>
      <c r="J619" s="41"/>
      <c r="K619" s="41"/>
      <c r="L619" s="41"/>
      <c r="M619" s="41"/>
      <c r="N619" s="41"/>
      <c r="O619" s="41"/>
      <c r="P619" s="41"/>
      <c r="Q619" s="41"/>
      <c r="R619" s="41"/>
      <c r="S619" s="41"/>
      <c r="T619" s="41"/>
      <c r="U619" s="41"/>
      <c r="V619" s="41"/>
      <c r="W619" s="41"/>
      <c r="X619" s="41"/>
      <c r="Y619" s="41"/>
      <c r="Z619" s="41"/>
      <c r="AA619" s="41"/>
    </row>
    <row r="620" spans="1:27" ht="16">
      <c r="A620" s="36"/>
      <c r="B620" s="41"/>
      <c r="C620" s="41"/>
      <c r="D620" s="41"/>
      <c r="E620" s="41"/>
      <c r="F620" s="41"/>
      <c r="G620" s="65"/>
      <c r="H620" s="65"/>
      <c r="I620" s="65"/>
      <c r="J620" s="41"/>
      <c r="K620" s="41"/>
      <c r="L620" s="41"/>
      <c r="M620" s="41"/>
      <c r="N620" s="41"/>
      <c r="O620" s="41"/>
      <c r="P620" s="41"/>
      <c r="Q620" s="41"/>
      <c r="R620" s="41"/>
      <c r="S620" s="41"/>
      <c r="T620" s="41"/>
      <c r="U620" s="41"/>
      <c r="V620" s="41"/>
      <c r="W620" s="41"/>
      <c r="X620" s="41"/>
      <c r="Y620" s="41"/>
      <c r="Z620" s="41"/>
      <c r="AA620" s="41"/>
    </row>
    <row r="621" spans="1:27" ht="16">
      <c r="A621" s="36"/>
      <c r="B621" s="41"/>
      <c r="C621" s="41"/>
      <c r="D621" s="41"/>
      <c r="E621" s="41"/>
      <c r="F621" s="41"/>
      <c r="G621" s="65"/>
      <c r="H621" s="65"/>
      <c r="I621" s="65"/>
      <c r="J621" s="41"/>
      <c r="K621" s="41"/>
      <c r="L621" s="41"/>
      <c r="M621" s="41"/>
      <c r="N621" s="41"/>
      <c r="O621" s="41"/>
      <c r="P621" s="41"/>
      <c r="Q621" s="41"/>
      <c r="R621" s="41"/>
      <c r="S621" s="41"/>
      <c r="T621" s="41"/>
      <c r="U621" s="41"/>
      <c r="V621" s="41"/>
      <c r="W621" s="41"/>
      <c r="X621" s="41"/>
      <c r="Y621" s="41"/>
      <c r="Z621" s="41"/>
      <c r="AA621" s="41"/>
    </row>
    <row r="622" spans="1:27" ht="16">
      <c r="A622" s="36"/>
      <c r="B622" s="41"/>
      <c r="C622" s="41"/>
      <c r="D622" s="41"/>
      <c r="E622" s="41"/>
      <c r="F622" s="41"/>
      <c r="G622" s="65"/>
      <c r="H622" s="65"/>
      <c r="I622" s="65"/>
      <c r="J622" s="41"/>
      <c r="K622" s="41"/>
      <c r="L622" s="41"/>
      <c r="M622" s="41"/>
      <c r="N622" s="41"/>
      <c r="O622" s="41"/>
      <c r="P622" s="41"/>
      <c r="Q622" s="41"/>
      <c r="R622" s="41"/>
      <c r="S622" s="41"/>
      <c r="T622" s="41"/>
      <c r="U622" s="41"/>
      <c r="V622" s="41"/>
      <c r="W622" s="41"/>
      <c r="X622" s="41"/>
      <c r="Y622" s="41"/>
      <c r="Z622" s="41"/>
      <c r="AA622" s="41"/>
    </row>
    <row r="623" spans="1:27" ht="16">
      <c r="A623" s="36"/>
      <c r="B623" s="41"/>
      <c r="C623" s="41"/>
      <c r="D623" s="41"/>
      <c r="E623" s="41"/>
      <c r="F623" s="41"/>
      <c r="G623" s="65"/>
      <c r="H623" s="65"/>
      <c r="I623" s="65"/>
      <c r="J623" s="41"/>
      <c r="K623" s="41"/>
      <c r="L623" s="41"/>
      <c r="M623" s="41"/>
      <c r="N623" s="41"/>
      <c r="O623" s="41"/>
      <c r="P623" s="41"/>
      <c r="Q623" s="41"/>
      <c r="R623" s="41"/>
      <c r="S623" s="41"/>
      <c r="T623" s="41"/>
      <c r="U623" s="41"/>
      <c r="V623" s="41"/>
      <c r="W623" s="41"/>
      <c r="X623" s="41"/>
      <c r="Y623" s="41"/>
      <c r="Z623" s="41"/>
      <c r="AA623" s="41"/>
    </row>
    <row r="624" spans="1:27" ht="16">
      <c r="A624" s="36"/>
      <c r="B624" s="41"/>
      <c r="C624" s="41"/>
      <c r="D624" s="41"/>
      <c r="E624" s="41"/>
      <c r="F624" s="41"/>
      <c r="G624" s="65"/>
      <c r="H624" s="65"/>
      <c r="I624" s="65"/>
      <c r="J624" s="41"/>
      <c r="K624" s="41"/>
      <c r="L624" s="41"/>
      <c r="M624" s="41"/>
      <c r="N624" s="41"/>
      <c r="O624" s="41"/>
      <c r="P624" s="41"/>
      <c r="Q624" s="41"/>
      <c r="R624" s="41"/>
      <c r="S624" s="41"/>
      <c r="T624" s="41"/>
      <c r="U624" s="41"/>
      <c r="V624" s="41"/>
      <c r="W624" s="41"/>
      <c r="X624" s="41"/>
      <c r="Y624" s="41"/>
      <c r="Z624" s="41"/>
      <c r="AA624" s="41"/>
    </row>
    <row r="625" spans="1:27" ht="16">
      <c r="A625" s="36"/>
      <c r="B625" s="41"/>
      <c r="C625" s="41"/>
      <c r="D625" s="41"/>
      <c r="E625" s="41"/>
      <c r="F625" s="41"/>
      <c r="G625" s="65"/>
      <c r="H625" s="65"/>
      <c r="I625" s="65"/>
      <c r="J625" s="41"/>
      <c r="K625" s="41"/>
      <c r="L625" s="41"/>
      <c r="M625" s="41"/>
      <c r="N625" s="41"/>
      <c r="O625" s="41"/>
      <c r="P625" s="41"/>
      <c r="Q625" s="41"/>
      <c r="R625" s="41"/>
      <c r="S625" s="41"/>
      <c r="T625" s="41"/>
      <c r="U625" s="41"/>
      <c r="V625" s="41"/>
      <c r="W625" s="41"/>
      <c r="X625" s="41"/>
      <c r="Y625" s="41"/>
      <c r="Z625" s="41"/>
      <c r="AA625" s="41"/>
    </row>
    <row r="626" spans="1:27" ht="16">
      <c r="A626" s="36"/>
      <c r="B626" s="41"/>
      <c r="C626" s="41"/>
      <c r="D626" s="41"/>
      <c r="E626" s="41"/>
      <c r="F626" s="41"/>
      <c r="G626" s="65"/>
      <c r="H626" s="65"/>
      <c r="I626" s="65"/>
      <c r="J626" s="41"/>
      <c r="K626" s="41"/>
      <c r="L626" s="41"/>
      <c r="M626" s="41"/>
      <c r="N626" s="41"/>
      <c r="O626" s="41"/>
      <c r="P626" s="41"/>
      <c r="Q626" s="41"/>
      <c r="R626" s="41"/>
      <c r="S626" s="41"/>
      <c r="T626" s="41"/>
      <c r="U626" s="41"/>
      <c r="V626" s="41"/>
      <c r="W626" s="41"/>
      <c r="X626" s="41"/>
      <c r="Y626" s="41"/>
      <c r="Z626" s="41"/>
      <c r="AA626" s="41"/>
    </row>
    <row r="627" spans="1:27" ht="16">
      <c r="A627" s="36"/>
      <c r="B627" s="41"/>
      <c r="C627" s="41"/>
      <c r="D627" s="41"/>
      <c r="E627" s="41"/>
      <c r="F627" s="41"/>
      <c r="G627" s="65"/>
      <c r="H627" s="65"/>
      <c r="I627" s="65"/>
      <c r="J627" s="41"/>
      <c r="K627" s="41"/>
      <c r="L627" s="41"/>
      <c r="M627" s="41"/>
      <c r="N627" s="41"/>
      <c r="O627" s="41"/>
      <c r="P627" s="41"/>
      <c r="Q627" s="41"/>
      <c r="R627" s="41"/>
      <c r="S627" s="41"/>
      <c r="T627" s="41"/>
      <c r="U627" s="41"/>
      <c r="V627" s="41"/>
      <c r="W627" s="41"/>
      <c r="X627" s="41"/>
      <c r="Y627" s="41"/>
      <c r="Z627" s="41"/>
      <c r="AA627" s="41"/>
    </row>
    <row r="628" spans="1:27" ht="16">
      <c r="A628" s="36"/>
      <c r="B628" s="41"/>
      <c r="C628" s="41"/>
      <c r="D628" s="41"/>
      <c r="E628" s="41"/>
      <c r="F628" s="41"/>
      <c r="G628" s="65"/>
      <c r="H628" s="65"/>
      <c r="I628" s="65"/>
      <c r="J628" s="41"/>
      <c r="K628" s="41"/>
      <c r="L628" s="41"/>
      <c r="M628" s="41"/>
      <c r="N628" s="41"/>
      <c r="O628" s="41"/>
      <c r="P628" s="41"/>
      <c r="Q628" s="41"/>
      <c r="R628" s="41"/>
      <c r="S628" s="41"/>
      <c r="T628" s="41"/>
      <c r="U628" s="41"/>
      <c r="V628" s="41"/>
      <c r="W628" s="41"/>
      <c r="X628" s="41"/>
      <c r="Y628" s="41"/>
      <c r="Z628" s="41"/>
      <c r="AA628" s="41"/>
    </row>
    <row r="629" spans="1:27" ht="16">
      <c r="A629" s="36"/>
      <c r="B629" s="41"/>
      <c r="C629" s="41"/>
      <c r="D629" s="41"/>
      <c r="E629" s="41"/>
      <c r="F629" s="41"/>
      <c r="G629" s="65"/>
      <c r="H629" s="65"/>
      <c r="I629" s="65"/>
      <c r="J629" s="41"/>
      <c r="K629" s="41"/>
      <c r="L629" s="41"/>
      <c r="M629" s="41"/>
      <c r="N629" s="41"/>
      <c r="O629" s="41"/>
      <c r="P629" s="41"/>
      <c r="Q629" s="41"/>
      <c r="R629" s="41"/>
      <c r="S629" s="41"/>
      <c r="T629" s="41"/>
      <c r="U629" s="41"/>
      <c r="V629" s="41"/>
      <c r="W629" s="41"/>
      <c r="X629" s="41"/>
      <c r="Y629" s="41"/>
      <c r="Z629" s="41"/>
      <c r="AA629" s="41"/>
    </row>
    <row r="630" spans="1:27" ht="16">
      <c r="A630" s="36"/>
      <c r="B630" s="41"/>
      <c r="C630" s="41"/>
      <c r="D630" s="41"/>
      <c r="E630" s="41"/>
      <c r="F630" s="41"/>
      <c r="G630" s="65"/>
      <c r="H630" s="65"/>
      <c r="I630" s="65"/>
      <c r="J630" s="41"/>
      <c r="K630" s="41"/>
      <c r="L630" s="41"/>
      <c r="M630" s="41"/>
      <c r="N630" s="41"/>
      <c r="O630" s="41"/>
      <c r="P630" s="41"/>
      <c r="Q630" s="41"/>
      <c r="R630" s="41"/>
      <c r="S630" s="41"/>
      <c r="T630" s="41"/>
      <c r="U630" s="41"/>
      <c r="V630" s="41"/>
      <c r="W630" s="41"/>
      <c r="X630" s="41"/>
      <c r="Y630" s="41"/>
      <c r="Z630" s="41"/>
      <c r="AA630" s="41"/>
    </row>
    <row r="631" spans="1:27" ht="16">
      <c r="A631" s="36"/>
      <c r="B631" s="41"/>
      <c r="C631" s="41"/>
      <c r="D631" s="41"/>
      <c r="E631" s="41"/>
      <c r="F631" s="41"/>
      <c r="G631" s="65"/>
      <c r="H631" s="65"/>
      <c r="I631" s="65"/>
      <c r="J631" s="41"/>
      <c r="K631" s="41"/>
      <c r="L631" s="41"/>
      <c r="M631" s="41"/>
      <c r="N631" s="41"/>
      <c r="O631" s="41"/>
      <c r="P631" s="41"/>
      <c r="Q631" s="41"/>
      <c r="R631" s="41"/>
      <c r="S631" s="41"/>
      <c r="T631" s="41"/>
      <c r="U631" s="41"/>
      <c r="V631" s="41"/>
      <c r="W631" s="41"/>
      <c r="X631" s="41"/>
      <c r="Y631" s="41"/>
      <c r="Z631" s="41"/>
      <c r="AA631" s="41"/>
    </row>
    <row r="632" spans="1:27" ht="16">
      <c r="A632" s="36"/>
      <c r="B632" s="41"/>
      <c r="C632" s="41"/>
      <c r="D632" s="41"/>
      <c r="E632" s="41"/>
      <c r="F632" s="41"/>
      <c r="G632" s="65"/>
      <c r="H632" s="65"/>
      <c r="I632" s="65"/>
      <c r="J632" s="41"/>
      <c r="K632" s="41"/>
      <c r="L632" s="41"/>
      <c r="M632" s="41"/>
      <c r="N632" s="41"/>
      <c r="O632" s="41"/>
      <c r="P632" s="41"/>
      <c r="Q632" s="41"/>
      <c r="R632" s="41"/>
      <c r="S632" s="41"/>
      <c r="T632" s="41"/>
      <c r="U632" s="41"/>
      <c r="V632" s="41"/>
      <c r="W632" s="41"/>
      <c r="X632" s="41"/>
      <c r="Y632" s="41"/>
      <c r="Z632" s="41"/>
      <c r="AA632" s="41"/>
    </row>
    <row r="633" spans="1:27" ht="16">
      <c r="A633" s="36"/>
      <c r="B633" s="41"/>
      <c r="C633" s="41"/>
      <c r="D633" s="41"/>
      <c r="E633" s="41"/>
      <c r="F633" s="41"/>
      <c r="G633" s="65"/>
      <c r="H633" s="65"/>
      <c r="I633" s="65"/>
      <c r="J633" s="41"/>
      <c r="K633" s="41"/>
      <c r="L633" s="41"/>
      <c r="M633" s="41"/>
      <c r="N633" s="41"/>
      <c r="O633" s="41"/>
      <c r="P633" s="41"/>
      <c r="Q633" s="41"/>
      <c r="R633" s="41"/>
      <c r="S633" s="41"/>
      <c r="T633" s="41"/>
      <c r="U633" s="41"/>
      <c r="V633" s="41"/>
      <c r="W633" s="41"/>
      <c r="X633" s="41"/>
      <c r="Y633" s="41"/>
      <c r="Z633" s="41"/>
      <c r="AA633" s="41"/>
    </row>
    <row r="634" spans="1:27" ht="16">
      <c r="A634" s="36"/>
      <c r="B634" s="41"/>
      <c r="C634" s="41"/>
      <c r="D634" s="41"/>
      <c r="E634" s="41"/>
      <c r="F634" s="41"/>
      <c r="G634" s="65"/>
      <c r="H634" s="65"/>
      <c r="I634" s="65"/>
      <c r="J634" s="41"/>
      <c r="K634" s="41"/>
      <c r="L634" s="41"/>
      <c r="M634" s="41"/>
      <c r="N634" s="41"/>
      <c r="O634" s="41"/>
      <c r="P634" s="41"/>
      <c r="Q634" s="41"/>
      <c r="R634" s="41"/>
      <c r="S634" s="41"/>
      <c r="T634" s="41"/>
      <c r="U634" s="41"/>
      <c r="V634" s="41"/>
      <c r="W634" s="41"/>
      <c r="X634" s="41"/>
      <c r="Y634" s="41"/>
      <c r="Z634" s="41"/>
      <c r="AA634" s="41"/>
    </row>
    <row r="635" spans="1:27" ht="16">
      <c r="A635" s="36"/>
      <c r="B635" s="41"/>
      <c r="C635" s="41"/>
      <c r="D635" s="41"/>
      <c r="E635" s="41"/>
      <c r="F635" s="41"/>
      <c r="G635" s="65"/>
      <c r="H635" s="65"/>
      <c r="I635" s="65"/>
      <c r="J635" s="41"/>
      <c r="K635" s="41"/>
      <c r="L635" s="41"/>
      <c r="M635" s="41"/>
      <c r="N635" s="41"/>
      <c r="O635" s="41"/>
      <c r="P635" s="41"/>
      <c r="Q635" s="41"/>
      <c r="R635" s="41"/>
      <c r="S635" s="41"/>
      <c r="T635" s="41"/>
      <c r="U635" s="41"/>
      <c r="V635" s="41"/>
      <c r="W635" s="41"/>
      <c r="X635" s="41"/>
      <c r="Y635" s="41"/>
      <c r="Z635" s="41"/>
      <c r="AA635" s="41"/>
    </row>
    <row r="636" spans="1:27" ht="16">
      <c r="A636" s="36"/>
      <c r="B636" s="41"/>
      <c r="C636" s="41"/>
      <c r="D636" s="41"/>
      <c r="E636" s="41"/>
      <c r="F636" s="41"/>
      <c r="G636" s="65"/>
      <c r="H636" s="65"/>
      <c r="I636" s="65"/>
      <c r="J636" s="41"/>
      <c r="K636" s="41"/>
      <c r="L636" s="41"/>
      <c r="M636" s="41"/>
      <c r="N636" s="41"/>
      <c r="O636" s="41"/>
      <c r="P636" s="41"/>
      <c r="Q636" s="41"/>
      <c r="R636" s="41"/>
      <c r="S636" s="41"/>
      <c r="T636" s="41"/>
      <c r="U636" s="41"/>
      <c r="V636" s="41"/>
      <c r="W636" s="41"/>
      <c r="X636" s="41"/>
      <c r="Y636" s="41"/>
      <c r="Z636" s="41"/>
      <c r="AA636" s="41"/>
    </row>
    <row r="637" spans="1:27" ht="16">
      <c r="A637" s="36"/>
      <c r="B637" s="41"/>
      <c r="C637" s="41"/>
      <c r="D637" s="41"/>
      <c r="E637" s="41"/>
      <c r="F637" s="41"/>
      <c r="G637" s="65"/>
      <c r="H637" s="65"/>
      <c r="I637" s="65"/>
      <c r="J637" s="41"/>
      <c r="K637" s="41"/>
      <c r="L637" s="41"/>
      <c r="M637" s="41"/>
      <c r="N637" s="41"/>
      <c r="O637" s="41"/>
      <c r="P637" s="41"/>
      <c r="Q637" s="41"/>
      <c r="R637" s="41"/>
      <c r="S637" s="41"/>
      <c r="T637" s="41"/>
      <c r="U637" s="41"/>
      <c r="V637" s="41"/>
      <c r="W637" s="41"/>
      <c r="X637" s="41"/>
      <c r="Y637" s="41"/>
      <c r="Z637" s="41"/>
      <c r="AA637" s="41"/>
    </row>
    <row r="638" spans="1:27" ht="16">
      <c r="A638" s="36"/>
      <c r="B638" s="41"/>
      <c r="C638" s="41"/>
      <c r="D638" s="41"/>
      <c r="E638" s="41"/>
      <c r="F638" s="41"/>
      <c r="G638" s="65"/>
      <c r="H638" s="65"/>
      <c r="I638" s="65"/>
      <c r="J638" s="41"/>
      <c r="K638" s="41"/>
      <c r="L638" s="41"/>
      <c r="M638" s="41"/>
      <c r="N638" s="41"/>
      <c r="O638" s="41"/>
      <c r="P638" s="41"/>
      <c r="Q638" s="41"/>
      <c r="R638" s="41"/>
      <c r="S638" s="41"/>
      <c r="T638" s="41"/>
      <c r="U638" s="41"/>
      <c r="V638" s="41"/>
      <c r="W638" s="41"/>
      <c r="X638" s="41"/>
      <c r="Y638" s="41"/>
      <c r="Z638" s="41"/>
      <c r="AA638" s="41"/>
    </row>
    <row r="639" spans="1:27" ht="16">
      <c r="A639" s="36"/>
      <c r="B639" s="41"/>
      <c r="C639" s="41"/>
      <c r="D639" s="41"/>
      <c r="E639" s="41"/>
      <c r="F639" s="41"/>
      <c r="G639" s="65"/>
      <c r="H639" s="65"/>
      <c r="I639" s="65"/>
      <c r="J639" s="41"/>
      <c r="K639" s="41"/>
      <c r="L639" s="41"/>
      <c r="M639" s="41"/>
      <c r="N639" s="41"/>
      <c r="O639" s="41"/>
      <c r="P639" s="41"/>
      <c r="Q639" s="41"/>
      <c r="R639" s="41"/>
      <c r="S639" s="41"/>
      <c r="T639" s="41"/>
      <c r="U639" s="41"/>
      <c r="V639" s="41"/>
      <c r="W639" s="41"/>
      <c r="X639" s="41"/>
      <c r="Y639" s="41"/>
      <c r="Z639" s="41"/>
      <c r="AA639" s="41"/>
    </row>
    <row r="640" spans="1:27" ht="16">
      <c r="A640" s="36"/>
      <c r="B640" s="41"/>
      <c r="C640" s="41"/>
      <c r="D640" s="41"/>
      <c r="E640" s="41"/>
      <c r="F640" s="41"/>
      <c r="G640" s="65"/>
      <c r="H640" s="65"/>
      <c r="I640" s="65"/>
      <c r="J640" s="41"/>
      <c r="K640" s="41"/>
      <c r="L640" s="41"/>
      <c r="M640" s="41"/>
      <c r="N640" s="41"/>
      <c r="O640" s="41"/>
      <c r="P640" s="41"/>
      <c r="Q640" s="41"/>
      <c r="R640" s="41"/>
      <c r="S640" s="41"/>
      <c r="T640" s="41"/>
      <c r="U640" s="41"/>
      <c r="V640" s="41"/>
      <c r="W640" s="41"/>
      <c r="X640" s="41"/>
      <c r="Y640" s="41"/>
      <c r="Z640" s="41"/>
      <c r="AA640" s="41"/>
    </row>
    <row r="641" spans="1:27" ht="16">
      <c r="A641" s="36"/>
      <c r="B641" s="41"/>
      <c r="C641" s="41"/>
      <c r="D641" s="41"/>
      <c r="E641" s="41"/>
      <c r="F641" s="41"/>
      <c r="G641" s="65"/>
      <c r="H641" s="65"/>
      <c r="I641" s="65"/>
      <c r="J641" s="41"/>
      <c r="K641" s="41"/>
      <c r="L641" s="41"/>
      <c r="M641" s="41"/>
      <c r="N641" s="41"/>
      <c r="O641" s="41"/>
      <c r="P641" s="41"/>
      <c r="Q641" s="41"/>
      <c r="R641" s="41"/>
      <c r="S641" s="41"/>
      <c r="T641" s="41"/>
      <c r="U641" s="41"/>
      <c r="V641" s="41"/>
      <c r="W641" s="41"/>
      <c r="X641" s="41"/>
      <c r="Y641" s="41"/>
      <c r="Z641" s="41"/>
      <c r="AA641" s="41"/>
    </row>
    <row r="642" spans="1:27" ht="16">
      <c r="A642" s="36"/>
      <c r="B642" s="41"/>
      <c r="C642" s="41"/>
      <c r="D642" s="41"/>
      <c r="E642" s="41"/>
      <c r="F642" s="41"/>
      <c r="G642" s="65"/>
      <c r="H642" s="65"/>
      <c r="I642" s="65"/>
      <c r="J642" s="41"/>
      <c r="K642" s="41"/>
      <c r="L642" s="41"/>
      <c r="M642" s="41"/>
      <c r="N642" s="41"/>
      <c r="O642" s="41"/>
      <c r="P642" s="41"/>
      <c r="Q642" s="41"/>
      <c r="R642" s="41"/>
      <c r="S642" s="41"/>
      <c r="T642" s="41"/>
      <c r="U642" s="41"/>
      <c r="V642" s="41"/>
      <c r="W642" s="41"/>
      <c r="X642" s="41"/>
      <c r="Y642" s="41"/>
      <c r="Z642" s="41"/>
      <c r="AA642" s="41"/>
    </row>
    <row r="643" spans="1:27" ht="16">
      <c r="A643" s="36"/>
      <c r="B643" s="41"/>
      <c r="C643" s="41"/>
      <c r="D643" s="41"/>
      <c r="E643" s="41"/>
      <c r="F643" s="41"/>
      <c r="G643" s="65"/>
      <c r="H643" s="65"/>
      <c r="I643" s="65"/>
      <c r="J643" s="41"/>
      <c r="K643" s="41"/>
      <c r="L643" s="41"/>
      <c r="M643" s="41"/>
      <c r="N643" s="41"/>
      <c r="O643" s="41"/>
      <c r="P643" s="41"/>
      <c r="Q643" s="41"/>
      <c r="R643" s="41"/>
      <c r="S643" s="41"/>
      <c r="T643" s="41"/>
      <c r="U643" s="41"/>
      <c r="V643" s="41"/>
      <c r="W643" s="41"/>
      <c r="X643" s="41"/>
      <c r="Y643" s="41"/>
      <c r="Z643" s="41"/>
      <c r="AA643" s="41"/>
    </row>
    <row r="644" spans="1:27" ht="16">
      <c r="A644" s="36"/>
      <c r="B644" s="41"/>
      <c r="C644" s="41"/>
      <c r="D644" s="41"/>
      <c r="E644" s="41"/>
      <c r="F644" s="41"/>
      <c r="G644" s="65"/>
      <c r="H644" s="65"/>
      <c r="I644" s="65"/>
      <c r="J644" s="41"/>
      <c r="K644" s="41"/>
      <c r="L644" s="41"/>
      <c r="M644" s="41"/>
      <c r="N644" s="41"/>
      <c r="O644" s="41"/>
      <c r="P644" s="41"/>
      <c r="Q644" s="41"/>
      <c r="R644" s="41"/>
      <c r="S644" s="41"/>
      <c r="T644" s="41"/>
      <c r="U644" s="41"/>
      <c r="V644" s="41"/>
      <c r="W644" s="41"/>
      <c r="X644" s="41"/>
      <c r="Y644" s="41"/>
      <c r="Z644" s="41"/>
      <c r="AA644" s="41"/>
    </row>
    <row r="645" spans="1:27" ht="16">
      <c r="A645" s="36"/>
      <c r="B645" s="41"/>
      <c r="C645" s="41"/>
      <c r="D645" s="41"/>
      <c r="E645" s="41"/>
      <c r="F645" s="41"/>
      <c r="G645" s="65"/>
      <c r="H645" s="65"/>
      <c r="I645" s="65"/>
      <c r="J645" s="41"/>
      <c r="K645" s="41"/>
      <c r="L645" s="41"/>
      <c r="M645" s="41"/>
      <c r="N645" s="41"/>
      <c r="O645" s="41"/>
      <c r="P645" s="41"/>
      <c r="Q645" s="41"/>
      <c r="R645" s="41"/>
      <c r="S645" s="41"/>
      <c r="T645" s="41"/>
      <c r="U645" s="41"/>
      <c r="V645" s="41"/>
      <c r="W645" s="41"/>
      <c r="X645" s="41"/>
      <c r="Y645" s="41"/>
      <c r="Z645" s="41"/>
      <c r="AA645" s="41"/>
    </row>
    <row r="646" spans="1:27" ht="16">
      <c r="A646" s="36"/>
      <c r="B646" s="41"/>
      <c r="C646" s="41"/>
      <c r="D646" s="41"/>
      <c r="E646" s="41"/>
      <c r="F646" s="41"/>
      <c r="G646" s="65"/>
      <c r="H646" s="65"/>
      <c r="I646" s="65"/>
      <c r="J646" s="41"/>
      <c r="K646" s="41"/>
      <c r="L646" s="41"/>
      <c r="M646" s="41"/>
      <c r="N646" s="41"/>
      <c r="O646" s="41"/>
      <c r="P646" s="41"/>
      <c r="Q646" s="41"/>
      <c r="R646" s="41"/>
      <c r="S646" s="41"/>
      <c r="T646" s="41"/>
      <c r="U646" s="41"/>
      <c r="V646" s="41"/>
      <c r="W646" s="41"/>
      <c r="X646" s="41"/>
      <c r="Y646" s="41"/>
      <c r="Z646" s="41"/>
      <c r="AA646" s="41"/>
    </row>
    <row r="647" spans="1:27" ht="16">
      <c r="A647" s="36"/>
      <c r="B647" s="41"/>
      <c r="C647" s="41"/>
      <c r="D647" s="41"/>
      <c r="E647" s="41"/>
      <c r="F647" s="41"/>
      <c r="G647" s="65"/>
      <c r="H647" s="65"/>
      <c r="I647" s="65"/>
      <c r="J647" s="41"/>
      <c r="K647" s="41"/>
      <c r="L647" s="41"/>
      <c r="M647" s="41"/>
      <c r="N647" s="41"/>
      <c r="O647" s="41"/>
      <c r="P647" s="41"/>
      <c r="Q647" s="41"/>
      <c r="R647" s="41"/>
      <c r="S647" s="41"/>
      <c r="T647" s="41"/>
      <c r="U647" s="41"/>
      <c r="V647" s="41"/>
      <c r="W647" s="41"/>
      <c r="X647" s="41"/>
      <c r="Y647" s="41"/>
      <c r="Z647" s="41"/>
      <c r="AA647" s="41"/>
    </row>
    <row r="648" spans="1:27" ht="16">
      <c r="A648" s="36"/>
      <c r="B648" s="41"/>
      <c r="C648" s="41"/>
      <c r="D648" s="41"/>
      <c r="E648" s="41"/>
      <c r="F648" s="41"/>
      <c r="G648" s="65"/>
      <c r="H648" s="65"/>
      <c r="I648" s="65"/>
      <c r="J648" s="41"/>
      <c r="K648" s="41"/>
      <c r="L648" s="41"/>
      <c r="M648" s="41"/>
      <c r="N648" s="41"/>
      <c r="O648" s="41"/>
      <c r="P648" s="41"/>
      <c r="Q648" s="41"/>
      <c r="R648" s="41"/>
      <c r="S648" s="41"/>
      <c r="T648" s="41"/>
      <c r="U648" s="41"/>
      <c r="V648" s="41"/>
      <c r="W648" s="41"/>
      <c r="X648" s="41"/>
      <c r="Y648" s="41"/>
      <c r="Z648" s="41"/>
      <c r="AA648" s="41"/>
    </row>
    <row r="649" spans="1:27" ht="16">
      <c r="A649" s="36"/>
      <c r="B649" s="41"/>
      <c r="C649" s="41"/>
      <c r="D649" s="41"/>
      <c r="E649" s="41"/>
      <c r="F649" s="41"/>
      <c r="G649" s="65"/>
      <c r="H649" s="65"/>
      <c r="I649" s="65"/>
      <c r="J649" s="41"/>
      <c r="K649" s="41"/>
      <c r="L649" s="41"/>
      <c r="M649" s="41"/>
      <c r="N649" s="41"/>
      <c r="O649" s="41"/>
      <c r="P649" s="41"/>
      <c r="Q649" s="41"/>
      <c r="R649" s="41"/>
      <c r="S649" s="41"/>
      <c r="T649" s="41"/>
      <c r="U649" s="41"/>
      <c r="V649" s="41"/>
      <c r="W649" s="41"/>
      <c r="X649" s="41"/>
      <c r="Y649" s="41"/>
      <c r="Z649" s="41"/>
      <c r="AA649" s="41"/>
    </row>
    <row r="650" spans="1:27" ht="16">
      <c r="A650" s="36"/>
      <c r="B650" s="41"/>
      <c r="C650" s="41"/>
      <c r="D650" s="41"/>
      <c r="E650" s="41"/>
      <c r="F650" s="41"/>
      <c r="G650" s="65"/>
      <c r="H650" s="65"/>
      <c r="I650" s="65"/>
      <c r="J650" s="41"/>
      <c r="K650" s="41"/>
      <c r="L650" s="41"/>
      <c r="M650" s="41"/>
      <c r="N650" s="41"/>
      <c r="O650" s="41"/>
      <c r="P650" s="41"/>
      <c r="Q650" s="41"/>
      <c r="R650" s="41"/>
      <c r="S650" s="41"/>
      <c r="T650" s="41"/>
      <c r="U650" s="41"/>
      <c r="V650" s="41"/>
      <c r="W650" s="41"/>
      <c r="X650" s="41"/>
      <c r="Y650" s="41"/>
      <c r="Z650" s="41"/>
      <c r="AA650" s="41"/>
    </row>
    <row r="651" spans="1:27" ht="16">
      <c r="A651" s="36"/>
      <c r="B651" s="41"/>
      <c r="C651" s="41"/>
      <c r="D651" s="41"/>
      <c r="E651" s="41"/>
      <c r="F651" s="41"/>
      <c r="G651" s="65"/>
      <c r="H651" s="65"/>
      <c r="I651" s="65"/>
      <c r="J651" s="41"/>
      <c r="K651" s="41"/>
      <c r="L651" s="41"/>
      <c r="M651" s="41"/>
      <c r="N651" s="41"/>
      <c r="O651" s="41"/>
      <c r="P651" s="41"/>
      <c r="Q651" s="41"/>
      <c r="R651" s="41"/>
      <c r="S651" s="41"/>
      <c r="T651" s="41"/>
      <c r="U651" s="41"/>
      <c r="V651" s="41"/>
      <c r="W651" s="41"/>
      <c r="X651" s="41"/>
      <c r="Y651" s="41"/>
      <c r="Z651" s="41"/>
      <c r="AA651" s="41"/>
    </row>
    <row r="652" spans="1:27" ht="16">
      <c r="A652" s="36"/>
      <c r="B652" s="41"/>
      <c r="C652" s="41"/>
      <c r="D652" s="41"/>
      <c r="E652" s="41"/>
      <c r="F652" s="41"/>
      <c r="G652" s="65"/>
      <c r="H652" s="65"/>
      <c r="I652" s="65"/>
      <c r="J652" s="41"/>
      <c r="K652" s="41"/>
      <c r="L652" s="41"/>
      <c r="M652" s="41"/>
      <c r="N652" s="41"/>
      <c r="O652" s="41"/>
      <c r="P652" s="41"/>
      <c r="Q652" s="41"/>
      <c r="R652" s="41"/>
      <c r="S652" s="41"/>
      <c r="T652" s="41"/>
      <c r="U652" s="41"/>
      <c r="V652" s="41"/>
      <c r="W652" s="41"/>
      <c r="X652" s="41"/>
      <c r="Y652" s="41"/>
      <c r="Z652" s="41"/>
      <c r="AA652" s="41"/>
    </row>
    <row r="653" spans="1:27" ht="16">
      <c r="A653" s="36"/>
      <c r="B653" s="41"/>
      <c r="C653" s="41"/>
      <c r="D653" s="41"/>
      <c r="E653" s="41"/>
      <c r="F653" s="41"/>
      <c r="G653" s="65"/>
      <c r="H653" s="65"/>
      <c r="I653" s="65"/>
      <c r="J653" s="41"/>
      <c r="K653" s="41"/>
      <c r="L653" s="41"/>
      <c r="M653" s="41"/>
      <c r="N653" s="41"/>
      <c r="O653" s="41"/>
      <c r="P653" s="41"/>
      <c r="Q653" s="41"/>
      <c r="R653" s="41"/>
      <c r="S653" s="41"/>
      <c r="T653" s="41"/>
      <c r="U653" s="41"/>
      <c r="V653" s="41"/>
      <c r="W653" s="41"/>
      <c r="X653" s="41"/>
      <c r="Y653" s="41"/>
      <c r="Z653" s="41"/>
      <c r="AA653" s="41"/>
    </row>
    <row r="654" spans="1:27" ht="16">
      <c r="A654" s="36"/>
      <c r="B654" s="41"/>
      <c r="C654" s="41"/>
      <c r="D654" s="41"/>
      <c r="E654" s="41"/>
      <c r="F654" s="41"/>
      <c r="G654" s="65"/>
      <c r="H654" s="65"/>
      <c r="I654" s="65"/>
      <c r="J654" s="41"/>
      <c r="K654" s="41"/>
      <c r="L654" s="41"/>
      <c r="M654" s="41"/>
      <c r="N654" s="41"/>
      <c r="O654" s="41"/>
      <c r="P654" s="41"/>
      <c r="Q654" s="41"/>
      <c r="R654" s="41"/>
      <c r="S654" s="41"/>
      <c r="T654" s="41"/>
      <c r="U654" s="41"/>
      <c r="V654" s="41"/>
      <c r="W654" s="41"/>
      <c r="X654" s="41"/>
      <c r="Y654" s="41"/>
      <c r="Z654" s="41"/>
      <c r="AA654" s="41"/>
    </row>
    <row r="655" spans="1:27" ht="16">
      <c r="A655" s="36"/>
      <c r="B655" s="41"/>
      <c r="C655" s="41"/>
      <c r="D655" s="41"/>
      <c r="E655" s="41"/>
      <c r="F655" s="41"/>
      <c r="G655" s="65"/>
      <c r="H655" s="65"/>
      <c r="I655" s="65"/>
      <c r="J655" s="41"/>
      <c r="K655" s="41"/>
      <c r="L655" s="41"/>
      <c r="M655" s="41"/>
      <c r="N655" s="41"/>
      <c r="O655" s="41"/>
      <c r="P655" s="41"/>
      <c r="Q655" s="41"/>
      <c r="R655" s="41"/>
      <c r="S655" s="41"/>
      <c r="T655" s="41"/>
      <c r="U655" s="41"/>
      <c r="V655" s="41"/>
      <c r="W655" s="41"/>
      <c r="X655" s="41"/>
      <c r="Y655" s="41"/>
      <c r="Z655" s="41"/>
      <c r="AA655" s="41"/>
    </row>
    <row r="656" spans="1:27" ht="16">
      <c r="A656" s="36"/>
      <c r="B656" s="41"/>
      <c r="C656" s="41"/>
      <c r="D656" s="41"/>
      <c r="E656" s="41"/>
      <c r="F656" s="41"/>
      <c r="G656" s="65"/>
      <c r="H656" s="65"/>
      <c r="I656" s="65"/>
      <c r="J656" s="41"/>
      <c r="K656" s="41"/>
      <c r="L656" s="41"/>
      <c r="M656" s="41"/>
      <c r="N656" s="41"/>
      <c r="O656" s="41"/>
      <c r="P656" s="41"/>
      <c r="Q656" s="41"/>
      <c r="R656" s="41"/>
      <c r="S656" s="41"/>
      <c r="T656" s="41"/>
      <c r="U656" s="41"/>
      <c r="V656" s="41"/>
      <c r="W656" s="41"/>
      <c r="X656" s="41"/>
      <c r="Y656" s="41"/>
      <c r="Z656" s="41"/>
      <c r="AA656" s="41"/>
    </row>
    <row r="657" spans="1:27" ht="16">
      <c r="A657" s="36"/>
      <c r="B657" s="41"/>
      <c r="C657" s="41"/>
      <c r="D657" s="41"/>
      <c r="E657" s="41"/>
      <c r="F657" s="41"/>
      <c r="G657" s="65"/>
      <c r="H657" s="65"/>
      <c r="I657" s="65"/>
      <c r="J657" s="41"/>
      <c r="K657" s="41"/>
      <c r="L657" s="41"/>
      <c r="M657" s="41"/>
      <c r="N657" s="41"/>
      <c r="O657" s="41"/>
      <c r="P657" s="41"/>
      <c r="Q657" s="41"/>
      <c r="R657" s="41"/>
      <c r="S657" s="41"/>
      <c r="T657" s="41"/>
      <c r="U657" s="41"/>
      <c r="V657" s="41"/>
      <c r="W657" s="41"/>
      <c r="X657" s="41"/>
      <c r="Y657" s="41"/>
      <c r="Z657" s="41"/>
      <c r="AA657" s="41"/>
    </row>
    <row r="658" spans="1:27" ht="16">
      <c r="A658" s="36"/>
      <c r="B658" s="41"/>
      <c r="C658" s="41"/>
      <c r="D658" s="41"/>
      <c r="E658" s="41"/>
      <c r="F658" s="41"/>
      <c r="G658" s="65"/>
      <c r="H658" s="65"/>
      <c r="I658" s="65"/>
      <c r="J658" s="41"/>
      <c r="K658" s="41"/>
      <c r="L658" s="41"/>
      <c r="M658" s="41"/>
      <c r="N658" s="41"/>
      <c r="O658" s="41"/>
      <c r="P658" s="41"/>
      <c r="Q658" s="41"/>
      <c r="R658" s="41"/>
      <c r="S658" s="41"/>
      <c r="T658" s="41"/>
      <c r="U658" s="41"/>
      <c r="V658" s="41"/>
      <c r="W658" s="41"/>
      <c r="X658" s="41"/>
      <c r="Y658" s="41"/>
      <c r="Z658" s="41"/>
      <c r="AA658" s="41"/>
    </row>
    <row r="659" spans="1:27" ht="16">
      <c r="A659" s="36"/>
      <c r="B659" s="41"/>
      <c r="C659" s="41"/>
      <c r="D659" s="41"/>
      <c r="E659" s="41"/>
      <c r="F659" s="41"/>
      <c r="G659" s="65"/>
      <c r="H659" s="65"/>
      <c r="I659" s="65"/>
      <c r="J659" s="41"/>
      <c r="K659" s="41"/>
      <c r="L659" s="41"/>
      <c r="M659" s="41"/>
      <c r="N659" s="41"/>
      <c r="O659" s="41"/>
      <c r="P659" s="41"/>
      <c r="Q659" s="41"/>
      <c r="R659" s="41"/>
      <c r="S659" s="41"/>
      <c r="T659" s="41"/>
      <c r="U659" s="41"/>
      <c r="V659" s="41"/>
      <c r="W659" s="41"/>
      <c r="X659" s="41"/>
      <c r="Y659" s="41"/>
      <c r="Z659" s="41"/>
      <c r="AA659" s="41"/>
    </row>
    <row r="660" spans="1:27" ht="16">
      <c r="A660" s="36"/>
      <c r="B660" s="41"/>
      <c r="C660" s="41"/>
      <c r="D660" s="41"/>
      <c r="E660" s="41"/>
      <c r="F660" s="41"/>
      <c r="G660" s="65"/>
      <c r="H660" s="65"/>
      <c r="I660" s="65"/>
      <c r="J660" s="41"/>
      <c r="K660" s="41"/>
      <c r="L660" s="41"/>
      <c r="M660" s="41"/>
      <c r="N660" s="41"/>
      <c r="O660" s="41"/>
      <c r="P660" s="41"/>
      <c r="Q660" s="41"/>
      <c r="R660" s="41"/>
      <c r="S660" s="41"/>
      <c r="T660" s="41"/>
      <c r="U660" s="41"/>
      <c r="V660" s="41"/>
      <c r="W660" s="41"/>
      <c r="X660" s="41"/>
      <c r="Y660" s="41"/>
      <c r="Z660" s="41"/>
      <c r="AA660" s="41"/>
    </row>
    <row r="661" spans="1:27" ht="16">
      <c r="A661" s="36"/>
      <c r="B661" s="41"/>
      <c r="C661" s="41"/>
      <c r="D661" s="41"/>
      <c r="E661" s="41"/>
      <c r="F661" s="41"/>
      <c r="G661" s="65"/>
      <c r="H661" s="65"/>
      <c r="I661" s="65"/>
      <c r="J661" s="41"/>
      <c r="K661" s="41"/>
      <c r="L661" s="41"/>
      <c r="M661" s="41"/>
      <c r="N661" s="41"/>
      <c r="O661" s="41"/>
      <c r="P661" s="41"/>
      <c r="Q661" s="41"/>
      <c r="R661" s="41"/>
      <c r="S661" s="41"/>
      <c r="T661" s="41"/>
      <c r="U661" s="41"/>
      <c r="V661" s="41"/>
      <c r="W661" s="41"/>
      <c r="X661" s="41"/>
      <c r="Y661" s="41"/>
      <c r="Z661" s="41"/>
      <c r="AA661" s="41"/>
    </row>
    <row r="662" spans="1:27" ht="16">
      <c r="A662" s="36"/>
      <c r="B662" s="41"/>
      <c r="C662" s="41"/>
      <c r="D662" s="41"/>
      <c r="E662" s="41"/>
      <c r="F662" s="41"/>
      <c r="G662" s="65"/>
      <c r="H662" s="65"/>
      <c r="I662" s="65"/>
      <c r="J662" s="41"/>
      <c r="K662" s="41"/>
      <c r="L662" s="41"/>
      <c r="M662" s="41"/>
      <c r="N662" s="41"/>
      <c r="O662" s="41"/>
      <c r="P662" s="41"/>
      <c r="Q662" s="41"/>
      <c r="R662" s="41"/>
      <c r="S662" s="41"/>
      <c r="T662" s="41"/>
      <c r="U662" s="41"/>
      <c r="V662" s="41"/>
      <c r="W662" s="41"/>
      <c r="X662" s="41"/>
      <c r="Y662" s="41"/>
      <c r="Z662" s="41"/>
      <c r="AA662" s="41"/>
    </row>
    <row r="663" spans="1:27" ht="16">
      <c r="A663" s="36"/>
      <c r="B663" s="41"/>
      <c r="C663" s="41"/>
      <c r="D663" s="41"/>
      <c r="E663" s="41"/>
      <c r="F663" s="41"/>
      <c r="G663" s="65"/>
      <c r="H663" s="65"/>
      <c r="I663" s="65"/>
      <c r="J663" s="41"/>
      <c r="K663" s="41"/>
      <c r="L663" s="41"/>
      <c r="M663" s="41"/>
      <c r="N663" s="41"/>
      <c r="O663" s="41"/>
      <c r="P663" s="41"/>
      <c r="Q663" s="41"/>
      <c r="R663" s="41"/>
      <c r="S663" s="41"/>
      <c r="T663" s="41"/>
      <c r="U663" s="41"/>
      <c r="V663" s="41"/>
      <c r="W663" s="41"/>
      <c r="X663" s="41"/>
      <c r="Y663" s="41"/>
      <c r="Z663" s="41"/>
      <c r="AA663" s="41"/>
    </row>
    <row r="664" spans="1:27" ht="16">
      <c r="A664" s="36"/>
      <c r="B664" s="41"/>
      <c r="C664" s="41"/>
      <c r="D664" s="41"/>
      <c r="E664" s="41"/>
      <c r="F664" s="41"/>
      <c r="G664" s="65"/>
      <c r="H664" s="65"/>
      <c r="I664" s="65"/>
      <c r="J664" s="41"/>
      <c r="K664" s="41"/>
      <c r="L664" s="41"/>
      <c r="M664" s="41"/>
      <c r="N664" s="41"/>
      <c r="O664" s="41"/>
      <c r="P664" s="41"/>
      <c r="Q664" s="41"/>
      <c r="R664" s="41"/>
      <c r="S664" s="41"/>
      <c r="T664" s="41"/>
      <c r="U664" s="41"/>
      <c r="V664" s="41"/>
      <c r="W664" s="41"/>
      <c r="X664" s="41"/>
      <c r="Y664" s="41"/>
      <c r="Z664" s="41"/>
      <c r="AA664" s="41"/>
    </row>
    <row r="665" spans="1:27" ht="16">
      <c r="A665" s="36"/>
      <c r="B665" s="41"/>
      <c r="C665" s="41"/>
      <c r="D665" s="41"/>
      <c r="E665" s="41"/>
      <c r="F665" s="41"/>
      <c r="G665" s="65"/>
      <c r="H665" s="65"/>
      <c r="I665" s="65"/>
      <c r="J665" s="41"/>
      <c r="K665" s="41"/>
      <c r="L665" s="41"/>
      <c r="M665" s="41"/>
      <c r="N665" s="41"/>
      <c r="O665" s="41"/>
      <c r="P665" s="41"/>
      <c r="Q665" s="41"/>
      <c r="R665" s="41"/>
      <c r="S665" s="41"/>
      <c r="T665" s="41"/>
      <c r="U665" s="41"/>
      <c r="V665" s="41"/>
      <c r="W665" s="41"/>
      <c r="X665" s="41"/>
      <c r="Y665" s="41"/>
      <c r="Z665" s="41"/>
      <c r="AA665" s="41"/>
    </row>
    <row r="666" spans="1:27" ht="16">
      <c r="A666" s="36"/>
      <c r="B666" s="41"/>
      <c r="C666" s="41"/>
      <c r="D666" s="41"/>
      <c r="E666" s="41"/>
      <c r="F666" s="41"/>
      <c r="G666" s="65"/>
      <c r="H666" s="65"/>
      <c r="I666" s="65"/>
      <c r="J666" s="41"/>
      <c r="K666" s="41"/>
      <c r="L666" s="41"/>
      <c r="M666" s="41"/>
      <c r="N666" s="41"/>
      <c r="O666" s="41"/>
      <c r="P666" s="41"/>
      <c r="Q666" s="41"/>
      <c r="R666" s="41"/>
      <c r="S666" s="41"/>
      <c r="T666" s="41"/>
      <c r="U666" s="41"/>
      <c r="V666" s="41"/>
      <c r="W666" s="41"/>
      <c r="X666" s="41"/>
      <c r="Y666" s="41"/>
      <c r="Z666" s="41"/>
      <c r="AA666" s="41"/>
    </row>
    <row r="667" spans="1:27" ht="16">
      <c r="A667" s="36"/>
      <c r="B667" s="41"/>
      <c r="C667" s="41"/>
      <c r="D667" s="41"/>
      <c r="E667" s="41"/>
      <c r="F667" s="41"/>
      <c r="G667" s="65"/>
      <c r="H667" s="65"/>
      <c r="I667" s="65"/>
      <c r="J667" s="41"/>
      <c r="K667" s="41"/>
      <c r="L667" s="41"/>
      <c r="M667" s="41"/>
      <c r="N667" s="41"/>
      <c r="O667" s="41"/>
      <c r="P667" s="41"/>
      <c r="Q667" s="41"/>
      <c r="R667" s="41"/>
      <c r="S667" s="41"/>
      <c r="T667" s="41"/>
      <c r="U667" s="41"/>
      <c r="V667" s="41"/>
      <c r="W667" s="41"/>
      <c r="X667" s="41"/>
      <c r="Y667" s="41"/>
      <c r="Z667" s="41"/>
      <c r="AA667" s="41"/>
    </row>
    <row r="668" spans="1:27" ht="16">
      <c r="A668" s="36"/>
      <c r="B668" s="41"/>
      <c r="C668" s="41"/>
      <c r="D668" s="41"/>
      <c r="E668" s="41"/>
      <c r="F668" s="41"/>
      <c r="G668" s="65"/>
      <c r="H668" s="65"/>
      <c r="I668" s="65"/>
      <c r="J668" s="41"/>
      <c r="K668" s="41"/>
      <c r="L668" s="41"/>
      <c r="M668" s="41"/>
      <c r="N668" s="41"/>
      <c r="O668" s="41"/>
      <c r="P668" s="41"/>
      <c r="Q668" s="41"/>
      <c r="R668" s="41"/>
      <c r="S668" s="41"/>
      <c r="T668" s="41"/>
      <c r="U668" s="41"/>
      <c r="V668" s="41"/>
      <c r="W668" s="41"/>
      <c r="X668" s="41"/>
      <c r="Y668" s="41"/>
      <c r="Z668" s="41"/>
      <c r="AA668" s="41"/>
    </row>
    <row r="669" spans="1:27" ht="16">
      <c r="A669" s="36"/>
      <c r="B669" s="41"/>
      <c r="C669" s="41"/>
      <c r="D669" s="41"/>
      <c r="E669" s="41"/>
      <c r="F669" s="41"/>
      <c r="G669" s="65"/>
      <c r="H669" s="65"/>
      <c r="I669" s="65"/>
      <c r="J669" s="41"/>
      <c r="K669" s="41"/>
      <c r="L669" s="41"/>
      <c r="M669" s="41"/>
      <c r="N669" s="41"/>
      <c r="O669" s="41"/>
      <c r="P669" s="41"/>
      <c r="Q669" s="41"/>
      <c r="R669" s="41"/>
      <c r="S669" s="41"/>
      <c r="T669" s="41"/>
      <c r="U669" s="41"/>
      <c r="V669" s="41"/>
      <c r="W669" s="41"/>
      <c r="X669" s="41"/>
      <c r="Y669" s="41"/>
      <c r="Z669" s="41"/>
      <c r="AA669" s="41"/>
    </row>
    <row r="670" spans="1:27" ht="16">
      <c r="A670" s="36"/>
      <c r="B670" s="41"/>
      <c r="C670" s="41"/>
      <c r="D670" s="41"/>
      <c r="E670" s="41"/>
      <c r="F670" s="41"/>
      <c r="G670" s="65"/>
      <c r="H670" s="65"/>
      <c r="I670" s="65"/>
      <c r="J670" s="41"/>
      <c r="K670" s="41"/>
      <c r="L670" s="41"/>
      <c r="M670" s="41"/>
      <c r="N670" s="41"/>
      <c r="O670" s="41"/>
      <c r="P670" s="41"/>
      <c r="Q670" s="41"/>
      <c r="R670" s="41"/>
      <c r="S670" s="41"/>
      <c r="T670" s="41"/>
      <c r="U670" s="41"/>
      <c r="V670" s="41"/>
      <c r="W670" s="41"/>
      <c r="X670" s="41"/>
      <c r="Y670" s="41"/>
      <c r="Z670" s="41"/>
      <c r="AA670" s="41"/>
    </row>
    <row r="671" spans="1:27" ht="16">
      <c r="A671" s="36"/>
      <c r="B671" s="41"/>
      <c r="C671" s="41"/>
      <c r="D671" s="41"/>
      <c r="E671" s="41"/>
      <c r="F671" s="41"/>
      <c r="G671" s="65"/>
      <c r="H671" s="65"/>
      <c r="I671" s="65"/>
      <c r="J671" s="41"/>
      <c r="K671" s="41"/>
      <c r="L671" s="41"/>
      <c r="M671" s="41"/>
      <c r="N671" s="41"/>
      <c r="O671" s="41"/>
      <c r="P671" s="41"/>
      <c r="Q671" s="41"/>
      <c r="R671" s="41"/>
      <c r="S671" s="41"/>
      <c r="T671" s="41"/>
      <c r="U671" s="41"/>
      <c r="V671" s="41"/>
      <c r="W671" s="41"/>
      <c r="X671" s="41"/>
      <c r="Y671" s="41"/>
      <c r="Z671" s="41"/>
      <c r="AA671" s="41"/>
    </row>
    <row r="672" spans="1:27" ht="16">
      <c r="A672" s="36"/>
      <c r="B672" s="41"/>
      <c r="C672" s="41"/>
      <c r="D672" s="41"/>
      <c r="E672" s="41"/>
      <c r="F672" s="41"/>
      <c r="G672" s="65"/>
      <c r="H672" s="65"/>
      <c r="I672" s="65"/>
      <c r="J672" s="41"/>
      <c r="K672" s="41"/>
      <c r="L672" s="41"/>
      <c r="M672" s="41"/>
      <c r="N672" s="41"/>
      <c r="O672" s="41"/>
      <c r="P672" s="41"/>
      <c r="Q672" s="41"/>
      <c r="R672" s="41"/>
      <c r="S672" s="41"/>
      <c r="T672" s="41"/>
      <c r="U672" s="41"/>
      <c r="V672" s="41"/>
      <c r="W672" s="41"/>
      <c r="X672" s="41"/>
      <c r="Y672" s="41"/>
      <c r="Z672" s="41"/>
      <c r="AA672" s="41"/>
    </row>
    <row r="673" spans="1:27" ht="16">
      <c r="A673" s="36"/>
      <c r="B673" s="41"/>
      <c r="C673" s="41"/>
      <c r="D673" s="41"/>
      <c r="E673" s="41"/>
      <c r="F673" s="41"/>
      <c r="G673" s="65"/>
      <c r="H673" s="65"/>
      <c r="I673" s="65"/>
      <c r="J673" s="41"/>
      <c r="K673" s="41"/>
      <c r="L673" s="41"/>
      <c r="M673" s="41"/>
      <c r="N673" s="41"/>
      <c r="O673" s="41"/>
      <c r="P673" s="41"/>
      <c r="Q673" s="41"/>
      <c r="R673" s="41"/>
      <c r="S673" s="41"/>
      <c r="T673" s="41"/>
      <c r="U673" s="41"/>
      <c r="V673" s="41"/>
      <c r="W673" s="41"/>
      <c r="X673" s="41"/>
      <c r="Y673" s="41"/>
      <c r="Z673" s="41"/>
      <c r="AA673" s="41"/>
    </row>
    <row r="674" spans="1:27" ht="16">
      <c r="A674" s="36"/>
      <c r="B674" s="41"/>
      <c r="C674" s="41"/>
      <c r="D674" s="41"/>
      <c r="E674" s="41"/>
      <c r="F674" s="41"/>
      <c r="G674" s="65"/>
      <c r="H674" s="65"/>
      <c r="I674" s="65"/>
      <c r="J674" s="41"/>
      <c r="K674" s="41"/>
      <c r="L674" s="41"/>
      <c r="M674" s="41"/>
      <c r="N674" s="41"/>
      <c r="O674" s="41"/>
      <c r="P674" s="41"/>
      <c r="Q674" s="41"/>
      <c r="R674" s="41"/>
      <c r="S674" s="41"/>
      <c r="T674" s="41"/>
      <c r="U674" s="41"/>
      <c r="V674" s="41"/>
      <c r="W674" s="41"/>
      <c r="X674" s="41"/>
      <c r="Y674" s="41"/>
      <c r="Z674" s="41"/>
      <c r="AA674" s="41"/>
    </row>
    <row r="675" spans="1:27" ht="16">
      <c r="A675" s="36"/>
      <c r="B675" s="41"/>
      <c r="C675" s="41"/>
      <c r="D675" s="41"/>
      <c r="E675" s="41"/>
      <c r="F675" s="41"/>
      <c r="G675" s="65"/>
      <c r="H675" s="65"/>
      <c r="I675" s="65"/>
      <c r="J675" s="41"/>
      <c r="K675" s="41"/>
      <c r="L675" s="41"/>
      <c r="M675" s="41"/>
      <c r="N675" s="41"/>
      <c r="O675" s="41"/>
      <c r="P675" s="41"/>
      <c r="Q675" s="41"/>
      <c r="R675" s="41"/>
      <c r="S675" s="41"/>
      <c r="T675" s="41"/>
      <c r="U675" s="41"/>
      <c r="V675" s="41"/>
      <c r="W675" s="41"/>
      <c r="X675" s="41"/>
      <c r="Y675" s="41"/>
      <c r="Z675" s="41"/>
      <c r="AA675" s="41"/>
    </row>
    <row r="676" spans="1:27" ht="16">
      <c r="A676" s="36"/>
      <c r="B676" s="41"/>
      <c r="C676" s="41"/>
      <c r="D676" s="41"/>
      <c r="E676" s="41"/>
      <c r="F676" s="41"/>
      <c r="G676" s="65"/>
      <c r="H676" s="65"/>
      <c r="I676" s="65"/>
      <c r="J676" s="41"/>
      <c r="K676" s="41"/>
      <c r="L676" s="41"/>
      <c r="M676" s="41"/>
      <c r="N676" s="41"/>
      <c r="O676" s="41"/>
      <c r="P676" s="41"/>
      <c r="Q676" s="41"/>
      <c r="R676" s="41"/>
      <c r="S676" s="41"/>
      <c r="T676" s="41"/>
      <c r="U676" s="41"/>
      <c r="V676" s="41"/>
      <c r="W676" s="41"/>
      <c r="X676" s="41"/>
      <c r="Y676" s="41"/>
      <c r="Z676" s="41"/>
      <c r="AA676" s="41"/>
    </row>
    <row r="677" spans="1:27" ht="16">
      <c r="A677" s="36"/>
      <c r="B677" s="41"/>
      <c r="C677" s="41"/>
      <c r="D677" s="41"/>
      <c r="E677" s="41"/>
      <c r="F677" s="41"/>
      <c r="G677" s="65"/>
      <c r="H677" s="65"/>
      <c r="I677" s="65"/>
      <c r="J677" s="41"/>
      <c r="K677" s="41"/>
      <c r="L677" s="41"/>
      <c r="M677" s="41"/>
      <c r="N677" s="41"/>
      <c r="O677" s="41"/>
      <c r="P677" s="41"/>
      <c r="Q677" s="41"/>
      <c r="R677" s="41"/>
      <c r="S677" s="41"/>
      <c r="T677" s="41"/>
      <c r="U677" s="41"/>
      <c r="V677" s="41"/>
      <c r="W677" s="41"/>
      <c r="X677" s="41"/>
      <c r="Y677" s="41"/>
      <c r="Z677" s="41"/>
      <c r="AA677" s="41"/>
    </row>
    <row r="678" spans="1:27" ht="16">
      <c r="A678" s="36"/>
      <c r="B678" s="41"/>
      <c r="C678" s="41"/>
      <c r="D678" s="41"/>
      <c r="E678" s="41"/>
      <c r="F678" s="41"/>
      <c r="G678" s="65"/>
      <c r="H678" s="65"/>
      <c r="I678" s="65"/>
      <c r="J678" s="41"/>
      <c r="K678" s="41"/>
      <c r="L678" s="41"/>
      <c r="M678" s="41"/>
      <c r="N678" s="41"/>
      <c r="O678" s="41"/>
      <c r="P678" s="41"/>
      <c r="Q678" s="41"/>
      <c r="R678" s="41"/>
      <c r="S678" s="41"/>
      <c r="T678" s="41"/>
      <c r="U678" s="41"/>
      <c r="V678" s="41"/>
      <c r="W678" s="41"/>
      <c r="X678" s="41"/>
      <c r="Y678" s="41"/>
      <c r="Z678" s="41"/>
      <c r="AA678" s="41"/>
    </row>
    <row r="679" spans="1:27" ht="16">
      <c r="A679" s="36"/>
      <c r="B679" s="41"/>
      <c r="C679" s="41"/>
      <c r="D679" s="41"/>
      <c r="E679" s="41"/>
      <c r="F679" s="41"/>
      <c r="G679" s="65"/>
      <c r="H679" s="65"/>
      <c r="I679" s="65"/>
      <c r="J679" s="41"/>
      <c r="K679" s="41"/>
      <c r="L679" s="41"/>
      <c r="M679" s="41"/>
      <c r="N679" s="41"/>
      <c r="O679" s="41"/>
      <c r="P679" s="41"/>
      <c r="Q679" s="41"/>
      <c r="R679" s="41"/>
      <c r="S679" s="41"/>
      <c r="T679" s="41"/>
      <c r="U679" s="41"/>
      <c r="V679" s="41"/>
      <c r="W679" s="41"/>
      <c r="X679" s="41"/>
      <c r="Y679" s="41"/>
      <c r="Z679" s="41"/>
      <c r="AA679" s="41"/>
    </row>
    <row r="680" spans="1:27" ht="16">
      <c r="A680" s="36"/>
      <c r="B680" s="41"/>
      <c r="C680" s="41"/>
      <c r="D680" s="41"/>
      <c r="E680" s="41"/>
      <c r="F680" s="41"/>
      <c r="G680" s="65"/>
      <c r="H680" s="65"/>
      <c r="I680" s="65"/>
      <c r="J680" s="41"/>
      <c r="K680" s="41"/>
      <c r="L680" s="41"/>
      <c r="M680" s="41"/>
      <c r="N680" s="41"/>
      <c r="O680" s="41"/>
      <c r="P680" s="41"/>
      <c r="Q680" s="41"/>
      <c r="R680" s="41"/>
      <c r="S680" s="41"/>
      <c r="T680" s="41"/>
      <c r="U680" s="41"/>
      <c r="V680" s="41"/>
      <c r="W680" s="41"/>
      <c r="X680" s="41"/>
      <c r="Y680" s="41"/>
      <c r="Z680" s="41"/>
      <c r="AA680" s="41"/>
    </row>
    <row r="681" spans="1:27" ht="16">
      <c r="A681" s="36"/>
      <c r="B681" s="41"/>
      <c r="C681" s="41"/>
      <c r="D681" s="41"/>
      <c r="E681" s="41"/>
      <c r="F681" s="41"/>
      <c r="G681" s="65"/>
      <c r="H681" s="65"/>
      <c r="I681" s="65"/>
      <c r="J681" s="41"/>
      <c r="K681" s="41"/>
      <c r="L681" s="41"/>
      <c r="M681" s="41"/>
      <c r="N681" s="41"/>
      <c r="O681" s="41"/>
      <c r="P681" s="41"/>
      <c r="Q681" s="41"/>
      <c r="R681" s="41"/>
      <c r="S681" s="41"/>
      <c r="T681" s="41"/>
      <c r="U681" s="41"/>
      <c r="V681" s="41"/>
      <c r="W681" s="41"/>
      <c r="X681" s="41"/>
      <c r="Y681" s="41"/>
      <c r="Z681" s="41"/>
      <c r="AA681" s="41"/>
    </row>
    <row r="682" spans="1:27" ht="16">
      <c r="A682" s="36"/>
      <c r="B682" s="41"/>
      <c r="C682" s="41"/>
      <c r="D682" s="41"/>
      <c r="E682" s="41"/>
      <c r="F682" s="41"/>
      <c r="G682" s="65"/>
      <c r="H682" s="65"/>
      <c r="I682" s="65"/>
      <c r="J682" s="41"/>
      <c r="K682" s="41"/>
      <c r="L682" s="41"/>
      <c r="M682" s="41"/>
      <c r="N682" s="41"/>
      <c r="O682" s="41"/>
      <c r="P682" s="41"/>
      <c r="Q682" s="41"/>
      <c r="R682" s="41"/>
      <c r="S682" s="41"/>
      <c r="T682" s="41"/>
      <c r="U682" s="41"/>
      <c r="V682" s="41"/>
      <c r="W682" s="41"/>
      <c r="X682" s="41"/>
      <c r="Y682" s="41"/>
      <c r="Z682" s="41"/>
      <c r="AA682" s="41"/>
    </row>
    <row r="683" spans="1:27" ht="16">
      <c r="A683" s="36"/>
      <c r="B683" s="41"/>
      <c r="C683" s="41"/>
      <c r="D683" s="41"/>
      <c r="E683" s="41"/>
      <c r="F683" s="41"/>
      <c r="G683" s="65"/>
      <c r="H683" s="65"/>
      <c r="I683" s="65"/>
      <c r="J683" s="41"/>
      <c r="K683" s="41"/>
      <c r="L683" s="41"/>
      <c r="M683" s="41"/>
      <c r="N683" s="41"/>
      <c r="O683" s="41"/>
      <c r="P683" s="41"/>
      <c r="Q683" s="41"/>
      <c r="R683" s="41"/>
      <c r="S683" s="41"/>
      <c r="T683" s="41"/>
      <c r="U683" s="41"/>
      <c r="V683" s="41"/>
      <c r="W683" s="41"/>
      <c r="X683" s="41"/>
      <c r="Y683" s="41"/>
      <c r="Z683" s="41"/>
      <c r="AA683" s="41"/>
    </row>
    <row r="684" spans="1:27" ht="16">
      <c r="A684" s="36"/>
      <c r="B684" s="41"/>
      <c r="C684" s="41"/>
      <c r="D684" s="41"/>
      <c r="E684" s="41"/>
      <c r="F684" s="41"/>
      <c r="G684" s="65"/>
      <c r="H684" s="65"/>
      <c r="I684" s="65"/>
      <c r="J684" s="41"/>
      <c r="K684" s="41"/>
      <c r="L684" s="41"/>
      <c r="M684" s="41"/>
      <c r="N684" s="41"/>
      <c r="O684" s="41"/>
      <c r="P684" s="41"/>
      <c r="Q684" s="41"/>
      <c r="R684" s="41"/>
      <c r="S684" s="41"/>
      <c r="T684" s="41"/>
      <c r="U684" s="41"/>
      <c r="V684" s="41"/>
      <c r="W684" s="41"/>
      <c r="X684" s="41"/>
      <c r="Y684" s="41"/>
      <c r="Z684" s="41"/>
      <c r="AA684" s="41"/>
    </row>
    <row r="685" spans="1:27" ht="16">
      <c r="A685" s="36"/>
      <c r="B685" s="41"/>
      <c r="C685" s="41"/>
      <c r="D685" s="41"/>
      <c r="E685" s="41"/>
      <c r="F685" s="41"/>
      <c r="G685" s="65"/>
      <c r="H685" s="65"/>
      <c r="I685" s="65"/>
      <c r="J685" s="41"/>
      <c r="K685" s="41"/>
      <c r="L685" s="41"/>
      <c r="M685" s="41"/>
      <c r="N685" s="41"/>
      <c r="O685" s="41"/>
      <c r="P685" s="41"/>
      <c r="Q685" s="41"/>
      <c r="R685" s="41"/>
      <c r="S685" s="41"/>
      <c r="T685" s="41"/>
      <c r="U685" s="41"/>
      <c r="V685" s="41"/>
      <c r="W685" s="41"/>
      <c r="X685" s="41"/>
      <c r="Y685" s="41"/>
      <c r="Z685" s="41"/>
      <c r="AA685" s="41"/>
    </row>
    <row r="686" spans="1:27" ht="16">
      <c r="A686" s="36"/>
      <c r="B686" s="41"/>
      <c r="C686" s="41"/>
      <c r="D686" s="41"/>
      <c r="E686" s="41"/>
      <c r="F686" s="41"/>
      <c r="G686" s="65"/>
      <c r="H686" s="65"/>
      <c r="I686" s="65"/>
      <c r="J686" s="41"/>
      <c r="K686" s="41"/>
      <c r="L686" s="41"/>
      <c r="M686" s="41"/>
      <c r="N686" s="41"/>
      <c r="O686" s="41"/>
      <c r="P686" s="41"/>
      <c r="Q686" s="41"/>
      <c r="R686" s="41"/>
      <c r="S686" s="41"/>
      <c r="T686" s="41"/>
      <c r="U686" s="41"/>
      <c r="V686" s="41"/>
      <c r="W686" s="41"/>
      <c r="X686" s="41"/>
      <c r="Y686" s="41"/>
      <c r="Z686" s="41"/>
      <c r="AA686" s="41"/>
    </row>
    <row r="687" spans="1:27" ht="16">
      <c r="A687" s="36"/>
      <c r="B687" s="41"/>
      <c r="C687" s="41"/>
      <c r="D687" s="41"/>
      <c r="E687" s="41"/>
      <c r="F687" s="41"/>
      <c r="G687" s="65"/>
      <c r="H687" s="65"/>
      <c r="I687" s="65"/>
      <c r="J687" s="41"/>
      <c r="K687" s="41"/>
      <c r="L687" s="41"/>
      <c r="M687" s="41"/>
      <c r="N687" s="41"/>
      <c r="O687" s="41"/>
      <c r="P687" s="41"/>
      <c r="Q687" s="41"/>
      <c r="R687" s="41"/>
      <c r="S687" s="41"/>
      <c r="T687" s="41"/>
      <c r="U687" s="41"/>
      <c r="V687" s="41"/>
      <c r="W687" s="41"/>
      <c r="X687" s="41"/>
      <c r="Y687" s="41"/>
      <c r="Z687" s="41"/>
      <c r="AA687" s="41"/>
    </row>
    <row r="688" spans="1:27" ht="16">
      <c r="A688" s="36"/>
      <c r="B688" s="41"/>
      <c r="C688" s="41"/>
      <c r="D688" s="41"/>
      <c r="E688" s="41"/>
      <c r="F688" s="41"/>
      <c r="G688" s="65"/>
      <c r="H688" s="65"/>
      <c r="I688" s="65"/>
      <c r="J688" s="41"/>
      <c r="K688" s="41"/>
      <c r="L688" s="41"/>
      <c r="M688" s="41"/>
      <c r="N688" s="41"/>
      <c r="O688" s="41"/>
      <c r="P688" s="41"/>
      <c r="Q688" s="41"/>
      <c r="R688" s="41"/>
      <c r="S688" s="41"/>
      <c r="T688" s="41"/>
      <c r="U688" s="41"/>
      <c r="V688" s="41"/>
      <c r="W688" s="41"/>
      <c r="X688" s="41"/>
      <c r="Y688" s="41"/>
      <c r="Z688" s="41"/>
      <c r="AA688" s="41"/>
    </row>
    <row r="689" spans="1:27" ht="16">
      <c r="A689" s="36"/>
      <c r="B689" s="41"/>
      <c r="C689" s="41"/>
      <c r="D689" s="41"/>
      <c r="E689" s="41"/>
      <c r="F689" s="41"/>
      <c r="G689" s="65"/>
      <c r="H689" s="65"/>
      <c r="I689" s="65"/>
      <c r="J689" s="41"/>
      <c r="K689" s="41"/>
      <c r="L689" s="41"/>
      <c r="M689" s="41"/>
      <c r="N689" s="41"/>
      <c r="O689" s="41"/>
      <c r="P689" s="41"/>
      <c r="Q689" s="41"/>
      <c r="R689" s="41"/>
      <c r="S689" s="41"/>
      <c r="T689" s="41"/>
      <c r="U689" s="41"/>
      <c r="V689" s="41"/>
      <c r="W689" s="41"/>
      <c r="X689" s="41"/>
      <c r="Y689" s="41"/>
      <c r="Z689" s="41"/>
      <c r="AA689" s="41"/>
    </row>
    <row r="690" spans="1:27" ht="16">
      <c r="A690" s="36"/>
      <c r="B690" s="41"/>
      <c r="C690" s="41"/>
      <c r="D690" s="41"/>
      <c r="E690" s="41"/>
      <c r="F690" s="41"/>
      <c r="G690" s="65"/>
      <c r="H690" s="65"/>
      <c r="I690" s="65"/>
      <c r="J690" s="41"/>
      <c r="K690" s="41"/>
      <c r="L690" s="41"/>
      <c r="M690" s="41"/>
      <c r="N690" s="41"/>
      <c r="O690" s="41"/>
      <c r="P690" s="41"/>
      <c r="Q690" s="41"/>
      <c r="R690" s="41"/>
      <c r="S690" s="41"/>
      <c r="T690" s="41"/>
      <c r="U690" s="41"/>
      <c r="V690" s="41"/>
      <c r="W690" s="41"/>
      <c r="X690" s="41"/>
      <c r="Y690" s="41"/>
      <c r="Z690" s="41"/>
      <c r="AA690" s="41"/>
    </row>
    <row r="691" spans="1:27" ht="16">
      <c r="A691" s="36"/>
      <c r="B691" s="41"/>
      <c r="C691" s="41"/>
      <c r="D691" s="41"/>
      <c r="E691" s="41"/>
      <c r="F691" s="41"/>
      <c r="G691" s="65"/>
      <c r="H691" s="65"/>
      <c r="I691" s="65"/>
      <c r="J691" s="41"/>
      <c r="K691" s="41"/>
      <c r="L691" s="41"/>
      <c r="M691" s="41"/>
      <c r="N691" s="41"/>
      <c r="O691" s="41"/>
      <c r="P691" s="41"/>
      <c r="Q691" s="41"/>
      <c r="R691" s="41"/>
      <c r="S691" s="41"/>
      <c r="T691" s="41"/>
      <c r="U691" s="41"/>
      <c r="V691" s="41"/>
      <c r="W691" s="41"/>
      <c r="X691" s="41"/>
      <c r="Y691" s="41"/>
      <c r="Z691" s="41"/>
      <c r="AA691" s="41"/>
    </row>
    <row r="692" spans="1:27" ht="16">
      <c r="A692" s="36"/>
      <c r="B692" s="41"/>
      <c r="C692" s="41"/>
      <c r="D692" s="41"/>
      <c r="E692" s="41"/>
      <c r="F692" s="41"/>
      <c r="G692" s="65"/>
      <c r="H692" s="65"/>
      <c r="I692" s="65"/>
      <c r="J692" s="41"/>
      <c r="K692" s="41"/>
      <c r="L692" s="41"/>
      <c r="M692" s="41"/>
      <c r="N692" s="41"/>
      <c r="O692" s="41"/>
      <c r="P692" s="41"/>
      <c r="Q692" s="41"/>
      <c r="R692" s="41"/>
      <c r="S692" s="41"/>
      <c r="T692" s="41"/>
      <c r="U692" s="41"/>
      <c r="V692" s="41"/>
      <c r="W692" s="41"/>
      <c r="X692" s="41"/>
      <c r="Y692" s="41"/>
      <c r="Z692" s="41"/>
      <c r="AA692" s="41"/>
    </row>
    <row r="693" spans="1:27" ht="16">
      <c r="A693" s="36"/>
      <c r="B693" s="41"/>
      <c r="C693" s="41"/>
      <c r="D693" s="41"/>
      <c r="E693" s="41"/>
      <c r="F693" s="41"/>
      <c r="G693" s="65"/>
      <c r="H693" s="65"/>
      <c r="I693" s="65"/>
      <c r="J693" s="41"/>
      <c r="K693" s="41"/>
      <c r="L693" s="41"/>
      <c r="M693" s="41"/>
      <c r="N693" s="41"/>
      <c r="O693" s="41"/>
      <c r="P693" s="41"/>
      <c r="Q693" s="41"/>
      <c r="R693" s="41"/>
      <c r="S693" s="41"/>
      <c r="T693" s="41"/>
      <c r="U693" s="41"/>
      <c r="V693" s="41"/>
      <c r="W693" s="41"/>
      <c r="X693" s="41"/>
      <c r="Y693" s="41"/>
      <c r="Z693" s="41"/>
      <c r="AA693" s="41"/>
    </row>
    <row r="694" spans="1:27" ht="16">
      <c r="A694" s="36"/>
      <c r="B694" s="41"/>
      <c r="C694" s="41"/>
      <c r="D694" s="41"/>
      <c r="E694" s="41"/>
      <c r="F694" s="41"/>
      <c r="G694" s="65"/>
      <c r="H694" s="65"/>
      <c r="I694" s="65"/>
      <c r="J694" s="41"/>
      <c r="K694" s="41"/>
      <c r="L694" s="41"/>
      <c r="M694" s="41"/>
      <c r="N694" s="41"/>
      <c r="O694" s="41"/>
      <c r="P694" s="41"/>
      <c r="Q694" s="41"/>
      <c r="R694" s="41"/>
      <c r="S694" s="41"/>
      <c r="T694" s="41"/>
      <c r="U694" s="41"/>
      <c r="V694" s="41"/>
      <c r="W694" s="41"/>
      <c r="X694" s="41"/>
      <c r="Y694" s="41"/>
      <c r="Z694" s="41"/>
      <c r="AA694" s="41"/>
    </row>
    <row r="695" spans="1:27" ht="16">
      <c r="A695" s="36"/>
      <c r="B695" s="41"/>
      <c r="C695" s="41"/>
      <c r="D695" s="41"/>
      <c r="E695" s="41"/>
      <c r="F695" s="41"/>
      <c r="G695" s="65"/>
      <c r="H695" s="65"/>
      <c r="I695" s="65"/>
      <c r="J695" s="41"/>
      <c r="K695" s="41"/>
      <c r="L695" s="41"/>
      <c r="M695" s="41"/>
      <c r="N695" s="41"/>
      <c r="O695" s="41"/>
      <c r="P695" s="41"/>
      <c r="Q695" s="41"/>
      <c r="R695" s="41"/>
      <c r="S695" s="41"/>
      <c r="T695" s="41"/>
      <c r="U695" s="41"/>
      <c r="V695" s="41"/>
      <c r="W695" s="41"/>
      <c r="X695" s="41"/>
      <c r="Y695" s="41"/>
      <c r="Z695" s="41"/>
      <c r="AA695" s="41"/>
    </row>
    <row r="696" spans="1:27" ht="16">
      <c r="A696" s="36"/>
      <c r="B696" s="41"/>
      <c r="C696" s="41"/>
      <c r="D696" s="41"/>
      <c r="E696" s="41"/>
      <c r="F696" s="41"/>
      <c r="G696" s="65"/>
      <c r="H696" s="65"/>
      <c r="I696" s="65"/>
      <c r="J696" s="41"/>
      <c r="K696" s="41"/>
      <c r="L696" s="41"/>
      <c r="M696" s="41"/>
      <c r="N696" s="41"/>
      <c r="O696" s="41"/>
      <c r="P696" s="41"/>
      <c r="Q696" s="41"/>
      <c r="R696" s="41"/>
      <c r="S696" s="41"/>
      <c r="T696" s="41"/>
      <c r="U696" s="41"/>
      <c r="V696" s="41"/>
      <c r="W696" s="41"/>
      <c r="X696" s="41"/>
      <c r="Y696" s="41"/>
      <c r="Z696" s="41"/>
      <c r="AA696" s="41"/>
    </row>
    <row r="697" spans="1:27" ht="16">
      <c r="A697" s="36"/>
      <c r="B697" s="41"/>
      <c r="C697" s="41"/>
      <c r="D697" s="41"/>
      <c r="E697" s="41"/>
      <c r="F697" s="41"/>
      <c r="G697" s="65"/>
      <c r="H697" s="65"/>
      <c r="I697" s="65"/>
      <c r="J697" s="41"/>
      <c r="K697" s="41"/>
      <c r="L697" s="41"/>
      <c r="M697" s="41"/>
      <c r="N697" s="41"/>
      <c r="O697" s="41"/>
      <c r="P697" s="41"/>
      <c r="Q697" s="41"/>
      <c r="R697" s="41"/>
      <c r="S697" s="41"/>
      <c r="T697" s="41"/>
      <c r="U697" s="41"/>
      <c r="V697" s="41"/>
      <c r="W697" s="41"/>
      <c r="X697" s="41"/>
      <c r="Y697" s="41"/>
      <c r="Z697" s="41"/>
      <c r="AA697" s="41"/>
    </row>
    <row r="698" spans="1:27" ht="16">
      <c r="A698" s="36"/>
      <c r="B698" s="41"/>
      <c r="C698" s="41"/>
      <c r="D698" s="41"/>
      <c r="E698" s="41"/>
      <c r="F698" s="41"/>
      <c r="G698" s="65"/>
      <c r="H698" s="65"/>
      <c r="I698" s="65"/>
      <c r="J698" s="41"/>
      <c r="K698" s="41"/>
      <c r="L698" s="41"/>
      <c r="M698" s="41"/>
      <c r="N698" s="41"/>
      <c r="O698" s="41"/>
      <c r="P698" s="41"/>
      <c r="Q698" s="41"/>
      <c r="R698" s="41"/>
      <c r="S698" s="41"/>
      <c r="T698" s="41"/>
      <c r="U698" s="41"/>
      <c r="V698" s="41"/>
      <c r="W698" s="41"/>
      <c r="X698" s="41"/>
      <c r="Y698" s="41"/>
      <c r="Z698" s="41"/>
      <c r="AA698" s="41"/>
    </row>
    <row r="699" spans="1:27" ht="16">
      <c r="A699" s="36"/>
      <c r="B699" s="41"/>
      <c r="C699" s="41"/>
      <c r="D699" s="41"/>
      <c r="E699" s="41"/>
      <c r="F699" s="41"/>
      <c r="G699" s="65"/>
      <c r="H699" s="65"/>
      <c r="I699" s="65"/>
      <c r="J699" s="41"/>
      <c r="K699" s="41"/>
      <c r="L699" s="41"/>
      <c r="M699" s="41"/>
      <c r="N699" s="41"/>
      <c r="O699" s="41"/>
      <c r="P699" s="41"/>
      <c r="Q699" s="41"/>
      <c r="R699" s="41"/>
      <c r="S699" s="41"/>
      <c r="T699" s="41"/>
      <c r="U699" s="41"/>
      <c r="V699" s="41"/>
      <c r="W699" s="41"/>
      <c r="X699" s="41"/>
      <c r="Y699" s="41"/>
      <c r="Z699" s="41"/>
      <c r="AA699" s="41"/>
    </row>
    <row r="700" spans="1:27" ht="16">
      <c r="A700" s="36"/>
      <c r="B700" s="41"/>
      <c r="C700" s="41"/>
      <c r="D700" s="41"/>
      <c r="E700" s="41"/>
      <c r="F700" s="41"/>
      <c r="G700" s="65"/>
      <c r="H700" s="65"/>
      <c r="I700" s="65"/>
      <c r="J700" s="41"/>
      <c r="K700" s="41"/>
      <c r="L700" s="41"/>
      <c r="M700" s="41"/>
      <c r="N700" s="41"/>
      <c r="O700" s="41"/>
      <c r="P700" s="41"/>
      <c r="Q700" s="41"/>
      <c r="R700" s="41"/>
      <c r="S700" s="41"/>
      <c r="T700" s="41"/>
      <c r="U700" s="41"/>
      <c r="V700" s="41"/>
      <c r="W700" s="41"/>
      <c r="X700" s="41"/>
      <c r="Y700" s="41"/>
      <c r="Z700" s="41"/>
      <c r="AA700" s="41"/>
    </row>
    <row r="701" spans="1:27" ht="16">
      <c r="A701" s="36"/>
      <c r="B701" s="41"/>
      <c r="C701" s="41"/>
      <c r="D701" s="41"/>
      <c r="E701" s="41"/>
      <c r="F701" s="41"/>
      <c r="G701" s="65"/>
      <c r="H701" s="65"/>
      <c r="I701" s="65"/>
      <c r="J701" s="41"/>
      <c r="K701" s="41"/>
      <c r="L701" s="41"/>
      <c r="M701" s="41"/>
      <c r="N701" s="41"/>
      <c r="O701" s="41"/>
      <c r="P701" s="41"/>
      <c r="Q701" s="41"/>
      <c r="R701" s="41"/>
      <c r="S701" s="41"/>
      <c r="T701" s="41"/>
      <c r="U701" s="41"/>
      <c r="V701" s="41"/>
      <c r="W701" s="41"/>
      <c r="X701" s="41"/>
      <c r="Y701" s="41"/>
      <c r="Z701" s="41"/>
      <c r="AA701" s="41"/>
    </row>
    <row r="702" spans="1:27" ht="16">
      <c r="A702" s="36"/>
      <c r="B702" s="41"/>
      <c r="C702" s="41"/>
      <c r="D702" s="41"/>
      <c r="E702" s="41"/>
      <c r="F702" s="41"/>
      <c r="G702" s="65"/>
      <c r="H702" s="65"/>
      <c r="I702" s="65"/>
      <c r="J702" s="41"/>
      <c r="K702" s="41"/>
      <c r="L702" s="41"/>
      <c r="M702" s="41"/>
      <c r="N702" s="41"/>
      <c r="O702" s="41"/>
      <c r="P702" s="41"/>
      <c r="Q702" s="41"/>
      <c r="R702" s="41"/>
      <c r="S702" s="41"/>
      <c r="T702" s="41"/>
      <c r="U702" s="41"/>
      <c r="V702" s="41"/>
      <c r="W702" s="41"/>
      <c r="X702" s="41"/>
      <c r="Y702" s="41"/>
      <c r="Z702" s="41"/>
      <c r="AA702" s="41"/>
    </row>
    <row r="703" spans="1:27" ht="16">
      <c r="A703" s="36"/>
      <c r="B703" s="41"/>
      <c r="C703" s="41"/>
      <c r="D703" s="41"/>
      <c r="E703" s="41"/>
      <c r="F703" s="41"/>
      <c r="G703" s="65"/>
      <c r="H703" s="65"/>
      <c r="I703" s="65"/>
      <c r="J703" s="41"/>
      <c r="K703" s="41"/>
      <c r="L703" s="41"/>
      <c r="M703" s="41"/>
      <c r="N703" s="41"/>
      <c r="O703" s="41"/>
      <c r="P703" s="41"/>
      <c r="Q703" s="41"/>
      <c r="R703" s="41"/>
      <c r="S703" s="41"/>
      <c r="T703" s="41"/>
      <c r="U703" s="41"/>
      <c r="V703" s="41"/>
      <c r="W703" s="41"/>
      <c r="X703" s="41"/>
      <c r="Y703" s="41"/>
      <c r="Z703" s="41"/>
      <c r="AA703" s="41"/>
    </row>
    <row r="704" spans="1:27" ht="16">
      <c r="A704" s="36"/>
      <c r="B704" s="41"/>
      <c r="C704" s="41"/>
      <c r="D704" s="41"/>
      <c r="E704" s="41"/>
      <c r="F704" s="41"/>
      <c r="G704" s="65"/>
      <c r="H704" s="65"/>
      <c r="I704" s="65"/>
      <c r="J704" s="41"/>
      <c r="K704" s="41"/>
      <c r="L704" s="41"/>
      <c r="M704" s="41"/>
      <c r="N704" s="41"/>
      <c r="O704" s="41"/>
      <c r="P704" s="41"/>
      <c r="Q704" s="41"/>
      <c r="R704" s="41"/>
      <c r="S704" s="41"/>
      <c r="T704" s="41"/>
      <c r="U704" s="41"/>
      <c r="V704" s="41"/>
      <c r="W704" s="41"/>
      <c r="X704" s="41"/>
      <c r="Y704" s="41"/>
      <c r="Z704" s="41"/>
      <c r="AA704" s="41"/>
    </row>
    <row r="705" spans="1:27" ht="16">
      <c r="A705" s="36"/>
      <c r="B705" s="41"/>
      <c r="C705" s="41"/>
      <c r="D705" s="41"/>
      <c r="E705" s="41"/>
      <c r="F705" s="41"/>
      <c r="G705" s="65"/>
      <c r="H705" s="65"/>
      <c r="I705" s="65"/>
      <c r="J705" s="41"/>
      <c r="K705" s="41"/>
      <c r="L705" s="41"/>
      <c r="M705" s="41"/>
      <c r="N705" s="41"/>
      <c r="O705" s="41"/>
      <c r="P705" s="41"/>
      <c r="Q705" s="41"/>
      <c r="R705" s="41"/>
      <c r="S705" s="41"/>
      <c r="T705" s="41"/>
      <c r="U705" s="41"/>
      <c r="V705" s="41"/>
      <c r="W705" s="41"/>
      <c r="X705" s="41"/>
      <c r="Y705" s="41"/>
      <c r="Z705" s="41"/>
      <c r="AA705" s="41"/>
    </row>
    <row r="706" spans="1:27" ht="16">
      <c r="A706" s="36"/>
      <c r="B706" s="41"/>
      <c r="C706" s="41"/>
      <c r="D706" s="41"/>
      <c r="E706" s="41"/>
      <c r="F706" s="41"/>
      <c r="G706" s="65"/>
      <c r="H706" s="65"/>
      <c r="I706" s="65"/>
      <c r="J706" s="41"/>
      <c r="K706" s="41"/>
      <c r="L706" s="41"/>
      <c r="M706" s="41"/>
      <c r="N706" s="41"/>
      <c r="O706" s="41"/>
      <c r="P706" s="41"/>
      <c r="Q706" s="41"/>
      <c r="R706" s="41"/>
      <c r="S706" s="41"/>
      <c r="T706" s="41"/>
      <c r="U706" s="41"/>
      <c r="V706" s="41"/>
      <c r="W706" s="41"/>
      <c r="X706" s="41"/>
      <c r="Y706" s="41"/>
      <c r="Z706" s="41"/>
      <c r="AA706" s="41"/>
    </row>
    <row r="707" spans="1:27" ht="16">
      <c r="A707" s="36"/>
      <c r="B707" s="41"/>
      <c r="C707" s="41"/>
      <c r="D707" s="41"/>
      <c r="E707" s="41"/>
      <c r="F707" s="41"/>
      <c r="G707" s="65"/>
      <c r="H707" s="65"/>
      <c r="I707" s="65"/>
      <c r="J707" s="41"/>
      <c r="K707" s="41"/>
      <c r="L707" s="41"/>
      <c r="M707" s="41"/>
      <c r="N707" s="41"/>
      <c r="O707" s="41"/>
      <c r="P707" s="41"/>
      <c r="Q707" s="41"/>
      <c r="R707" s="41"/>
      <c r="S707" s="41"/>
      <c r="T707" s="41"/>
      <c r="U707" s="41"/>
      <c r="V707" s="41"/>
      <c r="W707" s="41"/>
      <c r="X707" s="41"/>
      <c r="Y707" s="41"/>
      <c r="Z707" s="41"/>
      <c r="AA707" s="41"/>
    </row>
    <row r="708" spans="1:27" ht="16">
      <c r="A708" s="36"/>
      <c r="B708" s="41"/>
      <c r="C708" s="41"/>
      <c r="D708" s="41"/>
      <c r="E708" s="41"/>
      <c r="F708" s="41"/>
      <c r="G708" s="65"/>
      <c r="H708" s="65"/>
      <c r="I708" s="65"/>
      <c r="J708" s="41"/>
      <c r="K708" s="41"/>
      <c r="L708" s="41"/>
      <c r="M708" s="41"/>
      <c r="N708" s="41"/>
      <c r="O708" s="41"/>
      <c r="P708" s="41"/>
      <c r="Q708" s="41"/>
      <c r="R708" s="41"/>
      <c r="S708" s="41"/>
      <c r="T708" s="41"/>
      <c r="U708" s="41"/>
      <c r="V708" s="41"/>
      <c r="W708" s="41"/>
      <c r="X708" s="41"/>
      <c r="Y708" s="41"/>
      <c r="Z708" s="41"/>
      <c r="AA708" s="41"/>
    </row>
    <row r="709" spans="1:27" ht="16">
      <c r="A709" s="36"/>
      <c r="B709" s="41"/>
      <c r="C709" s="41"/>
      <c r="D709" s="41"/>
      <c r="E709" s="41"/>
      <c r="F709" s="41"/>
      <c r="G709" s="65"/>
      <c r="H709" s="65"/>
      <c r="I709" s="65"/>
      <c r="J709" s="41"/>
      <c r="K709" s="41"/>
      <c r="L709" s="41"/>
      <c r="M709" s="41"/>
      <c r="N709" s="41"/>
      <c r="O709" s="41"/>
      <c r="P709" s="41"/>
      <c r="Q709" s="41"/>
      <c r="R709" s="41"/>
      <c r="S709" s="41"/>
      <c r="T709" s="41"/>
      <c r="U709" s="41"/>
      <c r="V709" s="41"/>
      <c r="W709" s="41"/>
      <c r="X709" s="41"/>
      <c r="Y709" s="41"/>
      <c r="Z709" s="41"/>
      <c r="AA709" s="41"/>
    </row>
    <row r="710" spans="1:27" ht="16">
      <c r="A710" s="36"/>
      <c r="B710" s="41"/>
      <c r="C710" s="41"/>
      <c r="D710" s="41"/>
      <c r="E710" s="41"/>
      <c r="F710" s="41"/>
      <c r="G710" s="65"/>
      <c r="H710" s="65"/>
      <c r="I710" s="65"/>
      <c r="J710" s="41"/>
      <c r="K710" s="41"/>
      <c r="L710" s="41"/>
      <c r="M710" s="41"/>
      <c r="N710" s="41"/>
      <c r="O710" s="41"/>
      <c r="P710" s="41"/>
      <c r="Q710" s="41"/>
      <c r="R710" s="41"/>
      <c r="S710" s="41"/>
      <c r="T710" s="41"/>
      <c r="U710" s="41"/>
      <c r="V710" s="41"/>
      <c r="W710" s="41"/>
      <c r="X710" s="41"/>
      <c r="Y710" s="41"/>
      <c r="Z710" s="41"/>
      <c r="AA710" s="41"/>
    </row>
    <row r="711" spans="1:27" ht="16">
      <c r="A711" s="36"/>
      <c r="B711" s="41"/>
      <c r="C711" s="41"/>
      <c r="D711" s="41"/>
      <c r="E711" s="41"/>
      <c r="F711" s="41"/>
      <c r="G711" s="65"/>
      <c r="H711" s="65"/>
      <c r="I711" s="65"/>
      <c r="J711" s="41"/>
      <c r="K711" s="41"/>
      <c r="L711" s="41"/>
      <c r="M711" s="41"/>
      <c r="N711" s="41"/>
      <c r="O711" s="41"/>
      <c r="P711" s="41"/>
      <c r="Q711" s="41"/>
      <c r="R711" s="41"/>
      <c r="S711" s="41"/>
      <c r="T711" s="41"/>
      <c r="U711" s="41"/>
      <c r="V711" s="41"/>
      <c r="W711" s="41"/>
      <c r="X711" s="41"/>
      <c r="Y711" s="41"/>
      <c r="Z711" s="41"/>
      <c r="AA711" s="41"/>
    </row>
    <row r="712" spans="1:27" ht="16">
      <c r="A712" s="36"/>
      <c r="B712" s="41"/>
      <c r="C712" s="41"/>
      <c r="D712" s="41"/>
      <c r="E712" s="41"/>
      <c r="F712" s="41"/>
      <c r="G712" s="65"/>
      <c r="H712" s="65"/>
      <c r="I712" s="65"/>
      <c r="J712" s="41"/>
      <c r="K712" s="41"/>
      <c r="L712" s="41"/>
      <c r="M712" s="41"/>
      <c r="N712" s="41"/>
      <c r="O712" s="41"/>
      <c r="P712" s="41"/>
      <c r="Q712" s="41"/>
      <c r="R712" s="41"/>
      <c r="S712" s="41"/>
      <c r="T712" s="41"/>
      <c r="U712" s="41"/>
      <c r="V712" s="41"/>
      <c r="W712" s="41"/>
      <c r="X712" s="41"/>
      <c r="Y712" s="41"/>
      <c r="Z712" s="41"/>
      <c r="AA712" s="41"/>
    </row>
    <row r="713" spans="1:27" ht="16">
      <c r="A713" s="36"/>
      <c r="B713" s="41"/>
      <c r="C713" s="41"/>
      <c r="D713" s="41"/>
      <c r="E713" s="41"/>
      <c r="F713" s="41"/>
      <c r="G713" s="65"/>
      <c r="H713" s="65"/>
      <c r="I713" s="65"/>
      <c r="J713" s="41"/>
      <c r="K713" s="41"/>
      <c r="L713" s="41"/>
      <c r="M713" s="41"/>
      <c r="N713" s="41"/>
      <c r="O713" s="41"/>
      <c r="P713" s="41"/>
      <c r="Q713" s="41"/>
      <c r="R713" s="41"/>
      <c r="S713" s="41"/>
      <c r="T713" s="41"/>
      <c r="U713" s="41"/>
      <c r="V713" s="41"/>
      <c r="W713" s="41"/>
      <c r="X713" s="41"/>
      <c r="Y713" s="41"/>
      <c r="Z713" s="41"/>
      <c r="AA713" s="41"/>
    </row>
    <row r="714" spans="1:27" ht="16">
      <c r="A714" s="36"/>
      <c r="B714" s="41"/>
      <c r="C714" s="41"/>
      <c r="D714" s="41"/>
      <c r="E714" s="41"/>
      <c r="F714" s="41"/>
      <c r="G714" s="65"/>
      <c r="H714" s="65"/>
      <c r="I714" s="65"/>
      <c r="J714" s="41"/>
      <c r="K714" s="41"/>
      <c r="L714" s="41"/>
      <c r="M714" s="41"/>
      <c r="N714" s="41"/>
      <c r="O714" s="41"/>
      <c r="P714" s="41"/>
      <c r="Q714" s="41"/>
      <c r="R714" s="41"/>
      <c r="S714" s="41"/>
      <c r="T714" s="41"/>
      <c r="U714" s="41"/>
      <c r="V714" s="41"/>
      <c r="W714" s="41"/>
      <c r="X714" s="41"/>
      <c r="Y714" s="41"/>
      <c r="Z714" s="41"/>
      <c r="AA714" s="41"/>
    </row>
    <row r="715" spans="1:27" ht="16">
      <c r="A715" s="36"/>
      <c r="B715" s="41"/>
      <c r="C715" s="41"/>
      <c r="D715" s="41"/>
      <c r="E715" s="41"/>
      <c r="F715" s="41"/>
      <c r="G715" s="65"/>
      <c r="H715" s="65"/>
      <c r="I715" s="65"/>
      <c r="J715" s="41"/>
      <c r="K715" s="41"/>
      <c r="L715" s="41"/>
      <c r="M715" s="41"/>
      <c r="N715" s="41"/>
      <c r="O715" s="41"/>
      <c r="P715" s="41"/>
      <c r="Q715" s="41"/>
      <c r="R715" s="41"/>
      <c r="S715" s="41"/>
      <c r="T715" s="41"/>
      <c r="U715" s="41"/>
      <c r="V715" s="41"/>
      <c r="W715" s="41"/>
      <c r="X715" s="41"/>
      <c r="Y715" s="41"/>
      <c r="Z715" s="41"/>
      <c r="AA715" s="41"/>
    </row>
    <row r="716" spans="1:27" ht="16">
      <c r="A716" s="36"/>
      <c r="B716" s="41"/>
      <c r="C716" s="41"/>
      <c r="D716" s="41"/>
      <c r="E716" s="41"/>
      <c r="F716" s="41"/>
      <c r="G716" s="65"/>
      <c r="H716" s="65"/>
      <c r="I716" s="65"/>
      <c r="J716" s="41"/>
      <c r="K716" s="41"/>
      <c r="L716" s="41"/>
      <c r="M716" s="41"/>
      <c r="N716" s="41"/>
      <c r="O716" s="41"/>
      <c r="P716" s="41"/>
      <c r="Q716" s="41"/>
      <c r="R716" s="41"/>
      <c r="S716" s="41"/>
      <c r="T716" s="41"/>
      <c r="U716" s="41"/>
      <c r="V716" s="41"/>
      <c r="W716" s="41"/>
      <c r="X716" s="41"/>
      <c r="Y716" s="41"/>
      <c r="Z716" s="41"/>
      <c r="AA716" s="41"/>
    </row>
    <row r="717" spans="1:27" ht="16">
      <c r="A717" s="36"/>
      <c r="B717" s="41"/>
      <c r="C717" s="41"/>
      <c r="D717" s="41"/>
      <c r="E717" s="41"/>
      <c r="F717" s="41"/>
      <c r="G717" s="65"/>
      <c r="H717" s="65"/>
      <c r="I717" s="65"/>
      <c r="J717" s="41"/>
      <c r="K717" s="41"/>
      <c r="L717" s="41"/>
      <c r="M717" s="41"/>
      <c r="N717" s="41"/>
      <c r="O717" s="41"/>
      <c r="P717" s="41"/>
      <c r="Q717" s="41"/>
      <c r="R717" s="41"/>
      <c r="S717" s="41"/>
      <c r="T717" s="41"/>
      <c r="U717" s="41"/>
      <c r="V717" s="41"/>
      <c r="W717" s="41"/>
      <c r="X717" s="41"/>
      <c r="Y717" s="41"/>
      <c r="Z717" s="41"/>
      <c r="AA717" s="41"/>
    </row>
    <row r="718" spans="1:27" ht="16">
      <c r="A718" s="36"/>
      <c r="B718" s="41"/>
      <c r="C718" s="41"/>
      <c r="D718" s="41"/>
      <c r="E718" s="41"/>
      <c r="F718" s="41"/>
      <c r="G718" s="65"/>
      <c r="H718" s="65"/>
      <c r="I718" s="65"/>
      <c r="J718" s="41"/>
      <c r="K718" s="41"/>
      <c r="L718" s="41"/>
      <c r="M718" s="41"/>
      <c r="N718" s="41"/>
      <c r="O718" s="41"/>
      <c r="P718" s="41"/>
      <c r="Q718" s="41"/>
      <c r="R718" s="41"/>
      <c r="S718" s="41"/>
      <c r="T718" s="41"/>
      <c r="U718" s="41"/>
      <c r="V718" s="41"/>
      <c r="W718" s="41"/>
      <c r="X718" s="41"/>
      <c r="Y718" s="41"/>
      <c r="Z718" s="41"/>
      <c r="AA718" s="41"/>
    </row>
    <row r="719" spans="1:27" ht="16">
      <c r="A719" s="36"/>
      <c r="B719" s="41"/>
      <c r="C719" s="41"/>
      <c r="D719" s="41"/>
      <c r="E719" s="41"/>
      <c r="F719" s="41"/>
      <c r="G719" s="65"/>
      <c r="H719" s="65"/>
      <c r="I719" s="65"/>
      <c r="J719" s="41"/>
      <c r="K719" s="41"/>
      <c r="L719" s="41"/>
      <c r="M719" s="41"/>
      <c r="N719" s="41"/>
      <c r="O719" s="41"/>
      <c r="P719" s="41"/>
      <c r="Q719" s="41"/>
      <c r="R719" s="41"/>
      <c r="S719" s="41"/>
      <c r="T719" s="41"/>
      <c r="U719" s="41"/>
      <c r="V719" s="41"/>
      <c r="W719" s="41"/>
      <c r="X719" s="41"/>
      <c r="Y719" s="41"/>
      <c r="Z719" s="41"/>
      <c r="AA719" s="41"/>
    </row>
    <row r="720" spans="1:27" ht="16">
      <c r="A720" s="36"/>
      <c r="B720" s="41"/>
      <c r="C720" s="41"/>
      <c r="D720" s="41"/>
      <c r="E720" s="41"/>
      <c r="F720" s="41"/>
      <c r="G720" s="65"/>
      <c r="H720" s="65"/>
      <c r="I720" s="65"/>
      <c r="J720" s="41"/>
      <c r="K720" s="41"/>
      <c r="L720" s="41"/>
      <c r="M720" s="41"/>
      <c r="N720" s="41"/>
      <c r="O720" s="41"/>
      <c r="P720" s="41"/>
      <c r="Q720" s="41"/>
      <c r="R720" s="41"/>
      <c r="S720" s="41"/>
      <c r="T720" s="41"/>
      <c r="U720" s="41"/>
      <c r="V720" s="41"/>
      <c r="W720" s="41"/>
      <c r="X720" s="41"/>
      <c r="Y720" s="41"/>
      <c r="Z720" s="41"/>
      <c r="AA720" s="41"/>
    </row>
    <row r="721" spans="1:27" ht="16">
      <c r="A721" s="36"/>
      <c r="B721" s="41"/>
      <c r="C721" s="41"/>
      <c r="D721" s="41"/>
      <c r="E721" s="41"/>
      <c r="F721" s="41"/>
      <c r="G721" s="65"/>
      <c r="H721" s="65"/>
      <c r="I721" s="65"/>
      <c r="J721" s="41"/>
      <c r="K721" s="41"/>
      <c r="L721" s="41"/>
      <c r="M721" s="41"/>
      <c r="N721" s="41"/>
      <c r="O721" s="41"/>
      <c r="P721" s="41"/>
      <c r="Q721" s="41"/>
      <c r="R721" s="41"/>
      <c r="S721" s="41"/>
      <c r="T721" s="41"/>
      <c r="U721" s="41"/>
      <c r="V721" s="41"/>
      <c r="W721" s="41"/>
      <c r="X721" s="41"/>
      <c r="Y721" s="41"/>
      <c r="Z721" s="41"/>
      <c r="AA721" s="41"/>
    </row>
    <row r="722" spans="1:27" ht="16">
      <c r="A722" s="36"/>
      <c r="B722" s="41"/>
      <c r="C722" s="41"/>
      <c r="D722" s="41"/>
      <c r="E722" s="41"/>
      <c r="F722" s="41"/>
      <c r="G722" s="65"/>
      <c r="H722" s="65"/>
      <c r="I722" s="65"/>
      <c r="J722" s="41"/>
      <c r="K722" s="41"/>
      <c r="L722" s="41"/>
      <c r="M722" s="41"/>
      <c r="N722" s="41"/>
      <c r="O722" s="41"/>
      <c r="P722" s="41"/>
      <c r="Q722" s="41"/>
      <c r="R722" s="41"/>
      <c r="S722" s="41"/>
      <c r="T722" s="41"/>
      <c r="U722" s="41"/>
      <c r="V722" s="41"/>
      <c r="W722" s="41"/>
      <c r="X722" s="41"/>
      <c r="Y722" s="41"/>
      <c r="Z722" s="41"/>
      <c r="AA722" s="41"/>
    </row>
    <row r="723" spans="1:27" ht="16">
      <c r="A723" s="36"/>
      <c r="B723" s="41"/>
      <c r="C723" s="41"/>
      <c r="D723" s="41"/>
      <c r="E723" s="41"/>
      <c r="F723" s="41"/>
      <c r="G723" s="65"/>
      <c r="H723" s="65"/>
      <c r="I723" s="65"/>
      <c r="J723" s="41"/>
      <c r="K723" s="41"/>
      <c r="L723" s="41"/>
      <c r="M723" s="41"/>
      <c r="N723" s="41"/>
      <c r="O723" s="41"/>
      <c r="P723" s="41"/>
      <c r="Q723" s="41"/>
      <c r="R723" s="41"/>
      <c r="S723" s="41"/>
      <c r="T723" s="41"/>
      <c r="U723" s="41"/>
      <c r="V723" s="41"/>
      <c r="W723" s="41"/>
      <c r="X723" s="41"/>
      <c r="Y723" s="41"/>
      <c r="Z723" s="41"/>
      <c r="AA723" s="41"/>
    </row>
    <row r="724" spans="1:27" ht="16">
      <c r="A724" s="36"/>
      <c r="B724" s="41"/>
      <c r="C724" s="41"/>
      <c r="D724" s="41"/>
      <c r="E724" s="41"/>
      <c r="F724" s="41"/>
      <c r="G724" s="65"/>
      <c r="H724" s="65"/>
      <c r="I724" s="65"/>
      <c r="J724" s="41"/>
      <c r="K724" s="41"/>
      <c r="L724" s="41"/>
      <c r="M724" s="41"/>
      <c r="N724" s="41"/>
      <c r="O724" s="41"/>
      <c r="P724" s="41"/>
      <c r="Q724" s="41"/>
      <c r="R724" s="41"/>
      <c r="S724" s="41"/>
      <c r="T724" s="41"/>
      <c r="U724" s="41"/>
      <c r="V724" s="41"/>
      <c r="W724" s="41"/>
      <c r="X724" s="41"/>
      <c r="Y724" s="41"/>
      <c r="Z724" s="41"/>
      <c r="AA724" s="41"/>
    </row>
    <row r="725" spans="1:27" ht="16">
      <c r="A725" s="36"/>
      <c r="B725" s="41"/>
      <c r="C725" s="41"/>
      <c r="D725" s="41"/>
      <c r="E725" s="41"/>
      <c r="F725" s="41"/>
      <c r="G725" s="65"/>
      <c r="H725" s="65"/>
      <c r="I725" s="65"/>
      <c r="J725" s="41"/>
      <c r="K725" s="41"/>
      <c r="L725" s="41"/>
      <c r="M725" s="41"/>
      <c r="N725" s="41"/>
      <c r="O725" s="41"/>
      <c r="P725" s="41"/>
      <c r="Q725" s="41"/>
      <c r="R725" s="41"/>
      <c r="S725" s="41"/>
      <c r="T725" s="41"/>
      <c r="U725" s="41"/>
      <c r="V725" s="41"/>
      <c r="W725" s="41"/>
      <c r="X725" s="41"/>
      <c r="Y725" s="41"/>
      <c r="Z725" s="41"/>
      <c r="AA725" s="41"/>
    </row>
    <row r="726" spans="1:27" ht="16">
      <c r="A726" s="36"/>
      <c r="B726" s="41"/>
      <c r="C726" s="41"/>
      <c r="D726" s="41"/>
      <c r="E726" s="41"/>
      <c r="F726" s="41"/>
      <c r="G726" s="65"/>
      <c r="H726" s="65"/>
      <c r="I726" s="65"/>
      <c r="J726" s="41"/>
      <c r="K726" s="41"/>
      <c r="L726" s="41"/>
      <c r="M726" s="41"/>
      <c r="N726" s="41"/>
      <c r="O726" s="41"/>
      <c r="P726" s="41"/>
      <c r="Q726" s="41"/>
      <c r="R726" s="41"/>
      <c r="S726" s="41"/>
      <c r="T726" s="41"/>
      <c r="U726" s="41"/>
      <c r="V726" s="41"/>
      <c r="W726" s="41"/>
      <c r="X726" s="41"/>
      <c r="Y726" s="41"/>
      <c r="Z726" s="41"/>
      <c r="AA726" s="41"/>
    </row>
    <row r="727" spans="1:27" ht="16">
      <c r="A727" s="36"/>
      <c r="B727" s="41"/>
      <c r="C727" s="41"/>
      <c r="D727" s="41"/>
      <c r="E727" s="41"/>
      <c r="F727" s="41"/>
      <c r="G727" s="65"/>
      <c r="H727" s="65"/>
      <c r="I727" s="65"/>
      <c r="J727" s="41"/>
      <c r="K727" s="41"/>
      <c r="L727" s="41"/>
      <c r="M727" s="41"/>
      <c r="N727" s="41"/>
      <c r="O727" s="41"/>
      <c r="P727" s="41"/>
      <c r="Q727" s="41"/>
      <c r="R727" s="41"/>
      <c r="S727" s="41"/>
      <c r="T727" s="41"/>
      <c r="U727" s="41"/>
      <c r="V727" s="41"/>
      <c r="W727" s="41"/>
      <c r="X727" s="41"/>
      <c r="Y727" s="41"/>
      <c r="Z727" s="41"/>
      <c r="AA727" s="41"/>
    </row>
    <row r="728" spans="1:27" ht="16">
      <c r="A728" s="36"/>
      <c r="B728" s="41"/>
      <c r="C728" s="41"/>
      <c r="D728" s="41"/>
      <c r="E728" s="41"/>
      <c r="F728" s="41"/>
      <c r="G728" s="65"/>
      <c r="H728" s="65"/>
      <c r="I728" s="65"/>
      <c r="J728" s="41"/>
      <c r="K728" s="41"/>
      <c r="L728" s="41"/>
      <c r="M728" s="41"/>
      <c r="N728" s="41"/>
      <c r="O728" s="41"/>
      <c r="P728" s="41"/>
      <c r="Q728" s="41"/>
      <c r="R728" s="41"/>
      <c r="S728" s="41"/>
      <c r="T728" s="41"/>
      <c r="U728" s="41"/>
      <c r="V728" s="41"/>
      <c r="W728" s="41"/>
      <c r="X728" s="41"/>
      <c r="Y728" s="41"/>
      <c r="Z728" s="41"/>
      <c r="AA728" s="41"/>
    </row>
    <row r="729" spans="1:27" ht="16">
      <c r="A729" s="36"/>
      <c r="B729" s="41"/>
      <c r="C729" s="41"/>
      <c r="D729" s="41"/>
      <c r="E729" s="41"/>
      <c r="F729" s="41"/>
      <c r="G729" s="65"/>
      <c r="H729" s="65"/>
      <c r="I729" s="65"/>
      <c r="J729" s="41"/>
      <c r="K729" s="41"/>
      <c r="L729" s="41"/>
      <c r="M729" s="41"/>
      <c r="N729" s="41"/>
      <c r="O729" s="41"/>
      <c r="P729" s="41"/>
      <c r="Q729" s="41"/>
      <c r="R729" s="41"/>
      <c r="S729" s="41"/>
      <c r="T729" s="41"/>
      <c r="U729" s="41"/>
      <c r="V729" s="41"/>
      <c r="W729" s="41"/>
      <c r="X729" s="41"/>
      <c r="Y729" s="41"/>
      <c r="Z729" s="41"/>
      <c r="AA729" s="41"/>
    </row>
    <row r="730" spans="1:27" ht="16">
      <c r="A730" s="36"/>
      <c r="B730" s="41"/>
      <c r="C730" s="41"/>
      <c r="D730" s="41"/>
      <c r="E730" s="41"/>
      <c r="F730" s="41"/>
      <c r="G730" s="65"/>
      <c r="H730" s="65"/>
      <c r="I730" s="65"/>
      <c r="J730" s="41"/>
      <c r="K730" s="41"/>
      <c r="L730" s="41"/>
      <c r="M730" s="41"/>
      <c r="N730" s="41"/>
      <c r="O730" s="41"/>
      <c r="P730" s="41"/>
      <c r="Q730" s="41"/>
      <c r="R730" s="41"/>
      <c r="S730" s="41"/>
      <c r="T730" s="41"/>
      <c r="U730" s="41"/>
      <c r="V730" s="41"/>
      <c r="W730" s="41"/>
      <c r="X730" s="41"/>
      <c r="Y730" s="41"/>
      <c r="Z730" s="41"/>
      <c r="AA730" s="41"/>
    </row>
    <row r="731" spans="1:27" ht="16">
      <c r="A731" s="36"/>
      <c r="B731" s="41"/>
      <c r="C731" s="41"/>
      <c r="D731" s="41"/>
      <c r="E731" s="41"/>
      <c r="F731" s="41"/>
      <c r="G731" s="65"/>
      <c r="H731" s="65"/>
      <c r="I731" s="65"/>
      <c r="J731" s="41"/>
      <c r="K731" s="41"/>
      <c r="L731" s="41"/>
      <c r="M731" s="41"/>
      <c r="N731" s="41"/>
      <c r="O731" s="41"/>
      <c r="P731" s="41"/>
      <c r="Q731" s="41"/>
      <c r="R731" s="41"/>
      <c r="S731" s="41"/>
      <c r="T731" s="41"/>
      <c r="U731" s="41"/>
      <c r="V731" s="41"/>
      <c r="W731" s="41"/>
      <c r="X731" s="41"/>
      <c r="Y731" s="41"/>
      <c r="Z731" s="41"/>
      <c r="AA731" s="41"/>
    </row>
    <row r="732" spans="1:27" ht="16">
      <c r="A732" s="36"/>
      <c r="B732" s="41"/>
      <c r="C732" s="41"/>
      <c r="D732" s="41"/>
      <c r="E732" s="41"/>
      <c r="F732" s="41"/>
      <c r="G732" s="65"/>
      <c r="H732" s="65"/>
      <c r="I732" s="65"/>
      <c r="J732" s="41"/>
      <c r="K732" s="41"/>
      <c r="L732" s="41"/>
      <c r="M732" s="41"/>
      <c r="N732" s="41"/>
      <c r="O732" s="41"/>
      <c r="P732" s="41"/>
      <c r="Q732" s="41"/>
      <c r="R732" s="41"/>
      <c r="S732" s="41"/>
      <c r="T732" s="41"/>
      <c r="U732" s="41"/>
      <c r="V732" s="41"/>
      <c r="W732" s="41"/>
      <c r="X732" s="41"/>
      <c r="Y732" s="41"/>
      <c r="Z732" s="41"/>
      <c r="AA732" s="41"/>
    </row>
    <row r="733" spans="1:27" ht="16">
      <c r="A733" s="36"/>
      <c r="B733" s="41"/>
      <c r="C733" s="41"/>
      <c r="D733" s="41"/>
      <c r="E733" s="41"/>
      <c r="F733" s="41"/>
      <c r="G733" s="65"/>
      <c r="H733" s="65"/>
      <c r="I733" s="65"/>
      <c r="J733" s="41"/>
      <c r="K733" s="41"/>
      <c r="L733" s="41"/>
      <c r="M733" s="41"/>
      <c r="N733" s="41"/>
      <c r="O733" s="41"/>
      <c r="P733" s="41"/>
      <c r="Q733" s="41"/>
      <c r="R733" s="41"/>
      <c r="S733" s="41"/>
      <c r="T733" s="41"/>
      <c r="U733" s="41"/>
      <c r="V733" s="41"/>
      <c r="W733" s="41"/>
      <c r="X733" s="41"/>
      <c r="Y733" s="41"/>
      <c r="Z733" s="41"/>
      <c r="AA733" s="41"/>
    </row>
    <row r="734" spans="1:27" ht="16">
      <c r="A734" s="36"/>
      <c r="B734" s="41"/>
      <c r="C734" s="41"/>
      <c r="D734" s="41"/>
      <c r="E734" s="41"/>
      <c r="F734" s="41"/>
      <c r="G734" s="65"/>
      <c r="H734" s="65"/>
      <c r="I734" s="65"/>
      <c r="J734" s="41"/>
      <c r="K734" s="41"/>
      <c r="L734" s="41"/>
      <c r="M734" s="41"/>
      <c r="N734" s="41"/>
      <c r="O734" s="41"/>
      <c r="P734" s="41"/>
      <c r="Q734" s="41"/>
      <c r="R734" s="41"/>
      <c r="S734" s="41"/>
      <c r="T734" s="41"/>
      <c r="U734" s="41"/>
      <c r="V734" s="41"/>
      <c r="W734" s="41"/>
      <c r="X734" s="41"/>
      <c r="Y734" s="41"/>
      <c r="Z734" s="41"/>
      <c r="AA734" s="41"/>
    </row>
    <row r="735" spans="1:27" ht="16">
      <c r="A735" s="36"/>
      <c r="B735" s="41"/>
      <c r="C735" s="41"/>
      <c r="D735" s="41"/>
      <c r="E735" s="41"/>
      <c r="F735" s="41"/>
      <c r="G735" s="65"/>
      <c r="H735" s="65"/>
      <c r="I735" s="65"/>
      <c r="J735" s="41"/>
      <c r="K735" s="41"/>
      <c r="L735" s="41"/>
      <c r="M735" s="41"/>
      <c r="N735" s="41"/>
      <c r="O735" s="41"/>
      <c r="P735" s="41"/>
      <c r="Q735" s="41"/>
      <c r="R735" s="41"/>
      <c r="S735" s="41"/>
      <c r="T735" s="41"/>
      <c r="U735" s="41"/>
      <c r="V735" s="41"/>
      <c r="W735" s="41"/>
      <c r="X735" s="41"/>
      <c r="Y735" s="41"/>
      <c r="Z735" s="41"/>
      <c r="AA735" s="41"/>
    </row>
    <row r="736" spans="1:27" ht="16">
      <c r="A736" s="36"/>
      <c r="B736" s="41"/>
      <c r="C736" s="41"/>
      <c r="D736" s="41"/>
      <c r="E736" s="41"/>
      <c r="F736" s="41"/>
      <c r="G736" s="65"/>
      <c r="H736" s="65"/>
      <c r="I736" s="65"/>
      <c r="J736" s="41"/>
      <c r="K736" s="41"/>
      <c r="L736" s="41"/>
      <c r="M736" s="41"/>
      <c r="N736" s="41"/>
      <c r="O736" s="41"/>
      <c r="P736" s="41"/>
      <c r="Q736" s="41"/>
      <c r="R736" s="41"/>
      <c r="S736" s="41"/>
      <c r="T736" s="41"/>
      <c r="U736" s="41"/>
      <c r="V736" s="41"/>
      <c r="W736" s="41"/>
      <c r="X736" s="41"/>
      <c r="Y736" s="41"/>
      <c r="Z736" s="41"/>
      <c r="AA736" s="41"/>
    </row>
    <row r="737" spans="1:27" ht="16">
      <c r="A737" s="36"/>
      <c r="B737" s="41"/>
      <c r="C737" s="41"/>
      <c r="D737" s="41"/>
      <c r="E737" s="41"/>
      <c r="F737" s="41"/>
      <c r="G737" s="65"/>
      <c r="H737" s="65"/>
      <c r="I737" s="65"/>
      <c r="J737" s="41"/>
      <c r="K737" s="41"/>
      <c r="L737" s="41"/>
      <c r="M737" s="41"/>
      <c r="N737" s="41"/>
      <c r="O737" s="41"/>
      <c r="P737" s="41"/>
      <c r="Q737" s="41"/>
      <c r="R737" s="41"/>
      <c r="S737" s="41"/>
      <c r="T737" s="41"/>
      <c r="U737" s="41"/>
      <c r="V737" s="41"/>
      <c r="W737" s="41"/>
      <c r="X737" s="41"/>
      <c r="Y737" s="41"/>
      <c r="Z737" s="41"/>
      <c r="AA737" s="41"/>
    </row>
    <row r="738" spans="1:27" ht="16">
      <c r="A738" s="36"/>
      <c r="B738" s="41"/>
      <c r="C738" s="41"/>
      <c r="D738" s="41"/>
      <c r="E738" s="41"/>
      <c r="F738" s="41"/>
      <c r="G738" s="65"/>
      <c r="H738" s="65"/>
      <c r="I738" s="65"/>
      <c r="J738" s="41"/>
      <c r="K738" s="41"/>
      <c r="L738" s="41"/>
      <c r="M738" s="41"/>
      <c r="N738" s="41"/>
      <c r="O738" s="41"/>
      <c r="P738" s="41"/>
      <c r="Q738" s="41"/>
      <c r="R738" s="41"/>
      <c r="S738" s="41"/>
      <c r="T738" s="41"/>
      <c r="U738" s="41"/>
      <c r="V738" s="41"/>
      <c r="W738" s="41"/>
      <c r="X738" s="41"/>
      <c r="Y738" s="41"/>
      <c r="Z738" s="41"/>
      <c r="AA738" s="41"/>
    </row>
    <row r="739" spans="1:27" ht="16">
      <c r="A739" s="36"/>
      <c r="B739" s="41"/>
      <c r="C739" s="41"/>
      <c r="D739" s="41"/>
      <c r="E739" s="41"/>
      <c r="F739" s="41"/>
      <c r="G739" s="65"/>
      <c r="H739" s="65"/>
      <c r="I739" s="65"/>
      <c r="J739" s="41"/>
      <c r="K739" s="41"/>
      <c r="L739" s="41"/>
      <c r="M739" s="41"/>
      <c r="N739" s="41"/>
      <c r="O739" s="41"/>
      <c r="P739" s="41"/>
      <c r="Q739" s="41"/>
      <c r="R739" s="41"/>
      <c r="S739" s="41"/>
      <c r="T739" s="41"/>
      <c r="U739" s="41"/>
      <c r="V739" s="41"/>
      <c r="W739" s="41"/>
      <c r="X739" s="41"/>
      <c r="Y739" s="41"/>
      <c r="Z739" s="41"/>
      <c r="AA739" s="41"/>
    </row>
    <row r="740" spans="1:27" ht="16">
      <c r="A740" s="36"/>
      <c r="B740" s="41"/>
      <c r="C740" s="41"/>
      <c r="D740" s="41"/>
      <c r="E740" s="41"/>
      <c r="F740" s="41"/>
      <c r="G740" s="65"/>
      <c r="H740" s="65"/>
      <c r="I740" s="65"/>
      <c r="J740" s="41"/>
      <c r="K740" s="41"/>
      <c r="L740" s="41"/>
      <c r="M740" s="41"/>
      <c r="N740" s="41"/>
      <c r="O740" s="41"/>
      <c r="P740" s="41"/>
      <c r="Q740" s="41"/>
      <c r="R740" s="41"/>
      <c r="S740" s="41"/>
      <c r="T740" s="41"/>
      <c r="U740" s="41"/>
      <c r="V740" s="41"/>
      <c r="W740" s="41"/>
      <c r="X740" s="41"/>
      <c r="Y740" s="41"/>
      <c r="Z740" s="41"/>
      <c r="AA740" s="41"/>
    </row>
    <row r="741" spans="1:27" ht="16">
      <c r="A741" s="36"/>
      <c r="B741" s="41"/>
      <c r="C741" s="41"/>
      <c r="D741" s="41"/>
      <c r="E741" s="41"/>
      <c r="F741" s="41"/>
      <c r="G741" s="65"/>
      <c r="H741" s="65"/>
      <c r="I741" s="65"/>
      <c r="J741" s="41"/>
      <c r="K741" s="41"/>
      <c r="L741" s="41"/>
      <c r="M741" s="41"/>
      <c r="N741" s="41"/>
      <c r="O741" s="41"/>
      <c r="P741" s="41"/>
      <c r="Q741" s="41"/>
      <c r="R741" s="41"/>
      <c r="S741" s="41"/>
      <c r="T741" s="41"/>
      <c r="U741" s="41"/>
      <c r="V741" s="41"/>
      <c r="W741" s="41"/>
      <c r="X741" s="41"/>
      <c r="Y741" s="41"/>
      <c r="Z741" s="41"/>
      <c r="AA741" s="41"/>
    </row>
    <row r="742" spans="1:27" ht="16">
      <c r="A742" s="36"/>
      <c r="B742" s="41"/>
      <c r="C742" s="41"/>
      <c r="D742" s="41"/>
      <c r="E742" s="41"/>
      <c r="F742" s="41"/>
      <c r="G742" s="65"/>
      <c r="H742" s="65"/>
      <c r="I742" s="65"/>
      <c r="J742" s="41"/>
      <c r="K742" s="41"/>
      <c r="L742" s="41"/>
      <c r="M742" s="41"/>
      <c r="N742" s="41"/>
      <c r="O742" s="41"/>
      <c r="P742" s="41"/>
      <c r="Q742" s="41"/>
      <c r="R742" s="41"/>
      <c r="S742" s="41"/>
      <c r="T742" s="41"/>
      <c r="U742" s="41"/>
      <c r="V742" s="41"/>
      <c r="W742" s="41"/>
      <c r="X742" s="41"/>
      <c r="Y742" s="41"/>
      <c r="Z742" s="41"/>
      <c r="AA742" s="41"/>
    </row>
    <row r="743" spans="1:27" ht="16">
      <c r="A743" s="36"/>
      <c r="B743" s="41"/>
      <c r="C743" s="41"/>
      <c r="D743" s="41"/>
      <c r="E743" s="41"/>
      <c r="F743" s="41"/>
      <c r="G743" s="65"/>
      <c r="H743" s="65"/>
      <c r="I743" s="65"/>
      <c r="J743" s="41"/>
      <c r="K743" s="41"/>
      <c r="L743" s="41"/>
      <c r="M743" s="41"/>
      <c r="N743" s="41"/>
      <c r="O743" s="41"/>
      <c r="P743" s="41"/>
      <c r="Q743" s="41"/>
      <c r="R743" s="41"/>
      <c r="S743" s="41"/>
      <c r="T743" s="41"/>
      <c r="U743" s="41"/>
      <c r="V743" s="41"/>
      <c r="W743" s="41"/>
      <c r="X743" s="41"/>
      <c r="Y743" s="41"/>
      <c r="Z743" s="41"/>
      <c r="AA743" s="41"/>
    </row>
    <row r="744" spans="1:27" ht="16">
      <c r="A744" s="36"/>
      <c r="B744" s="41"/>
      <c r="C744" s="41"/>
      <c r="D744" s="41"/>
      <c r="E744" s="41"/>
      <c r="F744" s="41"/>
      <c r="G744" s="65"/>
      <c r="H744" s="65"/>
      <c r="I744" s="65"/>
      <c r="J744" s="41"/>
      <c r="K744" s="41"/>
      <c r="L744" s="41"/>
      <c r="M744" s="41"/>
      <c r="N744" s="41"/>
      <c r="O744" s="41"/>
      <c r="P744" s="41"/>
      <c r="Q744" s="41"/>
      <c r="R744" s="41"/>
      <c r="S744" s="41"/>
      <c r="T744" s="41"/>
      <c r="U744" s="41"/>
      <c r="V744" s="41"/>
      <c r="W744" s="41"/>
      <c r="X744" s="41"/>
      <c r="Y744" s="41"/>
      <c r="Z744" s="41"/>
      <c r="AA744" s="41"/>
    </row>
    <row r="745" spans="1:27" ht="16">
      <c r="A745" s="36"/>
      <c r="B745" s="41"/>
      <c r="C745" s="41"/>
      <c r="D745" s="41"/>
      <c r="E745" s="41"/>
      <c r="F745" s="41"/>
      <c r="G745" s="65"/>
      <c r="H745" s="65"/>
      <c r="I745" s="65"/>
      <c r="J745" s="41"/>
      <c r="K745" s="41"/>
      <c r="L745" s="41"/>
      <c r="M745" s="41"/>
      <c r="N745" s="41"/>
      <c r="O745" s="41"/>
      <c r="P745" s="41"/>
      <c r="Q745" s="41"/>
      <c r="R745" s="41"/>
      <c r="S745" s="41"/>
      <c r="T745" s="41"/>
      <c r="U745" s="41"/>
      <c r="V745" s="41"/>
      <c r="W745" s="41"/>
      <c r="X745" s="41"/>
      <c r="Y745" s="41"/>
      <c r="Z745" s="41"/>
      <c r="AA745" s="41"/>
    </row>
    <row r="746" spans="1:27" ht="16">
      <c r="A746" s="36"/>
      <c r="B746" s="41"/>
      <c r="C746" s="41"/>
      <c r="D746" s="41"/>
      <c r="E746" s="41"/>
      <c r="F746" s="41"/>
      <c r="G746" s="65"/>
      <c r="H746" s="65"/>
      <c r="I746" s="65"/>
      <c r="J746" s="41"/>
      <c r="K746" s="41"/>
      <c r="L746" s="41"/>
      <c r="M746" s="41"/>
      <c r="N746" s="41"/>
      <c r="O746" s="41"/>
      <c r="P746" s="41"/>
      <c r="Q746" s="41"/>
      <c r="R746" s="41"/>
      <c r="S746" s="41"/>
      <c r="T746" s="41"/>
      <c r="U746" s="41"/>
      <c r="V746" s="41"/>
      <c r="W746" s="41"/>
      <c r="X746" s="41"/>
      <c r="Y746" s="41"/>
      <c r="Z746" s="41"/>
      <c r="AA746" s="41"/>
    </row>
    <row r="747" spans="1:27" ht="16">
      <c r="A747" s="36"/>
      <c r="B747" s="41"/>
      <c r="C747" s="41"/>
      <c r="D747" s="41"/>
      <c r="E747" s="41"/>
      <c r="F747" s="41"/>
      <c r="G747" s="65"/>
      <c r="H747" s="65"/>
      <c r="I747" s="65"/>
      <c r="J747" s="41"/>
      <c r="K747" s="41"/>
      <c r="L747" s="41"/>
      <c r="M747" s="41"/>
      <c r="N747" s="41"/>
      <c r="O747" s="41"/>
      <c r="P747" s="41"/>
      <c r="Q747" s="41"/>
      <c r="R747" s="41"/>
      <c r="S747" s="41"/>
      <c r="T747" s="41"/>
      <c r="U747" s="41"/>
      <c r="V747" s="41"/>
      <c r="W747" s="41"/>
      <c r="X747" s="41"/>
      <c r="Y747" s="41"/>
      <c r="Z747" s="41"/>
      <c r="AA747" s="41"/>
    </row>
    <row r="748" spans="1:27" ht="16">
      <c r="A748" s="36"/>
      <c r="B748" s="41"/>
      <c r="C748" s="41"/>
      <c r="D748" s="41"/>
      <c r="E748" s="41"/>
      <c r="F748" s="41"/>
      <c r="G748" s="65"/>
      <c r="H748" s="65"/>
      <c r="I748" s="65"/>
      <c r="J748" s="41"/>
      <c r="K748" s="41"/>
      <c r="L748" s="41"/>
      <c r="M748" s="41"/>
      <c r="N748" s="41"/>
      <c r="O748" s="41"/>
      <c r="P748" s="41"/>
      <c r="Q748" s="41"/>
      <c r="R748" s="41"/>
      <c r="S748" s="41"/>
      <c r="T748" s="41"/>
      <c r="U748" s="41"/>
      <c r="V748" s="41"/>
      <c r="W748" s="41"/>
      <c r="X748" s="41"/>
      <c r="Y748" s="41"/>
      <c r="Z748" s="41"/>
      <c r="AA748" s="41"/>
    </row>
    <row r="749" spans="1:27" ht="16">
      <c r="A749" s="36"/>
      <c r="B749" s="41"/>
      <c r="C749" s="41"/>
      <c r="D749" s="41"/>
      <c r="E749" s="41"/>
      <c r="F749" s="41"/>
      <c r="G749" s="65"/>
      <c r="H749" s="65"/>
      <c r="I749" s="65"/>
      <c r="J749" s="41"/>
      <c r="K749" s="41"/>
      <c r="L749" s="41"/>
      <c r="M749" s="41"/>
      <c r="N749" s="41"/>
      <c r="O749" s="41"/>
      <c r="P749" s="41"/>
      <c r="Q749" s="41"/>
      <c r="R749" s="41"/>
      <c r="S749" s="41"/>
      <c r="T749" s="41"/>
      <c r="U749" s="41"/>
      <c r="V749" s="41"/>
      <c r="W749" s="41"/>
      <c r="X749" s="41"/>
      <c r="Y749" s="41"/>
      <c r="Z749" s="41"/>
      <c r="AA749" s="41"/>
    </row>
    <row r="750" spans="1:27" ht="16">
      <c r="A750" s="36"/>
      <c r="B750" s="41"/>
      <c r="C750" s="41"/>
      <c r="D750" s="41"/>
      <c r="E750" s="41"/>
      <c r="F750" s="41"/>
      <c r="G750" s="65"/>
      <c r="H750" s="65"/>
      <c r="I750" s="65"/>
      <c r="J750" s="41"/>
      <c r="K750" s="41"/>
      <c r="L750" s="41"/>
      <c r="M750" s="41"/>
      <c r="N750" s="41"/>
      <c r="O750" s="41"/>
      <c r="P750" s="41"/>
      <c r="Q750" s="41"/>
      <c r="R750" s="41"/>
      <c r="S750" s="41"/>
      <c r="T750" s="41"/>
      <c r="U750" s="41"/>
      <c r="V750" s="41"/>
      <c r="W750" s="41"/>
      <c r="X750" s="41"/>
      <c r="Y750" s="41"/>
      <c r="Z750" s="41"/>
      <c r="AA750" s="41"/>
    </row>
    <row r="751" spans="1:27" ht="16">
      <c r="A751" s="36"/>
      <c r="B751" s="41"/>
      <c r="C751" s="41"/>
      <c r="D751" s="41"/>
      <c r="E751" s="41"/>
      <c r="F751" s="41"/>
      <c r="G751" s="65"/>
      <c r="H751" s="65"/>
      <c r="I751" s="65"/>
      <c r="J751" s="41"/>
      <c r="K751" s="41"/>
      <c r="L751" s="41"/>
      <c r="M751" s="41"/>
      <c r="N751" s="41"/>
      <c r="O751" s="41"/>
      <c r="P751" s="41"/>
      <c r="Q751" s="41"/>
      <c r="R751" s="41"/>
      <c r="S751" s="41"/>
      <c r="T751" s="41"/>
      <c r="U751" s="41"/>
      <c r="V751" s="41"/>
      <c r="W751" s="41"/>
      <c r="X751" s="41"/>
      <c r="Y751" s="41"/>
      <c r="Z751" s="41"/>
      <c r="AA751" s="41"/>
    </row>
    <row r="752" spans="1:27" ht="16">
      <c r="A752" s="36"/>
      <c r="B752" s="41"/>
      <c r="C752" s="41"/>
      <c r="D752" s="41"/>
      <c r="E752" s="41"/>
      <c r="F752" s="41"/>
      <c r="G752" s="65"/>
      <c r="H752" s="65"/>
      <c r="I752" s="65"/>
      <c r="J752" s="41"/>
      <c r="K752" s="41"/>
      <c r="L752" s="41"/>
      <c r="M752" s="41"/>
      <c r="N752" s="41"/>
      <c r="O752" s="41"/>
      <c r="P752" s="41"/>
      <c r="Q752" s="41"/>
      <c r="R752" s="41"/>
      <c r="S752" s="41"/>
      <c r="T752" s="41"/>
      <c r="U752" s="41"/>
      <c r="V752" s="41"/>
      <c r="W752" s="41"/>
      <c r="X752" s="41"/>
      <c r="Y752" s="41"/>
      <c r="Z752" s="41"/>
      <c r="AA752" s="41"/>
    </row>
    <row r="753" spans="1:27" ht="16">
      <c r="A753" s="36"/>
      <c r="B753" s="41"/>
      <c r="C753" s="41"/>
      <c r="D753" s="41"/>
      <c r="E753" s="41"/>
      <c r="F753" s="41"/>
      <c r="G753" s="65"/>
      <c r="H753" s="65"/>
      <c r="I753" s="65"/>
      <c r="J753" s="41"/>
      <c r="K753" s="41"/>
      <c r="L753" s="41"/>
      <c r="M753" s="41"/>
      <c r="N753" s="41"/>
      <c r="O753" s="41"/>
      <c r="P753" s="41"/>
      <c r="Q753" s="41"/>
      <c r="R753" s="41"/>
      <c r="S753" s="41"/>
      <c r="T753" s="41"/>
      <c r="U753" s="41"/>
      <c r="V753" s="41"/>
      <c r="W753" s="41"/>
      <c r="X753" s="41"/>
      <c r="Y753" s="41"/>
      <c r="Z753" s="41"/>
      <c r="AA753" s="41"/>
    </row>
    <row r="754" spans="1:27" ht="16">
      <c r="A754" s="36"/>
      <c r="B754" s="41"/>
      <c r="C754" s="41"/>
      <c r="D754" s="41"/>
      <c r="E754" s="41"/>
      <c r="F754" s="41"/>
      <c r="G754" s="65"/>
      <c r="H754" s="65"/>
      <c r="I754" s="65"/>
      <c r="J754" s="41"/>
      <c r="K754" s="41"/>
      <c r="L754" s="41"/>
      <c r="M754" s="41"/>
      <c r="N754" s="41"/>
      <c r="O754" s="41"/>
      <c r="P754" s="41"/>
      <c r="Q754" s="41"/>
      <c r="R754" s="41"/>
      <c r="S754" s="41"/>
      <c r="T754" s="41"/>
      <c r="U754" s="41"/>
      <c r="V754" s="41"/>
      <c r="W754" s="41"/>
      <c r="X754" s="41"/>
      <c r="Y754" s="41"/>
      <c r="Z754" s="41"/>
      <c r="AA754" s="41"/>
    </row>
    <row r="755" spans="1:27" ht="16">
      <c r="A755" s="36"/>
      <c r="B755" s="41"/>
      <c r="C755" s="41"/>
      <c r="D755" s="41"/>
      <c r="E755" s="41"/>
      <c r="F755" s="41"/>
      <c r="G755" s="65"/>
      <c r="H755" s="65"/>
      <c r="I755" s="65"/>
      <c r="J755" s="41"/>
      <c r="K755" s="41"/>
      <c r="L755" s="41"/>
      <c r="M755" s="41"/>
      <c r="N755" s="41"/>
      <c r="O755" s="41"/>
      <c r="P755" s="41"/>
      <c r="Q755" s="41"/>
      <c r="R755" s="41"/>
      <c r="S755" s="41"/>
      <c r="T755" s="41"/>
      <c r="U755" s="41"/>
      <c r="V755" s="41"/>
      <c r="W755" s="41"/>
      <c r="X755" s="41"/>
      <c r="Y755" s="41"/>
      <c r="Z755" s="41"/>
      <c r="AA755" s="41"/>
    </row>
    <row r="756" spans="1:27" ht="16">
      <c r="A756" s="36"/>
      <c r="B756" s="41"/>
      <c r="C756" s="41"/>
      <c r="D756" s="41"/>
      <c r="E756" s="41"/>
      <c r="F756" s="41"/>
      <c r="G756" s="65"/>
      <c r="H756" s="65"/>
      <c r="I756" s="65"/>
      <c r="J756" s="41"/>
      <c r="K756" s="41"/>
      <c r="L756" s="41"/>
      <c r="M756" s="41"/>
      <c r="N756" s="41"/>
      <c r="O756" s="41"/>
      <c r="P756" s="41"/>
      <c r="Q756" s="41"/>
      <c r="R756" s="41"/>
      <c r="S756" s="41"/>
      <c r="T756" s="41"/>
      <c r="U756" s="41"/>
      <c r="V756" s="41"/>
      <c r="W756" s="41"/>
      <c r="X756" s="41"/>
      <c r="Y756" s="41"/>
      <c r="Z756" s="41"/>
      <c r="AA756" s="41"/>
    </row>
    <row r="757" spans="1:27" ht="16">
      <c r="A757" s="36"/>
      <c r="B757" s="41"/>
      <c r="C757" s="41"/>
      <c r="D757" s="41"/>
      <c r="E757" s="41"/>
      <c r="F757" s="41"/>
      <c r="G757" s="65"/>
      <c r="H757" s="65"/>
      <c r="I757" s="65"/>
      <c r="J757" s="41"/>
      <c r="K757" s="41"/>
      <c r="L757" s="41"/>
      <c r="M757" s="41"/>
      <c r="N757" s="41"/>
      <c r="O757" s="41"/>
      <c r="P757" s="41"/>
      <c r="Q757" s="41"/>
      <c r="R757" s="41"/>
      <c r="S757" s="41"/>
      <c r="T757" s="41"/>
      <c r="U757" s="41"/>
      <c r="V757" s="41"/>
      <c r="W757" s="41"/>
      <c r="X757" s="41"/>
      <c r="Y757" s="41"/>
      <c r="Z757" s="41"/>
      <c r="AA757" s="41"/>
    </row>
    <row r="758" spans="1:27" ht="16">
      <c r="A758" s="36"/>
      <c r="B758" s="41"/>
      <c r="C758" s="41"/>
      <c r="D758" s="41"/>
      <c r="E758" s="41"/>
      <c r="F758" s="41"/>
      <c r="G758" s="65"/>
      <c r="H758" s="65"/>
      <c r="I758" s="65"/>
      <c r="J758" s="41"/>
      <c r="K758" s="41"/>
      <c r="L758" s="41"/>
      <c r="M758" s="41"/>
      <c r="N758" s="41"/>
      <c r="O758" s="41"/>
      <c r="P758" s="41"/>
      <c r="Q758" s="41"/>
      <c r="R758" s="41"/>
      <c r="S758" s="41"/>
      <c r="T758" s="41"/>
      <c r="U758" s="41"/>
      <c r="V758" s="41"/>
      <c r="W758" s="41"/>
      <c r="X758" s="41"/>
      <c r="Y758" s="41"/>
      <c r="Z758" s="41"/>
      <c r="AA758" s="41"/>
    </row>
    <row r="759" spans="1:27" ht="16">
      <c r="A759" s="36"/>
      <c r="B759" s="41"/>
      <c r="C759" s="41"/>
      <c r="D759" s="41"/>
      <c r="E759" s="41"/>
      <c r="F759" s="41"/>
      <c r="G759" s="65"/>
      <c r="H759" s="65"/>
      <c r="I759" s="65"/>
      <c r="J759" s="41"/>
      <c r="K759" s="41"/>
      <c r="L759" s="41"/>
      <c r="M759" s="41"/>
      <c r="N759" s="41"/>
      <c r="O759" s="41"/>
      <c r="P759" s="41"/>
      <c r="Q759" s="41"/>
      <c r="R759" s="41"/>
      <c r="S759" s="41"/>
      <c r="T759" s="41"/>
      <c r="U759" s="41"/>
      <c r="V759" s="41"/>
      <c r="W759" s="41"/>
      <c r="X759" s="41"/>
      <c r="Y759" s="41"/>
      <c r="Z759" s="41"/>
      <c r="AA759" s="41"/>
    </row>
    <row r="760" spans="1:27" ht="16">
      <c r="A760" s="36"/>
      <c r="B760" s="41"/>
      <c r="C760" s="41"/>
      <c r="D760" s="41"/>
      <c r="E760" s="41"/>
      <c r="F760" s="41"/>
      <c r="G760" s="65"/>
      <c r="H760" s="65"/>
      <c r="I760" s="65"/>
      <c r="J760" s="41"/>
      <c r="K760" s="41"/>
      <c r="L760" s="41"/>
      <c r="M760" s="41"/>
      <c r="N760" s="41"/>
      <c r="O760" s="41"/>
      <c r="P760" s="41"/>
      <c r="Q760" s="41"/>
      <c r="R760" s="41"/>
      <c r="S760" s="41"/>
      <c r="T760" s="41"/>
      <c r="U760" s="41"/>
      <c r="V760" s="41"/>
      <c r="W760" s="41"/>
      <c r="X760" s="41"/>
      <c r="Y760" s="41"/>
      <c r="Z760" s="41"/>
      <c r="AA760" s="41"/>
    </row>
    <row r="761" spans="1:27" ht="16">
      <c r="A761" s="36"/>
      <c r="B761" s="41"/>
      <c r="C761" s="41"/>
      <c r="D761" s="41"/>
      <c r="E761" s="41"/>
      <c r="F761" s="41"/>
      <c r="G761" s="65"/>
      <c r="H761" s="65"/>
      <c r="I761" s="65"/>
      <c r="J761" s="41"/>
      <c r="K761" s="41"/>
      <c r="L761" s="41"/>
      <c r="M761" s="41"/>
      <c r="N761" s="41"/>
      <c r="O761" s="41"/>
      <c r="P761" s="41"/>
      <c r="Q761" s="41"/>
      <c r="R761" s="41"/>
      <c r="S761" s="41"/>
      <c r="T761" s="41"/>
      <c r="U761" s="41"/>
      <c r="V761" s="41"/>
      <c r="W761" s="41"/>
      <c r="X761" s="41"/>
      <c r="Y761" s="41"/>
      <c r="Z761" s="41"/>
      <c r="AA761" s="41"/>
    </row>
    <row r="762" spans="1:27" ht="16">
      <c r="A762" s="36"/>
      <c r="B762" s="41"/>
      <c r="C762" s="41"/>
      <c r="D762" s="41"/>
      <c r="E762" s="41"/>
      <c r="F762" s="41"/>
      <c r="G762" s="65"/>
      <c r="H762" s="65"/>
      <c r="I762" s="65"/>
      <c r="J762" s="41"/>
      <c r="K762" s="41"/>
      <c r="L762" s="41"/>
      <c r="M762" s="41"/>
      <c r="N762" s="41"/>
      <c r="O762" s="41"/>
      <c r="P762" s="41"/>
      <c r="Q762" s="41"/>
      <c r="R762" s="41"/>
      <c r="S762" s="41"/>
      <c r="T762" s="41"/>
      <c r="U762" s="41"/>
      <c r="V762" s="41"/>
      <c r="W762" s="41"/>
      <c r="X762" s="41"/>
      <c r="Y762" s="41"/>
      <c r="Z762" s="41"/>
      <c r="AA762" s="41"/>
    </row>
    <row r="763" spans="1:27" ht="16">
      <c r="A763" s="36"/>
      <c r="B763" s="41"/>
      <c r="C763" s="41"/>
      <c r="D763" s="41"/>
      <c r="E763" s="41"/>
      <c r="F763" s="41"/>
      <c r="G763" s="65"/>
      <c r="H763" s="65"/>
      <c r="I763" s="65"/>
      <c r="J763" s="41"/>
      <c r="K763" s="41"/>
      <c r="L763" s="41"/>
      <c r="M763" s="41"/>
      <c r="N763" s="41"/>
      <c r="O763" s="41"/>
      <c r="P763" s="41"/>
      <c r="Q763" s="41"/>
      <c r="R763" s="41"/>
      <c r="S763" s="41"/>
      <c r="T763" s="41"/>
      <c r="U763" s="41"/>
      <c r="V763" s="41"/>
      <c r="W763" s="41"/>
      <c r="X763" s="41"/>
      <c r="Y763" s="41"/>
      <c r="Z763" s="41"/>
      <c r="AA763" s="41"/>
    </row>
    <row r="764" spans="1:27" ht="16">
      <c r="A764" s="36"/>
      <c r="B764" s="41"/>
      <c r="C764" s="41"/>
      <c r="D764" s="41"/>
      <c r="E764" s="41"/>
      <c r="F764" s="41"/>
      <c r="G764" s="65"/>
      <c r="H764" s="65"/>
      <c r="I764" s="65"/>
      <c r="J764" s="41"/>
      <c r="K764" s="41"/>
      <c r="L764" s="41"/>
      <c r="M764" s="41"/>
      <c r="N764" s="41"/>
      <c r="O764" s="41"/>
      <c r="P764" s="41"/>
      <c r="Q764" s="41"/>
      <c r="R764" s="41"/>
      <c r="S764" s="41"/>
      <c r="T764" s="41"/>
      <c r="U764" s="41"/>
      <c r="V764" s="41"/>
      <c r="W764" s="41"/>
      <c r="X764" s="41"/>
      <c r="Y764" s="41"/>
      <c r="Z764" s="41"/>
      <c r="AA764" s="41"/>
    </row>
    <row r="765" spans="1:27" ht="16">
      <c r="A765" s="36"/>
      <c r="B765" s="41"/>
      <c r="C765" s="41"/>
      <c r="D765" s="41"/>
      <c r="E765" s="41"/>
      <c r="F765" s="41"/>
      <c r="G765" s="65"/>
      <c r="H765" s="65"/>
      <c r="I765" s="65"/>
      <c r="J765" s="41"/>
      <c r="K765" s="41"/>
      <c r="L765" s="41"/>
      <c r="M765" s="41"/>
      <c r="N765" s="41"/>
      <c r="O765" s="41"/>
      <c r="P765" s="41"/>
      <c r="Q765" s="41"/>
      <c r="R765" s="41"/>
      <c r="S765" s="41"/>
      <c r="T765" s="41"/>
      <c r="U765" s="41"/>
      <c r="V765" s="41"/>
      <c r="W765" s="41"/>
      <c r="X765" s="41"/>
      <c r="Y765" s="41"/>
      <c r="Z765" s="41"/>
      <c r="AA765" s="41"/>
    </row>
    <row r="766" spans="1:27" ht="16">
      <c r="A766" s="36"/>
      <c r="B766" s="41"/>
      <c r="C766" s="41"/>
      <c r="D766" s="41"/>
      <c r="E766" s="41"/>
      <c r="F766" s="41"/>
      <c r="G766" s="65"/>
      <c r="H766" s="65"/>
      <c r="I766" s="65"/>
      <c r="J766" s="41"/>
      <c r="K766" s="41"/>
      <c r="L766" s="41"/>
      <c r="M766" s="41"/>
      <c r="N766" s="41"/>
      <c r="O766" s="41"/>
      <c r="P766" s="41"/>
      <c r="Q766" s="41"/>
      <c r="R766" s="41"/>
      <c r="S766" s="41"/>
      <c r="T766" s="41"/>
      <c r="U766" s="41"/>
      <c r="V766" s="41"/>
      <c r="W766" s="41"/>
      <c r="X766" s="41"/>
      <c r="Y766" s="41"/>
      <c r="Z766" s="41"/>
      <c r="AA766" s="41"/>
    </row>
    <row r="767" spans="1:27" ht="16">
      <c r="A767" s="36"/>
      <c r="B767" s="41"/>
      <c r="C767" s="41"/>
      <c r="D767" s="41"/>
      <c r="E767" s="41"/>
      <c r="F767" s="41"/>
      <c r="G767" s="65"/>
      <c r="H767" s="65"/>
      <c r="I767" s="65"/>
      <c r="J767" s="41"/>
      <c r="K767" s="41"/>
      <c r="L767" s="41"/>
      <c r="M767" s="41"/>
      <c r="N767" s="41"/>
      <c r="O767" s="41"/>
      <c r="P767" s="41"/>
      <c r="Q767" s="41"/>
      <c r="R767" s="41"/>
      <c r="S767" s="41"/>
      <c r="T767" s="41"/>
      <c r="U767" s="41"/>
      <c r="V767" s="41"/>
      <c r="W767" s="41"/>
      <c r="X767" s="41"/>
      <c r="Y767" s="41"/>
      <c r="Z767" s="41"/>
      <c r="AA767" s="41"/>
    </row>
    <row r="768" spans="1:27" ht="16">
      <c r="A768" s="36"/>
      <c r="B768" s="41"/>
      <c r="C768" s="41"/>
      <c r="D768" s="41"/>
      <c r="E768" s="41"/>
      <c r="F768" s="41"/>
      <c r="G768" s="65"/>
      <c r="H768" s="65"/>
      <c r="I768" s="65"/>
      <c r="J768" s="41"/>
      <c r="K768" s="41"/>
      <c r="L768" s="41"/>
      <c r="M768" s="41"/>
      <c r="N768" s="41"/>
      <c r="O768" s="41"/>
      <c r="P768" s="41"/>
      <c r="Q768" s="41"/>
      <c r="R768" s="41"/>
      <c r="S768" s="41"/>
      <c r="T768" s="41"/>
      <c r="U768" s="41"/>
      <c r="V768" s="41"/>
      <c r="W768" s="41"/>
      <c r="X768" s="41"/>
      <c r="Y768" s="41"/>
      <c r="Z768" s="41"/>
      <c r="AA768" s="41"/>
    </row>
    <row r="769" spans="1:27" ht="16">
      <c r="A769" s="36"/>
      <c r="B769" s="41"/>
      <c r="C769" s="41"/>
      <c r="D769" s="41"/>
      <c r="E769" s="41"/>
      <c r="F769" s="41"/>
      <c r="G769" s="65"/>
      <c r="H769" s="65"/>
      <c r="I769" s="65"/>
      <c r="J769" s="41"/>
      <c r="K769" s="41"/>
      <c r="L769" s="41"/>
      <c r="M769" s="41"/>
      <c r="N769" s="41"/>
      <c r="O769" s="41"/>
      <c r="P769" s="41"/>
      <c r="Q769" s="41"/>
      <c r="R769" s="41"/>
      <c r="S769" s="41"/>
      <c r="T769" s="41"/>
      <c r="U769" s="41"/>
      <c r="V769" s="41"/>
      <c r="W769" s="41"/>
      <c r="X769" s="41"/>
      <c r="Y769" s="41"/>
      <c r="Z769" s="41"/>
      <c r="AA769" s="41"/>
    </row>
    <row r="770" spans="1:27" ht="16">
      <c r="A770" s="36"/>
      <c r="B770" s="41"/>
      <c r="C770" s="41"/>
      <c r="D770" s="41"/>
      <c r="E770" s="41"/>
      <c r="F770" s="41"/>
      <c r="G770" s="65"/>
      <c r="H770" s="65"/>
      <c r="I770" s="65"/>
      <c r="J770" s="41"/>
      <c r="K770" s="41"/>
      <c r="L770" s="41"/>
      <c r="M770" s="41"/>
      <c r="N770" s="41"/>
      <c r="O770" s="41"/>
      <c r="P770" s="41"/>
      <c r="Q770" s="41"/>
      <c r="R770" s="41"/>
      <c r="S770" s="41"/>
      <c r="T770" s="41"/>
      <c r="U770" s="41"/>
      <c r="V770" s="41"/>
      <c r="W770" s="41"/>
      <c r="X770" s="41"/>
      <c r="Y770" s="41"/>
      <c r="Z770" s="41"/>
      <c r="AA770" s="41"/>
    </row>
    <row r="771" spans="1:27" ht="16">
      <c r="A771" s="36"/>
      <c r="B771" s="41"/>
      <c r="C771" s="41"/>
      <c r="D771" s="41"/>
      <c r="E771" s="41"/>
      <c r="F771" s="41"/>
      <c r="G771" s="65"/>
      <c r="H771" s="65"/>
      <c r="I771" s="65"/>
      <c r="J771" s="41"/>
      <c r="K771" s="41"/>
      <c r="L771" s="41"/>
      <c r="M771" s="41"/>
      <c r="N771" s="41"/>
      <c r="O771" s="41"/>
      <c r="P771" s="41"/>
      <c r="Q771" s="41"/>
      <c r="R771" s="41"/>
      <c r="S771" s="41"/>
      <c r="T771" s="41"/>
      <c r="U771" s="41"/>
      <c r="V771" s="41"/>
      <c r="W771" s="41"/>
      <c r="X771" s="41"/>
      <c r="Y771" s="41"/>
      <c r="Z771" s="41"/>
      <c r="AA771" s="41"/>
    </row>
    <row r="772" spans="1:27" ht="16">
      <c r="A772" s="36"/>
      <c r="B772" s="41"/>
      <c r="C772" s="41"/>
      <c r="D772" s="41"/>
      <c r="E772" s="41"/>
      <c r="F772" s="41"/>
      <c r="G772" s="65"/>
      <c r="H772" s="65"/>
      <c r="I772" s="65"/>
      <c r="J772" s="41"/>
      <c r="K772" s="41"/>
      <c r="L772" s="41"/>
      <c r="M772" s="41"/>
      <c r="N772" s="41"/>
      <c r="O772" s="41"/>
      <c r="P772" s="41"/>
      <c r="Q772" s="41"/>
      <c r="R772" s="41"/>
      <c r="S772" s="41"/>
      <c r="T772" s="41"/>
      <c r="U772" s="41"/>
      <c r="V772" s="41"/>
      <c r="W772" s="41"/>
      <c r="X772" s="41"/>
      <c r="Y772" s="41"/>
      <c r="Z772" s="41"/>
      <c r="AA772" s="41"/>
    </row>
    <row r="773" spans="1:27" ht="16">
      <c r="A773" s="36"/>
      <c r="B773" s="41"/>
      <c r="C773" s="41"/>
      <c r="D773" s="41"/>
      <c r="E773" s="41"/>
      <c r="F773" s="41"/>
      <c r="G773" s="65"/>
      <c r="H773" s="65"/>
      <c r="I773" s="65"/>
      <c r="J773" s="41"/>
      <c r="K773" s="41"/>
      <c r="L773" s="41"/>
      <c r="M773" s="41"/>
      <c r="N773" s="41"/>
      <c r="O773" s="41"/>
      <c r="P773" s="41"/>
      <c r="Q773" s="41"/>
      <c r="R773" s="41"/>
      <c r="S773" s="41"/>
      <c r="T773" s="41"/>
      <c r="U773" s="41"/>
      <c r="V773" s="41"/>
      <c r="W773" s="41"/>
      <c r="X773" s="41"/>
      <c r="Y773" s="41"/>
      <c r="Z773" s="41"/>
      <c r="AA773" s="41"/>
    </row>
    <row r="774" spans="1:27" ht="16">
      <c r="A774" s="36"/>
      <c r="B774" s="41"/>
      <c r="C774" s="41"/>
      <c r="D774" s="41"/>
      <c r="E774" s="41"/>
      <c r="F774" s="41"/>
      <c r="G774" s="65"/>
      <c r="H774" s="65"/>
      <c r="I774" s="65"/>
      <c r="J774" s="41"/>
      <c r="K774" s="41"/>
      <c r="L774" s="41"/>
      <c r="M774" s="41"/>
      <c r="N774" s="41"/>
      <c r="O774" s="41"/>
      <c r="P774" s="41"/>
      <c r="Q774" s="41"/>
      <c r="R774" s="41"/>
      <c r="S774" s="41"/>
      <c r="T774" s="41"/>
      <c r="U774" s="41"/>
      <c r="V774" s="41"/>
      <c r="W774" s="41"/>
      <c r="X774" s="41"/>
      <c r="Y774" s="41"/>
      <c r="Z774" s="41"/>
      <c r="AA774" s="41"/>
    </row>
    <row r="775" spans="1:27" ht="16">
      <c r="A775" s="36"/>
      <c r="B775" s="41"/>
      <c r="C775" s="41"/>
      <c r="D775" s="41"/>
      <c r="E775" s="41"/>
      <c r="F775" s="41"/>
      <c r="G775" s="65"/>
      <c r="H775" s="65"/>
      <c r="I775" s="65"/>
      <c r="J775" s="41"/>
      <c r="K775" s="41"/>
      <c r="L775" s="41"/>
      <c r="M775" s="41"/>
      <c r="N775" s="41"/>
      <c r="O775" s="41"/>
      <c r="P775" s="41"/>
      <c r="Q775" s="41"/>
      <c r="R775" s="41"/>
      <c r="S775" s="41"/>
      <c r="T775" s="41"/>
      <c r="U775" s="41"/>
      <c r="V775" s="41"/>
      <c r="W775" s="41"/>
      <c r="X775" s="41"/>
      <c r="Y775" s="41"/>
      <c r="Z775" s="41"/>
      <c r="AA775" s="41"/>
    </row>
    <row r="776" spans="1:27" ht="16">
      <c r="A776" s="36"/>
      <c r="B776" s="41"/>
      <c r="C776" s="41"/>
      <c r="D776" s="41"/>
      <c r="E776" s="41"/>
      <c r="F776" s="41"/>
      <c r="G776" s="65"/>
      <c r="H776" s="65"/>
      <c r="I776" s="65"/>
      <c r="J776" s="41"/>
      <c r="K776" s="41"/>
      <c r="L776" s="41"/>
      <c r="M776" s="41"/>
      <c r="N776" s="41"/>
      <c r="O776" s="41"/>
      <c r="P776" s="41"/>
      <c r="Q776" s="41"/>
      <c r="R776" s="41"/>
      <c r="S776" s="41"/>
      <c r="T776" s="41"/>
      <c r="U776" s="41"/>
      <c r="V776" s="41"/>
      <c r="W776" s="41"/>
      <c r="X776" s="41"/>
      <c r="Y776" s="41"/>
      <c r="Z776" s="41"/>
      <c r="AA776" s="41"/>
    </row>
    <row r="777" spans="1:27" ht="16">
      <c r="A777" s="36"/>
      <c r="B777" s="41"/>
      <c r="C777" s="41"/>
      <c r="D777" s="41"/>
      <c r="E777" s="41"/>
      <c r="F777" s="41"/>
      <c r="G777" s="65"/>
      <c r="H777" s="65"/>
      <c r="I777" s="65"/>
      <c r="J777" s="41"/>
      <c r="K777" s="41"/>
      <c r="L777" s="41"/>
      <c r="M777" s="41"/>
      <c r="N777" s="41"/>
      <c r="O777" s="41"/>
      <c r="P777" s="41"/>
      <c r="Q777" s="41"/>
      <c r="R777" s="41"/>
      <c r="S777" s="41"/>
      <c r="T777" s="41"/>
      <c r="U777" s="41"/>
      <c r="V777" s="41"/>
      <c r="W777" s="41"/>
      <c r="X777" s="41"/>
      <c r="Y777" s="41"/>
      <c r="Z777" s="41"/>
      <c r="AA777" s="41"/>
    </row>
    <row r="778" spans="1:27" ht="16">
      <c r="A778" s="36"/>
      <c r="B778" s="41"/>
      <c r="C778" s="41"/>
      <c r="D778" s="41"/>
      <c r="E778" s="41"/>
      <c r="F778" s="41"/>
      <c r="G778" s="65"/>
      <c r="H778" s="65"/>
      <c r="I778" s="65"/>
      <c r="J778" s="41"/>
      <c r="K778" s="41"/>
      <c r="L778" s="41"/>
      <c r="M778" s="41"/>
      <c r="N778" s="41"/>
      <c r="O778" s="41"/>
      <c r="P778" s="41"/>
      <c r="Q778" s="41"/>
      <c r="R778" s="41"/>
      <c r="S778" s="41"/>
      <c r="T778" s="41"/>
      <c r="U778" s="41"/>
      <c r="V778" s="41"/>
      <c r="W778" s="41"/>
      <c r="X778" s="41"/>
      <c r="Y778" s="41"/>
      <c r="Z778" s="41"/>
      <c r="AA778" s="41"/>
    </row>
    <row r="779" spans="1:27" ht="16">
      <c r="A779" s="36"/>
      <c r="B779" s="41"/>
      <c r="C779" s="41"/>
      <c r="D779" s="41"/>
      <c r="E779" s="41"/>
      <c r="F779" s="41"/>
      <c r="G779" s="65"/>
      <c r="H779" s="65"/>
      <c r="I779" s="65"/>
      <c r="J779" s="41"/>
      <c r="K779" s="41"/>
      <c r="L779" s="41"/>
      <c r="M779" s="41"/>
      <c r="N779" s="41"/>
      <c r="O779" s="41"/>
      <c r="P779" s="41"/>
      <c r="Q779" s="41"/>
      <c r="R779" s="41"/>
      <c r="S779" s="41"/>
      <c r="T779" s="41"/>
      <c r="U779" s="41"/>
      <c r="V779" s="41"/>
      <c r="W779" s="41"/>
      <c r="X779" s="41"/>
      <c r="Y779" s="41"/>
      <c r="Z779" s="41"/>
      <c r="AA779" s="41"/>
    </row>
    <row r="780" spans="1:27" ht="16">
      <c r="A780" s="36"/>
      <c r="B780" s="41"/>
      <c r="C780" s="41"/>
      <c r="D780" s="41"/>
      <c r="E780" s="41"/>
      <c r="F780" s="41"/>
      <c r="G780" s="65"/>
      <c r="H780" s="65"/>
      <c r="I780" s="65"/>
      <c r="J780" s="41"/>
      <c r="K780" s="41"/>
      <c r="L780" s="41"/>
      <c r="M780" s="41"/>
      <c r="N780" s="41"/>
      <c r="O780" s="41"/>
      <c r="P780" s="41"/>
      <c r="Q780" s="41"/>
      <c r="R780" s="41"/>
      <c r="S780" s="41"/>
      <c r="T780" s="41"/>
      <c r="U780" s="41"/>
      <c r="V780" s="41"/>
      <c r="W780" s="41"/>
      <c r="X780" s="41"/>
      <c r="Y780" s="41"/>
      <c r="Z780" s="41"/>
      <c r="AA780" s="41"/>
    </row>
    <row r="781" spans="1:27" ht="16">
      <c r="A781" s="36"/>
      <c r="B781" s="41"/>
      <c r="C781" s="41"/>
      <c r="D781" s="41"/>
      <c r="E781" s="41"/>
      <c r="F781" s="41"/>
      <c r="G781" s="65"/>
      <c r="H781" s="65"/>
      <c r="I781" s="65"/>
      <c r="J781" s="41"/>
      <c r="K781" s="41"/>
      <c r="L781" s="41"/>
      <c r="M781" s="41"/>
      <c r="N781" s="41"/>
      <c r="O781" s="41"/>
      <c r="P781" s="41"/>
      <c r="Q781" s="41"/>
      <c r="R781" s="41"/>
      <c r="S781" s="41"/>
      <c r="T781" s="41"/>
      <c r="U781" s="41"/>
      <c r="V781" s="41"/>
      <c r="W781" s="41"/>
      <c r="X781" s="41"/>
      <c r="Y781" s="41"/>
      <c r="Z781" s="41"/>
      <c r="AA781" s="41"/>
    </row>
    <row r="782" spans="1:27" ht="16">
      <c r="A782" s="36"/>
      <c r="B782" s="41"/>
      <c r="C782" s="41"/>
      <c r="D782" s="41"/>
      <c r="E782" s="41"/>
      <c r="F782" s="41"/>
      <c r="G782" s="65"/>
      <c r="H782" s="65"/>
      <c r="I782" s="65"/>
      <c r="J782" s="41"/>
      <c r="K782" s="41"/>
      <c r="L782" s="41"/>
      <c r="M782" s="41"/>
      <c r="N782" s="41"/>
      <c r="O782" s="41"/>
      <c r="P782" s="41"/>
      <c r="Q782" s="41"/>
      <c r="R782" s="41"/>
      <c r="S782" s="41"/>
      <c r="T782" s="41"/>
      <c r="U782" s="41"/>
      <c r="V782" s="41"/>
      <c r="W782" s="41"/>
      <c r="X782" s="41"/>
      <c r="Y782" s="41"/>
      <c r="Z782" s="41"/>
      <c r="AA782" s="41"/>
    </row>
    <row r="783" spans="1:27" ht="16">
      <c r="A783" s="36"/>
      <c r="B783" s="41"/>
      <c r="C783" s="41"/>
      <c r="D783" s="41"/>
      <c r="E783" s="41"/>
      <c r="F783" s="41"/>
      <c r="G783" s="65"/>
      <c r="H783" s="65"/>
      <c r="I783" s="65"/>
      <c r="J783" s="41"/>
      <c r="K783" s="41"/>
      <c r="L783" s="41"/>
      <c r="M783" s="41"/>
      <c r="N783" s="41"/>
      <c r="O783" s="41"/>
      <c r="P783" s="41"/>
      <c r="Q783" s="41"/>
      <c r="R783" s="41"/>
      <c r="S783" s="41"/>
      <c r="T783" s="41"/>
      <c r="U783" s="41"/>
      <c r="V783" s="41"/>
      <c r="W783" s="41"/>
      <c r="X783" s="41"/>
      <c r="Y783" s="41"/>
      <c r="Z783" s="41"/>
      <c r="AA783" s="41"/>
    </row>
    <row r="784" spans="1:27" ht="16">
      <c r="A784" s="36"/>
      <c r="B784" s="41"/>
      <c r="C784" s="41"/>
      <c r="D784" s="41"/>
      <c r="E784" s="41"/>
      <c r="F784" s="41"/>
      <c r="G784" s="65"/>
      <c r="H784" s="65"/>
      <c r="I784" s="65"/>
      <c r="J784" s="41"/>
      <c r="K784" s="41"/>
      <c r="L784" s="41"/>
      <c r="M784" s="41"/>
      <c r="N784" s="41"/>
      <c r="O784" s="41"/>
      <c r="P784" s="41"/>
      <c r="Q784" s="41"/>
      <c r="R784" s="41"/>
      <c r="S784" s="41"/>
      <c r="T784" s="41"/>
      <c r="U784" s="41"/>
      <c r="V784" s="41"/>
      <c r="W784" s="41"/>
      <c r="X784" s="41"/>
      <c r="Y784" s="41"/>
      <c r="Z784" s="41"/>
      <c r="AA784" s="41"/>
    </row>
    <row r="785" spans="1:27" ht="16">
      <c r="A785" s="36"/>
      <c r="B785" s="41"/>
      <c r="C785" s="41"/>
      <c r="D785" s="41"/>
      <c r="E785" s="41"/>
      <c r="F785" s="41"/>
      <c r="G785" s="65"/>
      <c r="H785" s="65"/>
      <c r="I785" s="65"/>
      <c r="J785" s="41"/>
      <c r="K785" s="41"/>
      <c r="L785" s="41"/>
      <c r="M785" s="41"/>
      <c r="N785" s="41"/>
      <c r="O785" s="41"/>
      <c r="P785" s="41"/>
      <c r="Q785" s="41"/>
      <c r="R785" s="41"/>
      <c r="S785" s="41"/>
      <c r="T785" s="41"/>
      <c r="U785" s="41"/>
      <c r="V785" s="41"/>
      <c r="W785" s="41"/>
      <c r="X785" s="41"/>
      <c r="Y785" s="41"/>
      <c r="Z785" s="41"/>
      <c r="AA785" s="41"/>
    </row>
    <row r="786" spans="1:27" ht="16">
      <c r="A786" s="36"/>
      <c r="B786" s="41"/>
      <c r="C786" s="41"/>
      <c r="D786" s="41"/>
      <c r="E786" s="41"/>
      <c r="F786" s="41"/>
      <c r="G786" s="65"/>
      <c r="H786" s="65"/>
      <c r="I786" s="65"/>
      <c r="J786" s="41"/>
      <c r="K786" s="41"/>
      <c r="L786" s="41"/>
      <c r="M786" s="41"/>
      <c r="N786" s="41"/>
      <c r="O786" s="41"/>
      <c r="P786" s="41"/>
      <c r="Q786" s="41"/>
      <c r="R786" s="41"/>
      <c r="S786" s="41"/>
      <c r="T786" s="41"/>
      <c r="U786" s="41"/>
      <c r="V786" s="41"/>
      <c r="W786" s="41"/>
      <c r="X786" s="41"/>
      <c r="Y786" s="41"/>
      <c r="Z786" s="41"/>
      <c r="AA786" s="41"/>
    </row>
    <row r="787" spans="1:27" ht="16">
      <c r="A787" s="36"/>
      <c r="B787" s="41"/>
      <c r="C787" s="41"/>
      <c r="D787" s="41"/>
      <c r="E787" s="41"/>
      <c r="F787" s="41"/>
      <c r="G787" s="65"/>
      <c r="H787" s="65"/>
      <c r="I787" s="65"/>
      <c r="J787" s="41"/>
      <c r="K787" s="41"/>
      <c r="L787" s="41"/>
      <c r="M787" s="41"/>
      <c r="N787" s="41"/>
      <c r="O787" s="41"/>
      <c r="P787" s="41"/>
      <c r="Q787" s="41"/>
      <c r="R787" s="41"/>
      <c r="S787" s="41"/>
      <c r="T787" s="41"/>
      <c r="U787" s="41"/>
      <c r="V787" s="41"/>
      <c r="W787" s="41"/>
      <c r="X787" s="41"/>
      <c r="Y787" s="41"/>
      <c r="Z787" s="41"/>
      <c r="AA787" s="41"/>
    </row>
    <row r="788" spans="1:27" ht="16">
      <c r="A788" s="36"/>
      <c r="B788" s="41"/>
      <c r="C788" s="41"/>
      <c r="D788" s="41"/>
      <c r="E788" s="41"/>
      <c r="F788" s="41"/>
      <c r="G788" s="65"/>
      <c r="H788" s="65"/>
      <c r="I788" s="65"/>
      <c r="J788" s="41"/>
      <c r="K788" s="41"/>
      <c r="L788" s="41"/>
      <c r="M788" s="41"/>
      <c r="N788" s="41"/>
      <c r="O788" s="41"/>
      <c r="P788" s="41"/>
      <c r="Q788" s="41"/>
      <c r="R788" s="41"/>
      <c r="S788" s="41"/>
      <c r="T788" s="41"/>
      <c r="U788" s="41"/>
      <c r="V788" s="41"/>
      <c r="W788" s="41"/>
      <c r="X788" s="41"/>
      <c r="Y788" s="41"/>
      <c r="Z788" s="41"/>
      <c r="AA788" s="41"/>
    </row>
    <row r="789" spans="1:27" ht="16">
      <c r="A789" s="36"/>
      <c r="B789" s="41"/>
      <c r="C789" s="41"/>
      <c r="D789" s="41"/>
      <c r="E789" s="41"/>
      <c r="F789" s="41"/>
      <c r="G789" s="65"/>
      <c r="H789" s="65"/>
      <c r="I789" s="65"/>
      <c r="J789" s="41"/>
      <c r="K789" s="41"/>
      <c r="L789" s="41"/>
      <c r="M789" s="41"/>
      <c r="N789" s="41"/>
      <c r="O789" s="41"/>
      <c r="P789" s="41"/>
      <c r="Q789" s="41"/>
      <c r="R789" s="41"/>
      <c r="S789" s="41"/>
      <c r="T789" s="41"/>
      <c r="U789" s="41"/>
      <c r="V789" s="41"/>
      <c r="W789" s="41"/>
      <c r="X789" s="41"/>
      <c r="Y789" s="41"/>
      <c r="Z789" s="41"/>
      <c r="AA789" s="41"/>
    </row>
    <row r="790" spans="1:27" ht="16">
      <c r="A790" s="36"/>
      <c r="B790" s="41"/>
      <c r="C790" s="41"/>
      <c r="D790" s="41"/>
      <c r="E790" s="41"/>
      <c r="F790" s="41"/>
      <c r="G790" s="65"/>
      <c r="H790" s="65"/>
      <c r="I790" s="65"/>
      <c r="J790" s="41"/>
      <c r="K790" s="41"/>
      <c r="L790" s="41"/>
      <c r="M790" s="41"/>
      <c r="N790" s="41"/>
      <c r="O790" s="41"/>
      <c r="P790" s="41"/>
      <c r="Q790" s="41"/>
      <c r="R790" s="41"/>
      <c r="S790" s="41"/>
      <c r="T790" s="41"/>
      <c r="U790" s="41"/>
      <c r="V790" s="41"/>
      <c r="W790" s="41"/>
      <c r="X790" s="41"/>
      <c r="Y790" s="41"/>
      <c r="Z790" s="41"/>
      <c r="AA790" s="41"/>
    </row>
    <row r="791" spans="1:27" ht="16">
      <c r="A791" s="36"/>
      <c r="B791" s="41"/>
      <c r="C791" s="41"/>
      <c r="D791" s="41"/>
      <c r="E791" s="41"/>
      <c r="F791" s="41"/>
      <c r="G791" s="65"/>
      <c r="H791" s="65"/>
      <c r="I791" s="65"/>
      <c r="J791" s="41"/>
      <c r="K791" s="41"/>
      <c r="L791" s="41"/>
      <c r="M791" s="41"/>
      <c r="N791" s="41"/>
      <c r="O791" s="41"/>
      <c r="P791" s="41"/>
      <c r="Q791" s="41"/>
      <c r="R791" s="41"/>
      <c r="S791" s="41"/>
      <c r="T791" s="41"/>
      <c r="U791" s="41"/>
      <c r="V791" s="41"/>
      <c r="W791" s="41"/>
      <c r="X791" s="41"/>
      <c r="Y791" s="41"/>
      <c r="Z791" s="41"/>
      <c r="AA791" s="41"/>
    </row>
    <row r="792" spans="1:27" ht="16">
      <c r="A792" s="36"/>
      <c r="B792" s="41"/>
      <c r="C792" s="41"/>
      <c r="D792" s="41"/>
      <c r="E792" s="41"/>
      <c r="F792" s="41"/>
      <c r="G792" s="65"/>
      <c r="H792" s="65"/>
      <c r="I792" s="65"/>
      <c r="J792" s="41"/>
      <c r="K792" s="41"/>
      <c r="L792" s="41"/>
      <c r="M792" s="41"/>
      <c r="N792" s="41"/>
      <c r="O792" s="41"/>
      <c r="P792" s="41"/>
      <c r="Q792" s="41"/>
      <c r="R792" s="41"/>
      <c r="S792" s="41"/>
      <c r="T792" s="41"/>
      <c r="U792" s="41"/>
      <c r="V792" s="41"/>
      <c r="W792" s="41"/>
      <c r="X792" s="41"/>
      <c r="Y792" s="41"/>
      <c r="Z792" s="41"/>
      <c r="AA792" s="41"/>
    </row>
    <row r="793" spans="1:27" ht="16">
      <c r="A793" s="36"/>
      <c r="B793" s="41"/>
      <c r="C793" s="41"/>
      <c r="D793" s="41"/>
      <c r="E793" s="41"/>
      <c r="F793" s="41"/>
      <c r="G793" s="65"/>
      <c r="H793" s="65"/>
      <c r="I793" s="65"/>
      <c r="J793" s="41"/>
      <c r="K793" s="41"/>
      <c r="L793" s="41"/>
      <c r="M793" s="41"/>
      <c r="N793" s="41"/>
      <c r="O793" s="41"/>
      <c r="P793" s="41"/>
      <c r="Q793" s="41"/>
      <c r="R793" s="41"/>
      <c r="S793" s="41"/>
      <c r="T793" s="41"/>
      <c r="U793" s="41"/>
      <c r="V793" s="41"/>
      <c r="W793" s="41"/>
      <c r="X793" s="41"/>
      <c r="Y793" s="41"/>
      <c r="Z793" s="41"/>
      <c r="AA793" s="41"/>
    </row>
    <row r="794" spans="1:27" ht="16">
      <c r="A794" s="36"/>
      <c r="B794" s="41"/>
      <c r="C794" s="41"/>
      <c r="D794" s="41"/>
      <c r="E794" s="41"/>
      <c r="F794" s="41"/>
      <c r="G794" s="65"/>
      <c r="H794" s="65"/>
      <c r="I794" s="65"/>
      <c r="J794" s="41"/>
      <c r="K794" s="41"/>
      <c r="L794" s="41"/>
      <c r="M794" s="41"/>
      <c r="N794" s="41"/>
      <c r="O794" s="41"/>
      <c r="P794" s="41"/>
      <c r="Q794" s="41"/>
      <c r="R794" s="41"/>
      <c r="S794" s="41"/>
      <c r="T794" s="41"/>
      <c r="U794" s="41"/>
      <c r="V794" s="41"/>
      <c r="W794" s="41"/>
      <c r="X794" s="41"/>
      <c r="Y794" s="41"/>
      <c r="Z794" s="41"/>
      <c r="AA794" s="41"/>
    </row>
    <row r="795" spans="1:27" ht="16">
      <c r="A795" s="36"/>
      <c r="B795" s="41"/>
      <c r="C795" s="41"/>
      <c r="D795" s="41"/>
      <c r="E795" s="41"/>
      <c r="F795" s="41"/>
      <c r="G795" s="65"/>
      <c r="H795" s="65"/>
      <c r="I795" s="65"/>
      <c r="J795" s="41"/>
      <c r="K795" s="41"/>
      <c r="L795" s="41"/>
      <c r="M795" s="41"/>
      <c r="N795" s="41"/>
      <c r="O795" s="41"/>
      <c r="P795" s="41"/>
      <c r="Q795" s="41"/>
      <c r="R795" s="41"/>
      <c r="S795" s="41"/>
      <c r="T795" s="41"/>
      <c r="U795" s="41"/>
      <c r="V795" s="41"/>
      <c r="W795" s="41"/>
      <c r="X795" s="41"/>
      <c r="Y795" s="41"/>
      <c r="Z795" s="41"/>
      <c r="AA795" s="41"/>
    </row>
    <row r="796" spans="1:27" ht="16">
      <c r="A796" s="36"/>
      <c r="B796" s="41"/>
      <c r="C796" s="41"/>
      <c r="D796" s="41"/>
      <c r="E796" s="41"/>
      <c r="F796" s="41"/>
      <c r="G796" s="65"/>
      <c r="H796" s="65"/>
      <c r="I796" s="65"/>
      <c r="J796" s="41"/>
      <c r="K796" s="41"/>
      <c r="L796" s="41"/>
      <c r="M796" s="41"/>
      <c r="N796" s="41"/>
      <c r="O796" s="41"/>
      <c r="P796" s="41"/>
      <c r="Q796" s="41"/>
      <c r="R796" s="41"/>
      <c r="S796" s="41"/>
      <c r="T796" s="41"/>
      <c r="U796" s="41"/>
      <c r="V796" s="41"/>
      <c r="W796" s="41"/>
      <c r="X796" s="41"/>
      <c r="Y796" s="41"/>
      <c r="Z796" s="41"/>
      <c r="AA796" s="41"/>
    </row>
    <row r="797" spans="1:27" ht="16">
      <c r="A797" s="36"/>
      <c r="B797" s="41"/>
      <c r="C797" s="41"/>
      <c r="D797" s="41"/>
      <c r="E797" s="41"/>
      <c r="F797" s="41"/>
      <c r="G797" s="65"/>
      <c r="H797" s="65"/>
      <c r="I797" s="65"/>
      <c r="J797" s="41"/>
      <c r="K797" s="41"/>
      <c r="L797" s="41"/>
      <c r="M797" s="41"/>
      <c r="N797" s="41"/>
      <c r="O797" s="41"/>
      <c r="P797" s="41"/>
      <c r="Q797" s="41"/>
      <c r="R797" s="41"/>
      <c r="S797" s="41"/>
      <c r="T797" s="41"/>
      <c r="U797" s="41"/>
      <c r="V797" s="41"/>
      <c r="W797" s="41"/>
      <c r="X797" s="41"/>
      <c r="Y797" s="41"/>
      <c r="Z797" s="41"/>
      <c r="AA797" s="41"/>
    </row>
    <row r="798" spans="1:27" ht="16">
      <c r="A798" s="36"/>
      <c r="B798" s="41"/>
      <c r="C798" s="41"/>
      <c r="D798" s="41"/>
      <c r="E798" s="41"/>
      <c r="F798" s="41"/>
      <c r="G798" s="65"/>
      <c r="H798" s="65"/>
      <c r="I798" s="65"/>
      <c r="J798" s="41"/>
      <c r="K798" s="41"/>
      <c r="L798" s="41"/>
      <c r="M798" s="41"/>
      <c r="N798" s="41"/>
      <c r="O798" s="41"/>
      <c r="P798" s="41"/>
      <c r="Q798" s="41"/>
      <c r="R798" s="41"/>
      <c r="S798" s="41"/>
      <c r="T798" s="41"/>
      <c r="U798" s="41"/>
      <c r="V798" s="41"/>
      <c r="W798" s="41"/>
      <c r="X798" s="41"/>
      <c r="Y798" s="41"/>
      <c r="Z798" s="41"/>
      <c r="AA798" s="41"/>
    </row>
    <row r="799" spans="1:27" ht="16">
      <c r="A799" s="36"/>
      <c r="B799" s="41"/>
      <c r="C799" s="41"/>
      <c r="D799" s="41"/>
      <c r="E799" s="41"/>
      <c r="F799" s="41"/>
      <c r="G799" s="65"/>
      <c r="H799" s="65"/>
      <c r="I799" s="65"/>
      <c r="J799" s="41"/>
      <c r="K799" s="41"/>
      <c r="L799" s="41"/>
      <c r="M799" s="41"/>
      <c r="N799" s="41"/>
      <c r="O799" s="41"/>
      <c r="P799" s="41"/>
      <c r="Q799" s="41"/>
      <c r="R799" s="41"/>
      <c r="S799" s="41"/>
      <c r="T799" s="41"/>
      <c r="U799" s="41"/>
      <c r="V799" s="41"/>
      <c r="W799" s="41"/>
      <c r="X799" s="41"/>
      <c r="Y799" s="41"/>
      <c r="Z799" s="41"/>
      <c r="AA799" s="41"/>
    </row>
    <row r="800" spans="1:27" ht="16">
      <c r="A800" s="36"/>
      <c r="B800" s="41"/>
      <c r="C800" s="41"/>
      <c r="D800" s="41"/>
      <c r="E800" s="41"/>
      <c r="F800" s="41"/>
      <c r="G800" s="65"/>
      <c r="H800" s="65"/>
      <c r="I800" s="65"/>
      <c r="J800" s="41"/>
      <c r="K800" s="41"/>
      <c r="L800" s="41"/>
      <c r="M800" s="41"/>
      <c r="N800" s="41"/>
      <c r="O800" s="41"/>
      <c r="P800" s="41"/>
      <c r="Q800" s="41"/>
      <c r="R800" s="41"/>
      <c r="S800" s="41"/>
      <c r="T800" s="41"/>
      <c r="U800" s="41"/>
      <c r="V800" s="41"/>
      <c r="W800" s="41"/>
      <c r="X800" s="41"/>
      <c r="Y800" s="41"/>
      <c r="Z800" s="41"/>
      <c r="AA800" s="41"/>
    </row>
    <row r="801" spans="1:27" ht="16">
      <c r="A801" s="36"/>
      <c r="B801" s="41"/>
      <c r="C801" s="41"/>
      <c r="D801" s="41"/>
      <c r="E801" s="41"/>
      <c r="F801" s="41"/>
      <c r="G801" s="65"/>
      <c r="H801" s="65"/>
      <c r="I801" s="65"/>
      <c r="J801" s="41"/>
      <c r="K801" s="41"/>
      <c r="L801" s="41"/>
      <c r="M801" s="41"/>
      <c r="N801" s="41"/>
      <c r="O801" s="41"/>
      <c r="P801" s="41"/>
      <c r="Q801" s="41"/>
      <c r="R801" s="41"/>
      <c r="S801" s="41"/>
      <c r="T801" s="41"/>
      <c r="U801" s="41"/>
      <c r="V801" s="41"/>
      <c r="W801" s="41"/>
      <c r="X801" s="41"/>
      <c r="Y801" s="41"/>
      <c r="Z801" s="41"/>
      <c r="AA801" s="41"/>
    </row>
    <row r="802" spans="1:27" ht="16">
      <c r="A802" s="36"/>
      <c r="B802" s="41"/>
      <c r="C802" s="41"/>
      <c r="D802" s="41"/>
      <c r="E802" s="41"/>
      <c r="F802" s="41"/>
      <c r="G802" s="65"/>
      <c r="H802" s="65"/>
      <c r="I802" s="65"/>
      <c r="J802" s="41"/>
      <c r="K802" s="41"/>
      <c r="L802" s="41"/>
      <c r="M802" s="41"/>
      <c r="N802" s="41"/>
      <c r="O802" s="41"/>
      <c r="P802" s="41"/>
      <c r="Q802" s="41"/>
      <c r="R802" s="41"/>
      <c r="S802" s="41"/>
      <c r="T802" s="41"/>
      <c r="U802" s="41"/>
      <c r="V802" s="41"/>
      <c r="W802" s="41"/>
      <c r="X802" s="41"/>
      <c r="Y802" s="41"/>
      <c r="Z802" s="41"/>
      <c r="AA802" s="41"/>
    </row>
    <row r="803" spans="1:27" ht="16">
      <c r="A803" s="36"/>
      <c r="B803" s="41"/>
      <c r="C803" s="41"/>
      <c r="D803" s="41"/>
      <c r="E803" s="41"/>
      <c r="F803" s="41"/>
      <c r="G803" s="65"/>
      <c r="H803" s="65"/>
      <c r="I803" s="65"/>
      <c r="J803" s="41"/>
      <c r="K803" s="41"/>
      <c r="L803" s="41"/>
      <c r="M803" s="41"/>
      <c r="N803" s="41"/>
      <c r="O803" s="41"/>
      <c r="P803" s="41"/>
      <c r="Q803" s="41"/>
      <c r="R803" s="41"/>
      <c r="S803" s="41"/>
      <c r="T803" s="41"/>
      <c r="U803" s="41"/>
      <c r="V803" s="41"/>
      <c r="W803" s="41"/>
      <c r="X803" s="41"/>
      <c r="Y803" s="41"/>
      <c r="Z803" s="41"/>
      <c r="AA803" s="41"/>
    </row>
    <row r="804" spans="1:27" ht="16">
      <c r="A804" s="36"/>
      <c r="B804" s="41"/>
      <c r="C804" s="41"/>
      <c r="D804" s="41"/>
      <c r="E804" s="41"/>
      <c r="F804" s="41"/>
      <c r="G804" s="65"/>
      <c r="H804" s="65"/>
      <c r="I804" s="65"/>
      <c r="J804" s="41"/>
      <c r="K804" s="41"/>
      <c r="L804" s="41"/>
      <c r="M804" s="41"/>
      <c r="N804" s="41"/>
      <c r="O804" s="41"/>
      <c r="P804" s="41"/>
      <c r="Q804" s="41"/>
      <c r="R804" s="41"/>
      <c r="S804" s="41"/>
      <c r="T804" s="41"/>
      <c r="U804" s="41"/>
      <c r="V804" s="41"/>
      <c r="W804" s="41"/>
      <c r="X804" s="41"/>
      <c r="Y804" s="41"/>
      <c r="Z804" s="41"/>
      <c r="AA804" s="41"/>
    </row>
    <row r="805" spans="1:27" ht="16">
      <c r="A805" s="36"/>
      <c r="B805" s="41"/>
      <c r="C805" s="41"/>
      <c r="D805" s="41"/>
      <c r="E805" s="41"/>
      <c r="F805" s="41"/>
      <c r="G805" s="65"/>
      <c r="H805" s="65"/>
      <c r="I805" s="65"/>
      <c r="J805" s="41"/>
      <c r="K805" s="41"/>
      <c r="L805" s="41"/>
      <c r="M805" s="41"/>
      <c r="N805" s="41"/>
      <c r="O805" s="41"/>
      <c r="P805" s="41"/>
      <c r="Q805" s="41"/>
      <c r="R805" s="41"/>
      <c r="S805" s="41"/>
      <c r="T805" s="41"/>
      <c r="U805" s="41"/>
      <c r="V805" s="41"/>
      <c r="W805" s="41"/>
      <c r="X805" s="41"/>
      <c r="Y805" s="41"/>
      <c r="Z805" s="41"/>
      <c r="AA805" s="41"/>
    </row>
    <row r="806" spans="1:27" ht="16">
      <c r="A806" s="36"/>
      <c r="B806" s="41"/>
      <c r="C806" s="41"/>
      <c r="D806" s="41"/>
      <c r="E806" s="41"/>
      <c r="F806" s="41"/>
      <c r="G806" s="65"/>
      <c r="H806" s="65"/>
      <c r="I806" s="65"/>
      <c r="J806" s="41"/>
      <c r="K806" s="41"/>
      <c r="L806" s="41"/>
      <c r="M806" s="41"/>
      <c r="N806" s="41"/>
      <c r="O806" s="41"/>
      <c r="P806" s="41"/>
      <c r="Q806" s="41"/>
      <c r="R806" s="41"/>
      <c r="S806" s="41"/>
      <c r="T806" s="41"/>
      <c r="U806" s="41"/>
      <c r="V806" s="41"/>
      <c r="W806" s="41"/>
      <c r="X806" s="41"/>
      <c r="Y806" s="41"/>
      <c r="Z806" s="41"/>
      <c r="AA806" s="41"/>
    </row>
    <row r="807" spans="1:27" ht="16">
      <c r="A807" s="36"/>
      <c r="B807" s="41"/>
      <c r="C807" s="41"/>
      <c r="D807" s="41"/>
      <c r="E807" s="41"/>
      <c r="F807" s="41"/>
      <c r="G807" s="65"/>
      <c r="H807" s="65"/>
      <c r="I807" s="65"/>
      <c r="J807" s="41"/>
      <c r="K807" s="41"/>
      <c r="L807" s="41"/>
      <c r="M807" s="41"/>
      <c r="N807" s="41"/>
      <c r="O807" s="41"/>
      <c r="P807" s="41"/>
      <c r="Q807" s="41"/>
      <c r="R807" s="41"/>
      <c r="S807" s="41"/>
      <c r="T807" s="41"/>
      <c r="U807" s="41"/>
      <c r="V807" s="41"/>
      <c r="W807" s="41"/>
      <c r="X807" s="41"/>
      <c r="Y807" s="41"/>
      <c r="Z807" s="41"/>
      <c r="AA807" s="41"/>
    </row>
    <row r="808" spans="1:27" ht="16">
      <c r="A808" s="36"/>
      <c r="B808" s="41"/>
      <c r="C808" s="41"/>
      <c r="D808" s="41"/>
      <c r="E808" s="41"/>
      <c r="F808" s="41"/>
      <c r="G808" s="65"/>
      <c r="H808" s="65"/>
      <c r="I808" s="65"/>
      <c r="J808" s="41"/>
      <c r="K808" s="41"/>
      <c r="L808" s="41"/>
      <c r="M808" s="41"/>
      <c r="N808" s="41"/>
      <c r="O808" s="41"/>
      <c r="P808" s="41"/>
      <c r="Q808" s="41"/>
      <c r="R808" s="41"/>
      <c r="S808" s="41"/>
      <c r="T808" s="41"/>
      <c r="U808" s="41"/>
      <c r="V808" s="41"/>
      <c r="W808" s="41"/>
      <c r="X808" s="41"/>
      <c r="Y808" s="41"/>
      <c r="Z808" s="41"/>
      <c r="AA808" s="41"/>
    </row>
    <row r="809" spans="1:27" ht="16">
      <c r="A809" s="36"/>
      <c r="B809" s="41"/>
      <c r="C809" s="41"/>
      <c r="D809" s="41"/>
      <c r="E809" s="41"/>
      <c r="F809" s="41"/>
      <c r="G809" s="65"/>
      <c r="H809" s="65"/>
      <c r="I809" s="65"/>
      <c r="J809" s="41"/>
      <c r="K809" s="41"/>
      <c r="L809" s="41"/>
      <c r="M809" s="41"/>
      <c r="N809" s="41"/>
      <c r="O809" s="41"/>
      <c r="P809" s="41"/>
      <c r="Q809" s="41"/>
      <c r="R809" s="41"/>
      <c r="S809" s="41"/>
      <c r="T809" s="41"/>
      <c r="U809" s="41"/>
      <c r="V809" s="41"/>
      <c r="W809" s="41"/>
      <c r="X809" s="41"/>
      <c r="Y809" s="41"/>
      <c r="Z809" s="41"/>
      <c r="AA809" s="41"/>
    </row>
    <row r="810" spans="1:27" ht="16">
      <c r="A810" s="36"/>
      <c r="B810" s="41"/>
      <c r="C810" s="41"/>
      <c r="D810" s="41"/>
      <c r="E810" s="41"/>
      <c r="F810" s="41"/>
      <c r="G810" s="65"/>
      <c r="H810" s="65"/>
      <c r="I810" s="65"/>
      <c r="J810" s="41"/>
      <c r="K810" s="41"/>
      <c r="L810" s="41"/>
      <c r="M810" s="41"/>
      <c r="N810" s="41"/>
      <c r="O810" s="41"/>
      <c r="P810" s="41"/>
      <c r="Q810" s="41"/>
      <c r="R810" s="41"/>
      <c r="S810" s="41"/>
      <c r="T810" s="41"/>
      <c r="U810" s="41"/>
      <c r="V810" s="41"/>
      <c r="W810" s="41"/>
      <c r="X810" s="41"/>
      <c r="Y810" s="41"/>
      <c r="Z810" s="41"/>
      <c r="AA810" s="41"/>
    </row>
    <row r="811" spans="1:27" ht="16">
      <c r="A811" s="36"/>
      <c r="B811" s="41"/>
      <c r="C811" s="41"/>
      <c r="D811" s="41"/>
      <c r="E811" s="41"/>
      <c r="F811" s="41"/>
      <c r="G811" s="65"/>
      <c r="H811" s="65"/>
      <c r="I811" s="65"/>
      <c r="J811" s="41"/>
      <c r="K811" s="41"/>
      <c r="L811" s="41"/>
      <c r="M811" s="41"/>
      <c r="N811" s="41"/>
      <c r="O811" s="41"/>
      <c r="P811" s="41"/>
      <c r="Q811" s="41"/>
      <c r="R811" s="41"/>
      <c r="S811" s="41"/>
      <c r="T811" s="41"/>
      <c r="U811" s="41"/>
      <c r="V811" s="41"/>
      <c r="W811" s="41"/>
      <c r="X811" s="41"/>
      <c r="Y811" s="41"/>
      <c r="Z811" s="41"/>
      <c r="AA811" s="41"/>
    </row>
    <row r="812" spans="1:27" ht="16">
      <c r="A812" s="36"/>
      <c r="B812" s="41"/>
      <c r="C812" s="41"/>
      <c r="D812" s="41"/>
      <c r="E812" s="41"/>
      <c r="F812" s="41"/>
      <c r="G812" s="65"/>
      <c r="H812" s="65"/>
      <c r="I812" s="65"/>
      <c r="J812" s="41"/>
      <c r="K812" s="41"/>
      <c r="L812" s="41"/>
      <c r="M812" s="41"/>
      <c r="N812" s="41"/>
      <c r="O812" s="41"/>
      <c r="P812" s="41"/>
      <c r="Q812" s="41"/>
      <c r="R812" s="41"/>
      <c r="S812" s="41"/>
      <c r="T812" s="41"/>
      <c r="U812" s="41"/>
      <c r="V812" s="41"/>
      <c r="W812" s="41"/>
      <c r="X812" s="41"/>
      <c r="Y812" s="41"/>
      <c r="Z812" s="41"/>
      <c r="AA812" s="41"/>
    </row>
    <row r="813" spans="1:27" ht="16">
      <c r="A813" s="36"/>
      <c r="B813" s="41"/>
      <c r="C813" s="41"/>
      <c r="D813" s="41"/>
      <c r="E813" s="41"/>
      <c r="F813" s="41"/>
      <c r="G813" s="65"/>
      <c r="H813" s="65"/>
      <c r="I813" s="65"/>
      <c r="J813" s="41"/>
      <c r="K813" s="41"/>
      <c r="L813" s="41"/>
      <c r="M813" s="41"/>
      <c r="N813" s="41"/>
      <c r="O813" s="41"/>
      <c r="P813" s="41"/>
      <c r="Q813" s="41"/>
      <c r="R813" s="41"/>
      <c r="S813" s="41"/>
      <c r="T813" s="41"/>
      <c r="U813" s="41"/>
      <c r="V813" s="41"/>
      <c r="W813" s="41"/>
      <c r="X813" s="41"/>
      <c r="Y813" s="41"/>
      <c r="Z813" s="41"/>
      <c r="AA813" s="41"/>
    </row>
    <row r="814" spans="1:27" ht="16">
      <c r="A814" s="36"/>
      <c r="B814" s="41"/>
      <c r="C814" s="41"/>
      <c r="D814" s="41"/>
      <c r="E814" s="41"/>
      <c r="F814" s="41"/>
      <c r="G814" s="65"/>
      <c r="H814" s="65"/>
      <c r="I814" s="65"/>
      <c r="J814" s="41"/>
      <c r="K814" s="41"/>
      <c r="L814" s="41"/>
      <c r="M814" s="41"/>
      <c r="N814" s="41"/>
      <c r="O814" s="41"/>
      <c r="P814" s="41"/>
      <c r="Q814" s="41"/>
      <c r="R814" s="41"/>
      <c r="S814" s="41"/>
      <c r="T814" s="41"/>
      <c r="U814" s="41"/>
      <c r="V814" s="41"/>
      <c r="W814" s="41"/>
      <c r="X814" s="41"/>
      <c r="Y814" s="41"/>
      <c r="Z814" s="41"/>
      <c r="AA814" s="41"/>
    </row>
    <row r="815" spans="1:27" ht="16">
      <c r="A815" s="36"/>
      <c r="B815" s="41"/>
      <c r="C815" s="41"/>
      <c r="D815" s="41"/>
      <c r="E815" s="41"/>
      <c r="F815" s="41"/>
      <c r="G815" s="65"/>
      <c r="H815" s="65"/>
      <c r="I815" s="65"/>
      <c r="J815" s="41"/>
      <c r="K815" s="41"/>
      <c r="L815" s="41"/>
      <c r="M815" s="41"/>
      <c r="N815" s="41"/>
      <c r="O815" s="41"/>
      <c r="P815" s="41"/>
      <c r="Q815" s="41"/>
      <c r="R815" s="41"/>
      <c r="S815" s="41"/>
      <c r="T815" s="41"/>
      <c r="U815" s="41"/>
      <c r="V815" s="41"/>
      <c r="W815" s="41"/>
      <c r="X815" s="41"/>
      <c r="Y815" s="41"/>
      <c r="Z815" s="41"/>
      <c r="AA815" s="41"/>
    </row>
    <row r="816" spans="1:27" ht="16">
      <c r="A816" s="36"/>
      <c r="B816" s="41"/>
      <c r="C816" s="41"/>
      <c r="D816" s="41"/>
      <c r="E816" s="41"/>
      <c r="F816" s="41"/>
      <c r="G816" s="65"/>
      <c r="H816" s="65"/>
      <c r="I816" s="65"/>
      <c r="J816" s="41"/>
      <c r="K816" s="41"/>
      <c r="L816" s="41"/>
      <c r="M816" s="41"/>
      <c r="N816" s="41"/>
      <c r="O816" s="41"/>
      <c r="P816" s="41"/>
      <c r="Q816" s="41"/>
      <c r="R816" s="41"/>
      <c r="S816" s="41"/>
      <c r="T816" s="41"/>
      <c r="U816" s="41"/>
      <c r="V816" s="41"/>
      <c r="W816" s="41"/>
      <c r="X816" s="41"/>
      <c r="Y816" s="41"/>
      <c r="Z816" s="41"/>
      <c r="AA816" s="41"/>
    </row>
    <row r="817" spans="1:27" ht="16">
      <c r="A817" s="36"/>
      <c r="B817" s="41"/>
      <c r="C817" s="41"/>
      <c r="D817" s="41"/>
      <c r="E817" s="41"/>
      <c r="F817" s="41"/>
      <c r="G817" s="65"/>
      <c r="H817" s="65"/>
      <c r="I817" s="65"/>
      <c r="J817" s="41"/>
      <c r="K817" s="41"/>
      <c r="L817" s="41"/>
      <c r="M817" s="41"/>
      <c r="N817" s="41"/>
      <c r="O817" s="41"/>
      <c r="P817" s="41"/>
      <c r="Q817" s="41"/>
      <c r="R817" s="41"/>
      <c r="S817" s="41"/>
      <c r="T817" s="41"/>
      <c r="U817" s="41"/>
      <c r="V817" s="41"/>
      <c r="W817" s="41"/>
      <c r="X817" s="41"/>
      <c r="Y817" s="41"/>
      <c r="Z817" s="41"/>
      <c r="AA817" s="41"/>
    </row>
    <row r="818" spans="1:27" ht="16">
      <c r="A818" s="36"/>
      <c r="B818" s="41"/>
      <c r="C818" s="41"/>
      <c r="D818" s="41"/>
      <c r="E818" s="41"/>
      <c r="F818" s="41"/>
      <c r="G818" s="65"/>
      <c r="H818" s="65"/>
      <c r="I818" s="65"/>
      <c r="J818" s="41"/>
      <c r="K818" s="41"/>
      <c r="L818" s="41"/>
      <c r="M818" s="41"/>
      <c r="N818" s="41"/>
      <c r="O818" s="41"/>
      <c r="P818" s="41"/>
      <c r="Q818" s="41"/>
      <c r="R818" s="41"/>
      <c r="S818" s="41"/>
      <c r="T818" s="41"/>
      <c r="U818" s="41"/>
      <c r="V818" s="41"/>
      <c r="W818" s="41"/>
      <c r="X818" s="41"/>
      <c r="Y818" s="41"/>
      <c r="Z818" s="41"/>
      <c r="AA818" s="41"/>
    </row>
    <row r="819" spans="1:27" ht="16">
      <c r="A819" s="36"/>
      <c r="B819" s="41"/>
      <c r="C819" s="41"/>
      <c r="D819" s="41"/>
      <c r="E819" s="41"/>
      <c r="F819" s="41"/>
      <c r="G819" s="65"/>
      <c r="H819" s="65"/>
      <c r="I819" s="65"/>
      <c r="J819" s="41"/>
      <c r="K819" s="41"/>
      <c r="L819" s="41"/>
      <c r="M819" s="41"/>
      <c r="N819" s="41"/>
      <c r="O819" s="41"/>
      <c r="P819" s="41"/>
      <c r="Q819" s="41"/>
      <c r="R819" s="41"/>
      <c r="S819" s="41"/>
      <c r="T819" s="41"/>
      <c r="U819" s="41"/>
      <c r="V819" s="41"/>
      <c r="W819" s="41"/>
      <c r="X819" s="41"/>
      <c r="Y819" s="41"/>
      <c r="Z819" s="41"/>
      <c r="AA819" s="41"/>
    </row>
    <row r="820" spans="1:27" ht="16">
      <c r="A820" s="36"/>
      <c r="B820" s="41"/>
      <c r="C820" s="41"/>
      <c r="D820" s="41"/>
      <c r="E820" s="41"/>
      <c r="F820" s="41"/>
      <c r="G820" s="65"/>
      <c r="H820" s="65"/>
      <c r="I820" s="65"/>
      <c r="J820" s="41"/>
      <c r="K820" s="41"/>
      <c r="L820" s="41"/>
      <c r="M820" s="41"/>
      <c r="N820" s="41"/>
      <c r="O820" s="41"/>
      <c r="P820" s="41"/>
      <c r="Q820" s="41"/>
      <c r="R820" s="41"/>
      <c r="S820" s="41"/>
      <c r="T820" s="41"/>
      <c r="U820" s="41"/>
      <c r="V820" s="41"/>
      <c r="W820" s="41"/>
      <c r="X820" s="41"/>
      <c r="Y820" s="41"/>
      <c r="Z820" s="41"/>
      <c r="AA820" s="41"/>
    </row>
    <row r="821" spans="1:27" ht="16">
      <c r="A821" s="36"/>
      <c r="B821" s="41"/>
      <c r="C821" s="41"/>
      <c r="D821" s="41"/>
      <c r="E821" s="41"/>
      <c r="F821" s="41"/>
      <c r="G821" s="65"/>
      <c r="H821" s="65"/>
      <c r="I821" s="65"/>
      <c r="J821" s="41"/>
      <c r="K821" s="41"/>
      <c r="L821" s="41"/>
      <c r="M821" s="41"/>
      <c r="N821" s="41"/>
      <c r="O821" s="41"/>
      <c r="P821" s="41"/>
      <c r="Q821" s="41"/>
      <c r="R821" s="41"/>
      <c r="S821" s="41"/>
      <c r="T821" s="41"/>
      <c r="U821" s="41"/>
      <c r="V821" s="41"/>
      <c r="W821" s="41"/>
      <c r="X821" s="41"/>
      <c r="Y821" s="41"/>
      <c r="Z821" s="41"/>
      <c r="AA821" s="41"/>
    </row>
    <row r="822" spans="1:27" ht="16">
      <c r="A822" s="36"/>
      <c r="B822" s="41"/>
      <c r="C822" s="41"/>
      <c r="D822" s="41"/>
      <c r="E822" s="41"/>
      <c r="F822" s="41"/>
      <c r="G822" s="65"/>
      <c r="H822" s="65"/>
      <c r="I822" s="65"/>
      <c r="J822" s="41"/>
      <c r="K822" s="41"/>
      <c r="L822" s="41"/>
      <c r="M822" s="41"/>
      <c r="N822" s="41"/>
      <c r="O822" s="41"/>
      <c r="P822" s="41"/>
      <c r="Q822" s="41"/>
      <c r="R822" s="41"/>
      <c r="S822" s="41"/>
      <c r="T822" s="41"/>
      <c r="U822" s="41"/>
      <c r="V822" s="41"/>
      <c r="W822" s="41"/>
      <c r="X822" s="41"/>
      <c r="Y822" s="41"/>
      <c r="Z822" s="41"/>
      <c r="AA822" s="41"/>
    </row>
    <row r="823" spans="1:27" ht="16">
      <c r="A823" s="36"/>
      <c r="B823" s="41"/>
      <c r="C823" s="41"/>
      <c r="D823" s="41"/>
      <c r="E823" s="41"/>
      <c r="F823" s="41"/>
      <c r="G823" s="65"/>
      <c r="H823" s="65"/>
      <c r="I823" s="65"/>
      <c r="J823" s="41"/>
      <c r="K823" s="41"/>
      <c r="L823" s="41"/>
      <c r="M823" s="41"/>
      <c r="N823" s="41"/>
      <c r="O823" s="41"/>
      <c r="P823" s="41"/>
      <c r="Q823" s="41"/>
      <c r="R823" s="41"/>
      <c r="S823" s="41"/>
      <c r="T823" s="41"/>
      <c r="U823" s="41"/>
      <c r="V823" s="41"/>
      <c r="W823" s="41"/>
      <c r="X823" s="41"/>
      <c r="Y823" s="41"/>
      <c r="Z823" s="41"/>
      <c r="AA823" s="41"/>
    </row>
    <row r="824" spans="1:27" ht="16">
      <c r="A824" s="36"/>
      <c r="B824" s="41"/>
      <c r="C824" s="41"/>
      <c r="D824" s="41"/>
      <c r="E824" s="41"/>
      <c r="F824" s="41"/>
      <c r="G824" s="65"/>
      <c r="H824" s="65"/>
      <c r="I824" s="65"/>
      <c r="J824" s="41"/>
      <c r="K824" s="41"/>
      <c r="L824" s="41"/>
      <c r="M824" s="41"/>
      <c r="N824" s="41"/>
      <c r="O824" s="41"/>
      <c r="P824" s="41"/>
      <c r="Q824" s="41"/>
      <c r="R824" s="41"/>
      <c r="S824" s="41"/>
      <c r="T824" s="41"/>
      <c r="U824" s="41"/>
      <c r="V824" s="41"/>
      <c r="W824" s="41"/>
      <c r="X824" s="41"/>
      <c r="Y824" s="41"/>
      <c r="Z824" s="41"/>
      <c r="AA824" s="41"/>
    </row>
    <row r="825" spans="1:27" ht="16">
      <c r="A825" s="36"/>
      <c r="B825" s="41"/>
      <c r="C825" s="41"/>
      <c r="D825" s="41"/>
      <c r="E825" s="41"/>
      <c r="F825" s="41"/>
      <c r="G825" s="65"/>
      <c r="H825" s="65"/>
      <c r="I825" s="65"/>
      <c r="J825" s="41"/>
      <c r="K825" s="41"/>
      <c r="L825" s="41"/>
      <c r="M825" s="41"/>
      <c r="N825" s="41"/>
      <c r="O825" s="41"/>
      <c r="P825" s="41"/>
      <c r="Q825" s="41"/>
      <c r="R825" s="41"/>
      <c r="S825" s="41"/>
      <c r="T825" s="41"/>
      <c r="U825" s="41"/>
      <c r="V825" s="41"/>
      <c r="W825" s="41"/>
      <c r="X825" s="41"/>
      <c r="Y825" s="41"/>
      <c r="Z825" s="41"/>
      <c r="AA825" s="41"/>
    </row>
    <row r="826" spans="1:27" ht="16">
      <c r="A826" s="36"/>
      <c r="B826" s="41"/>
      <c r="C826" s="41"/>
      <c r="D826" s="41"/>
      <c r="E826" s="41"/>
      <c r="F826" s="41"/>
      <c r="G826" s="65"/>
      <c r="H826" s="65"/>
      <c r="I826" s="65"/>
      <c r="J826" s="41"/>
      <c r="K826" s="41"/>
      <c r="L826" s="41"/>
      <c r="M826" s="41"/>
      <c r="N826" s="41"/>
      <c r="O826" s="41"/>
      <c r="P826" s="41"/>
      <c r="Q826" s="41"/>
      <c r="R826" s="41"/>
      <c r="S826" s="41"/>
      <c r="T826" s="41"/>
      <c r="U826" s="41"/>
      <c r="V826" s="41"/>
      <c r="W826" s="41"/>
      <c r="X826" s="41"/>
      <c r="Y826" s="41"/>
      <c r="Z826" s="41"/>
      <c r="AA826" s="41"/>
    </row>
    <row r="827" spans="1:27" ht="16">
      <c r="A827" s="36"/>
      <c r="B827" s="41"/>
      <c r="C827" s="41"/>
      <c r="D827" s="41"/>
      <c r="E827" s="41"/>
      <c r="F827" s="41"/>
      <c r="G827" s="65"/>
      <c r="H827" s="65"/>
      <c r="I827" s="65"/>
      <c r="J827" s="41"/>
      <c r="K827" s="41"/>
      <c r="L827" s="41"/>
      <c r="M827" s="41"/>
      <c r="N827" s="41"/>
      <c r="O827" s="41"/>
      <c r="P827" s="41"/>
      <c r="Q827" s="41"/>
      <c r="R827" s="41"/>
      <c r="S827" s="41"/>
      <c r="T827" s="41"/>
      <c r="U827" s="41"/>
      <c r="V827" s="41"/>
      <c r="W827" s="41"/>
      <c r="X827" s="41"/>
      <c r="Y827" s="41"/>
      <c r="Z827" s="41"/>
      <c r="AA827" s="41"/>
    </row>
    <row r="828" spans="1:27" ht="16">
      <c r="A828" s="36"/>
      <c r="B828" s="41"/>
      <c r="C828" s="41"/>
      <c r="D828" s="41"/>
      <c r="E828" s="41"/>
      <c r="F828" s="41"/>
      <c r="G828" s="65"/>
      <c r="H828" s="65"/>
      <c r="I828" s="65"/>
      <c r="J828" s="41"/>
      <c r="K828" s="41"/>
      <c r="L828" s="41"/>
      <c r="M828" s="41"/>
      <c r="N828" s="41"/>
      <c r="O828" s="41"/>
      <c r="P828" s="41"/>
      <c r="Q828" s="41"/>
      <c r="R828" s="41"/>
      <c r="S828" s="41"/>
      <c r="T828" s="41"/>
      <c r="U828" s="41"/>
      <c r="V828" s="41"/>
      <c r="W828" s="41"/>
      <c r="X828" s="41"/>
      <c r="Y828" s="41"/>
      <c r="Z828" s="41"/>
      <c r="AA828" s="41"/>
    </row>
    <row r="829" spans="1:27" ht="16">
      <c r="A829" s="36"/>
      <c r="B829" s="41"/>
      <c r="C829" s="41"/>
      <c r="D829" s="41"/>
      <c r="E829" s="41"/>
      <c r="F829" s="41"/>
      <c r="G829" s="65"/>
      <c r="H829" s="65"/>
      <c r="I829" s="65"/>
      <c r="J829" s="41"/>
      <c r="K829" s="41"/>
      <c r="L829" s="41"/>
      <c r="M829" s="41"/>
      <c r="N829" s="41"/>
      <c r="O829" s="41"/>
      <c r="P829" s="41"/>
      <c r="Q829" s="41"/>
      <c r="R829" s="41"/>
      <c r="S829" s="41"/>
      <c r="T829" s="41"/>
      <c r="U829" s="41"/>
      <c r="V829" s="41"/>
      <c r="W829" s="41"/>
      <c r="X829" s="41"/>
      <c r="Y829" s="41"/>
      <c r="Z829" s="41"/>
      <c r="AA829" s="41"/>
    </row>
    <row r="830" spans="1:27" ht="16">
      <c r="A830" s="36"/>
      <c r="B830" s="41"/>
      <c r="C830" s="41"/>
      <c r="D830" s="41"/>
      <c r="E830" s="41"/>
      <c r="F830" s="41"/>
      <c r="G830" s="65"/>
      <c r="H830" s="65"/>
      <c r="I830" s="65"/>
      <c r="J830" s="41"/>
      <c r="K830" s="41"/>
      <c r="L830" s="41"/>
      <c r="M830" s="41"/>
      <c r="N830" s="41"/>
      <c r="O830" s="41"/>
      <c r="P830" s="41"/>
      <c r="Q830" s="41"/>
      <c r="R830" s="41"/>
      <c r="S830" s="41"/>
      <c r="T830" s="41"/>
      <c r="U830" s="41"/>
      <c r="V830" s="41"/>
      <c r="W830" s="41"/>
      <c r="X830" s="41"/>
      <c r="Y830" s="41"/>
      <c r="Z830" s="41"/>
      <c r="AA830" s="41"/>
    </row>
    <row r="831" spans="1:27" ht="16">
      <c r="A831" s="36"/>
      <c r="B831" s="41"/>
      <c r="C831" s="41"/>
      <c r="D831" s="41"/>
      <c r="E831" s="41"/>
      <c r="F831" s="41"/>
      <c r="G831" s="65"/>
      <c r="H831" s="65"/>
      <c r="I831" s="65"/>
      <c r="J831" s="41"/>
      <c r="K831" s="41"/>
      <c r="L831" s="41"/>
      <c r="M831" s="41"/>
      <c r="N831" s="41"/>
      <c r="O831" s="41"/>
      <c r="P831" s="41"/>
      <c r="Q831" s="41"/>
      <c r="R831" s="41"/>
      <c r="S831" s="41"/>
      <c r="T831" s="41"/>
      <c r="U831" s="41"/>
      <c r="V831" s="41"/>
      <c r="W831" s="41"/>
      <c r="X831" s="41"/>
      <c r="Y831" s="41"/>
      <c r="Z831" s="41"/>
      <c r="AA831" s="41"/>
    </row>
    <row r="832" spans="1:27" ht="16">
      <c r="A832" s="36"/>
      <c r="B832" s="41"/>
      <c r="C832" s="41"/>
      <c r="D832" s="41"/>
      <c r="E832" s="41"/>
      <c r="F832" s="41"/>
      <c r="G832" s="65"/>
      <c r="H832" s="65"/>
      <c r="I832" s="65"/>
      <c r="J832" s="41"/>
      <c r="K832" s="41"/>
      <c r="L832" s="41"/>
      <c r="M832" s="41"/>
      <c r="N832" s="41"/>
      <c r="O832" s="41"/>
      <c r="P832" s="41"/>
      <c r="Q832" s="41"/>
      <c r="R832" s="41"/>
      <c r="S832" s="41"/>
      <c r="T832" s="41"/>
      <c r="U832" s="41"/>
      <c r="V832" s="41"/>
      <c r="W832" s="41"/>
      <c r="X832" s="41"/>
      <c r="Y832" s="41"/>
      <c r="Z832" s="41"/>
      <c r="AA832" s="41"/>
    </row>
    <row r="833" spans="1:27" ht="16">
      <c r="A833" s="36"/>
      <c r="B833" s="41"/>
      <c r="C833" s="41"/>
      <c r="D833" s="41"/>
      <c r="E833" s="41"/>
      <c r="F833" s="41"/>
      <c r="G833" s="65"/>
      <c r="H833" s="65"/>
      <c r="I833" s="65"/>
      <c r="J833" s="41"/>
      <c r="K833" s="41"/>
      <c r="L833" s="41"/>
      <c r="M833" s="41"/>
      <c r="N833" s="41"/>
      <c r="O833" s="41"/>
      <c r="P833" s="41"/>
      <c r="Q833" s="41"/>
      <c r="R833" s="41"/>
      <c r="S833" s="41"/>
      <c r="T833" s="41"/>
      <c r="U833" s="41"/>
      <c r="V833" s="41"/>
      <c r="W833" s="41"/>
      <c r="X833" s="41"/>
      <c r="Y833" s="41"/>
      <c r="Z833" s="41"/>
      <c r="AA833" s="41"/>
    </row>
    <row r="834" spans="1:27" ht="16">
      <c r="A834" s="36"/>
      <c r="B834" s="41"/>
      <c r="C834" s="41"/>
      <c r="D834" s="41"/>
      <c r="E834" s="41"/>
      <c r="F834" s="41"/>
      <c r="G834" s="65"/>
      <c r="H834" s="65"/>
      <c r="I834" s="65"/>
      <c r="J834" s="41"/>
      <c r="K834" s="41"/>
      <c r="L834" s="41"/>
      <c r="M834" s="41"/>
      <c r="N834" s="41"/>
      <c r="O834" s="41"/>
      <c r="P834" s="41"/>
      <c r="Q834" s="41"/>
      <c r="R834" s="41"/>
      <c r="S834" s="41"/>
      <c r="T834" s="41"/>
      <c r="U834" s="41"/>
      <c r="V834" s="41"/>
      <c r="W834" s="41"/>
      <c r="X834" s="41"/>
      <c r="Y834" s="41"/>
      <c r="Z834" s="41"/>
      <c r="AA834" s="41"/>
    </row>
    <row r="835" spans="1:27" ht="16">
      <c r="A835" s="36"/>
      <c r="B835" s="41"/>
      <c r="C835" s="41"/>
      <c r="D835" s="41"/>
      <c r="E835" s="41"/>
      <c r="F835" s="41"/>
      <c r="G835" s="65"/>
      <c r="H835" s="65"/>
      <c r="I835" s="65"/>
      <c r="J835" s="41"/>
      <c r="K835" s="41"/>
      <c r="L835" s="41"/>
      <c r="M835" s="41"/>
      <c r="N835" s="41"/>
      <c r="O835" s="41"/>
      <c r="P835" s="41"/>
      <c r="Q835" s="41"/>
      <c r="R835" s="41"/>
      <c r="S835" s="41"/>
      <c r="T835" s="41"/>
      <c r="U835" s="41"/>
      <c r="V835" s="41"/>
      <c r="W835" s="41"/>
      <c r="X835" s="41"/>
      <c r="Y835" s="41"/>
      <c r="Z835" s="41"/>
      <c r="AA835" s="41"/>
    </row>
    <row r="836" spans="1:27" ht="16">
      <c r="A836" s="36"/>
      <c r="B836" s="41"/>
      <c r="C836" s="41"/>
      <c r="D836" s="41"/>
      <c r="E836" s="41"/>
      <c r="F836" s="41"/>
      <c r="G836" s="65"/>
      <c r="H836" s="65"/>
      <c r="I836" s="65"/>
      <c r="J836" s="41"/>
      <c r="K836" s="41"/>
      <c r="L836" s="41"/>
      <c r="M836" s="41"/>
      <c r="N836" s="41"/>
      <c r="O836" s="41"/>
      <c r="P836" s="41"/>
      <c r="Q836" s="41"/>
      <c r="R836" s="41"/>
      <c r="S836" s="41"/>
      <c r="T836" s="41"/>
      <c r="U836" s="41"/>
      <c r="V836" s="41"/>
      <c r="W836" s="41"/>
      <c r="X836" s="41"/>
      <c r="Y836" s="41"/>
      <c r="Z836" s="41"/>
      <c r="AA836" s="41"/>
    </row>
    <row r="837" spans="1:27" ht="16">
      <c r="A837" s="36"/>
      <c r="B837" s="41"/>
      <c r="C837" s="41"/>
      <c r="D837" s="41"/>
      <c r="E837" s="41"/>
      <c r="F837" s="41"/>
      <c r="G837" s="65"/>
      <c r="H837" s="65"/>
      <c r="I837" s="65"/>
      <c r="J837" s="41"/>
      <c r="K837" s="41"/>
      <c r="L837" s="41"/>
      <c r="M837" s="41"/>
      <c r="N837" s="41"/>
      <c r="O837" s="41"/>
      <c r="P837" s="41"/>
      <c r="Q837" s="41"/>
      <c r="R837" s="41"/>
      <c r="S837" s="41"/>
      <c r="T837" s="41"/>
      <c r="U837" s="41"/>
      <c r="V837" s="41"/>
      <c r="W837" s="41"/>
      <c r="X837" s="41"/>
      <c r="Y837" s="41"/>
      <c r="Z837" s="41"/>
      <c r="AA837" s="41"/>
    </row>
    <row r="838" spans="1:27" ht="16">
      <c r="A838" s="36"/>
      <c r="B838" s="41"/>
      <c r="C838" s="41"/>
      <c r="D838" s="41"/>
      <c r="E838" s="41"/>
      <c r="F838" s="41"/>
      <c r="G838" s="65"/>
      <c r="H838" s="65"/>
      <c r="I838" s="65"/>
      <c r="J838" s="41"/>
      <c r="K838" s="41"/>
      <c r="L838" s="41"/>
      <c r="M838" s="41"/>
      <c r="N838" s="41"/>
      <c r="O838" s="41"/>
      <c r="P838" s="41"/>
      <c r="Q838" s="41"/>
      <c r="R838" s="41"/>
      <c r="S838" s="41"/>
      <c r="T838" s="41"/>
      <c r="U838" s="41"/>
      <c r="V838" s="41"/>
      <c r="W838" s="41"/>
      <c r="X838" s="41"/>
      <c r="Y838" s="41"/>
      <c r="Z838" s="41"/>
      <c r="AA838" s="41"/>
    </row>
    <row r="839" spans="1:27" ht="16">
      <c r="A839" s="36"/>
      <c r="B839" s="41"/>
      <c r="C839" s="41"/>
      <c r="D839" s="41"/>
      <c r="E839" s="41"/>
      <c r="F839" s="41"/>
      <c r="G839" s="65"/>
      <c r="H839" s="65"/>
      <c r="I839" s="65"/>
      <c r="J839" s="41"/>
      <c r="K839" s="41"/>
      <c r="L839" s="41"/>
      <c r="M839" s="41"/>
      <c r="N839" s="41"/>
      <c r="O839" s="41"/>
      <c r="P839" s="41"/>
      <c r="Q839" s="41"/>
      <c r="R839" s="41"/>
      <c r="S839" s="41"/>
      <c r="T839" s="41"/>
      <c r="U839" s="41"/>
      <c r="V839" s="41"/>
      <c r="W839" s="41"/>
      <c r="X839" s="41"/>
      <c r="Y839" s="41"/>
      <c r="Z839" s="41"/>
      <c r="AA839" s="41"/>
    </row>
    <row r="840" spans="1:27" ht="16">
      <c r="A840" s="36"/>
      <c r="B840" s="41"/>
      <c r="C840" s="41"/>
      <c r="D840" s="41"/>
      <c r="E840" s="41"/>
      <c r="F840" s="41"/>
      <c r="G840" s="65"/>
      <c r="H840" s="65"/>
      <c r="I840" s="65"/>
      <c r="J840" s="41"/>
      <c r="K840" s="41"/>
      <c r="L840" s="41"/>
      <c r="M840" s="41"/>
      <c r="N840" s="41"/>
      <c r="O840" s="41"/>
      <c r="P840" s="41"/>
      <c r="Q840" s="41"/>
      <c r="R840" s="41"/>
      <c r="S840" s="41"/>
      <c r="T840" s="41"/>
      <c r="U840" s="41"/>
      <c r="V840" s="41"/>
      <c r="W840" s="41"/>
      <c r="X840" s="41"/>
      <c r="Y840" s="41"/>
      <c r="Z840" s="41"/>
      <c r="AA840" s="41"/>
    </row>
    <row r="841" spans="1:27" ht="16">
      <c r="A841" s="36"/>
      <c r="B841" s="41"/>
      <c r="C841" s="41"/>
      <c r="D841" s="41"/>
      <c r="E841" s="41"/>
      <c r="F841" s="41"/>
      <c r="G841" s="65"/>
      <c r="H841" s="65"/>
      <c r="I841" s="65"/>
      <c r="J841" s="41"/>
      <c r="K841" s="41"/>
      <c r="L841" s="41"/>
      <c r="M841" s="41"/>
      <c r="N841" s="41"/>
      <c r="O841" s="41"/>
      <c r="P841" s="41"/>
      <c r="Q841" s="41"/>
      <c r="R841" s="41"/>
      <c r="S841" s="41"/>
      <c r="T841" s="41"/>
      <c r="U841" s="41"/>
      <c r="V841" s="41"/>
      <c r="W841" s="41"/>
      <c r="X841" s="41"/>
      <c r="Y841" s="41"/>
      <c r="Z841" s="41"/>
      <c r="AA841" s="41"/>
    </row>
    <row r="842" spans="1:27" ht="16">
      <c r="A842" s="36"/>
      <c r="B842" s="41"/>
      <c r="C842" s="41"/>
      <c r="D842" s="41"/>
      <c r="E842" s="41"/>
      <c r="F842" s="41"/>
      <c r="G842" s="65"/>
      <c r="H842" s="65"/>
      <c r="I842" s="65"/>
      <c r="J842" s="41"/>
      <c r="K842" s="41"/>
      <c r="L842" s="41"/>
      <c r="M842" s="41"/>
      <c r="N842" s="41"/>
      <c r="O842" s="41"/>
      <c r="P842" s="41"/>
      <c r="Q842" s="41"/>
      <c r="R842" s="41"/>
      <c r="S842" s="41"/>
      <c r="T842" s="41"/>
      <c r="U842" s="41"/>
      <c r="V842" s="41"/>
      <c r="W842" s="41"/>
      <c r="X842" s="41"/>
      <c r="Y842" s="41"/>
      <c r="Z842" s="41"/>
      <c r="AA842" s="41"/>
    </row>
    <row r="843" spans="1:27" ht="16">
      <c r="A843" s="36"/>
      <c r="B843" s="41"/>
      <c r="C843" s="41"/>
      <c r="D843" s="41"/>
      <c r="E843" s="41"/>
      <c r="F843" s="41"/>
      <c r="G843" s="65"/>
      <c r="H843" s="65"/>
      <c r="I843" s="65"/>
      <c r="J843" s="41"/>
      <c r="K843" s="41"/>
      <c r="L843" s="41"/>
      <c r="M843" s="41"/>
      <c r="N843" s="41"/>
      <c r="O843" s="41"/>
      <c r="P843" s="41"/>
      <c r="Q843" s="41"/>
      <c r="R843" s="41"/>
      <c r="S843" s="41"/>
      <c r="T843" s="41"/>
      <c r="U843" s="41"/>
      <c r="V843" s="41"/>
      <c r="W843" s="41"/>
      <c r="X843" s="41"/>
      <c r="Y843" s="41"/>
      <c r="Z843" s="41"/>
      <c r="AA843" s="41"/>
    </row>
    <row r="844" spans="1:27" ht="16">
      <c r="A844" s="36"/>
      <c r="B844" s="41"/>
      <c r="C844" s="41"/>
      <c r="D844" s="41"/>
      <c r="E844" s="41"/>
      <c r="F844" s="41"/>
      <c r="G844" s="65"/>
      <c r="H844" s="65"/>
      <c r="I844" s="65"/>
      <c r="J844" s="41"/>
      <c r="K844" s="41"/>
      <c r="L844" s="41"/>
      <c r="M844" s="41"/>
      <c r="N844" s="41"/>
      <c r="O844" s="41"/>
      <c r="P844" s="41"/>
      <c r="Q844" s="41"/>
      <c r="R844" s="41"/>
      <c r="S844" s="41"/>
      <c r="T844" s="41"/>
      <c r="U844" s="41"/>
      <c r="V844" s="41"/>
      <c r="W844" s="41"/>
      <c r="X844" s="41"/>
      <c r="Y844" s="41"/>
      <c r="Z844" s="41"/>
      <c r="AA844" s="41"/>
    </row>
    <row r="845" spans="1:27" ht="16">
      <c r="A845" s="36"/>
      <c r="B845" s="41"/>
      <c r="C845" s="41"/>
      <c r="D845" s="41"/>
      <c r="E845" s="41"/>
      <c r="F845" s="41"/>
      <c r="G845" s="65"/>
      <c r="H845" s="65"/>
      <c r="I845" s="65"/>
      <c r="J845" s="41"/>
      <c r="K845" s="41"/>
      <c r="L845" s="41"/>
      <c r="M845" s="41"/>
      <c r="N845" s="41"/>
      <c r="O845" s="41"/>
      <c r="P845" s="41"/>
      <c r="Q845" s="41"/>
      <c r="R845" s="41"/>
      <c r="S845" s="41"/>
      <c r="T845" s="41"/>
      <c r="U845" s="41"/>
      <c r="V845" s="41"/>
      <c r="W845" s="41"/>
      <c r="X845" s="41"/>
      <c r="Y845" s="41"/>
      <c r="Z845" s="41"/>
      <c r="AA845" s="41"/>
    </row>
    <row r="846" spans="1:27" ht="16">
      <c r="A846" s="36"/>
      <c r="B846" s="41"/>
      <c r="C846" s="41"/>
      <c r="D846" s="41"/>
      <c r="E846" s="41"/>
      <c r="F846" s="41"/>
      <c r="G846" s="65"/>
      <c r="H846" s="65"/>
      <c r="I846" s="65"/>
      <c r="J846" s="41"/>
      <c r="K846" s="41"/>
      <c r="L846" s="41"/>
      <c r="M846" s="41"/>
      <c r="N846" s="41"/>
      <c r="O846" s="41"/>
      <c r="P846" s="41"/>
      <c r="Q846" s="41"/>
      <c r="R846" s="41"/>
      <c r="S846" s="41"/>
      <c r="T846" s="41"/>
      <c r="U846" s="41"/>
      <c r="V846" s="41"/>
      <c r="W846" s="41"/>
      <c r="X846" s="41"/>
      <c r="Y846" s="41"/>
      <c r="Z846" s="41"/>
      <c r="AA846" s="41"/>
    </row>
    <row r="847" spans="1:27" ht="16">
      <c r="A847" s="36"/>
      <c r="B847" s="41"/>
      <c r="C847" s="41"/>
      <c r="D847" s="41"/>
      <c r="E847" s="41"/>
      <c r="F847" s="41"/>
      <c r="G847" s="65"/>
      <c r="H847" s="65"/>
      <c r="I847" s="65"/>
      <c r="J847" s="41"/>
      <c r="K847" s="41"/>
      <c r="L847" s="41"/>
      <c r="M847" s="41"/>
      <c r="N847" s="41"/>
      <c r="O847" s="41"/>
      <c r="P847" s="41"/>
      <c r="Q847" s="41"/>
      <c r="R847" s="41"/>
      <c r="S847" s="41"/>
      <c r="T847" s="41"/>
      <c r="U847" s="41"/>
      <c r="V847" s="41"/>
      <c r="W847" s="41"/>
      <c r="X847" s="41"/>
      <c r="Y847" s="41"/>
      <c r="Z847" s="41"/>
      <c r="AA847" s="41"/>
    </row>
    <row r="848" spans="1:27" ht="16">
      <c r="A848" s="36"/>
      <c r="B848" s="41"/>
      <c r="C848" s="41"/>
      <c r="D848" s="41"/>
      <c r="E848" s="41"/>
      <c r="F848" s="41"/>
      <c r="G848" s="65"/>
      <c r="H848" s="65"/>
      <c r="I848" s="65"/>
      <c r="J848" s="41"/>
      <c r="K848" s="41"/>
      <c r="L848" s="41"/>
      <c r="M848" s="41"/>
      <c r="N848" s="41"/>
      <c r="O848" s="41"/>
      <c r="P848" s="41"/>
      <c r="Q848" s="41"/>
      <c r="R848" s="41"/>
      <c r="S848" s="41"/>
      <c r="T848" s="41"/>
      <c r="U848" s="41"/>
      <c r="V848" s="41"/>
      <c r="W848" s="41"/>
      <c r="X848" s="41"/>
      <c r="Y848" s="41"/>
      <c r="Z848" s="41"/>
      <c r="AA848" s="41"/>
    </row>
    <row r="849" spans="1:27" ht="16">
      <c r="A849" s="36"/>
      <c r="B849" s="41"/>
      <c r="C849" s="41"/>
      <c r="D849" s="41"/>
      <c r="E849" s="41"/>
      <c r="F849" s="41"/>
      <c r="G849" s="65"/>
      <c r="H849" s="65"/>
      <c r="I849" s="65"/>
      <c r="J849" s="41"/>
      <c r="K849" s="41"/>
      <c r="L849" s="41"/>
      <c r="M849" s="41"/>
      <c r="N849" s="41"/>
      <c r="O849" s="41"/>
      <c r="P849" s="41"/>
      <c r="Q849" s="41"/>
      <c r="R849" s="41"/>
      <c r="S849" s="41"/>
      <c r="T849" s="41"/>
      <c r="U849" s="41"/>
      <c r="V849" s="41"/>
      <c r="W849" s="41"/>
      <c r="X849" s="41"/>
      <c r="Y849" s="41"/>
      <c r="Z849" s="41"/>
      <c r="AA849" s="41"/>
    </row>
    <row r="850" spans="1:27" ht="16">
      <c r="A850" s="36"/>
      <c r="B850" s="41"/>
      <c r="C850" s="41"/>
      <c r="D850" s="41"/>
      <c r="E850" s="41"/>
      <c r="F850" s="41"/>
      <c r="G850" s="65"/>
      <c r="H850" s="65"/>
      <c r="I850" s="65"/>
      <c r="J850" s="41"/>
      <c r="K850" s="41"/>
      <c r="L850" s="41"/>
      <c r="M850" s="41"/>
      <c r="N850" s="41"/>
      <c r="O850" s="41"/>
      <c r="P850" s="41"/>
      <c r="Q850" s="41"/>
      <c r="R850" s="41"/>
      <c r="S850" s="41"/>
      <c r="T850" s="41"/>
      <c r="U850" s="41"/>
      <c r="V850" s="41"/>
      <c r="W850" s="41"/>
      <c r="X850" s="41"/>
      <c r="Y850" s="41"/>
      <c r="Z850" s="41"/>
      <c r="AA850" s="41"/>
    </row>
    <row r="851" spans="1:27" ht="16">
      <c r="A851" s="36"/>
      <c r="B851" s="41"/>
      <c r="C851" s="41"/>
      <c r="D851" s="41"/>
      <c r="E851" s="41"/>
      <c r="F851" s="41"/>
      <c r="G851" s="65"/>
      <c r="H851" s="65"/>
      <c r="I851" s="65"/>
      <c r="J851" s="41"/>
      <c r="K851" s="41"/>
      <c r="L851" s="41"/>
      <c r="M851" s="41"/>
      <c r="N851" s="41"/>
      <c r="O851" s="41"/>
      <c r="P851" s="41"/>
      <c r="Q851" s="41"/>
      <c r="R851" s="41"/>
      <c r="S851" s="41"/>
      <c r="T851" s="41"/>
      <c r="U851" s="41"/>
      <c r="V851" s="41"/>
      <c r="W851" s="41"/>
      <c r="X851" s="41"/>
      <c r="Y851" s="41"/>
      <c r="Z851" s="41"/>
      <c r="AA851" s="41"/>
    </row>
    <row r="852" spans="1:27" ht="16">
      <c r="A852" s="36"/>
      <c r="B852" s="41"/>
      <c r="C852" s="41"/>
      <c r="D852" s="41"/>
      <c r="E852" s="41"/>
      <c r="F852" s="41"/>
      <c r="G852" s="65"/>
      <c r="H852" s="65"/>
      <c r="I852" s="65"/>
      <c r="J852" s="41"/>
      <c r="K852" s="41"/>
      <c r="L852" s="41"/>
      <c r="M852" s="41"/>
      <c r="N852" s="41"/>
      <c r="O852" s="41"/>
      <c r="P852" s="41"/>
      <c r="Q852" s="41"/>
      <c r="R852" s="41"/>
      <c r="S852" s="41"/>
      <c r="T852" s="41"/>
      <c r="U852" s="41"/>
      <c r="V852" s="41"/>
      <c r="W852" s="41"/>
      <c r="X852" s="41"/>
      <c r="Y852" s="41"/>
      <c r="Z852" s="41"/>
      <c r="AA852" s="41"/>
    </row>
    <row r="853" spans="1:27" ht="16">
      <c r="A853" s="36"/>
      <c r="B853" s="41"/>
      <c r="C853" s="41"/>
      <c r="D853" s="41"/>
      <c r="E853" s="41"/>
      <c r="F853" s="41"/>
      <c r="G853" s="65"/>
      <c r="H853" s="65"/>
      <c r="I853" s="65"/>
      <c r="J853" s="41"/>
      <c r="K853" s="41"/>
      <c r="L853" s="41"/>
      <c r="M853" s="41"/>
      <c r="N853" s="41"/>
      <c r="O853" s="41"/>
      <c r="P853" s="41"/>
      <c r="Q853" s="41"/>
      <c r="R853" s="41"/>
      <c r="S853" s="41"/>
      <c r="T853" s="41"/>
      <c r="U853" s="41"/>
      <c r="V853" s="41"/>
      <c r="W853" s="41"/>
      <c r="X853" s="41"/>
      <c r="Y853" s="41"/>
      <c r="Z853" s="41"/>
      <c r="AA853" s="41"/>
    </row>
    <row r="854" spans="1:27" ht="16">
      <c r="A854" s="36"/>
      <c r="B854" s="41"/>
      <c r="C854" s="41"/>
      <c r="D854" s="41"/>
      <c r="E854" s="41"/>
      <c r="F854" s="41"/>
      <c r="G854" s="65"/>
      <c r="H854" s="65"/>
      <c r="I854" s="65"/>
      <c r="J854" s="41"/>
      <c r="K854" s="41"/>
      <c r="L854" s="41"/>
      <c r="M854" s="41"/>
      <c r="N854" s="41"/>
      <c r="O854" s="41"/>
      <c r="P854" s="41"/>
      <c r="Q854" s="41"/>
      <c r="R854" s="41"/>
      <c r="S854" s="41"/>
      <c r="T854" s="41"/>
      <c r="U854" s="41"/>
      <c r="V854" s="41"/>
      <c r="W854" s="41"/>
      <c r="X854" s="41"/>
      <c r="Y854" s="41"/>
      <c r="Z854" s="41"/>
      <c r="AA854" s="41"/>
    </row>
    <row r="855" spans="1:27" ht="16">
      <c r="A855" s="36"/>
      <c r="B855" s="41"/>
      <c r="C855" s="41"/>
      <c r="D855" s="41"/>
      <c r="E855" s="41"/>
      <c r="F855" s="41"/>
      <c r="G855" s="65"/>
      <c r="H855" s="65"/>
      <c r="I855" s="65"/>
      <c r="J855" s="41"/>
      <c r="K855" s="41"/>
      <c r="L855" s="41"/>
      <c r="M855" s="41"/>
      <c r="N855" s="41"/>
      <c r="O855" s="41"/>
      <c r="P855" s="41"/>
      <c r="Q855" s="41"/>
      <c r="R855" s="41"/>
      <c r="S855" s="41"/>
      <c r="T855" s="41"/>
      <c r="U855" s="41"/>
      <c r="V855" s="41"/>
      <c r="W855" s="41"/>
      <c r="X855" s="41"/>
      <c r="Y855" s="41"/>
      <c r="Z855" s="41"/>
      <c r="AA855" s="41"/>
    </row>
    <row r="856" spans="1:27" ht="16">
      <c r="A856" s="36"/>
      <c r="B856" s="41"/>
      <c r="C856" s="41"/>
      <c r="D856" s="41"/>
      <c r="E856" s="41"/>
      <c r="F856" s="41"/>
      <c r="G856" s="65"/>
      <c r="H856" s="65"/>
      <c r="I856" s="65"/>
      <c r="J856" s="41"/>
      <c r="K856" s="41"/>
      <c r="L856" s="41"/>
      <c r="M856" s="41"/>
      <c r="N856" s="41"/>
      <c r="O856" s="41"/>
      <c r="P856" s="41"/>
      <c r="Q856" s="41"/>
      <c r="R856" s="41"/>
      <c r="S856" s="41"/>
      <c r="T856" s="41"/>
      <c r="U856" s="41"/>
      <c r="V856" s="41"/>
      <c r="W856" s="41"/>
      <c r="X856" s="41"/>
      <c r="Y856" s="41"/>
      <c r="Z856" s="41"/>
      <c r="AA856" s="41"/>
    </row>
    <row r="857" spans="1:27" ht="16">
      <c r="A857" s="36"/>
      <c r="B857" s="41"/>
      <c r="C857" s="41"/>
      <c r="D857" s="41"/>
      <c r="E857" s="41"/>
      <c r="F857" s="41"/>
      <c r="G857" s="65"/>
      <c r="H857" s="65"/>
      <c r="I857" s="65"/>
      <c r="J857" s="41"/>
      <c r="K857" s="41"/>
      <c r="L857" s="41"/>
      <c r="M857" s="41"/>
      <c r="N857" s="41"/>
      <c r="O857" s="41"/>
      <c r="P857" s="41"/>
      <c r="Q857" s="41"/>
      <c r="R857" s="41"/>
      <c r="S857" s="41"/>
      <c r="T857" s="41"/>
      <c r="U857" s="41"/>
      <c r="V857" s="41"/>
      <c r="W857" s="41"/>
      <c r="X857" s="41"/>
      <c r="Y857" s="41"/>
      <c r="Z857" s="41"/>
      <c r="AA857" s="41"/>
    </row>
    <row r="858" spans="1:27" ht="16">
      <c r="A858" s="36"/>
      <c r="B858" s="41"/>
      <c r="C858" s="41"/>
      <c r="D858" s="41"/>
      <c r="E858" s="41"/>
      <c r="F858" s="41"/>
      <c r="G858" s="65"/>
      <c r="H858" s="65"/>
      <c r="I858" s="65"/>
      <c r="J858" s="41"/>
      <c r="K858" s="41"/>
      <c r="L858" s="41"/>
      <c r="M858" s="41"/>
      <c r="N858" s="41"/>
      <c r="O858" s="41"/>
      <c r="P858" s="41"/>
      <c r="Q858" s="41"/>
      <c r="R858" s="41"/>
      <c r="S858" s="41"/>
      <c r="T858" s="41"/>
      <c r="U858" s="41"/>
      <c r="V858" s="41"/>
      <c r="W858" s="41"/>
      <c r="X858" s="41"/>
      <c r="Y858" s="41"/>
      <c r="Z858" s="41"/>
      <c r="AA858" s="41"/>
    </row>
    <row r="859" spans="1:27" ht="16">
      <c r="A859" s="36"/>
      <c r="B859" s="41"/>
      <c r="C859" s="41"/>
      <c r="D859" s="41"/>
      <c r="E859" s="41"/>
      <c r="F859" s="41"/>
      <c r="G859" s="65"/>
      <c r="H859" s="65"/>
      <c r="I859" s="65"/>
      <c r="J859" s="41"/>
      <c r="K859" s="41"/>
      <c r="L859" s="41"/>
      <c r="M859" s="41"/>
      <c r="N859" s="41"/>
      <c r="O859" s="41"/>
      <c r="P859" s="41"/>
      <c r="Q859" s="41"/>
      <c r="R859" s="41"/>
      <c r="S859" s="41"/>
      <c r="T859" s="41"/>
      <c r="U859" s="41"/>
      <c r="V859" s="41"/>
      <c r="W859" s="41"/>
      <c r="X859" s="41"/>
      <c r="Y859" s="41"/>
      <c r="Z859" s="41"/>
      <c r="AA859" s="41"/>
    </row>
    <row r="860" spans="1:27" ht="16">
      <c r="A860" s="36"/>
      <c r="B860" s="41"/>
      <c r="C860" s="41"/>
      <c r="D860" s="41"/>
      <c r="E860" s="41"/>
      <c r="F860" s="41"/>
      <c r="G860" s="65"/>
      <c r="H860" s="65"/>
      <c r="I860" s="65"/>
      <c r="J860" s="41"/>
      <c r="K860" s="41"/>
      <c r="L860" s="41"/>
      <c r="M860" s="41"/>
      <c r="N860" s="41"/>
      <c r="O860" s="41"/>
      <c r="P860" s="41"/>
      <c r="Q860" s="41"/>
      <c r="R860" s="41"/>
      <c r="S860" s="41"/>
      <c r="T860" s="41"/>
      <c r="U860" s="41"/>
      <c r="V860" s="41"/>
      <c r="W860" s="41"/>
      <c r="X860" s="41"/>
      <c r="Y860" s="41"/>
      <c r="Z860" s="41"/>
      <c r="AA860" s="41"/>
    </row>
    <row r="861" spans="1:27" ht="16">
      <c r="A861" s="36"/>
      <c r="B861" s="41"/>
      <c r="C861" s="41"/>
      <c r="D861" s="41"/>
      <c r="E861" s="41"/>
      <c r="F861" s="41"/>
      <c r="G861" s="65"/>
      <c r="H861" s="65"/>
      <c r="I861" s="65"/>
      <c r="J861" s="41"/>
      <c r="K861" s="41"/>
      <c r="L861" s="41"/>
      <c r="M861" s="41"/>
      <c r="N861" s="41"/>
      <c r="O861" s="41"/>
      <c r="P861" s="41"/>
      <c r="Q861" s="41"/>
      <c r="R861" s="41"/>
      <c r="S861" s="41"/>
      <c r="T861" s="41"/>
      <c r="U861" s="41"/>
      <c r="V861" s="41"/>
      <c r="W861" s="41"/>
      <c r="X861" s="41"/>
      <c r="Y861" s="41"/>
      <c r="Z861" s="41"/>
      <c r="AA861" s="41"/>
    </row>
    <row r="862" spans="1:27" ht="16">
      <c r="A862" s="36"/>
      <c r="B862" s="41"/>
      <c r="C862" s="41"/>
      <c r="D862" s="41"/>
      <c r="E862" s="41"/>
      <c r="F862" s="41"/>
      <c r="G862" s="65"/>
      <c r="H862" s="65"/>
      <c r="I862" s="65"/>
      <c r="J862" s="41"/>
      <c r="K862" s="41"/>
      <c r="L862" s="41"/>
      <c r="M862" s="41"/>
      <c r="N862" s="41"/>
      <c r="O862" s="41"/>
      <c r="P862" s="41"/>
      <c r="Q862" s="41"/>
      <c r="R862" s="41"/>
      <c r="S862" s="41"/>
      <c r="T862" s="41"/>
      <c r="U862" s="41"/>
      <c r="V862" s="41"/>
      <c r="W862" s="41"/>
      <c r="X862" s="41"/>
      <c r="Y862" s="41"/>
      <c r="Z862" s="41"/>
      <c r="AA862" s="41"/>
    </row>
    <row r="863" spans="1:27" ht="16">
      <c r="A863" s="36"/>
      <c r="B863" s="41"/>
      <c r="C863" s="41"/>
      <c r="D863" s="41"/>
      <c r="E863" s="41"/>
      <c r="F863" s="41"/>
      <c r="G863" s="65"/>
      <c r="H863" s="65"/>
      <c r="I863" s="65"/>
      <c r="J863" s="41"/>
      <c r="K863" s="41"/>
      <c r="L863" s="41"/>
      <c r="M863" s="41"/>
      <c r="N863" s="41"/>
      <c r="O863" s="41"/>
      <c r="P863" s="41"/>
      <c r="Q863" s="41"/>
      <c r="R863" s="41"/>
      <c r="S863" s="41"/>
      <c r="T863" s="41"/>
      <c r="U863" s="41"/>
      <c r="V863" s="41"/>
      <c r="W863" s="41"/>
      <c r="X863" s="41"/>
      <c r="Y863" s="41"/>
      <c r="Z863" s="41"/>
      <c r="AA863" s="41"/>
    </row>
    <row r="864" spans="1:27" ht="16">
      <c r="A864" s="36"/>
      <c r="B864" s="41"/>
      <c r="C864" s="41"/>
      <c r="D864" s="41"/>
      <c r="E864" s="41"/>
      <c r="F864" s="41"/>
      <c r="G864" s="65"/>
      <c r="H864" s="65"/>
      <c r="I864" s="65"/>
      <c r="J864" s="41"/>
      <c r="K864" s="41"/>
      <c r="L864" s="41"/>
      <c r="M864" s="41"/>
      <c r="N864" s="41"/>
      <c r="O864" s="41"/>
      <c r="P864" s="41"/>
      <c r="Q864" s="41"/>
      <c r="R864" s="41"/>
      <c r="S864" s="41"/>
      <c r="T864" s="41"/>
      <c r="U864" s="41"/>
      <c r="V864" s="41"/>
      <c r="W864" s="41"/>
      <c r="X864" s="41"/>
      <c r="Y864" s="41"/>
      <c r="Z864" s="41"/>
      <c r="AA864" s="41"/>
    </row>
    <row r="865" spans="1:27" ht="16">
      <c r="A865" s="36"/>
      <c r="B865" s="41"/>
      <c r="C865" s="41"/>
      <c r="D865" s="41"/>
      <c r="E865" s="41"/>
      <c r="F865" s="41"/>
      <c r="G865" s="65"/>
      <c r="H865" s="65"/>
      <c r="I865" s="65"/>
      <c r="J865" s="41"/>
      <c r="K865" s="41"/>
      <c r="L865" s="41"/>
      <c r="M865" s="41"/>
      <c r="N865" s="41"/>
      <c r="O865" s="41"/>
      <c r="P865" s="41"/>
      <c r="Q865" s="41"/>
      <c r="R865" s="41"/>
      <c r="S865" s="41"/>
      <c r="T865" s="41"/>
      <c r="U865" s="41"/>
      <c r="V865" s="41"/>
      <c r="W865" s="41"/>
      <c r="X865" s="41"/>
      <c r="Y865" s="41"/>
      <c r="Z865" s="41"/>
      <c r="AA865" s="41"/>
    </row>
    <row r="866" spans="1:27" ht="16">
      <c r="A866" s="36"/>
      <c r="B866" s="41"/>
      <c r="C866" s="41"/>
      <c r="D866" s="41"/>
      <c r="E866" s="41"/>
      <c r="F866" s="41"/>
      <c r="G866" s="65"/>
      <c r="H866" s="65"/>
      <c r="I866" s="65"/>
      <c r="J866" s="41"/>
      <c r="K866" s="41"/>
      <c r="L866" s="41"/>
      <c r="M866" s="41"/>
      <c r="N866" s="41"/>
      <c r="O866" s="41"/>
      <c r="P866" s="41"/>
      <c r="Q866" s="41"/>
      <c r="R866" s="41"/>
      <c r="S866" s="41"/>
      <c r="T866" s="41"/>
      <c r="U866" s="41"/>
      <c r="V866" s="41"/>
      <c r="W866" s="41"/>
      <c r="X866" s="41"/>
      <c r="Y866" s="41"/>
      <c r="Z866" s="41"/>
      <c r="AA866" s="41"/>
    </row>
    <row r="867" spans="1:27" ht="16">
      <c r="A867" s="36"/>
      <c r="B867" s="41"/>
      <c r="C867" s="41"/>
      <c r="D867" s="41"/>
      <c r="E867" s="41"/>
      <c r="F867" s="41"/>
      <c r="G867" s="65"/>
      <c r="H867" s="65"/>
      <c r="I867" s="65"/>
      <c r="J867" s="41"/>
      <c r="K867" s="41"/>
      <c r="L867" s="41"/>
      <c r="M867" s="41"/>
      <c r="N867" s="41"/>
      <c r="O867" s="41"/>
      <c r="P867" s="41"/>
      <c r="Q867" s="41"/>
      <c r="R867" s="41"/>
      <c r="S867" s="41"/>
      <c r="T867" s="41"/>
      <c r="U867" s="41"/>
      <c r="V867" s="41"/>
      <c r="W867" s="41"/>
      <c r="X867" s="41"/>
      <c r="Y867" s="41"/>
      <c r="Z867" s="41"/>
      <c r="AA867" s="41"/>
    </row>
    <row r="868" spans="1:27" ht="16">
      <c r="A868" s="36"/>
      <c r="B868" s="41"/>
      <c r="C868" s="41"/>
      <c r="D868" s="41"/>
      <c r="E868" s="41"/>
      <c r="F868" s="41"/>
      <c r="G868" s="65"/>
      <c r="H868" s="65"/>
      <c r="I868" s="65"/>
      <c r="J868" s="41"/>
      <c r="K868" s="41"/>
      <c r="L868" s="41"/>
      <c r="M868" s="41"/>
      <c r="N868" s="41"/>
      <c r="O868" s="41"/>
      <c r="P868" s="41"/>
      <c r="Q868" s="41"/>
      <c r="R868" s="41"/>
      <c r="S868" s="41"/>
      <c r="T868" s="41"/>
      <c r="U868" s="41"/>
      <c r="V868" s="41"/>
      <c r="W868" s="41"/>
      <c r="X868" s="41"/>
      <c r="Y868" s="41"/>
      <c r="Z868" s="41"/>
      <c r="AA868" s="41"/>
    </row>
    <row r="869" spans="1:27" ht="16">
      <c r="A869" s="36"/>
      <c r="B869" s="41"/>
      <c r="C869" s="41"/>
      <c r="D869" s="41"/>
      <c r="E869" s="41"/>
      <c r="F869" s="41"/>
      <c r="G869" s="65"/>
      <c r="H869" s="65"/>
      <c r="I869" s="65"/>
      <c r="J869" s="41"/>
      <c r="K869" s="41"/>
      <c r="L869" s="41"/>
      <c r="M869" s="41"/>
      <c r="N869" s="41"/>
      <c r="O869" s="41"/>
      <c r="P869" s="41"/>
      <c r="Q869" s="41"/>
      <c r="R869" s="41"/>
      <c r="S869" s="41"/>
      <c r="T869" s="41"/>
      <c r="U869" s="41"/>
      <c r="V869" s="41"/>
      <c r="W869" s="41"/>
      <c r="X869" s="41"/>
      <c r="Y869" s="41"/>
      <c r="Z869" s="41"/>
      <c r="AA869" s="41"/>
    </row>
    <row r="870" spans="1:27" ht="16">
      <c r="A870" s="36"/>
      <c r="B870" s="41"/>
      <c r="C870" s="41"/>
      <c r="D870" s="41"/>
      <c r="E870" s="41"/>
      <c r="F870" s="41"/>
      <c r="G870" s="65"/>
      <c r="H870" s="65"/>
      <c r="I870" s="65"/>
      <c r="J870" s="41"/>
      <c r="K870" s="41"/>
      <c r="L870" s="41"/>
      <c r="M870" s="41"/>
      <c r="N870" s="41"/>
      <c r="O870" s="41"/>
      <c r="P870" s="41"/>
      <c r="Q870" s="41"/>
      <c r="R870" s="41"/>
      <c r="S870" s="41"/>
      <c r="T870" s="41"/>
      <c r="U870" s="41"/>
      <c r="V870" s="41"/>
      <c r="W870" s="41"/>
      <c r="X870" s="41"/>
      <c r="Y870" s="41"/>
      <c r="Z870" s="41"/>
      <c r="AA870" s="41"/>
    </row>
    <row r="871" spans="1:27" ht="16">
      <c r="A871" s="36"/>
      <c r="B871" s="41"/>
      <c r="C871" s="41"/>
      <c r="D871" s="41"/>
      <c r="E871" s="41"/>
      <c r="F871" s="41"/>
      <c r="G871" s="65"/>
      <c r="H871" s="65"/>
      <c r="I871" s="65"/>
      <c r="J871" s="41"/>
      <c r="K871" s="41"/>
      <c r="L871" s="41"/>
      <c r="M871" s="41"/>
      <c r="N871" s="41"/>
      <c r="O871" s="41"/>
      <c r="P871" s="41"/>
      <c r="Q871" s="41"/>
      <c r="R871" s="41"/>
      <c r="S871" s="41"/>
      <c r="T871" s="41"/>
      <c r="U871" s="41"/>
      <c r="V871" s="41"/>
      <c r="W871" s="41"/>
      <c r="X871" s="41"/>
      <c r="Y871" s="41"/>
      <c r="Z871" s="41"/>
      <c r="AA871" s="41"/>
    </row>
    <row r="872" spans="1:27" ht="16">
      <c r="A872" s="36"/>
      <c r="B872" s="41"/>
      <c r="C872" s="41"/>
      <c r="D872" s="41"/>
      <c r="E872" s="41"/>
      <c r="F872" s="41"/>
      <c r="G872" s="65"/>
      <c r="H872" s="65"/>
      <c r="I872" s="65"/>
      <c r="J872" s="41"/>
      <c r="K872" s="41"/>
      <c r="L872" s="41"/>
      <c r="M872" s="41"/>
      <c r="N872" s="41"/>
      <c r="O872" s="41"/>
      <c r="P872" s="41"/>
      <c r="Q872" s="41"/>
      <c r="R872" s="41"/>
      <c r="S872" s="41"/>
      <c r="T872" s="41"/>
      <c r="U872" s="41"/>
      <c r="V872" s="41"/>
      <c r="W872" s="41"/>
      <c r="X872" s="41"/>
      <c r="Y872" s="41"/>
      <c r="Z872" s="41"/>
      <c r="AA872" s="41"/>
    </row>
    <row r="873" spans="1:27" ht="16">
      <c r="A873" s="36"/>
      <c r="B873" s="41"/>
      <c r="C873" s="41"/>
      <c r="D873" s="41"/>
      <c r="E873" s="41"/>
      <c r="F873" s="41"/>
      <c r="G873" s="65"/>
      <c r="H873" s="65"/>
      <c r="I873" s="65"/>
      <c r="J873" s="41"/>
      <c r="K873" s="41"/>
      <c r="L873" s="41"/>
      <c r="M873" s="41"/>
      <c r="N873" s="41"/>
      <c r="O873" s="41"/>
      <c r="P873" s="41"/>
      <c r="Q873" s="41"/>
      <c r="R873" s="41"/>
      <c r="S873" s="41"/>
      <c r="T873" s="41"/>
      <c r="U873" s="41"/>
      <c r="V873" s="41"/>
      <c r="W873" s="41"/>
      <c r="X873" s="41"/>
      <c r="Y873" s="41"/>
      <c r="Z873" s="41"/>
      <c r="AA873" s="41"/>
    </row>
    <row r="874" spans="1:27" ht="16">
      <c r="A874" s="36"/>
      <c r="B874" s="41"/>
      <c r="C874" s="41"/>
      <c r="D874" s="41"/>
      <c r="E874" s="41"/>
      <c r="F874" s="41"/>
      <c r="G874" s="65"/>
      <c r="H874" s="65"/>
      <c r="I874" s="65"/>
      <c r="J874" s="41"/>
      <c r="K874" s="41"/>
      <c r="L874" s="41"/>
      <c r="M874" s="41"/>
      <c r="N874" s="41"/>
      <c r="O874" s="41"/>
      <c r="P874" s="41"/>
      <c r="Q874" s="41"/>
      <c r="R874" s="41"/>
      <c r="S874" s="41"/>
      <c r="T874" s="41"/>
      <c r="U874" s="41"/>
      <c r="V874" s="41"/>
      <c r="W874" s="41"/>
      <c r="X874" s="41"/>
      <c r="Y874" s="41"/>
      <c r="Z874" s="41"/>
      <c r="AA874" s="41"/>
    </row>
    <row r="875" spans="1:27" ht="16">
      <c r="A875" s="36"/>
      <c r="B875" s="41"/>
      <c r="C875" s="41"/>
      <c r="D875" s="41"/>
      <c r="E875" s="41"/>
      <c r="F875" s="41"/>
      <c r="G875" s="65"/>
      <c r="H875" s="65"/>
      <c r="I875" s="65"/>
      <c r="J875" s="41"/>
      <c r="K875" s="41"/>
      <c r="L875" s="41"/>
      <c r="M875" s="41"/>
      <c r="N875" s="41"/>
      <c r="O875" s="41"/>
      <c r="P875" s="41"/>
      <c r="Q875" s="41"/>
      <c r="R875" s="41"/>
      <c r="S875" s="41"/>
      <c r="T875" s="41"/>
      <c r="U875" s="41"/>
      <c r="V875" s="41"/>
      <c r="W875" s="41"/>
      <c r="X875" s="41"/>
      <c r="Y875" s="41"/>
      <c r="Z875" s="41"/>
      <c r="AA875" s="41"/>
    </row>
    <row r="876" spans="1:27" ht="16">
      <c r="A876" s="36"/>
      <c r="B876" s="41"/>
      <c r="C876" s="41"/>
      <c r="D876" s="41"/>
      <c r="E876" s="41"/>
      <c r="F876" s="41"/>
      <c r="G876" s="65"/>
      <c r="H876" s="65"/>
      <c r="I876" s="65"/>
      <c r="J876" s="41"/>
      <c r="K876" s="41"/>
      <c r="L876" s="41"/>
      <c r="M876" s="41"/>
      <c r="N876" s="41"/>
      <c r="O876" s="41"/>
      <c r="P876" s="41"/>
      <c r="Q876" s="41"/>
      <c r="R876" s="41"/>
      <c r="S876" s="41"/>
      <c r="T876" s="41"/>
      <c r="U876" s="41"/>
      <c r="V876" s="41"/>
      <c r="W876" s="41"/>
      <c r="X876" s="41"/>
      <c r="Y876" s="41"/>
      <c r="Z876" s="41"/>
      <c r="AA876" s="41"/>
    </row>
    <row r="877" spans="1:27" ht="16">
      <c r="A877" s="36"/>
      <c r="B877" s="41"/>
      <c r="C877" s="41"/>
      <c r="D877" s="41"/>
      <c r="E877" s="41"/>
      <c r="F877" s="41"/>
      <c r="G877" s="65"/>
      <c r="H877" s="65"/>
      <c r="I877" s="65"/>
      <c r="J877" s="41"/>
      <c r="K877" s="41"/>
      <c r="L877" s="41"/>
      <c r="M877" s="41"/>
      <c r="N877" s="41"/>
      <c r="O877" s="41"/>
      <c r="P877" s="41"/>
      <c r="Q877" s="41"/>
      <c r="R877" s="41"/>
      <c r="S877" s="41"/>
      <c r="T877" s="41"/>
      <c r="U877" s="41"/>
      <c r="V877" s="41"/>
      <c r="W877" s="41"/>
      <c r="X877" s="41"/>
      <c r="Y877" s="41"/>
      <c r="Z877" s="41"/>
      <c r="AA877" s="41"/>
    </row>
    <row r="878" spans="1:27" ht="16">
      <c r="A878" s="36"/>
      <c r="B878" s="41"/>
      <c r="C878" s="41"/>
      <c r="D878" s="41"/>
      <c r="E878" s="41"/>
      <c r="F878" s="41"/>
      <c r="G878" s="65"/>
      <c r="H878" s="65"/>
      <c r="I878" s="65"/>
      <c r="J878" s="41"/>
      <c r="K878" s="41"/>
      <c r="L878" s="41"/>
      <c r="M878" s="41"/>
      <c r="N878" s="41"/>
      <c r="O878" s="41"/>
      <c r="P878" s="41"/>
      <c r="Q878" s="41"/>
      <c r="R878" s="41"/>
      <c r="S878" s="41"/>
      <c r="T878" s="41"/>
      <c r="U878" s="41"/>
      <c r="V878" s="41"/>
      <c r="W878" s="41"/>
      <c r="X878" s="41"/>
      <c r="Y878" s="41"/>
      <c r="Z878" s="41"/>
      <c r="AA878" s="41"/>
    </row>
    <row r="879" spans="1:27" ht="16">
      <c r="A879" s="36"/>
      <c r="B879" s="41"/>
      <c r="C879" s="41"/>
      <c r="D879" s="41"/>
      <c r="E879" s="41"/>
      <c r="F879" s="41"/>
      <c r="G879" s="65"/>
      <c r="H879" s="65"/>
      <c r="I879" s="65"/>
      <c r="J879" s="41"/>
      <c r="K879" s="41"/>
      <c r="L879" s="41"/>
      <c r="M879" s="41"/>
      <c r="N879" s="41"/>
      <c r="O879" s="41"/>
      <c r="P879" s="41"/>
      <c r="Q879" s="41"/>
      <c r="R879" s="41"/>
      <c r="S879" s="41"/>
      <c r="T879" s="41"/>
      <c r="U879" s="41"/>
      <c r="V879" s="41"/>
      <c r="W879" s="41"/>
      <c r="X879" s="41"/>
      <c r="Y879" s="41"/>
      <c r="Z879" s="41"/>
      <c r="AA879" s="41"/>
    </row>
    <row r="880" spans="1:27" ht="16">
      <c r="A880" s="36"/>
      <c r="B880" s="41"/>
      <c r="C880" s="41"/>
      <c r="D880" s="41"/>
      <c r="E880" s="41"/>
      <c r="F880" s="41"/>
      <c r="G880" s="65"/>
      <c r="H880" s="65"/>
      <c r="I880" s="65"/>
      <c r="J880" s="41"/>
      <c r="K880" s="41"/>
      <c r="L880" s="41"/>
      <c r="M880" s="41"/>
      <c r="N880" s="41"/>
      <c r="O880" s="41"/>
      <c r="P880" s="41"/>
      <c r="Q880" s="41"/>
      <c r="R880" s="41"/>
      <c r="S880" s="41"/>
      <c r="T880" s="41"/>
      <c r="U880" s="41"/>
      <c r="V880" s="41"/>
      <c r="W880" s="41"/>
      <c r="X880" s="41"/>
      <c r="Y880" s="41"/>
      <c r="Z880" s="41"/>
      <c r="AA880" s="41"/>
    </row>
    <row r="881" spans="1:27" ht="16">
      <c r="A881" s="36"/>
      <c r="B881" s="41"/>
      <c r="C881" s="41"/>
      <c r="D881" s="41"/>
      <c r="E881" s="41"/>
      <c r="F881" s="41"/>
      <c r="G881" s="65"/>
      <c r="H881" s="65"/>
      <c r="I881" s="65"/>
      <c r="J881" s="41"/>
      <c r="K881" s="41"/>
      <c r="L881" s="41"/>
      <c r="M881" s="41"/>
      <c r="N881" s="41"/>
      <c r="O881" s="41"/>
      <c r="P881" s="41"/>
      <c r="Q881" s="41"/>
      <c r="R881" s="41"/>
      <c r="S881" s="41"/>
      <c r="T881" s="41"/>
      <c r="U881" s="41"/>
      <c r="V881" s="41"/>
      <c r="W881" s="41"/>
      <c r="X881" s="41"/>
      <c r="Y881" s="41"/>
      <c r="Z881" s="41"/>
      <c r="AA881" s="41"/>
    </row>
    <row r="882" spans="1:27" ht="16">
      <c r="A882" s="36"/>
      <c r="B882" s="41"/>
      <c r="C882" s="41"/>
      <c r="D882" s="41"/>
      <c r="E882" s="41"/>
      <c r="F882" s="41"/>
      <c r="G882" s="65"/>
      <c r="H882" s="65"/>
      <c r="I882" s="65"/>
      <c r="J882" s="41"/>
      <c r="K882" s="41"/>
      <c r="L882" s="41"/>
      <c r="M882" s="41"/>
      <c r="N882" s="41"/>
      <c r="O882" s="41"/>
      <c r="P882" s="41"/>
      <c r="Q882" s="41"/>
      <c r="R882" s="41"/>
      <c r="S882" s="41"/>
      <c r="T882" s="41"/>
      <c r="U882" s="41"/>
      <c r="V882" s="41"/>
      <c r="W882" s="41"/>
      <c r="X882" s="41"/>
      <c r="Y882" s="41"/>
      <c r="Z882" s="41"/>
      <c r="AA882" s="41"/>
    </row>
    <row r="883" spans="1:27" ht="16">
      <c r="A883" s="36"/>
      <c r="B883" s="41"/>
      <c r="C883" s="41"/>
      <c r="D883" s="41"/>
      <c r="E883" s="41"/>
      <c r="F883" s="41"/>
      <c r="G883" s="65"/>
      <c r="H883" s="65"/>
      <c r="I883" s="65"/>
      <c r="J883" s="41"/>
      <c r="K883" s="41"/>
      <c r="L883" s="41"/>
      <c r="M883" s="41"/>
      <c r="N883" s="41"/>
      <c r="O883" s="41"/>
      <c r="P883" s="41"/>
      <c r="Q883" s="41"/>
      <c r="R883" s="41"/>
      <c r="S883" s="41"/>
      <c r="T883" s="41"/>
      <c r="U883" s="41"/>
      <c r="V883" s="41"/>
      <c r="W883" s="41"/>
      <c r="X883" s="41"/>
      <c r="Y883" s="41"/>
      <c r="Z883" s="41"/>
      <c r="AA883" s="41"/>
    </row>
    <row r="884" spans="1:27" ht="16">
      <c r="A884" s="36"/>
      <c r="B884" s="41"/>
      <c r="C884" s="41"/>
      <c r="D884" s="41"/>
      <c r="E884" s="41"/>
      <c r="F884" s="41"/>
      <c r="G884" s="65"/>
      <c r="H884" s="65"/>
      <c r="I884" s="65"/>
      <c r="J884" s="41"/>
      <c r="K884" s="41"/>
      <c r="L884" s="41"/>
      <c r="M884" s="41"/>
      <c r="N884" s="41"/>
      <c r="O884" s="41"/>
      <c r="P884" s="41"/>
      <c r="Q884" s="41"/>
      <c r="R884" s="41"/>
      <c r="S884" s="41"/>
      <c r="T884" s="41"/>
      <c r="U884" s="41"/>
      <c r="V884" s="41"/>
      <c r="W884" s="41"/>
      <c r="X884" s="41"/>
      <c r="Y884" s="41"/>
      <c r="Z884" s="41"/>
      <c r="AA884" s="41"/>
    </row>
    <row r="885" spans="1:27" ht="16">
      <c r="A885" s="36"/>
      <c r="B885" s="41"/>
      <c r="C885" s="41"/>
      <c r="D885" s="41"/>
      <c r="E885" s="41"/>
      <c r="F885" s="41"/>
      <c r="G885" s="65"/>
      <c r="H885" s="65"/>
      <c r="I885" s="65"/>
      <c r="J885" s="41"/>
      <c r="K885" s="41"/>
      <c r="L885" s="41"/>
      <c r="M885" s="41"/>
      <c r="N885" s="41"/>
      <c r="O885" s="41"/>
      <c r="P885" s="41"/>
      <c r="Q885" s="41"/>
      <c r="R885" s="41"/>
      <c r="S885" s="41"/>
      <c r="T885" s="41"/>
      <c r="U885" s="41"/>
      <c r="V885" s="41"/>
      <c r="W885" s="41"/>
      <c r="X885" s="41"/>
      <c r="Y885" s="41"/>
      <c r="Z885" s="41"/>
      <c r="AA885" s="41"/>
    </row>
    <row r="886" spans="1:27" ht="16">
      <c r="A886" s="36"/>
      <c r="B886" s="41"/>
      <c r="C886" s="41"/>
      <c r="D886" s="41"/>
      <c r="E886" s="41"/>
      <c r="F886" s="41"/>
      <c r="G886" s="65"/>
      <c r="H886" s="65"/>
      <c r="I886" s="65"/>
      <c r="J886" s="41"/>
      <c r="K886" s="41"/>
      <c r="L886" s="41"/>
      <c r="M886" s="41"/>
      <c r="N886" s="41"/>
      <c r="O886" s="41"/>
      <c r="P886" s="41"/>
      <c r="Q886" s="41"/>
      <c r="R886" s="41"/>
      <c r="S886" s="41"/>
      <c r="T886" s="41"/>
      <c r="U886" s="41"/>
      <c r="V886" s="41"/>
      <c r="W886" s="41"/>
      <c r="X886" s="41"/>
      <c r="Y886" s="41"/>
      <c r="Z886" s="41"/>
      <c r="AA886" s="41"/>
    </row>
    <row r="887" spans="1:27" ht="16">
      <c r="A887" s="36"/>
      <c r="B887" s="41"/>
      <c r="C887" s="41"/>
      <c r="D887" s="41"/>
      <c r="E887" s="41"/>
      <c r="F887" s="41"/>
      <c r="G887" s="65"/>
      <c r="H887" s="65"/>
      <c r="I887" s="65"/>
      <c r="J887" s="41"/>
      <c r="K887" s="41"/>
      <c r="L887" s="41"/>
      <c r="M887" s="41"/>
      <c r="N887" s="41"/>
      <c r="O887" s="41"/>
      <c r="P887" s="41"/>
      <c r="Q887" s="41"/>
      <c r="R887" s="41"/>
      <c r="S887" s="41"/>
      <c r="T887" s="41"/>
      <c r="U887" s="41"/>
      <c r="V887" s="41"/>
      <c r="W887" s="41"/>
      <c r="X887" s="41"/>
      <c r="Y887" s="41"/>
      <c r="Z887" s="41"/>
      <c r="AA887" s="41"/>
    </row>
    <row r="888" spans="1:27" ht="16">
      <c r="A888" s="36"/>
      <c r="B888" s="41"/>
      <c r="C888" s="41"/>
      <c r="D888" s="41"/>
      <c r="E888" s="41"/>
      <c r="F888" s="41"/>
      <c r="G888" s="65"/>
      <c r="H888" s="65"/>
      <c r="I888" s="65"/>
      <c r="J888" s="41"/>
      <c r="K888" s="41"/>
      <c r="L888" s="41"/>
      <c r="M888" s="41"/>
      <c r="N888" s="41"/>
      <c r="O888" s="41"/>
      <c r="P888" s="41"/>
      <c r="Q888" s="41"/>
      <c r="R888" s="41"/>
      <c r="S888" s="41"/>
      <c r="T888" s="41"/>
      <c r="U888" s="41"/>
      <c r="V888" s="41"/>
      <c r="W888" s="41"/>
      <c r="X888" s="41"/>
      <c r="Y888" s="41"/>
      <c r="Z888" s="41"/>
      <c r="AA888" s="41"/>
    </row>
    <row r="889" spans="1:27" ht="16">
      <c r="A889" s="36"/>
      <c r="B889" s="41"/>
      <c r="C889" s="41"/>
      <c r="D889" s="41"/>
      <c r="E889" s="41"/>
      <c r="F889" s="41"/>
      <c r="G889" s="65"/>
      <c r="H889" s="65"/>
      <c r="I889" s="65"/>
      <c r="J889" s="41"/>
      <c r="K889" s="41"/>
      <c r="L889" s="41"/>
      <c r="M889" s="41"/>
      <c r="N889" s="41"/>
      <c r="O889" s="41"/>
      <c r="P889" s="41"/>
      <c r="Q889" s="41"/>
      <c r="R889" s="41"/>
      <c r="S889" s="41"/>
      <c r="T889" s="41"/>
      <c r="U889" s="41"/>
      <c r="V889" s="41"/>
      <c r="W889" s="41"/>
      <c r="X889" s="41"/>
      <c r="Y889" s="41"/>
      <c r="Z889" s="41"/>
      <c r="AA889" s="41"/>
    </row>
    <row r="890" spans="1:27" ht="16">
      <c r="A890" s="36"/>
      <c r="B890" s="41"/>
      <c r="C890" s="41"/>
      <c r="D890" s="41"/>
      <c r="E890" s="41"/>
      <c r="F890" s="41"/>
      <c r="G890" s="65"/>
      <c r="H890" s="65"/>
      <c r="I890" s="65"/>
      <c r="J890" s="41"/>
      <c r="K890" s="41"/>
      <c r="L890" s="41"/>
      <c r="M890" s="41"/>
      <c r="N890" s="41"/>
      <c r="O890" s="41"/>
      <c r="P890" s="41"/>
      <c r="Q890" s="41"/>
      <c r="R890" s="41"/>
      <c r="S890" s="41"/>
      <c r="T890" s="41"/>
      <c r="U890" s="41"/>
      <c r="V890" s="41"/>
      <c r="W890" s="41"/>
      <c r="X890" s="41"/>
      <c r="Y890" s="41"/>
      <c r="Z890" s="41"/>
      <c r="AA890" s="41"/>
    </row>
    <row r="891" spans="1:27" ht="16">
      <c r="A891" s="36"/>
      <c r="B891" s="41"/>
      <c r="C891" s="41"/>
      <c r="D891" s="41"/>
      <c r="E891" s="41"/>
      <c r="F891" s="41"/>
      <c r="G891" s="65"/>
      <c r="H891" s="65"/>
      <c r="I891" s="65"/>
      <c r="J891" s="41"/>
      <c r="K891" s="41"/>
      <c r="L891" s="41"/>
      <c r="M891" s="41"/>
      <c r="N891" s="41"/>
      <c r="O891" s="41"/>
      <c r="P891" s="41"/>
      <c r="Q891" s="41"/>
      <c r="R891" s="41"/>
      <c r="S891" s="41"/>
      <c r="T891" s="41"/>
      <c r="U891" s="41"/>
      <c r="V891" s="41"/>
      <c r="W891" s="41"/>
      <c r="X891" s="41"/>
      <c r="Y891" s="41"/>
      <c r="Z891" s="41"/>
      <c r="AA891" s="41"/>
    </row>
    <row r="892" spans="1:27" ht="16">
      <c r="A892" s="36"/>
      <c r="B892" s="41"/>
      <c r="C892" s="41"/>
      <c r="D892" s="41"/>
      <c r="E892" s="41"/>
      <c r="F892" s="41"/>
      <c r="G892" s="65"/>
      <c r="H892" s="65"/>
      <c r="I892" s="65"/>
      <c r="J892" s="41"/>
      <c r="K892" s="41"/>
      <c r="L892" s="41"/>
      <c r="M892" s="41"/>
      <c r="N892" s="41"/>
      <c r="O892" s="41"/>
      <c r="P892" s="41"/>
      <c r="Q892" s="41"/>
      <c r="R892" s="41"/>
      <c r="S892" s="41"/>
      <c r="T892" s="41"/>
      <c r="U892" s="41"/>
      <c r="V892" s="41"/>
      <c r="W892" s="41"/>
      <c r="X892" s="41"/>
      <c r="Y892" s="41"/>
      <c r="Z892" s="41"/>
      <c r="AA892" s="41"/>
    </row>
    <row r="893" spans="1:27" ht="16">
      <c r="A893" s="36"/>
      <c r="B893" s="41"/>
      <c r="C893" s="41"/>
      <c r="D893" s="41"/>
      <c r="E893" s="41"/>
      <c r="F893" s="41"/>
      <c r="G893" s="65"/>
      <c r="H893" s="65"/>
      <c r="I893" s="65"/>
      <c r="J893" s="41"/>
      <c r="K893" s="41"/>
      <c r="L893" s="41"/>
      <c r="M893" s="41"/>
      <c r="N893" s="41"/>
      <c r="O893" s="41"/>
      <c r="P893" s="41"/>
      <c r="Q893" s="41"/>
      <c r="R893" s="41"/>
      <c r="S893" s="41"/>
      <c r="T893" s="41"/>
      <c r="U893" s="41"/>
      <c r="V893" s="41"/>
      <c r="W893" s="41"/>
      <c r="X893" s="41"/>
      <c r="Y893" s="41"/>
      <c r="Z893" s="41"/>
      <c r="AA893" s="41"/>
    </row>
    <row r="894" spans="1:27" ht="16">
      <c r="A894" s="36"/>
      <c r="B894" s="41"/>
      <c r="C894" s="41"/>
      <c r="D894" s="41"/>
      <c r="E894" s="41"/>
      <c r="F894" s="41"/>
      <c r="G894" s="65"/>
      <c r="H894" s="65"/>
      <c r="I894" s="65"/>
      <c r="J894" s="41"/>
      <c r="K894" s="41"/>
      <c r="L894" s="41"/>
      <c r="M894" s="41"/>
      <c r="N894" s="41"/>
      <c r="O894" s="41"/>
      <c r="P894" s="41"/>
      <c r="Q894" s="41"/>
      <c r="R894" s="41"/>
      <c r="S894" s="41"/>
      <c r="T894" s="41"/>
      <c r="U894" s="41"/>
      <c r="V894" s="41"/>
      <c r="W894" s="41"/>
      <c r="X894" s="41"/>
      <c r="Y894" s="41"/>
      <c r="Z894" s="41"/>
      <c r="AA894" s="41"/>
    </row>
    <row r="895" spans="1:27" ht="16">
      <c r="A895" s="36"/>
      <c r="B895" s="41"/>
      <c r="C895" s="41"/>
      <c r="D895" s="41"/>
      <c r="E895" s="41"/>
      <c r="F895" s="41"/>
      <c r="G895" s="65"/>
      <c r="H895" s="65"/>
      <c r="I895" s="65"/>
      <c r="J895" s="41"/>
      <c r="K895" s="41"/>
      <c r="L895" s="41"/>
      <c r="M895" s="41"/>
      <c r="N895" s="41"/>
      <c r="O895" s="41"/>
      <c r="P895" s="41"/>
      <c r="Q895" s="41"/>
      <c r="R895" s="41"/>
      <c r="S895" s="41"/>
      <c r="T895" s="41"/>
      <c r="U895" s="41"/>
      <c r="V895" s="41"/>
      <c r="W895" s="41"/>
      <c r="X895" s="41"/>
      <c r="Y895" s="41"/>
      <c r="Z895" s="41"/>
      <c r="AA895" s="41"/>
    </row>
    <row r="896" spans="1:27" ht="16">
      <c r="A896" s="36"/>
      <c r="B896" s="41"/>
      <c r="C896" s="41"/>
      <c r="D896" s="41"/>
      <c r="E896" s="41"/>
      <c r="F896" s="41"/>
      <c r="G896" s="65"/>
      <c r="H896" s="65"/>
      <c r="I896" s="65"/>
      <c r="J896" s="41"/>
      <c r="K896" s="41"/>
      <c r="L896" s="41"/>
      <c r="M896" s="41"/>
      <c r="N896" s="41"/>
      <c r="O896" s="41"/>
      <c r="P896" s="41"/>
      <c r="Q896" s="41"/>
      <c r="R896" s="41"/>
      <c r="S896" s="41"/>
      <c r="T896" s="41"/>
      <c r="U896" s="41"/>
      <c r="V896" s="41"/>
      <c r="W896" s="41"/>
      <c r="X896" s="41"/>
      <c r="Y896" s="41"/>
      <c r="Z896" s="41"/>
      <c r="AA896" s="41"/>
    </row>
    <row r="897" spans="1:27" ht="16">
      <c r="A897" s="36"/>
      <c r="B897" s="41"/>
      <c r="C897" s="41"/>
      <c r="D897" s="41"/>
      <c r="E897" s="41"/>
      <c r="F897" s="41"/>
      <c r="G897" s="65"/>
      <c r="H897" s="65"/>
      <c r="I897" s="65"/>
      <c r="J897" s="41"/>
      <c r="K897" s="41"/>
      <c r="L897" s="41"/>
      <c r="M897" s="41"/>
      <c r="N897" s="41"/>
      <c r="O897" s="41"/>
      <c r="P897" s="41"/>
      <c r="Q897" s="41"/>
      <c r="R897" s="41"/>
      <c r="S897" s="41"/>
      <c r="T897" s="41"/>
      <c r="U897" s="41"/>
      <c r="V897" s="41"/>
      <c r="W897" s="41"/>
      <c r="X897" s="41"/>
      <c r="Y897" s="41"/>
      <c r="Z897" s="41"/>
      <c r="AA897" s="41"/>
    </row>
    <row r="898" spans="1:27" ht="16">
      <c r="A898" s="36"/>
      <c r="B898" s="41"/>
      <c r="C898" s="41"/>
      <c r="D898" s="41"/>
      <c r="E898" s="41"/>
      <c r="F898" s="41"/>
      <c r="G898" s="65"/>
      <c r="H898" s="65"/>
      <c r="I898" s="65"/>
      <c r="J898" s="41"/>
      <c r="K898" s="41"/>
      <c r="L898" s="41"/>
      <c r="M898" s="41"/>
      <c r="N898" s="41"/>
      <c r="O898" s="41"/>
      <c r="P898" s="41"/>
      <c r="Q898" s="41"/>
      <c r="R898" s="41"/>
      <c r="S898" s="41"/>
      <c r="T898" s="41"/>
      <c r="U898" s="41"/>
      <c r="V898" s="41"/>
      <c r="W898" s="41"/>
      <c r="X898" s="41"/>
      <c r="Y898" s="41"/>
      <c r="Z898" s="41"/>
      <c r="AA898" s="41"/>
    </row>
    <row r="899" spans="1:27" ht="16">
      <c r="A899" s="36"/>
      <c r="B899" s="41"/>
      <c r="C899" s="41"/>
      <c r="D899" s="41"/>
      <c r="E899" s="41"/>
      <c r="F899" s="41"/>
      <c r="G899" s="65"/>
      <c r="H899" s="65"/>
      <c r="I899" s="65"/>
      <c r="J899" s="41"/>
      <c r="K899" s="41"/>
      <c r="L899" s="41"/>
      <c r="M899" s="41"/>
      <c r="N899" s="41"/>
      <c r="O899" s="41"/>
      <c r="P899" s="41"/>
      <c r="Q899" s="41"/>
      <c r="R899" s="41"/>
      <c r="S899" s="41"/>
      <c r="T899" s="41"/>
      <c r="U899" s="41"/>
      <c r="V899" s="41"/>
      <c r="W899" s="41"/>
      <c r="X899" s="41"/>
      <c r="Y899" s="41"/>
      <c r="Z899" s="41"/>
      <c r="AA899" s="41"/>
    </row>
    <row r="900" spans="1:27" ht="16">
      <c r="A900" s="36"/>
      <c r="B900" s="41"/>
      <c r="C900" s="41"/>
      <c r="D900" s="41"/>
      <c r="E900" s="41"/>
      <c r="F900" s="41"/>
      <c r="G900" s="65"/>
      <c r="H900" s="65"/>
      <c r="I900" s="65"/>
      <c r="J900" s="41"/>
      <c r="K900" s="41"/>
      <c r="L900" s="41"/>
      <c r="M900" s="41"/>
      <c r="N900" s="41"/>
      <c r="O900" s="41"/>
      <c r="P900" s="41"/>
      <c r="Q900" s="41"/>
      <c r="R900" s="41"/>
      <c r="S900" s="41"/>
      <c r="T900" s="41"/>
      <c r="U900" s="41"/>
      <c r="V900" s="41"/>
      <c r="W900" s="41"/>
      <c r="X900" s="41"/>
      <c r="Y900" s="41"/>
      <c r="Z900" s="41"/>
      <c r="AA900" s="41"/>
    </row>
    <row r="901" spans="1:27" ht="16">
      <c r="A901" s="36"/>
      <c r="B901" s="41"/>
      <c r="C901" s="41"/>
      <c r="D901" s="41"/>
      <c r="E901" s="41"/>
      <c r="F901" s="41"/>
      <c r="G901" s="65"/>
      <c r="H901" s="65"/>
      <c r="I901" s="65"/>
      <c r="J901" s="41"/>
      <c r="K901" s="41"/>
      <c r="L901" s="41"/>
      <c r="M901" s="41"/>
      <c r="N901" s="41"/>
      <c r="O901" s="41"/>
      <c r="P901" s="41"/>
      <c r="Q901" s="41"/>
      <c r="R901" s="41"/>
      <c r="S901" s="41"/>
      <c r="T901" s="41"/>
      <c r="U901" s="41"/>
      <c r="V901" s="41"/>
      <c r="W901" s="41"/>
      <c r="X901" s="41"/>
      <c r="Y901" s="41"/>
      <c r="Z901" s="41"/>
      <c r="AA901" s="41"/>
    </row>
    <row r="902" spans="1:27" ht="16">
      <c r="A902" s="36"/>
      <c r="B902" s="41"/>
      <c r="C902" s="41"/>
      <c r="D902" s="41"/>
      <c r="E902" s="41"/>
      <c r="F902" s="41"/>
      <c r="G902" s="65"/>
      <c r="H902" s="65"/>
      <c r="I902" s="65"/>
      <c r="J902" s="41"/>
      <c r="K902" s="41"/>
      <c r="L902" s="41"/>
      <c r="M902" s="41"/>
      <c r="N902" s="41"/>
      <c r="O902" s="41"/>
      <c r="P902" s="41"/>
      <c r="Q902" s="41"/>
      <c r="R902" s="41"/>
      <c r="S902" s="41"/>
      <c r="T902" s="41"/>
      <c r="U902" s="41"/>
      <c r="V902" s="41"/>
      <c r="W902" s="41"/>
      <c r="X902" s="41"/>
      <c r="Y902" s="41"/>
      <c r="Z902" s="41"/>
      <c r="AA902" s="41"/>
    </row>
    <row r="903" spans="1:27" ht="16">
      <c r="A903" s="36"/>
      <c r="B903" s="41"/>
      <c r="C903" s="41"/>
      <c r="D903" s="41"/>
      <c r="E903" s="41"/>
      <c r="F903" s="41"/>
      <c r="G903" s="65"/>
      <c r="H903" s="65"/>
      <c r="I903" s="65"/>
      <c r="J903" s="41"/>
      <c r="K903" s="41"/>
      <c r="L903" s="41"/>
      <c r="M903" s="41"/>
      <c r="N903" s="41"/>
      <c r="O903" s="41"/>
      <c r="P903" s="41"/>
      <c r="Q903" s="41"/>
      <c r="R903" s="41"/>
      <c r="S903" s="41"/>
      <c r="T903" s="41"/>
      <c r="U903" s="41"/>
      <c r="V903" s="41"/>
      <c r="W903" s="41"/>
      <c r="X903" s="41"/>
      <c r="Y903" s="41"/>
      <c r="Z903" s="41"/>
      <c r="AA903" s="41"/>
    </row>
    <row r="904" spans="1:27" ht="16">
      <c r="A904" s="36"/>
      <c r="B904" s="41"/>
      <c r="C904" s="41"/>
      <c r="D904" s="41"/>
      <c r="E904" s="41"/>
      <c r="F904" s="41"/>
      <c r="G904" s="65"/>
      <c r="H904" s="65"/>
      <c r="I904" s="65"/>
      <c r="J904" s="41"/>
      <c r="K904" s="41"/>
      <c r="L904" s="41"/>
      <c r="M904" s="41"/>
      <c r="N904" s="41"/>
      <c r="O904" s="41"/>
      <c r="P904" s="41"/>
      <c r="Q904" s="41"/>
      <c r="R904" s="41"/>
      <c r="S904" s="41"/>
      <c r="T904" s="41"/>
      <c r="U904" s="41"/>
      <c r="V904" s="41"/>
      <c r="W904" s="41"/>
      <c r="X904" s="41"/>
      <c r="Y904" s="41"/>
      <c r="Z904" s="41"/>
      <c r="AA904" s="41"/>
    </row>
    <row r="905" spans="1:27" ht="16">
      <c r="A905" s="36"/>
      <c r="B905" s="41"/>
      <c r="C905" s="41"/>
      <c r="D905" s="41"/>
      <c r="E905" s="41"/>
      <c r="F905" s="41"/>
      <c r="G905" s="65"/>
      <c r="H905" s="65"/>
      <c r="I905" s="65"/>
      <c r="J905" s="41"/>
      <c r="K905" s="41"/>
      <c r="L905" s="41"/>
      <c r="M905" s="41"/>
      <c r="N905" s="41"/>
      <c r="O905" s="41"/>
      <c r="P905" s="41"/>
      <c r="Q905" s="41"/>
      <c r="R905" s="41"/>
      <c r="S905" s="41"/>
      <c r="T905" s="41"/>
      <c r="U905" s="41"/>
      <c r="V905" s="41"/>
      <c r="W905" s="41"/>
      <c r="X905" s="41"/>
      <c r="Y905" s="41"/>
      <c r="Z905" s="41"/>
      <c r="AA905" s="41"/>
    </row>
    <row r="906" spans="1:27" ht="16">
      <c r="A906" s="36"/>
      <c r="B906" s="41"/>
      <c r="C906" s="41"/>
      <c r="D906" s="41"/>
      <c r="E906" s="41"/>
      <c r="F906" s="41"/>
      <c r="G906" s="65"/>
      <c r="H906" s="65"/>
      <c r="I906" s="65"/>
      <c r="J906" s="41"/>
      <c r="K906" s="41"/>
      <c r="L906" s="41"/>
      <c r="M906" s="41"/>
      <c r="N906" s="41"/>
      <c r="O906" s="41"/>
      <c r="P906" s="41"/>
      <c r="Q906" s="41"/>
      <c r="R906" s="41"/>
      <c r="S906" s="41"/>
      <c r="T906" s="41"/>
      <c r="U906" s="41"/>
      <c r="V906" s="41"/>
      <c r="W906" s="41"/>
      <c r="X906" s="41"/>
      <c r="Y906" s="41"/>
      <c r="Z906" s="41"/>
      <c r="AA906" s="41"/>
    </row>
    <row r="907" spans="1:27" ht="16">
      <c r="A907" s="36"/>
      <c r="B907" s="41"/>
      <c r="C907" s="41"/>
      <c r="D907" s="41"/>
      <c r="E907" s="41"/>
      <c r="F907" s="41"/>
      <c r="G907" s="65"/>
      <c r="H907" s="65"/>
      <c r="I907" s="65"/>
      <c r="J907" s="41"/>
      <c r="K907" s="41"/>
      <c r="L907" s="41"/>
      <c r="M907" s="41"/>
      <c r="N907" s="41"/>
      <c r="O907" s="41"/>
      <c r="P907" s="41"/>
      <c r="Q907" s="41"/>
      <c r="R907" s="41"/>
      <c r="S907" s="41"/>
      <c r="T907" s="41"/>
      <c r="U907" s="41"/>
      <c r="V907" s="41"/>
      <c r="W907" s="41"/>
      <c r="X907" s="41"/>
      <c r="Y907" s="41"/>
      <c r="Z907" s="41"/>
      <c r="AA907" s="41"/>
    </row>
    <row r="908" spans="1:27" ht="16">
      <c r="A908" s="36"/>
      <c r="B908" s="41"/>
      <c r="C908" s="41"/>
      <c r="D908" s="41"/>
      <c r="E908" s="41"/>
      <c r="F908" s="41"/>
      <c r="G908" s="65"/>
      <c r="H908" s="65"/>
      <c r="I908" s="65"/>
      <c r="J908" s="41"/>
      <c r="K908" s="41"/>
      <c r="L908" s="41"/>
      <c r="M908" s="41"/>
      <c r="N908" s="41"/>
      <c r="O908" s="41"/>
      <c r="P908" s="41"/>
      <c r="Q908" s="41"/>
      <c r="R908" s="41"/>
      <c r="S908" s="41"/>
      <c r="T908" s="41"/>
      <c r="U908" s="41"/>
      <c r="V908" s="41"/>
      <c r="W908" s="41"/>
      <c r="X908" s="41"/>
      <c r="Y908" s="41"/>
      <c r="Z908" s="41"/>
      <c r="AA908" s="41"/>
    </row>
    <row r="909" spans="1:27" ht="16">
      <c r="A909" s="36"/>
      <c r="B909" s="41"/>
      <c r="C909" s="41"/>
      <c r="D909" s="41"/>
      <c r="E909" s="41"/>
      <c r="F909" s="41"/>
      <c r="G909" s="65"/>
      <c r="H909" s="65"/>
      <c r="I909" s="65"/>
      <c r="J909" s="41"/>
      <c r="K909" s="41"/>
      <c r="L909" s="41"/>
      <c r="M909" s="41"/>
      <c r="N909" s="41"/>
      <c r="O909" s="41"/>
      <c r="P909" s="41"/>
      <c r="Q909" s="41"/>
      <c r="R909" s="41"/>
      <c r="S909" s="41"/>
      <c r="T909" s="41"/>
      <c r="U909" s="41"/>
      <c r="V909" s="41"/>
      <c r="W909" s="41"/>
      <c r="X909" s="41"/>
      <c r="Y909" s="41"/>
      <c r="Z909" s="41"/>
      <c r="AA909" s="41"/>
    </row>
    <row r="910" spans="1:27" ht="16">
      <c r="A910" s="36"/>
      <c r="B910" s="41"/>
      <c r="C910" s="41"/>
      <c r="D910" s="41"/>
      <c r="E910" s="41"/>
      <c r="F910" s="41"/>
      <c r="G910" s="65"/>
      <c r="H910" s="65"/>
      <c r="I910" s="65"/>
      <c r="J910" s="41"/>
      <c r="K910" s="41"/>
      <c r="L910" s="41"/>
      <c r="M910" s="41"/>
      <c r="N910" s="41"/>
      <c r="O910" s="41"/>
      <c r="P910" s="41"/>
      <c r="Q910" s="41"/>
      <c r="R910" s="41"/>
      <c r="S910" s="41"/>
      <c r="T910" s="41"/>
      <c r="U910" s="41"/>
      <c r="V910" s="41"/>
      <c r="W910" s="41"/>
      <c r="X910" s="41"/>
      <c r="Y910" s="41"/>
      <c r="Z910" s="41"/>
      <c r="AA910" s="41"/>
    </row>
    <row r="911" spans="1:27" ht="16">
      <c r="A911" s="36"/>
      <c r="B911" s="41"/>
      <c r="C911" s="41"/>
      <c r="D911" s="41"/>
      <c r="E911" s="41"/>
      <c r="F911" s="41"/>
      <c r="G911" s="65"/>
      <c r="H911" s="65"/>
      <c r="I911" s="65"/>
      <c r="J911" s="41"/>
      <c r="K911" s="41"/>
      <c r="L911" s="41"/>
      <c r="M911" s="41"/>
      <c r="N911" s="41"/>
      <c r="O911" s="41"/>
      <c r="P911" s="41"/>
      <c r="Q911" s="41"/>
      <c r="R911" s="41"/>
      <c r="S911" s="41"/>
      <c r="T911" s="41"/>
      <c r="U911" s="41"/>
      <c r="V911" s="41"/>
      <c r="W911" s="41"/>
      <c r="X911" s="41"/>
      <c r="Y911" s="41"/>
      <c r="Z911" s="41"/>
      <c r="AA911" s="41"/>
    </row>
    <row r="912" spans="1:27" ht="16">
      <c r="A912" s="36"/>
      <c r="B912" s="41"/>
      <c r="C912" s="41"/>
      <c r="D912" s="41"/>
      <c r="E912" s="41"/>
      <c r="F912" s="41"/>
      <c r="G912" s="65"/>
      <c r="H912" s="65"/>
      <c r="I912" s="65"/>
      <c r="J912" s="41"/>
      <c r="K912" s="41"/>
      <c r="L912" s="41"/>
      <c r="M912" s="41"/>
      <c r="N912" s="41"/>
      <c r="O912" s="41"/>
      <c r="P912" s="41"/>
      <c r="Q912" s="41"/>
      <c r="R912" s="41"/>
      <c r="S912" s="41"/>
      <c r="T912" s="41"/>
      <c r="U912" s="41"/>
      <c r="V912" s="41"/>
      <c r="W912" s="41"/>
      <c r="X912" s="41"/>
      <c r="Y912" s="41"/>
      <c r="Z912" s="41"/>
      <c r="AA912" s="41"/>
    </row>
    <row r="913" spans="1:27" ht="16">
      <c r="A913" s="36"/>
      <c r="B913" s="41"/>
      <c r="C913" s="41"/>
      <c r="D913" s="41"/>
      <c r="E913" s="41"/>
      <c r="F913" s="41"/>
      <c r="G913" s="65"/>
      <c r="H913" s="65"/>
      <c r="I913" s="65"/>
      <c r="J913" s="41"/>
      <c r="K913" s="41"/>
      <c r="L913" s="41"/>
      <c r="M913" s="41"/>
      <c r="N913" s="41"/>
      <c r="O913" s="41"/>
      <c r="P913" s="41"/>
      <c r="Q913" s="41"/>
      <c r="R913" s="41"/>
      <c r="S913" s="41"/>
      <c r="T913" s="41"/>
      <c r="U913" s="41"/>
      <c r="V913" s="41"/>
      <c r="W913" s="41"/>
      <c r="X913" s="41"/>
      <c r="Y913" s="41"/>
      <c r="Z913" s="41"/>
      <c r="AA913" s="41"/>
    </row>
    <row r="914" spans="1:27" ht="16">
      <c r="A914" s="36"/>
      <c r="B914" s="41"/>
      <c r="C914" s="41"/>
      <c r="D914" s="41"/>
      <c r="E914" s="41"/>
      <c r="F914" s="41"/>
      <c r="G914" s="65"/>
      <c r="H914" s="65"/>
      <c r="I914" s="65"/>
      <c r="J914" s="41"/>
      <c r="K914" s="41"/>
      <c r="L914" s="41"/>
      <c r="M914" s="41"/>
      <c r="N914" s="41"/>
      <c r="O914" s="41"/>
      <c r="P914" s="41"/>
      <c r="Q914" s="41"/>
      <c r="R914" s="41"/>
      <c r="S914" s="41"/>
      <c r="T914" s="41"/>
      <c r="U914" s="41"/>
      <c r="V914" s="41"/>
      <c r="W914" s="41"/>
      <c r="X914" s="41"/>
      <c r="Y914" s="41"/>
      <c r="Z914" s="41"/>
      <c r="AA914" s="41"/>
    </row>
    <row r="915" spans="1:27" ht="16">
      <c r="A915" s="36"/>
      <c r="B915" s="41"/>
      <c r="C915" s="41"/>
      <c r="D915" s="41"/>
      <c r="E915" s="41"/>
      <c r="F915" s="41"/>
      <c r="G915" s="65"/>
      <c r="H915" s="65"/>
      <c r="I915" s="65"/>
      <c r="J915" s="41"/>
      <c r="K915" s="41"/>
      <c r="L915" s="41"/>
      <c r="M915" s="41"/>
      <c r="N915" s="41"/>
      <c r="O915" s="41"/>
      <c r="P915" s="41"/>
      <c r="Q915" s="41"/>
      <c r="R915" s="41"/>
      <c r="S915" s="41"/>
      <c r="T915" s="41"/>
      <c r="U915" s="41"/>
      <c r="V915" s="41"/>
      <c r="W915" s="41"/>
      <c r="X915" s="41"/>
      <c r="Y915" s="41"/>
      <c r="Z915" s="41"/>
      <c r="AA915" s="41"/>
    </row>
    <row r="916" spans="1:27" ht="16">
      <c r="A916" s="36"/>
      <c r="B916" s="41"/>
      <c r="C916" s="41"/>
      <c r="D916" s="41"/>
      <c r="E916" s="41"/>
      <c r="F916" s="41"/>
      <c r="G916" s="65"/>
      <c r="H916" s="65"/>
      <c r="I916" s="65"/>
      <c r="J916" s="41"/>
      <c r="K916" s="41"/>
      <c r="L916" s="41"/>
      <c r="M916" s="41"/>
      <c r="N916" s="41"/>
      <c r="O916" s="41"/>
      <c r="P916" s="41"/>
      <c r="Q916" s="41"/>
      <c r="R916" s="41"/>
      <c r="S916" s="41"/>
      <c r="T916" s="41"/>
      <c r="U916" s="41"/>
      <c r="V916" s="41"/>
      <c r="W916" s="41"/>
      <c r="X916" s="41"/>
      <c r="Y916" s="41"/>
      <c r="Z916" s="41"/>
      <c r="AA916" s="41"/>
    </row>
    <row r="917" spans="1:27" ht="16">
      <c r="A917" s="36"/>
      <c r="B917" s="41"/>
      <c r="C917" s="41"/>
      <c r="D917" s="41"/>
      <c r="E917" s="41"/>
      <c r="F917" s="41"/>
      <c r="G917" s="65"/>
      <c r="H917" s="65"/>
      <c r="I917" s="65"/>
      <c r="J917" s="41"/>
      <c r="K917" s="41"/>
      <c r="L917" s="41"/>
      <c r="M917" s="41"/>
      <c r="N917" s="41"/>
      <c r="O917" s="41"/>
      <c r="P917" s="41"/>
      <c r="Q917" s="41"/>
      <c r="R917" s="41"/>
      <c r="S917" s="41"/>
      <c r="T917" s="41"/>
      <c r="U917" s="41"/>
      <c r="V917" s="41"/>
      <c r="W917" s="41"/>
      <c r="X917" s="41"/>
      <c r="Y917" s="41"/>
      <c r="Z917" s="41"/>
      <c r="AA917" s="41"/>
    </row>
    <row r="918" spans="1:27" ht="16">
      <c r="A918" s="36"/>
      <c r="B918" s="41"/>
      <c r="C918" s="41"/>
      <c r="D918" s="41"/>
      <c r="E918" s="41"/>
      <c r="F918" s="41"/>
      <c r="G918" s="65"/>
      <c r="H918" s="65"/>
      <c r="I918" s="65"/>
      <c r="J918" s="41"/>
      <c r="K918" s="41"/>
      <c r="L918" s="41"/>
      <c r="M918" s="41"/>
      <c r="N918" s="41"/>
      <c r="O918" s="41"/>
      <c r="P918" s="41"/>
      <c r="Q918" s="41"/>
      <c r="R918" s="41"/>
      <c r="S918" s="41"/>
      <c r="T918" s="41"/>
      <c r="U918" s="41"/>
      <c r="V918" s="41"/>
      <c r="W918" s="41"/>
      <c r="X918" s="41"/>
      <c r="Y918" s="41"/>
      <c r="Z918" s="41"/>
      <c r="AA918" s="41"/>
    </row>
    <row r="919" spans="1:27" ht="16">
      <c r="A919" s="36"/>
      <c r="B919" s="41"/>
      <c r="C919" s="41"/>
      <c r="D919" s="41"/>
      <c r="E919" s="41"/>
      <c r="F919" s="41"/>
      <c r="G919" s="65"/>
      <c r="H919" s="65"/>
      <c r="I919" s="65"/>
      <c r="J919" s="41"/>
      <c r="K919" s="41"/>
      <c r="L919" s="41"/>
      <c r="M919" s="41"/>
      <c r="N919" s="41"/>
      <c r="O919" s="41"/>
      <c r="P919" s="41"/>
      <c r="Q919" s="41"/>
      <c r="R919" s="41"/>
      <c r="S919" s="41"/>
      <c r="T919" s="41"/>
      <c r="U919" s="41"/>
      <c r="V919" s="41"/>
      <c r="W919" s="41"/>
      <c r="X919" s="41"/>
      <c r="Y919" s="41"/>
      <c r="Z919" s="41"/>
      <c r="AA919" s="41"/>
    </row>
    <row r="920" spans="1:27" ht="16">
      <c r="A920" s="36"/>
      <c r="B920" s="41"/>
      <c r="C920" s="41"/>
      <c r="D920" s="41"/>
      <c r="E920" s="41"/>
      <c r="F920" s="41"/>
      <c r="G920" s="65"/>
      <c r="H920" s="65"/>
      <c r="I920" s="65"/>
      <c r="J920" s="41"/>
      <c r="K920" s="41"/>
      <c r="L920" s="41"/>
      <c r="M920" s="41"/>
      <c r="N920" s="41"/>
      <c r="O920" s="41"/>
      <c r="P920" s="41"/>
      <c r="Q920" s="41"/>
      <c r="R920" s="41"/>
      <c r="S920" s="41"/>
      <c r="T920" s="41"/>
      <c r="U920" s="41"/>
      <c r="V920" s="41"/>
      <c r="W920" s="41"/>
      <c r="X920" s="41"/>
      <c r="Y920" s="41"/>
      <c r="Z920" s="41"/>
      <c r="AA920" s="41"/>
    </row>
    <row r="921" spans="1:27" ht="16">
      <c r="A921" s="36"/>
      <c r="B921" s="41"/>
      <c r="C921" s="41"/>
      <c r="D921" s="41"/>
      <c r="E921" s="41"/>
      <c r="F921" s="41"/>
      <c r="G921" s="65"/>
      <c r="H921" s="65"/>
      <c r="I921" s="65"/>
      <c r="J921" s="41"/>
      <c r="K921" s="41"/>
      <c r="L921" s="41"/>
      <c r="M921" s="41"/>
      <c r="N921" s="41"/>
      <c r="O921" s="41"/>
      <c r="P921" s="41"/>
      <c r="Q921" s="41"/>
      <c r="R921" s="41"/>
      <c r="S921" s="41"/>
      <c r="T921" s="41"/>
      <c r="U921" s="41"/>
      <c r="V921" s="41"/>
      <c r="W921" s="41"/>
      <c r="X921" s="41"/>
      <c r="Y921" s="41"/>
      <c r="Z921" s="41"/>
      <c r="AA921" s="41"/>
    </row>
    <row r="922" spans="1:27" ht="16">
      <c r="A922" s="36"/>
      <c r="B922" s="41"/>
      <c r="C922" s="41"/>
      <c r="D922" s="41"/>
      <c r="E922" s="41"/>
      <c r="F922" s="41"/>
      <c r="G922" s="65"/>
      <c r="H922" s="65"/>
      <c r="I922" s="65"/>
      <c r="J922" s="41"/>
      <c r="K922" s="41"/>
      <c r="L922" s="41"/>
      <c r="M922" s="41"/>
      <c r="N922" s="41"/>
      <c r="O922" s="41"/>
      <c r="P922" s="41"/>
      <c r="Q922" s="41"/>
      <c r="R922" s="41"/>
      <c r="S922" s="41"/>
      <c r="T922" s="41"/>
      <c r="U922" s="41"/>
      <c r="V922" s="41"/>
      <c r="W922" s="41"/>
      <c r="X922" s="41"/>
      <c r="Y922" s="41"/>
      <c r="Z922" s="41"/>
      <c r="AA922" s="41"/>
    </row>
    <row r="923" spans="1:27" ht="16">
      <c r="A923" s="36"/>
      <c r="B923" s="41"/>
      <c r="C923" s="41"/>
      <c r="D923" s="41"/>
      <c r="E923" s="41"/>
      <c r="F923" s="41"/>
      <c r="G923" s="65"/>
      <c r="H923" s="65"/>
      <c r="I923" s="65"/>
      <c r="J923" s="41"/>
      <c r="K923" s="41"/>
      <c r="L923" s="41"/>
      <c r="M923" s="41"/>
      <c r="N923" s="41"/>
      <c r="O923" s="41"/>
      <c r="P923" s="41"/>
      <c r="Q923" s="41"/>
      <c r="R923" s="41"/>
      <c r="S923" s="41"/>
      <c r="T923" s="41"/>
      <c r="U923" s="41"/>
      <c r="V923" s="41"/>
      <c r="W923" s="41"/>
      <c r="X923" s="41"/>
      <c r="Y923" s="41"/>
      <c r="Z923" s="41"/>
      <c r="AA923" s="41"/>
    </row>
    <row r="924" spans="1:27" ht="16">
      <c r="A924" s="36"/>
      <c r="B924" s="41"/>
      <c r="C924" s="41"/>
      <c r="D924" s="41"/>
      <c r="E924" s="41"/>
      <c r="F924" s="41"/>
      <c r="G924" s="65"/>
      <c r="H924" s="65"/>
      <c r="I924" s="65"/>
      <c r="J924" s="41"/>
      <c r="K924" s="41"/>
      <c r="L924" s="41"/>
      <c r="M924" s="41"/>
      <c r="N924" s="41"/>
      <c r="O924" s="41"/>
      <c r="P924" s="41"/>
      <c r="Q924" s="41"/>
      <c r="R924" s="41"/>
      <c r="S924" s="41"/>
      <c r="T924" s="41"/>
      <c r="U924" s="41"/>
      <c r="V924" s="41"/>
      <c r="W924" s="41"/>
      <c r="X924" s="41"/>
      <c r="Y924" s="41"/>
      <c r="Z924" s="41"/>
      <c r="AA924" s="41"/>
    </row>
    <row r="925" spans="1:27" ht="16">
      <c r="A925" s="36"/>
      <c r="B925" s="41"/>
      <c r="C925" s="41"/>
      <c r="D925" s="41"/>
      <c r="E925" s="41"/>
      <c r="F925" s="41"/>
      <c r="G925" s="65"/>
      <c r="H925" s="65"/>
      <c r="I925" s="65"/>
      <c r="J925" s="41"/>
      <c r="K925" s="41"/>
      <c r="L925" s="41"/>
      <c r="M925" s="41"/>
      <c r="N925" s="41"/>
      <c r="O925" s="41"/>
      <c r="P925" s="41"/>
      <c r="Q925" s="41"/>
      <c r="R925" s="41"/>
      <c r="S925" s="41"/>
      <c r="T925" s="41"/>
      <c r="U925" s="41"/>
      <c r="V925" s="41"/>
      <c r="W925" s="41"/>
      <c r="X925" s="41"/>
      <c r="Y925" s="41"/>
      <c r="Z925" s="41"/>
      <c r="AA925" s="41"/>
    </row>
    <row r="926" spans="1:27" ht="16">
      <c r="A926" s="36"/>
      <c r="B926" s="41"/>
      <c r="C926" s="41"/>
      <c r="D926" s="41"/>
      <c r="E926" s="41"/>
      <c r="F926" s="41"/>
      <c r="G926" s="65"/>
      <c r="H926" s="65"/>
      <c r="I926" s="65"/>
      <c r="J926" s="41"/>
      <c r="K926" s="41"/>
      <c r="L926" s="41"/>
      <c r="M926" s="41"/>
      <c r="N926" s="41"/>
      <c r="O926" s="41"/>
      <c r="P926" s="41"/>
      <c r="Q926" s="41"/>
      <c r="R926" s="41"/>
      <c r="S926" s="41"/>
      <c r="T926" s="41"/>
      <c r="U926" s="41"/>
      <c r="V926" s="41"/>
      <c r="W926" s="41"/>
      <c r="X926" s="41"/>
      <c r="Y926" s="41"/>
      <c r="Z926" s="41"/>
      <c r="AA926" s="41"/>
    </row>
    <row r="927" spans="1:27" ht="16">
      <c r="A927" s="36"/>
      <c r="B927" s="41"/>
      <c r="C927" s="41"/>
      <c r="D927" s="41"/>
      <c r="E927" s="41"/>
      <c r="F927" s="41"/>
      <c r="G927" s="65"/>
      <c r="H927" s="65"/>
      <c r="I927" s="65"/>
      <c r="J927" s="41"/>
      <c r="K927" s="41"/>
      <c r="L927" s="41"/>
      <c r="M927" s="41"/>
      <c r="N927" s="41"/>
      <c r="O927" s="41"/>
      <c r="P927" s="41"/>
      <c r="Q927" s="41"/>
      <c r="R927" s="41"/>
      <c r="S927" s="41"/>
      <c r="T927" s="41"/>
      <c r="U927" s="41"/>
      <c r="V927" s="41"/>
      <c r="W927" s="41"/>
      <c r="X927" s="41"/>
      <c r="Y927" s="41"/>
      <c r="Z927" s="41"/>
      <c r="AA927" s="41"/>
    </row>
    <row r="928" spans="1:27" ht="16">
      <c r="A928" s="36"/>
      <c r="B928" s="41"/>
      <c r="C928" s="41"/>
      <c r="D928" s="41"/>
      <c r="E928" s="41"/>
      <c r="F928" s="41"/>
      <c r="G928" s="65"/>
      <c r="H928" s="65"/>
      <c r="I928" s="65"/>
      <c r="J928" s="41"/>
      <c r="K928" s="41"/>
      <c r="L928" s="41"/>
      <c r="M928" s="41"/>
      <c r="N928" s="41"/>
      <c r="O928" s="41"/>
      <c r="P928" s="41"/>
      <c r="Q928" s="41"/>
      <c r="R928" s="41"/>
      <c r="S928" s="41"/>
      <c r="T928" s="41"/>
      <c r="U928" s="41"/>
      <c r="V928" s="41"/>
      <c r="W928" s="41"/>
      <c r="X928" s="41"/>
      <c r="Y928" s="41"/>
      <c r="Z928" s="41"/>
      <c r="AA928" s="41"/>
    </row>
    <row r="929" spans="1:27" ht="16">
      <c r="A929" s="36"/>
      <c r="B929" s="41"/>
      <c r="C929" s="41"/>
      <c r="D929" s="41"/>
      <c r="E929" s="41"/>
      <c r="F929" s="41"/>
      <c r="G929" s="65"/>
      <c r="H929" s="65"/>
      <c r="I929" s="65"/>
      <c r="J929" s="41"/>
      <c r="K929" s="41"/>
      <c r="L929" s="41"/>
      <c r="M929" s="41"/>
      <c r="N929" s="41"/>
      <c r="O929" s="41"/>
      <c r="P929" s="41"/>
      <c r="Q929" s="41"/>
      <c r="R929" s="41"/>
      <c r="S929" s="41"/>
      <c r="T929" s="41"/>
      <c r="U929" s="41"/>
      <c r="V929" s="41"/>
      <c r="W929" s="41"/>
      <c r="X929" s="41"/>
      <c r="Y929" s="41"/>
      <c r="Z929" s="41"/>
      <c r="AA929" s="41"/>
    </row>
    <row r="930" spans="1:27" ht="16">
      <c r="A930" s="36"/>
      <c r="B930" s="41"/>
      <c r="C930" s="41"/>
      <c r="D930" s="41"/>
      <c r="E930" s="41"/>
      <c r="F930" s="41"/>
      <c r="G930" s="65"/>
      <c r="H930" s="65"/>
      <c r="I930" s="65"/>
      <c r="J930" s="41"/>
      <c r="K930" s="41"/>
      <c r="L930" s="41"/>
      <c r="M930" s="41"/>
      <c r="N930" s="41"/>
      <c r="O930" s="41"/>
      <c r="P930" s="41"/>
      <c r="Q930" s="41"/>
      <c r="R930" s="41"/>
      <c r="S930" s="41"/>
      <c r="T930" s="41"/>
      <c r="U930" s="41"/>
      <c r="V930" s="41"/>
      <c r="W930" s="41"/>
      <c r="X930" s="41"/>
      <c r="Y930" s="41"/>
      <c r="Z930" s="41"/>
      <c r="AA930" s="41"/>
    </row>
    <row r="931" spans="1:27" ht="16">
      <c r="A931" s="36"/>
      <c r="B931" s="41"/>
      <c r="C931" s="41"/>
      <c r="D931" s="41"/>
      <c r="E931" s="41"/>
      <c r="F931" s="41"/>
      <c r="G931" s="65"/>
      <c r="H931" s="65"/>
      <c r="I931" s="65"/>
      <c r="J931" s="41"/>
      <c r="K931" s="41"/>
      <c r="L931" s="41"/>
      <c r="M931" s="41"/>
      <c r="N931" s="41"/>
      <c r="O931" s="41"/>
      <c r="P931" s="41"/>
      <c r="Q931" s="41"/>
      <c r="R931" s="41"/>
      <c r="S931" s="41"/>
      <c r="T931" s="41"/>
      <c r="U931" s="41"/>
      <c r="V931" s="41"/>
      <c r="W931" s="41"/>
      <c r="X931" s="41"/>
      <c r="Y931" s="41"/>
      <c r="Z931" s="41"/>
      <c r="AA931" s="41"/>
    </row>
    <row r="932" spans="1:27" ht="16">
      <c r="A932" s="36"/>
      <c r="B932" s="41"/>
      <c r="C932" s="41"/>
      <c r="D932" s="41"/>
      <c r="E932" s="41"/>
      <c r="F932" s="41"/>
      <c r="G932" s="65"/>
      <c r="H932" s="65"/>
      <c r="I932" s="65"/>
      <c r="J932" s="41"/>
      <c r="K932" s="41"/>
      <c r="L932" s="41"/>
      <c r="M932" s="41"/>
      <c r="N932" s="41"/>
      <c r="O932" s="41"/>
      <c r="P932" s="41"/>
      <c r="Q932" s="41"/>
      <c r="R932" s="41"/>
      <c r="S932" s="41"/>
      <c r="T932" s="41"/>
      <c r="U932" s="41"/>
      <c r="V932" s="41"/>
      <c r="W932" s="41"/>
      <c r="X932" s="41"/>
      <c r="Y932" s="41"/>
      <c r="Z932" s="41"/>
      <c r="AA932" s="41"/>
    </row>
    <row r="933" spans="1:27" ht="16">
      <c r="A933" s="36"/>
      <c r="B933" s="41"/>
      <c r="C933" s="41"/>
      <c r="D933" s="41"/>
      <c r="E933" s="41"/>
      <c r="F933" s="41"/>
      <c r="G933" s="65"/>
      <c r="H933" s="65"/>
      <c r="I933" s="65"/>
      <c r="J933" s="41"/>
      <c r="K933" s="41"/>
      <c r="L933" s="41"/>
      <c r="M933" s="41"/>
      <c r="N933" s="41"/>
      <c r="O933" s="41"/>
      <c r="P933" s="41"/>
      <c r="Q933" s="41"/>
      <c r="R933" s="41"/>
      <c r="S933" s="41"/>
      <c r="T933" s="41"/>
      <c r="U933" s="41"/>
      <c r="V933" s="41"/>
      <c r="W933" s="41"/>
      <c r="X933" s="41"/>
      <c r="Y933" s="41"/>
      <c r="Z933" s="41"/>
      <c r="AA933" s="41"/>
    </row>
    <row r="934" spans="1:27" ht="16">
      <c r="A934" s="36"/>
      <c r="B934" s="41"/>
      <c r="C934" s="41"/>
      <c r="D934" s="41"/>
      <c r="E934" s="41"/>
      <c r="F934" s="41"/>
      <c r="G934" s="65"/>
      <c r="H934" s="65"/>
      <c r="I934" s="65"/>
      <c r="J934" s="41"/>
      <c r="K934" s="41"/>
      <c r="L934" s="41"/>
      <c r="M934" s="41"/>
      <c r="N934" s="41"/>
      <c r="O934" s="41"/>
      <c r="P934" s="41"/>
      <c r="Q934" s="41"/>
      <c r="R934" s="41"/>
      <c r="S934" s="41"/>
      <c r="T934" s="41"/>
      <c r="U934" s="41"/>
      <c r="V934" s="41"/>
      <c r="W934" s="41"/>
      <c r="X934" s="41"/>
      <c r="Y934" s="41"/>
      <c r="Z934" s="41"/>
      <c r="AA934" s="41"/>
    </row>
    <row r="935" spans="1:27" ht="16">
      <c r="A935" s="36"/>
      <c r="B935" s="41"/>
      <c r="C935" s="41"/>
      <c r="D935" s="41"/>
      <c r="E935" s="41"/>
      <c r="F935" s="41"/>
      <c r="G935" s="65"/>
      <c r="H935" s="65"/>
      <c r="I935" s="65"/>
      <c r="J935" s="41"/>
      <c r="K935" s="41"/>
      <c r="L935" s="41"/>
      <c r="M935" s="41"/>
      <c r="N935" s="41"/>
      <c r="O935" s="41"/>
      <c r="P935" s="41"/>
      <c r="Q935" s="41"/>
      <c r="R935" s="41"/>
      <c r="S935" s="41"/>
      <c r="T935" s="41"/>
      <c r="U935" s="41"/>
      <c r="V935" s="41"/>
      <c r="W935" s="41"/>
      <c r="X935" s="41"/>
      <c r="Y935" s="41"/>
      <c r="Z935" s="41"/>
      <c r="AA935" s="41"/>
    </row>
    <row r="936" spans="1:27" ht="16">
      <c r="A936" s="36"/>
      <c r="B936" s="41"/>
      <c r="C936" s="41"/>
      <c r="D936" s="41"/>
      <c r="E936" s="41"/>
      <c r="F936" s="41"/>
      <c r="G936" s="65"/>
      <c r="H936" s="65"/>
      <c r="I936" s="65"/>
      <c r="J936" s="41"/>
      <c r="K936" s="41"/>
      <c r="L936" s="41"/>
      <c r="M936" s="41"/>
      <c r="N936" s="41"/>
      <c r="O936" s="41"/>
      <c r="P936" s="41"/>
      <c r="Q936" s="41"/>
      <c r="R936" s="41"/>
      <c r="S936" s="41"/>
      <c r="T936" s="41"/>
      <c r="U936" s="41"/>
      <c r="V936" s="41"/>
      <c r="W936" s="41"/>
      <c r="X936" s="41"/>
      <c r="Y936" s="41"/>
      <c r="Z936" s="41"/>
      <c r="AA936" s="41"/>
    </row>
    <row r="937" spans="1:27" ht="16">
      <c r="A937" s="36"/>
      <c r="B937" s="41"/>
      <c r="C937" s="41"/>
      <c r="D937" s="41"/>
      <c r="E937" s="41"/>
      <c r="F937" s="41"/>
      <c r="G937" s="65"/>
      <c r="H937" s="65"/>
      <c r="I937" s="65"/>
      <c r="J937" s="41"/>
      <c r="K937" s="41"/>
      <c r="L937" s="41"/>
      <c r="M937" s="41"/>
      <c r="N937" s="41"/>
      <c r="O937" s="41"/>
      <c r="P937" s="41"/>
      <c r="Q937" s="41"/>
      <c r="R937" s="41"/>
      <c r="S937" s="41"/>
      <c r="T937" s="41"/>
      <c r="U937" s="41"/>
      <c r="V937" s="41"/>
      <c r="W937" s="41"/>
      <c r="X937" s="41"/>
      <c r="Y937" s="41"/>
      <c r="Z937" s="41"/>
      <c r="AA937" s="41"/>
    </row>
    <row r="938" spans="1:27" ht="16">
      <c r="A938" s="36"/>
      <c r="B938" s="41"/>
      <c r="C938" s="41"/>
      <c r="D938" s="41"/>
      <c r="E938" s="41"/>
      <c r="F938" s="41"/>
      <c r="G938" s="65"/>
      <c r="H938" s="65"/>
      <c r="I938" s="65"/>
      <c r="J938" s="41"/>
      <c r="K938" s="41"/>
      <c r="L938" s="41"/>
      <c r="M938" s="41"/>
      <c r="N938" s="41"/>
      <c r="O938" s="41"/>
      <c r="P938" s="41"/>
      <c r="Q938" s="41"/>
      <c r="R938" s="41"/>
      <c r="S938" s="41"/>
      <c r="T938" s="41"/>
      <c r="U938" s="41"/>
      <c r="V938" s="41"/>
      <c r="W938" s="41"/>
      <c r="X938" s="41"/>
      <c r="Y938" s="41"/>
      <c r="Z938" s="41"/>
      <c r="AA938" s="41"/>
    </row>
    <row r="939" spans="1:27" ht="16">
      <c r="A939" s="36"/>
      <c r="B939" s="41"/>
      <c r="C939" s="41"/>
      <c r="D939" s="41"/>
      <c r="E939" s="41"/>
      <c r="F939" s="41"/>
      <c r="G939" s="65"/>
      <c r="H939" s="65"/>
      <c r="I939" s="65"/>
      <c r="J939" s="41"/>
      <c r="K939" s="41"/>
      <c r="L939" s="41"/>
      <c r="M939" s="41"/>
      <c r="N939" s="41"/>
      <c r="O939" s="41"/>
      <c r="P939" s="41"/>
      <c r="Q939" s="41"/>
      <c r="R939" s="41"/>
      <c r="S939" s="41"/>
      <c r="T939" s="41"/>
      <c r="U939" s="41"/>
      <c r="V939" s="41"/>
      <c r="W939" s="41"/>
      <c r="X939" s="41"/>
      <c r="Y939" s="41"/>
      <c r="Z939" s="41"/>
      <c r="AA939" s="41"/>
    </row>
    <row r="940" spans="1:27" ht="16">
      <c r="A940" s="36"/>
      <c r="B940" s="41"/>
      <c r="C940" s="41"/>
      <c r="D940" s="41"/>
      <c r="E940" s="41"/>
      <c r="F940" s="41"/>
      <c r="G940" s="65"/>
      <c r="H940" s="65"/>
      <c r="I940" s="65"/>
      <c r="J940" s="41"/>
      <c r="K940" s="41"/>
      <c r="L940" s="41"/>
      <c r="M940" s="41"/>
      <c r="N940" s="41"/>
      <c r="O940" s="41"/>
      <c r="P940" s="41"/>
      <c r="Q940" s="41"/>
      <c r="R940" s="41"/>
      <c r="S940" s="41"/>
      <c r="T940" s="41"/>
      <c r="U940" s="41"/>
      <c r="V940" s="41"/>
      <c r="W940" s="41"/>
      <c r="X940" s="41"/>
      <c r="Y940" s="41"/>
      <c r="Z940" s="41"/>
      <c r="AA940" s="41"/>
    </row>
    <row r="941" spans="1:27" ht="16">
      <c r="A941" s="36"/>
      <c r="B941" s="41"/>
      <c r="C941" s="41"/>
      <c r="D941" s="41"/>
      <c r="E941" s="41"/>
      <c r="F941" s="41"/>
      <c r="G941" s="65"/>
      <c r="H941" s="65"/>
      <c r="I941" s="65"/>
      <c r="J941" s="41"/>
      <c r="K941" s="41"/>
      <c r="L941" s="41"/>
      <c r="M941" s="41"/>
      <c r="N941" s="41"/>
      <c r="O941" s="41"/>
      <c r="P941" s="41"/>
      <c r="Q941" s="41"/>
      <c r="R941" s="41"/>
      <c r="S941" s="41"/>
      <c r="T941" s="41"/>
      <c r="U941" s="41"/>
      <c r="V941" s="41"/>
      <c r="W941" s="41"/>
      <c r="X941" s="41"/>
      <c r="Y941" s="41"/>
      <c r="Z941" s="41"/>
      <c r="AA941" s="41"/>
    </row>
    <row r="942" spans="1:27" ht="16">
      <c r="A942" s="36"/>
      <c r="B942" s="41"/>
      <c r="C942" s="41"/>
      <c r="D942" s="41"/>
      <c r="E942" s="41"/>
      <c r="F942" s="41"/>
      <c r="G942" s="65"/>
      <c r="H942" s="65"/>
      <c r="I942" s="65"/>
      <c r="J942" s="41"/>
      <c r="K942" s="41"/>
      <c r="L942" s="41"/>
      <c r="M942" s="41"/>
      <c r="N942" s="41"/>
      <c r="O942" s="41"/>
      <c r="P942" s="41"/>
      <c r="Q942" s="41"/>
      <c r="R942" s="41"/>
      <c r="S942" s="41"/>
      <c r="T942" s="41"/>
      <c r="U942" s="41"/>
      <c r="V942" s="41"/>
      <c r="W942" s="41"/>
      <c r="X942" s="41"/>
      <c r="Y942" s="41"/>
      <c r="Z942" s="41"/>
      <c r="AA942" s="41"/>
    </row>
    <row r="943" spans="1:27" ht="16">
      <c r="A943" s="36"/>
      <c r="B943" s="41"/>
      <c r="C943" s="41"/>
      <c r="D943" s="41"/>
      <c r="E943" s="41"/>
      <c r="F943" s="41"/>
      <c r="G943" s="65"/>
      <c r="H943" s="65"/>
      <c r="I943" s="65"/>
      <c r="J943" s="41"/>
      <c r="K943" s="41"/>
      <c r="L943" s="41"/>
      <c r="M943" s="41"/>
      <c r="N943" s="41"/>
      <c r="O943" s="41"/>
      <c r="P943" s="41"/>
      <c r="Q943" s="41"/>
      <c r="R943" s="41"/>
      <c r="S943" s="41"/>
      <c r="T943" s="41"/>
      <c r="U943" s="41"/>
      <c r="V943" s="41"/>
      <c r="W943" s="41"/>
      <c r="X943" s="41"/>
      <c r="Y943" s="41"/>
      <c r="Z943" s="41"/>
      <c r="AA943" s="41"/>
    </row>
    <row r="944" spans="1:27" ht="16">
      <c r="A944" s="36"/>
      <c r="B944" s="41"/>
      <c r="C944" s="41"/>
      <c r="D944" s="41"/>
      <c r="E944" s="41"/>
      <c r="F944" s="41"/>
      <c r="G944" s="65"/>
      <c r="H944" s="65"/>
      <c r="I944" s="65"/>
      <c r="J944" s="41"/>
      <c r="K944" s="41"/>
      <c r="L944" s="41"/>
      <c r="M944" s="41"/>
      <c r="N944" s="41"/>
      <c r="O944" s="41"/>
      <c r="P944" s="41"/>
      <c r="Q944" s="41"/>
      <c r="R944" s="41"/>
      <c r="S944" s="41"/>
      <c r="T944" s="41"/>
      <c r="U944" s="41"/>
      <c r="V944" s="41"/>
      <c r="W944" s="41"/>
      <c r="X944" s="41"/>
      <c r="Y944" s="41"/>
      <c r="Z944" s="41"/>
      <c r="AA944" s="41"/>
    </row>
    <row r="945" spans="1:27" ht="16">
      <c r="A945" s="36"/>
      <c r="B945" s="41"/>
      <c r="C945" s="41"/>
      <c r="D945" s="41"/>
      <c r="E945" s="41"/>
      <c r="F945" s="41"/>
      <c r="G945" s="65"/>
      <c r="H945" s="65"/>
      <c r="I945" s="65"/>
      <c r="J945" s="41"/>
      <c r="K945" s="41"/>
      <c r="L945" s="41"/>
      <c r="M945" s="41"/>
      <c r="N945" s="41"/>
      <c r="O945" s="41"/>
      <c r="P945" s="41"/>
      <c r="Q945" s="41"/>
      <c r="R945" s="41"/>
      <c r="S945" s="41"/>
      <c r="T945" s="41"/>
      <c r="U945" s="41"/>
      <c r="V945" s="41"/>
      <c r="W945" s="41"/>
      <c r="X945" s="41"/>
      <c r="Y945" s="41"/>
      <c r="Z945" s="41"/>
      <c r="AA945" s="41"/>
    </row>
    <row r="946" spans="1:27" ht="16">
      <c r="A946" s="36"/>
      <c r="B946" s="41"/>
      <c r="C946" s="41"/>
      <c r="D946" s="41"/>
      <c r="E946" s="41"/>
      <c r="F946" s="41"/>
      <c r="G946" s="65"/>
      <c r="H946" s="65"/>
      <c r="I946" s="65"/>
      <c r="J946" s="41"/>
      <c r="K946" s="41"/>
      <c r="L946" s="41"/>
      <c r="M946" s="41"/>
      <c r="N946" s="41"/>
      <c r="O946" s="41"/>
      <c r="P946" s="41"/>
      <c r="Q946" s="41"/>
      <c r="R946" s="41"/>
      <c r="S946" s="41"/>
      <c r="T946" s="41"/>
      <c r="U946" s="41"/>
      <c r="V946" s="41"/>
      <c r="W946" s="41"/>
      <c r="X946" s="41"/>
      <c r="Y946" s="41"/>
      <c r="Z946" s="41"/>
      <c r="AA946" s="41"/>
    </row>
    <row r="947" spans="1:27" ht="16">
      <c r="A947" s="36"/>
      <c r="B947" s="41"/>
      <c r="C947" s="41"/>
      <c r="D947" s="41"/>
      <c r="E947" s="41"/>
      <c r="F947" s="41"/>
      <c r="G947" s="65"/>
      <c r="H947" s="65"/>
      <c r="I947" s="65"/>
      <c r="J947" s="41"/>
      <c r="K947" s="41"/>
      <c r="L947" s="41"/>
      <c r="M947" s="41"/>
      <c r="N947" s="41"/>
      <c r="O947" s="41"/>
      <c r="P947" s="41"/>
      <c r="Q947" s="41"/>
      <c r="R947" s="41"/>
      <c r="S947" s="41"/>
      <c r="T947" s="41"/>
      <c r="U947" s="41"/>
      <c r="V947" s="41"/>
      <c r="W947" s="41"/>
      <c r="X947" s="41"/>
      <c r="Y947" s="41"/>
      <c r="Z947" s="41"/>
      <c r="AA947" s="41"/>
    </row>
    <row r="948" spans="1:27" ht="16">
      <c r="A948" s="36"/>
      <c r="B948" s="41"/>
      <c r="C948" s="41"/>
      <c r="D948" s="41"/>
      <c r="E948" s="41"/>
      <c r="F948" s="41"/>
      <c r="G948" s="65"/>
      <c r="H948" s="65"/>
      <c r="I948" s="65"/>
      <c r="J948" s="41"/>
      <c r="K948" s="41"/>
      <c r="L948" s="41"/>
      <c r="M948" s="41"/>
      <c r="N948" s="41"/>
      <c r="O948" s="41"/>
      <c r="P948" s="41"/>
      <c r="Q948" s="41"/>
      <c r="R948" s="41"/>
      <c r="S948" s="41"/>
      <c r="T948" s="41"/>
      <c r="U948" s="41"/>
      <c r="V948" s="41"/>
      <c r="W948" s="41"/>
      <c r="X948" s="41"/>
      <c r="Y948" s="41"/>
      <c r="Z948" s="41"/>
      <c r="AA948" s="41"/>
    </row>
    <row r="949" spans="1:27" ht="16">
      <c r="A949" s="36"/>
      <c r="B949" s="41"/>
      <c r="C949" s="41"/>
      <c r="D949" s="41"/>
      <c r="E949" s="41"/>
      <c r="F949" s="41"/>
      <c r="G949" s="65"/>
      <c r="H949" s="65"/>
      <c r="I949" s="65"/>
      <c r="J949" s="41"/>
      <c r="K949" s="41"/>
      <c r="L949" s="41"/>
      <c r="M949" s="41"/>
      <c r="N949" s="41"/>
      <c r="O949" s="41"/>
      <c r="P949" s="41"/>
      <c r="Q949" s="41"/>
      <c r="R949" s="41"/>
      <c r="S949" s="41"/>
      <c r="T949" s="41"/>
      <c r="U949" s="41"/>
      <c r="V949" s="41"/>
      <c r="W949" s="41"/>
      <c r="X949" s="41"/>
      <c r="Y949" s="41"/>
      <c r="Z949" s="41"/>
      <c r="AA949" s="41"/>
    </row>
    <row r="950" spans="1:27" ht="16">
      <c r="A950" s="36"/>
      <c r="B950" s="41"/>
      <c r="C950" s="41"/>
      <c r="D950" s="41"/>
      <c r="E950" s="41"/>
      <c r="F950" s="41"/>
      <c r="G950" s="65"/>
      <c r="H950" s="65"/>
      <c r="I950" s="65"/>
      <c r="J950" s="41"/>
      <c r="K950" s="41"/>
      <c r="L950" s="41"/>
      <c r="M950" s="41"/>
      <c r="N950" s="41"/>
      <c r="O950" s="41"/>
      <c r="P950" s="41"/>
      <c r="Q950" s="41"/>
      <c r="R950" s="41"/>
      <c r="S950" s="41"/>
      <c r="T950" s="41"/>
      <c r="U950" s="41"/>
      <c r="V950" s="41"/>
      <c r="W950" s="41"/>
      <c r="X950" s="41"/>
      <c r="Y950" s="41"/>
      <c r="Z950" s="41"/>
      <c r="AA950" s="41"/>
    </row>
    <row r="951" spans="1:27" ht="16">
      <c r="A951" s="36"/>
      <c r="B951" s="41"/>
      <c r="C951" s="41"/>
      <c r="D951" s="41"/>
      <c r="E951" s="41"/>
      <c r="F951" s="41"/>
      <c r="G951" s="65"/>
      <c r="H951" s="65"/>
      <c r="I951" s="65"/>
      <c r="J951" s="41"/>
      <c r="K951" s="41"/>
      <c r="L951" s="41"/>
      <c r="M951" s="41"/>
      <c r="N951" s="41"/>
      <c r="O951" s="41"/>
      <c r="P951" s="41"/>
      <c r="Q951" s="41"/>
      <c r="R951" s="41"/>
      <c r="S951" s="41"/>
      <c r="T951" s="41"/>
      <c r="U951" s="41"/>
      <c r="V951" s="41"/>
      <c r="W951" s="41"/>
      <c r="X951" s="41"/>
      <c r="Y951" s="41"/>
      <c r="Z951" s="41"/>
      <c r="AA951" s="41"/>
    </row>
    <row r="952" spans="1:27" ht="16">
      <c r="A952" s="36"/>
      <c r="B952" s="41"/>
      <c r="C952" s="41"/>
      <c r="D952" s="41"/>
      <c r="E952" s="41"/>
      <c r="F952" s="41"/>
      <c r="G952" s="65"/>
      <c r="H952" s="65"/>
      <c r="I952" s="65"/>
      <c r="J952" s="41"/>
      <c r="K952" s="41"/>
      <c r="L952" s="41"/>
      <c r="M952" s="41"/>
      <c r="N952" s="41"/>
      <c r="O952" s="41"/>
      <c r="P952" s="41"/>
      <c r="Q952" s="41"/>
      <c r="R952" s="41"/>
      <c r="S952" s="41"/>
      <c r="T952" s="41"/>
      <c r="U952" s="41"/>
      <c r="V952" s="41"/>
      <c r="W952" s="41"/>
      <c r="X952" s="41"/>
      <c r="Y952" s="41"/>
      <c r="Z952" s="41"/>
      <c r="AA952" s="41"/>
    </row>
    <row r="953" spans="1:27" ht="16">
      <c r="A953" s="36"/>
      <c r="B953" s="41"/>
      <c r="C953" s="41"/>
      <c r="D953" s="41"/>
      <c r="E953" s="41"/>
      <c r="F953" s="41"/>
      <c r="G953" s="65"/>
      <c r="H953" s="65"/>
      <c r="I953" s="65"/>
      <c r="J953" s="41"/>
      <c r="K953" s="41"/>
      <c r="L953" s="41"/>
      <c r="M953" s="41"/>
      <c r="N953" s="41"/>
      <c r="O953" s="41"/>
      <c r="P953" s="41"/>
      <c r="Q953" s="41"/>
      <c r="R953" s="41"/>
      <c r="S953" s="41"/>
      <c r="T953" s="41"/>
      <c r="U953" s="41"/>
      <c r="V953" s="41"/>
      <c r="W953" s="41"/>
      <c r="X953" s="41"/>
      <c r="Y953" s="41"/>
      <c r="Z953" s="41"/>
      <c r="AA953" s="41"/>
    </row>
    <row r="954" spans="1:27" ht="16">
      <c r="A954" s="36"/>
      <c r="B954" s="41"/>
      <c r="C954" s="41"/>
      <c r="D954" s="41"/>
      <c r="E954" s="41"/>
      <c r="F954" s="41"/>
      <c r="G954" s="65"/>
      <c r="H954" s="65"/>
      <c r="I954" s="65"/>
      <c r="J954" s="41"/>
      <c r="K954" s="41"/>
      <c r="L954" s="41"/>
      <c r="M954" s="41"/>
      <c r="N954" s="41"/>
      <c r="O954" s="41"/>
      <c r="P954" s="41"/>
      <c r="Q954" s="41"/>
      <c r="R954" s="41"/>
      <c r="S954" s="41"/>
      <c r="T954" s="41"/>
      <c r="U954" s="41"/>
      <c r="V954" s="41"/>
      <c r="W954" s="41"/>
      <c r="X954" s="41"/>
      <c r="Y954" s="41"/>
      <c r="Z954" s="41"/>
      <c r="AA954" s="41"/>
    </row>
    <row r="955" spans="1:27" ht="16">
      <c r="A955" s="36"/>
      <c r="B955" s="41"/>
      <c r="C955" s="41"/>
      <c r="D955" s="41"/>
      <c r="E955" s="41"/>
      <c r="F955" s="41"/>
      <c r="G955" s="65"/>
      <c r="H955" s="65"/>
      <c r="I955" s="65"/>
      <c r="J955" s="41"/>
      <c r="K955" s="41"/>
      <c r="L955" s="41"/>
      <c r="M955" s="41"/>
      <c r="N955" s="41"/>
      <c r="O955" s="41"/>
      <c r="P955" s="41"/>
      <c r="Q955" s="41"/>
      <c r="R955" s="41"/>
      <c r="S955" s="41"/>
      <c r="T955" s="41"/>
      <c r="U955" s="41"/>
      <c r="V955" s="41"/>
      <c r="W955" s="41"/>
      <c r="X955" s="41"/>
      <c r="Y955" s="41"/>
      <c r="Z955" s="41"/>
      <c r="AA955" s="41"/>
    </row>
    <row r="956" spans="1:27" ht="16">
      <c r="A956" s="36"/>
      <c r="B956" s="41"/>
      <c r="C956" s="41"/>
      <c r="D956" s="41"/>
      <c r="E956" s="41"/>
      <c r="F956" s="41"/>
      <c r="G956" s="65"/>
      <c r="H956" s="65"/>
      <c r="I956" s="65"/>
      <c r="J956" s="41"/>
      <c r="K956" s="41"/>
      <c r="L956" s="41"/>
      <c r="M956" s="41"/>
      <c r="N956" s="41"/>
      <c r="O956" s="41"/>
      <c r="P956" s="41"/>
      <c r="Q956" s="41"/>
      <c r="R956" s="41"/>
      <c r="S956" s="41"/>
      <c r="T956" s="41"/>
      <c r="U956" s="41"/>
      <c r="V956" s="41"/>
      <c r="W956" s="41"/>
      <c r="X956" s="41"/>
      <c r="Y956" s="41"/>
      <c r="Z956" s="41"/>
      <c r="AA956" s="41"/>
    </row>
    <row r="957" spans="1:27" ht="16">
      <c r="A957" s="36"/>
      <c r="B957" s="41"/>
      <c r="C957" s="41"/>
      <c r="D957" s="41"/>
      <c r="E957" s="41"/>
      <c r="F957" s="41"/>
      <c r="G957" s="65"/>
      <c r="H957" s="65"/>
      <c r="I957" s="65"/>
      <c r="J957" s="41"/>
      <c r="K957" s="41"/>
      <c r="L957" s="41"/>
      <c r="M957" s="41"/>
      <c r="N957" s="41"/>
      <c r="O957" s="41"/>
      <c r="P957" s="41"/>
      <c r="Q957" s="41"/>
      <c r="R957" s="41"/>
      <c r="S957" s="41"/>
      <c r="T957" s="41"/>
      <c r="U957" s="41"/>
      <c r="V957" s="41"/>
      <c r="W957" s="41"/>
      <c r="X957" s="41"/>
      <c r="Y957" s="41"/>
      <c r="Z957" s="41"/>
      <c r="AA957" s="41"/>
    </row>
    <row r="958" spans="1:27" ht="16">
      <c r="A958" s="36"/>
      <c r="B958" s="41"/>
      <c r="C958" s="41"/>
      <c r="D958" s="41"/>
      <c r="E958" s="41"/>
      <c r="F958" s="41"/>
      <c r="G958" s="65"/>
      <c r="H958" s="65"/>
      <c r="I958" s="65"/>
      <c r="J958" s="41"/>
      <c r="K958" s="41"/>
      <c r="L958" s="41"/>
      <c r="M958" s="41"/>
      <c r="N958" s="41"/>
      <c r="O958" s="41"/>
      <c r="P958" s="41"/>
      <c r="Q958" s="41"/>
      <c r="R958" s="41"/>
      <c r="S958" s="41"/>
      <c r="T958" s="41"/>
      <c r="U958" s="41"/>
      <c r="V958" s="41"/>
      <c r="W958" s="41"/>
      <c r="X958" s="41"/>
      <c r="Y958" s="41"/>
      <c r="Z958" s="41"/>
      <c r="AA958" s="41"/>
    </row>
    <row r="959" spans="1:27" ht="16">
      <c r="A959" s="36"/>
      <c r="B959" s="41"/>
      <c r="C959" s="41"/>
      <c r="D959" s="41"/>
      <c r="E959" s="41"/>
      <c r="F959" s="41"/>
      <c r="G959" s="65"/>
      <c r="H959" s="65"/>
      <c r="I959" s="65"/>
      <c r="J959" s="41"/>
      <c r="K959" s="41"/>
      <c r="L959" s="41"/>
      <c r="M959" s="41"/>
      <c r="N959" s="41"/>
      <c r="O959" s="41"/>
      <c r="P959" s="41"/>
      <c r="Q959" s="41"/>
      <c r="R959" s="41"/>
      <c r="S959" s="41"/>
      <c r="T959" s="41"/>
      <c r="U959" s="41"/>
      <c r="V959" s="41"/>
      <c r="W959" s="41"/>
      <c r="X959" s="41"/>
      <c r="Y959" s="41"/>
      <c r="Z959" s="41"/>
      <c r="AA959" s="41"/>
    </row>
    <row r="960" spans="1:27" ht="16">
      <c r="A960" s="36"/>
      <c r="B960" s="41"/>
      <c r="C960" s="41"/>
      <c r="D960" s="41"/>
      <c r="E960" s="41"/>
      <c r="F960" s="41"/>
      <c r="G960" s="65"/>
      <c r="H960" s="65"/>
      <c r="I960" s="65"/>
      <c r="J960" s="41"/>
      <c r="K960" s="41"/>
      <c r="L960" s="41"/>
      <c r="M960" s="41"/>
      <c r="N960" s="41"/>
      <c r="O960" s="41"/>
      <c r="P960" s="41"/>
      <c r="Q960" s="41"/>
      <c r="R960" s="41"/>
      <c r="S960" s="41"/>
      <c r="T960" s="41"/>
      <c r="U960" s="41"/>
      <c r="V960" s="41"/>
      <c r="W960" s="41"/>
      <c r="X960" s="41"/>
      <c r="Y960" s="41"/>
      <c r="Z960" s="41"/>
      <c r="AA960" s="41"/>
    </row>
    <row r="961" spans="1:27" ht="16">
      <c r="A961" s="36"/>
      <c r="B961" s="41"/>
      <c r="C961" s="41"/>
      <c r="D961" s="41"/>
      <c r="E961" s="41"/>
      <c r="F961" s="41"/>
      <c r="G961" s="65"/>
      <c r="H961" s="65"/>
      <c r="I961" s="65"/>
      <c r="J961" s="41"/>
      <c r="K961" s="41"/>
      <c r="L961" s="41"/>
      <c r="M961" s="41"/>
      <c r="N961" s="41"/>
      <c r="O961" s="41"/>
      <c r="P961" s="41"/>
      <c r="Q961" s="41"/>
      <c r="R961" s="41"/>
      <c r="S961" s="41"/>
      <c r="T961" s="41"/>
      <c r="U961" s="41"/>
      <c r="V961" s="41"/>
      <c r="W961" s="41"/>
      <c r="X961" s="41"/>
      <c r="Y961" s="41"/>
      <c r="Z961" s="41"/>
      <c r="AA961" s="41"/>
    </row>
    <row r="962" spans="1:27" ht="16">
      <c r="A962" s="36"/>
      <c r="B962" s="41"/>
      <c r="C962" s="41"/>
      <c r="D962" s="41"/>
      <c r="E962" s="41"/>
      <c r="F962" s="41"/>
      <c r="G962" s="65"/>
      <c r="H962" s="65"/>
      <c r="I962" s="65"/>
      <c r="J962" s="41"/>
      <c r="K962" s="41"/>
      <c r="L962" s="41"/>
      <c r="M962" s="41"/>
      <c r="N962" s="41"/>
      <c r="O962" s="41"/>
      <c r="P962" s="41"/>
      <c r="Q962" s="41"/>
      <c r="R962" s="41"/>
      <c r="S962" s="41"/>
      <c r="T962" s="41"/>
      <c r="U962" s="41"/>
      <c r="V962" s="41"/>
      <c r="W962" s="41"/>
      <c r="X962" s="41"/>
      <c r="Y962" s="41"/>
      <c r="Z962" s="41"/>
      <c r="AA962" s="41"/>
    </row>
    <row r="963" spans="1:27" ht="16">
      <c r="A963" s="36"/>
      <c r="B963" s="41"/>
      <c r="C963" s="41"/>
      <c r="D963" s="41"/>
      <c r="E963" s="41"/>
      <c r="F963" s="41"/>
      <c r="G963" s="65"/>
      <c r="H963" s="65"/>
      <c r="I963" s="65"/>
      <c r="J963" s="41"/>
      <c r="K963" s="41"/>
      <c r="L963" s="41"/>
      <c r="M963" s="41"/>
      <c r="N963" s="41"/>
      <c r="O963" s="41"/>
      <c r="P963" s="41"/>
      <c r="Q963" s="41"/>
      <c r="R963" s="41"/>
      <c r="S963" s="41"/>
      <c r="T963" s="41"/>
      <c r="U963" s="41"/>
      <c r="V963" s="41"/>
      <c r="W963" s="41"/>
      <c r="X963" s="41"/>
      <c r="Y963" s="41"/>
      <c r="Z963" s="41"/>
      <c r="AA963" s="41"/>
    </row>
    <row r="964" spans="1:27" ht="16">
      <c r="A964" s="36"/>
      <c r="B964" s="41"/>
      <c r="C964" s="41"/>
      <c r="D964" s="41"/>
      <c r="E964" s="41"/>
      <c r="F964" s="41"/>
      <c r="G964" s="65"/>
      <c r="H964" s="65"/>
      <c r="I964" s="65"/>
      <c r="J964" s="41"/>
      <c r="K964" s="41"/>
      <c r="L964" s="41"/>
      <c r="M964" s="41"/>
      <c r="N964" s="41"/>
      <c r="O964" s="41"/>
      <c r="P964" s="41"/>
      <c r="Q964" s="41"/>
      <c r="R964" s="41"/>
      <c r="S964" s="41"/>
      <c r="T964" s="41"/>
      <c r="U964" s="41"/>
      <c r="V964" s="41"/>
      <c r="W964" s="41"/>
      <c r="X964" s="41"/>
      <c r="Y964" s="41"/>
      <c r="Z964" s="41"/>
      <c r="AA964" s="41"/>
    </row>
    <row r="965" spans="1:27" ht="16">
      <c r="A965" s="36"/>
      <c r="B965" s="41"/>
      <c r="C965" s="41"/>
      <c r="D965" s="41"/>
      <c r="E965" s="41"/>
      <c r="F965" s="41"/>
      <c r="G965" s="65"/>
      <c r="H965" s="65"/>
      <c r="I965" s="65"/>
      <c r="J965" s="41"/>
      <c r="K965" s="41"/>
      <c r="L965" s="41"/>
      <c r="M965" s="41"/>
      <c r="N965" s="41"/>
      <c r="O965" s="41"/>
      <c r="P965" s="41"/>
      <c r="Q965" s="41"/>
      <c r="R965" s="41"/>
      <c r="S965" s="41"/>
      <c r="T965" s="41"/>
      <c r="U965" s="41"/>
      <c r="V965" s="41"/>
      <c r="W965" s="41"/>
      <c r="X965" s="41"/>
      <c r="Y965" s="41"/>
      <c r="Z965" s="41"/>
      <c r="AA965" s="41"/>
    </row>
    <row r="966" spans="1:27" ht="16">
      <c r="A966" s="36"/>
      <c r="B966" s="41"/>
      <c r="C966" s="41"/>
      <c r="D966" s="41"/>
      <c r="E966" s="41"/>
      <c r="F966" s="41"/>
      <c r="G966" s="65"/>
      <c r="H966" s="65"/>
      <c r="I966" s="65"/>
      <c r="J966" s="41"/>
      <c r="K966" s="41"/>
      <c r="L966" s="41"/>
      <c r="M966" s="41"/>
      <c r="N966" s="41"/>
      <c r="O966" s="41"/>
      <c r="P966" s="41"/>
      <c r="Q966" s="41"/>
      <c r="R966" s="41"/>
      <c r="S966" s="41"/>
      <c r="T966" s="41"/>
      <c r="U966" s="41"/>
      <c r="V966" s="41"/>
      <c r="W966" s="41"/>
      <c r="X966" s="41"/>
      <c r="Y966" s="41"/>
      <c r="Z966" s="41"/>
      <c r="AA966" s="41"/>
    </row>
    <row r="967" spans="1:27" ht="16">
      <c r="A967" s="36"/>
      <c r="B967" s="41"/>
      <c r="C967" s="41"/>
      <c r="D967" s="41"/>
      <c r="E967" s="41"/>
      <c r="F967" s="41"/>
      <c r="G967" s="65"/>
      <c r="H967" s="65"/>
      <c r="I967" s="65"/>
      <c r="J967" s="41"/>
      <c r="K967" s="41"/>
      <c r="L967" s="41"/>
      <c r="M967" s="41"/>
      <c r="N967" s="41"/>
      <c r="O967" s="41"/>
      <c r="P967" s="41"/>
      <c r="Q967" s="41"/>
      <c r="R967" s="41"/>
      <c r="S967" s="41"/>
      <c r="T967" s="41"/>
      <c r="U967" s="41"/>
      <c r="V967" s="41"/>
      <c r="W967" s="41"/>
      <c r="X967" s="41"/>
      <c r="Y967" s="41"/>
      <c r="Z967" s="41"/>
      <c r="AA967" s="41"/>
    </row>
    <row r="968" spans="1:27" ht="16">
      <c r="A968" s="36"/>
      <c r="B968" s="41"/>
      <c r="C968" s="41"/>
      <c r="D968" s="41"/>
      <c r="E968" s="41"/>
      <c r="F968" s="41"/>
      <c r="G968" s="65"/>
      <c r="H968" s="65"/>
      <c r="I968" s="65"/>
      <c r="J968" s="41"/>
      <c r="K968" s="41"/>
      <c r="L968" s="41"/>
      <c r="M968" s="41"/>
      <c r="N968" s="41"/>
      <c r="O968" s="41"/>
      <c r="P968" s="41"/>
      <c r="Q968" s="41"/>
      <c r="R968" s="41"/>
      <c r="S968" s="41"/>
      <c r="T968" s="41"/>
      <c r="U968" s="41"/>
      <c r="V968" s="41"/>
      <c r="W968" s="41"/>
      <c r="X968" s="41"/>
      <c r="Y968" s="41"/>
      <c r="Z968" s="41"/>
      <c r="AA968" s="41"/>
    </row>
    <row r="969" spans="1:27" ht="16">
      <c r="A969" s="36"/>
      <c r="B969" s="41"/>
      <c r="C969" s="41"/>
      <c r="D969" s="41"/>
      <c r="E969" s="41"/>
      <c r="F969" s="41"/>
      <c r="G969" s="65"/>
      <c r="H969" s="65"/>
      <c r="I969" s="65"/>
      <c r="J969" s="41"/>
      <c r="K969" s="41"/>
      <c r="L969" s="41"/>
      <c r="M969" s="41"/>
      <c r="N969" s="41"/>
      <c r="O969" s="41"/>
      <c r="P969" s="41"/>
      <c r="Q969" s="41"/>
      <c r="R969" s="41"/>
      <c r="S969" s="41"/>
      <c r="T969" s="41"/>
      <c r="U969" s="41"/>
      <c r="V969" s="41"/>
      <c r="W969" s="41"/>
      <c r="X969" s="41"/>
      <c r="Y969" s="41"/>
      <c r="Z969" s="41"/>
      <c r="AA969" s="41"/>
    </row>
    <row r="970" spans="1:27" ht="16">
      <c r="A970" s="36"/>
      <c r="B970" s="41"/>
      <c r="C970" s="41"/>
      <c r="D970" s="41"/>
      <c r="E970" s="41"/>
      <c r="F970" s="41"/>
      <c r="G970" s="65"/>
      <c r="H970" s="65"/>
      <c r="I970" s="65"/>
      <c r="J970" s="41"/>
      <c r="K970" s="41"/>
      <c r="L970" s="41"/>
      <c r="M970" s="41"/>
      <c r="N970" s="41"/>
      <c r="O970" s="41"/>
      <c r="P970" s="41"/>
      <c r="Q970" s="41"/>
      <c r="R970" s="41"/>
      <c r="S970" s="41"/>
      <c r="T970" s="41"/>
      <c r="U970" s="41"/>
      <c r="V970" s="41"/>
      <c r="W970" s="41"/>
      <c r="X970" s="41"/>
      <c r="Y970" s="41"/>
      <c r="Z970" s="41"/>
      <c r="AA970" s="41"/>
    </row>
    <row r="971" spans="1:27" ht="16">
      <c r="A971" s="36"/>
      <c r="B971" s="41"/>
      <c r="C971" s="41"/>
      <c r="D971" s="41"/>
      <c r="E971" s="41"/>
      <c r="F971" s="41"/>
      <c r="G971" s="65"/>
      <c r="H971" s="65"/>
      <c r="I971" s="65"/>
      <c r="J971" s="41"/>
      <c r="K971" s="41"/>
      <c r="L971" s="41"/>
      <c r="M971" s="41"/>
      <c r="N971" s="41"/>
      <c r="O971" s="41"/>
      <c r="P971" s="41"/>
      <c r="Q971" s="41"/>
      <c r="R971" s="41"/>
      <c r="S971" s="41"/>
      <c r="T971" s="41"/>
      <c r="U971" s="41"/>
      <c r="V971" s="41"/>
      <c r="W971" s="41"/>
      <c r="X971" s="41"/>
      <c r="Y971" s="41"/>
      <c r="Z971" s="41"/>
      <c r="AA971" s="41"/>
    </row>
    <row r="972" spans="1:27" ht="16">
      <c r="A972" s="36"/>
      <c r="B972" s="41"/>
      <c r="C972" s="41"/>
      <c r="D972" s="41"/>
      <c r="E972" s="41"/>
      <c r="F972" s="41"/>
      <c r="G972" s="65"/>
      <c r="H972" s="65"/>
      <c r="I972" s="65"/>
      <c r="J972" s="41"/>
      <c r="K972" s="41"/>
      <c r="L972" s="41"/>
      <c r="M972" s="41"/>
      <c r="N972" s="41"/>
      <c r="O972" s="41"/>
      <c r="P972" s="41"/>
      <c r="Q972" s="41"/>
      <c r="R972" s="41"/>
      <c r="S972" s="41"/>
      <c r="T972" s="41"/>
      <c r="U972" s="41"/>
      <c r="V972" s="41"/>
      <c r="W972" s="41"/>
      <c r="X972" s="41"/>
      <c r="Y972" s="41"/>
      <c r="Z972" s="41"/>
      <c r="AA972" s="41"/>
    </row>
    <row r="973" spans="1:27" ht="16">
      <c r="A973" s="36"/>
      <c r="B973" s="41"/>
      <c r="C973" s="41"/>
      <c r="D973" s="41"/>
      <c r="E973" s="41"/>
      <c r="F973" s="41"/>
      <c r="G973" s="65"/>
      <c r="H973" s="65"/>
      <c r="I973" s="65"/>
      <c r="J973" s="41"/>
      <c r="K973" s="41"/>
      <c r="L973" s="41"/>
      <c r="M973" s="41"/>
      <c r="N973" s="41"/>
      <c r="O973" s="41"/>
      <c r="P973" s="41"/>
      <c r="Q973" s="41"/>
      <c r="R973" s="41"/>
      <c r="S973" s="41"/>
      <c r="T973" s="41"/>
      <c r="U973" s="41"/>
      <c r="V973" s="41"/>
      <c r="W973" s="41"/>
      <c r="X973" s="41"/>
      <c r="Y973" s="41"/>
      <c r="Z973" s="41"/>
      <c r="AA973" s="41"/>
    </row>
    <row r="974" spans="1:27" ht="16">
      <c r="A974" s="36"/>
      <c r="B974" s="41"/>
      <c r="C974" s="41"/>
      <c r="D974" s="41"/>
      <c r="E974" s="41"/>
      <c r="F974" s="41"/>
      <c r="G974" s="65"/>
      <c r="H974" s="65"/>
      <c r="I974" s="65"/>
      <c r="J974" s="41"/>
      <c r="K974" s="41"/>
      <c r="L974" s="41"/>
      <c r="M974" s="41"/>
      <c r="N974" s="41"/>
      <c r="O974" s="41"/>
      <c r="P974" s="41"/>
      <c r="Q974" s="41"/>
      <c r="R974" s="41"/>
      <c r="S974" s="41"/>
      <c r="T974" s="41"/>
      <c r="U974" s="41"/>
      <c r="V974" s="41"/>
      <c r="W974" s="41"/>
      <c r="X974" s="41"/>
      <c r="Y974" s="41"/>
      <c r="Z974" s="41"/>
      <c r="AA974" s="41"/>
    </row>
    <row r="975" spans="1:27" ht="16">
      <c r="A975" s="36"/>
      <c r="B975" s="41"/>
      <c r="C975" s="41"/>
      <c r="D975" s="41"/>
      <c r="E975" s="41"/>
      <c r="F975" s="41"/>
      <c r="G975" s="65"/>
      <c r="H975" s="65"/>
      <c r="I975" s="65"/>
      <c r="J975" s="41"/>
      <c r="K975" s="41"/>
      <c r="L975" s="41"/>
      <c r="M975" s="41"/>
      <c r="N975" s="41"/>
      <c r="O975" s="41"/>
      <c r="P975" s="41"/>
      <c r="Q975" s="41"/>
      <c r="R975" s="41"/>
      <c r="S975" s="41"/>
      <c r="T975" s="41"/>
      <c r="U975" s="41"/>
      <c r="V975" s="41"/>
      <c r="W975" s="41"/>
      <c r="X975" s="41"/>
      <c r="Y975" s="41"/>
      <c r="Z975" s="41"/>
      <c r="AA975" s="41"/>
    </row>
    <row r="976" spans="1:27" ht="16">
      <c r="A976" s="36"/>
      <c r="B976" s="41"/>
      <c r="C976" s="41"/>
      <c r="D976" s="41"/>
      <c r="E976" s="41"/>
      <c r="F976" s="41"/>
      <c r="G976" s="65"/>
      <c r="H976" s="65"/>
      <c r="I976" s="65"/>
      <c r="J976" s="41"/>
      <c r="K976" s="41"/>
      <c r="L976" s="41"/>
      <c r="M976" s="41"/>
      <c r="N976" s="41"/>
      <c r="O976" s="41"/>
      <c r="P976" s="41"/>
      <c r="Q976" s="41"/>
      <c r="R976" s="41"/>
      <c r="S976" s="41"/>
      <c r="T976" s="41"/>
      <c r="U976" s="41"/>
      <c r="V976" s="41"/>
      <c r="W976" s="41"/>
      <c r="X976" s="41"/>
      <c r="Y976" s="41"/>
      <c r="Z976" s="41"/>
      <c r="AA976" s="41"/>
    </row>
    <row r="977" spans="1:27" ht="16">
      <c r="A977" s="36"/>
      <c r="B977" s="41"/>
      <c r="C977" s="41"/>
      <c r="D977" s="41"/>
      <c r="E977" s="41"/>
      <c r="F977" s="41"/>
      <c r="G977" s="65"/>
      <c r="H977" s="65"/>
      <c r="I977" s="65"/>
      <c r="J977" s="41"/>
      <c r="K977" s="41"/>
      <c r="L977" s="41"/>
      <c r="M977" s="41"/>
      <c r="N977" s="41"/>
      <c r="O977" s="41"/>
      <c r="P977" s="41"/>
      <c r="Q977" s="41"/>
      <c r="R977" s="41"/>
      <c r="S977" s="41"/>
      <c r="T977" s="41"/>
      <c r="U977" s="41"/>
      <c r="V977" s="41"/>
      <c r="W977" s="41"/>
      <c r="X977" s="41"/>
      <c r="Y977" s="41"/>
      <c r="Z977" s="41"/>
      <c r="AA977" s="41"/>
    </row>
    <row r="978" spans="1:27" ht="16">
      <c r="A978" s="36"/>
      <c r="B978" s="41"/>
      <c r="C978" s="41"/>
      <c r="D978" s="41"/>
      <c r="E978" s="41"/>
      <c r="F978" s="41"/>
      <c r="G978" s="65"/>
      <c r="H978" s="65"/>
      <c r="I978" s="65"/>
      <c r="J978" s="41"/>
      <c r="K978" s="41"/>
      <c r="L978" s="41"/>
      <c r="M978" s="41"/>
      <c r="N978" s="41"/>
      <c r="O978" s="41"/>
      <c r="P978" s="41"/>
      <c r="Q978" s="41"/>
      <c r="R978" s="41"/>
      <c r="S978" s="41"/>
      <c r="T978" s="41"/>
      <c r="U978" s="41"/>
      <c r="V978" s="41"/>
      <c r="W978" s="41"/>
      <c r="X978" s="41"/>
      <c r="Y978" s="41"/>
      <c r="Z978" s="41"/>
      <c r="AA978" s="41"/>
    </row>
    <row r="979" spans="1:27" ht="16">
      <c r="A979" s="36"/>
      <c r="B979" s="41"/>
      <c r="C979" s="41"/>
      <c r="D979" s="41"/>
      <c r="E979" s="41"/>
      <c r="F979" s="41"/>
      <c r="G979" s="65"/>
      <c r="H979" s="65"/>
      <c r="I979" s="65"/>
      <c r="J979" s="41"/>
      <c r="K979" s="41"/>
      <c r="L979" s="41"/>
      <c r="M979" s="41"/>
      <c r="N979" s="41"/>
      <c r="O979" s="41"/>
      <c r="P979" s="41"/>
      <c r="Q979" s="41"/>
      <c r="R979" s="41"/>
      <c r="S979" s="41"/>
      <c r="T979" s="41"/>
      <c r="U979" s="41"/>
      <c r="V979" s="41"/>
      <c r="W979" s="41"/>
      <c r="X979" s="41"/>
      <c r="Y979" s="41"/>
      <c r="Z979" s="41"/>
      <c r="AA979" s="41"/>
    </row>
    <row r="980" spans="1:27" ht="16">
      <c r="A980" s="36"/>
      <c r="B980" s="41"/>
      <c r="C980" s="41"/>
      <c r="D980" s="41"/>
      <c r="E980" s="41"/>
      <c r="F980" s="41"/>
      <c r="G980" s="65"/>
      <c r="H980" s="65"/>
      <c r="I980" s="65"/>
      <c r="J980" s="41"/>
      <c r="K980" s="41"/>
      <c r="L980" s="41"/>
      <c r="M980" s="41"/>
      <c r="N980" s="41"/>
      <c r="O980" s="41"/>
      <c r="P980" s="41"/>
      <c r="Q980" s="41"/>
      <c r="R980" s="41"/>
      <c r="S980" s="41"/>
      <c r="T980" s="41"/>
      <c r="U980" s="41"/>
      <c r="V980" s="41"/>
      <c r="W980" s="41"/>
      <c r="X980" s="41"/>
      <c r="Y980" s="41"/>
      <c r="Z980" s="41"/>
      <c r="AA980" s="41"/>
    </row>
    <row r="981" spans="1:27" ht="16">
      <c r="A981" s="36"/>
      <c r="B981" s="41"/>
      <c r="C981" s="41"/>
      <c r="D981" s="41"/>
      <c r="E981" s="41"/>
      <c r="F981" s="41"/>
      <c r="G981" s="65"/>
      <c r="H981" s="65"/>
      <c r="I981" s="65"/>
      <c r="J981" s="41"/>
      <c r="K981" s="41"/>
      <c r="L981" s="41"/>
      <c r="M981" s="41"/>
      <c r="N981" s="41"/>
      <c r="O981" s="41"/>
      <c r="P981" s="41"/>
      <c r="Q981" s="41"/>
      <c r="R981" s="41"/>
      <c r="S981" s="41"/>
      <c r="T981" s="41"/>
      <c r="U981" s="41"/>
      <c r="V981" s="41"/>
      <c r="W981" s="41"/>
      <c r="X981" s="41"/>
      <c r="Y981" s="41"/>
      <c r="Z981" s="41"/>
      <c r="AA981" s="41"/>
    </row>
    <row r="982" spans="1:27" ht="16">
      <c r="A982" s="36"/>
      <c r="B982" s="41"/>
      <c r="C982" s="41"/>
      <c r="D982" s="41"/>
      <c r="E982" s="41"/>
      <c r="F982" s="41"/>
      <c r="G982" s="65"/>
      <c r="H982" s="65"/>
      <c r="I982" s="65"/>
      <c r="J982" s="41"/>
      <c r="K982" s="41"/>
      <c r="L982" s="41"/>
      <c r="M982" s="41"/>
      <c r="N982" s="41"/>
      <c r="O982" s="41"/>
      <c r="P982" s="41"/>
      <c r="Q982" s="41"/>
      <c r="R982" s="41"/>
      <c r="S982" s="41"/>
      <c r="T982" s="41"/>
      <c r="U982" s="41"/>
      <c r="V982" s="41"/>
      <c r="W982" s="41"/>
      <c r="X982" s="41"/>
      <c r="Y982" s="41"/>
      <c r="Z982" s="41"/>
      <c r="AA982" s="41"/>
    </row>
    <row r="983" spans="1:27" ht="16">
      <c r="A983" s="36"/>
      <c r="B983" s="41"/>
      <c r="C983" s="41"/>
      <c r="D983" s="41"/>
      <c r="E983" s="41"/>
      <c r="F983" s="41"/>
      <c r="G983" s="65"/>
      <c r="H983" s="65"/>
      <c r="I983" s="65"/>
      <c r="J983" s="41"/>
      <c r="K983" s="41"/>
      <c r="L983" s="41"/>
      <c r="M983" s="41"/>
      <c r="N983" s="41"/>
      <c r="O983" s="41"/>
      <c r="P983" s="41"/>
      <c r="Q983" s="41"/>
      <c r="R983" s="41"/>
      <c r="S983" s="41"/>
      <c r="T983" s="41"/>
      <c r="U983" s="41"/>
      <c r="V983" s="41"/>
      <c r="W983" s="41"/>
      <c r="X983" s="41"/>
      <c r="Y983" s="41"/>
      <c r="Z983" s="41"/>
      <c r="AA983" s="41"/>
    </row>
    <row r="984" spans="1:27" ht="16">
      <c r="A984" s="36"/>
      <c r="B984" s="41"/>
      <c r="C984" s="41"/>
      <c r="D984" s="41"/>
      <c r="E984" s="41"/>
      <c r="F984" s="41"/>
      <c r="G984" s="65"/>
      <c r="H984" s="65"/>
      <c r="I984" s="65"/>
      <c r="J984" s="41"/>
      <c r="K984" s="41"/>
      <c r="L984" s="41"/>
      <c r="M984" s="41"/>
      <c r="N984" s="41"/>
      <c r="O984" s="41"/>
      <c r="P984" s="41"/>
      <c r="Q984" s="41"/>
      <c r="R984" s="41"/>
      <c r="S984" s="41"/>
      <c r="T984" s="41"/>
      <c r="U984" s="41"/>
      <c r="V984" s="41"/>
      <c r="W984" s="41"/>
      <c r="X984" s="41"/>
      <c r="Y984" s="41"/>
      <c r="Z984" s="41"/>
      <c r="AA984" s="41"/>
    </row>
    <row r="985" spans="1:27" ht="16">
      <c r="A985" s="36"/>
      <c r="B985" s="41"/>
      <c r="C985" s="41"/>
      <c r="D985" s="41"/>
      <c r="E985" s="41"/>
      <c r="F985" s="41"/>
      <c r="G985" s="65"/>
      <c r="H985" s="65"/>
      <c r="I985" s="65"/>
      <c r="J985" s="41"/>
      <c r="K985" s="41"/>
      <c r="L985" s="41"/>
      <c r="M985" s="41"/>
      <c r="N985" s="41"/>
      <c r="O985" s="41"/>
      <c r="P985" s="41"/>
      <c r="Q985" s="41"/>
      <c r="R985" s="41"/>
      <c r="S985" s="41"/>
      <c r="T985" s="41"/>
      <c r="U985" s="41"/>
      <c r="V985" s="41"/>
      <c r="W985" s="41"/>
      <c r="X985" s="41"/>
      <c r="Y985" s="41"/>
      <c r="Z985" s="41"/>
      <c r="AA985" s="41"/>
    </row>
    <row r="986" spans="1:27" ht="16">
      <c r="A986" s="36"/>
      <c r="B986" s="41"/>
      <c r="C986" s="41"/>
      <c r="D986" s="41"/>
      <c r="E986" s="41"/>
      <c r="F986" s="41"/>
      <c r="G986" s="65"/>
      <c r="H986" s="65"/>
      <c r="I986" s="65"/>
      <c r="J986" s="41"/>
      <c r="K986" s="41"/>
      <c r="L986" s="41"/>
      <c r="M986" s="41"/>
      <c r="N986" s="41"/>
      <c r="O986" s="41"/>
      <c r="P986" s="41"/>
      <c r="Q986" s="41"/>
      <c r="R986" s="41"/>
      <c r="S986" s="41"/>
      <c r="T986" s="41"/>
      <c r="U986" s="41"/>
      <c r="V986" s="41"/>
      <c r="W986" s="41"/>
      <c r="X986" s="41"/>
      <c r="Y986" s="41"/>
      <c r="Z986" s="41"/>
      <c r="AA986" s="41"/>
    </row>
    <row r="987" spans="1:27" ht="16">
      <c r="A987" s="36"/>
      <c r="B987" s="41"/>
      <c r="C987" s="41"/>
      <c r="D987" s="41"/>
      <c r="E987" s="41"/>
      <c r="F987" s="41"/>
      <c r="G987" s="65"/>
      <c r="H987" s="65"/>
      <c r="I987" s="65"/>
      <c r="J987" s="41"/>
      <c r="K987" s="41"/>
      <c r="L987" s="41"/>
      <c r="M987" s="41"/>
      <c r="N987" s="41"/>
      <c r="O987" s="41"/>
      <c r="P987" s="41"/>
      <c r="Q987" s="41"/>
      <c r="R987" s="41"/>
      <c r="S987" s="41"/>
      <c r="T987" s="41"/>
      <c r="U987" s="41"/>
      <c r="V987" s="41"/>
      <c r="W987" s="41"/>
      <c r="X987" s="41"/>
      <c r="Y987" s="41"/>
      <c r="Z987" s="41"/>
      <c r="AA987" s="41"/>
    </row>
    <row r="988" spans="1:27" ht="16">
      <c r="A988" s="36"/>
      <c r="B988" s="41"/>
      <c r="C988" s="41"/>
      <c r="D988" s="41"/>
      <c r="E988" s="41"/>
      <c r="F988" s="41"/>
      <c r="G988" s="65"/>
      <c r="H988" s="65"/>
      <c r="I988" s="65"/>
      <c r="J988" s="41"/>
      <c r="K988" s="41"/>
      <c r="L988" s="41"/>
      <c r="M988" s="41"/>
      <c r="N988" s="41"/>
      <c r="O988" s="41"/>
      <c r="P988" s="41"/>
      <c r="Q988" s="41"/>
      <c r="R988" s="41"/>
      <c r="S988" s="41"/>
      <c r="T988" s="41"/>
      <c r="U988" s="41"/>
      <c r="V988" s="41"/>
      <c r="W988" s="41"/>
      <c r="X988" s="41"/>
      <c r="Y988" s="41"/>
      <c r="Z988" s="41"/>
      <c r="AA988" s="41"/>
    </row>
    <row r="989" spans="1:27" ht="16">
      <c r="A989" s="36"/>
      <c r="B989" s="41"/>
      <c r="C989" s="41"/>
      <c r="D989" s="41"/>
      <c r="E989" s="41"/>
      <c r="F989" s="41"/>
      <c r="G989" s="65"/>
      <c r="H989" s="65"/>
      <c r="I989" s="65"/>
      <c r="J989" s="41"/>
      <c r="K989" s="41"/>
      <c r="L989" s="41"/>
      <c r="M989" s="41"/>
      <c r="N989" s="41"/>
      <c r="O989" s="41"/>
      <c r="P989" s="41"/>
      <c r="Q989" s="41"/>
      <c r="R989" s="41"/>
      <c r="S989" s="41"/>
      <c r="T989" s="41"/>
      <c r="U989" s="41"/>
      <c r="V989" s="41"/>
      <c r="W989" s="41"/>
      <c r="X989" s="41"/>
      <c r="Y989" s="41"/>
      <c r="Z989" s="41"/>
      <c r="AA989" s="41"/>
    </row>
    <row r="990" spans="1:27" ht="16">
      <c r="A990" s="36"/>
      <c r="B990" s="41"/>
      <c r="C990" s="41"/>
      <c r="D990" s="41"/>
      <c r="E990" s="41"/>
      <c r="F990" s="41"/>
      <c r="G990" s="65"/>
      <c r="H990" s="65"/>
      <c r="I990" s="65"/>
      <c r="J990" s="41"/>
      <c r="K990" s="41"/>
      <c r="L990" s="41"/>
      <c r="M990" s="41"/>
      <c r="N990" s="41"/>
      <c r="O990" s="41"/>
      <c r="P990" s="41"/>
      <c r="Q990" s="41"/>
      <c r="R990" s="41"/>
      <c r="S990" s="41"/>
      <c r="T990" s="41"/>
      <c r="U990" s="41"/>
      <c r="V990" s="41"/>
      <c r="W990" s="41"/>
      <c r="X990" s="41"/>
      <c r="Y990" s="41"/>
      <c r="Z990" s="41"/>
      <c r="AA990" s="41"/>
    </row>
    <row r="991" spans="1:27" ht="16">
      <c r="A991" s="36"/>
      <c r="B991" s="41"/>
      <c r="C991" s="41"/>
      <c r="D991" s="41"/>
      <c r="E991" s="41"/>
      <c r="F991" s="41"/>
      <c r="G991" s="65"/>
      <c r="H991" s="65"/>
      <c r="I991" s="65"/>
      <c r="J991" s="41"/>
      <c r="K991" s="41"/>
      <c r="L991" s="41"/>
      <c r="M991" s="41"/>
      <c r="N991" s="41"/>
      <c r="O991" s="41"/>
      <c r="P991" s="41"/>
      <c r="Q991" s="41"/>
      <c r="R991" s="41"/>
      <c r="S991" s="41"/>
      <c r="T991" s="41"/>
      <c r="U991" s="41"/>
      <c r="V991" s="41"/>
      <c r="W991" s="41"/>
      <c r="X991" s="41"/>
      <c r="Y991" s="41"/>
      <c r="Z991" s="41"/>
      <c r="AA991" s="41"/>
    </row>
    <row r="992" spans="1:27" ht="16">
      <c r="A992" s="36"/>
      <c r="B992" s="41"/>
      <c r="C992" s="41"/>
      <c r="D992" s="41"/>
      <c r="E992" s="41"/>
      <c r="F992" s="41"/>
      <c r="G992" s="65"/>
      <c r="H992" s="65"/>
      <c r="I992" s="65"/>
      <c r="J992" s="41"/>
      <c r="K992" s="41"/>
      <c r="L992" s="41"/>
      <c r="M992" s="41"/>
      <c r="N992" s="41"/>
      <c r="O992" s="41"/>
      <c r="P992" s="41"/>
      <c r="Q992" s="41"/>
      <c r="R992" s="41"/>
      <c r="S992" s="41"/>
      <c r="T992" s="41"/>
      <c r="U992" s="41"/>
      <c r="V992" s="41"/>
      <c r="W992" s="41"/>
      <c r="X992" s="41"/>
      <c r="Y992" s="41"/>
      <c r="Z992" s="41"/>
      <c r="AA992" s="41"/>
    </row>
    <row r="993" spans="1:27" ht="16">
      <c r="A993" s="36"/>
      <c r="B993" s="41"/>
      <c r="C993" s="41"/>
      <c r="D993" s="41"/>
      <c r="E993" s="41"/>
      <c r="F993" s="41"/>
      <c r="G993" s="65"/>
      <c r="H993" s="65"/>
      <c r="I993" s="65"/>
      <c r="J993" s="41"/>
      <c r="K993" s="41"/>
      <c r="L993" s="41"/>
      <c r="M993" s="41"/>
      <c r="N993" s="41"/>
      <c r="O993" s="41"/>
      <c r="P993" s="41"/>
      <c r="Q993" s="41"/>
      <c r="R993" s="41"/>
      <c r="S993" s="41"/>
      <c r="T993" s="41"/>
      <c r="U993" s="41"/>
      <c r="V993" s="41"/>
      <c r="W993" s="41"/>
      <c r="X993" s="41"/>
      <c r="Y993" s="41"/>
      <c r="Z993" s="41"/>
      <c r="AA993" s="41"/>
    </row>
    <row r="994" spans="1:27" ht="16">
      <c r="A994" s="36"/>
      <c r="B994" s="41"/>
      <c r="C994" s="41"/>
      <c r="D994" s="41"/>
      <c r="E994" s="41"/>
      <c r="F994" s="41"/>
      <c r="G994" s="65"/>
      <c r="H994" s="65"/>
      <c r="I994" s="65"/>
      <c r="J994" s="41"/>
      <c r="K994" s="41"/>
      <c r="L994" s="41"/>
      <c r="M994" s="41"/>
      <c r="N994" s="41"/>
      <c r="O994" s="41"/>
      <c r="P994" s="41"/>
      <c r="Q994" s="41"/>
      <c r="R994" s="41"/>
      <c r="S994" s="41"/>
      <c r="T994" s="41"/>
      <c r="U994" s="41"/>
      <c r="V994" s="41"/>
      <c r="W994" s="41"/>
      <c r="X994" s="41"/>
      <c r="Y994" s="41"/>
      <c r="Z994" s="41"/>
      <c r="AA994" s="41"/>
    </row>
    <row r="995" spans="1:27" ht="16">
      <c r="A995" s="36"/>
      <c r="B995" s="41"/>
      <c r="C995" s="41"/>
      <c r="D995" s="41"/>
      <c r="E995" s="41"/>
      <c r="F995" s="41"/>
      <c r="G995" s="65"/>
      <c r="H995" s="65"/>
      <c r="I995" s="65"/>
      <c r="J995" s="41"/>
      <c r="K995" s="41"/>
      <c r="L995" s="41"/>
      <c r="M995" s="41"/>
      <c r="N995" s="41"/>
      <c r="O995" s="41"/>
      <c r="P995" s="41"/>
      <c r="Q995" s="41"/>
      <c r="R995" s="41"/>
      <c r="S995" s="41"/>
      <c r="T995" s="41"/>
      <c r="U995" s="41"/>
      <c r="V995" s="41"/>
      <c r="W995" s="41"/>
      <c r="X995" s="41"/>
      <c r="Y995" s="41"/>
      <c r="Z995" s="41"/>
      <c r="AA995" s="41"/>
    </row>
    <row r="996" spans="1:27" ht="16">
      <c r="A996" s="36"/>
      <c r="B996" s="41"/>
      <c r="C996" s="41"/>
      <c r="D996" s="41"/>
      <c r="E996" s="41"/>
      <c r="F996" s="41"/>
      <c r="G996" s="65"/>
      <c r="H996" s="65"/>
      <c r="I996" s="65"/>
      <c r="J996" s="41"/>
      <c r="K996" s="41"/>
      <c r="L996" s="41"/>
      <c r="M996" s="41"/>
      <c r="N996" s="41"/>
      <c r="O996" s="41"/>
      <c r="P996" s="41"/>
      <c r="Q996" s="41"/>
      <c r="R996" s="41"/>
      <c r="S996" s="41"/>
      <c r="T996" s="41"/>
      <c r="U996" s="41"/>
      <c r="V996" s="41"/>
      <c r="W996" s="41"/>
      <c r="X996" s="41"/>
      <c r="Y996" s="41"/>
      <c r="Z996" s="41"/>
      <c r="AA996" s="41"/>
    </row>
    <row r="997" spans="1:27" ht="16">
      <c r="A997" s="36"/>
      <c r="B997" s="41"/>
      <c r="C997" s="41"/>
      <c r="D997" s="41"/>
      <c r="E997" s="41"/>
      <c r="F997" s="41"/>
      <c r="G997" s="65"/>
      <c r="H997" s="65"/>
      <c r="I997" s="65"/>
      <c r="J997" s="41"/>
      <c r="K997" s="41"/>
      <c r="L997" s="41"/>
      <c r="M997" s="41"/>
      <c r="N997" s="41"/>
      <c r="O997" s="41"/>
      <c r="P997" s="41"/>
      <c r="Q997" s="41"/>
      <c r="R997" s="41"/>
      <c r="S997" s="41"/>
      <c r="T997" s="41"/>
      <c r="U997" s="41"/>
      <c r="V997" s="41"/>
      <c r="W997" s="41"/>
      <c r="X997" s="41"/>
      <c r="Y997" s="41"/>
      <c r="Z997" s="41"/>
      <c r="AA997" s="41"/>
    </row>
    <row r="998" spans="1:27" ht="16">
      <c r="A998" s="36"/>
      <c r="B998" s="41"/>
      <c r="C998" s="41"/>
      <c r="D998" s="41"/>
      <c r="E998" s="41"/>
      <c r="F998" s="41"/>
      <c r="G998" s="65"/>
      <c r="H998" s="65"/>
      <c r="I998" s="65"/>
      <c r="J998" s="41"/>
      <c r="K998" s="41"/>
      <c r="L998" s="41"/>
      <c r="M998" s="41"/>
      <c r="N998" s="41"/>
      <c r="O998" s="41"/>
      <c r="P998" s="41"/>
      <c r="Q998" s="41"/>
      <c r="R998" s="41"/>
      <c r="S998" s="41"/>
      <c r="T998" s="41"/>
      <c r="U998" s="41"/>
      <c r="V998" s="41"/>
      <c r="W998" s="41"/>
      <c r="X998" s="41"/>
      <c r="Y998" s="41"/>
      <c r="Z998" s="41"/>
      <c r="AA998" s="41"/>
    </row>
    <row r="999" spans="1:27" ht="16">
      <c r="A999" s="36"/>
      <c r="B999" s="41"/>
      <c r="C999" s="41"/>
      <c r="D999" s="41"/>
      <c r="E999" s="41"/>
      <c r="F999" s="41"/>
      <c r="G999" s="65"/>
      <c r="H999" s="65"/>
      <c r="I999" s="65"/>
      <c r="J999" s="41"/>
      <c r="K999" s="41"/>
      <c r="L999" s="41"/>
      <c r="M999" s="41"/>
      <c r="N999" s="41"/>
      <c r="O999" s="41"/>
      <c r="P999" s="41"/>
      <c r="Q999" s="41"/>
      <c r="R999" s="41"/>
      <c r="S999" s="41"/>
      <c r="T999" s="41"/>
      <c r="U999" s="41"/>
      <c r="V999" s="41"/>
      <c r="W999" s="41"/>
      <c r="X999" s="41"/>
      <c r="Y999" s="41"/>
      <c r="Z999" s="41"/>
      <c r="AA999" s="41"/>
    </row>
    <row r="1000" spans="1:27" ht="16">
      <c r="A1000" s="36"/>
      <c r="B1000" s="41"/>
      <c r="C1000" s="41"/>
      <c r="D1000" s="41"/>
      <c r="E1000" s="41"/>
      <c r="F1000" s="41"/>
      <c r="G1000" s="65"/>
      <c r="H1000" s="65"/>
      <c r="I1000" s="65"/>
      <c r="J1000" s="41"/>
      <c r="K1000" s="41"/>
      <c r="L1000" s="41"/>
      <c r="M1000" s="41"/>
      <c r="N1000" s="41"/>
      <c r="O1000" s="41"/>
      <c r="P1000" s="41"/>
      <c r="Q1000" s="41"/>
      <c r="R1000" s="41"/>
      <c r="S1000" s="41"/>
      <c r="T1000" s="41"/>
      <c r="U1000" s="41"/>
      <c r="V1000" s="41"/>
      <c r="W1000" s="41"/>
      <c r="X1000" s="41"/>
      <c r="Y1000" s="41"/>
      <c r="Z1000" s="41"/>
      <c r="AA1000" s="41"/>
    </row>
    <row r="1001" spans="1:27" ht="16">
      <c r="A1001" s="36"/>
      <c r="B1001" s="41"/>
      <c r="C1001" s="41"/>
      <c r="D1001" s="41"/>
      <c r="E1001" s="41"/>
      <c r="F1001" s="41"/>
      <c r="G1001" s="65"/>
      <c r="H1001" s="65"/>
      <c r="I1001" s="65"/>
      <c r="J1001" s="41"/>
      <c r="K1001" s="41"/>
      <c r="L1001" s="41"/>
      <c r="M1001" s="41"/>
      <c r="N1001" s="41"/>
      <c r="O1001" s="41"/>
      <c r="P1001" s="41"/>
      <c r="Q1001" s="41"/>
      <c r="R1001" s="41"/>
      <c r="S1001" s="41"/>
      <c r="T1001" s="41"/>
      <c r="U1001" s="41"/>
      <c r="V1001" s="41"/>
      <c r="W1001" s="41"/>
      <c r="X1001" s="41"/>
      <c r="Y1001" s="41"/>
      <c r="Z1001" s="41"/>
      <c r="AA1001" s="41"/>
    </row>
    <row r="1002" spans="1:27" ht="16">
      <c r="A1002" s="36"/>
      <c r="B1002" s="41"/>
      <c r="C1002" s="41"/>
      <c r="D1002" s="41"/>
      <c r="E1002" s="41"/>
      <c r="F1002" s="41"/>
      <c r="G1002" s="65"/>
      <c r="H1002" s="65"/>
      <c r="I1002" s="65"/>
      <c r="J1002" s="41"/>
      <c r="K1002" s="41"/>
      <c r="L1002" s="41"/>
      <c r="M1002" s="41"/>
      <c r="N1002" s="41"/>
      <c r="O1002" s="41"/>
      <c r="P1002" s="41"/>
      <c r="Q1002" s="41"/>
      <c r="R1002" s="41"/>
      <c r="S1002" s="41"/>
      <c r="T1002" s="41"/>
      <c r="U1002" s="41"/>
      <c r="V1002" s="41"/>
      <c r="W1002" s="41"/>
      <c r="X1002" s="41"/>
      <c r="Y1002" s="41"/>
      <c r="Z1002" s="41"/>
      <c r="AA1002" s="41"/>
    </row>
    <row r="1003" spans="1:27" ht="16">
      <c r="A1003" s="36"/>
      <c r="B1003" s="41"/>
      <c r="C1003" s="41"/>
      <c r="D1003" s="41"/>
      <c r="E1003" s="41"/>
      <c r="F1003" s="41"/>
      <c r="G1003" s="65"/>
      <c r="H1003" s="65"/>
      <c r="I1003" s="65"/>
      <c r="J1003" s="41"/>
      <c r="K1003" s="41"/>
      <c r="L1003" s="41"/>
      <c r="M1003" s="41"/>
      <c r="N1003" s="41"/>
      <c r="O1003" s="41"/>
      <c r="P1003" s="41"/>
      <c r="Q1003" s="41"/>
      <c r="R1003" s="41"/>
      <c r="S1003" s="41"/>
      <c r="T1003" s="41"/>
      <c r="U1003" s="41"/>
      <c r="V1003" s="41"/>
      <c r="W1003" s="41"/>
      <c r="X1003" s="41"/>
      <c r="Y1003" s="41"/>
      <c r="Z1003" s="41"/>
      <c r="AA1003" s="41"/>
    </row>
    <row r="1004" spans="1:27" ht="16">
      <c r="A1004" s="36"/>
      <c r="B1004" s="41"/>
      <c r="C1004" s="41"/>
      <c r="D1004" s="41"/>
      <c r="E1004" s="41"/>
      <c r="F1004" s="41"/>
      <c r="G1004" s="65"/>
      <c r="H1004" s="65"/>
      <c r="I1004" s="65"/>
      <c r="J1004" s="41"/>
      <c r="K1004" s="41"/>
      <c r="L1004" s="41"/>
      <c r="M1004" s="41"/>
      <c r="N1004" s="41"/>
      <c r="O1004" s="41"/>
      <c r="P1004" s="41"/>
      <c r="Q1004" s="41"/>
      <c r="R1004" s="41"/>
      <c r="S1004" s="41"/>
      <c r="T1004" s="41"/>
      <c r="U1004" s="41"/>
      <c r="V1004" s="41"/>
      <c r="W1004" s="41"/>
      <c r="X1004" s="41"/>
      <c r="Y1004" s="41"/>
      <c r="Z1004" s="41"/>
      <c r="AA1004" s="41"/>
    </row>
    <row r="1005" spans="1:27" ht="16">
      <c r="A1005" s="36"/>
      <c r="B1005" s="41"/>
      <c r="C1005" s="41"/>
      <c r="D1005" s="41"/>
      <c r="E1005" s="41"/>
      <c r="F1005" s="41"/>
      <c r="G1005" s="65"/>
      <c r="H1005" s="65"/>
      <c r="I1005" s="65"/>
      <c r="J1005" s="41"/>
      <c r="K1005" s="41"/>
      <c r="L1005" s="41"/>
      <c r="M1005" s="41"/>
      <c r="N1005" s="41"/>
      <c r="O1005" s="41"/>
      <c r="P1005" s="41"/>
      <c r="Q1005" s="41"/>
      <c r="R1005" s="41"/>
      <c r="S1005" s="41"/>
      <c r="T1005" s="41"/>
      <c r="U1005" s="41"/>
      <c r="V1005" s="41"/>
      <c r="W1005" s="41"/>
      <c r="X1005" s="41"/>
      <c r="Y1005" s="41"/>
      <c r="Z1005" s="41"/>
      <c r="AA1005" s="41"/>
    </row>
  </sheetData>
  <sheetProtection algorithmName="SHA-512" hashValue="REX7zMLZC11JxCQO62d16lvmJn9eUtaV7TyziPaGurXvOIzOFPaUWHjbL1Y9gVxEbXNyp1R2HlwYWPsNErud1Q==" saltValue="RnAUXGhlOuA9FrU7fEOcEQ==" spinCount="100000" sheet="1" objects="1" scenarios="1"/>
  <mergeCells count="2">
    <mergeCell ref="B18:B22"/>
    <mergeCell ref="B35:B39"/>
  </mergeCells>
  <conditionalFormatting sqref="D40">
    <cfRule type="cellIs" dxfId="6373" priority="9" operator="equal">
      <formula>"NO CUMPLE"</formula>
    </cfRule>
  </conditionalFormatting>
  <conditionalFormatting sqref="D40">
    <cfRule type="cellIs" dxfId="6372" priority="10" operator="equal">
      <formula>"CUMPLE"</formula>
    </cfRule>
  </conditionalFormatting>
  <conditionalFormatting sqref="F40:N40">
    <cfRule type="cellIs" dxfId="6371" priority="11" operator="equal">
      <formula>"NO CUMPLE"</formula>
    </cfRule>
  </conditionalFormatting>
  <conditionalFormatting sqref="F40:N40">
    <cfRule type="cellIs" dxfId="6370" priority="12" operator="equal">
      <formula>"CUMPLE"</formula>
    </cfRule>
  </conditionalFormatting>
  <conditionalFormatting sqref="E40">
    <cfRule type="cellIs" dxfId="6369" priority="7" operator="equal">
      <formula>"NO CUMPLE"</formula>
    </cfRule>
  </conditionalFormatting>
  <conditionalFormatting sqref="E40">
    <cfRule type="cellIs" dxfId="6368" priority="8" operator="equal">
      <formula>"CUMPLE"</formula>
    </cfRule>
  </conditionalFormatting>
  <conditionalFormatting sqref="D23">
    <cfRule type="cellIs" dxfId="6367" priority="5" operator="equal">
      <formula>"NO CUMPLE"</formula>
    </cfRule>
  </conditionalFormatting>
  <conditionalFormatting sqref="D23">
    <cfRule type="cellIs" dxfId="6366" priority="6" operator="equal">
      <formula>"CUMPLE"</formula>
    </cfRule>
  </conditionalFormatting>
  <conditionalFormatting sqref="D44:K44">
    <cfRule type="cellIs" dxfId="6365" priority="3" operator="equal">
      <formula>"NO CUMPLE"</formula>
    </cfRule>
    <cfRule type="cellIs" dxfId="6364" priority="4" operator="equal">
      <formula>"CUMPLE"</formula>
    </cfRule>
  </conditionalFormatting>
  <conditionalFormatting sqref="E23:K23">
    <cfRule type="cellIs" dxfId="6363" priority="1" operator="equal">
      <formula>"NO CUMPLE"</formula>
    </cfRule>
  </conditionalFormatting>
  <conditionalFormatting sqref="E23:K23">
    <cfRule type="cellIs" dxfId="6362" priority="2" operator="equal">
      <formula>"CUMPLE"</formula>
    </cfRule>
  </conditionalFormatting>
  <dataValidations count="1">
    <dataValidation type="list" allowBlank="1" showErrorMessage="1" sqref="D40:N40 D23:K23" xr:uid="{00000000-0002-0000-0200-000000000000}">
      <formula1>"CUMPLE,NO CUMPLE"</formula1>
    </dataValidation>
  </dataValidations>
  <printOptions horizontalCentered="1"/>
  <pageMargins left="0.39370078740157483" right="0.19685039370078741" top="0.39370078740157483" bottom="0.39370078740157483" header="0" footer="0"/>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1050"/>
  <sheetViews>
    <sheetView zoomScale="55" zoomScaleNormal="55" workbookViewId="0">
      <selection activeCell="T13" sqref="T13:T37"/>
    </sheetView>
  </sheetViews>
  <sheetFormatPr baseColWidth="10" defaultColWidth="14.5" defaultRowHeight="15" customHeight="1"/>
  <cols>
    <col min="1" max="1" width="6" style="471" customWidth="1"/>
    <col min="2" max="2" width="6.83203125" style="471" customWidth="1"/>
    <col min="3" max="3" width="27.83203125" style="471" customWidth="1"/>
    <col min="4" max="4" width="15" style="471" customWidth="1"/>
    <col min="5" max="5" width="15.33203125" style="471" customWidth="1"/>
    <col min="6" max="6" width="29.33203125" style="471" customWidth="1"/>
    <col min="7" max="7" width="17.83203125" style="471" customWidth="1"/>
    <col min="8" max="8" width="19.5" style="471" customWidth="1"/>
    <col min="9" max="9" width="18.33203125" style="471" customWidth="1"/>
    <col min="10" max="10" width="18.5" style="471" customWidth="1"/>
    <col min="11" max="11" width="11.33203125" style="471" customWidth="1"/>
    <col min="12" max="12" width="18.5" style="471" customWidth="1"/>
    <col min="13" max="13" width="12" style="471" customWidth="1"/>
    <col min="14" max="14" width="23.1640625" style="471" customWidth="1"/>
    <col min="15" max="15" width="21.5" style="471" customWidth="1"/>
    <col min="16" max="16" width="38.83203125" style="471" customWidth="1"/>
    <col min="17" max="17" width="23.5" style="471" customWidth="1"/>
    <col min="18" max="18" width="24.5" style="471" customWidth="1"/>
    <col min="19" max="19" width="22.5" style="471" customWidth="1"/>
    <col min="20" max="20" width="33.33203125" style="471" customWidth="1"/>
    <col min="21" max="22" width="11.5" style="471" customWidth="1"/>
    <col min="23" max="23" width="11.5" style="471" hidden="1" customWidth="1"/>
    <col min="24" max="24" width="39.5" style="471" hidden="1" customWidth="1"/>
    <col min="25" max="25" width="22.83203125" style="471" hidden="1" customWidth="1"/>
    <col min="26" max="26" width="32.5" style="471" hidden="1" customWidth="1"/>
    <col min="27" max="28" width="11.5" style="471" customWidth="1"/>
    <col min="29" max="29" width="11.5" style="471" hidden="1" customWidth="1"/>
    <col min="30" max="30" width="33.33203125" style="471" hidden="1" customWidth="1"/>
    <col min="31" max="31" width="12.1640625" style="471" hidden="1" customWidth="1"/>
    <col min="32" max="32" width="11.5" style="471" hidden="1" customWidth="1"/>
    <col min="33" max="33" width="10.1640625" style="471" hidden="1" customWidth="1"/>
    <col min="34" max="34" width="8.33203125" style="471" hidden="1" customWidth="1"/>
    <col min="35" max="35" width="6.6640625" style="471" hidden="1" customWidth="1"/>
    <col min="36" max="16384" width="14.5" style="471"/>
  </cols>
  <sheetData>
    <row r="1" spans="1:35" ht="39.75" customHeight="1">
      <c r="A1" s="78"/>
      <c r="B1" s="675" t="s">
        <v>37</v>
      </c>
      <c r="C1" s="633"/>
      <c r="D1" s="633"/>
      <c r="E1" s="633"/>
      <c r="F1" s="633"/>
      <c r="G1" s="633"/>
      <c r="H1" s="633"/>
      <c r="I1" s="633"/>
      <c r="J1" s="633"/>
      <c r="K1" s="633"/>
      <c r="L1" s="633"/>
      <c r="M1" s="633"/>
      <c r="N1" s="633"/>
      <c r="O1" s="633"/>
      <c r="P1" s="633"/>
      <c r="Q1" s="633"/>
      <c r="R1" s="633"/>
      <c r="S1" s="630"/>
      <c r="T1" s="78"/>
      <c r="U1" s="78"/>
      <c r="V1" s="78"/>
      <c r="W1" s="78"/>
      <c r="X1" s="78"/>
      <c r="Y1" s="78"/>
      <c r="Z1" s="78"/>
      <c r="AA1" s="78"/>
      <c r="AB1" s="78"/>
      <c r="AC1" s="78"/>
      <c r="AD1" s="78"/>
      <c r="AE1" s="78"/>
      <c r="AF1" s="78"/>
      <c r="AG1" s="78"/>
      <c r="AH1" s="78"/>
      <c r="AI1" s="78"/>
    </row>
    <row r="2" spans="1:35" ht="12.75" customHeight="1">
      <c r="A2" s="79"/>
      <c r="B2" s="79"/>
      <c r="C2" s="80"/>
      <c r="D2" s="80"/>
      <c r="E2" s="80"/>
      <c r="F2" s="80"/>
      <c r="G2" s="80"/>
      <c r="H2" s="80"/>
      <c r="I2" s="78"/>
      <c r="J2" s="78"/>
      <c r="K2" s="78"/>
      <c r="L2" s="78"/>
      <c r="M2" s="78"/>
      <c r="N2" s="81"/>
      <c r="O2" s="81"/>
      <c r="P2" s="81"/>
      <c r="Q2" s="81"/>
      <c r="R2" s="81"/>
      <c r="S2" s="81"/>
      <c r="T2" s="81"/>
      <c r="U2" s="81"/>
      <c r="V2" s="81"/>
      <c r="W2" s="81"/>
      <c r="X2" s="81"/>
      <c r="Y2" s="81"/>
      <c r="Z2" s="81"/>
      <c r="AA2" s="81"/>
      <c r="AB2" s="81"/>
      <c r="AC2" s="81"/>
      <c r="AD2" s="81"/>
      <c r="AE2" s="81"/>
      <c r="AF2" s="81"/>
      <c r="AG2" s="81"/>
      <c r="AH2" s="81"/>
      <c r="AI2" s="81"/>
    </row>
    <row r="3" spans="1:35" ht="78.75" customHeight="1">
      <c r="A3" s="81"/>
      <c r="B3" s="676" t="s">
        <v>225</v>
      </c>
      <c r="C3" s="633"/>
      <c r="D3" s="633"/>
      <c r="E3" s="633"/>
      <c r="F3" s="633"/>
      <c r="G3" s="633"/>
      <c r="H3" s="633"/>
      <c r="I3" s="633"/>
      <c r="J3" s="633"/>
      <c r="K3" s="633"/>
      <c r="L3" s="633"/>
      <c r="M3" s="633"/>
      <c r="N3" s="633"/>
      <c r="O3" s="633"/>
      <c r="P3" s="633"/>
      <c r="Q3" s="633"/>
      <c r="R3" s="633"/>
      <c r="S3" s="630"/>
      <c r="T3" s="81"/>
      <c r="U3" s="78"/>
      <c r="V3" s="81"/>
      <c r="W3" s="81"/>
      <c r="X3" s="81"/>
      <c r="Y3" s="81"/>
      <c r="Z3" s="81"/>
      <c r="AA3" s="81"/>
      <c r="AB3" s="81"/>
      <c r="AC3" s="81"/>
      <c r="AD3" s="81"/>
      <c r="AE3" s="81"/>
      <c r="AF3" s="81"/>
      <c r="AG3" s="81"/>
      <c r="AH3" s="81"/>
      <c r="AI3" s="81"/>
    </row>
    <row r="4" spans="1:35" ht="12.75" customHeight="1">
      <c r="A4" s="81"/>
      <c r="B4" s="81"/>
      <c r="C4" s="81"/>
      <c r="D4" s="81"/>
      <c r="E4" s="81"/>
      <c r="F4" s="677"/>
      <c r="G4" s="678"/>
      <c r="H4" s="678"/>
      <c r="I4" s="678"/>
      <c r="J4" s="678"/>
      <c r="K4" s="678"/>
      <c r="L4" s="678"/>
      <c r="M4" s="678"/>
      <c r="N4" s="678"/>
      <c r="O4" s="78"/>
      <c r="P4" s="78"/>
      <c r="Q4" s="81"/>
      <c r="R4" s="81"/>
      <c r="S4" s="81"/>
      <c r="T4" s="81"/>
      <c r="U4" s="81"/>
      <c r="V4" s="81"/>
      <c r="W4" s="81"/>
      <c r="X4" s="81"/>
      <c r="Y4" s="81"/>
      <c r="Z4" s="81"/>
      <c r="AA4" s="81"/>
      <c r="AB4" s="81"/>
      <c r="AC4" s="81"/>
      <c r="AD4" s="81"/>
      <c r="AE4" s="81"/>
      <c r="AF4" s="81"/>
      <c r="AG4" s="81"/>
      <c r="AH4" s="81"/>
      <c r="AI4" s="81"/>
    </row>
    <row r="5" spans="1:35" ht="40.5" customHeight="1">
      <c r="A5" s="81"/>
      <c r="B5" s="81"/>
      <c r="C5" s="81"/>
      <c r="D5" s="81"/>
      <c r="E5" s="81"/>
      <c r="F5" s="679" t="s">
        <v>38</v>
      </c>
      <c r="G5" s="630"/>
      <c r="H5" s="82" t="s">
        <v>39</v>
      </c>
      <c r="I5" s="81"/>
      <c r="J5" s="81"/>
      <c r="K5" s="81"/>
      <c r="L5" s="680" t="s">
        <v>40</v>
      </c>
      <c r="M5" s="645"/>
      <c r="N5" s="679" t="s">
        <v>41</v>
      </c>
      <c r="O5" s="630"/>
      <c r="P5" s="82" t="s">
        <v>42</v>
      </c>
      <c r="Q5" s="81"/>
      <c r="R5" s="81"/>
      <c r="S5" s="81"/>
      <c r="T5" s="81"/>
      <c r="U5" s="78"/>
      <c r="V5" s="81"/>
      <c r="W5" s="81"/>
      <c r="X5" s="81"/>
      <c r="Y5" s="81"/>
      <c r="Z5" s="81"/>
      <c r="AA5" s="81"/>
      <c r="AB5" s="81"/>
      <c r="AC5" s="81"/>
      <c r="AD5" s="81"/>
      <c r="AE5" s="81"/>
      <c r="AF5" s="81"/>
      <c r="AG5" s="81"/>
      <c r="AH5" s="81"/>
      <c r="AI5" s="81"/>
    </row>
    <row r="6" spans="1:35" ht="30" customHeight="1">
      <c r="A6" s="81"/>
      <c r="B6" s="81"/>
      <c r="C6" s="81"/>
      <c r="D6" s="81"/>
      <c r="E6" s="81"/>
      <c r="F6" s="685">
        <v>908526</v>
      </c>
      <c r="G6" s="630"/>
      <c r="H6" s="83">
        <v>2</v>
      </c>
      <c r="I6" s="81"/>
      <c r="J6" s="81"/>
      <c r="K6" s="81"/>
      <c r="L6" s="646"/>
      <c r="M6" s="648"/>
      <c r="N6" s="681">
        <v>74856549</v>
      </c>
      <c r="O6" s="630"/>
      <c r="P6" s="84">
        <f>+ROUND(N6/$F$6,0)</f>
        <v>82</v>
      </c>
      <c r="Q6" s="81"/>
      <c r="R6" s="81"/>
      <c r="S6" s="81"/>
      <c r="T6" s="81"/>
      <c r="U6" s="81"/>
      <c r="V6" s="81"/>
      <c r="W6" s="81"/>
      <c r="X6" s="81"/>
      <c r="Y6" s="81"/>
      <c r="Z6" s="81"/>
      <c r="AA6" s="81"/>
      <c r="AB6" s="81"/>
      <c r="AC6" s="81"/>
      <c r="AD6" s="81"/>
      <c r="AE6" s="81"/>
      <c r="AF6" s="81"/>
      <c r="AG6" s="81"/>
      <c r="AH6" s="81"/>
      <c r="AI6" s="81"/>
    </row>
    <row r="7" spans="1:35" ht="12.75" customHeight="1">
      <c r="A7" s="79"/>
      <c r="B7" s="79"/>
      <c r="C7" s="85"/>
      <c r="D7" s="86"/>
      <c r="E7" s="87"/>
      <c r="F7" s="78"/>
      <c r="G7" s="78"/>
      <c r="H7" s="78"/>
      <c r="I7" s="88"/>
      <c r="J7" s="78"/>
      <c r="K7" s="78"/>
      <c r="L7" s="78"/>
      <c r="M7" s="78"/>
      <c r="N7" s="81"/>
      <c r="O7" s="81"/>
      <c r="P7" s="81"/>
      <c r="Q7" s="81"/>
      <c r="R7" s="81"/>
      <c r="S7" s="81"/>
      <c r="T7" s="81"/>
      <c r="U7" s="78"/>
      <c r="V7" s="81"/>
      <c r="W7" s="81"/>
      <c r="X7" s="81"/>
      <c r="Y7" s="81"/>
      <c r="Z7" s="81"/>
      <c r="AA7" s="81"/>
      <c r="AB7" s="81"/>
      <c r="AC7" s="81"/>
      <c r="AD7" s="81"/>
      <c r="AE7" s="81"/>
      <c r="AF7" s="81"/>
      <c r="AG7" s="81"/>
      <c r="AH7" s="81"/>
      <c r="AI7" s="81"/>
    </row>
    <row r="8" spans="1:35" ht="30" customHeight="1">
      <c r="A8" s="78"/>
      <c r="B8" s="78"/>
      <c r="C8" s="78"/>
      <c r="D8" s="78"/>
      <c r="E8" s="89"/>
      <c r="F8" s="90"/>
      <c r="G8" s="90"/>
      <c r="H8" s="78"/>
      <c r="I8" s="78"/>
      <c r="J8" s="78"/>
      <c r="K8" s="78"/>
      <c r="L8" s="78"/>
      <c r="M8" s="78"/>
      <c r="N8" s="91"/>
      <c r="O8" s="78"/>
      <c r="P8" s="78"/>
      <c r="Q8" s="78"/>
      <c r="R8" s="78"/>
      <c r="S8" s="78"/>
      <c r="T8" s="78"/>
      <c r="U8" s="81"/>
      <c r="V8" s="78"/>
      <c r="W8" s="78"/>
      <c r="X8" s="78"/>
      <c r="Y8" s="78"/>
      <c r="Z8" s="78"/>
      <c r="AA8" s="78"/>
      <c r="AB8" s="78"/>
      <c r="AC8" s="78"/>
      <c r="AD8" s="78"/>
      <c r="AE8" s="78"/>
      <c r="AF8" s="78"/>
      <c r="AG8" s="78"/>
      <c r="AH8" s="78"/>
      <c r="AI8" s="78"/>
    </row>
    <row r="9" spans="1:35" ht="30" customHeight="1">
      <c r="A9" s="78"/>
      <c r="B9" s="78"/>
      <c r="C9" s="78"/>
      <c r="D9" s="78"/>
      <c r="E9" s="89"/>
      <c r="F9" s="90"/>
      <c r="G9" s="90"/>
      <c r="H9" s="78"/>
      <c r="I9" s="78"/>
      <c r="J9" s="78"/>
      <c r="K9" s="78"/>
      <c r="L9" s="78"/>
      <c r="M9" s="78"/>
      <c r="N9" s="78"/>
      <c r="O9" s="78"/>
      <c r="P9" s="78"/>
      <c r="Q9" s="78"/>
      <c r="R9" s="78"/>
      <c r="S9" s="78"/>
      <c r="T9" s="78"/>
      <c r="U9" s="78"/>
      <c r="V9" s="78"/>
      <c r="W9" s="78"/>
      <c r="X9" s="78"/>
      <c r="Y9" s="78"/>
      <c r="Z9" s="78"/>
      <c r="AA9" s="78"/>
      <c r="AB9" s="78"/>
      <c r="AC9" s="78"/>
      <c r="AD9" s="78"/>
      <c r="AE9" s="78"/>
      <c r="AF9" s="78"/>
      <c r="AG9" s="78"/>
      <c r="AH9" s="78"/>
      <c r="AI9" s="78"/>
    </row>
    <row r="10" spans="1:35">
      <c r="A10" s="78"/>
      <c r="B10" s="92">
        <v>1</v>
      </c>
      <c r="C10" s="650" t="s">
        <v>43</v>
      </c>
      <c r="D10" s="633"/>
      <c r="E10" s="630"/>
      <c r="F10" s="632" t="str">
        <f>IFERROR(VLOOKUP(B10,LISTA_OFERENTES,2,FALSE)," ")</f>
        <v xml:space="preserve">SOLUTRONIC SAS </v>
      </c>
      <c r="G10" s="633"/>
      <c r="H10" s="633"/>
      <c r="I10" s="633"/>
      <c r="J10" s="633"/>
      <c r="K10" s="633"/>
      <c r="L10" s="633"/>
      <c r="M10" s="633"/>
      <c r="N10" s="633"/>
      <c r="O10" s="630"/>
      <c r="P10" s="634" t="s">
        <v>44</v>
      </c>
      <c r="Q10" s="633"/>
      <c r="R10" s="630"/>
      <c r="S10" s="93">
        <f>5-(INT(COUNTBLANK(C13:C37))-20)</f>
        <v>0</v>
      </c>
      <c r="T10" s="78"/>
      <c r="U10" s="81"/>
      <c r="V10" s="78"/>
      <c r="W10" s="78"/>
      <c r="X10" s="78"/>
      <c r="Y10" s="78"/>
      <c r="Z10" s="78"/>
      <c r="AA10" s="78"/>
      <c r="AB10" s="78"/>
      <c r="AC10" s="78"/>
      <c r="AD10" s="78"/>
      <c r="AE10" s="78"/>
      <c r="AF10" s="78"/>
      <c r="AG10" s="78"/>
      <c r="AH10" s="78"/>
      <c r="AI10" s="78"/>
    </row>
    <row r="11" spans="1:35" ht="72.75" customHeight="1">
      <c r="A11" s="80"/>
      <c r="B11" s="651" t="s">
        <v>45</v>
      </c>
      <c r="C11" s="631" t="s">
        <v>46</v>
      </c>
      <c r="D11" s="631" t="s">
        <v>47</v>
      </c>
      <c r="E11" s="631" t="s">
        <v>48</v>
      </c>
      <c r="F11" s="631" t="s">
        <v>49</v>
      </c>
      <c r="G11" s="631" t="s">
        <v>50</v>
      </c>
      <c r="H11" s="631" t="s">
        <v>51</v>
      </c>
      <c r="I11" s="631" t="s">
        <v>52</v>
      </c>
      <c r="J11" s="635" t="s">
        <v>53</v>
      </c>
      <c r="K11" s="633"/>
      <c r="L11" s="633"/>
      <c r="M11" s="630"/>
      <c r="N11" s="631" t="s">
        <v>54</v>
      </c>
      <c r="O11" s="631" t="s">
        <v>55</v>
      </c>
      <c r="P11" s="94" t="s">
        <v>56</v>
      </c>
      <c r="Q11" s="94"/>
      <c r="R11" s="631" t="s">
        <v>57</v>
      </c>
      <c r="S11" s="631" t="s">
        <v>58</v>
      </c>
      <c r="T11" s="682" t="s">
        <v>226</v>
      </c>
      <c r="U11" s="78"/>
      <c r="V11" s="374"/>
      <c r="W11" s="683" t="s">
        <v>59</v>
      </c>
      <c r="X11" s="684"/>
      <c r="Y11" s="684"/>
      <c r="Z11" s="266" t="s">
        <v>60</v>
      </c>
      <c r="AA11" s="80"/>
      <c r="AB11" s="80"/>
      <c r="AC11" s="80"/>
      <c r="AD11" s="80"/>
      <c r="AE11" s="80"/>
      <c r="AF11" s="80"/>
      <c r="AG11" s="80"/>
      <c r="AH11" s="80"/>
      <c r="AI11" s="80"/>
    </row>
    <row r="12" spans="1:35" ht="72.75" customHeight="1">
      <c r="A12" s="80"/>
      <c r="B12" s="625"/>
      <c r="C12" s="625"/>
      <c r="D12" s="625"/>
      <c r="E12" s="625"/>
      <c r="F12" s="625"/>
      <c r="G12" s="625"/>
      <c r="H12" s="625"/>
      <c r="I12" s="625"/>
      <c r="J12" s="636" t="s">
        <v>61</v>
      </c>
      <c r="K12" s="633"/>
      <c r="L12" s="633"/>
      <c r="M12" s="630"/>
      <c r="N12" s="625"/>
      <c r="O12" s="625"/>
      <c r="P12" s="95" t="s">
        <v>15</v>
      </c>
      <c r="Q12" s="95" t="s">
        <v>62</v>
      </c>
      <c r="R12" s="625"/>
      <c r="S12" s="625"/>
      <c r="T12" s="625"/>
      <c r="U12" s="81"/>
      <c r="V12" s="374"/>
      <c r="W12" s="460">
        <v>1</v>
      </c>
      <c r="X12" s="461" t="str">
        <f t="shared" ref="X12:X36" si="0">IFERROR(VLOOKUP(W12,LISTA_OFERENTES,2,FALSE)," ")</f>
        <v xml:space="preserve">SOLUTRONIC SAS </v>
      </c>
      <c r="Y12" s="462" t="str">
        <f t="shared" ref="Y12:Y36" ca="1" si="1">VLOOKUP(X12,BANDERA,2,FALSE)</f>
        <v>NO CUMPLE</v>
      </c>
      <c r="Z12" s="267" t="str">
        <f t="shared" ref="Z12:Z16" ca="1" si="2">IF(Y12="CUMPLE","H","NH")</f>
        <v>NH</v>
      </c>
      <c r="AA12" s="80"/>
      <c r="AB12" s="80"/>
      <c r="AC12" s="80"/>
      <c r="AD12" s="463" t="str">
        <f t="shared" ref="AD12:AD36" si="3">X12</f>
        <v xml:space="preserve">SOLUTRONIC SAS </v>
      </c>
      <c r="AE12" s="97" t="str">
        <f t="shared" ref="AE12:AE36" ca="1" si="4">INDIRECT("T"&amp;AH12)</f>
        <v>NO CUMPLE</v>
      </c>
      <c r="AF12" s="80"/>
      <c r="AG12" s="96" t="s">
        <v>63</v>
      </c>
      <c r="AH12" s="3">
        <v>38</v>
      </c>
      <c r="AI12" s="98"/>
    </row>
    <row r="13" spans="1:35" ht="24.75" customHeight="1">
      <c r="A13" s="99"/>
      <c r="B13" s="637">
        <v>1</v>
      </c>
      <c r="C13" s="627"/>
      <c r="D13" s="627"/>
      <c r="E13" s="627"/>
      <c r="F13" s="627"/>
      <c r="G13" s="649"/>
      <c r="H13" s="639"/>
      <c r="I13" s="640"/>
      <c r="J13" s="100"/>
      <c r="K13" s="3"/>
      <c r="L13" s="100"/>
      <c r="M13" s="3"/>
      <c r="N13" s="620"/>
      <c r="O13" s="620"/>
      <c r="P13" s="627"/>
      <c r="Q13" s="628"/>
      <c r="R13" s="628"/>
      <c r="S13" s="655">
        <f>IF(COUNTIF(J13:M17,"CUMPLE")&gt;=1,(G13*I13),0)* (IF(N13="PRESENTÓ CERTIFICADO",1,0))* (IF(O13="ACORDE A ITEM 5.2. (TR)",1,0) )* ( IF(OR(Q13="SIN OBSERVACIÓN", Q13="REQUERIMIENTOS SUBSANADOS"),1,0)) *(IF(OR(R13="NINGUNO", R13="CUMPLEN CON LO SOLICITADO"),1,0))</f>
        <v>0</v>
      </c>
      <c r="T13" s="657"/>
      <c r="U13" s="78"/>
      <c r="V13" s="81"/>
      <c r="W13" s="460">
        <v>2</v>
      </c>
      <c r="X13" s="461">
        <f t="shared" si="0"/>
        <v>0</v>
      </c>
      <c r="Y13" s="462" t="str">
        <f t="shared" ca="1" si="1"/>
        <v>NO CUMPLE</v>
      </c>
      <c r="Z13" s="267" t="str">
        <f t="shared" ca="1" si="2"/>
        <v>NH</v>
      </c>
      <c r="AA13" s="81"/>
      <c r="AB13" s="81"/>
      <c r="AC13" s="81"/>
      <c r="AD13" s="463">
        <f t="shared" si="3"/>
        <v>0</v>
      </c>
      <c r="AE13" s="97" t="str">
        <f t="shared" ca="1" si="4"/>
        <v>NO CUMPLE</v>
      </c>
      <c r="AF13" s="101"/>
      <c r="AG13" s="96" t="s">
        <v>63</v>
      </c>
      <c r="AH13" s="3">
        <f t="shared" ref="AH13:AH33" si="5">AH12+AI$13</f>
        <v>70</v>
      </c>
      <c r="AI13" s="628">
        <v>32</v>
      </c>
    </row>
    <row r="14" spans="1:35" ht="24.75" customHeight="1">
      <c r="A14" s="261"/>
      <c r="B14" s="670"/>
      <c r="C14" s="653"/>
      <c r="D14" s="653"/>
      <c r="E14" s="653"/>
      <c r="F14" s="653"/>
      <c r="G14" s="668"/>
      <c r="H14" s="666"/>
      <c r="I14" s="669"/>
      <c r="J14" s="100"/>
      <c r="K14" s="3"/>
      <c r="L14" s="100"/>
      <c r="M14" s="3"/>
      <c r="N14" s="661"/>
      <c r="O14" s="661"/>
      <c r="P14" s="653"/>
      <c r="Q14" s="654"/>
      <c r="R14" s="654"/>
      <c r="S14" s="656"/>
      <c r="T14" s="658"/>
      <c r="U14" s="81"/>
      <c r="V14" s="81"/>
      <c r="W14" s="460">
        <v>3</v>
      </c>
      <c r="X14" s="461">
        <f t="shared" si="0"/>
        <v>0</v>
      </c>
      <c r="Y14" s="462" t="str">
        <f t="shared" ca="1" si="1"/>
        <v>NO CUMPLE</v>
      </c>
      <c r="Z14" s="267" t="str">
        <f t="shared" ca="1" si="2"/>
        <v>NH</v>
      </c>
      <c r="AA14" s="81"/>
      <c r="AB14" s="81"/>
      <c r="AC14" s="81"/>
      <c r="AD14" s="463">
        <f t="shared" si="3"/>
        <v>0</v>
      </c>
      <c r="AE14" s="97" t="str">
        <f t="shared" ca="1" si="4"/>
        <v>NO CUMPLE</v>
      </c>
      <c r="AF14" s="101"/>
      <c r="AG14" s="96" t="s">
        <v>63</v>
      </c>
      <c r="AH14" s="3">
        <f t="shared" si="5"/>
        <v>102</v>
      </c>
      <c r="AI14" s="654"/>
    </row>
    <row r="15" spans="1:35" ht="24.75" customHeight="1">
      <c r="A15" s="261"/>
      <c r="B15" s="670"/>
      <c r="C15" s="653"/>
      <c r="D15" s="653"/>
      <c r="E15" s="653"/>
      <c r="F15" s="653"/>
      <c r="G15" s="668"/>
      <c r="H15" s="666"/>
      <c r="I15" s="669"/>
      <c r="J15" s="100"/>
      <c r="K15" s="3"/>
      <c r="L15" s="100"/>
      <c r="M15" s="3"/>
      <c r="N15" s="661"/>
      <c r="O15" s="661"/>
      <c r="P15" s="653"/>
      <c r="Q15" s="654"/>
      <c r="R15" s="654"/>
      <c r="S15" s="656"/>
      <c r="T15" s="658"/>
      <c r="U15" s="78"/>
      <c r="V15" s="81"/>
      <c r="W15" s="460">
        <v>4</v>
      </c>
      <c r="X15" s="461">
        <f t="shared" si="0"/>
        <v>0</v>
      </c>
      <c r="Y15" s="462" t="str">
        <f t="shared" ca="1" si="1"/>
        <v>NO CUMPLE</v>
      </c>
      <c r="Z15" s="267" t="str">
        <f t="shared" ca="1" si="2"/>
        <v>NH</v>
      </c>
      <c r="AA15" s="81"/>
      <c r="AB15" s="81"/>
      <c r="AC15" s="81"/>
      <c r="AD15" s="463">
        <f t="shared" si="3"/>
        <v>0</v>
      </c>
      <c r="AE15" s="97" t="str">
        <f t="shared" ca="1" si="4"/>
        <v>NO CUMPLE</v>
      </c>
      <c r="AF15" s="101"/>
      <c r="AG15" s="96" t="s">
        <v>63</v>
      </c>
      <c r="AH15" s="3">
        <f t="shared" si="5"/>
        <v>134</v>
      </c>
      <c r="AI15" s="654"/>
    </row>
    <row r="16" spans="1:35" ht="24.75" customHeight="1">
      <c r="A16" s="99"/>
      <c r="B16" s="624"/>
      <c r="C16" s="624"/>
      <c r="D16" s="624"/>
      <c r="E16" s="624"/>
      <c r="F16" s="624"/>
      <c r="G16" s="624"/>
      <c r="H16" s="624"/>
      <c r="I16" s="624"/>
      <c r="J16" s="100"/>
      <c r="K16" s="3"/>
      <c r="L16" s="102"/>
      <c r="M16" s="3"/>
      <c r="N16" s="624"/>
      <c r="O16" s="624"/>
      <c r="P16" s="624"/>
      <c r="Q16" s="624"/>
      <c r="R16" s="624"/>
      <c r="S16" s="624"/>
      <c r="T16" s="624"/>
      <c r="U16" s="81"/>
      <c r="V16" s="81"/>
      <c r="W16" s="460">
        <v>5</v>
      </c>
      <c r="X16" s="461">
        <f t="shared" si="0"/>
        <v>0</v>
      </c>
      <c r="Y16" s="462" t="str">
        <f t="shared" ca="1" si="1"/>
        <v>NO CUMPLE</v>
      </c>
      <c r="Z16" s="267" t="str">
        <f t="shared" ca="1" si="2"/>
        <v>NH</v>
      </c>
      <c r="AA16" s="81"/>
      <c r="AB16" s="81"/>
      <c r="AC16" s="81"/>
      <c r="AD16" s="463">
        <f t="shared" si="3"/>
        <v>0</v>
      </c>
      <c r="AE16" s="97" t="str">
        <f ca="1">INDIRECT("T"&amp;AH16)</f>
        <v>NO CUMPLE</v>
      </c>
      <c r="AF16" s="101"/>
      <c r="AG16" s="96" t="s">
        <v>63</v>
      </c>
      <c r="AH16" s="3">
        <f t="shared" si="5"/>
        <v>166</v>
      </c>
      <c r="AI16" s="624"/>
    </row>
    <row r="17" spans="1:35" ht="24.75" hidden="1" customHeight="1">
      <c r="A17" s="99"/>
      <c r="B17" s="625"/>
      <c r="C17" s="625"/>
      <c r="D17" s="625"/>
      <c r="E17" s="625"/>
      <c r="F17" s="625"/>
      <c r="G17" s="625"/>
      <c r="H17" s="625"/>
      <c r="I17" s="625"/>
      <c r="J17" s="100"/>
      <c r="K17" s="3"/>
      <c r="L17" s="102"/>
      <c r="M17" s="3"/>
      <c r="N17" s="625"/>
      <c r="O17" s="625"/>
      <c r="P17" s="625"/>
      <c r="Q17" s="625"/>
      <c r="R17" s="625"/>
      <c r="S17" s="625"/>
      <c r="T17" s="624"/>
      <c r="U17" s="78"/>
      <c r="V17" s="81"/>
      <c r="W17" s="460">
        <v>6</v>
      </c>
      <c r="X17" s="461">
        <f t="shared" ref="X17:X19" si="6">IFERROR(VLOOKUP(W17,LISTA_OFERENTES,2,FALSE)," ")</f>
        <v>0</v>
      </c>
      <c r="Y17" s="462" t="str">
        <f t="shared" ref="Y17:Y19" ca="1" si="7">VLOOKUP(X17,BANDERA,2,FALSE)</f>
        <v>NO CUMPLE</v>
      </c>
      <c r="Z17" s="267" t="str">
        <f t="shared" ref="Z17:Z19" ca="1" si="8">IF(Y17="CUMPLE","H","NH")</f>
        <v>NH</v>
      </c>
      <c r="AA17" s="81"/>
      <c r="AB17" s="81"/>
      <c r="AC17" s="81"/>
      <c r="AD17" s="463">
        <f t="shared" si="3"/>
        <v>0</v>
      </c>
      <c r="AE17" s="97" t="str">
        <f t="shared" ref="AE17:AE19" ca="1" si="9">INDIRECT("T"&amp;AH17)</f>
        <v>NO CUMPLE</v>
      </c>
      <c r="AF17" s="101"/>
      <c r="AG17" s="96" t="s">
        <v>63</v>
      </c>
      <c r="AH17" s="3">
        <v>188</v>
      </c>
      <c r="AI17" s="624"/>
    </row>
    <row r="18" spans="1:35" ht="24.75" customHeight="1">
      <c r="A18" s="99"/>
      <c r="B18" s="637">
        <v>2</v>
      </c>
      <c r="C18" s="638"/>
      <c r="D18" s="638"/>
      <c r="E18" s="638"/>
      <c r="F18" s="638"/>
      <c r="G18" s="642"/>
      <c r="H18" s="639"/>
      <c r="I18" s="641"/>
      <c r="J18" s="100"/>
      <c r="K18" s="3"/>
      <c r="L18" s="100"/>
      <c r="M18" s="3"/>
      <c r="N18" s="620"/>
      <c r="O18" s="620"/>
      <c r="P18" s="627"/>
      <c r="Q18" s="626"/>
      <c r="R18" s="626"/>
      <c r="S18" s="655">
        <f t="shared" ref="S18" si="10">IF(COUNTIF(J18:M22,"CUMPLE")&gt;=1,(G18*I18),0)* (IF(N18="PRESENTÓ CERTIFICADO",1,0))* (IF(O18="ACORDE A ITEM 5.2. (TR)",1,0) )* ( IF(OR(Q18="SIN OBSERVACIÓN", Q18="REQUERIMIENTOS SUBSANADOS"),1,0)) *(IF(OR(R18="NINGUNO", R18="CUMPLEN CON LO SOLICITADO"),1,0))</f>
        <v>0</v>
      </c>
      <c r="T18" s="624"/>
      <c r="U18" s="81"/>
      <c r="V18" s="81"/>
      <c r="W18" s="460">
        <v>7</v>
      </c>
      <c r="X18" s="461">
        <f t="shared" si="6"/>
        <v>0</v>
      </c>
      <c r="Y18" s="462" t="str">
        <f t="shared" ca="1" si="7"/>
        <v>NO CUMPLE</v>
      </c>
      <c r="Z18" s="267" t="str">
        <f t="shared" ca="1" si="8"/>
        <v>NH</v>
      </c>
      <c r="AA18" s="81"/>
      <c r="AB18" s="81"/>
      <c r="AC18" s="81"/>
      <c r="AD18" s="463">
        <f t="shared" si="3"/>
        <v>0</v>
      </c>
      <c r="AE18" s="97" t="str">
        <f t="shared" ca="1" si="9"/>
        <v>NO CUMPLE</v>
      </c>
      <c r="AF18" s="101"/>
      <c r="AG18" s="96" t="s">
        <v>63</v>
      </c>
      <c r="AH18" s="3">
        <v>210</v>
      </c>
      <c r="AI18" s="624"/>
    </row>
    <row r="19" spans="1:35" ht="24.75" customHeight="1">
      <c r="A19" s="261"/>
      <c r="B19" s="670"/>
      <c r="C19" s="671"/>
      <c r="D19" s="671"/>
      <c r="E19" s="671"/>
      <c r="F19" s="671"/>
      <c r="G19" s="672"/>
      <c r="H19" s="666"/>
      <c r="I19" s="660"/>
      <c r="J19" s="100"/>
      <c r="K19" s="3"/>
      <c r="L19" s="100"/>
      <c r="M19" s="3"/>
      <c r="N19" s="661"/>
      <c r="O19" s="661"/>
      <c r="P19" s="653"/>
      <c r="Q19" s="652"/>
      <c r="R19" s="652"/>
      <c r="S19" s="656"/>
      <c r="T19" s="659"/>
      <c r="U19" s="78"/>
      <c r="V19" s="81"/>
      <c r="W19" s="460">
        <v>8</v>
      </c>
      <c r="X19" s="461">
        <f t="shared" si="6"/>
        <v>0</v>
      </c>
      <c r="Y19" s="462" t="str">
        <f t="shared" ca="1" si="7"/>
        <v>NO CUMPLE</v>
      </c>
      <c r="Z19" s="267" t="str">
        <f t="shared" ca="1" si="8"/>
        <v>NH</v>
      </c>
      <c r="AA19" s="81"/>
      <c r="AB19" s="81"/>
      <c r="AC19" s="81"/>
      <c r="AD19" s="463">
        <f t="shared" si="3"/>
        <v>0</v>
      </c>
      <c r="AE19" s="97" t="str">
        <f t="shared" ca="1" si="9"/>
        <v>NO CUMPLE</v>
      </c>
      <c r="AF19" s="101"/>
      <c r="AG19" s="96" t="s">
        <v>63</v>
      </c>
      <c r="AH19" s="3">
        <v>232</v>
      </c>
      <c r="AI19" s="659"/>
    </row>
    <row r="20" spans="1:35" ht="24.75" customHeight="1">
      <c r="A20" s="261"/>
      <c r="B20" s="670"/>
      <c r="C20" s="671"/>
      <c r="D20" s="671"/>
      <c r="E20" s="671"/>
      <c r="F20" s="671"/>
      <c r="G20" s="672"/>
      <c r="H20" s="666"/>
      <c r="I20" s="660"/>
      <c r="J20" s="100"/>
      <c r="K20" s="3"/>
      <c r="L20" s="100"/>
      <c r="M20" s="3"/>
      <c r="N20" s="661"/>
      <c r="O20" s="661"/>
      <c r="P20" s="653"/>
      <c r="Q20" s="652"/>
      <c r="R20" s="652"/>
      <c r="S20" s="656"/>
      <c r="T20" s="659"/>
      <c r="U20" s="81"/>
      <c r="V20" s="81"/>
      <c r="W20" s="464"/>
      <c r="X20" s="465"/>
      <c r="Y20" s="466"/>
      <c r="Z20" s="265"/>
      <c r="AA20" s="81"/>
      <c r="AB20" s="81"/>
      <c r="AC20" s="81"/>
      <c r="AD20" s="463"/>
      <c r="AE20" s="97"/>
      <c r="AF20" s="101"/>
      <c r="AG20" s="96"/>
      <c r="AH20" s="3"/>
      <c r="AI20" s="659"/>
    </row>
    <row r="21" spans="1:35" ht="24.75" customHeight="1">
      <c r="A21" s="99"/>
      <c r="B21" s="624"/>
      <c r="C21" s="624"/>
      <c r="D21" s="624"/>
      <c r="E21" s="624"/>
      <c r="F21" s="624"/>
      <c r="G21" s="624"/>
      <c r="H21" s="624"/>
      <c r="I21" s="624"/>
      <c r="J21" s="100"/>
      <c r="K21" s="3"/>
      <c r="L21" s="102"/>
      <c r="M21" s="3"/>
      <c r="N21" s="624"/>
      <c r="O21" s="624"/>
      <c r="P21" s="624"/>
      <c r="Q21" s="624"/>
      <c r="R21" s="624"/>
      <c r="S21" s="624"/>
      <c r="T21" s="624"/>
      <c r="U21" s="78"/>
      <c r="V21" s="81"/>
      <c r="W21" s="464"/>
      <c r="X21" s="465"/>
      <c r="Y21" s="466"/>
      <c r="Z21" s="265"/>
      <c r="AA21" s="81"/>
      <c r="AB21" s="81"/>
      <c r="AC21" s="81"/>
      <c r="AD21" s="463"/>
      <c r="AE21" s="97"/>
      <c r="AF21" s="101"/>
      <c r="AG21" s="96"/>
      <c r="AH21" s="3"/>
      <c r="AI21" s="624"/>
    </row>
    <row r="22" spans="1:35" ht="24.75" customHeight="1">
      <c r="A22" s="99"/>
      <c r="B22" s="625"/>
      <c r="C22" s="625"/>
      <c r="D22" s="625"/>
      <c r="E22" s="625"/>
      <c r="F22" s="625"/>
      <c r="G22" s="625"/>
      <c r="H22" s="625"/>
      <c r="I22" s="625"/>
      <c r="J22" s="100"/>
      <c r="K22" s="3"/>
      <c r="L22" s="102"/>
      <c r="M22" s="3"/>
      <c r="N22" s="625"/>
      <c r="O22" s="625"/>
      <c r="P22" s="625"/>
      <c r="Q22" s="625"/>
      <c r="R22" s="625"/>
      <c r="S22" s="625"/>
      <c r="T22" s="624"/>
      <c r="U22" s="81"/>
      <c r="V22" s="81"/>
      <c r="W22" s="464"/>
      <c r="X22" s="465"/>
      <c r="Y22" s="466"/>
      <c r="Z22" s="265"/>
      <c r="AA22" s="81"/>
      <c r="AB22" s="81"/>
      <c r="AC22" s="81"/>
      <c r="AD22" s="467"/>
      <c r="AE22" s="103"/>
      <c r="AF22" s="104"/>
      <c r="AG22" s="105"/>
      <c r="AH22" s="106"/>
      <c r="AI22" s="624"/>
    </row>
    <row r="23" spans="1:35" ht="24.75" hidden="1" customHeight="1">
      <c r="A23" s="99"/>
      <c r="B23" s="637">
        <v>3</v>
      </c>
      <c r="C23" s="627"/>
      <c r="D23" s="627"/>
      <c r="E23" s="627"/>
      <c r="F23" s="627"/>
      <c r="G23" s="649"/>
      <c r="H23" s="639"/>
      <c r="I23" s="640"/>
      <c r="J23" s="100"/>
      <c r="K23" s="3"/>
      <c r="L23" s="100"/>
      <c r="M23" s="3"/>
      <c r="N23" s="620"/>
      <c r="O23" s="620"/>
      <c r="P23" s="627"/>
      <c r="Q23" s="626"/>
      <c r="R23" s="626"/>
      <c r="S23" s="655">
        <f t="shared" ref="S23" si="11">IF(COUNTIF(J23:M27,"CUMPLE")&gt;=1,(G23*I23),0)* (IF(N23="PRESENTÓ CERTIFICADO",1,0))* (IF(O23="ACORDE A ITEM 5.2. (TR)",1,0) )* ( IF(OR(Q23="SIN OBSERVACIÓN", Q23="REQUERIMIENTOS SUBSANADOS"),1,0)) *(IF(OR(R23="NINGUNO", R23="CUMPLEN CON LO SOLICITADO"),1,0))</f>
        <v>0</v>
      </c>
      <c r="T23" s="624"/>
      <c r="U23" s="78"/>
      <c r="V23" s="81"/>
      <c r="W23" s="464"/>
      <c r="X23" s="465"/>
      <c r="Y23" s="466"/>
      <c r="Z23" s="265"/>
      <c r="AA23" s="81"/>
      <c r="AB23" s="81"/>
      <c r="AC23" s="81"/>
      <c r="AD23" s="467">
        <f t="shared" si="3"/>
        <v>0</v>
      </c>
      <c r="AE23" s="103">
        <f t="shared" ca="1" si="4"/>
        <v>0</v>
      </c>
      <c r="AF23" s="104"/>
      <c r="AG23" s="105" t="s">
        <v>63</v>
      </c>
      <c r="AH23" s="106">
        <f t="shared" si="5"/>
        <v>32</v>
      </c>
      <c r="AI23" s="624"/>
    </row>
    <row r="24" spans="1:35" ht="24.75" hidden="1" customHeight="1">
      <c r="A24" s="261"/>
      <c r="B24" s="670"/>
      <c r="C24" s="653"/>
      <c r="D24" s="653"/>
      <c r="E24" s="653"/>
      <c r="F24" s="653"/>
      <c r="G24" s="668"/>
      <c r="H24" s="666"/>
      <c r="I24" s="669"/>
      <c r="J24" s="100"/>
      <c r="K24" s="3"/>
      <c r="L24" s="100"/>
      <c r="M24" s="3"/>
      <c r="N24" s="661"/>
      <c r="O24" s="661"/>
      <c r="P24" s="653"/>
      <c r="Q24" s="652"/>
      <c r="R24" s="652"/>
      <c r="S24" s="656"/>
      <c r="T24" s="659"/>
      <c r="U24" s="81"/>
      <c r="V24" s="81"/>
      <c r="W24" s="464"/>
      <c r="X24" s="465"/>
      <c r="Y24" s="466"/>
      <c r="Z24" s="265"/>
      <c r="AA24" s="81"/>
      <c r="AB24" s="81"/>
      <c r="AC24" s="81"/>
      <c r="AD24" s="467"/>
      <c r="AE24" s="103"/>
      <c r="AF24" s="104"/>
      <c r="AG24" s="105"/>
      <c r="AH24" s="106"/>
      <c r="AI24" s="659"/>
    </row>
    <row r="25" spans="1:35" ht="24.75" hidden="1" customHeight="1">
      <c r="A25" s="261"/>
      <c r="B25" s="670"/>
      <c r="C25" s="653"/>
      <c r="D25" s="653"/>
      <c r="E25" s="653"/>
      <c r="F25" s="653"/>
      <c r="G25" s="668"/>
      <c r="H25" s="666"/>
      <c r="I25" s="669"/>
      <c r="J25" s="100"/>
      <c r="K25" s="3"/>
      <c r="L25" s="100"/>
      <c r="M25" s="3"/>
      <c r="N25" s="661"/>
      <c r="O25" s="661"/>
      <c r="P25" s="653"/>
      <c r="Q25" s="652"/>
      <c r="R25" s="652"/>
      <c r="S25" s="656"/>
      <c r="T25" s="659"/>
      <c r="U25" s="78"/>
      <c r="V25" s="81"/>
      <c r="W25" s="464"/>
      <c r="X25" s="465"/>
      <c r="Y25" s="466"/>
      <c r="Z25" s="265"/>
      <c r="AA25" s="81"/>
      <c r="AB25" s="81"/>
      <c r="AC25" s="81"/>
      <c r="AD25" s="467"/>
      <c r="AE25" s="103"/>
      <c r="AF25" s="104"/>
      <c r="AG25" s="105"/>
      <c r="AH25" s="106"/>
      <c r="AI25" s="659"/>
    </row>
    <row r="26" spans="1:35" ht="24.75" hidden="1" customHeight="1">
      <c r="A26" s="99"/>
      <c r="B26" s="624"/>
      <c r="C26" s="624"/>
      <c r="D26" s="624"/>
      <c r="E26" s="624"/>
      <c r="F26" s="624"/>
      <c r="G26" s="624"/>
      <c r="H26" s="624"/>
      <c r="I26" s="624"/>
      <c r="J26" s="100"/>
      <c r="K26" s="3"/>
      <c r="L26" s="102"/>
      <c r="M26" s="3"/>
      <c r="N26" s="624"/>
      <c r="O26" s="624"/>
      <c r="P26" s="624"/>
      <c r="Q26" s="624"/>
      <c r="R26" s="624"/>
      <c r="S26" s="624"/>
      <c r="T26" s="624"/>
      <c r="U26" s="81"/>
      <c r="V26" s="81"/>
      <c r="W26" s="464"/>
      <c r="X26" s="465"/>
      <c r="Y26" s="466"/>
      <c r="Z26" s="265"/>
      <c r="AA26" s="81"/>
      <c r="AB26" s="81"/>
      <c r="AC26" s="81"/>
      <c r="AD26" s="467">
        <f t="shared" si="3"/>
        <v>0</v>
      </c>
      <c r="AE26" s="103">
        <f t="shared" ca="1" si="4"/>
        <v>0</v>
      </c>
      <c r="AF26" s="104"/>
      <c r="AG26" s="105" t="s">
        <v>63</v>
      </c>
      <c r="AH26" s="106">
        <f>AH23+AI$13</f>
        <v>64</v>
      </c>
      <c r="AI26" s="624"/>
    </row>
    <row r="27" spans="1:35" ht="24.75" hidden="1" customHeight="1">
      <c r="A27" s="99"/>
      <c r="B27" s="625"/>
      <c r="C27" s="625"/>
      <c r="D27" s="625"/>
      <c r="E27" s="625"/>
      <c r="F27" s="625"/>
      <c r="G27" s="625"/>
      <c r="H27" s="625"/>
      <c r="I27" s="625"/>
      <c r="J27" s="100"/>
      <c r="K27" s="3"/>
      <c r="L27" s="102"/>
      <c r="M27" s="3"/>
      <c r="N27" s="625"/>
      <c r="O27" s="625"/>
      <c r="P27" s="625"/>
      <c r="Q27" s="625"/>
      <c r="R27" s="625"/>
      <c r="S27" s="625"/>
      <c r="T27" s="624"/>
      <c r="U27" s="78"/>
      <c r="V27" s="81"/>
      <c r="W27" s="464"/>
      <c r="X27" s="465"/>
      <c r="Y27" s="466"/>
      <c r="Z27" s="265"/>
      <c r="AA27" s="81"/>
      <c r="AB27" s="81"/>
      <c r="AC27" s="81"/>
      <c r="AD27" s="467">
        <f t="shared" si="3"/>
        <v>0</v>
      </c>
      <c r="AE27" s="103">
        <f t="shared" ca="1" si="4"/>
        <v>0</v>
      </c>
      <c r="AF27" s="104"/>
      <c r="AG27" s="105" t="s">
        <v>63</v>
      </c>
      <c r="AH27" s="106">
        <f t="shared" si="5"/>
        <v>96</v>
      </c>
      <c r="AI27" s="624"/>
    </row>
    <row r="28" spans="1:35" ht="24.75" hidden="1" customHeight="1">
      <c r="A28" s="99"/>
      <c r="B28" s="637">
        <v>4</v>
      </c>
      <c r="C28" s="638"/>
      <c r="D28" s="638"/>
      <c r="E28" s="638"/>
      <c r="F28" s="638"/>
      <c r="G28" s="642"/>
      <c r="H28" s="639"/>
      <c r="I28" s="641"/>
      <c r="J28" s="100"/>
      <c r="K28" s="3"/>
      <c r="L28" s="100"/>
      <c r="M28" s="3"/>
      <c r="N28" s="620"/>
      <c r="O28" s="620"/>
      <c r="P28" s="627"/>
      <c r="Q28" s="626"/>
      <c r="R28" s="626"/>
      <c r="S28" s="655">
        <f t="shared" ref="S28" si="12">IF(COUNTIF(J28:M32,"CUMPLE")&gt;=1,(G28*I28),0)* (IF(N28="PRESENTÓ CERTIFICADO",1,0))* (IF(O28="ACORDE A ITEM 5.2. (TR)",1,0) )* ( IF(OR(Q28="SIN OBSERVACIÓN", Q28="REQUERIMIENTOS SUBSANADOS"),1,0)) *(IF(OR(R28="NINGUNO", R28="CUMPLEN CON LO SOLICITADO"),1,0))</f>
        <v>0</v>
      </c>
      <c r="T28" s="624"/>
      <c r="U28" s="81"/>
      <c r="V28" s="81"/>
      <c r="W28" s="464"/>
      <c r="X28" s="465"/>
      <c r="Y28" s="466"/>
      <c r="Z28" s="265"/>
      <c r="AA28" s="81"/>
      <c r="AB28" s="81"/>
      <c r="AC28" s="81"/>
      <c r="AD28" s="467">
        <f t="shared" si="3"/>
        <v>0</v>
      </c>
      <c r="AE28" s="103">
        <f t="shared" ca="1" si="4"/>
        <v>0</v>
      </c>
      <c r="AF28" s="104"/>
      <c r="AG28" s="105" t="s">
        <v>63</v>
      </c>
      <c r="AH28" s="106">
        <f t="shared" si="5"/>
        <v>128</v>
      </c>
      <c r="AI28" s="624"/>
    </row>
    <row r="29" spans="1:35" ht="24.75" hidden="1" customHeight="1">
      <c r="A29" s="261"/>
      <c r="B29" s="670"/>
      <c r="C29" s="671"/>
      <c r="D29" s="671"/>
      <c r="E29" s="671"/>
      <c r="F29" s="671"/>
      <c r="G29" s="672"/>
      <c r="H29" s="666"/>
      <c r="I29" s="660"/>
      <c r="J29" s="100"/>
      <c r="K29" s="3"/>
      <c r="L29" s="100"/>
      <c r="M29" s="3"/>
      <c r="N29" s="661"/>
      <c r="O29" s="661"/>
      <c r="P29" s="653"/>
      <c r="Q29" s="652"/>
      <c r="R29" s="652"/>
      <c r="S29" s="656"/>
      <c r="T29" s="659"/>
      <c r="U29" s="78"/>
      <c r="V29" s="81"/>
      <c r="W29" s="464"/>
      <c r="X29" s="465"/>
      <c r="Y29" s="466"/>
      <c r="Z29" s="265"/>
      <c r="AA29" s="81"/>
      <c r="AB29" s="81"/>
      <c r="AC29" s="81"/>
      <c r="AD29" s="467"/>
      <c r="AE29" s="103"/>
      <c r="AF29" s="104"/>
      <c r="AG29" s="105"/>
      <c r="AH29" s="106"/>
      <c r="AI29" s="659"/>
    </row>
    <row r="30" spans="1:35" ht="24.75" hidden="1" customHeight="1">
      <c r="A30" s="261"/>
      <c r="B30" s="670"/>
      <c r="C30" s="671"/>
      <c r="D30" s="671"/>
      <c r="E30" s="671"/>
      <c r="F30" s="671"/>
      <c r="G30" s="672"/>
      <c r="H30" s="666"/>
      <c r="I30" s="660"/>
      <c r="J30" s="100"/>
      <c r="K30" s="3"/>
      <c r="L30" s="100"/>
      <c r="M30" s="3"/>
      <c r="N30" s="661"/>
      <c r="O30" s="661"/>
      <c r="P30" s="653"/>
      <c r="Q30" s="652"/>
      <c r="R30" s="652"/>
      <c r="S30" s="656"/>
      <c r="T30" s="659"/>
      <c r="U30" s="81"/>
      <c r="V30" s="81"/>
      <c r="W30" s="464"/>
      <c r="X30" s="465"/>
      <c r="Y30" s="466"/>
      <c r="Z30" s="265"/>
      <c r="AA30" s="81"/>
      <c r="AB30" s="81"/>
      <c r="AC30" s="81"/>
      <c r="AD30" s="467"/>
      <c r="AE30" s="103"/>
      <c r="AF30" s="104"/>
      <c r="AG30" s="105"/>
      <c r="AH30" s="106"/>
      <c r="AI30" s="659"/>
    </row>
    <row r="31" spans="1:35" ht="24.75" hidden="1" customHeight="1">
      <c r="A31" s="99"/>
      <c r="B31" s="624"/>
      <c r="C31" s="624"/>
      <c r="D31" s="624"/>
      <c r="E31" s="624"/>
      <c r="F31" s="624"/>
      <c r="G31" s="624"/>
      <c r="H31" s="624"/>
      <c r="I31" s="624"/>
      <c r="J31" s="100"/>
      <c r="K31" s="3"/>
      <c r="L31" s="102"/>
      <c r="M31" s="3"/>
      <c r="N31" s="624"/>
      <c r="O31" s="624"/>
      <c r="P31" s="624"/>
      <c r="Q31" s="624"/>
      <c r="R31" s="624"/>
      <c r="S31" s="624"/>
      <c r="T31" s="624"/>
      <c r="U31" s="78"/>
      <c r="V31" s="81"/>
      <c r="W31" s="468">
        <v>12</v>
      </c>
      <c r="X31" s="469">
        <f t="shared" si="0"/>
        <v>0</v>
      </c>
      <c r="Y31" s="469" t="str">
        <f t="shared" ca="1" si="1"/>
        <v>NO CUMPLE</v>
      </c>
      <c r="Z31" s="469"/>
      <c r="AA31" s="81"/>
      <c r="AB31" s="81"/>
      <c r="AC31" s="81"/>
      <c r="AD31" s="467">
        <f t="shared" si="3"/>
        <v>0</v>
      </c>
      <c r="AE31" s="103">
        <f t="shared" ca="1" si="4"/>
        <v>0</v>
      </c>
      <c r="AF31" s="104"/>
      <c r="AG31" s="105" t="s">
        <v>63</v>
      </c>
      <c r="AH31" s="106">
        <f>AH28+AI$13</f>
        <v>160</v>
      </c>
      <c r="AI31" s="624"/>
    </row>
    <row r="32" spans="1:35" ht="24.75" hidden="1" customHeight="1">
      <c r="A32" s="99"/>
      <c r="B32" s="625"/>
      <c r="C32" s="625"/>
      <c r="D32" s="625"/>
      <c r="E32" s="625"/>
      <c r="F32" s="625"/>
      <c r="G32" s="625"/>
      <c r="H32" s="625"/>
      <c r="I32" s="625"/>
      <c r="J32" s="100"/>
      <c r="K32" s="3"/>
      <c r="L32" s="102"/>
      <c r="M32" s="3"/>
      <c r="N32" s="625"/>
      <c r="O32" s="625"/>
      <c r="P32" s="625"/>
      <c r="Q32" s="625"/>
      <c r="R32" s="625"/>
      <c r="S32" s="625"/>
      <c r="T32" s="624"/>
      <c r="U32" s="81"/>
      <c r="V32" s="81"/>
      <c r="W32" s="468">
        <v>13</v>
      </c>
      <c r="X32" s="469">
        <f t="shared" si="0"/>
        <v>0</v>
      </c>
      <c r="Y32" s="469" t="str">
        <f t="shared" ca="1" si="1"/>
        <v>NO CUMPLE</v>
      </c>
      <c r="Z32" s="469"/>
      <c r="AA32" s="81"/>
      <c r="AB32" s="81"/>
      <c r="AC32" s="81"/>
      <c r="AD32" s="467">
        <f t="shared" si="3"/>
        <v>0</v>
      </c>
      <c r="AE32" s="103">
        <f t="shared" ca="1" si="4"/>
        <v>0</v>
      </c>
      <c r="AF32" s="104"/>
      <c r="AG32" s="105" t="s">
        <v>63</v>
      </c>
      <c r="AH32" s="106">
        <f t="shared" si="5"/>
        <v>192</v>
      </c>
      <c r="AI32" s="624"/>
    </row>
    <row r="33" spans="1:35" ht="24.75" hidden="1" customHeight="1">
      <c r="A33" s="99"/>
      <c r="B33" s="637">
        <v>5</v>
      </c>
      <c r="C33" s="627"/>
      <c r="D33" s="627"/>
      <c r="E33" s="627"/>
      <c r="F33" s="627"/>
      <c r="G33" s="649"/>
      <c r="H33" s="639"/>
      <c r="I33" s="640"/>
      <c r="J33" s="100"/>
      <c r="K33" s="3"/>
      <c r="L33" s="100"/>
      <c r="M33" s="3"/>
      <c r="N33" s="620"/>
      <c r="O33" s="620"/>
      <c r="P33" s="627"/>
      <c r="Q33" s="628"/>
      <c r="R33" s="628"/>
      <c r="S33" s="655">
        <f t="shared" ref="S33" si="13">IF(COUNTIF(J33:M37,"CUMPLE")&gt;=1,(G33*I33),0)* (IF(N33="PRESENTÓ CERTIFICADO",1,0))* (IF(O33="ACORDE A ITEM 5.2. (TR)",1,0) )* ( IF(OR(Q33="SIN OBSERVACIÓN", Q33="REQUERIMIENTOS SUBSANADOS"),1,0)) *(IF(OR(R33="NINGUNO", R33="CUMPLEN CON LO SOLICITADO"),1,0))</f>
        <v>0</v>
      </c>
      <c r="T33" s="624"/>
      <c r="U33" s="78"/>
      <c r="V33" s="81"/>
      <c r="W33" s="468">
        <v>14</v>
      </c>
      <c r="X33" s="469">
        <f t="shared" si="0"/>
        <v>0</v>
      </c>
      <c r="Y33" s="469" t="str">
        <f t="shared" ca="1" si="1"/>
        <v>NO CUMPLE</v>
      </c>
      <c r="Z33" s="469"/>
      <c r="AA33" s="81"/>
      <c r="AB33" s="81"/>
      <c r="AC33" s="81"/>
      <c r="AD33" s="467">
        <f t="shared" si="3"/>
        <v>0</v>
      </c>
      <c r="AE33" s="103">
        <f t="shared" ca="1" si="4"/>
        <v>0</v>
      </c>
      <c r="AF33" s="104"/>
      <c r="AG33" s="105" t="s">
        <v>63</v>
      </c>
      <c r="AH33" s="106">
        <f t="shared" si="5"/>
        <v>224</v>
      </c>
      <c r="AI33" s="624"/>
    </row>
    <row r="34" spans="1:35" ht="24.75" hidden="1" customHeight="1">
      <c r="A34" s="261"/>
      <c r="B34" s="670"/>
      <c r="C34" s="653"/>
      <c r="D34" s="653"/>
      <c r="E34" s="653"/>
      <c r="F34" s="653"/>
      <c r="G34" s="668"/>
      <c r="H34" s="666"/>
      <c r="I34" s="669"/>
      <c r="J34" s="100"/>
      <c r="K34" s="3"/>
      <c r="L34" s="100"/>
      <c r="M34" s="3"/>
      <c r="N34" s="661"/>
      <c r="O34" s="661"/>
      <c r="P34" s="653"/>
      <c r="Q34" s="654"/>
      <c r="R34" s="654"/>
      <c r="S34" s="656"/>
      <c r="T34" s="659"/>
      <c r="U34" s="81"/>
      <c r="V34" s="81"/>
      <c r="W34" s="468"/>
      <c r="X34" s="469"/>
      <c r="Y34" s="469"/>
      <c r="Z34" s="469"/>
      <c r="AA34" s="81"/>
      <c r="AB34" s="81"/>
      <c r="AC34" s="81"/>
      <c r="AD34" s="467"/>
      <c r="AE34" s="103"/>
      <c r="AF34" s="104"/>
      <c r="AG34" s="105"/>
      <c r="AH34" s="106"/>
      <c r="AI34" s="659"/>
    </row>
    <row r="35" spans="1:35" ht="24.75" hidden="1" customHeight="1">
      <c r="A35" s="261"/>
      <c r="B35" s="670"/>
      <c r="C35" s="653"/>
      <c r="D35" s="653"/>
      <c r="E35" s="653"/>
      <c r="F35" s="653"/>
      <c r="G35" s="668"/>
      <c r="H35" s="666"/>
      <c r="I35" s="669"/>
      <c r="J35" s="100"/>
      <c r="K35" s="3"/>
      <c r="L35" s="100"/>
      <c r="M35" s="3"/>
      <c r="N35" s="661"/>
      <c r="O35" s="661"/>
      <c r="P35" s="653"/>
      <c r="Q35" s="654"/>
      <c r="R35" s="654"/>
      <c r="S35" s="656"/>
      <c r="T35" s="659"/>
      <c r="U35" s="78"/>
      <c r="V35" s="81"/>
      <c r="W35" s="468"/>
      <c r="X35" s="469"/>
      <c r="Y35" s="469"/>
      <c r="Z35" s="469"/>
      <c r="AA35" s="81"/>
      <c r="AB35" s="81"/>
      <c r="AC35" s="81"/>
      <c r="AD35" s="467"/>
      <c r="AE35" s="103"/>
      <c r="AF35" s="104"/>
      <c r="AG35" s="105"/>
      <c r="AH35" s="106"/>
      <c r="AI35" s="659"/>
    </row>
    <row r="36" spans="1:35" ht="24.75" hidden="1" customHeight="1">
      <c r="A36" s="99"/>
      <c r="B36" s="624"/>
      <c r="C36" s="624"/>
      <c r="D36" s="624"/>
      <c r="E36" s="624"/>
      <c r="F36" s="624"/>
      <c r="G36" s="624"/>
      <c r="H36" s="624"/>
      <c r="I36" s="624"/>
      <c r="J36" s="100"/>
      <c r="K36" s="3"/>
      <c r="L36" s="102"/>
      <c r="M36" s="3"/>
      <c r="N36" s="624"/>
      <c r="O36" s="624"/>
      <c r="P36" s="624"/>
      <c r="Q36" s="624"/>
      <c r="R36" s="624"/>
      <c r="S36" s="624"/>
      <c r="T36" s="624"/>
      <c r="U36" s="81"/>
      <c r="V36" s="81"/>
      <c r="W36" s="468">
        <v>15</v>
      </c>
      <c r="X36" s="469">
        <f t="shared" si="0"/>
        <v>0</v>
      </c>
      <c r="Y36" s="469" t="str">
        <f t="shared" ca="1" si="1"/>
        <v>NO CUMPLE</v>
      </c>
      <c r="Z36" s="469"/>
      <c r="AA36" s="81"/>
      <c r="AB36" s="81"/>
      <c r="AC36" s="81"/>
      <c r="AD36" s="467">
        <f t="shared" si="3"/>
        <v>0</v>
      </c>
      <c r="AE36" s="103">
        <f t="shared" ca="1" si="4"/>
        <v>0</v>
      </c>
      <c r="AF36" s="104"/>
      <c r="AG36" s="105" t="s">
        <v>63</v>
      </c>
      <c r="AH36" s="106">
        <f>AH33+AI$13</f>
        <v>256</v>
      </c>
      <c r="AI36" s="625"/>
    </row>
    <row r="37" spans="1:35" ht="24.75" hidden="1" customHeight="1">
      <c r="A37" s="99"/>
      <c r="B37" s="625"/>
      <c r="C37" s="625"/>
      <c r="D37" s="625"/>
      <c r="E37" s="625"/>
      <c r="F37" s="625"/>
      <c r="G37" s="625"/>
      <c r="H37" s="625"/>
      <c r="I37" s="625"/>
      <c r="J37" s="100"/>
      <c r="K37" s="3"/>
      <c r="L37" s="102"/>
      <c r="M37" s="3"/>
      <c r="N37" s="625"/>
      <c r="O37" s="625"/>
      <c r="P37" s="625"/>
      <c r="Q37" s="625"/>
      <c r="R37" s="625"/>
      <c r="S37" s="625"/>
      <c r="T37" s="625"/>
      <c r="U37" s="78"/>
      <c r="V37" s="81"/>
      <c r="W37" s="78"/>
      <c r="X37" s="78"/>
      <c r="Y37" s="78"/>
      <c r="Z37" s="78"/>
      <c r="AA37" s="81"/>
      <c r="AB37" s="81"/>
      <c r="AC37" s="81"/>
      <c r="AD37" s="81"/>
      <c r="AE37" s="81"/>
      <c r="AF37" s="81"/>
      <c r="AG37" s="81"/>
      <c r="AH37" s="81"/>
      <c r="AI37" s="81"/>
    </row>
    <row r="38" spans="1:35" ht="24.75" customHeight="1">
      <c r="A38" s="78"/>
      <c r="B38" s="643" t="str">
        <f>IF(S39=" "," ",IF(S39&gt;=$H$6,"CUMPLE CON LA EXPERIENCIA REQUERIDA","NO CUMPLE CON LA EXPERIENCIA REQUERIDA"))</f>
        <v>NO CUMPLE CON LA EXPERIENCIA REQUERIDA</v>
      </c>
      <c r="C38" s="644"/>
      <c r="D38" s="644"/>
      <c r="E38" s="644"/>
      <c r="F38" s="644"/>
      <c r="G38" s="644"/>
      <c r="H38" s="644"/>
      <c r="I38" s="644"/>
      <c r="J38" s="644"/>
      <c r="K38" s="644"/>
      <c r="L38" s="644"/>
      <c r="M38" s="644"/>
      <c r="N38" s="644"/>
      <c r="O38" s="645"/>
      <c r="P38" s="629" t="s">
        <v>69</v>
      </c>
      <c r="Q38" s="630"/>
      <c r="R38" s="470"/>
      <c r="S38" s="107">
        <f>IF(T13="SI",SUM(S13:S37),0)</f>
        <v>0</v>
      </c>
      <c r="T38" s="628" t="str">
        <f>IF(S39=" "," ",IF(S39&gt;=$H$6,"CUMPLE","NO CUMPLE"))</f>
        <v>NO CUMPLE</v>
      </c>
      <c r="U38" s="81"/>
      <c r="V38" s="78"/>
      <c r="W38" s="78"/>
      <c r="X38" s="78"/>
      <c r="Y38" s="78"/>
      <c r="Z38" s="78"/>
      <c r="AA38" s="78"/>
      <c r="AB38" s="78"/>
      <c r="AC38" s="78"/>
      <c r="AD38" s="78"/>
      <c r="AE38" s="78"/>
      <c r="AF38" s="78"/>
      <c r="AG38" s="78"/>
      <c r="AH38" s="78"/>
      <c r="AI38" s="78"/>
    </row>
    <row r="39" spans="1:35" ht="39.75" customHeight="1">
      <c r="A39" s="81"/>
      <c r="B39" s="646"/>
      <c r="C39" s="647"/>
      <c r="D39" s="647"/>
      <c r="E39" s="647"/>
      <c r="F39" s="647"/>
      <c r="G39" s="647"/>
      <c r="H39" s="647"/>
      <c r="I39" s="647"/>
      <c r="J39" s="647"/>
      <c r="K39" s="647"/>
      <c r="L39" s="647"/>
      <c r="M39" s="647"/>
      <c r="N39" s="647"/>
      <c r="O39" s="648"/>
      <c r="P39" s="629" t="s">
        <v>70</v>
      </c>
      <c r="Q39" s="630"/>
      <c r="R39" s="470"/>
      <c r="S39" s="108">
        <f>IFERROR((S38/$P$6)," ")</f>
        <v>0</v>
      </c>
      <c r="T39" s="625"/>
      <c r="U39" s="78"/>
      <c r="V39" s="81"/>
      <c r="W39" s="78"/>
      <c r="X39" s="78"/>
      <c r="Y39" s="78"/>
      <c r="Z39" s="78"/>
      <c r="AA39" s="81"/>
      <c r="AB39" s="81"/>
      <c r="AC39" s="81"/>
      <c r="AD39" s="81"/>
      <c r="AE39" s="81"/>
      <c r="AF39" s="81"/>
      <c r="AG39" s="81"/>
      <c r="AH39" s="81"/>
      <c r="AI39" s="81"/>
    </row>
    <row r="40" spans="1:35" ht="30" customHeight="1">
      <c r="A40" s="81"/>
      <c r="B40" s="81"/>
      <c r="C40" s="81"/>
      <c r="D40" s="81"/>
      <c r="E40" s="81"/>
      <c r="F40" s="81"/>
      <c r="G40" s="81"/>
      <c r="H40" s="81"/>
      <c r="I40" s="81"/>
      <c r="J40" s="81"/>
      <c r="K40" s="81"/>
      <c r="L40" s="81"/>
      <c r="M40" s="81"/>
      <c r="N40" s="81"/>
      <c r="O40" s="81"/>
      <c r="P40" s="81"/>
      <c r="Q40" s="81"/>
      <c r="R40" s="81"/>
      <c r="S40" s="81"/>
      <c r="T40" s="81"/>
      <c r="U40" s="81"/>
      <c r="V40" s="81"/>
      <c r="W40" s="78"/>
      <c r="X40" s="78"/>
      <c r="Y40" s="78"/>
      <c r="Z40" s="78"/>
      <c r="AA40" s="81"/>
      <c r="AB40" s="81"/>
      <c r="AC40" s="81"/>
      <c r="AD40" s="81"/>
      <c r="AE40" s="81"/>
      <c r="AF40" s="81"/>
      <c r="AG40" s="81"/>
      <c r="AH40" s="81"/>
      <c r="AI40" s="81"/>
    </row>
    <row r="41" spans="1:35" ht="30" customHeight="1">
      <c r="A41" s="78"/>
      <c r="B41" s="78"/>
      <c r="C41" s="78"/>
      <c r="D41" s="78"/>
      <c r="E41" s="89"/>
      <c r="F41" s="90"/>
      <c r="G41" s="90"/>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row>
    <row r="42" spans="1:35" ht="18" customHeight="1">
      <c r="A42" s="78"/>
      <c r="B42" s="92">
        <v>2</v>
      </c>
      <c r="C42" s="650" t="s">
        <v>71</v>
      </c>
      <c r="D42" s="633"/>
      <c r="E42" s="630"/>
      <c r="F42" s="632">
        <f>IFERROR(VLOOKUP(B42,LISTA_OFERENTES,2,FALSE)," ")</f>
        <v>0</v>
      </c>
      <c r="G42" s="633"/>
      <c r="H42" s="633"/>
      <c r="I42" s="633"/>
      <c r="J42" s="633"/>
      <c r="K42" s="633"/>
      <c r="L42" s="633"/>
      <c r="M42" s="633"/>
      <c r="N42" s="633"/>
      <c r="O42" s="630"/>
      <c r="P42" s="634" t="s">
        <v>44</v>
      </c>
      <c r="Q42" s="633"/>
      <c r="R42" s="630"/>
      <c r="S42" s="93">
        <f>5-(INT(COUNTBLANK(C45:C69))-20)</f>
        <v>0</v>
      </c>
      <c r="T42" s="78"/>
      <c r="U42" s="78"/>
      <c r="V42" s="78"/>
      <c r="W42" s="78"/>
      <c r="X42" s="78"/>
      <c r="Y42" s="78"/>
      <c r="Z42" s="78"/>
      <c r="AA42" s="78"/>
      <c r="AB42" s="78"/>
      <c r="AC42" s="78"/>
      <c r="AD42" s="78"/>
      <c r="AE42" s="78"/>
      <c r="AF42" s="78"/>
      <c r="AG42" s="78"/>
      <c r="AH42" s="78"/>
      <c r="AI42" s="78"/>
    </row>
    <row r="43" spans="1:35" ht="48" customHeight="1">
      <c r="A43" s="101"/>
      <c r="B43" s="651" t="s">
        <v>45</v>
      </c>
      <c r="C43" s="631" t="s">
        <v>46</v>
      </c>
      <c r="D43" s="631" t="s">
        <v>47</v>
      </c>
      <c r="E43" s="631" t="s">
        <v>48</v>
      </c>
      <c r="F43" s="631" t="s">
        <v>49</v>
      </c>
      <c r="G43" s="631" t="s">
        <v>50</v>
      </c>
      <c r="H43" s="631" t="s">
        <v>51</v>
      </c>
      <c r="I43" s="631" t="s">
        <v>52</v>
      </c>
      <c r="J43" s="635" t="s">
        <v>53</v>
      </c>
      <c r="K43" s="633"/>
      <c r="L43" s="633"/>
      <c r="M43" s="630"/>
      <c r="N43" s="631" t="s">
        <v>54</v>
      </c>
      <c r="O43" s="631" t="s">
        <v>55</v>
      </c>
      <c r="P43" s="109" t="s">
        <v>56</v>
      </c>
      <c r="Q43" s="109"/>
      <c r="R43" s="631" t="s">
        <v>57</v>
      </c>
      <c r="S43" s="631" t="s">
        <v>58</v>
      </c>
      <c r="T43" s="631" t="str">
        <f>T11</f>
        <v>CUMPLE CON EL REQUERIMIENTO DE QUE CERTIFIQUEN EXPERIENCIA GENERAL ACREDITADA EN MINIMO TRES (3) DE LOS CÓDIGOS  DE LA CLASIFICACION DE LA UNSPSC?</v>
      </c>
      <c r="U43" s="81"/>
      <c r="V43" s="110"/>
      <c r="W43" s="78"/>
      <c r="X43" s="78"/>
      <c r="Y43" s="78"/>
      <c r="Z43" s="78"/>
      <c r="AA43" s="78"/>
      <c r="AB43" s="78"/>
      <c r="AC43" s="78"/>
      <c r="AD43" s="101"/>
      <c r="AE43" s="101"/>
      <c r="AF43" s="101"/>
      <c r="AG43" s="101"/>
      <c r="AH43" s="101"/>
      <c r="AI43" s="101"/>
    </row>
    <row r="44" spans="1:35" ht="90.75" customHeight="1">
      <c r="A44" s="101"/>
      <c r="B44" s="625"/>
      <c r="C44" s="625"/>
      <c r="D44" s="625"/>
      <c r="E44" s="625"/>
      <c r="F44" s="625"/>
      <c r="G44" s="625"/>
      <c r="H44" s="625"/>
      <c r="I44" s="625"/>
      <c r="J44" s="636" t="s">
        <v>72</v>
      </c>
      <c r="K44" s="633"/>
      <c r="L44" s="633"/>
      <c r="M44" s="630"/>
      <c r="N44" s="625"/>
      <c r="O44" s="625"/>
      <c r="P44" s="95" t="s">
        <v>15</v>
      </c>
      <c r="Q44" s="95" t="s">
        <v>62</v>
      </c>
      <c r="R44" s="625"/>
      <c r="S44" s="625"/>
      <c r="T44" s="625"/>
      <c r="U44" s="78"/>
      <c r="V44" s="110"/>
      <c r="W44" s="78"/>
      <c r="X44" s="78"/>
      <c r="Y44" s="78"/>
      <c r="Z44" s="78"/>
      <c r="AA44" s="78"/>
      <c r="AB44" s="78"/>
      <c r="AC44" s="78"/>
      <c r="AD44" s="101"/>
      <c r="AE44" s="101"/>
      <c r="AF44" s="101"/>
      <c r="AG44" s="101"/>
      <c r="AH44" s="101"/>
      <c r="AI44" s="101"/>
    </row>
    <row r="45" spans="1:35" ht="24.75" customHeight="1">
      <c r="A45" s="99"/>
      <c r="B45" s="637">
        <v>1</v>
      </c>
      <c r="C45" s="627"/>
      <c r="D45" s="627"/>
      <c r="E45" s="627"/>
      <c r="F45" s="627"/>
      <c r="G45" s="649"/>
      <c r="H45" s="639"/>
      <c r="I45" s="640"/>
      <c r="J45" s="100"/>
      <c r="K45" s="3"/>
      <c r="L45" s="100"/>
      <c r="M45" s="3"/>
      <c r="N45" s="620"/>
      <c r="O45" s="620"/>
      <c r="P45" s="627"/>
      <c r="Q45" s="628"/>
      <c r="R45" s="628"/>
      <c r="S45" s="655">
        <f t="shared" ref="S45" si="14">IF(COUNTIF(J45:M49,"CUMPLE")&gt;=1,(G45*I45),0)* (IF(N45="PRESENTÓ CERTIFICADO",1,0))* (IF(O45="ACORDE A ITEM 5.2. (TR)",1,0) )* ( IF(OR(Q45="SIN OBSERVACIÓN", Q45="REQUERIMIENTOS SUBSANADOS"),1,0)) *(IF(OR(R45="NINGUNO", R45="CUMPLEN CON LO SOLICITADO"),1,0))</f>
        <v>0</v>
      </c>
      <c r="T45" s="657"/>
      <c r="U45" s="78"/>
      <c r="V45" s="81"/>
      <c r="W45" s="78"/>
      <c r="X45" s="78"/>
      <c r="Y45" s="78"/>
      <c r="Z45" s="78"/>
      <c r="AA45" s="78"/>
      <c r="AB45" s="78"/>
      <c r="AC45" s="78"/>
      <c r="AD45" s="81"/>
      <c r="AE45" s="81"/>
      <c r="AF45" s="81"/>
      <c r="AG45" s="81"/>
      <c r="AH45" s="81"/>
      <c r="AI45" s="81"/>
    </row>
    <row r="46" spans="1:35" ht="24.75" customHeight="1">
      <c r="A46" s="261"/>
      <c r="B46" s="670"/>
      <c r="C46" s="653"/>
      <c r="D46" s="653"/>
      <c r="E46" s="653"/>
      <c r="F46" s="653"/>
      <c r="G46" s="668"/>
      <c r="H46" s="666"/>
      <c r="I46" s="669"/>
      <c r="J46" s="100"/>
      <c r="K46" s="3"/>
      <c r="L46" s="100"/>
      <c r="M46" s="3"/>
      <c r="N46" s="661"/>
      <c r="O46" s="661"/>
      <c r="P46" s="653"/>
      <c r="Q46" s="654"/>
      <c r="R46" s="654"/>
      <c r="S46" s="656"/>
      <c r="T46" s="658"/>
      <c r="U46" s="81"/>
      <c r="V46" s="81"/>
      <c r="W46" s="78"/>
      <c r="X46" s="78"/>
      <c r="Y46" s="78"/>
      <c r="Z46" s="78"/>
      <c r="AA46" s="78"/>
      <c r="AB46" s="78"/>
      <c r="AC46" s="78"/>
      <c r="AD46" s="81"/>
      <c r="AE46" s="81"/>
      <c r="AF46" s="81"/>
      <c r="AG46" s="81"/>
      <c r="AH46" s="81"/>
      <c r="AI46" s="81"/>
    </row>
    <row r="47" spans="1:35" ht="24.75" customHeight="1">
      <c r="A47" s="261"/>
      <c r="B47" s="670"/>
      <c r="C47" s="653"/>
      <c r="D47" s="653"/>
      <c r="E47" s="653"/>
      <c r="F47" s="653"/>
      <c r="G47" s="668"/>
      <c r="H47" s="666"/>
      <c r="I47" s="669"/>
      <c r="J47" s="102"/>
      <c r="K47" s="3"/>
      <c r="L47" s="100"/>
      <c r="M47" s="3"/>
      <c r="N47" s="661"/>
      <c r="O47" s="661"/>
      <c r="P47" s="653"/>
      <c r="Q47" s="654"/>
      <c r="R47" s="654"/>
      <c r="S47" s="656"/>
      <c r="T47" s="658"/>
      <c r="U47" s="78"/>
      <c r="V47" s="81"/>
      <c r="W47" s="78"/>
      <c r="X47" s="78"/>
      <c r="Y47" s="78"/>
      <c r="Z47" s="78"/>
      <c r="AA47" s="78"/>
      <c r="AB47" s="78"/>
      <c r="AC47" s="78"/>
      <c r="AD47" s="81"/>
      <c r="AE47" s="81"/>
      <c r="AF47" s="81"/>
      <c r="AG47" s="81"/>
      <c r="AH47" s="81"/>
      <c r="AI47" s="81"/>
    </row>
    <row r="48" spans="1:35" ht="24" customHeight="1">
      <c r="A48" s="99"/>
      <c r="B48" s="624"/>
      <c r="C48" s="624"/>
      <c r="D48" s="624"/>
      <c r="E48" s="624"/>
      <c r="F48" s="624"/>
      <c r="G48" s="624"/>
      <c r="H48" s="624"/>
      <c r="I48" s="624"/>
      <c r="J48" s="102"/>
      <c r="K48" s="3"/>
      <c r="L48" s="102"/>
      <c r="M48" s="3"/>
      <c r="N48" s="624"/>
      <c r="O48" s="624"/>
      <c r="P48" s="624"/>
      <c r="Q48" s="624"/>
      <c r="R48" s="624"/>
      <c r="S48" s="624"/>
      <c r="T48" s="624"/>
      <c r="U48" s="78"/>
      <c r="V48" s="81"/>
      <c r="W48" s="78"/>
      <c r="X48" s="78"/>
      <c r="Y48" s="78"/>
      <c r="Z48" s="78"/>
      <c r="AA48" s="78"/>
      <c r="AB48" s="78"/>
      <c r="AC48" s="78"/>
      <c r="AD48" s="81"/>
      <c r="AE48" s="81"/>
      <c r="AF48" s="81"/>
      <c r="AG48" s="81"/>
      <c r="AH48" s="81"/>
      <c r="AI48" s="81"/>
    </row>
    <row r="49" spans="1:35" ht="14" hidden="1">
      <c r="A49" s="99"/>
      <c r="B49" s="625"/>
      <c r="C49" s="625"/>
      <c r="D49" s="625"/>
      <c r="E49" s="625"/>
      <c r="F49" s="625"/>
      <c r="G49" s="625"/>
      <c r="H49" s="625"/>
      <c r="I49" s="625"/>
      <c r="J49" s="102"/>
      <c r="K49" s="3"/>
      <c r="L49" s="102"/>
      <c r="M49" s="3"/>
      <c r="N49" s="625"/>
      <c r="O49" s="625"/>
      <c r="P49" s="625"/>
      <c r="Q49" s="625"/>
      <c r="R49" s="625"/>
      <c r="S49" s="625"/>
      <c r="T49" s="624"/>
      <c r="U49" s="81"/>
      <c r="V49" s="81"/>
      <c r="W49" s="78"/>
      <c r="X49" s="78"/>
      <c r="Y49" s="78"/>
      <c r="Z49" s="78"/>
      <c r="AA49" s="78"/>
      <c r="AB49" s="78"/>
      <c r="AC49" s="78"/>
      <c r="AD49" s="81"/>
      <c r="AE49" s="81"/>
      <c r="AF49" s="81"/>
      <c r="AG49" s="81"/>
      <c r="AH49" s="81"/>
      <c r="AI49" s="81"/>
    </row>
    <row r="50" spans="1:35" ht="24.75" customHeight="1">
      <c r="A50" s="99"/>
      <c r="B50" s="637">
        <v>2</v>
      </c>
      <c r="C50" s="638"/>
      <c r="D50" s="638"/>
      <c r="E50" s="627"/>
      <c r="F50" s="627"/>
      <c r="G50" s="642"/>
      <c r="H50" s="639"/>
      <c r="I50" s="641"/>
      <c r="J50" s="100"/>
      <c r="K50" s="3"/>
      <c r="L50" s="100"/>
      <c r="M50" s="3"/>
      <c r="N50" s="620"/>
      <c r="O50" s="620"/>
      <c r="P50" s="627"/>
      <c r="Q50" s="628"/>
      <c r="R50" s="626"/>
      <c r="S50" s="655">
        <f t="shared" ref="S50:S65" si="15">IF(COUNTIF(J50:M54,"CUMPLE")&gt;=1,(G50*I50),0)* (IF(N50="PRESENTÓ CERTIFICADO",1,0))* (IF(O50="ACORDE A ITEM 5.2. (TR)",1,0) )* ( IF(OR(Q50="SIN OBSERVACIÓN", Q50="REQUERIMIENTOS SUBSANADOS"),1,0)) *(IF(OR(R50="NINGUNO", R50="CUMPLEN CON LO SOLICITADO"),1,0))</f>
        <v>0</v>
      </c>
      <c r="T50" s="624"/>
      <c r="U50" s="78"/>
      <c r="V50" s="81"/>
      <c r="W50" s="78"/>
      <c r="X50" s="78"/>
      <c r="Y50" s="78"/>
      <c r="Z50" s="78"/>
      <c r="AA50" s="78"/>
      <c r="AB50" s="78"/>
      <c r="AC50" s="78"/>
      <c r="AD50" s="81"/>
      <c r="AE50" s="81"/>
      <c r="AF50" s="81"/>
      <c r="AG50" s="81"/>
      <c r="AH50" s="81"/>
      <c r="AI50" s="81"/>
    </row>
    <row r="51" spans="1:35" ht="24.75" customHeight="1">
      <c r="A51" s="261"/>
      <c r="B51" s="670"/>
      <c r="C51" s="671"/>
      <c r="D51" s="671"/>
      <c r="E51" s="653"/>
      <c r="F51" s="653"/>
      <c r="G51" s="672"/>
      <c r="H51" s="666"/>
      <c r="I51" s="660"/>
      <c r="J51" s="100"/>
      <c r="K51" s="3"/>
      <c r="L51" s="100"/>
      <c r="M51" s="3"/>
      <c r="N51" s="661"/>
      <c r="O51" s="661"/>
      <c r="P51" s="653"/>
      <c r="Q51" s="654"/>
      <c r="R51" s="652"/>
      <c r="S51" s="656"/>
      <c r="T51" s="659"/>
      <c r="U51" s="78"/>
      <c r="V51" s="81"/>
      <c r="W51" s="78"/>
      <c r="X51" s="78"/>
      <c r="Y51" s="78"/>
      <c r="Z51" s="78"/>
      <c r="AA51" s="78"/>
      <c r="AB51" s="78"/>
      <c r="AC51" s="78"/>
      <c r="AD51" s="81"/>
      <c r="AE51" s="81"/>
      <c r="AF51" s="81"/>
      <c r="AG51" s="81"/>
      <c r="AH51" s="81"/>
      <c r="AI51" s="81"/>
    </row>
    <row r="52" spans="1:35" ht="24.75" customHeight="1">
      <c r="A52" s="261"/>
      <c r="B52" s="670"/>
      <c r="C52" s="671"/>
      <c r="D52" s="671"/>
      <c r="E52" s="653"/>
      <c r="F52" s="653"/>
      <c r="G52" s="672"/>
      <c r="H52" s="666"/>
      <c r="I52" s="660"/>
      <c r="J52" s="102"/>
      <c r="K52" s="3"/>
      <c r="L52" s="100"/>
      <c r="M52" s="3"/>
      <c r="N52" s="661"/>
      <c r="O52" s="661"/>
      <c r="P52" s="653"/>
      <c r="Q52" s="654"/>
      <c r="R52" s="652"/>
      <c r="S52" s="656"/>
      <c r="T52" s="659"/>
      <c r="U52" s="81"/>
      <c r="V52" s="81"/>
      <c r="W52" s="78"/>
      <c r="X52" s="78"/>
      <c r="Y52" s="78"/>
      <c r="Z52" s="78"/>
      <c r="AA52" s="78"/>
      <c r="AB52" s="78"/>
      <c r="AC52" s="78"/>
      <c r="AD52" s="81"/>
      <c r="AE52" s="81"/>
      <c r="AF52" s="81"/>
      <c r="AG52" s="81"/>
      <c r="AH52" s="81"/>
      <c r="AI52" s="81"/>
    </row>
    <row r="53" spans="1:35" ht="24.75" customHeight="1">
      <c r="A53" s="99"/>
      <c r="B53" s="624"/>
      <c r="C53" s="624"/>
      <c r="D53" s="624"/>
      <c r="E53" s="624"/>
      <c r="F53" s="624"/>
      <c r="G53" s="624"/>
      <c r="H53" s="624"/>
      <c r="I53" s="624"/>
      <c r="J53" s="102"/>
      <c r="K53" s="3"/>
      <c r="L53" s="102"/>
      <c r="M53" s="3"/>
      <c r="N53" s="624"/>
      <c r="O53" s="624"/>
      <c r="P53" s="624"/>
      <c r="Q53" s="624"/>
      <c r="R53" s="624"/>
      <c r="S53" s="624"/>
      <c r="T53" s="624"/>
      <c r="U53" s="78"/>
      <c r="V53" s="81"/>
      <c r="W53" s="78"/>
      <c r="X53" s="78"/>
      <c r="Y53" s="78"/>
      <c r="Z53" s="78"/>
      <c r="AA53" s="78"/>
      <c r="AB53" s="78"/>
      <c r="AC53" s="78"/>
      <c r="AD53" s="81"/>
      <c r="AE53" s="81"/>
      <c r="AF53" s="81"/>
      <c r="AG53" s="81"/>
      <c r="AH53" s="81"/>
      <c r="AI53" s="81"/>
    </row>
    <row r="54" spans="1:35" ht="24.75" hidden="1" customHeight="1">
      <c r="A54" s="99"/>
      <c r="B54" s="625"/>
      <c r="C54" s="625"/>
      <c r="D54" s="625"/>
      <c r="E54" s="625"/>
      <c r="F54" s="625"/>
      <c r="G54" s="625"/>
      <c r="H54" s="625"/>
      <c r="I54" s="625"/>
      <c r="J54" s="102"/>
      <c r="K54" s="3"/>
      <c r="L54" s="102"/>
      <c r="M54" s="3"/>
      <c r="N54" s="625"/>
      <c r="O54" s="625"/>
      <c r="P54" s="625"/>
      <c r="Q54" s="625"/>
      <c r="R54" s="625"/>
      <c r="S54" s="625"/>
      <c r="T54" s="624"/>
      <c r="U54" s="78"/>
      <c r="V54" s="81"/>
      <c r="W54" s="78"/>
      <c r="X54" s="78"/>
      <c r="Y54" s="78"/>
      <c r="Z54" s="78"/>
      <c r="AA54" s="78"/>
      <c r="AB54" s="78"/>
      <c r="AC54" s="78"/>
      <c r="AD54" s="81"/>
      <c r="AE54" s="81"/>
      <c r="AF54" s="81"/>
      <c r="AG54" s="81"/>
      <c r="AH54" s="81"/>
      <c r="AI54" s="81"/>
    </row>
    <row r="55" spans="1:35" ht="24.75" customHeight="1">
      <c r="A55" s="99"/>
      <c r="B55" s="637">
        <v>3</v>
      </c>
      <c r="C55" s="627"/>
      <c r="D55" s="627"/>
      <c r="E55" s="627"/>
      <c r="F55" s="627"/>
      <c r="G55" s="649"/>
      <c r="H55" s="639"/>
      <c r="I55" s="640"/>
      <c r="J55" s="100"/>
      <c r="K55" s="3"/>
      <c r="L55" s="100"/>
      <c r="M55" s="3"/>
      <c r="N55" s="620"/>
      <c r="O55" s="620"/>
      <c r="P55" s="627"/>
      <c r="Q55" s="628"/>
      <c r="R55" s="628"/>
      <c r="S55" s="655">
        <f t="shared" si="15"/>
        <v>0</v>
      </c>
      <c r="T55" s="624"/>
      <c r="U55" s="81"/>
      <c r="V55" s="81"/>
      <c r="W55" s="78"/>
      <c r="X55" s="78"/>
      <c r="Y55" s="78"/>
      <c r="Z55" s="78"/>
      <c r="AA55" s="78"/>
      <c r="AB55" s="78"/>
      <c r="AC55" s="78"/>
      <c r="AD55" s="81"/>
      <c r="AE55" s="81"/>
      <c r="AF55" s="81"/>
      <c r="AG55" s="81"/>
      <c r="AH55" s="81"/>
      <c r="AI55" s="81"/>
    </row>
    <row r="56" spans="1:35" ht="24.75" customHeight="1">
      <c r="A56" s="261"/>
      <c r="B56" s="670"/>
      <c r="C56" s="653"/>
      <c r="D56" s="653"/>
      <c r="E56" s="653"/>
      <c r="F56" s="653"/>
      <c r="G56" s="668"/>
      <c r="H56" s="666"/>
      <c r="I56" s="669"/>
      <c r="J56" s="100"/>
      <c r="K56" s="3"/>
      <c r="L56" s="100"/>
      <c r="M56" s="3"/>
      <c r="N56" s="661"/>
      <c r="O56" s="661"/>
      <c r="P56" s="653"/>
      <c r="Q56" s="654"/>
      <c r="R56" s="654"/>
      <c r="S56" s="656"/>
      <c r="T56" s="659"/>
      <c r="U56" s="78"/>
      <c r="V56" s="81"/>
      <c r="W56" s="78"/>
      <c r="X56" s="78"/>
      <c r="Y56" s="78"/>
      <c r="Z56" s="78"/>
      <c r="AA56" s="78"/>
      <c r="AB56" s="78"/>
      <c r="AC56" s="78"/>
      <c r="AD56" s="81"/>
      <c r="AE56" s="81"/>
      <c r="AF56" s="81"/>
      <c r="AG56" s="81"/>
      <c r="AH56" s="81"/>
      <c r="AI56" s="81"/>
    </row>
    <row r="57" spans="1:35" ht="24.75" customHeight="1">
      <c r="A57" s="261"/>
      <c r="B57" s="670"/>
      <c r="C57" s="653"/>
      <c r="D57" s="653"/>
      <c r="E57" s="653"/>
      <c r="F57" s="653"/>
      <c r="G57" s="668"/>
      <c r="H57" s="666"/>
      <c r="I57" s="669"/>
      <c r="J57" s="102"/>
      <c r="K57" s="3"/>
      <c r="L57" s="100"/>
      <c r="M57" s="3"/>
      <c r="N57" s="661"/>
      <c r="O57" s="661"/>
      <c r="P57" s="653"/>
      <c r="Q57" s="654"/>
      <c r="R57" s="654"/>
      <c r="S57" s="656"/>
      <c r="T57" s="659"/>
      <c r="U57" s="78"/>
      <c r="V57" s="81"/>
      <c r="W57" s="78"/>
      <c r="X57" s="78"/>
      <c r="Y57" s="78"/>
      <c r="Z57" s="78"/>
      <c r="AA57" s="78"/>
      <c r="AB57" s="78"/>
      <c r="AC57" s="78"/>
      <c r="AD57" s="81"/>
      <c r="AE57" s="81"/>
      <c r="AF57" s="81"/>
      <c r="AG57" s="81"/>
      <c r="AH57" s="81"/>
      <c r="AI57" s="81"/>
    </row>
    <row r="58" spans="1:35" ht="24.75" customHeight="1">
      <c r="A58" s="99"/>
      <c r="B58" s="624"/>
      <c r="C58" s="624"/>
      <c r="D58" s="624"/>
      <c r="E58" s="624"/>
      <c r="F58" s="624"/>
      <c r="G58" s="624"/>
      <c r="H58" s="624"/>
      <c r="I58" s="624"/>
      <c r="J58" s="102"/>
      <c r="K58" s="3"/>
      <c r="L58" s="102"/>
      <c r="M58" s="3"/>
      <c r="N58" s="624"/>
      <c r="O58" s="624"/>
      <c r="P58" s="624"/>
      <c r="Q58" s="624"/>
      <c r="R58" s="624"/>
      <c r="S58" s="624"/>
      <c r="T58" s="624"/>
      <c r="U58" s="81"/>
      <c r="V58" s="81"/>
      <c r="W58" s="78"/>
      <c r="X58" s="78"/>
      <c r="Y58" s="78"/>
      <c r="Z58" s="78"/>
      <c r="AA58" s="78"/>
      <c r="AB58" s="78"/>
      <c r="AC58" s="78"/>
      <c r="AD58" s="81"/>
      <c r="AE58" s="81"/>
      <c r="AF58" s="81"/>
      <c r="AG58" s="81"/>
      <c r="AH58" s="81"/>
      <c r="AI58" s="81"/>
    </row>
    <row r="59" spans="1:35" ht="24.75" hidden="1" customHeight="1">
      <c r="A59" s="99"/>
      <c r="B59" s="625"/>
      <c r="C59" s="625"/>
      <c r="D59" s="625"/>
      <c r="E59" s="625"/>
      <c r="F59" s="625"/>
      <c r="G59" s="625"/>
      <c r="H59" s="625"/>
      <c r="I59" s="625"/>
      <c r="J59" s="102"/>
      <c r="K59" s="3"/>
      <c r="L59" s="102"/>
      <c r="M59" s="3"/>
      <c r="N59" s="625"/>
      <c r="O59" s="625"/>
      <c r="P59" s="625"/>
      <c r="Q59" s="625"/>
      <c r="R59" s="625"/>
      <c r="S59" s="625"/>
      <c r="T59" s="624"/>
      <c r="U59" s="78"/>
      <c r="V59" s="81"/>
      <c r="W59" s="78"/>
      <c r="X59" s="78"/>
      <c r="Y59" s="78"/>
      <c r="Z59" s="78"/>
      <c r="AA59" s="78"/>
      <c r="AB59" s="78"/>
      <c r="AC59" s="78"/>
      <c r="AD59" s="81"/>
      <c r="AE59" s="81"/>
      <c r="AF59" s="81"/>
      <c r="AG59" s="81"/>
      <c r="AH59" s="81"/>
      <c r="AI59" s="81"/>
    </row>
    <row r="60" spans="1:35" ht="24.75" customHeight="1">
      <c r="A60" s="99"/>
      <c r="B60" s="637">
        <v>4</v>
      </c>
      <c r="C60" s="638"/>
      <c r="D60" s="638"/>
      <c r="E60" s="638"/>
      <c r="F60" s="627"/>
      <c r="G60" s="642"/>
      <c r="H60" s="639"/>
      <c r="I60" s="641"/>
      <c r="J60" s="100"/>
      <c r="K60" s="3"/>
      <c r="L60" s="100"/>
      <c r="M60" s="3"/>
      <c r="N60" s="620"/>
      <c r="O60" s="620"/>
      <c r="P60" s="627"/>
      <c r="Q60" s="628"/>
      <c r="R60" s="626"/>
      <c r="S60" s="655">
        <f t="shared" si="15"/>
        <v>0</v>
      </c>
      <c r="T60" s="624"/>
      <c r="U60" s="78"/>
      <c r="V60" s="81"/>
      <c r="W60" s="78"/>
      <c r="X60" s="78"/>
      <c r="Y60" s="78"/>
      <c r="Z60" s="78"/>
      <c r="AA60" s="78"/>
      <c r="AB60" s="78"/>
      <c r="AC60" s="78"/>
      <c r="AD60" s="81"/>
      <c r="AE60" s="81"/>
      <c r="AF60" s="81"/>
      <c r="AG60" s="81"/>
      <c r="AH60" s="81"/>
      <c r="AI60" s="81"/>
    </row>
    <row r="61" spans="1:35" ht="24.75" customHeight="1">
      <c r="A61" s="261"/>
      <c r="B61" s="670"/>
      <c r="C61" s="671"/>
      <c r="D61" s="671"/>
      <c r="E61" s="671"/>
      <c r="F61" s="653"/>
      <c r="G61" s="672"/>
      <c r="H61" s="666"/>
      <c r="I61" s="660"/>
      <c r="J61" s="100"/>
      <c r="K61" s="3"/>
      <c r="L61" s="100"/>
      <c r="M61" s="3"/>
      <c r="N61" s="661"/>
      <c r="O61" s="661"/>
      <c r="P61" s="653"/>
      <c r="Q61" s="654"/>
      <c r="R61" s="652"/>
      <c r="S61" s="656"/>
      <c r="T61" s="659"/>
      <c r="U61" s="81"/>
      <c r="V61" s="81"/>
      <c r="W61" s="78"/>
      <c r="X61" s="78"/>
      <c r="Y61" s="78"/>
      <c r="Z61" s="78"/>
      <c r="AA61" s="78"/>
      <c r="AB61" s="78"/>
      <c r="AC61" s="78"/>
      <c r="AD61" s="81"/>
      <c r="AE61" s="81"/>
      <c r="AF61" s="81"/>
      <c r="AG61" s="81"/>
      <c r="AH61" s="81"/>
      <c r="AI61" s="81"/>
    </row>
    <row r="62" spans="1:35" ht="24.75" customHeight="1">
      <c r="A62" s="261"/>
      <c r="B62" s="670"/>
      <c r="C62" s="671"/>
      <c r="D62" s="671"/>
      <c r="E62" s="671"/>
      <c r="F62" s="653"/>
      <c r="G62" s="672"/>
      <c r="H62" s="666"/>
      <c r="I62" s="660"/>
      <c r="J62" s="102"/>
      <c r="K62" s="3"/>
      <c r="L62" s="100"/>
      <c r="M62" s="3"/>
      <c r="N62" s="661"/>
      <c r="O62" s="661"/>
      <c r="P62" s="653"/>
      <c r="Q62" s="654"/>
      <c r="R62" s="652"/>
      <c r="S62" s="656"/>
      <c r="T62" s="659"/>
      <c r="U62" s="78"/>
      <c r="V62" s="81"/>
      <c r="W62" s="78"/>
      <c r="X62" s="78"/>
      <c r="Y62" s="78"/>
      <c r="Z62" s="78"/>
      <c r="AA62" s="78"/>
      <c r="AB62" s="78"/>
      <c r="AC62" s="78"/>
      <c r="AD62" s="81"/>
      <c r="AE62" s="81"/>
      <c r="AF62" s="81"/>
      <c r="AG62" s="81"/>
      <c r="AH62" s="81"/>
      <c r="AI62" s="81"/>
    </row>
    <row r="63" spans="1:35" ht="24.75" customHeight="1">
      <c r="A63" s="99"/>
      <c r="B63" s="624"/>
      <c r="C63" s="624"/>
      <c r="D63" s="624"/>
      <c r="E63" s="624"/>
      <c r="F63" s="624"/>
      <c r="G63" s="624"/>
      <c r="H63" s="624"/>
      <c r="I63" s="624"/>
      <c r="J63" s="102"/>
      <c r="K63" s="3"/>
      <c r="L63" s="102"/>
      <c r="M63" s="3"/>
      <c r="N63" s="624"/>
      <c r="O63" s="624"/>
      <c r="P63" s="624"/>
      <c r="Q63" s="624"/>
      <c r="R63" s="624"/>
      <c r="S63" s="624"/>
      <c r="T63" s="624"/>
      <c r="U63" s="78"/>
      <c r="V63" s="81"/>
      <c r="W63" s="78"/>
      <c r="X63" s="78"/>
      <c r="Y63" s="78"/>
      <c r="Z63" s="78"/>
      <c r="AA63" s="78"/>
      <c r="AB63" s="78"/>
      <c r="AC63" s="78"/>
      <c r="AD63" s="81"/>
      <c r="AE63" s="81"/>
      <c r="AF63" s="81"/>
      <c r="AG63" s="81"/>
      <c r="AH63" s="81"/>
      <c r="AI63" s="81"/>
    </row>
    <row r="64" spans="1:35" ht="24" hidden="1" customHeight="1">
      <c r="A64" s="99"/>
      <c r="B64" s="625"/>
      <c r="C64" s="625"/>
      <c r="D64" s="625"/>
      <c r="E64" s="625"/>
      <c r="F64" s="625"/>
      <c r="G64" s="625"/>
      <c r="H64" s="625"/>
      <c r="I64" s="625"/>
      <c r="J64" s="102"/>
      <c r="K64" s="3"/>
      <c r="L64" s="102"/>
      <c r="M64" s="3"/>
      <c r="N64" s="625"/>
      <c r="O64" s="625"/>
      <c r="P64" s="625"/>
      <c r="Q64" s="625"/>
      <c r="R64" s="625"/>
      <c r="S64" s="625"/>
      <c r="T64" s="624"/>
      <c r="U64" s="81"/>
      <c r="V64" s="81"/>
      <c r="W64" s="78"/>
      <c r="X64" s="78"/>
      <c r="Y64" s="78"/>
      <c r="Z64" s="78"/>
      <c r="AA64" s="78"/>
      <c r="AB64" s="78"/>
      <c r="AC64" s="78"/>
      <c r="AD64" s="81"/>
      <c r="AE64" s="81"/>
      <c r="AF64" s="81"/>
      <c r="AG64" s="81"/>
      <c r="AH64" s="81"/>
      <c r="AI64" s="81"/>
    </row>
    <row r="65" spans="1:35" ht="24.75" customHeight="1">
      <c r="A65" s="99"/>
      <c r="B65" s="637">
        <v>5</v>
      </c>
      <c r="C65" s="627"/>
      <c r="D65" s="627"/>
      <c r="E65" s="627"/>
      <c r="F65" s="627"/>
      <c r="G65" s="649"/>
      <c r="H65" s="639"/>
      <c r="I65" s="640"/>
      <c r="J65" s="100"/>
      <c r="K65" s="3"/>
      <c r="L65" s="100"/>
      <c r="M65" s="3"/>
      <c r="N65" s="620"/>
      <c r="O65" s="620"/>
      <c r="P65" s="627"/>
      <c r="Q65" s="628"/>
      <c r="R65" s="628"/>
      <c r="S65" s="655">
        <f t="shared" si="15"/>
        <v>0</v>
      </c>
      <c r="T65" s="624"/>
      <c r="U65" s="78"/>
      <c r="V65" s="81"/>
      <c r="W65" s="78"/>
      <c r="X65" s="78"/>
      <c r="Y65" s="78"/>
      <c r="Z65" s="78"/>
      <c r="AA65" s="78"/>
      <c r="AB65" s="78"/>
      <c r="AC65" s="78"/>
      <c r="AD65" s="81"/>
      <c r="AE65" s="81"/>
      <c r="AF65" s="81"/>
      <c r="AG65" s="81"/>
      <c r="AH65" s="81"/>
      <c r="AI65" s="81"/>
    </row>
    <row r="66" spans="1:35" ht="24.75" customHeight="1">
      <c r="A66" s="261"/>
      <c r="B66" s="670"/>
      <c r="C66" s="653"/>
      <c r="D66" s="653"/>
      <c r="E66" s="653"/>
      <c r="F66" s="653"/>
      <c r="G66" s="668"/>
      <c r="H66" s="666"/>
      <c r="I66" s="669"/>
      <c r="J66" s="100"/>
      <c r="K66" s="3"/>
      <c r="L66" s="100"/>
      <c r="M66" s="3"/>
      <c r="N66" s="661"/>
      <c r="O66" s="661"/>
      <c r="P66" s="653"/>
      <c r="Q66" s="654"/>
      <c r="R66" s="654"/>
      <c r="S66" s="656"/>
      <c r="T66" s="659"/>
      <c r="U66" s="78"/>
      <c r="V66" s="81"/>
      <c r="W66" s="78"/>
      <c r="X66" s="78"/>
      <c r="Y66" s="78"/>
      <c r="Z66" s="78"/>
      <c r="AA66" s="78"/>
      <c r="AB66" s="78"/>
      <c r="AC66" s="78"/>
      <c r="AD66" s="81"/>
      <c r="AE66" s="81"/>
      <c r="AF66" s="81"/>
      <c r="AG66" s="81"/>
      <c r="AH66" s="81"/>
      <c r="AI66" s="81"/>
    </row>
    <row r="67" spans="1:35" ht="24.75" customHeight="1">
      <c r="A67" s="261"/>
      <c r="B67" s="670"/>
      <c r="C67" s="653"/>
      <c r="D67" s="653"/>
      <c r="E67" s="653"/>
      <c r="F67" s="653"/>
      <c r="G67" s="668"/>
      <c r="H67" s="666"/>
      <c r="I67" s="669"/>
      <c r="J67" s="102"/>
      <c r="K67" s="3"/>
      <c r="L67" s="100"/>
      <c r="M67" s="3"/>
      <c r="N67" s="661"/>
      <c r="O67" s="661"/>
      <c r="P67" s="653"/>
      <c r="Q67" s="654"/>
      <c r="R67" s="654"/>
      <c r="S67" s="656"/>
      <c r="T67" s="659"/>
      <c r="U67" s="81"/>
      <c r="V67" s="81"/>
      <c r="W67" s="78"/>
      <c r="X67" s="78"/>
      <c r="Y67" s="78"/>
      <c r="Z67" s="78"/>
      <c r="AA67" s="78"/>
      <c r="AB67" s="78"/>
      <c r="AC67" s="78"/>
      <c r="AD67" s="81"/>
      <c r="AE67" s="81"/>
      <c r="AF67" s="81"/>
      <c r="AG67" s="81"/>
      <c r="AH67" s="81"/>
      <c r="AI67" s="81"/>
    </row>
    <row r="68" spans="1:35" ht="24.75" customHeight="1">
      <c r="A68" s="99"/>
      <c r="B68" s="624"/>
      <c r="C68" s="624"/>
      <c r="D68" s="624"/>
      <c r="E68" s="624"/>
      <c r="F68" s="624"/>
      <c r="G68" s="624"/>
      <c r="H68" s="624"/>
      <c r="I68" s="624"/>
      <c r="J68" s="102"/>
      <c r="K68" s="3"/>
      <c r="L68" s="102"/>
      <c r="M68" s="3"/>
      <c r="N68" s="624"/>
      <c r="O68" s="624"/>
      <c r="P68" s="624"/>
      <c r="Q68" s="624"/>
      <c r="R68" s="624"/>
      <c r="S68" s="624"/>
      <c r="T68" s="624"/>
      <c r="U68" s="78"/>
      <c r="V68" s="81"/>
      <c r="W68" s="78"/>
      <c r="X68" s="78"/>
      <c r="Y68" s="78"/>
      <c r="Z68" s="78"/>
      <c r="AA68" s="78"/>
      <c r="AB68" s="78"/>
      <c r="AC68" s="78"/>
      <c r="AD68" s="81"/>
      <c r="AE68" s="81"/>
      <c r="AF68" s="81"/>
      <c r="AG68" s="81"/>
      <c r="AH68" s="81"/>
      <c r="AI68" s="81"/>
    </row>
    <row r="69" spans="1:35" ht="24" hidden="1" customHeight="1">
      <c r="A69" s="99"/>
      <c r="B69" s="625"/>
      <c r="C69" s="625"/>
      <c r="D69" s="625"/>
      <c r="E69" s="625"/>
      <c r="F69" s="625"/>
      <c r="G69" s="625"/>
      <c r="H69" s="625"/>
      <c r="I69" s="625"/>
      <c r="J69" s="102"/>
      <c r="K69" s="3"/>
      <c r="L69" s="102"/>
      <c r="M69" s="3"/>
      <c r="N69" s="625"/>
      <c r="O69" s="625"/>
      <c r="P69" s="625"/>
      <c r="Q69" s="625"/>
      <c r="R69" s="625"/>
      <c r="S69" s="625"/>
      <c r="T69" s="625"/>
      <c r="U69" s="78"/>
      <c r="V69" s="81"/>
      <c r="W69" s="78"/>
      <c r="X69" s="78"/>
      <c r="Y69" s="78"/>
      <c r="Z69" s="78"/>
      <c r="AA69" s="81"/>
      <c r="AB69" s="81"/>
      <c r="AC69" s="81"/>
      <c r="AD69" s="81"/>
      <c r="AE69" s="81"/>
      <c r="AF69" s="81"/>
      <c r="AG69" s="81"/>
      <c r="AH69" s="81"/>
      <c r="AI69" s="81"/>
    </row>
    <row r="70" spans="1:35" ht="24.75" customHeight="1">
      <c r="A70" s="78"/>
      <c r="B70" s="643" t="str">
        <f>IF(S71=" "," ",IF(S71&gt;=$H$6,"CUMPLE CON LA EXPERIENCIA REQUERIDA","NO CUMPLE CON LA EXPERIENCIA REQUERIDA"))</f>
        <v>NO CUMPLE CON LA EXPERIENCIA REQUERIDA</v>
      </c>
      <c r="C70" s="644"/>
      <c r="D70" s="644"/>
      <c r="E70" s="644"/>
      <c r="F70" s="644"/>
      <c r="G70" s="644"/>
      <c r="H70" s="644"/>
      <c r="I70" s="644"/>
      <c r="J70" s="644"/>
      <c r="K70" s="644"/>
      <c r="L70" s="644"/>
      <c r="M70" s="644"/>
      <c r="N70" s="644"/>
      <c r="O70" s="645"/>
      <c r="P70" s="629" t="s">
        <v>69</v>
      </c>
      <c r="Q70" s="630"/>
      <c r="R70" s="470"/>
      <c r="S70" s="107">
        <f>IF(T45="SI",SUM(S45:S69),0)</f>
        <v>0</v>
      </c>
      <c r="T70" s="628" t="str">
        <f>IF(S71=" "," ",IF(S71&gt;=$H$6,"CUMPLE","NO CUMPLE"))</f>
        <v>NO CUMPLE</v>
      </c>
      <c r="U70" s="81"/>
      <c r="V70" s="78"/>
      <c r="W70" s="78"/>
      <c r="X70" s="78"/>
      <c r="Y70" s="78"/>
      <c r="Z70" s="78"/>
      <c r="AA70" s="78"/>
      <c r="AB70" s="78"/>
      <c r="AC70" s="78"/>
      <c r="AD70" s="78"/>
      <c r="AE70" s="78"/>
      <c r="AF70" s="78"/>
      <c r="AG70" s="78"/>
      <c r="AH70" s="78"/>
      <c r="AI70" s="78"/>
    </row>
    <row r="71" spans="1:35" ht="24.75" customHeight="1">
      <c r="A71" s="81"/>
      <c r="B71" s="646"/>
      <c r="C71" s="647"/>
      <c r="D71" s="647"/>
      <c r="E71" s="647"/>
      <c r="F71" s="647"/>
      <c r="G71" s="647"/>
      <c r="H71" s="647"/>
      <c r="I71" s="647"/>
      <c r="J71" s="647"/>
      <c r="K71" s="647"/>
      <c r="L71" s="647"/>
      <c r="M71" s="647"/>
      <c r="N71" s="647"/>
      <c r="O71" s="648"/>
      <c r="P71" s="629" t="s">
        <v>70</v>
      </c>
      <c r="Q71" s="630"/>
      <c r="R71" s="470"/>
      <c r="S71" s="108">
        <f>IFERROR((S70/$P$6)," ")</f>
        <v>0</v>
      </c>
      <c r="T71" s="625"/>
      <c r="U71" s="81"/>
      <c r="V71" s="81"/>
      <c r="W71" s="78"/>
      <c r="X71" s="78"/>
      <c r="Y71" s="78"/>
      <c r="Z71" s="78"/>
      <c r="AA71" s="81"/>
      <c r="AB71" s="81"/>
      <c r="AC71" s="81"/>
      <c r="AD71" s="81"/>
      <c r="AE71" s="81"/>
      <c r="AF71" s="81"/>
      <c r="AG71" s="81"/>
      <c r="AH71" s="81"/>
      <c r="AI71" s="81"/>
    </row>
    <row r="72" spans="1:35" ht="30" customHeight="1">
      <c r="A72" s="78"/>
      <c r="B72" s="78"/>
      <c r="C72" s="78"/>
      <c r="D72" s="78"/>
      <c r="E72" s="89"/>
      <c r="F72" s="90"/>
      <c r="G72" s="90"/>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row>
    <row r="73" spans="1:35" ht="30" customHeight="1">
      <c r="A73" s="78"/>
      <c r="B73" s="78"/>
      <c r="C73" s="78"/>
      <c r="D73" s="78"/>
      <c r="E73" s="89"/>
      <c r="F73" s="90"/>
      <c r="G73" s="90"/>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row>
    <row r="74" spans="1:35" ht="36" customHeight="1">
      <c r="A74" s="78"/>
      <c r="B74" s="92">
        <v>3</v>
      </c>
      <c r="C74" s="650" t="s">
        <v>71</v>
      </c>
      <c r="D74" s="633"/>
      <c r="E74" s="630"/>
      <c r="F74" s="632">
        <f>IFERROR(VLOOKUP(B74,LISTA_OFERENTES,2,FALSE)," ")</f>
        <v>0</v>
      </c>
      <c r="G74" s="633"/>
      <c r="H74" s="633"/>
      <c r="I74" s="633"/>
      <c r="J74" s="633"/>
      <c r="K74" s="633"/>
      <c r="L74" s="633"/>
      <c r="M74" s="633"/>
      <c r="N74" s="633"/>
      <c r="O74" s="630"/>
      <c r="P74" s="634" t="s">
        <v>44</v>
      </c>
      <c r="Q74" s="633"/>
      <c r="R74" s="630"/>
      <c r="S74" s="93">
        <f>5-(INT(COUNTBLANK(C77:C101))-20)</f>
        <v>0</v>
      </c>
      <c r="T74" s="78"/>
      <c r="U74" s="78"/>
      <c r="V74" s="78"/>
      <c r="W74" s="78"/>
      <c r="X74" s="78"/>
      <c r="Y74" s="78"/>
      <c r="Z74" s="78"/>
      <c r="AA74" s="78"/>
      <c r="AB74" s="78"/>
      <c r="AC74" s="78"/>
      <c r="AD74" s="78"/>
      <c r="AE74" s="78"/>
      <c r="AF74" s="78"/>
      <c r="AG74" s="78"/>
      <c r="AH74" s="78"/>
      <c r="AI74" s="78"/>
    </row>
    <row r="75" spans="1:35" ht="48" customHeight="1">
      <c r="A75" s="101"/>
      <c r="B75" s="651" t="s">
        <v>45</v>
      </c>
      <c r="C75" s="631" t="s">
        <v>46</v>
      </c>
      <c r="D75" s="631" t="s">
        <v>47</v>
      </c>
      <c r="E75" s="631" t="s">
        <v>48</v>
      </c>
      <c r="F75" s="631" t="s">
        <v>49</v>
      </c>
      <c r="G75" s="631" t="s">
        <v>50</v>
      </c>
      <c r="H75" s="631" t="s">
        <v>51</v>
      </c>
      <c r="I75" s="631" t="s">
        <v>52</v>
      </c>
      <c r="J75" s="635" t="s">
        <v>53</v>
      </c>
      <c r="K75" s="633"/>
      <c r="L75" s="633"/>
      <c r="M75" s="630"/>
      <c r="N75" s="631" t="s">
        <v>54</v>
      </c>
      <c r="O75" s="631" t="s">
        <v>55</v>
      </c>
      <c r="P75" s="109" t="s">
        <v>56</v>
      </c>
      <c r="Q75" s="109"/>
      <c r="R75" s="631" t="s">
        <v>57</v>
      </c>
      <c r="S75" s="631" t="s">
        <v>58</v>
      </c>
      <c r="T75" s="631" t="str">
        <f>T11</f>
        <v>CUMPLE CON EL REQUERIMIENTO DE QUE CERTIFIQUEN EXPERIENCIA GENERAL ACREDITADA EN MINIMO TRES (3) DE LOS CÓDIGOS  DE LA CLASIFICACION DE LA UNSPSC?</v>
      </c>
      <c r="U75" s="110"/>
      <c r="V75" s="110"/>
      <c r="W75" s="78"/>
      <c r="X75" s="78"/>
      <c r="Y75" s="78"/>
      <c r="Z75" s="78"/>
      <c r="AA75" s="78"/>
      <c r="AB75" s="78"/>
      <c r="AC75" s="78"/>
      <c r="AD75" s="101"/>
      <c r="AE75" s="101"/>
      <c r="AF75" s="101"/>
      <c r="AG75" s="101"/>
      <c r="AH75" s="101"/>
      <c r="AI75" s="101"/>
    </row>
    <row r="76" spans="1:35" ht="85.5" customHeight="1">
      <c r="A76" s="101"/>
      <c r="B76" s="625"/>
      <c r="C76" s="625"/>
      <c r="D76" s="625"/>
      <c r="E76" s="625"/>
      <c r="F76" s="625"/>
      <c r="G76" s="625"/>
      <c r="H76" s="625"/>
      <c r="I76" s="625"/>
      <c r="J76" s="636" t="s">
        <v>72</v>
      </c>
      <c r="K76" s="633"/>
      <c r="L76" s="633"/>
      <c r="M76" s="630"/>
      <c r="N76" s="625"/>
      <c r="O76" s="625"/>
      <c r="P76" s="95" t="s">
        <v>15</v>
      </c>
      <c r="Q76" s="95" t="s">
        <v>62</v>
      </c>
      <c r="R76" s="625"/>
      <c r="S76" s="625"/>
      <c r="T76" s="625"/>
      <c r="U76" s="110"/>
      <c r="V76" s="110"/>
      <c r="W76" s="78"/>
      <c r="X76" s="78"/>
      <c r="Y76" s="78"/>
      <c r="Z76" s="78"/>
      <c r="AA76" s="78"/>
      <c r="AB76" s="78"/>
      <c r="AC76" s="78"/>
      <c r="AD76" s="101"/>
      <c r="AE76" s="101"/>
      <c r="AF76" s="101"/>
      <c r="AG76" s="101"/>
      <c r="AH76" s="101"/>
      <c r="AI76" s="101"/>
    </row>
    <row r="77" spans="1:35" ht="24" customHeight="1">
      <c r="A77" s="99"/>
      <c r="B77" s="637">
        <v>1</v>
      </c>
      <c r="C77" s="627"/>
      <c r="D77" s="627"/>
      <c r="E77" s="627"/>
      <c r="F77" s="627"/>
      <c r="G77" s="649"/>
      <c r="H77" s="639"/>
      <c r="I77" s="640"/>
      <c r="J77" s="100"/>
      <c r="K77" s="3"/>
      <c r="L77" s="100"/>
      <c r="M77" s="3"/>
      <c r="N77" s="620"/>
      <c r="O77" s="620"/>
      <c r="P77" s="627"/>
      <c r="Q77" s="628"/>
      <c r="R77" s="628"/>
      <c r="S77" s="655">
        <f t="shared" ref="S77" si="16">IF(COUNTIF(J77:M81,"CUMPLE")&gt;=1,(G77*I77),0)* (IF(N77="PRESENTÓ CERTIFICADO",1,0))* (IF(O77="ACORDE A ITEM 5.2. (TR)",1,0) )* ( IF(OR(Q77="SIN OBSERVACIÓN", Q77="REQUERIMIENTOS SUBSANADOS"),1,0)) *(IF(OR(R77="NINGUNO", R77="CUMPLEN CON LO SOLICITADO"),1,0))</f>
        <v>0</v>
      </c>
      <c r="T77" s="657"/>
      <c r="U77" s="81"/>
      <c r="V77" s="81"/>
      <c r="W77" s="78"/>
      <c r="X77" s="78"/>
      <c r="Y77" s="78"/>
      <c r="Z77" s="78"/>
      <c r="AA77" s="78"/>
      <c r="AB77" s="78"/>
      <c r="AC77" s="78"/>
      <c r="AD77" s="81"/>
      <c r="AE77" s="81"/>
      <c r="AF77" s="81"/>
      <c r="AG77" s="81"/>
      <c r="AH77" s="81"/>
      <c r="AI77" s="81"/>
    </row>
    <row r="78" spans="1:35" ht="24.75" customHeight="1">
      <c r="A78" s="261"/>
      <c r="B78" s="670"/>
      <c r="C78" s="653"/>
      <c r="D78" s="653"/>
      <c r="E78" s="653"/>
      <c r="F78" s="653"/>
      <c r="G78" s="668"/>
      <c r="H78" s="666"/>
      <c r="I78" s="669"/>
      <c r="J78" s="100"/>
      <c r="K78" s="3"/>
      <c r="L78" s="100"/>
      <c r="M78" s="3"/>
      <c r="N78" s="661"/>
      <c r="O78" s="661"/>
      <c r="P78" s="653"/>
      <c r="Q78" s="654"/>
      <c r="R78" s="654"/>
      <c r="S78" s="656"/>
      <c r="T78" s="658"/>
      <c r="U78" s="81"/>
      <c r="V78" s="81"/>
      <c r="W78" s="78"/>
      <c r="X78" s="78"/>
      <c r="Y78" s="78"/>
      <c r="Z78" s="78"/>
      <c r="AA78" s="78"/>
      <c r="AB78" s="78"/>
      <c r="AC78" s="78"/>
      <c r="AD78" s="81"/>
      <c r="AE78" s="81"/>
      <c r="AF78" s="81"/>
      <c r="AG78" s="81"/>
      <c r="AH78" s="81"/>
      <c r="AI78" s="81"/>
    </row>
    <row r="79" spans="1:35" ht="24.75" customHeight="1">
      <c r="A79" s="261"/>
      <c r="B79" s="670"/>
      <c r="C79" s="653"/>
      <c r="D79" s="653"/>
      <c r="E79" s="653"/>
      <c r="F79" s="653"/>
      <c r="G79" s="668"/>
      <c r="H79" s="666"/>
      <c r="I79" s="669"/>
      <c r="J79" s="100"/>
      <c r="K79" s="3"/>
      <c r="L79" s="100"/>
      <c r="M79" s="3"/>
      <c r="N79" s="661"/>
      <c r="O79" s="661"/>
      <c r="P79" s="653"/>
      <c r="Q79" s="654"/>
      <c r="R79" s="654"/>
      <c r="S79" s="656"/>
      <c r="T79" s="658"/>
      <c r="U79" s="81"/>
      <c r="V79" s="81"/>
      <c r="W79" s="78"/>
      <c r="X79" s="78"/>
      <c r="Y79" s="78"/>
      <c r="Z79" s="78"/>
      <c r="AA79" s="78"/>
      <c r="AB79" s="78"/>
      <c r="AC79" s="78"/>
      <c r="AD79" s="81"/>
      <c r="AE79" s="81"/>
      <c r="AF79" s="81"/>
      <c r="AG79" s="81"/>
      <c r="AH79" s="81"/>
      <c r="AI79" s="81"/>
    </row>
    <row r="80" spans="1:35" ht="24.75" customHeight="1">
      <c r="A80" s="99"/>
      <c r="B80" s="624"/>
      <c r="C80" s="624"/>
      <c r="D80" s="624"/>
      <c r="E80" s="624"/>
      <c r="F80" s="624"/>
      <c r="G80" s="624"/>
      <c r="H80" s="624"/>
      <c r="I80" s="624"/>
      <c r="J80" s="100"/>
      <c r="K80" s="3"/>
      <c r="L80" s="102"/>
      <c r="M80" s="3"/>
      <c r="N80" s="624"/>
      <c r="O80" s="624"/>
      <c r="P80" s="624"/>
      <c r="Q80" s="624"/>
      <c r="R80" s="624"/>
      <c r="S80" s="624"/>
      <c r="T80" s="624"/>
      <c r="U80" s="81"/>
      <c r="V80" s="81"/>
      <c r="W80" s="78"/>
      <c r="X80" s="78"/>
      <c r="Y80" s="78"/>
      <c r="Z80" s="78"/>
      <c r="AA80" s="78"/>
      <c r="AB80" s="78"/>
      <c r="AC80" s="78"/>
      <c r="AD80" s="81"/>
      <c r="AE80" s="81"/>
      <c r="AF80" s="81"/>
      <c r="AG80" s="81"/>
      <c r="AH80" s="81"/>
      <c r="AI80" s="81"/>
    </row>
    <row r="81" spans="1:35" ht="24.75" hidden="1" customHeight="1">
      <c r="A81" s="99"/>
      <c r="B81" s="625"/>
      <c r="C81" s="625"/>
      <c r="D81" s="625"/>
      <c r="E81" s="625"/>
      <c r="F81" s="625"/>
      <c r="G81" s="625"/>
      <c r="H81" s="625"/>
      <c r="I81" s="625"/>
      <c r="J81" s="100"/>
      <c r="K81" s="3"/>
      <c r="L81" s="102"/>
      <c r="M81" s="3"/>
      <c r="N81" s="625"/>
      <c r="O81" s="625"/>
      <c r="P81" s="625"/>
      <c r="Q81" s="625"/>
      <c r="R81" s="625"/>
      <c r="S81" s="625"/>
      <c r="T81" s="624"/>
      <c r="U81" s="81"/>
      <c r="V81" s="81"/>
      <c r="W81" s="78"/>
      <c r="X81" s="78"/>
      <c r="Y81" s="78"/>
      <c r="Z81" s="78"/>
      <c r="AA81" s="78"/>
      <c r="AB81" s="78"/>
      <c r="AC81" s="78"/>
      <c r="AD81" s="81"/>
      <c r="AE81" s="81"/>
      <c r="AF81" s="81"/>
      <c r="AG81" s="81"/>
      <c r="AH81" s="81"/>
      <c r="AI81" s="81"/>
    </row>
    <row r="82" spans="1:35" ht="24.75" customHeight="1">
      <c r="A82" s="99"/>
      <c r="B82" s="637">
        <v>2</v>
      </c>
      <c r="C82" s="638"/>
      <c r="D82" s="638"/>
      <c r="E82" s="673"/>
      <c r="F82" s="627"/>
      <c r="G82" s="642"/>
      <c r="H82" s="639"/>
      <c r="I82" s="641"/>
      <c r="J82" s="100"/>
      <c r="K82" s="3"/>
      <c r="L82" s="100"/>
      <c r="M82" s="3"/>
      <c r="N82" s="620"/>
      <c r="O82" s="620"/>
      <c r="P82" s="627"/>
      <c r="Q82" s="626"/>
      <c r="R82" s="626"/>
      <c r="S82" s="655">
        <f t="shared" ref="S82:S97" si="17">IF(COUNTIF(J82:M86,"CUMPLE")&gt;=1,(G82*I82),0)* (IF(N82="PRESENTÓ CERTIFICADO",1,0))* (IF(O82="ACORDE A ITEM 5.2. (TR)",1,0) )* ( IF(OR(Q82="SIN OBSERVACIÓN", Q82="REQUERIMIENTOS SUBSANADOS"),1,0)) *(IF(OR(R82="NINGUNO", R82="CUMPLEN CON LO SOLICITADO"),1,0))</f>
        <v>0</v>
      </c>
      <c r="T82" s="624"/>
      <c r="U82" s="81"/>
      <c r="V82" s="81"/>
      <c r="W82" s="78"/>
      <c r="X82" s="78"/>
      <c r="Y82" s="78"/>
      <c r="Z82" s="78"/>
      <c r="AA82" s="78"/>
      <c r="AB82" s="78"/>
      <c r="AC82" s="78"/>
      <c r="AD82" s="81"/>
      <c r="AE82" s="81"/>
      <c r="AF82" s="81"/>
      <c r="AG82" s="81"/>
      <c r="AH82" s="81"/>
      <c r="AI82" s="81"/>
    </row>
    <row r="83" spans="1:35" ht="24.75" customHeight="1">
      <c r="A83" s="261"/>
      <c r="B83" s="670"/>
      <c r="C83" s="671"/>
      <c r="D83" s="671"/>
      <c r="E83" s="674"/>
      <c r="F83" s="653"/>
      <c r="G83" s="672"/>
      <c r="H83" s="666"/>
      <c r="I83" s="660"/>
      <c r="J83" s="100"/>
      <c r="K83" s="3"/>
      <c r="L83" s="100"/>
      <c r="M83" s="3"/>
      <c r="N83" s="661"/>
      <c r="O83" s="661"/>
      <c r="P83" s="653"/>
      <c r="Q83" s="652"/>
      <c r="R83" s="652"/>
      <c r="S83" s="656"/>
      <c r="T83" s="659"/>
      <c r="U83" s="81"/>
      <c r="V83" s="81"/>
      <c r="W83" s="78"/>
      <c r="X83" s="78"/>
      <c r="Y83" s="78"/>
      <c r="Z83" s="78"/>
      <c r="AA83" s="78"/>
      <c r="AB83" s="78"/>
      <c r="AC83" s="78"/>
      <c r="AD83" s="81"/>
      <c r="AE83" s="81"/>
      <c r="AF83" s="81"/>
      <c r="AG83" s="81"/>
      <c r="AH83" s="81"/>
      <c r="AI83" s="81"/>
    </row>
    <row r="84" spans="1:35" ht="24.75" customHeight="1">
      <c r="A84" s="261"/>
      <c r="B84" s="670"/>
      <c r="C84" s="671"/>
      <c r="D84" s="671"/>
      <c r="E84" s="674"/>
      <c r="F84" s="653"/>
      <c r="G84" s="672"/>
      <c r="H84" s="666"/>
      <c r="I84" s="660"/>
      <c r="J84" s="100"/>
      <c r="K84" s="3"/>
      <c r="L84" s="100"/>
      <c r="M84" s="3"/>
      <c r="N84" s="661"/>
      <c r="O84" s="661"/>
      <c r="P84" s="653"/>
      <c r="Q84" s="652"/>
      <c r="R84" s="652"/>
      <c r="S84" s="656"/>
      <c r="T84" s="659"/>
      <c r="U84" s="81"/>
      <c r="V84" s="81"/>
      <c r="W84" s="78"/>
      <c r="X84" s="78"/>
      <c r="Y84" s="78"/>
      <c r="Z84" s="78"/>
      <c r="AA84" s="78"/>
      <c r="AB84" s="78"/>
      <c r="AC84" s="78"/>
      <c r="AD84" s="81"/>
      <c r="AE84" s="81"/>
      <c r="AF84" s="81"/>
      <c r="AG84" s="81"/>
      <c r="AH84" s="81"/>
      <c r="AI84" s="81"/>
    </row>
    <row r="85" spans="1:35" ht="24.75" customHeight="1">
      <c r="A85" s="99"/>
      <c r="B85" s="624"/>
      <c r="C85" s="624"/>
      <c r="D85" s="624"/>
      <c r="E85" s="624"/>
      <c r="F85" s="624"/>
      <c r="G85" s="624"/>
      <c r="H85" s="624"/>
      <c r="I85" s="624"/>
      <c r="J85" s="100"/>
      <c r="K85" s="3"/>
      <c r="L85" s="102"/>
      <c r="M85" s="3"/>
      <c r="N85" s="624"/>
      <c r="O85" s="624"/>
      <c r="P85" s="624"/>
      <c r="Q85" s="624"/>
      <c r="R85" s="624"/>
      <c r="S85" s="624"/>
      <c r="T85" s="624"/>
      <c r="U85" s="81"/>
      <c r="V85" s="81"/>
      <c r="W85" s="78"/>
      <c r="X85" s="78"/>
      <c r="Y85" s="78"/>
      <c r="Z85" s="78"/>
      <c r="AA85" s="78"/>
      <c r="AB85" s="78"/>
      <c r="AC85" s="78"/>
      <c r="AD85" s="81"/>
      <c r="AE85" s="81"/>
      <c r="AF85" s="81"/>
      <c r="AG85" s="81"/>
      <c r="AH85" s="81"/>
      <c r="AI85" s="81"/>
    </row>
    <row r="86" spans="1:35" ht="24.75" hidden="1" customHeight="1">
      <c r="A86" s="99"/>
      <c r="B86" s="625"/>
      <c r="C86" s="625"/>
      <c r="D86" s="625"/>
      <c r="E86" s="625"/>
      <c r="F86" s="625"/>
      <c r="G86" s="625"/>
      <c r="H86" s="625"/>
      <c r="I86" s="625"/>
      <c r="J86" s="100"/>
      <c r="K86" s="3"/>
      <c r="L86" s="102"/>
      <c r="M86" s="3"/>
      <c r="N86" s="625"/>
      <c r="O86" s="625"/>
      <c r="P86" s="625"/>
      <c r="Q86" s="625"/>
      <c r="R86" s="625"/>
      <c r="S86" s="625"/>
      <c r="T86" s="624"/>
      <c r="U86" s="81"/>
      <c r="V86" s="81"/>
      <c r="W86" s="78"/>
      <c r="X86" s="78"/>
      <c r="Y86" s="78"/>
      <c r="Z86" s="78"/>
      <c r="AA86" s="78"/>
      <c r="AB86" s="78"/>
      <c r="AC86" s="78"/>
      <c r="AD86" s="81"/>
      <c r="AE86" s="81"/>
      <c r="AF86" s="81"/>
      <c r="AG86" s="81"/>
      <c r="AH86" s="81"/>
      <c r="AI86" s="81"/>
    </row>
    <row r="87" spans="1:35" ht="24.75" customHeight="1">
      <c r="A87" s="99"/>
      <c r="B87" s="637">
        <v>3</v>
      </c>
      <c r="C87" s="627"/>
      <c r="D87" s="627"/>
      <c r="E87" s="627"/>
      <c r="F87" s="627"/>
      <c r="G87" s="649"/>
      <c r="H87" s="639"/>
      <c r="I87" s="640"/>
      <c r="J87" s="100"/>
      <c r="K87" s="3"/>
      <c r="L87" s="100"/>
      <c r="M87" s="3"/>
      <c r="N87" s="620"/>
      <c r="O87" s="620"/>
      <c r="P87" s="627"/>
      <c r="Q87" s="628"/>
      <c r="R87" s="628"/>
      <c r="S87" s="655">
        <f t="shared" si="17"/>
        <v>0</v>
      </c>
      <c r="T87" s="624"/>
      <c r="U87" s="81"/>
      <c r="V87" s="81"/>
      <c r="W87" s="78"/>
      <c r="X87" s="78"/>
      <c r="Y87" s="78"/>
      <c r="Z87" s="78"/>
      <c r="AA87" s="78"/>
      <c r="AB87" s="78"/>
      <c r="AC87" s="78"/>
      <c r="AD87" s="81"/>
      <c r="AE87" s="81"/>
      <c r="AF87" s="81"/>
      <c r="AG87" s="81"/>
      <c r="AH87" s="81"/>
      <c r="AI87" s="81"/>
    </row>
    <row r="88" spans="1:35" ht="24.75" customHeight="1">
      <c r="A88" s="261"/>
      <c r="B88" s="670"/>
      <c r="C88" s="653"/>
      <c r="D88" s="653"/>
      <c r="E88" s="653"/>
      <c r="F88" s="653"/>
      <c r="G88" s="668"/>
      <c r="H88" s="666"/>
      <c r="I88" s="669"/>
      <c r="J88" s="100"/>
      <c r="K88" s="3"/>
      <c r="L88" s="100"/>
      <c r="M88" s="3"/>
      <c r="N88" s="661"/>
      <c r="O88" s="661"/>
      <c r="P88" s="653"/>
      <c r="Q88" s="654"/>
      <c r="R88" s="654"/>
      <c r="S88" s="656"/>
      <c r="T88" s="659"/>
      <c r="U88" s="81"/>
      <c r="V88" s="81"/>
      <c r="W88" s="78"/>
      <c r="X88" s="78"/>
      <c r="Y88" s="78"/>
      <c r="Z88" s="78"/>
      <c r="AA88" s="78"/>
      <c r="AB88" s="78"/>
      <c r="AC88" s="78"/>
      <c r="AD88" s="81"/>
      <c r="AE88" s="81"/>
      <c r="AF88" s="81"/>
      <c r="AG88" s="81"/>
      <c r="AH88" s="81"/>
      <c r="AI88" s="81"/>
    </row>
    <row r="89" spans="1:35" ht="24.75" customHeight="1">
      <c r="A89" s="261"/>
      <c r="B89" s="670"/>
      <c r="C89" s="653"/>
      <c r="D89" s="653"/>
      <c r="E89" s="653"/>
      <c r="F89" s="653"/>
      <c r="G89" s="668"/>
      <c r="H89" s="666"/>
      <c r="I89" s="669"/>
      <c r="J89" s="100"/>
      <c r="K89" s="3"/>
      <c r="L89" s="100"/>
      <c r="M89" s="3"/>
      <c r="N89" s="661"/>
      <c r="O89" s="661"/>
      <c r="P89" s="653"/>
      <c r="Q89" s="654"/>
      <c r="R89" s="654"/>
      <c r="S89" s="656"/>
      <c r="T89" s="659"/>
      <c r="U89" s="81"/>
      <c r="V89" s="81"/>
      <c r="W89" s="78"/>
      <c r="X89" s="78"/>
      <c r="Y89" s="78"/>
      <c r="Z89" s="78"/>
      <c r="AA89" s="78"/>
      <c r="AB89" s="78"/>
      <c r="AC89" s="78"/>
      <c r="AD89" s="81"/>
      <c r="AE89" s="81"/>
      <c r="AF89" s="81"/>
      <c r="AG89" s="81"/>
      <c r="AH89" s="81"/>
      <c r="AI89" s="81"/>
    </row>
    <row r="90" spans="1:35" ht="24.75" customHeight="1">
      <c r="A90" s="99"/>
      <c r="B90" s="624"/>
      <c r="C90" s="624"/>
      <c r="D90" s="624"/>
      <c r="E90" s="624"/>
      <c r="F90" s="624"/>
      <c r="G90" s="624"/>
      <c r="H90" s="624"/>
      <c r="I90" s="624"/>
      <c r="J90" s="100"/>
      <c r="K90" s="3"/>
      <c r="L90" s="102"/>
      <c r="M90" s="3"/>
      <c r="N90" s="624"/>
      <c r="O90" s="624"/>
      <c r="P90" s="624"/>
      <c r="Q90" s="624"/>
      <c r="R90" s="624"/>
      <c r="S90" s="624"/>
      <c r="T90" s="624"/>
      <c r="U90" s="81"/>
      <c r="V90" s="81"/>
      <c r="W90" s="78"/>
      <c r="X90" s="78"/>
      <c r="Y90" s="78"/>
      <c r="Z90" s="78"/>
      <c r="AA90" s="78"/>
      <c r="AB90" s="78"/>
      <c r="AC90" s="78"/>
      <c r="AD90" s="81"/>
      <c r="AE90" s="81"/>
      <c r="AF90" s="81"/>
      <c r="AG90" s="81"/>
      <c r="AH90" s="81"/>
      <c r="AI90" s="81"/>
    </row>
    <row r="91" spans="1:35" ht="24.75" hidden="1" customHeight="1">
      <c r="A91" s="99"/>
      <c r="B91" s="625"/>
      <c r="C91" s="625"/>
      <c r="D91" s="625"/>
      <c r="E91" s="625"/>
      <c r="F91" s="625"/>
      <c r="G91" s="625"/>
      <c r="H91" s="625"/>
      <c r="I91" s="625"/>
      <c r="J91" s="100"/>
      <c r="K91" s="3"/>
      <c r="L91" s="102"/>
      <c r="M91" s="3"/>
      <c r="N91" s="625"/>
      <c r="O91" s="625"/>
      <c r="P91" s="625"/>
      <c r="Q91" s="625"/>
      <c r="R91" s="625"/>
      <c r="S91" s="625"/>
      <c r="T91" s="624"/>
      <c r="U91" s="81"/>
      <c r="V91" s="81"/>
      <c r="W91" s="78"/>
      <c r="X91" s="78"/>
      <c r="Y91" s="78"/>
      <c r="Z91" s="78"/>
      <c r="AA91" s="78"/>
      <c r="AB91" s="78"/>
      <c r="AC91" s="78"/>
      <c r="AD91" s="81"/>
      <c r="AE91" s="81"/>
      <c r="AF91" s="81"/>
      <c r="AG91" s="81"/>
      <c r="AH91" s="81"/>
      <c r="AI91" s="81"/>
    </row>
    <row r="92" spans="1:35" ht="24.75" customHeight="1">
      <c r="A92" s="99"/>
      <c r="B92" s="637">
        <v>4</v>
      </c>
      <c r="C92" s="638"/>
      <c r="D92" s="638"/>
      <c r="E92" s="638"/>
      <c r="F92" s="638"/>
      <c r="G92" s="642"/>
      <c r="H92" s="639"/>
      <c r="I92" s="641"/>
      <c r="J92" s="100"/>
      <c r="K92" s="3"/>
      <c r="L92" s="100"/>
      <c r="M92" s="3"/>
      <c r="N92" s="620"/>
      <c r="O92" s="620"/>
      <c r="P92" s="627"/>
      <c r="Q92" s="628"/>
      <c r="R92" s="626"/>
      <c r="S92" s="655">
        <f t="shared" si="17"/>
        <v>0</v>
      </c>
      <c r="T92" s="624"/>
      <c r="U92" s="81"/>
      <c r="V92" s="81"/>
      <c r="W92" s="78"/>
      <c r="X92" s="78"/>
      <c r="Y92" s="78"/>
      <c r="Z92" s="78"/>
      <c r="AA92" s="78"/>
      <c r="AB92" s="78"/>
      <c r="AC92" s="78"/>
      <c r="AD92" s="81"/>
      <c r="AE92" s="81"/>
      <c r="AF92" s="81"/>
      <c r="AG92" s="81"/>
      <c r="AH92" s="81"/>
      <c r="AI92" s="81"/>
    </row>
    <row r="93" spans="1:35" ht="24.75" customHeight="1">
      <c r="A93" s="261"/>
      <c r="B93" s="670"/>
      <c r="C93" s="671"/>
      <c r="D93" s="671"/>
      <c r="E93" s="671"/>
      <c r="F93" s="671"/>
      <c r="G93" s="672"/>
      <c r="H93" s="666"/>
      <c r="I93" s="660"/>
      <c r="J93" s="100"/>
      <c r="K93" s="3"/>
      <c r="L93" s="100"/>
      <c r="M93" s="3"/>
      <c r="N93" s="661"/>
      <c r="O93" s="661"/>
      <c r="P93" s="653"/>
      <c r="Q93" s="654"/>
      <c r="R93" s="652"/>
      <c r="S93" s="656"/>
      <c r="T93" s="659"/>
      <c r="U93" s="81"/>
      <c r="V93" s="81"/>
      <c r="W93" s="78"/>
      <c r="X93" s="78"/>
      <c r="Y93" s="78"/>
      <c r="Z93" s="78"/>
      <c r="AA93" s="78"/>
      <c r="AB93" s="78"/>
      <c r="AC93" s="78"/>
      <c r="AD93" s="81"/>
      <c r="AE93" s="81"/>
      <c r="AF93" s="81"/>
      <c r="AG93" s="81"/>
      <c r="AH93" s="81"/>
      <c r="AI93" s="81"/>
    </row>
    <row r="94" spans="1:35" ht="24.75" customHeight="1">
      <c r="A94" s="261"/>
      <c r="B94" s="670"/>
      <c r="C94" s="671"/>
      <c r="D94" s="671"/>
      <c r="E94" s="671"/>
      <c r="F94" s="671"/>
      <c r="G94" s="672"/>
      <c r="H94" s="666"/>
      <c r="I94" s="660"/>
      <c r="J94" s="100"/>
      <c r="K94" s="3"/>
      <c r="L94" s="100"/>
      <c r="M94" s="3"/>
      <c r="N94" s="661"/>
      <c r="O94" s="661"/>
      <c r="P94" s="653"/>
      <c r="Q94" s="654"/>
      <c r="R94" s="652"/>
      <c r="S94" s="656"/>
      <c r="T94" s="659"/>
      <c r="U94" s="81"/>
      <c r="V94" s="81"/>
      <c r="W94" s="78"/>
      <c r="X94" s="78"/>
      <c r="Y94" s="78"/>
      <c r="Z94" s="78"/>
      <c r="AA94" s="78"/>
      <c r="AB94" s="78"/>
      <c r="AC94" s="78"/>
      <c r="AD94" s="81"/>
      <c r="AE94" s="81"/>
      <c r="AF94" s="81"/>
      <c r="AG94" s="81"/>
      <c r="AH94" s="81"/>
      <c r="AI94" s="81"/>
    </row>
    <row r="95" spans="1:35" ht="24.75" customHeight="1">
      <c r="A95" s="99"/>
      <c r="B95" s="624"/>
      <c r="C95" s="624"/>
      <c r="D95" s="624"/>
      <c r="E95" s="624"/>
      <c r="F95" s="624"/>
      <c r="G95" s="624"/>
      <c r="H95" s="624"/>
      <c r="I95" s="624"/>
      <c r="J95" s="100"/>
      <c r="K95" s="3"/>
      <c r="L95" s="102"/>
      <c r="M95" s="3"/>
      <c r="N95" s="624"/>
      <c r="O95" s="624"/>
      <c r="P95" s="624"/>
      <c r="Q95" s="624"/>
      <c r="R95" s="624"/>
      <c r="S95" s="624"/>
      <c r="T95" s="624"/>
      <c r="U95" s="81"/>
      <c r="V95" s="81"/>
      <c r="W95" s="78"/>
      <c r="X95" s="78"/>
      <c r="Y95" s="78"/>
      <c r="Z95" s="78"/>
      <c r="AA95" s="78"/>
      <c r="AB95" s="78"/>
      <c r="AC95" s="78"/>
      <c r="AD95" s="81"/>
      <c r="AE95" s="81"/>
      <c r="AF95" s="81"/>
      <c r="AG95" s="81"/>
      <c r="AH95" s="81"/>
      <c r="AI95" s="81"/>
    </row>
    <row r="96" spans="1:35" ht="24.75" hidden="1" customHeight="1">
      <c r="A96" s="99"/>
      <c r="B96" s="625"/>
      <c r="C96" s="625"/>
      <c r="D96" s="625"/>
      <c r="E96" s="625"/>
      <c r="F96" s="625"/>
      <c r="G96" s="625"/>
      <c r="H96" s="625"/>
      <c r="I96" s="625"/>
      <c r="J96" s="100"/>
      <c r="K96" s="3"/>
      <c r="L96" s="102"/>
      <c r="M96" s="3"/>
      <c r="N96" s="625"/>
      <c r="O96" s="625"/>
      <c r="P96" s="625"/>
      <c r="Q96" s="625"/>
      <c r="R96" s="625"/>
      <c r="S96" s="625"/>
      <c r="T96" s="624"/>
      <c r="U96" s="81"/>
      <c r="V96" s="81"/>
      <c r="W96" s="78"/>
      <c r="X96" s="78"/>
      <c r="Y96" s="78"/>
      <c r="Z96" s="78"/>
      <c r="AA96" s="78"/>
      <c r="AB96" s="78"/>
      <c r="AC96" s="78"/>
      <c r="AD96" s="81"/>
      <c r="AE96" s="81"/>
      <c r="AF96" s="81"/>
      <c r="AG96" s="81"/>
      <c r="AH96" s="81"/>
      <c r="AI96" s="81"/>
    </row>
    <row r="97" spans="1:35" ht="24.75" customHeight="1">
      <c r="A97" s="99"/>
      <c r="B97" s="637">
        <v>5</v>
      </c>
      <c r="C97" s="627"/>
      <c r="D97" s="627"/>
      <c r="E97" s="627"/>
      <c r="F97" s="627"/>
      <c r="G97" s="649"/>
      <c r="H97" s="639"/>
      <c r="I97" s="640"/>
      <c r="J97" s="100"/>
      <c r="K97" s="3"/>
      <c r="L97" s="100"/>
      <c r="M97" s="3"/>
      <c r="N97" s="620"/>
      <c r="O97" s="620"/>
      <c r="P97" s="627"/>
      <c r="Q97" s="628"/>
      <c r="R97" s="628"/>
      <c r="S97" s="655">
        <f t="shared" si="17"/>
        <v>0</v>
      </c>
      <c r="T97" s="624"/>
      <c r="U97" s="81"/>
      <c r="V97" s="81"/>
      <c r="W97" s="78"/>
      <c r="X97" s="78"/>
      <c r="Y97" s="78"/>
      <c r="Z97" s="78"/>
      <c r="AA97" s="78"/>
      <c r="AB97" s="78"/>
      <c r="AC97" s="78"/>
      <c r="AD97" s="81"/>
      <c r="AE97" s="81"/>
      <c r="AF97" s="81"/>
      <c r="AG97" s="81"/>
      <c r="AH97" s="81"/>
      <c r="AI97" s="81"/>
    </row>
    <row r="98" spans="1:35" ht="24.75" customHeight="1">
      <c r="A98" s="261"/>
      <c r="B98" s="670"/>
      <c r="C98" s="653"/>
      <c r="D98" s="653"/>
      <c r="E98" s="653"/>
      <c r="F98" s="653"/>
      <c r="G98" s="668"/>
      <c r="H98" s="666"/>
      <c r="I98" s="669"/>
      <c r="J98" s="100"/>
      <c r="K98" s="3"/>
      <c r="L98" s="100"/>
      <c r="M98" s="3"/>
      <c r="N98" s="661"/>
      <c r="O98" s="661"/>
      <c r="P98" s="653"/>
      <c r="Q98" s="654"/>
      <c r="R98" s="654"/>
      <c r="S98" s="656"/>
      <c r="T98" s="659"/>
      <c r="U98" s="81"/>
      <c r="V98" s="81"/>
      <c r="W98" s="78"/>
      <c r="X98" s="78"/>
      <c r="Y98" s="78"/>
      <c r="Z98" s="78"/>
      <c r="AA98" s="78"/>
      <c r="AB98" s="78"/>
      <c r="AC98" s="78"/>
      <c r="AD98" s="81"/>
      <c r="AE98" s="81"/>
      <c r="AF98" s="81"/>
      <c r="AG98" s="81"/>
      <c r="AH98" s="81"/>
      <c r="AI98" s="81"/>
    </row>
    <row r="99" spans="1:35" ht="24.75" customHeight="1">
      <c r="A99" s="261"/>
      <c r="B99" s="670"/>
      <c r="C99" s="653"/>
      <c r="D99" s="653"/>
      <c r="E99" s="653"/>
      <c r="F99" s="653"/>
      <c r="G99" s="668"/>
      <c r="H99" s="666"/>
      <c r="I99" s="669"/>
      <c r="J99" s="100"/>
      <c r="K99" s="3"/>
      <c r="L99" s="100"/>
      <c r="M99" s="3"/>
      <c r="N99" s="661"/>
      <c r="O99" s="661"/>
      <c r="P99" s="653"/>
      <c r="Q99" s="654"/>
      <c r="R99" s="654"/>
      <c r="S99" s="656"/>
      <c r="T99" s="659"/>
      <c r="U99" s="81"/>
      <c r="V99" s="81"/>
      <c r="W99" s="78"/>
      <c r="X99" s="78"/>
      <c r="Y99" s="78"/>
      <c r="Z99" s="78"/>
      <c r="AA99" s="78"/>
      <c r="AB99" s="78"/>
      <c r="AC99" s="78"/>
      <c r="AD99" s="81"/>
      <c r="AE99" s="81"/>
      <c r="AF99" s="81"/>
      <c r="AG99" s="81"/>
      <c r="AH99" s="81"/>
      <c r="AI99" s="81"/>
    </row>
    <row r="100" spans="1:35" ht="24.75" customHeight="1">
      <c r="A100" s="99"/>
      <c r="B100" s="624"/>
      <c r="C100" s="624"/>
      <c r="D100" s="624"/>
      <c r="E100" s="624"/>
      <c r="F100" s="624"/>
      <c r="G100" s="624"/>
      <c r="H100" s="624"/>
      <c r="I100" s="624"/>
      <c r="J100" s="100"/>
      <c r="K100" s="3"/>
      <c r="L100" s="102"/>
      <c r="M100" s="3"/>
      <c r="N100" s="624"/>
      <c r="O100" s="624"/>
      <c r="P100" s="624"/>
      <c r="Q100" s="624"/>
      <c r="R100" s="624"/>
      <c r="S100" s="624"/>
      <c r="T100" s="624"/>
      <c r="U100" s="81"/>
      <c r="V100" s="81"/>
      <c r="W100" s="78"/>
      <c r="X100" s="78"/>
      <c r="Y100" s="78"/>
      <c r="Z100" s="78"/>
      <c r="AA100" s="78"/>
      <c r="AB100" s="78"/>
      <c r="AC100" s="78"/>
      <c r="AD100" s="81"/>
      <c r="AE100" s="81"/>
      <c r="AF100" s="81"/>
      <c r="AG100" s="81"/>
      <c r="AH100" s="81"/>
      <c r="AI100" s="81"/>
    </row>
    <row r="101" spans="1:35" ht="24.75" customHeight="1">
      <c r="A101" s="99"/>
      <c r="B101" s="625"/>
      <c r="C101" s="625"/>
      <c r="D101" s="625"/>
      <c r="E101" s="625"/>
      <c r="F101" s="625"/>
      <c r="G101" s="625"/>
      <c r="H101" s="625"/>
      <c r="I101" s="625"/>
      <c r="J101" s="100"/>
      <c r="K101" s="3"/>
      <c r="L101" s="102"/>
      <c r="M101" s="3"/>
      <c r="N101" s="625"/>
      <c r="O101" s="625"/>
      <c r="P101" s="625"/>
      <c r="Q101" s="625"/>
      <c r="R101" s="625"/>
      <c r="S101" s="625"/>
      <c r="T101" s="625"/>
      <c r="U101" s="81"/>
      <c r="V101" s="81"/>
      <c r="W101" s="78"/>
      <c r="X101" s="78"/>
      <c r="Y101" s="78"/>
      <c r="Z101" s="78"/>
      <c r="AA101" s="81"/>
      <c r="AB101" s="81"/>
      <c r="AC101" s="81"/>
      <c r="AD101" s="81"/>
      <c r="AE101" s="81"/>
      <c r="AF101" s="81"/>
      <c r="AG101" s="81"/>
      <c r="AH101" s="81"/>
      <c r="AI101" s="81"/>
    </row>
    <row r="102" spans="1:35" ht="24.75" customHeight="1">
      <c r="A102" s="78"/>
      <c r="B102" s="643" t="str">
        <f>IF(S103=" "," ",IF(S103&gt;=$H$6,"CUMPLE CON LA EXPERIENCIA REQUERIDA","NO CUMPLE CON LA EXPERIENCIA REQUERIDA"))</f>
        <v>NO CUMPLE CON LA EXPERIENCIA REQUERIDA</v>
      </c>
      <c r="C102" s="644"/>
      <c r="D102" s="644"/>
      <c r="E102" s="644"/>
      <c r="F102" s="644"/>
      <c r="G102" s="644"/>
      <c r="H102" s="644"/>
      <c r="I102" s="644"/>
      <c r="J102" s="644"/>
      <c r="K102" s="644"/>
      <c r="L102" s="644"/>
      <c r="M102" s="644"/>
      <c r="N102" s="644"/>
      <c r="O102" s="645"/>
      <c r="P102" s="629" t="s">
        <v>69</v>
      </c>
      <c r="Q102" s="630"/>
      <c r="R102" s="470"/>
      <c r="S102" s="107">
        <f>IF(T77="SI",SUM(S77:S101),0)</f>
        <v>0</v>
      </c>
      <c r="T102" s="628" t="str">
        <f>IF(S103=" "," ",IF(S103&gt;=$H$6,"CUMPLE","NO CUMPLE"))</f>
        <v>NO CUMPLE</v>
      </c>
      <c r="U102" s="78"/>
      <c r="V102" s="78"/>
      <c r="W102" s="78"/>
      <c r="X102" s="78"/>
      <c r="Y102" s="78"/>
      <c r="Z102" s="78"/>
      <c r="AA102" s="78"/>
      <c r="AB102" s="78"/>
      <c r="AC102" s="78"/>
      <c r="AD102" s="78"/>
      <c r="AE102" s="78"/>
      <c r="AF102" s="78"/>
      <c r="AG102" s="78"/>
      <c r="AH102" s="78"/>
      <c r="AI102" s="78"/>
    </row>
    <row r="103" spans="1:35" ht="24.75" customHeight="1">
      <c r="A103" s="81"/>
      <c r="B103" s="646"/>
      <c r="C103" s="647"/>
      <c r="D103" s="647"/>
      <c r="E103" s="647"/>
      <c r="F103" s="647"/>
      <c r="G103" s="647"/>
      <c r="H103" s="647"/>
      <c r="I103" s="647"/>
      <c r="J103" s="647"/>
      <c r="K103" s="647"/>
      <c r="L103" s="647"/>
      <c r="M103" s="647"/>
      <c r="N103" s="647"/>
      <c r="O103" s="648"/>
      <c r="P103" s="629" t="s">
        <v>70</v>
      </c>
      <c r="Q103" s="630"/>
      <c r="R103" s="470"/>
      <c r="S103" s="108">
        <f>IFERROR((S102/$P$6)," ")</f>
        <v>0</v>
      </c>
      <c r="T103" s="625"/>
      <c r="U103" s="81"/>
      <c r="V103" s="81"/>
      <c r="W103" s="78"/>
      <c r="X103" s="78"/>
      <c r="Y103" s="78"/>
      <c r="Z103" s="78"/>
      <c r="AA103" s="81"/>
      <c r="AB103" s="81"/>
      <c r="AC103" s="81"/>
      <c r="AD103" s="81"/>
      <c r="AE103" s="81"/>
      <c r="AF103" s="81"/>
      <c r="AG103" s="81"/>
      <c r="AH103" s="81"/>
      <c r="AI103" s="81"/>
    </row>
    <row r="104" spans="1:35" ht="30" customHeight="1">
      <c r="A104" s="78"/>
      <c r="B104" s="78"/>
      <c r="C104" s="78"/>
      <c r="D104" s="78"/>
      <c r="E104" s="89"/>
      <c r="F104" s="90"/>
      <c r="G104" s="90"/>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row>
    <row r="105" spans="1:35" ht="30" customHeight="1">
      <c r="A105" s="78"/>
      <c r="B105" s="78"/>
      <c r="C105" s="78"/>
      <c r="D105" s="78"/>
      <c r="E105" s="89"/>
      <c r="F105" s="90"/>
      <c r="G105" s="90"/>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row>
    <row r="106" spans="1:35" ht="36" customHeight="1">
      <c r="A106" s="78"/>
      <c r="B106" s="92">
        <v>4</v>
      </c>
      <c r="C106" s="650" t="s">
        <v>71</v>
      </c>
      <c r="D106" s="633"/>
      <c r="E106" s="630"/>
      <c r="F106" s="632">
        <f>IFERROR(VLOOKUP(B106,LISTA_OFERENTES,2,FALSE)," ")</f>
        <v>0</v>
      </c>
      <c r="G106" s="633"/>
      <c r="H106" s="633"/>
      <c r="I106" s="633"/>
      <c r="J106" s="633"/>
      <c r="K106" s="633"/>
      <c r="L106" s="633"/>
      <c r="M106" s="633"/>
      <c r="N106" s="633"/>
      <c r="O106" s="630"/>
      <c r="P106" s="634" t="s">
        <v>44</v>
      </c>
      <c r="Q106" s="633"/>
      <c r="R106" s="630"/>
      <c r="S106" s="93">
        <f>5-(INT(COUNTBLANK(C109:C132))-19)</f>
        <v>0</v>
      </c>
      <c r="T106" s="78"/>
      <c r="U106" s="78"/>
      <c r="V106" s="78"/>
      <c r="W106" s="78"/>
      <c r="X106" s="78"/>
      <c r="Y106" s="78"/>
      <c r="Z106" s="78"/>
      <c r="AA106" s="78"/>
      <c r="AB106" s="78"/>
      <c r="AC106" s="78"/>
      <c r="AD106" s="78"/>
      <c r="AE106" s="78"/>
      <c r="AF106" s="78"/>
      <c r="AG106" s="78"/>
      <c r="AH106" s="78"/>
      <c r="AI106" s="78"/>
    </row>
    <row r="107" spans="1:35" ht="50.25" customHeight="1">
      <c r="A107" s="101"/>
      <c r="B107" s="651" t="s">
        <v>45</v>
      </c>
      <c r="C107" s="631" t="s">
        <v>46</v>
      </c>
      <c r="D107" s="631" t="s">
        <v>47</v>
      </c>
      <c r="E107" s="631" t="s">
        <v>48</v>
      </c>
      <c r="F107" s="631" t="s">
        <v>49</v>
      </c>
      <c r="G107" s="631" t="s">
        <v>50</v>
      </c>
      <c r="H107" s="631" t="s">
        <v>51</v>
      </c>
      <c r="I107" s="631" t="s">
        <v>52</v>
      </c>
      <c r="J107" s="635" t="s">
        <v>53</v>
      </c>
      <c r="K107" s="633"/>
      <c r="L107" s="633"/>
      <c r="M107" s="630"/>
      <c r="N107" s="631" t="s">
        <v>54</v>
      </c>
      <c r="O107" s="631" t="s">
        <v>55</v>
      </c>
      <c r="P107" s="109" t="s">
        <v>56</v>
      </c>
      <c r="Q107" s="109"/>
      <c r="R107" s="631" t="s">
        <v>57</v>
      </c>
      <c r="S107" s="631" t="s">
        <v>58</v>
      </c>
      <c r="T107" s="631" t="str">
        <f>T11</f>
        <v>CUMPLE CON EL REQUERIMIENTO DE QUE CERTIFIQUEN EXPERIENCIA GENERAL ACREDITADA EN MINIMO TRES (3) DE LOS CÓDIGOS  DE LA CLASIFICACION DE LA UNSPSC?</v>
      </c>
      <c r="U107" s="110"/>
      <c r="V107" s="110"/>
      <c r="W107" s="78"/>
      <c r="X107" s="78"/>
      <c r="Y107" s="78"/>
      <c r="Z107" s="78"/>
      <c r="AA107" s="78"/>
      <c r="AB107" s="78"/>
      <c r="AC107" s="78"/>
      <c r="AD107" s="101"/>
      <c r="AE107" s="101"/>
      <c r="AF107" s="101"/>
      <c r="AG107" s="101"/>
      <c r="AH107" s="101"/>
      <c r="AI107" s="101"/>
    </row>
    <row r="108" spans="1:35" ht="105.75" customHeight="1">
      <c r="A108" s="101"/>
      <c r="B108" s="625"/>
      <c r="C108" s="625"/>
      <c r="D108" s="625"/>
      <c r="E108" s="625"/>
      <c r="F108" s="625"/>
      <c r="G108" s="625"/>
      <c r="H108" s="625"/>
      <c r="I108" s="625"/>
      <c r="J108" s="636" t="s">
        <v>72</v>
      </c>
      <c r="K108" s="633"/>
      <c r="L108" s="633"/>
      <c r="M108" s="630"/>
      <c r="N108" s="625"/>
      <c r="O108" s="625"/>
      <c r="P108" s="95" t="s">
        <v>15</v>
      </c>
      <c r="Q108" s="95" t="s">
        <v>62</v>
      </c>
      <c r="R108" s="625"/>
      <c r="S108" s="625"/>
      <c r="T108" s="625"/>
      <c r="U108" s="110"/>
      <c r="V108" s="110"/>
      <c r="W108" s="78"/>
      <c r="X108" s="78"/>
      <c r="Y108" s="78"/>
      <c r="Z108" s="78"/>
      <c r="AA108" s="78"/>
      <c r="AB108" s="78"/>
      <c r="AC108" s="78"/>
      <c r="AD108" s="101"/>
      <c r="AE108" s="101"/>
      <c r="AF108" s="101"/>
      <c r="AG108" s="101"/>
      <c r="AH108" s="101"/>
      <c r="AI108" s="101"/>
    </row>
    <row r="109" spans="1:35" ht="24.75" customHeight="1">
      <c r="A109" s="99"/>
      <c r="B109" s="637">
        <v>1</v>
      </c>
      <c r="C109" s="627"/>
      <c r="D109" s="627"/>
      <c r="E109" s="627"/>
      <c r="F109" s="627"/>
      <c r="G109" s="649"/>
      <c r="H109" s="639"/>
      <c r="I109" s="640"/>
      <c r="J109" s="100"/>
      <c r="K109" s="3"/>
      <c r="L109" s="100"/>
      <c r="M109" s="3"/>
      <c r="N109" s="620"/>
      <c r="O109" s="620"/>
      <c r="P109" s="627"/>
      <c r="Q109" s="628"/>
      <c r="R109" s="628"/>
      <c r="S109" s="655">
        <f t="shared" ref="S109" si="18">IF(COUNTIF(J109:M113,"CUMPLE")&gt;=1,(G109*I109),0)* (IF(N109="PRESENTÓ CERTIFICADO",1,0))* (IF(O109="ACORDE A ITEM 5.2. (TR)",1,0) )* ( IF(OR(Q109="SIN OBSERVACIÓN", Q109="REQUERIMIENTOS SUBSANADOS"),1,0)) *(IF(OR(R109="NINGUNO", R109="CUMPLEN CON LO SOLICITADO"),1,0))</f>
        <v>0</v>
      </c>
      <c r="T109" s="657"/>
      <c r="U109" s="81"/>
      <c r="V109" s="81"/>
      <c r="W109" s="78"/>
      <c r="X109" s="78"/>
      <c r="Y109" s="78"/>
      <c r="Z109" s="78"/>
      <c r="AA109" s="78"/>
      <c r="AB109" s="78"/>
      <c r="AC109" s="78"/>
      <c r="AD109" s="81"/>
      <c r="AE109" s="81"/>
      <c r="AF109" s="81"/>
      <c r="AG109" s="81"/>
      <c r="AH109" s="81"/>
      <c r="AI109" s="81"/>
    </row>
    <row r="110" spans="1:35" ht="24.75" customHeight="1">
      <c r="A110" s="261"/>
      <c r="B110" s="670"/>
      <c r="C110" s="653"/>
      <c r="D110" s="653"/>
      <c r="E110" s="653"/>
      <c r="F110" s="653"/>
      <c r="G110" s="668"/>
      <c r="H110" s="666"/>
      <c r="I110" s="669"/>
      <c r="J110" s="100"/>
      <c r="K110" s="3"/>
      <c r="L110" s="100"/>
      <c r="M110" s="3"/>
      <c r="N110" s="661"/>
      <c r="O110" s="661"/>
      <c r="P110" s="653"/>
      <c r="Q110" s="654"/>
      <c r="R110" s="654"/>
      <c r="S110" s="656"/>
      <c r="T110" s="658"/>
      <c r="U110" s="81"/>
      <c r="V110" s="81"/>
      <c r="W110" s="78"/>
      <c r="X110" s="78"/>
      <c r="Y110" s="78"/>
      <c r="Z110" s="78"/>
      <c r="AA110" s="78"/>
      <c r="AB110" s="78"/>
      <c r="AC110" s="78"/>
      <c r="AD110" s="81"/>
      <c r="AE110" s="81"/>
      <c r="AF110" s="81"/>
      <c r="AG110" s="81"/>
      <c r="AH110" s="81"/>
      <c r="AI110" s="81"/>
    </row>
    <row r="111" spans="1:35" ht="24.75" customHeight="1">
      <c r="A111" s="261"/>
      <c r="B111" s="670"/>
      <c r="C111" s="653"/>
      <c r="D111" s="653"/>
      <c r="E111" s="653"/>
      <c r="F111" s="653"/>
      <c r="G111" s="668"/>
      <c r="H111" s="666"/>
      <c r="I111" s="669"/>
      <c r="J111" s="100"/>
      <c r="K111" s="3"/>
      <c r="L111" s="100"/>
      <c r="M111" s="3"/>
      <c r="N111" s="661"/>
      <c r="O111" s="661"/>
      <c r="P111" s="653"/>
      <c r="Q111" s="654"/>
      <c r="R111" s="654"/>
      <c r="S111" s="656"/>
      <c r="T111" s="658"/>
      <c r="U111" s="81"/>
      <c r="V111" s="81"/>
      <c r="W111" s="78"/>
      <c r="X111" s="78"/>
      <c r="Y111" s="78"/>
      <c r="Z111" s="78"/>
      <c r="AA111" s="78"/>
      <c r="AB111" s="78"/>
      <c r="AC111" s="78"/>
      <c r="AD111" s="81"/>
      <c r="AE111" s="81"/>
      <c r="AF111" s="81"/>
      <c r="AG111" s="81"/>
      <c r="AH111" s="81"/>
      <c r="AI111" s="81"/>
    </row>
    <row r="112" spans="1:35" ht="24.75" customHeight="1">
      <c r="A112" s="99"/>
      <c r="B112" s="624"/>
      <c r="C112" s="624"/>
      <c r="D112" s="624"/>
      <c r="E112" s="624"/>
      <c r="F112" s="624"/>
      <c r="G112" s="624"/>
      <c r="H112" s="624"/>
      <c r="I112" s="624"/>
      <c r="J112" s="100"/>
      <c r="K112" s="3"/>
      <c r="L112" s="102"/>
      <c r="M112" s="3"/>
      <c r="N112" s="624"/>
      <c r="O112" s="624"/>
      <c r="P112" s="624"/>
      <c r="Q112" s="624"/>
      <c r="R112" s="624"/>
      <c r="S112" s="624"/>
      <c r="T112" s="624"/>
      <c r="U112" s="81"/>
      <c r="V112" s="81"/>
      <c r="W112" s="78"/>
      <c r="X112" s="78"/>
      <c r="Y112" s="78"/>
      <c r="Z112" s="78"/>
      <c r="AA112" s="78"/>
      <c r="AB112" s="78"/>
      <c r="AC112" s="78"/>
      <c r="AD112" s="81"/>
      <c r="AE112" s="81"/>
      <c r="AF112" s="81"/>
      <c r="AG112" s="81"/>
      <c r="AH112" s="81"/>
      <c r="AI112" s="81"/>
    </row>
    <row r="113" spans="1:35" ht="24.75" hidden="1" customHeight="1">
      <c r="A113" s="99"/>
      <c r="B113" s="625"/>
      <c r="C113" s="625"/>
      <c r="D113" s="625"/>
      <c r="E113" s="625"/>
      <c r="F113" s="625"/>
      <c r="G113" s="625"/>
      <c r="H113" s="625"/>
      <c r="I113" s="625"/>
      <c r="J113" s="100"/>
      <c r="K113" s="3"/>
      <c r="L113" s="102"/>
      <c r="M113" s="3"/>
      <c r="N113" s="625"/>
      <c r="O113" s="625"/>
      <c r="P113" s="625"/>
      <c r="Q113" s="625"/>
      <c r="R113" s="625"/>
      <c r="S113" s="625"/>
      <c r="T113" s="624"/>
      <c r="U113" s="81"/>
      <c r="V113" s="81"/>
      <c r="W113" s="78"/>
      <c r="X113" s="78"/>
      <c r="Y113" s="78"/>
      <c r="Z113" s="78"/>
      <c r="AA113" s="78"/>
      <c r="AB113" s="78"/>
      <c r="AC113" s="78"/>
      <c r="AD113" s="81"/>
      <c r="AE113" s="81"/>
      <c r="AF113" s="81"/>
      <c r="AG113" s="81"/>
      <c r="AH113" s="81"/>
      <c r="AI113" s="81"/>
    </row>
    <row r="114" spans="1:35" ht="24.75" customHeight="1">
      <c r="A114" s="99"/>
      <c r="B114" s="637">
        <v>2</v>
      </c>
      <c r="C114" s="688"/>
      <c r="D114" s="638"/>
      <c r="E114" s="638"/>
      <c r="F114" s="627"/>
      <c r="G114" s="642"/>
      <c r="H114" s="639"/>
      <c r="I114" s="641"/>
      <c r="J114" s="100"/>
      <c r="K114" s="3"/>
      <c r="L114" s="100"/>
      <c r="M114" s="3"/>
      <c r="N114" s="620"/>
      <c r="O114" s="620"/>
      <c r="P114" s="623"/>
      <c r="Q114" s="626"/>
      <c r="R114" s="626"/>
      <c r="S114" s="655">
        <f t="shared" ref="S114:S129" si="19">IF(COUNTIF(J114:M118,"CUMPLE")&gt;=1,(G114*I114),0)* (IF(N114="PRESENTÓ CERTIFICADO",1,0))* (IF(O114="ACORDE A ITEM 5.2. (TR)",1,0) )* ( IF(OR(Q114="SIN OBSERVACIÓN", Q114="REQUERIMIENTOS SUBSANADOS"),1,0)) *(IF(OR(R114="NINGUNO", R114="CUMPLEN CON LO SOLICITADO"),1,0))</f>
        <v>0</v>
      </c>
      <c r="T114" s="624"/>
      <c r="U114" s="81"/>
      <c r="V114" s="81"/>
      <c r="W114" s="78"/>
      <c r="X114" s="78"/>
      <c r="Y114" s="78"/>
      <c r="Z114" s="78"/>
      <c r="AA114" s="78"/>
      <c r="AB114" s="78"/>
      <c r="AC114" s="78"/>
      <c r="AD114" s="81"/>
      <c r="AE114" s="81"/>
      <c r="AF114" s="81"/>
      <c r="AG114" s="81"/>
      <c r="AH114" s="81"/>
      <c r="AI114" s="81"/>
    </row>
    <row r="115" spans="1:35" ht="24.75" customHeight="1">
      <c r="A115" s="261"/>
      <c r="B115" s="670"/>
      <c r="C115" s="689"/>
      <c r="D115" s="671"/>
      <c r="E115" s="671"/>
      <c r="F115" s="653"/>
      <c r="G115" s="672"/>
      <c r="H115" s="666"/>
      <c r="I115" s="660"/>
      <c r="J115" s="100"/>
      <c r="K115" s="3"/>
      <c r="L115" s="100"/>
      <c r="M115" s="3"/>
      <c r="N115" s="661"/>
      <c r="O115" s="661"/>
      <c r="P115" s="667"/>
      <c r="Q115" s="652"/>
      <c r="R115" s="652"/>
      <c r="S115" s="656"/>
      <c r="T115" s="659"/>
      <c r="U115" s="81"/>
      <c r="V115" s="81"/>
      <c r="W115" s="78"/>
      <c r="X115" s="78"/>
      <c r="Y115" s="78"/>
      <c r="Z115" s="78"/>
      <c r="AA115" s="78"/>
      <c r="AB115" s="78"/>
      <c r="AC115" s="78"/>
      <c r="AD115" s="81"/>
      <c r="AE115" s="81"/>
      <c r="AF115" s="81"/>
      <c r="AG115" s="81"/>
      <c r="AH115" s="81"/>
      <c r="AI115" s="81"/>
    </row>
    <row r="116" spans="1:35" ht="24.75" customHeight="1">
      <c r="A116" s="261"/>
      <c r="B116" s="670"/>
      <c r="C116" s="689"/>
      <c r="D116" s="671"/>
      <c r="E116" s="671"/>
      <c r="F116" s="653"/>
      <c r="G116" s="672"/>
      <c r="H116" s="666"/>
      <c r="I116" s="660"/>
      <c r="J116" s="100"/>
      <c r="K116" s="3"/>
      <c r="L116" s="100"/>
      <c r="M116" s="3"/>
      <c r="N116" s="661"/>
      <c r="O116" s="661"/>
      <c r="P116" s="667"/>
      <c r="Q116" s="652"/>
      <c r="R116" s="652"/>
      <c r="S116" s="656"/>
      <c r="T116" s="659"/>
      <c r="U116" s="81"/>
      <c r="V116" s="81"/>
      <c r="W116" s="78"/>
      <c r="X116" s="78"/>
      <c r="Y116" s="78"/>
      <c r="Z116" s="78"/>
      <c r="AA116" s="78"/>
      <c r="AB116" s="78"/>
      <c r="AC116" s="78"/>
      <c r="AD116" s="81"/>
      <c r="AE116" s="81"/>
      <c r="AF116" s="81"/>
      <c r="AG116" s="81"/>
      <c r="AH116" s="81"/>
      <c r="AI116" s="81"/>
    </row>
    <row r="117" spans="1:35" ht="24.75" customHeight="1">
      <c r="A117" s="99"/>
      <c r="B117" s="624"/>
      <c r="C117" s="624"/>
      <c r="D117" s="624"/>
      <c r="E117" s="624"/>
      <c r="F117" s="624"/>
      <c r="G117" s="624"/>
      <c r="H117" s="624"/>
      <c r="I117" s="624"/>
      <c r="J117" s="100"/>
      <c r="K117" s="3"/>
      <c r="L117" s="102"/>
      <c r="M117" s="3"/>
      <c r="N117" s="624"/>
      <c r="O117" s="624"/>
      <c r="P117" s="624"/>
      <c r="Q117" s="624"/>
      <c r="R117" s="624"/>
      <c r="S117" s="624"/>
      <c r="T117" s="624"/>
      <c r="U117" s="81"/>
      <c r="V117" s="81"/>
      <c r="W117" s="78"/>
      <c r="X117" s="78"/>
      <c r="Y117" s="78"/>
      <c r="Z117" s="78"/>
      <c r="AA117" s="78"/>
      <c r="AB117" s="78"/>
      <c r="AC117" s="78"/>
      <c r="AD117" s="81"/>
      <c r="AE117" s="81"/>
      <c r="AF117" s="81"/>
      <c r="AG117" s="81"/>
      <c r="AH117" s="81"/>
      <c r="AI117" s="81"/>
    </row>
    <row r="118" spans="1:35" ht="24.75" hidden="1" customHeight="1">
      <c r="A118" s="99"/>
      <c r="B118" s="625"/>
      <c r="C118" s="625"/>
      <c r="D118" s="625"/>
      <c r="E118" s="625"/>
      <c r="F118" s="625"/>
      <c r="G118" s="625"/>
      <c r="H118" s="625"/>
      <c r="I118" s="625"/>
      <c r="J118" s="100"/>
      <c r="K118" s="3"/>
      <c r="L118" s="102"/>
      <c r="M118" s="3"/>
      <c r="N118" s="625"/>
      <c r="O118" s="625"/>
      <c r="P118" s="625"/>
      <c r="Q118" s="625"/>
      <c r="R118" s="625"/>
      <c r="S118" s="625"/>
      <c r="T118" s="624"/>
      <c r="U118" s="81"/>
      <c r="V118" s="81"/>
      <c r="W118" s="78"/>
      <c r="X118" s="78"/>
      <c r="Y118" s="78"/>
      <c r="Z118" s="78"/>
      <c r="AA118" s="78"/>
      <c r="AB118" s="78"/>
      <c r="AC118" s="78"/>
      <c r="AD118" s="81"/>
      <c r="AE118" s="81"/>
      <c r="AF118" s="81"/>
      <c r="AG118" s="81"/>
      <c r="AH118" s="81"/>
      <c r="AI118" s="81"/>
    </row>
    <row r="119" spans="1:35" ht="24.75" customHeight="1">
      <c r="A119" s="99"/>
      <c r="B119" s="637">
        <v>3</v>
      </c>
      <c r="C119" s="627"/>
      <c r="D119" s="627"/>
      <c r="E119" s="627"/>
      <c r="F119" s="627"/>
      <c r="G119" s="649"/>
      <c r="H119" s="639"/>
      <c r="I119" s="640"/>
      <c r="J119" s="100"/>
      <c r="K119" s="3"/>
      <c r="L119" s="100"/>
      <c r="M119" s="3"/>
      <c r="N119" s="620"/>
      <c r="O119" s="620"/>
      <c r="P119" s="623"/>
      <c r="Q119" s="628"/>
      <c r="R119" s="628"/>
      <c r="S119" s="655">
        <f t="shared" si="19"/>
        <v>0</v>
      </c>
      <c r="T119" s="624"/>
      <c r="U119" s="81"/>
      <c r="V119" s="81"/>
      <c r="W119" s="78"/>
      <c r="X119" s="78"/>
      <c r="Y119" s="78"/>
      <c r="Z119" s="78"/>
      <c r="AA119" s="78"/>
      <c r="AB119" s="78"/>
      <c r="AC119" s="78"/>
      <c r="AD119" s="81"/>
      <c r="AE119" s="81"/>
      <c r="AF119" s="81"/>
      <c r="AG119" s="81"/>
      <c r="AH119" s="81"/>
      <c r="AI119" s="81"/>
    </row>
    <row r="120" spans="1:35" ht="24.75" customHeight="1">
      <c r="A120" s="261"/>
      <c r="B120" s="670"/>
      <c r="C120" s="653"/>
      <c r="D120" s="653"/>
      <c r="E120" s="653"/>
      <c r="F120" s="653"/>
      <c r="G120" s="668"/>
      <c r="H120" s="666"/>
      <c r="I120" s="669"/>
      <c r="J120" s="100"/>
      <c r="K120" s="3"/>
      <c r="L120" s="100"/>
      <c r="M120" s="3"/>
      <c r="N120" s="661"/>
      <c r="O120" s="661"/>
      <c r="P120" s="667"/>
      <c r="Q120" s="654"/>
      <c r="R120" s="654"/>
      <c r="S120" s="656"/>
      <c r="T120" s="659"/>
      <c r="U120" s="81"/>
      <c r="V120" s="81"/>
      <c r="W120" s="78"/>
      <c r="X120" s="78"/>
      <c r="Y120" s="78"/>
      <c r="Z120" s="78"/>
      <c r="AA120" s="78"/>
      <c r="AB120" s="78"/>
      <c r="AC120" s="78"/>
      <c r="AD120" s="81"/>
      <c r="AE120" s="81"/>
      <c r="AF120" s="81"/>
      <c r="AG120" s="81"/>
      <c r="AH120" s="81"/>
      <c r="AI120" s="81"/>
    </row>
    <row r="121" spans="1:35" ht="24.75" customHeight="1">
      <c r="A121" s="261"/>
      <c r="B121" s="670"/>
      <c r="C121" s="653"/>
      <c r="D121" s="653"/>
      <c r="E121" s="653"/>
      <c r="F121" s="653"/>
      <c r="G121" s="668"/>
      <c r="H121" s="666"/>
      <c r="I121" s="669"/>
      <c r="J121" s="100"/>
      <c r="K121" s="3"/>
      <c r="L121" s="100"/>
      <c r="M121" s="3"/>
      <c r="N121" s="661"/>
      <c r="O121" s="661"/>
      <c r="P121" s="667"/>
      <c r="Q121" s="654"/>
      <c r="R121" s="654"/>
      <c r="S121" s="656"/>
      <c r="T121" s="659"/>
      <c r="U121" s="81"/>
      <c r="V121" s="81"/>
      <c r="W121" s="78"/>
      <c r="X121" s="78"/>
      <c r="Y121" s="78"/>
      <c r="Z121" s="78"/>
      <c r="AA121" s="78"/>
      <c r="AB121" s="78"/>
      <c r="AC121" s="78"/>
      <c r="AD121" s="81"/>
      <c r="AE121" s="81"/>
      <c r="AF121" s="81"/>
      <c r="AG121" s="81"/>
      <c r="AH121" s="81"/>
      <c r="AI121" s="81"/>
    </row>
    <row r="122" spans="1:35" ht="24.75" customHeight="1">
      <c r="A122" s="99"/>
      <c r="B122" s="624"/>
      <c r="C122" s="624"/>
      <c r="D122" s="624"/>
      <c r="E122" s="624"/>
      <c r="F122" s="624"/>
      <c r="G122" s="624"/>
      <c r="H122" s="624"/>
      <c r="I122" s="624"/>
      <c r="J122" s="100"/>
      <c r="K122" s="3"/>
      <c r="L122" s="102"/>
      <c r="M122" s="3"/>
      <c r="N122" s="624"/>
      <c r="O122" s="624"/>
      <c r="P122" s="624"/>
      <c r="Q122" s="624"/>
      <c r="R122" s="624"/>
      <c r="S122" s="624"/>
      <c r="T122" s="624"/>
      <c r="U122" s="81"/>
      <c r="V122" s="81"/>
      <c r="W122" s="78"/>
      <c r="X122" s="78"/>
      <c r="Y122" s="78"/>
      <c r="Z122" s="78"/>
      <c r="AA122" s="78"/>
      <c r="AB122" s="78"/>
      <c r="AC122" s="78"/>
      <c r="AD122" s="81"/>
      <c r="AE122" s="81"/>
      <c r="AF122" s="81"/>
      <c r="AG122" s="81"/>
      <c r="AH122" s="81"/>
      <c r="AI122" s="81"/>
    </row>
    <row r="123" spans="1:35" ht="24.75" hidden="1" customHeight="1">
      <c r="A123" s="99"/>
      <c r="B123" s="625"/>
      <c r="C123" s="625"/>
      <c r="D123" s="625"/>
      <c r="E123" s="625"/>
      <c r="F123" s="625"/>
      <c r="G123" s="625"/>
      <c r="H123" s="625"/>
      <c r="I123" s="625"/>
      <c r="J123" s="100"/>
      <c r="K123" s="3"/>
      <c r="L123" s="102"/>
      <c r="M123" s="3"/>
      <c r="N123" s="625"/>
      <c r="O123" s="625"/>
      <c r="P123" s="625"/>
      <c r="Q123" s="625"/>
      <c r="R123" s="625"/>
      <c r="S123" s="625"/>
      <c r="T123" s="624"/>
      <c r="U123" s="81"/>
      <c r="V123" s="81"/>
      <c r="W123" s="78"/>
      <c r="X123" s="78"/>
      <c r="Y123" s="78"/>
      <c r="Z123" s="78"/>
      <c r="AA123" s="78"/>
      <c r="AB123" s="78"/>
      <c r="AC123" s="78"/>
      <c r="AD123" s="81"/>
      <c r="AE123" s="81"/>
      <c r="AF123" s="81"/>
      <c r="AG123" s="81"/>
      <c r="AH123" s="81"/>
      <c r="AI123" s="81"/>
    </row>
    <row r="124" spans="1:35" ht="24.75" customHeight="1">
      <c r="A124" s="99"/>
      <c r="B124" s="637">
        <v>4</v>
      </c>
      <c r="C124" s="638"/>
      <c r="D124" s="638"/>
      <c r="E124" s="638"/>
      <c r="F124" s="638"/>
      <c r="G124" s="642"/>
      <c r="H124" s="639"/>
      <c r="I124" s="641"/>
      <c r="J124" s="100"/>
      <c r="K124" s="3"/>
      <c r="L124" s="100"/>
      <c r="M124" s="3"/>
      <c r="N124" s="620"/>
      <c r="O124" s="620"/>
      <c r="P124" s="623"/>
      <c r="Q124" s="626"/>
      <c r="R124" s="626"/>
      <c r="S124" s="655">
        <f t="shared" si="19"/>
        <v>0</v>
      </c>
      <c r="T124" s="624"/>
      <c r="U124" s="81"/>
      <c r="V124" s="81"/>
      <c r="W124" s="78"/>
      <c r="X124" s="78"/>
      <c r="Y124" s="78"/>
      <c r="Z124" s="78"/>
      <c r="AA124" s="78"/>
      <c r="AB124" s="78"/>
      <c r="AC124" s="78"/>
      <c r="AD124" s="81"/>
      <c r="AE124" s="81"/>
      <c r="AF124" s="81"/>
      <c r="AG124" s="81"/>
      <c r="AH124" s="81"/>
      <c r="AI124" s="81"/>
    </row>
    <row r="125" spans="1:35" ht="24.75" customHeight="1">
      <c r="A125" s="261"/>
      <c r="B125" s="670"/>
      <c r="C125" s="671"/>
      <c r="D125" s="671"/>
      <c r="E125" s="671"/>
      <c r="F125" s="671"/>
      <c r="G125" s="672"/>
      <c r="H125" s="666"/>
      <c r="I125" s="660"/>
      <c r="J125" s="100"/>
      <c r="K125" s="3"/>
      <c r="L125" s="100"/>
      <c r="M125" s="3"/>
      <c r="N125" s="661"/>
      <c r="O125" s="661"/>
      <c r="P125" s="667"/>
      <c r="Q125" s="652"/>
      <c r="R125" s="652"/>
      <c r="S125" s="656"/>
      <c r="T125" s="659"/>
      <c r="U125" s="81"/>
      <c r="V125" s="81"/>
      <c r="W125" s="78"/>
      <c r="X125" s="78"/>
      <c r="Y125" s="78"/>
      <c r="Z125" s="78"/>
      <c r="AA125" s="78"/>
      <c r="AB125" s="78"/>
      <c r="AC125" s="78"/>
      <c r="AD125" s="81"/>
      <c r="AE125" s="81"/>
      <c r="AF125" s="81"/>
      <c r="AG125" s="81"/>
      <c r="AH125" s="81"/>
      <c r="AI125" s="81"/>
    </row>
    <row r="126" spans="1:35" ht="24.75" customHeight="1">
      <c r="A126" s="261"/>
      <c r="B126" s="670"/>
      <c r="C126" s="671"/>
      <c r="D126" s="671"/>
      <c r="E126" s="671"/>
      <c r="F126" s="671"/>
      <c r="G126" s="672"/>
      <c r="H126" s="666"/>
      <c r="I126" s="660"/>
      <c r="J126" s="100"/>
      <c r="K126" s="3"/>
      <c r="L126" s="100"/>
      <c r="M126" s="3"/>
      <c r="N126" s="661"/>
      <c r="O126" s="661"/>
      <c r="P126" s="667"/>
      <c r="Q126" s="652"/>
      <c r="R126" s="652"/>
      <c r="S126" s="656"/>
      <c r="T126" s="659"/>
      <c r="U126" s="81"/>
      <c r="V126" s="81"/>
      <c r="W126" s="78"/>
      <c r="X126" s="78"/>
      <c r="Y126" s="78"/>
      <c r="Z126" s="78"/>
      <c r="AA126" s="78"/>
      <c r="AB126" s="78"/>
      <c r="AC126" s="78"/>
      <c r="AD126" s="81"/>
      <c r="AE126" s="81"/>
      <c r="AF126" s="81"/>
      <c r="AG126" s="81"/>
      <c r="AH126" s="81"/>
      <c r="AI126" s="81"/>
    </row>
    <row r="127" spans="1:35" ht="24.75" customHeight="1">
      <c r="A127" s="99"/>
      <c r="B127" s="624"/>
      <c r="C127" s="624"/>
      <c r="D127" s="624"/>
      <c r="E127" s="624"/>
      <c r="F127" s="624"/>
      <c r="G127" s="624"/>
      <c r="H127" s="624"/>
      <c r="I127" s="624"/>
      <c r="J127" s="100"/>
      <c r="K127" s="3"/>
      <c r="L127" s="102"/>
      <c r="M127" s="3"/>
      <c r="N127" s="624"/>
      <c r="O127" s="624"/>
      <c r="P127" s="624"/>
      <c r="Q127" s="624"/>
      <c r="R127" s="624"/>
      <c r="S127" s="624"/>
      <c r="T127" s="624"/>
      <c r="U127" s="81"/>
      <c r="V127" s="81"/>
      <c r="W127" s="78"/>
      <c r="X127" s="78"/>
      <c r="Y127" s="78"/>
      <c r="Z127" s="78"/>
      <c r="AA127" s="78"/>
      <c r="AB127" s="78"/>
      <c r="AC127" s="78"/>
      <c r="AD127" s="81"/>
      <c r="AE127" s="81"/>
      <c r="AF127" s="81"/>
      <c r="AG127" s="81"/>
      <c r="AH127" s="81"/>
      <c r="AI127" s="81"/>
    </row>
    <row r="128" spans="1:35" ht="24.75" hidden="1" customHeight="1">
      <c r="A128" s="99"/>
      <c r="B128" s="625"/>
      <c r="C128" s="625"/>
      <c r="D128" s="625"/>
      <c r="E128" s="625"/>
      <c r="F128" s="625"/>
      <c r="G128" s="625"/>
      <c r="H128" s="625"/>
      <c r="I128" s="625"/>
      <c r="J128" s="100"/>
      <c r="K128" s="3"/>
      <c r="L128" s="102"/>
      <c r="M128" s="3"/>
      <c r="N128" s="625"/>
      <c r="O128" s="625"/>
      <c r="P128" s="625"/>
      <c r="Q128" s="625"/>
      <c r="R128" s="625"/>
      <c r="S128" s="625"/>
      <c r="T128" s="624"/>
      <c r="U128" s="81"/>
      <c r="V128" s="81"/>
      <c r="W128" s="78"/>
      <c r="X128" s="78"/>
      <c r="Y128" s="78"/>
      <c r="Z128" s="78"/>
      <c r="AA128" s="78"/>
      <c r="AB128" s="78"/>
      <c r="AC128" s="78"/>
      <c r="AD128" s="81"/>
      <c r="AE128" s="81"/>
      <c r="AF128" s="81"/>
      <c r="AG128" s="81"/>
      <c r="AH128" s="81"/>
      <c r="AI128" s="81"/>
    </row>
    <row r="129" spans="1:35" ht="24.75" customHeight="1">
      <c r="A129" s="99"/>
      <c r="B129" s="637">
        <v>5</v>
      </c>
      <c r="C129" s="627"/>
      <c r="D129" s="627"/>
      <c r="E129" s="627"/>
      <c r="F129" s="627"/>
      <c r="G129" s="649"/>
      <c r="H129" s="639"/>
      <c r="I129" s="640"/>
      <c r="J129" s="100"/>
      <c r="K129" s="3"/>
      <c r="L129" s="100"/>
      <c r="M129" s="3"/>
      <c r="N129" s="620"/>
      <c r="O129" s="620"/>
      <c r="P129" s="623"/>
      <c r="Q129" s="628"/>
      <c r="R129" s="628"/>
      <c r="S129" s="655">
        <f t="shared" si="19"/>
        <v>0</v>
      </c>
      <c r="T129" s="624"/>
      <c r="U129" s="81"/>
      <c r="V129" s="81"/>
      <c r="W129" s="78"/>
      <c r="X129" s="78"/>
      <c r="Y129" s="78"/>
      <c r="Z129" s="78"/>
      <c r="AA129" s="78"/>
      <c r="AB129" s="78"/>
      <c r="AC129" s="78"/>
      <c r="AD129" s="81"/>
      <c r="AE129" s="81"/>
      <c r="AF129" s="81"/>
      <c r="AG129" s="81"/>
      <c r="AH129" s="81"/>
      <c r="AI129" s="81"/>
    </row>
    <row r="130" spans="1:35" ht="38" customHeight="1">
      <c r="A130" s="261"/>
      <c r="B130" s="670"/>
      <c r="C130" s="653"/>
      <c r="D130" s="653"/>
      <c r="E130" s="653"/>
      <c r="F130" s="653"/>
      <c r="G130" s="668"/>
      <c r="H130" s="666"/>
      <c r="I130" s="669"/>
      <c r="J130" s="100"/>
      <c r="K130" s="3"/>
      <c r="L130" s="100"/>
      <c r="M130" s="3"/>
      <c r="N130" s="661"/>
      <c r="O130" s="661"/>
      <c r="P130" s="667"/>
      <c r="Q130" s="654"/>
      <c r="R130" s="654"/>
      <c r="S130" s="656"/>
      <c r="T130" s="659"/>
      <c r="U130" s="81"/>
      <c r="V130" s="81"/>
      <c r="W130" s="78"/>
      <c r="X130" s="78"/>
      <c r="Y130" s="78"/>
      <c r="Z130" s="78"/>
      <c r="AA130" s="78"/>
      <c r="AB130" s="78"/>
      <c r="AC130" s="78"/>
      <c r="AD130" s="81"/>
      <c r="AE130" s="81"/>
      <c r="AF130" s="81"/>
      <c r="AG130" s="81"/>
      <c r="AH130" s="81"/>
      <c r="AI130" s="81"/>
    </row>
    <row r="131" spans="1:35" ht="24.75" customHeight="1">
      <c r="A131" s="261"/>
      <c r="B131" s="670"/>
      <c r="C131" s="653"/>
      <c r="D131" s="653"/>
      <c r="E131" s="653"/>
      <c r="F131" s="653"/>
      <c r="G131" s="668"/>
      <c r="H131" s="666"/>
      <c r="I131" s="669"/>
      <c r="J131" s="100"/>
      <c r="K131" s="3"/>
      <c r="L131" s="100"/>
      <c r="M131" s="3"/>
      <c r="N131" s="661"/>
      <c r="O131" s="661"/>
      <c r="P131" s="667"/>
      <c r="Q131" s="654"/>
      <c r="R131" s="654"/>
      <c r="S131" s="656"/>
      <c r="T131" s="659"/>
      <c r="U131" s="81"/>
      <c r="V131" s="81"/>
      <c r="W131" s="78"/>
      <c r="X131" s="78"/>
      <c r="Y131" s="78"/>
      <c r="Z131" s="78"/>
      <c r="AA131" s="78"/>
      <c r="AB131" s="78"/>
      <c r="AC131" s="78"/>
      <c r="AD131" s="81"/>
      <c r="AE131" s="81"/>
      <c r="AF131" s="81"/>
      <c r="AG131" s="81"/>
      <c r="AH131" s="81"/>
      <c r="AI131" s="81"/>
    </row>
    <row r="132" spans="1:35" ht="24.75" customHeight="1">
      <c r="A132" s="99"/>
      <c r="B132" s="624"/>
      <c r="C132" s="624"/>
      <c r="D132" s="624"/>
      <c r="E132" s="624"/>
      <c r="F132" s="624"/>
      <c r="G132" s="624"/>
      <c r="H132" s="624"/>
      <c r="I132" s="624"/>
      <c r="J132" s="100"/>
      <c r="K132" s="3"/>
      <c r="L132" s="102"/>
      <c r="M132" s="3"/>
      <c r="N132" s="624"/>
      <c r="O132" s="624"/>
      <c r="P132" s="624"/>
      <c r="Q132" s="624"/>
      <c r="R132" s="624"/>
      <c r="S132" s="624"/>
      <c r="T132" s="624"/>
      <c r="U132" s="81"/>
      <c r="V132" s="81"/>
      <c r="W132" s="78"/>
      <c r="X132" s="78"/>
      <c r="Y132" s="78"/>
      <c r="Z132" s="78"/>
      <c r="AA132" s="78"/>
      <c r="AB132" s="78"/>
      <c r="AC132" s="78"/>
      <c r="AD132" s="81"/>
      <c r="AE132" s="81"/>
      <c r="AF132" s="81"/>
      <c r="AG132" s="81"/>
      <c r="AH132" s="81"/>
      <c r="AI132" s="81"/>
    </row>
    <row r="133" spans="1:35" ht="24.75" hidden="1" customHeight="1">
      <c r="A133" s="99"/>
      <c r="B133" s="625"/>
      <c r="C133" s="625"/>
      <c r="D133" s="625"/>
      <c r="E133" s="625"/>
      <c r="F133" s="625"/>
      <c r="G133" s="625"/>
      <c r="H133" s="625"/>
      <c r="I133" s="625"/>
      <c r="J133" s="100"/>
      <c r="K133" s="3"/>
      <c r="L133" s="102"/>
      <c r="M133" s="3"/>
      <c r="N133" s="625"/>
      <c r="O133" s="625"/>
      <c r="P133" s="625"/>
      <c r="Q133" s="625"/>
      <c r="R133" s="625"/>
      <c r="S133" s="625"/>
      <c r="T133" s="625"/>
      <c r="U133" s="81"/>
      <c r="V133" s="81"/>
      <c r="W133" s="78"/>
      <c r="X133" s="78"/>
      <c r="Y133" s="78"/>
      <c r="Z133" s="78"/>
      <c r="AA133" s="81"/>
      <c r="AB133" s="81"/>
      <c r="AC133" s="81"/>
      <c r="AD133" s="81"/>
      <c r="AE133" s="81"/>
      <c r="AF133" s="81"/>
      <c r="AG133" s="81"/>
      <c r="AH133" s="81"/>
      <c r="AI133" s="81"/>
    </row>
    <row r="134" spans="1:35" ht="24.75" customHeight="1">
      <c r="A134" s="78"/>
      <c r="B134" s="643" t="str">
        <f>IF(S135=" "," ",IF(S135&gt;=$H$6,"CUMPLE CON LA EXPERIENCIA REQUERIDA","NO CUMPLE CON LA EXPERIENCIA REQUERIDA"))</f>
        <v>NO CUMPLE CON LA EXPERIENCIA REQUERIDA</v>
      </c>
      <c r="C134" s="644"/>
      <c r="D134" s="644"/>
      <c r="E134" s="644"/>
      <c r="F134" s="644"/>
      <c r="G134" s="644"/>
      <c r="H134" s="644"/>
      <c r="I134" s="644"/>
      <c r="J134" s="644"/>
      <c r="K134" s="644"/>
      <c r="L134" s="644"/>
      <c r="M134" s="644"/>
      <c r="N134" s="644"/>
      <c r="O134" s="645"/>
      <c r="P134" s="629" t="s">
        <v>69</v>
      </c>
      <c r="Q134" s="630"/>
      <c r="R134" s="470"/>
      <c r="S134" s="107">
        <f>IF(T109="SI",SUM(S109:S133),0)</f>
        <v>0</v>
      </c>
      <c r="T134" s="628" t="str">
        <f>IF(S135=" "," ",IF(S135&gt;=$H$6,"CUMPLE","NO CUMPLE"))</f>
        <v>NO CUMPLE</v>
      </c>
      <c r="U134" s="78"/>
      <c r="V134" s="78"/>
      <c r="W134" s="78"/>
      <c r="X134" s="78"/>
      <c r="Y134" s="78"/>
      <c r="Z134" s="78"/>
      <c r="AA134" s="78"/>
      <c r="AB134" s="78"/>
      <c r="AC134" s="78"/>
      <c r="AD134" s="78"/>
      <c r="AE134" s="78"/>
      <c r="AF134" s="78"/>
      <c r="AG134" s="78"/>
      <c r="AH134" s="78"/>
      <c r="AI134" s="78"/>
    </row>
    <row r="135" spans="1:35" ht="24.75" customHeight="1">
      <c r="A135" s="81"/>
      <c r="B135" s="646"/>
      <c r="C135" s="647"/>
      <c r="D135" s="647"/>
      <c r="E135" s="647"/>
      <c r="F135" s="647"/>
      <c r="G135" s="647"/>
      <c r="H135" s="647"/>
      <c r="I135" s="647"/>
      <c r="J135" s="647"/>
      <c r="K135" s="647"/>
      <c r="L135" s="647"/>
      <c r="M135" s="647"/>
      <c r="N135" s="647"/>
      <c r="O135" s="648"/>
      <c r="P135" s="629" t="s">
        <v>70</v>
      </c>
      <c r="Q135" s="630"/>
      <c r="R135" s="470"/>
      <c r="S135" s="108">
        <f>IFERROR((S134/$P$6)," ")</f>
        <v>0</v>
      </c>
      <c r="T135" s="625"/>
      <c r="U135" s="81"/>
      <c r="V135" s="81"/>
      <c r="W135" s="78"/>
      <c r="X135" s="78"/>
      <c r="Y135" s="78"/>
      <c r="Z135" s="78"/>
      <c r="AA135" s="81"/>
      <c r="AB135" s="81"/>
      <c r="AC135" s="81"/>
      <c r="AD135" s="81"/>
      <c r="AE135" s="81"/>
      <c r="AF135" s="81"/>
      <c r="AG135" s="81"/>
      <c r="AH135" s="81"/>
      <c r="AI135" s="81"/>
    </row>
    <row r="136" spans="1:35" ht="30" customHeight="1">
      <c r="A136" s="78"/>
      <c r="B136" s="78"/>
      <c r="C136" s="78"/>
      <c r="D136" s="78"/>
      <c r="E136" s="89"/>
      <c r="F136" s="90"/>
      <c r="G136" s="90"/>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row>
    <row r="137" spans="1:35" ht="30" hidden="1" customHeight="1">
      <c r="A137" s="78"/>
      <c r="B137" s="78"/>
      <c r="C137" s="78"/>
      <c r="D137" s="78"/>
      <c r="E137" s="89"/>
      <c r="F137" s="90"/>
      <c r="G137" s="90"/>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row>
    <row r="138" spans="1:35" ht="36" hidden="1" customHeight="1">
      <c r="A138" s="78"/>
      <c r="B138" s="92">
        <v>5</v>
      </c>
      <c r="C138" s="650" t="s">
        <v>71</v>
      </c>
      <c r="D138" s="633"/>
      <c r="E138" s="630"/>
      <c r="F138" s="632">
        <f>IFERROR(VLOOKUP(B138,LISTA_OFERENTES,2,FALSE)," ")</f>
        <v>0</v>
      </c>
      <c r="G138" s="633"/>
      <c r="H138" s="633"/>
      <c r="I138" s="633"/>
      <c r="J138" s="633"/>
      <c r="K138" s="633"/>
      <c r="L138" s="633"/>
      <c r="M138" s="633"/>
      <c r="N138" s="633"/>
      <c r="O138" s="630"/>
      <c r="P138" s="634" t="s">
        <v>44</v>
      </c>
      <c r="Q138" s="633"/>
      <c r="R138" s="630"/>
      <c r="S138" s="93">
        <f>5-(INT(COUNTBLANK(C141:C155))-10)</f>
        <v>0</v>
      </c>
      <c r="T138" s="78"/>
      <c r="U138" s="78"/>
      <c r="V138" s="78"/>
      <c r="W138" s="78"/>
      <c r="X138" s="78"/>
      <c r="Y138" s="78"/>
      <c r="Z138" s="78"/>
      <c r="AA138" s="78"/>
      <c r="AB138" s="78"/>
      <c r="AC138" s="78"/>
      <c r="AD138" s="78"/>
      <c r="AE138" s="78"/>
      <c r="AF138" s="78"/>
      <c r="AG138" s="78"/>
      <c r="AH138" s="78"/>
      <c r="AI138" s="78"/>
    </row>
    <row r="139" spans="1:35" ht="46.5" hidden="1" customHeight="1">
      <c r="A139" s="101"/>
      <c r="B139" s="651" t="s">
        <v>45</v>
      </c>
      <c r="C139" s="631" t="s">
        <v>46</v>
      </c>
      <c r="D139" s="631" t="s">
        <v>47</v>
      </c>
      <c r="E139" s="631" t="s">
        <v>48</v>
      </c>
      <c r="F139" s="631" t="s">
        <v>49</v>
      </c>
      <c r="G139" s="631" t="s">
        <v>50</v>
      </c>
      <c r="H139" s="631" t="s">
        <v>51</v>
      </c>
      <c r="I139" s="631" t="s">
        <v>52</v>
      </c>
      <c r="J139" s="635" t="s">
        <v>53</v>
      </c>
      <c r="K139" s="633"/>
      <c r="L139" s="633"/>
      <c r="M139" s="630"/>
      <c r="N139" s="631" t="s">
        <v>54</v>
      </c>
      <c r="O139" s="631" t="s">
        <v>55</v>
      </c>
      <c r="P139" s="109" t="s">
        <v>56</v>
      </c>
      <c r="Q139" s="109"/>
      <c r="R139" s="631" t="s">
        <v>57</v>
      </c>
      <c r="S139" s="631" t="s">
        <v>58</v>
      </c>
      <c r="T139" s="631" t="str">
        <f>T11</f>
        <v>CUMPLE CON EL REQUERIMIENTO DE QUE CERTIFIQUEN EXPERIENCIA GENERAL ACREDITADA EN MINIMO TRES (3) DE LOS CÓDIGOS  DE LA CLASIFICACION DE LA UNSPSC?</v>
      </c>
      <c r="U139" s="110"/>
      <c r="V139" s="110"/>
      <c r="W139" s="78"/>
      <c r="X139" s="78"/>
      <c r="Y139" s="78"/>
      <c r="Z139" s="78"/>
      <c r="AA139" s="78"/>
      <c r="AB139" s="78"/>
      <c r="AC139" s="78"/>
      <c r="AD139" s="101"/>
      <c r="AE139" s="101"/>
      <c r="AF139" s="101"/>
      <c r="AG139" s="101"/>
      <c r="AH139" s="101"/>
      <c r="AI139" s="101"/>
    </row>
    <row r="140" spans="1:35" ht="90.75" hidden="1" customHeight="1">
      <c r="A140" s="101"/>
      <c r="B140" s="625"/>
      <c r="C140" s="625"/>
      <c r="D140" s="625"/>
      <c r="E140" s="625"/>
      <c r="F140" s="625"/>
      <c r="G140" s="625"/>
      <c r="H140" s="625"/>
      <c r="I140" s="625"/>
      <c r="J140" s="636" t="s">
        <v>72</v>
      </c>
      <c r="K140" s="633"/>
      <c r="L140" s="633"/>
      <c r="M140" s="630"/>
      <c r="N140" s="625"/>
      <c r="O140" s="625"/>
      <c r="P140" s="95" t="s">
        <v>15</v>
      </c>
      <c r="Q140" s="95" t="s">
        <v>62</v>
      </c>
      <c r="R140" s="625"/>
      <c r="S140" s="625"/>
      <c r="T140" s="625"/>
      <c r="U140" s="110"/>
      <c r="V140" s="110"/>
      <c r="W140" s="78"/>
      <c r="X140" s="78"/>
      <c r="Y140" s="78"/>
      <c r="Z140" s="78"/>
      <c r="AA140" s="78"/>
      <c r="AB140" s="78"/>
      <c r="AC140" s="78"/>
      <c r="AD140" s="101"/>
      <c r="AE140" s="101"/>
      <c r="AF140" s="101"/>
      <c r="AG140" s="101"/>
      <c r="AH140" s="101"/>
      <c r="AI140" s="101"/>
    </row>
    <row r="141" spans="1:35" ht="56" hidden="1" customHeight="1">
      <c r="A141" s="99"/>
      <c r="B141" s="637">
        <v>1</v>
      </c>
      <c r="C141" s="627"/>
      <c r="D141" s="627"/>
      <c r="E141" s="627"/>
      <c r="F141" s="627"/>
      <c r="G141" s="649"/>
      <c r="H141" s="639"/>
      <c r="I141" s="641"/>
      <c r="J141" s="100"/>
      <c r="K141" s="3"/>
      <c r="L141" s="100"/>
      <c r="M141" s="3"/>
      <c r="N141" s="620"/>
      <c r="O141" s="620"/>
      <c r="P141" s="627"/>
      <c r="Q141" s="628"/>
      <c r="R141" s="628"/>
      <c r="S141" s="655">
        <f t="shared" ref="S141" si="20">IF(COUNTIF(J141:M145,"CUMPLE")&gt;=1,(G141*I141),0)* (IF(N141="PRESENTÓ CERTIFICADO",1,0))* (IF(O141="ACORDE A ITEM 5.2. (TR)",1,0) )* ( IF(OR(Q141="SIN OBSERVACIÓN", Q141="REQUERIMIENTOS SUBSANADOS"),1,0)) *(IF(OR(R141="NINGUNO", R141="CUMPLEN CON LO SOLICITADO"),1,0))</f>
        <v>0</v>
      </c>
      <c r="T141" s="657" t="s">
        <v>68</v>
      </c>
      <c r="U141" s="81"/>
      <c r="V141" s="81"/>
      <c r="W141" s="78"/>
      <c r="X141" s="78"/>
      <c r="Y141" s="78"/>
      <c r="Z141" s="78"/>
      <c r="AA141" s="78"/>
      <c r="AB141" s="78"/>
      <c r="AC141" s="78"/>
      <c r="AD141" s="81"/>
      <c r="AE141" s="81"/>
      <c r="AF141" s="81"/>
      <c r="AG141" s="81"/>
      <c r="AH141" s="81"/>
      <c r="AI141" s="81"/>
    </row>
    <row r="142" spans="1:35" ht="78" hidden="1" customHeight="1">
      <c r="A142" s="261"/>
      <c r="B142" s="670"/>
      <c r="C142" s="653"/>
      <c r="D142" s="653"/>
      <c r="E142" s="653"/>
      <c r="F142" s="653"/>
      <c r="G142" s="668"/>
      <c r="H142" s="666"/>
      <c r="I142" s="660"/>
      <c r="J142" s="100"/>
      <c r="K142" s="3"/>
      <c r="L142" s="100"/>
      <c r="M142" s="3"/>
      <c r="N142" s="661"/>
      <c r="O142" s="661"/>
      <c r="P142" s="653"/>
      <c r="Q142" s="654"/>
      <c r="R142" s="654"/>
      <c r="S142" s="656"/>
      <c r="T142" s="658"/>
      <c r="U142" s="81"/>
      <c r="V142" s="81"/>
      <c r="W142" s="78"/>
      <c r="X142" s="78"/>
      <c r="Y142" s="78"/>
      <c r="Z142" s="78"/>
      <c r="AA142" s="78"/>
      <c r="AB142" s="78"/>
      <c r="AC142" s="78"/>
      <c r="AD142" s="81"/>
      <c r="AE142" s="81"/>
      <c r="AF142" s="81"/>
      <c r="AG142" s="81"/>
      <c r="AH142" s="81"/>
      <c r="AI142" s="81"/>
    </row>
    <row r="143" spans="1:35" ht="24.75" hidden="1" customHeight="1">
      <c r="A143" s="261"/>
      <c r="B143" s="670"/>
      <c r="C143" s="653"/>
      <c r="D143" s="653"/>
      <c r="E143" s="653"/>
      <c r="F143" s="653"/>
      <c r="G143" s="668"/>
      <c r="H143" s="666"/>
      <c r="I143" s="660"/>
      <c r="J143" s="100"/>
      <c r="K143" s="3"/>
      <c r="L143" s="102"/>
      <c r="M143" s="3"/>
      <c r="N143" s="661"/>
      <c r="O143" s="661"/>
      <c r="P143" s="653"/>
      <c r="Q143" s="654"/>
      <c r="R143" s="654"/>
      <c r="S143" s="656"/>
      <c r="T143" s="658"/>
      <c r="U143" s="81"/>
      <c r="V143" s="81"/>
      <c r="W143" s="78"/>
      <c r="X143" s="78"/>
      <c r="Y143" s="78"/>
      <c r="Z143" s="78"/>
      <c r="AA143" s="78"/>
      <c r="AB143" s="78"/>
      <c r="AC143" s="78"/>
      <c r="AD143" s="81"/>
      <c r="AE143" s="81"/>
      <c r="AF143" s="81"/>
      <c r="AG143" s="81"/>
      <c r="AH143" s="81"/>
      <c r="AI143" s="81"/>
    </row>
    <row r="144" spans="1:35" ht="24.75" hidden="1" customHeight="1">
      <c r="A144" s="99"/>
      <c r="B144" s="624"/>
      <c r="C144" s="624"/>
      <c r="D144" s="624"/>
      <c r="E144" s="624"/>
      <c r="F144" s="624"/>
      <c r="G144" s="624"/>
      <c r="H144" s="624"/>
      <c r="I144" s="624"/>
      <c r="J144" s="100"/>
      <c r="K144" s="3"/>
      <c r="L144" s="102"/>
      <c r="M144" s="3"/>
      <c r="N144" s="621"/>
      <c r="O144" s="624"/>
      <c r="P144" s="621"/>
      <c r="Q144" s="621"/>
      <c r="R144" s="621"/>
      <c r="S144" s="624"/>
      <c r="T144" s="624"/>
      <c r="U144" s="81"/>
      <c r="V144" s="81"/>
      <c r="W144" s="78"/>
      <c r="X144" s="78"/>
      <c r="Y144" s="78"/>
      <c r="Z144" s="78"/>
      <c r="AA144" s="78"/>
      <c r="AB144" s="78"/>
      <c r="AC144" s="78"/>
      <c r="AD144" s="81"/>
      <c r="AE144" s="81"/>
      <c r="AF144" s="81"/>
      <c r="AG144" s="81"/>
      <c r="AH144" s="81"/>
      <c r="AI144" s="81"/>
    </row>
    <row r="145" spans="1:35" ht="24.75" hidden="1" customHeight="1">
      <c r="A145" s="99"/>
      <c r="B145" s="625"/>
      <c r="C145" s="625"/>
      <c r="D145" s="625"/>
      <c r="E145" s="625"/>
      <c r="F145" s="625"/>
      <c r="G145" s="625"/>
      <c r="H145" s="625"/>
      <c r="I145" s="625"/>
      <c r="J145" s="100"/>
      <c r="K145" s="3"/>
      <c r="L145" s="102"/>
      <c r="M145" s="3"/>
      <c r="N145" s="622"/>
      <c r="O145" s="625"/>
      <c r="P145" s="622"/>
      <c r="Q145" s="622"/>
      <c r="R145" s="622"/>
      <c r="S145" s="625"/>
      <c r="T145" s="624"/>
      <c r="U145" s="81"/>
      <c r="V145" s="81"/>
      <c r="W145" s="78"/>
      <c r="X145" s="78"/>
      <c r="Y145" s="78"/>
      <c r="Z145" s="78"/>
      <c r="AA145" s="78"/>
      <c r="AB145" s="78"/>
      <c r="AC145" s="78"/>
      <c r="AD145" s="81"/>
      <c r="AE145" s="81"/>
      <c r="AF145" s="81"/>
      <c r="AG145" s="81"/>
      <c r="AH145" s="81"/>
      <c r="AI145" s="81"/>
    </row>
    <row r="146" spans="1:35" ht="24.75" hidden="1" customHeight="1">
      <c r="A146" s="99"/>
      <c r="B146" s="637">
        <v>2</v>
      </c>
      <c r="C146" s="638"/>
      <c r="D146" s="638"/>
      <c r="E146" s="638"/>
      <c r="F146" s="638"/>
      <c r="G146" s="642"/>
      <c r="H146" s="639"/>
      <c r="I146" s="641"/>
      <c r="J146" s="100"/>
      <c r="K146" s="3"/>
      <c r="L146" s="100"/>
      <c r="M146" s="3"/>
      <c r="N146" s="620"/>
      <c r="O146" s="620"/>
      <c r="P146" s="623"/>
      <c r="Q146" s="626"/>
      <c r="R146" s="626"/>
      <c r="S146" s="655">
        <f t="shared" ref="S146:S156" si="21">IF(COUNTIF(J146:M150,"CUMPLE")&gt;=1,(G146*I146),0)* (IF(N146="PRESENTÓ CERTIFICADO",1,0))* (IF(O146="ACORDE A ITEM 5.2. (TR)",1,0) )* ( IF(OR(Q146="SIN OBSERVACIÓN", Q146="REQUERIMIENTOS SUBSANADOS"),1,0)) *(IF(OR(R146="NINGUNO", R146="CUMPLEN CON LO SOLICITADO"),1,0))</f>
        <v>0</v>
      </c>
      <c r="T146" s="624"/>
      <c r="U146" s="81"/>
      <c r="V146" s="81"/>
      <c r="W146" s="78"/>
      <c r="X146" s="78"/>
      <c r="Y146" s="78"/>
      <c r="Z146" s="78"/>
      <c r="AA146" s="78"/>
      <c r="AB146" s="78"/>
      <c r="AC146" s="78"/>
      <c r="AD146" s="81"/>
      <c r="AE146" s="81"/>
      <c r="AF146" s="81"/>
      <c r="AG146" s="81"/>
      <c r="AH146" s="81"/>
      <c r="AI146" s="81"/>
    </row>
    <row r="147" spans="1:35" ht="24.75" hidden="1" customHeight="1">
      <c r="A147" s="261"/>
      <c r="B147" s="670"/>
      <c r="C147" s="671"/>
      <c r="D147" s="671"/>
      <c r="E147" s="671"/>
      <c r="F147" s="671"/>
      <c r="G147" s="672"/>
      <c r="H147" s="666"/>
      <c r="I147" s="660"/>
      <c r="J147" s="100"/>
      <c r="K147" s="3"/>
      <c r="L147" s="100"/>
      <c r="M147" s="3"/>
      <c r="N147" s="661"/>
      <c r="O147" s="661"/>
      <c r="P147" s="667"/>
      <c r="Q147" s="652"/>
      <c r="R147" s="652"/>
      <c r="S147" s="656"/>
      <c r="T147" s="659"/>
      <c r="U147" s="81"/>
      <c r="V147" s="81"/>
      <c r="W147" s="78"/>
      <c r="X147" s="78"/>
      <c r="Y147" s="78"/>
      <c r="Z147" s="78"/>
      <c r="AA147" s="78"/>
      <c r="AB147" s="78"/>
      <c r="AC147" s="78"/>
      <c r="AD147" s="81"/>
      <c r="AE147" s="81"/>
      <c r="AF147" s="81"/>
      <c r="AG147" s="81"/>
      <c r="AH147" s="81"/>
      <c r="AI147" s="81"/>
    </row>
    <row r="148" spans="1:35" ht="24.75" hidden="1" customHeight="1">
      <c r="A148" s="261"/>
      <c r="B148" s="670"/>
      <c r="C148" s="671"/>
      <c r="D148" s="671"/>
      <c r="E148" s="671"/>
      <c r="F148" s="671"/>
      <c r="G148" s="672"/>
      <c r="H148" s="666"/>
      <c r="I148" s="660"/>
      <c r="J148" s="100"/>
      <c r="K148" s="3"/>
      <c r="L148" s="102"/>
      <c r="M148" s="3"/>
      <c r="N148" s="661"/>
      <c r="O148" s="661"/>
      <c r="P148" s="667"/>
      <c r="Q148" s="652"/>
      <c r="R148" s="652"/>
      <c r="S148" s="656"/>
      <c r="T148" s="659"/>
      <c r="U148" s="81"/>
      <c r="V148" s="81"/>
      <c r="W148" s="78"/>
      <c r="X148" s="78"/>
      <c r="Y148" s="78"/>
      <c r="Z148" s="78"/>
      <c r="AA148" s="78"/>
      <c r="AB148" s="78"/>
      <c r="AC148" s="78"/>
      <c r="AD148" s="81"/>
      <c r="AE148" s="81"/>
      <c r="AF148" s="81"/>
      <c r="AG148" s="81"/>
      <c r="AH148" s="81"/>
      <c r="AI148" s="81"/>
    </row>
    <row r="149" spans="1:35" ht="24.75" hidden="1" customHeight="1">
      <c r="A149" s="99"/>
      <c r="B149" s="624"/>
      <c r="C149" s="624"/>
      <c r="D149" s="624"/>
      <c r="E149" s="624"/>
      <c r="F149" s="624"/>
      <c r="G149" s="624"/>
      <c r="H149" s="624"/>
      <c r="I149" s="624"/>
      <c r="J149" s="100"/>
      <c r="K149" s="3"/>
      <c r="L149" s="102"/>
      <c r="M149" s="3"/>
      <c r="N149" s="621"/>
      <c r="O149" s="624"/>
      <c r="P149" s="621"/>
      <c r="Q149" s="621"/>
      <c r="R149" s="621"/>
      <c r="S149" s="624"/>
      <c r="T149" s="624"/>
      <c r="U149" s="81"/>
      <c r="V149" s="81"/>
      <c r="W149" s="78"/>
      <c r="X149" s="78"/>
      <c r="Y149" s="78"/>
      <c r="Z149" s="78"/>
      <c r="AA149" s="78"/>
      <c r="AB149" s="78"/>
      <c r="AC149" s="78"/>
      <c r="AD149" s="81"/>
      <c r="AE149" s="81"/>
      <c r="AF149" s="81"/>
      <c r="AG149" s="81"/>
      <c r="AH149" s="81"/>
      <c r="AI149" s="81"/>
    </row>
    <row r="150" spans="1:35" ht="12" hidden="1" customHeight="1">
      <c r="A150" s="99"/>
      <c r="B150" s="625"/>
      <c r="C150" s="625"/>
      <c r="D150" s="625"/>
      <c r="E150" s="625"/>
      <c r="F150" s="625"/>
      <c r="G150" s="625"/>
      <c r="H150" s="625"/>
      <c r="I150" s="625"/>
      <c r="J150" s="100"/>
      <c r="K150" s="3"/>
      <c r="L150" s="102"/>
      <c r="M150" s="3"/>
      <c r="N150" s="622"/>
      <c r="O150" s="625"/>
      <c r="P150" s="622"/>
      <c r="Q150" s="622"/>
      <c r="R150" s="622"/>
      <c r="S150" s="625"/>
      <c r="T150" s="624"/>
      <c r="U150" s="81"/>
      <c r="V150" s="81"/>
      <c r="W150" s="78"/>
      <c r="X150" s="78"/>
      <c r="Y150" s="78"/>
      <c r="Z150" s="78"/>
      <c r="AA150" s="78"/>
      <c r="AB150" s="78"/>
      <c r="AC150" s="78"/>
      <c r="AD150" s="81"/>
      <c r="AE150" s="81"/>
      <c r="AF150" s="81"/>
      <c r="AG150" s="81"/>
      <c r="AH150" s="81"/>
      <c r="AI150" s="81"/>
    </row>
    <row r="151" spans="1:35" ht="24.75" hidden="1" customHeight="1">
      <c r="A151" s="99"/>
      <c r="B151" s="637">
        <v>3</v>
      </c>
      <c r="C151" s="627"/>
      <c r="D151" s="627"/>
      <c r="E151" s="627"/>
      <c r="F151" s="638"/>
      <c r="G151" s="649"/>
      <c r="H151" s="639"/>
      <c r="I151" s="640"/>
      <c r="J151" s="100"/>
      <c r="K151" s="3"/>
      <c r="L151" s="100"/>
      <c r="M151" s="3"/>
      <c r="N151" s="620"/>
      <c r="O151" s="620"/>
      <c r="P151" s="627"/>
      <c r="Q151" s="628"/>
      <c r="R151" s="628"/>
      <c r="S151" s="655">
        <f t="shared" si="21"/>
        <v>0</v>
      </c>
      <c r="T151" s="624"/>
      <c r="U151" s="81"/>
      <c r="V151" s="81"/>
      <c r="W151" s="78"/>
      <c r="X151" s="78"/>
      <c r="Y151" s="78"/>
      <c r="Z151" s="78"/>
      <c r="AA151" s="78"/>
      <c r="AB151" s="78"/>
      <c r="AC151" s="78"/>
      <c r="AD151" s="81"/>
      <c r="AE151" s="81"/>
      <c r="AF151" s="81"/>
      <c r="AG151" s="81"/>
      <c r="AH151" s="81"/>
      <c r="AI151" s="81"/>
    </row>
    <row r="152" spans="1:35" ht="37" hidden="1" customHeight="1">
      <c r="A152" s="261"/>
      <c r="B152" s="670"/>
      <c r="C152" s="653"/>
      <c r="D152" s="653"/>
      <c r="E152" s="653"/>
      <c r="F152" s="671"/>
      <c r="G152" s="668"/>
      <c r="H152" s="666"/>
      <c r="I152" s="669"/>
      <c r="J152" s="100"/>
      <c r="K152" s="3"/>
      <c r="L152" s="100"/>
      <c r="M152" s="3"/>
      <c r="N152" s="661"/>
      <c r="O152" s="661"/>
      <c r="P152" s="653"/>
      <c r="Q152" s="654"/>
      <c r="R152" s="654"/>
      <c r="S152" s="656"/>
      <c r="T152" s="659"/>
      <c r="U152" s="81"/>
      <c r="V152" s="81"/>
      <c r="W152" s="78"/>
      <c r="X152" s="78"/>
      <c r="Y152" s="78"/>
      <c r="Z152" s="78"/>
      <c r="AA152" s="78"/>
      <c r="AB152" s="78"/>
      <c r="AC152" s="78"/>
      <c r="AD152" s="81"/>
      <c r="AE152" s="81"/>
      <c r="AF152" s="81"/>
      <c r="AG152" s="81"/>
      <c r="AH152" s="81"/>
      <c r="AI152" s="81"/>
    </row>
    <row r="153" spans="1:35" ht="24.75" hidden="1" customHeight="1">
      <c r="A153" s="261"/>
      <c r="B153" s="670"/>
      <c r="C153" s="653"/>
      <c r="D153" s="653"/>
      <c r="E153" s="653"/>
      <c r="F153" s="671"/>
      <c r="G153" s="668"/>
      <c r="H153" s="666"/>
      <c r="I153" s="669"/>
      <c r="J153" s="100"/>
      <c r="K153" s="3"/>
      <c r="L153" s="102"/>
      <c r="M153" s="3"/>
      <c r="N153" s="661"/>
      <c r="O153" s="661"/>
      <c r="P153" s="653"/>
      <c r="Q153" s="654"/>
      <c r="R153" s="654"/>
      <c r="S153" s="656"/>
      <c r="T153" s="659"/>
      <c r="U153" s="81"/>
      <c r="V153" s="81"/>
      <c r="W153" s="78"/>
      <c r="X153" s="78"/>
      <c r="Y153" s="78"/>
      <c r="Z153" s="78"/>
      <c r="AA153" s="78"/>
      <c r="AB153" s="78"/>
      <c r="AC153" s="78"/>
      <c r="AD153" s="81"/>
      <c r="AE153" s="81"/>
      <c r="AF153" s="81"/>
      <c r="AG153" s="81"/>
      <c r="AH153" s="81"/>
      <c r="AI153" s="81"/>
    </row>
    <row r="154" spans="1:35" ht="24.75" hidden="1" customHeight="1">
      <c r="A154" s="99"/>
      <c r="B154" s="624"/>
      <c r="C154" s="624"/>
      <c r="D154" s="624"/>
      <c r="E154" s="624"/>
      <c r="F154" s="624"/>
      <c r="G154" s="624"/>
      <c r="H154" s="624"/>
      <c r="I154" s="624"/>
      <c r="J154" s="100"/>
      <c r="K154" s="3"/>
      <c r="L154" s="102"/>
      <c r="M154" s="3"/>
      <c r="N154" s="621"/>
      <c r="O154" s="624"/>
      <c r="P154" s="621"/>
      <c r="Q154" s="621"/>
      <c r="R154" s="621"/>
      <c r="S154" s="624"/>
      <c r="T154" s="624"/>
      <c r="U154" s="81"/>
      <c r="V154" s="81"/>
      <c r="W154" s="78"/>
      <c r="X154" s="78"/>
      <c r="Y154" s="78"/>
      <c r="Z154" s="78"/>
      <c r="AA154" s="78"/>
      <c r="AB154" s="78"/>
      <c r="AC154" s="78"/>
      <c r="AD154" s="81"/>
      <c r="AE154" s="81"/>
      <c r="AF154" s="81"/>
      <c r="AG154" s="81"/>
      <c r="AH154" s="81"/>
      <c r="AI154" s="81"/>
    </row>
    <row r="155" spans="1:35" ht="24.75" hidden="1" customHeight="1">
      <c r="A155" s="99"/>
      <c r="B155" s="625"/>
      <c r="C155" s="625"/>
      <c r="D155" s="625"/>
      <c r="E155" s="625"/>
      <c r="F155" s="625"/>
      <c r="G155" s="625"/>
      <c r="H155" s="625"/>
      <c r="I155" s="625"/>
      <c r="J155" s="100"/>
      <c r="K155" s="3"/>
      <c r="L155" s="102"/>
      <c r="M155" s="3"/>
      <c r="N155" s="622"/>
      <c r="O155" s="625"/>
      <c r="P155" s="622"/>
      <c r="Q155" s="622"/>
      <c r="R155" s="622"/>
      <c r="S155" s="625"/>
      <c r="T155" s="624"/>
      <c r="U155" s="81"/>
      <c r="V155" s="81"/>
      <c r="W155" s="78"/>
      <c r="X155" s="78"/>
      <c r="Y155" s="78"/>
      <c r="Z155" s="78"/>
      <c r="AA155" s="78"/>
      <c r="AB155" s="78"/>
      <c r="AC155" s="78"/>
      <c r="AD155" s="81"/>
      <c r="AE155" s="81"/>
      <c r="AF155" s="81"/>
      <c r="AG155" s="81"/>
      <c r="AH155" s="81"/>
      <c r="AI155" s="81"/>
    </row>
    <row r="156" spans="1:35" ht="24.75" hidden="1" customHeight="1">
      <c r="A156" s="99"/>
      <c r="B156" s="637">
        <v>4</v>
      </c>
      <c r="C156" s="638"/>
      <c r="D156" s="638"/>
      <c r="E156" s="638"/>
      <c r="F156" s="627"/>
      <c r="G156" s="642"/>
      <c r="H156" s="639"/>
      <c r="I156" s="641"/>
      <c r="J156" s="100"/>
      <c r="K156" s="3"/>
      <c r="L156" s="100"/>
      <c r="M156" s="3"/>
      <c r="N156" s="686"/>
      <c r="O156" s="620"/>
      <c r="P156" s="662"/>
      <c r="Q156" s="664"/>
      <c r="R156" s="664"/>
      <c r="S156" s="655">
        <f t="shared" si="21"/>
        <v>0</v>
      </c>
      <c r="T156" s="624"/>
      <c r="U156" s="81"/>
      <c r="V156" s="81"/>
      <c r="W156" s="78"/>
      <c r="X156" s="78"/>
      <c r="Y156" s="78"/>
      <c r="Z156" s="78"/>
      <c r="AA156" s="78"/>
      <c r="AB156" s="78"/>
      <c r="AC156" s="78"/>
      <c r="AD156" s="81"/>
      <c r="AE156" s="81"/>
      <c r="AF156" s="81"/>
      <c r="AG156" s="81"/>
      <c r="AH156" s="81"/>
      <c r="AI156" s="81"/>
    </row>
    <row r="157" spans="1:35" ht="24.75" hidden="1" customHeight="1">
      <c r="A157" s="261"/>
      <c r="B157" s="670"/>
      <c r="C157" s="671"/>
      <c r="D157" s="671"/>
      <c r="E157" s="671"/>
      <c r="F157" s="653"/>
      <c r="G157" s="672"/>
      <c r="H157" s="666"/>
      <c r="I157" s="660"/>
      <c r="J157" s="100"/>
      <c r="K157" s="3"/>
      <c r="L157" s="100"/>
      <c r="M157" s="3"/>
      <c r="N157" s="687"/>
      <c r="O157" s="661"/>
      <c r="P157" s="663"/>
      <c r="Q157" s="665"/>
      <c r="R157" s="665"/>
      <c r="S157" s="656"/>
      <c r="T157" s="659"/>
      <c r="U157" s="81"/>
      <c r="V157" s="81"/>
      <c r="W157" s="78"/>
      <c r="X157" s="78"/>
      <c r="Y157" s="78"/>
      <c r="Z157" s="78"/>
      <c r="AA157" s="78"/>
      <c r="AB157" s="78"/>
      <c r="AC157" s="78"/>
      <c r="AD157" s="81"/>
      <c r="AE157" s="81"/>
      <c r="AF157" s="81"/>
      <c r="AG157" s="81"/>
      <c r="AH157" s="81"/>
      <c r="AI157" s="81"/>
    </row>
    <row r="158" spans="1:35" ht="24.75" hidden="1" customHeight="1">
      <c r="A158" s="261"/>
      <c r="B158" s="670"/>
      <c r="C158" s="671"/>
      <c r="D158" s="671"/>
      <c r="E158" s="671"/>
      <c r="F158" s="653"/>
      <c r="G158" s="672"/>
      <c r="H158" s="666"/>
      <c r="I158" s="660"/>
      <c r="J158" s="102"/>
      <c r="K158" s="3"/>
      <c r="L158" s="102"/>
      <c r="M158" s="3"/>
      <c r="N158" s="687"/>
      <c r="O158" s="661"/>
      <c r="P158" s="663"/>
      <c r="Q158" s="665"/>
      <c r="R158" s="665"/>
      <c r="S158" s="656"/>
      <c r="T158" s="659"/>
      <c r="U158" s="81"/>
      <c r="V158" s="81"/>
      <c r="W158" s="78"/>
      <c r="X158" s="78"/>
      <c r="Y158" s="78"/>
      <c r="Z158" s="78"/>
      <c r="AA158" s="78"/>
      <c r="AB158" s="78"/>
      <c r="AC158" s="78"/>
      <c r="AD158" s="81"/>
      <c r="AE158" s="81"/>
      <c r="AF158" s="81"/>
      <c r="AG158" s="81"/>
      <c r="AH158" s="81"/>
      <c r="AI158" s="81"/>
    </row>
    <row r="159" spans="1:35" ht="24.75" hidden="1" customHeight="1">
      <c r="A159" s="99"/>
      <c r="B159" s="624"/>
      <c r="C159" s="624"/>
      <c r="D159" s="624"/>
      <c r="E159" s="624"/>
      <c r="F159" s="624"/>
      <c r="G159" s="624"/>
      <c r="H159" s="624"/>
      <c r="I159" s="624"/>
      <c r="J159" s="102"/>
      <c r="K159" s="3"/>
      <c r="L159" s="102"/>
      <c r="M159" s="3"/>
      <c r="N159" s="624"/>
      <c r="O159" s="624"/>
      <c r="P159" s="624"/>
      <c r="Q159" s="624"/>
      <c r="R159" s="624"/>
      <c r="S159" s="624"/>
      <c r="T159" s="624"/>
      <c r="U159" s="81"/>
      <c r="V159" s="81"/>
      <c r="W159" s="78"/>
      <c r="X159" s="78"/>
      <c r="Y159" s="78"/>
      <c r="Z159" s="78"/>
      <c r="AA159" s="78"/>
      <c r="AB159" s="78"/>
      <c r="AC159" s="78"/>
      <c r="AD159" s="81"/>
      <c r="AE159" s="81"/>
      <c r="AF159" s="81"/>
      <c r="AG159" s="81"/>
      <c r="AH159" s="81"/>
      <c r="AI159" s="81"/>
    </row>
    <row r="160" spans="1:35" ht="24.75" hidden="1" customHeight="1">
      <c r="A160" s="99"/>
      <c r="B160" s="625"/>
      <c r="C160" s="625"/>
      <c r="D160" s="625"/>
      <c r="E160" s="625"/>
      <c r="F160" s="625"/>
      <c r="G160" s="625"/>
      <c r="H160" s="625"/>
      <c r="I160" s="625"/>
      <c r="J160" s="102"/>
      <c r="K160" s="3"/>
      <c r="L160" s="102"/>
      <c r="M160" s="3"/>
      <c r="N160" s="625"/>
      <c r="O160" s="625"/>
      <c r="P160" s="625"/>
      <c r="Q160" s="625"/>
      <c r="R160" s="625"/>
      <c r="S160" s="625"/>
      <c r="T160" s="624"/>
      <c r="U160" s="81"/>
      <c r="V160" s="81"/>
      <c r="W160" s="78"/>
      <c r="X160" s="78"/>
      <c r="Y160" s="78"/>
      <c r="Z160" s="78"/>
      <c r="AA160" s="78"/>
      <c r="AB160" s="78"/>
      <c r="AC160" s="78"/>
      <c r="AD160" s="81"/>
      <c r="AE160" s="81"/>
      <c r="AF160" s="81"/>
      <c r="AG160" s="81"/>
      <c r="AH160" s="81"/>
      <c r="AI160" s="81"/>
    </row>
    <row r="161" spans="1:35" ht="24.75" hidden="1" customHeight="1">
      <c r="A161" s="99"/>
      <c r="B161" s="637">
        <v>5</v>
      </c>
      <c r="C161" s="627"/>
      <c r="D161" s="627"/>
      <c r="E161" s="627"/>
      <c r="F161" s="627"/>
      <c r="G161" s="649"/>
      <c r="H161" s="639"/>
      <c r="I161" s="640"/>
      <c r="J161" s="100"/>
      <c r="K161" s="3"/>
      <c r="L161" s="100"/>
      <c r="M161" s="3"/>
      <c r="N161" s="620"/>
      <c r="O161" s="620"/>
      <c r="P161" s="627"/>
      <c r="Q161" s="628"/>
      <c r="R161" s="628"/>
      <c r="S161" s="655">
        <f>IF(COUNTIF(J161:M165,"CUMPLE")&gt;=1,(G161*I161),0)* (IF(N161="PRESENTÓ CERTIFICADO",1,0))* (IF(O161="ACORDE A ITEM 5.2. (TR)",1,0) )* ( IF(OR(Q161="SIN OBSERVACIÓN", Q161="REQUERIMIENTOS SUBSANADOS"),1,0)) *(IF(OR(R161="NINGUNO", R161="CUMPLEN CON LO SOLICITADO"),1,0))</f>
        <v>0</v>
      </c>
      <c r="T161" s="624"/>
      <c r="U161" s="81"/>
      <c r="V161" s="81"/>
      <c r="W161" s="78"/>
      <c r="X161" s="78"/>
      <c r="Y161" s="78"/>
      <c r="Z161" s="78"/>
      <c r="AA161" s="78"/>
      <c r="AB161" s="78"/>
      <c r="AC161" s="78"/>
      <c r="AD161" s="81"/>
      <c r="AE161" s="81"/>
      <c r="AF161" s="81"/>
      <c r="AG161" s="81"/>
      <c r="AH161" s="81"/>
      <c r="AI161" s="81"/>
    </row>
    <row r="162" spans="1:35" ht="24.75" hidden="1" customHeight="1">
      <c r="A162" s="261"/>
      <c r="B162" s="670"/>
      <c r="C162" s="653"/>
      <c r="D162" s="653"/>
      <c r="E162" s="653"/>
      <c r="F162" s="653"/>
      <c r="G162" s="668"/>
      <c r="H162" s="666"/>
      <c r="I162" s="669"/>
      <c r="J162" s="100"/>
      <c r="K162" s="3"/>
      <c r="L162" s="100"/>
      <c r="M162" s="3"/>
      <c r="N162" s="661"/>
      <c r="O162" s="661"/>
      <c r="P162" s="653"/>
      <c r="Q162" s="654"/>
      <c r="R162" s="654"/>
      <c r="S162" s="656"/>
      <c r="T162" s="659"/>
      <c r="U162" s="81"/>
      <c r="V162" s="81"/>
      <c r="W162" s="78"/>
      <c r="X162" s="78"/>
      <c r="Y162" s="78"/>
      <c r="Z162" s="78"/>
      <c r="AA162" s="78"/>
      <c r="AB162" s="78"/>
      <c r="AC162" s="78"/>
      <c r="AD162" s="81"/>
      <c r="AE162" s="81"/>
      <c r="AF162" s="81"/>
      <c r="AG162" s="81"/>
      <c r="AH162" s="81"/>
      <c r="AI162" s="81"/>
    </row>
    <row r="163" spans="1:35" ht="24.75" hidden="1" customHeight="1">
      <c r="A163" s="261"/>
      <c r="B163" s="670"/>
      <c r="C163" s="653"/>
      <c r="D163" s="653"/>
      <c r="E163" s="653"/>
      <c r="F163" s="653"/>
      <c r="G163" s="668"/>
      <c r="H163" s="666"/>
      <c r="I163" s="669"/>
      <c r="J163" s="102"/>
      <c r="K163" s="3"/>
      <c r="L163" s="102"/>
      <c r="M163" s="3"/>
      <c r="N163" s="661"/>
      <c r="O163" s="661"/>
      <c r="P163" s="653"/>
      <c r="Q163" s="654"/>
      <c r="R163" s="654"/>
      <c r="S163" s="656"/>
      <c r="T163" s="659"/>
      <c r="U163" s="81"/>
      <c r="V163" s="81"/>
      <c r="W163" s="78"/>
      <c r="X163" s="78"/>
      <c r="Y163" s="78"/>
      <c r="Z163" s="78"/>
      <c r="AA163" s="78"/>
      <c r="AB163" s="78"/>
      <c r="AC163" s="78"/>
      <c r="AD163" s="81"/>
      <c r="AE163" s="81"/>
      <c r="AF163" s="81"/>
      <c r="AG163" s="81"/>
      <c r="AH163" s="81"/>
      <c r="AI163" s="81"/>
    </row>
    <row r="164" spans="1:35" ht="24.75" hidden="1" customHeight="1">
      <c r="A164" s="99"/>
      <c r="B164" s="624"/>
      <c r="C164" s="624"/>
      <c r="D164" s="624"/>
      <c r="E164" s="624"/>
      <c r="F164" s="624"/>
      <c r="G164" s="624"/>
      <c r="H164" s="624"/>
      <c r="I164" s="624"/>
      <c r="J164" s="102"/>
      <c r="K164" s="3"/>
      <c r="L164" s="102"/>
      <c r="M164" s="3"/>
      <c r="N164" s="624"/>
      <c r="O164" s="624"/>
      <c r="P164" s="624"/>
      <c r="Q164" s="624"/>
      <c r="R164" s="624"/>
      <c r="S164" s="624"/>
      <c r="T164" s="624"/>
      <c r="U164" s="81"/>
      <c r="V164" s="81"/>
      <c r="W164" s="78"/>
      <c r="X164" s="78"/>
      <c r="Y164" s="78"/>
      <c r="Z164" s="78"/>
      <c r="AA164" s="78"/>
      <c r="AB164" s="78"/>
      <c r="AC164" s="78"/>
      <c r="AD164" s="81"/>
      <c r="AE164" s="81"/>
      <c r="AF164" s="81"/>
      <c r="AG164" s="81"/>
      <c r="AH164" s="81"/>
      <c r="AI164" s="81"/>
    </row>
    <row r="165" spans="1:35" ht="24.75" hidden="1" customHeight="1">
      <c r="A165" s="99"/>
      <c r="B165" s="625"/>
      <c r="C165" s="625"/>
      <c r="D165" s="625"/>
      <c r="E165" s="625"/>
      <c r="F165" s="625"/>
      <c r="G165" s="625"/>
      <c r="H165" s="625"/>
      <c r="I165" s="625"/>
      <c r="J165" s="102"/>
      <c r="K165" s="3"/>
      <c r="L165" s="102"/>
      <c r="M165" s="3"/>
      <c r="N165" s="625"/>
      <c r="O165" s="625"/>
      <c r="P165" s="625"/>
      <c r="Q165" s="625"/>
      <c r="R165" s="625"/>
      <c r="S165" s="625"/>
      <c r="T165" s="625"/>
      <c r="U165" s="81"/>
      <c r="V165" s="81"/>
      <c r="W165" s="78"/>
      <c r="X165" s="78"/>
      <c r="Y165" s="78"/>
      <c r="Z165" s="78"/>
      <c r="AA165" s="81"/>
      <c r="AB165" s="81"/>
      <c r="AC165" s="81"/>
      <c r="AD165" s="81"/>
      <c r="AE165" s="81"/>
      <c r="AF165" s="81"/>
      <c r="AG165" s="81"/>
      <c r="AH165" s="81"/>
      <c r="AI165" s="81"/>
    </row>
    <row r="166" spans="1:35" ht="24.75" hidden="1" customHeight="1">
      <c r="A166" s="78"/>
      <c r="B166" s="643" t="str">
        <f>IF(S167=" "," ",IF(S167&gt;=$H$6,"CUMPLE CON LA EXPERIENCIA REQUERIDA","NO CUMPLE CON LA EXPERIENCIA REQUERIDA"))</f>
        <v>NO CUMPLE CON LA EXPERIENCIA REQUERIDA</v>
      </c>
      <c r="C166" s="644"/>
      <c r="D166" s="644"/>
      <c r="E166" s="644"/>
      <c r="F166" s="644"/>
      <c r="G166" s="644"/>
      <c r="H166" s="644"/>
      <c r="I166" s="644"/>
      <c r="J166" s="644"/>
      <c r="K166" s="644"/>
      <c r="L166" s="644"/>
      <c r="M166" s="644"/>
      <c r="N166" s="644"/>
      <c r="O166" s="645"/>
      <c r="P166" s="629" t="s">
        <v>69</v>
      </c>
      <c r="Q166" s="630"/>
      <c r="R166" s="470"/>
      <c r="S166" s="107">
        <f>IF(T141="SI",SUM(S141:S165),0)</f>
        <v>0</v>
      </c>
      <c r="T166" s="628" t="str">
        <f>IF(S167=" "," ",IF(S167&gt;=$H$6,"CUMPLE","NO CUMPLE"))</f>
        <v>NO CUMPLE</v>
      </c>
      <c r="U166" s="78"/>
      <c r="V166" s="78"/>
      <c r="W166" s="78"/>
      <c r="X166" s="78"/>
      <c r="Y166" s="78"/>
      <c r="Z166" s="78"/>
      <c r="AA166" s="78"/>
      <c r="AB166" s="78"/>
      <c r="AC166" s="78"/>
      <c r="AD166" s="78"/>
      <c r="AE166" s="78"/>
      <c r="AF166" s="78"/>
      <c r="AG166" s="78"/>
      <c r="AH166" s="78"/>
      <c r="AI166" s="78"/>
    </row>
    <row r="167" spans="1:35" ht="24.75" hidden="1" customHeight="1">
      <c r="A167" s="81"/>
      <c r="B167" s="646"/>
      <c r="C167" s="647"/>
      <c r="D167" s="647"/>
      <c r="E167" s="647"/>
      <c r="F167" s="647"/>
      <c r="G167" s="647"/>
      <c r="H167" s="647"/>
      <c r="I167" s="647"/>
      <c r="J167" s="647"/>
      <c r="K167" s="647"/>
      <c r="L167" s="647"/>
      <c r="M167" s="647"/>
      <c r="N167" s="647"/>
      <c r="O167" s="648"/>
      <c r="P167" s="629" t="s">
        <v>70</v>
      </c>
      <c r="Q167" s="630"/>
      <c r="R167" s="470"/>
      <c r="S167" s="108">
        <f>IFERROR((S166/$P$6)," ")</f>
        <v>0</v>
      </c>
      <c r="T167" s="625"/>
      <c r="U167" s="81"/>
      <c r="V167" s="81"/>
      <c r="W167" s="78"/>
      <c r="X167" s="78"/>
      <c r="Y167" s="78"/>
      <c r="Z167" s="78"/>
      <c r="AA167" s="81"/>
      <c r="AB167" s="81"/>
      <c r="AC167" s="81"/>
      <c r="AD167" s="81"/>
      <c r="AE167" s="81"/>
      <c r="AF167" s="81"/>
      <c r="AG167" s="81"/>
      <c r="AH167" s="81"/>
      <c r="AI167" s="81"/>
    </row>
    <row r="168" spans="1:35" ht="30" hidden="1" customHeight="1">
      <c r="A168" s="78"/>
      <c r="B168" s="78"/>
      <c r="C168" s="78"/>
      <c r="D168" s="78"/>
      <c r="E168" s="89"/>
      <c r="F168" s="90"/>
      <c r="G168" s="90"/>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row>
    <row r="169" spans="1:35" ht="30" hidden="1" customHeight="1">
      <c r="A169" s="78"/>
      <c r="B169" s="78"/>
      <c r="C169" s="78"/>
      <c r="D169" s="78"/>
      <c r="E169" s="89"/>
      <c r="F169" s="90"/>
      <c r="G169" s="90"/>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row>
    <row r="170" spans="1:35" ht="36" hidden="1" customHeight="1">
      <c r="A170" s="78"/>
      <c r="B170" s="92">
        <v>6</v>
      </c>
      <c r="C170" s="650" t="s">
        <v>71</v>
      </c>
      <c r="D170" s="633"/>
      <c r="E170" s="630"/>
      <c r="F170" s="632">
        <f>IFERROR(VLOOKUP(B170,LISTA_OFERENTES,2,FALSE)," ")</f>
        <v>0</v>
      </c>
      <c r="G170" s="633"/>
      <c r="H170" s="633"/>
      <c r="I170" s="633"/>
      <c r="J170" s="633"/>
      <c r="K170" s="633"/>
      <c r="L170" s="633"/>
      <c r="M170" s="633"/>
      <c r="N170" s="633"/>
      <c r="O170" s="630"/>
      <c r="P170" s="634" t="s">
        <v>44</v>
      </c>
      <c r="Q170" s="633"/>
      <c r="R170" s="630"/>
      <c r="S170" s="93">
        <f>5-(INT(COUNTBLANK(C173:C187))-10)</f>
        <v>0</v>
      </c>
      <c r="T170" s="78"/>
      <c r="U170" s="78"/>
      <c r="V170" s="78"/>
      <c r="W170" s="78"/>
      <c r="X170" s="78"/>
      <c r="Y170" s="78"/>
      <c r="Z170" s="78"/>
      <c r="AA170" s="78"/>
      <c r="AB170" s="78"/>
      <c r="AC170" s="78"/>
      <c r="AD170" s="78"/>
      <c r="AE170" s="78"/>
      <c r="AF170" s="78"/>
      <c r="AG170" s="78"/>
      <c r="AH170" s="78"/>
      <c r="AI170" s="78"/>
    </row>
    <row r="171" spans="1:35" ht="48.75" hidden="1" customHeight="1">
      <c r="A171" s="101"/>
      <c r="B171" s="651" t="s">
        <v>45</v>
      </c>
      <c r="C171" s="631" t="s">
        <v>46</v>
      </c>
      <c r="D171" s="631" t="s">
        <v>47</v>
      </c>
      <c r="E171" s="631" t="s">
        <v>48</v>
      </c>
      <c r="F171" s="631" t="s">
        <v>49</v>
      </c>
      <c r="G171" s="631" t="s">
        <v>50</v>
      </c>
      <c r="H171" s="631" t="s">
        <v>51</v>
      </c>
      <c r="I171" s="631" t="s">
        <v>52</v>
      </c>
      <c r="J171" s="635" t="s">
        <v>53</v>
      </c>
      <c r="K171" s="633"/>
      <c r="L171" s="633"/>
      <c r="M171" s="630"/>
      <c r="N171" s="631" t="s">
        <v>54</v>
      </c>
      <c r="O171" s="631" t="s">
        <v>55</v>
      </c>
      <c r="P171" s="109" t="s">
        <v>56</v>
      </c>
      <c r="Q171" s="109"/>
      <c r="R171" s="631" t="s">
        <v>57</v>
      </c>
      <c r="S171" s="631" t="s">
        <v>58</v>
      </c>
      <c r="T171" s="631" t="str">
        <f>T11</f>
        <v>CUMPLE CON EL REQUERIMIENTO DE QUE CERTIFIQUEN EXPERIENCIA GENERAL ACREDITADA EN MINIMO TRES (3) DE LOS CÓDIGOS  DE LA CLASIFICACION DE LA UNSPSC?</v>
      </c>
      <c r="U171" s="110"/>
      <c r="V171" s="110"/>
      <c r="W171" s="78"/>
      <c r="X171" s="78"/>
      <c r="Y171" s="78"/>
      <c r="Z171" s="78"/>
      <c r="AA171" s="78"/>
      <c r="AB171" s="78"/>
      <c r="AC171" s="78"/>
      <c r="AD171" s="101"/>
      <c r="AE171" s="101"/>
      <c r="AF171" s="101"/>
      <c r="AG171" s="101"/>
      <c r="AH171" s="101"/>
      <c r="AI171" s="101"/>
    </row>
    <row r="172" spans="1:35" ht="106.5" hidden="1" customHeight="1">
      <c r="A172" s="101"/>
      <c r="B172" s="625"/>
      <c r="C172" s="625"/>
      <c r="D172" s="625"/>
      <c r="E172" s="625"/>
      <c r="F172" s="625"/>
      <c r="G172" s="625"/>
      <c r="H172" s="625"/>
      <c r="I172" s="625"/>
      <c r="J172" s="636" t="s">
        <v>72</v>
      </c>
      <c r="K172" s="633"/>
      <c r="L172" s="633"/>
      <c r="M172" s="630"/>
      <c r="N172" s="625"/>
      <c r="O172" s="625"/>
      <c r="P172" s="95" t="s">
        <v>15</v>
      </c>
      <c r="Q172" s="95" t="s">
        <v>62</v>
      </c>
      <c r="R172" s="625"/>
      <c r="S172" s="625"/>
      <c r="T172" s="625"/>
      <c r="U172" s="110"/>
      <c r="V172" s="110"/>
      <c r="W172" s="78"/>
      <c r="X172" s="78"/>
      <c r="Y172" s="78"/>
      <c r="Z172" s="78"/>
      <c r="AA172" s="78"/>
      <c r="AB172" s="78"/>
      <c r="AC172" s="78"/>
      <c r="AD172" s="101"/>
      <c r="AE172" s="101"/>
      <c r="AF172" s="101"/>
      <c r="AG172" s="101"/>
      <c r="AH172" s="101"/>
      <c r="AI172" s="101"/>
    </row>
    <row r="173" spans="1:35" ht="24.75" hidden="1" customHeight="1">
      <c r="A173" s="99"/>
      <c r="B173" s="637">
        <v>1</v>
      </c>
      <c r="C173" s="627"/>
      <c r="D173" s="627"/>
      <c r="E173" s="627"/>
      <c r="F173" s="627"/>
      <c r="G173" s="649"/>
      <c r="H173" s="639"/>
      <c r="I173" s="640"/>
      <c r="J173" s="100"/>
      <c r="K173" s="3"/>
      <c r="L173" s="100"/>
      <c r="M173" s="3"/>
      <c r="N173" s="620"/>
      <c r="O173" s="620"/>
      <c r="P173" s="627"/>
      <c r="Q173" s="628"/>
      <c r="R173" s="628"/>
      <c r="S173" s="655">
        <f t="shared" ref="S173" si="22">IF(COUNTIF(J173:M175,"CUMPLE")&gt;=1,(G173*I173),0)* (IF(N173="PRESENTÓ CERTIFICADO",1,0))* (IF(O173="ACORDE A ITEM 5.2. (TR)",1,0) )* ( IF(OR(Q173="SIN OBSERVACIÓN", Q173="REQUERIMIENTOS SUBSANADOS"),1,0)) *(IF(OR(R173="NINGUNO", R173="CUMPLEN CON LO SOLICITADO"),1,0))</f>
        <v>0</v>
      </c>
      <c r="T173" s="657" t="s">
        <v>68</v>
      </c>
      <c r="U173" s="81"/>
      <c r="V173" s="81"/>
      <c r="W173" s="78"/>
      <c r="X173" s="78"/>
      <c r="Y173" s="78"/>
      <c r="Z173" s="78"/>
      <c r="AA173" s="78"/>
      <c r="AB173" s="78"/>
      <c r="AC173" s="78"/>
      <c r="AD173" s="81"/>
      <c r="AE173" s="81"/>
      <c r="AF173" s="81"/>
      <c r="AG173" s="81"/>
      <c r="AH173" s="81"/>
      <c r="AI173" s="81"/>
    </row>
    <row r="174" spans="1:35" ht="24.75" hidden="1" customHeight="1">
      <c r="A174" s="99"/>
      <c r="B174" s="624"/>
      <c r="C174" s="624"/>
      <c r="D174" s="624"/>
      <c r="E174" s="624"/>
      <c r="F174" s="624"/>
      <c r="G174" s="624"/>
      <c r="H174" s="624"/>
      <c r="I174" s="624"/>
      <c r="J174" s="100"/>
      <c r="K174" s="3"/>
      <c r="L174" s="100"/>
      <c r="M174" s="3"/>
      <c r="N174" s="621"/>
      <c r="O174" s="621"/>
      <c r="P174" s="621"/>
      <c r="Q174" s="621"/>
      <c r="R174" s="621"/>
      <c r="S174" s="624"/>
      <c r="T174" s="624"/>
      <c r="U174" s="81"/>
      <c r="V174" s="81"/>
      <c r="W174" s="78"/>
      <c r="X174" s="78"/>
      <c r="Y174" s="78"/>
      <c r="Z174" s="78"/>
      <c r="AA174" s="78"/>
      <c r="AB174" s="78"/>
      <c r="AC174" s="78"/>
      <c r="AD174" s="81"/>
      <c r="AE174" s="81"/>
      <c r="AF174" s="81"/>
      <c r="AG174" s="81"/>
      <c r="AH174" s="81"/>
      <c r="AI174" s="81"/>
    </row>
    <row r="175" spans="1:35" ht="24.75" hidden="1" customHeight="1">
      <c r="A175" s="99"/>
      <c r="B175" s="625"/>
      <c r="C175" s="625"/>
      <c r="D175" s="625"/>
      <c r="E175" s="625"/>
      <c r="F175" s="625"/>
      <c r="G175" s="625"/>
      <c r="H175" s="625"/>
      <c r="I175" s="625"/>
      <c r="J175" s="100"/>
      <c r="K175" s="3"/>
      <c r="L175" s="102"/>
      <c r="M175" s="3"/>
      <c r="N175" s="622"/>
      <c r="O175" s="622"/>
      <c r="P175" s="622"/>
      <c r="Q175" s="622"/>
      <c r="R175" s="622"/>
      <c r="S175" s="625"/>
      <c r="T175" s="624"/>
      <c r="U175" s="81"/>
      <c r="V175" s="81"/>
      <c r="W175" s="78"/>
      <c r="X175" s="78"/>
      <c r="Y175" s="78"/>
      <c r="Z175" s="78"/>
      <c r="AA175" s="78"/>
      <c r="AB175" s="78"/>
      <c r="AC175" s="78"/>
      <c r="AD175" s="81"/>
      <c r="AE175" s="81"/>
      <c r="AF175" s="81"/>
      <c r="AG175" s="81"/>
      <c r="AH175" s="81"/>
      <c r="AI175" s="81"/>
    </row>
    <row r="176" spans="1:35" ht="24.75" hidden="1" customHeight="1">
      <c r="A176" s="99"/>
      <c r="B176" s="637">
        <v>2</v>
      </c>
      <c r="C176" s="638"/>
      <c r="D176" s="638"/>
      <c r="E176" s="638"/>
      <c r="F176" s="638"/>
      <c r="G176" s="642"/>
      <c r="H176" s="639"/>
      <c r="I176" s="641"/>
      <c r="J176" s="100"/>
      <c r="K176" s="3"/>
      <c r="L176" s="100"/>
      <c r="M176" s="3"/>
      <c r="N176" s="620"/>
      <c r="O176" s="620"/>
      <c r="P176" s="623"/>
      <c r="Q176" s="628"/>
      <c r="R176" s="628"/>
      <c r="S176" s="655">
        <f t="shared" ref="S176:S185" si="23">IF(COUNTIF(J176:M178,"CUMPLE")&gt;=1,(G176*I176),0)* (IF(N176="PRESENTÓ CERTIFICADO",1,0))* (IF(O176="ACORDE A ITEM 5.2. (TR)",1,0) )* ( IF(OR(Q176="SIN OBSERVACIÓN", Q176="REQUERIMIENTOS SUBSANADOS"),1,0)) *(IF(OR(R176="NINGUNO", R176="CUMPLEN CON LO SOLICITADO"),1,0))</f>
        <v>0</v>
      </c>
      <c r="T176" s="624"/>
      <c r="U176" s="81"/>
      <c r="V176" s="81"/>
      <c r="W176" s="78"/>
      <c r="X176" s="78"/>
      <c r="Y176" s="78"/>
      <c r="Z176" s="78"/>
      <c r="AA176" s="78"/>
      <c r="AB176" s="78"/>
      <c r="AC176" s="78"/>
      <c r="AD176" s="81"/>
      <c r="AE176" s="81"/>
      <c r="AF176" s="81"/>
      <c r="AG176" s="81"/>
      <c r="AH176" s="81"/>
      <c r="AI176" s="81"/>
    </row>
    <row r="177" spans="1:35" ht="24.75" hidden="1" customHeight="1">
      <c r="A177" s="99"/>
      <c r="B177" s="624"/>
      <c r="C177" s="624"/>
      <c r="D177" s="624"/>
      <c r="E177" s="624"/>
      <c r="F177" s="624"/>
      <c r="G177" s="624"/>
      <c r="H177" s="624"/>
      <c r="I177" s="624"/>
      <c r="J177" s="100"/>
      <c r="K177" s="3"/>
      <c r="L177" s="100"/>
      <c r="M177" s="3"/>
      <c r="N177" s="621"/>
      <c r="O177" s="621"/>
      <c r="P177" s="621"/>
      <c r="Q177" s="621"/>
      <c r="R177" s="621"/>
      <c r="S177" s="624"/>
      <c r="T177" s="624"/>
      <c r="U177" s="81"/>
      <c r="V177" s="81"/>
      <c r="W177" s="78"/>
      <c r="X177" s="78"/>
      <c r="Y177" s="78"/>
      <c r="Z177" s="78"/>
      <c r="AA177" s="78"/>
      <c r="AB177" s="78"/>
      <c r="AC177" s="78"/>
      <c r="AD177" s="81"/>
      <c r="AE177" s="81"/>
      <c r="AF177" s="81"/>
      <c r="AG177" s="81"/>
      <c r="AH177" s="81"/>
      <c r="AI177" s="81"/>
    </row>
    <row r="178" spans="1:35" ht="24.75" hidden="1" customHeight="1">
      <c r="A178" s="99"/>
      <c r="B178" s="625"/>
      <c r="C178" s="625"/>
      <c r="D178" s="625"/>
      <c r="E178" s="625"/>
      <c r="F178" s="625"/>
      <c r="G178" s="625"/>
      <c r="H178" s="625"/>
      <c r="I178" s="625"/>
      <c r="J178" s="100"/>
      <c r="K178" s="3"/>
      <c r="L178" s="102"/>
      <c r="M178" s="3"/>
      <c r="N178" s="622"/>
      <c r="O178" s="622"/>
      <c r="P178" s="622"/>
      <c r="Q178" s="622"/>
      <c r="R178" s="622"/>
      <c r="S178" s="625"/>
      <c r="T178" s="624"/>
      <c r="U178" s="81"/>
      <c r="V178" s="81"/>
      <c r="W178" s="78"/>
      <c r="X178" s="78"/>
      <c r="Y178" s="78"/>
      <c r="Z178" s="78"/>
      <c r="AA178" s="78"/>
      <c r="AB178" s="78"/>
      <c r="AC178" s="78"/>
      <c r="AD178" s="81"/>
      <c r="AE178" s="81"/>
      <c r="AF178" s="81"/>
      <c r="AG178" s="81"/>
      <c r="AH178" s="81"/>
      <c r="AI178" s="81"/>
    </row>
    <row r="179" spans="1:35" ht="34" hidden="1" customHeight="1">
      <c r="A179" s="99"/>
      <c r="B179" s="637">
        <v>3</v>
      </c>
      <c r="C179" s="627"/>
      <c r="D179" s="627"/>
      <c r="E179" s="627"/>
      <c r="F179" s="627"/>
      <c r="G179" s="649"/>
      <c r="H179" s="639"/>
      <c r="I179" s="640"/>
      <c r="J179" s="100"/>
      <c r="K179" s="3"/>
      <c r="L179" s="100"/>
      <c r="M179" s="3"/>
      <c r="N179" s="620"/>
      <c r="O179" s="620"/>
      <c r="P179" s="627"/>
      <c r="Q179" s="628"/>
      <c r="R179" s="628"/>
      <c r="S179" s="655">
        <f t="shared" si="23"/>
        <v>0</v>
      </c>
      <c r="T179" s="624"/>
      <c r="U179" s="81"/>
      <c r="V179" s="81"/>
      <c r="W179" s="78"/>
      <c r="X179" s="78"/>
      <c r="Y179" s="78"/>
      <c r="Z179" s="78"/>
      <c r="AA179" s="78"/>
      <c r="AB179" s="78"/>
      <c r="AC179" s="78"/>
      <c r="AD179" s="81"/>
      <c r="AE179" s="81"/>
      <c r="AF179" s="81"/>
      <c r="AG179" s="81"/>
      <c r="AH179" s="81"/>
      <c r="AI179" s="81"/>
    </row>
    <row r="180" spans="1:35" ht="24.75" hidden="1" customHeight="1">
      <c r="A180" s="99"/>
      <c r="B180" s="624"/>
      <c r="C180" s="624"/>
      <c r="D180" s="624"/>
      <c r="E180" s="624"/>
      <c r="F180" s="624"/>
      <c r="G180" s="624"/>
      <c r="H180" s="624"/>
      <c r="I180" s="624"/>
      <c r="J180" s="100"/>
      <c r="K180" s="3"/>
      <c r="L180" s="100"/>
      <c r="M180" s="3"/>
      <c r="N180" s="621"/>
      <c r="O180" s="621"/>
      <c r="P180" s="621"/>
      <c r="Q180" s="621"/>
      <c r="R180" s="621"/>
      <c r="S180" s="624"/>
      <c r="T180" s="624"/>
      <c r="U180" s="81"/>
      <c r="V180" s="81"/>
      <c r="W180" s="78"/>
      <c r="X180" s="78"/>
      <c r="Y180" s="78"/>
      <c r="Z180" s="78"/>
      <c r="AA180" s="78"/>
      <c r="AB180" s="78"/>
      <c r="AC180" s="78"/>
      <c r="AD180" s="81"/>
      <c r="AE180" s="81"/>
      <c r="AF180" s="81"/>
      <c r="AG180" s="81"/>
      <c r="AH180" s="81"/>
      <c r="AI180" s="81"/>
    </row>
    <row r="181" spans="1:35" ht="24.75" hidden="1" customHeight="1">
      <c r="A181" s="99"/>
      <c r="B181" s="625"/>
      <c r="C181" s="625"/>
      <c r="D181" s="625"/>
      <c r="E181" s="625"/>
      <c r="F181" s="625"/>
      <c r="G181" s="625"/>
      <c r="H181" s="625"/>
      <c r="I181" s="625"/>
      <c r="J181" s="100"/>
      <c r="K181" s="3"/>
      <c r="L181" s="102"/>
      <c r="M181" s="3"/>
      <c r="N181" s="622"/>
      <c r="O181" s="622"/>
      <c r="P181" s="622"/>
      <c r="Q181" s="622"/>
      <c r="R181" s="622"/>
      <c r="S181" s="625"/>
      <c r="T181" s="624"/>
      <c r="U181" s="81"/>
      <c r="V181" s="81"/>
      <c r="W181" s="78"/>
      <c r="X181" s="78"/>
      <c r="Y181" s="78"/>
      <c r="Z181" s="78"/>
      <c r="AA181" s="78"/>
      <c r="AB181" s="78"/>
      <c r="AC181" s="78"/>
      <c r="AD181" s="81"/>
      <c r="AE181" s="81"/>
      <c r="AF181" s="81"/>
      <c r="AG181" s="81"/>
      <c r="AH181" s="81"/>
      <c r="AI181" s="81"/>
    </row>
    <row r="182" spans="1:35" ht="24.75" hidden="1" customHeight="1">
      <c r="A182" s="99"/>
      <c r="B182" s="637">
        <v>4</v>
      </c>
      <c r="C182" s="638"/>
      <c r="D182" s="638"/>
      <c r="E182" s="638"/>
      <c r="F182" s="638"/>
      <c r="G182" s="642"/>
      <c r="H182" s="639"/>
      <c r="I182" s="641"/>
      <c r="J182" s="100"/>
      <c r="K182" s="3"/>
      <c r="L182" s="100"/>
      <c r="M182" s="3"/>
      <c r="N182" s="620"/>
      <c r="O182" s="620"/>
      <c r="P182" s="623"/>
      <c r="Q182" s="628"/>
      <c r="R182" s="628"/>
      <c r="S182" s="655">
        <f t="shared" si="23"/>
        <v>0</v>
      </c>
      <c r="T182" s="624"/>
      <c r="U182" s="81"/>
      <c r="V182" s="81"/>
      <c r="W182" s="78"/>
      <c r="X182" s="78"/>
      <c r="Y182" s="78"/>
      <c r="Z182" s="78"/>
      <c r="AA182" s="78"/>
      <c r="AB182" s="78"/>
      <c r="AC182" s="78"/>
      <c r="AD182" s="81"/>
      <c r="AE182" s="81"/>
      <c r="AF182" s="81"/>
      <c r="AG182" s="81"/>
      <c r="AH182" s="81"/>
      <c r="AI182" s="81"/>
    </row>
    <row r="183" spans="1:35" ht="24.75" hidden="1" customHeight="1">
      <c r="A183" s="99"/>
      <c r="B183" s="624"/>
      <c r="C183" s="624"/>
      <c r="D183" s="624"/>
      <c r="E183" s="624"/>
      <c r="F183" s="624"/>
      <c r="G183" s="624"/>
      <c r="H183" s="624"/>
      <c r="I183" s="624"/>
      <c r="J183" s="100"/>
      <c r="K183" s="3"/>
      <c r="L183" s="100"/>
      <c r="M183" s="3"/>
      <c r="N183" s="621"/>
      <c r="O183" s="621"/>
      <c r="P183" s="621"/>
      <c r="Q183" s="621"/>
      <c r="R183" s="621"/>
      <c r="S183" s="624"/>
      <c r="T183" s="624"/>
      <c r="U183" s="81"/>
      <c r="V183" s="81"/>
      <c r="W183" s="78"/>
      <c r="X183" s="78"/>
      <c r="Y183" s="78"/>
      <c r="Z183" s="78"/>
      <c r="AA183" s="78"/>
      <c r="AB183" s="78"/>
      <c r="AC183" s="78"/>
      <c r="AD183" s="81"/>
      <c r="AE183" s="81"/>
      <c r="AF183" s="81"/>
      <c r="AG183" s="81"/>
      <c r="AH183" s="81"/>
      <c r="AI183" s="81"/>
    </row>
    <row r="184" spans="1:35" ht="24.75" hidden="1" customHeight="1">
      <c r="A184" s="99"/>
      <c r="B184" s="625"/>
      <c r="C184" s="625"/>
      <c r="D184" s="625"/>
      <c r="E184" s="625"/>
      <c r="F184" s="625"/>
      <c r="G184" s="625"/>
      <c r="H184" s="625"/>
      <c r="I184" s="625"/>
      <c r="J184" s="100"/>
      <c r="K184" s="3"/>
      <c r="L184" s="102"/>
      <c r="M184" s="3"/>
      <c r="N184" s="622"/>
      <c r="O184" s="622"/>
      <c r="P184" s="622"/>
      <c r="Q184" s="622"/>
      <c r="R184" s="622"/>
      <c r="S184" s="625"/>
      <c r="T184" s="624"/>
      <c r="U184" s="81"/>
      <c r="V184" s="81"/>
      <c r="W184" s="78"/>
      <c r="X184" s="78"/>
      <c r="Y184" s="78"/>
      <c r="Z184" s="78"/>
      <c r="AA184" s="78"/>
      <c r="AB184" s="78"/>
      <c r="AC184" s="78"/>
      <c r="AD184" s="81"/>
      <c r="AE184" s="81"/>
      <c r="AF184" s="81"/>
      <c r="AG184" s="81"/>
      <c r="AH184" s="81"/>
      <c r="AI184" s="81"/>
    </row>
    <row r="185" spans="1:35" ht="24.75" hidden="1" customHeight="1">
      <c r="A185" s="99"/>
      <c r="B185" s="637">
        <v>5</v>
      </c>
      <c r="C185" s="627"/>
      <c r="D185" s="627"/>
      <c r="E185" s="627"/>
      <c r="F185" s="627"/>
      <c r="G185" s="649"/>
      <c r="H185" s="639"/>
      <c r="I185" s="640"/>
      <c r="J185" s="100"/>
      <c r="K185" s="3"/>
      <c r="L185" s="100"/>
      <c r="M185" s="3"/>
      <c r="N185" s="620"/>
      <c r="O185" s="620"/>
      <c r="P185" s="627"/>
      <c r="Q185" s="628"/>
      <c r="R185" s="628"/>
      <c r="S185" s="655">
        <f t="shared" si="23"/>
        <v>0</v>
      </c>
      <c r="T185" s="624"/>
      <c r="U185" s="81"/>
      <c r="V185" s="81"/>
      <c r="W185" s="78"/>
      <c r="X185" s="78"/>
      <c r="Y185" s="78"/>
      <c r="Z185" s="78"/>
      <c r="AA185" s="78"/>
      <c r="AB185" s="78"/>
      <c r="AC185" s="78"/>
      <c r="AD185" s="81"/>
      <c r="AE185" s="81"/>
      <c r="AF185" s="81"/>
      <c r="AG185" s="81"/>
      <c r="AH185" s="81"/>
      <c r="AI185" s="81"/>
    </row>
    <row r="186" spans="1:35" ht="24.75" hidden="1" customHeight="1">
      <c r="A186" s="99"/>
      <c r="B186" s="624"/>
      <c r="C186" s="624"/>
      <c r="D186" s="624"/>
      <c r="E186" s="624"/>
      <c r="F186" s="624"/>
      <c r="G186" s="624"/>
      <c r="H186" s="624"/>
      <c r="I186" s="624"/>
      <c r="J186" s="100"/>
      <c r="K186" s="3"/>
      <c r="L186" s="100"/>
      <c r="M186" s="3"/>
      <c r="N186" s="621"/>
      <c r="O186" s="621"/>
      <c r="P186" s="621"/>
      <c r="Q186" s="621"/>
      <c r="R186" s="621"/>
      <c r="S186" s="624"/>
      <c r="T186" s="624"/>
      <c r="U186" s="81"/>
      <c r="V186" s="81"/>
      <c r="W186" s="78"/>
      <c r="X186" s="78"/>
      <c r="Y186" s="78"/>
      <c r="Z186" s="78"/>
      <c r="AA186" s="78"/>
      <c r="AB186" s="78"/>
      <c r="AC186" s="78"/>
      <c r="AD186" s="81"/>
      <c r="AE186" s="81"/>
      <c r="AF186" s="81"/>
      <c r="AG186" s="81"/>
      <c r="AH186" s="81"/>
      <c r="AI186" s="81"/>
    </row>
    <row r="187" spans="1:35" ht="24.75" hidden="1" customHeight="1">
      <c r="A187" s="99"/>
      <c r="B187" s="625"/>
      <c r="C187" s="625"/>
      <c r="D187" s="625"/>
      <c r="E187" s="625"/>
      <c r="F187" s="625"/>
      <c r="G187" s="625"/>
      <c r="H187" s="625"/>
      <c r="I187" s="625"/>
      <c r="J187" s="102"/>
      <c r="K187" s="3"/>
      <c r="L187" s="102"/>
      <c r="M187" s="3"/>
      <c r="N187" s="622"/>
      <c r="O187" s="622"/>
      <c r="P187" s="622"/>
      <c r="Q187" s="622"/>
      <c r="R187" s="622"/>
      <c r="S187" s="625"/>
      <c r="T187" s="625"/>
      <c r="U187" s="81"/>
      <c r="V187" s="81"/>
      <c r="W187" s="78"/>
      <c r="X187" s="78"/>
      <c r="Y187" s="78"/>
      <c r="Z187" s="78"/>
      <c r="AA187" s="81"/>
      <c r="AB187" s="81"/>
      <c r="AC187" s="81"/>
      <c r="AD187" s="81"/>
      <c r="AE187" s="81"/>
      <c r="AF187" s="81"/>
      <c r="AG187" s="81"/>
      <c r="AH187" s="81"/>
      <c r="AI187" s="81"/>
    </row>
    <row r="188" spans="1:35" ht="24.75" hidden="1" customHeight="1">
      <c r="A188" s="78"/>
      <c r="B188" s="643" t="str">
        <f>IF(S189=" "," ",IF(S189&gt;=$H$6,"CUMPLE CON LA EXPERIENCIA REQUERIDA","NO CUMPLE CON LA EXPERIENCIA REQUERIDA"))</f>
        <v>NO CUMPLE CON LA EXPERIENCIA REQUERIDA</v>
      </c>
      <c r="C188" s="644"/>
      <c r="D188" s="644"/>
      <c r="E188" s="644"/>
      <c r="F188" s="644"/>
      <c r="G188" s="644"/>
      <c r="H188" s="644"/>
      <c r="I188" s="644"/>
      <c r="J188" s="644"/>
      <c r="K188" s="644"/>
      <c r="L188" s="644"/>
      <c r="M188" s="644"/>
      <c r="N188" s="644"/>
      <c r="O188" s="645"/>
      <c r="P188" s="629" t="s">
        <v>69</v>
      </c>
      <c r="Q188" s="630"/>
      <c r="R188" s="470"/>
      <c r="S188" s="107">
        <f>IF(T173="SI",SUM(S173:S187),0)</f>
        <v>0</v>
      </c>
      <c r="T188" s="628" t="str">
        <f>IF(S189=" "," ",IF(S189&gt;=$H$6,"CUMPLE","NO CUMPLE"))</f>
        <v>NO CUMPLE</v>
      </c>
      <c r="U188" s="78"/>
      <c r="V188" s="78"/>
      <c r="W188" s="78"/>
      <c r="X188" s="78"/>
      <c r="Y188" s="78"/>
      <c r="Z188" s="78"/>
      <c r="AA188" s="78"/>
      <c r="AB188" s="78"/>
      <c r="AC188" s="78"/>
      <c r="AD188" s="78"/>
      <c r="AE188" s="78"/>
      <c r="AF188" s="78"/>
      <c r="AG188" s="78"/>
      <c r="AH188" s="78"/>
      <c r="AI188" s="78"/>
    </row>
    <row r="189" spans="1:35" ht="24.75" hidden="1" customHeight="1">
      <c r="A189" s="81"/>
      <c r="B189" s="646"/>
      <c r="C189" s="647"/>
      <c r="D189" s="647"/>
      <c r="E189" s="647"/>
      <c r="F189" s="647"/>
      <c r="G189" s="647"/>
      <c r="H189" s="647"/>
      <c r="I189" s="647"/>
      <c r="J189" s="647"/>
      <c r="K189" s="647"/>
      <c r="L189" s="647"/>
      <c r="M189" s="647"/>
      <c r="N189" s="647"/>
      <c r="O189" s="648"/>
      <c r="P189" s="629" t="s">
        <v>70</v>
      </c>
      <c r="Q189" s="630"/>
      <c r="R189" s="470"/>
      <c r="S189" s="108">
        <f>IFERROR((S188/$P$6)," ")</f>
        <v>0</v>
      </c>
      <c r="T189" s="625"/>
      <c r="U189" s="81"/>
      <c r="V189" s="81"/>
      <c r="W189" s="78"/>
      <c r="X189" s="78"/>
      <c r="Y189" s="78"/>
      <c r="Z189" s="78"/>
      <c r="AA189" s="81"/>
      <c r="AB189" s="81"/>
      <c r="AC189" s="81"/>
      <c r="AD189" s="81"/>
      <c r="AE189" s="81"/>
      <c r="AF189" s="81"/>
      <c r="AG189" s="81"/>
      <c r="AH189" s="81"/>
      <c r="AI189" s="81"/>
    </row>
    <row r="190" spans="1:35" ht="30" hidden="1" customHeight="1">
      <c r="A190" s="78"/>
      <c r="B190" s="78"/>
      <c r="C190" s="78"/>
      <c r="D190" s="78"/>
      <c r="E190" s="89"/>
      <c r="F190" s="90"/>
      <c r="G190" s="90"/>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row>
    <row r="191" spans="1:35" ht="30" hidden="1" customHeight="1">
      <c r="A191" s="78"/>
      <c r="B191" s="78"/>
      <c r="C191" s="78"/>
      <c r="D191" s="78"/>
      <c r="E191" s="89"/>
      <c r="F191" s="90"/>
      <c r="G191" s="90"/>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row>
    <row r="192" spans="1:35" ht="36" hidden="1" customHeight="1">
      <c r="A192" s="78"/>
      <c r="B192" s="92">
        <v>7</v>
      </c>
      <c r="C192" s="650" t="s">
        <v>71</v>
      </c>
      <c r="D192" s="633"/>
      <c r="E192" s="630"/>
      <c r="F192" s="632">
        <f>IFERROR(VLOOKUP(B192,LISTA_OFERENTES,2,FALSE)," ")</f>
        <v>0</v>
      </c>
      <c r="G192" s="633"/>
      <c r="H192" s="633"/>
      <c r="I192" s="633"/>
      <c r="J192" s="633"/>
      <c r="K192" s="633"/>
      <c r="L192" s="633"/>
      <c r="M192" s="633"/>
      <c r="N192" s="633"/>
      <c r="O192" s="630"/>
      <c r="P192" s="634" t="s">
        <v>44</v>
      </c>
      <c r="Q192" s="633"/>
      <c r="R192" s="630"/>
      <c r="S192" s="93">
        <f>5-(INT(COUNTBLANK(C195:C209))-10)</f>
        <v>0</v>
      </c>
      <c r="T192" s="78"/>
      <c r="U192" s="78"/>
      <c r="V192" s="78"/>
      <c r="W192" s="78"/>
      <c r="X192" s="78"/>
      <c r="Y192" s="78"/>
      <c r="Z192" s="78"/>
      <c r="AA192" s="78"/>
      <c r="AB192" s="78"/>
      <c r="AC192" s="78"/>
      <c r="AD192" s="78"/>
      <c r="AE192" s="78"/>
      <c r="AF192" s="78"/>
      <c r="AG192" s="78"/>
      <c r="AH192" s="78"/>
      <c r="AI192" s="78"/>
    </row>
    <row r="193" spans="1:35" ht="53.25" hidden="1" customHeight="1">
      <c r="A193" s="101"/>
      <c r="B193" s="651" t="s">
        <v>45</v>
      </c>
      <c r="C193" s="631" t="s">
        <v>46</v>
      </c>
      <c r="D193" s="631" t="s">
        <v>47</v>
      </c>
      <c r="E193" s="631" t="s">
        <v>48</v>
      </c>
      <c r="F193" s="631" t="s">
        <v>49</v>
      </c>
      <c r="G193" s="631" t="s">
        <v>50</v>
      </c>
      <c r="H193" s="631" t="s">
        <v>51</v>
      </c>
      <c r="I193" s="631" t="s">
        <v>52</v>
      </c>
      <c r="J193" s="635" t="s">
        <v>53</v>
      </c>
      <c r="K193" s="633"/>
      <c r="L193" s="633"/>
      <c r="M193" s="630"/>
      <c r="N193" s="631" t="s">
        <v>54</v>
      </c>
      <c r="O193" s="631" t="s">
        <v>55</v>
      </c>
      <c r="P193" s="109" t="s">
        <v>56</v>
      </c>
      <c r="Q193" s="109"/>
      <c r="R193" s="631" t="s">
        <v>57</v>
      </c>
      <c r="S193" s="631" t="s">
        <v>58</v>
      </c>
      <c r="T193" s="631" t="str">
        <f>T11</f>
        <v>CUMPLE CON EL REQUERIMIENTO DE QUE CERTIFIQUEN EXPERIENCIA GENERAL ACREDITADA EN MINIMO TRES (3) DE LOS CÓDIGOS  DE LA CLASIFICACION DE LA UNSPSC?</v>
      </c>
      <c r="U193" s="110"/>
      <c r="V193" s="110"/>
      <c r="W193" s="78"/>
      <c r="X193" s="78"/>
      <c r="Y193" s="78"/>
      <c r="Z193" s="78"/>
      <c r="AA193" s="78"/>
      <c r="AB193" s="78"/>
      <c r="AC193" s="78"/>
      <c r="AD193" s="101"/>
      <c r="AE193" s="101"/>
      <c r="AF193" s="101"/>
      <c r="AG193" s="101"/>
      <c r="AH193" s="101"/>
      <c r="AI193" s="101"/>
    </row>
    <row r="194" spans="1:35" ht="113.25" hidden="1" customHeight="1">
      <c r="A194" s="101"/>
      <c r="B194" s="625"/>
      <c r="C194" s="625"/>
      <c r="D194" s="625"/>
      <c r="E194" s="625"/>
      <c r="F194" s="625"/>
      <c r="G194" s="625"/>
      <c r="H194" s="625"/>
      <c r="I194" s="625"/>
      <c r="J194" s="636" t="s">
        <v>72</v>
      </c>
      <c r="K194" s="633"/>
      <c r="L194" s="633"/>
      <c r="M194" s="630"/>
      <c r="N194" s="625"/>
      <c r="O194" s="625"/>
      <c r="P194" s="95" t="s">
        <v>15</v>
      </c>
      <c r="Q194" s="95" t="s">
        <v>62</v>
      </c>
      <c r="R194" s="625"/>
      <c r="S194" s="625"/>
      <c r="T194" s="625"/>
      <c r="U194" s="110"/>
      <c r="V194" s="110"/>
      <c r="W194" s="78"/>
      <c r="X194" s="78"/>
      <c r="Y194" s="78"/>
      <c r="Z194" s="78"/>
      <c r="AA194" s="78"/>
      <c r="AB194" s="78"/>
      <c r="AC194" s="78"/>
      <c r="AD194" s="101"/>
      <c r="AE194" s="101"/>
      <c r="AF194" s="101"/>
      <c r="AG194" s="101"/>
      <c r="AH194" s="101"/>
      <c r="AI194" s="101"/>
    </row>
    <row r="195" spans="1:35" ht="24.75" hidden="1" customHeight="1">
      <c r="A195" s="99"/>
      <c r="B195" s="637">
        <v>1</v>
      </c>
      <c r="C195" s="627"/>
      <c r="D195" s="627"/>
      <c r="E195" s="627"/>
      <c r="F195" s="627"/>
      <c r="G195" s="649"/>
      <c r="H195" s="639"/>
      <c r="I195" s="640"/>
      <c r="J195" s="100"/>
      <c r="K195" s="3"/>
      <c r="L195" s="100"/>
      <c r="M195" s="3"/>
      <c r="N195" s="620"/>
      <c r="O195" s="620"/>
      <c r="P195" s="627"/>
      <c r="Q195" s="628"/>
      <c r="R195" s="628"/>
      <c r="S195" s="655">
        <f t="shared" ref="S195" si="24">IF(COUNTIF(J195:M197,"CUMPLE")&gt;=1,(G195*I195),0)* (IF(N195="PRESENTÓ CERTIFICADO",1,0))* (IF(O195="ACORDE A ITEM 5.2. (TR)",1,0) )* ( IF(OR(Q195="SIN OBSERVACIÓN", Q195="REQUERIMIENTOS SUBSANADOS"),1,0)) *(IF(OR(R195="NINGUNO", R195="CUMPLEN CON LO SOLICITADO"),1,0))</f>
        <v>0</v>
      </c>
      <c r="T195" s="657" t="s">
        <v>68</v>
      </c>
      <c r="U195" s="81"/>
      <c r="V195" s="81"/>
      <c r="W195" s="78"/>
      <c r="X195" s="78"/>
      <c r="Y195" s="78"/>
      <c r="Z195" s="78"/>
      <c r="AA195" s="78"/>
      <c r="AB195" s="78"/>
      <c r="AC195" s="78"/>
      <c r="AD195" s="81"/>
      <c r="AE195" s="81"/>
      <c r="AF195" s="81"/>
      <c r="AG195" s="81"/>
      <c r="AH195" s="81"/>
      <c r="AI195" s="81"/>
    </row>
    <row r="196" spans="1:35" ht="34" hidden="1" customHeight="1">
      <c r="A196" s="99"/>
      <c r="B196" s="624"/>
      <c r="C196" s="624"/>
      <c r="D196" s="624"/>
      <c r="E196" s="624"/>
      <c r="F196" s="624"/>
      <c r="G196" s="624"/>
      <c r="H196" s="624"/>
      <c r="I196" s="624"/>
      <c r="J196" s="100"/>
      <c r="K196" s="3"/>
      <c r="L196" s="100"/>
      <c r="M196" s="3"/>
      <c r="N196" s="624"/>
      <c r="O196" s="621"/>
      <c r="P196" s="624"/>
      <c r="Q196" s="624"/>
      <c r="R196" s="624"/>
      <c r="S196" s="624"/>
      <c r="T196" s="624"/>
      <c r="U196" s="81"/>
      <c r="V196" s="81"/>
      <c r="W196" s="78"/>
      <c r="X196" s="78"/>
      <c r="Y196" s="78"/>
      <c r="Z196" s="78"/>
      <c r="AA196" s="78"/>
      <c r="AB196" s="78"/>
      <c r="AC196" s="78"/>
      <c r="AD196" s="81"/>
      <c r="AE196" s="81"/>
      <c r="AF196" s="81"/>
      <c r="AG196" s="81"/>
      <c r="AH196" s="81"/>
      <c r="AI196" s="81"/>
    </row>
    <row r="197" spans="1:35" ht="24.75" hidden="1" customHeight="1">
      <c r="A197" s="99"/>
      <c r="B197" s="625"/>
      <c r="C197" s="625"/>
      <c r="D197" s="625"/>
      <c r="E197" s="625"/>
      <c r="F197" s="625"/>
      <c r="G197" s="625"/>
      <c r="H197" s="625"/>
      <c r="I197" s="625"/>
      <c r="J197" s="100"/>
      <c r="K197" s="3"/>
      <c r="L197" s="102"/>
      <c r="M197" s="3"/>
      <c r="N197" s="625"/>
      <c r="O197" s="622"/>
      <c r="P197" s="625"/>
      <c r="Q197" s="625"/>
      <c r="R197" s="625"/>
      <c r="S197" s="625"/>
      <c r="T197" s="624"/>
      <c r="U197" s="81"/>
      <c r="V197" s="81"/>
      <c r="W197" s="78"/>
      <c r="X197" s="78"/>
      <c r="Y197" s="78"/>
      <c r="Z197" s="78"/>
      <c r="AA197" s="78"/>
      <c r="AB197" s="78"/>
      <c r="AC197" s="78"/>
      <c r="AD197" s="81"/>
      <c r="AE197" s="81"/>
      <c r="AF197" s="81"/>
      <c r="AG197" s="81"/>
      <c r="AH197" s="81"/>
      <c r="AI197" s="81"/>
    </row>
    <row r="198" spans="1:35" ht="24.75" hidden="1" customHeight="1">
      <c r="A198" s="99"/>
      <c r="B198" s="637">
        <v>2</v>
      </c>
      <c r="C198" s="638"/>
      <c r="D198" s="638"/>
      <c r="E198" s="638"/>
      <c r="F198" s="638"/>
      <c r="G198" s="642"/>
      <c r="H198" s="639"/>
      <c r="I198" s="641"/>
      <c r="J198" s="100"/>
      <c r="K198" s="3"/>
      <c r="L198" s="100"/>
      <c r="M198" s="3"/>
      <c r="N198" s="620"/>
      <c r="O198" s="620"/>
      <c r="P198" s="623"/>
      <c r="Q198" s="626"/>
      <c r="R198" s="626"/>
      <c r="S198" s="655">
        <f t="shared" ref="S198:S207" si="25">IF(COUNTIF(J198:M200,"CUMPLE")&gt;=1,(G198*I198),0)* (IF(N198="PRESENTÓ CERTIFICADO",1,0))* (IF(O198="ACORDE A ITEM 5.2. (TR)",1,0) )* ( IF(OR(Q198="SIN OBSERVACIÓN", Q198="REQUERIMIENTOS SUBSANADOS"),1,0)) *(IF(OR(R198="NINGUNO", R198="CUMPLEN CON LO SOLICITADO"),1,0))</f>
        <v>0</v>
      </c>
      <c r="T198" s="624"/>
      <c r="U198" s="81"/>
      <c r="V198" s="81"/>
      <c r="W198" s="78"/>
      <c r="X198" s="78"/>
      <c r="Y198" s="78"/>
      <c r="Z198" s="78"/>
      <c r="AA198" s="78"/>
      <c r="AB198" s="78"/>
      <c r="AC198" s="78"/>
      <c r="AD198" s="81"/>
      <c r="AE198" s="81"/>
      <c r="AF198" s="81"/>
      <c r="AG198" s="81"/>
      <c r="AH198" s="81"/>
      <c r="AI198" s="81"/>
    </row>
    <row r="199" spans="1:35" ht="24.75" hidden="1" customHeight="1">
      <c r="A199" s="99"/>
      <c r="B199" s="624"/>
      <c r="C199" s="624"/>
      <c r="D199" s="624"/>
      <c r="E199" s="624"/>
      <c r="F199" s="624"/>
      <c r="G199" s="624"/>
      <c r="H199" s="624"/>
      <c r="I199" s="624"/>
      <c r="J199" s="100"/>
      <c r="K199" s="3"/>
      <c r="L199" s="100"/>
      <c r="M199" s="3"/>
      <c r="N199" s="624"/>
      <c r="O199" s="621"/>
      <c r="P199" s="624"/>
      <c r="Q199" s="624"/>
      <c r="R199" s="624"/>
      <c r="S199" s="624"/>
      <c r="T199" s="624"/>
      <c r="U199" s="81"/>
      <c r="V199" s="81"/>
      <c r="W199" s="78"/>
      <c r="X199" s="78"/>
      <c r="Y199" s="78"/>
      <c r="Z199" s="78"/>
      <c r="AA199" s="78"/>
      <c r="AB199" s="78"/>
      <c r="AC199" s="78"/>
      <c r="AD199" s="81"/>
      <c r="AE199" s="81"/>
      <c r="AF199" s="81"/>
      <c r="AG199" s="81"/>
      <c r="AH199" s="81"/>
      <c r="AI199" s="81"/>
    </row>
    <row r="200" spans="1:35" ht="24.75" hidden="1" customHeight="1">
      <c r="A200" s="99"/>
      <c r="B200" s="625"/>
      <c r="C200" s="625"/>
      <c r="D200" s="625"/>
      <c r="E200" s="625"/>
      <c r="F200" s="625"/>
      <c r="G200" s="625"/>
      <c r="H200" s="625"/>
      <c r="I200" s="625"/>
      <c r="J200" s="100"/>
      <c r="K200" s="3"/>
      <c r="L200" s="102"/>
      <c r="M200" s="3"/>
      <c r="N200" s="625"/>
      <c r="O200" s="622"/>
      <c r="P200" s="625"/>
      <c r="Q200" s="625"/>
      <c r="R200" s="625"/>
      <c r="S200" s="625"/>
      <c r="T200" s="624"/>
      <c r="U200" s="81"/>
      <c r="V200" s="81"/>
      <c r="W200" s="78"/>
      <c r="X200" s="78"/>
      <c r="Y200" s="78"/>
      <c r="Z200" s="78"/>
      <c r="AA200" s="78"/>
      <c r="AB200" s="78"/>
      <c r="AC200" s="78"/>
      <c r="AD200" s="81"/>
      <c r="AE200" s="81"/>
      <c r="AF200" s="81"/>
      <c r="AG200" s="81"/>
      <c r="AH200" s="81"/>
      <c r="AI200" s="81"/>
    </row>
    <row r="201" spans="1:35" ht="24.75" hidden="1" customHeight="1">
      <c r="A201" s="99"/>
      <c r="B201" s="637">
        <v>3</v>
      </c>
      <c r="C201" s="627"/>
      <c r="D201" s="627"/>
      <c r="E201" s="627"/>
      <c r="F201" s="627"/>
      <c r="G201" s="649"/>
      <c r="H201" s="639"/>
      <c r="I201" s="640"/>
      <c r="J201" s="100"/>
      <c r="K201" s="3"/>
      <c r="L201" s="100"/>
      <c r="M201" s="3"/>
      <c r="N201" s="620"/>
      <c r="O201" s="620"/>
      <c r="P201" s="627"/>
      <c r="Q201" s="628"/>
      <c r="R201" s="628"/>
      <c r="S201" s="655">
        <f t="shared" si="25"/>
        <v>0</v>
      </c>
      <c r="T201" s="624"/>
      <c r="U201" s="81"/>
      <c r="V201" s="81"/>
      <c r="W201" s="78"/>
      <c r="X201" s="78"/>
      <c r="Y201" s="78"/>
      <c r="Z201" s="78"/>
      <c r="AA201" s="78"/>
      <c r="AB201" s="78"/>
      <c r="AC201" s="78"/>
      <c r="AD201" s="81"/>
      <c r="AE201" s="81"/>
      <c r="AF201" s="81"/>
      <c r="AG201" s="81"/>
      <c r="AH201" s="81"/>
      <c r="AI201" s="81"/>
    </row>
    <row r="202" spans="1:35" ht="24.75" hidden="1" customHeight="1">
      <c r="A202" s="99"/>
      <c r="B202" s="624"/>
      <c r="C202" s="624"/>
      <c r="D202" s="624"/>
      <c r="E202" s="624"/>
      <c r="F202" s="624"/>
      <c r="G202" s="624"/>
      <c r="H202" s="624"/>
      <c r="I202" s="624"/>
      <c r="J202" s="100"/>
      <c r="K202" s="3"/>
      <c r="L202" s="100"/>
      <c r="M202" s="3"/>
      <c r="N202" s="624"/>
      <c r="O202" s="621"/>
      <c r="P202" s="624"/>
      <c r="Q202" s="624"/>
      <c r="R202" s="624"/>
      <c r="S202" s="624"/>
      <c r="T202" s="624"/>
      <c r="U202" s="81"/>
      <c r="V202" s="81"/>
      <c r="W202" s="78"/>
      <c r="X202" s="78"/>
      <c r="Y202" s="78"/>
      <c r="Z202" s="78"/>
      <c r="AA202" s="78"/>
      <c r="AB202" s="78"/>
      <c r="AC202" s="78"/>
      <c r="AD202" s="81"/>
      <c r="AE202" s="81"/>
      <c r="AF202" s="81"/>
      <c r="AG202" s="81"/>
      <c r="AH202" s="81"/>
      <c r="AI202" s="81"/>
    </row>
    <row r="203" spans="1:35" ht="24.75" hidden="1" customHeight="1">
      <c r="A203" s="99"/>
      <c r="B203" s="625"/>
      <c r="C203" s="625"/>
      <c r="D203" s="625"/>
      <c r="E203" s="625"/>
      <c r="F203" s="625"/>
      <c r="G203" s="625"/>
      <c r="H203" s="625"/>
      <c r="I203" s="625"/>
      <c r="J203" s="100"/>
      <c r="K203" s="3"/>
      <c r="L203" s="102"/>
      <c r="M203" s="3"/>
      <c r="N203" s="625"/>
      <c r="O203" s="622"/>
      <c r="P203" s="625"/>
      <c r="Q203" s="625"/>
      <c r="R203" s="625"/>
      <c r="S203" s="625"/>
      <c r="T203" s="624"/>
      <c r="U203" s="81"/>
      <c r="V203" s="81"/>
      <c r="W203" s="78"/>
      <c r="X203" s="78"/>
      <c r="Y203" s="78"/>
      <c r="Z203" s="78"/>
      <c r="AA203" s="78"/>
      <c r="AB203" s="78"/>
      <c r="AC203" s="78"/>
      <c r="AD203" s="81"/>
      <c r="AE203" s="81"/>
      <c r="AF203" s="81"/>
      <c r="AG203" s="81"/>
      <c r="AH203" s="81"/>
      <c r="AI203" s="81"/>
    </row>
    <row r="204" spans="1:35" ht="24.75" hidden="1" customHeight="1">
      <c r="A204" s="99"/>
      <c r="B204" s="637">
        <v>4</v>
      </c>
      <c r="C204" s="638"/>
      <c r="D204" s="638"/>
      <c r="E204" s="638"/>
      <c r="F204" s="638"/>
      <c r="G204" s="642"/>
      <c r="H204" s="639"/>
      <c r="I204" s="641"/>
      <c r="J204" s="100"/>
      <c r="K204" s="3"/>
      <c r="L204" s="100"/>
      <c r="M204" s="3"/>
      <c r="N204" s="620"/>
      <c r="O204" s="620"/>
      <c r="P204" s="623"/>
      <c r="Q204" s="626"/>
      <c r="R204" s="626"/>
      <c r="S204" s="655">
        <f t="shared" si="25"/>
        <v>0</v>
      </c>
      <c r="T204" s="624"/>
      <c r="U204" s="81"/>
      <c r="V204" s="81"/>
      <c r="W204" s="78"/>
      <c r="X204" s="78"/>
      <c r="Y204" s="78"/>
      <c r="Z204" s="78"/>
      <c r="AA204" s="78"/>
      <c r="AB204" s="78"/>
      <c r="AC204" s="78"/>
      <c r="AD204" s="81"/>
      <c r="AE204" s="81"/>
      <c r="AF204" s="81"/>
      <c r="AG204" s="81"/>
      <c r="AH204" s="81"/>
      <c r="AI204" s="81"/>
    </row>
    <row r="205" spans="1:35" ht="24.75" hidden="1" customHeight="1">
      <c r="A205" s="99"/>
      <c r="B205" s="624"/>
      <c r="C205" s="624"/>
      <c r="D205" s="624"/>
      <c r="E205" s="624"/>
      <c r="F205" s="624"/>
      <c r="G205" s="624"/>
      <c r="H205" s="624"/>
      <c r="I205" s="624"/>
      <c r="J205" s="100"/>
      <c r="K205" s="3"/>
      <c r="L205" s="100"/>
      <c r="M205" s="3"/>
      <c r="N205" s="624"/>
      <c r="O205" s="621"/>
      <c r="P205" s="624"/>
      <c r="Q205" s="624"/>
      <c r="R205" s="624"/>
      <c r="S205" s="624"/>
      <c r="T205" s="624"/>
      <c r="U205" s="81"/>
      <c r="V205" s="81"/>
      <c r="W205" s="78"/>
      <c r="X205" s="78"/>
      <c r="Y205" s="78"/>
      <c r="Z205" s="78"/>
      <c r="AA205" s="78"/>
      <c r="AB205" s="78"/>
      <c r="AC205" s="78"/>
      <c r="AD205" s="81"/>
      <c r="AE205" s="81"/>
      <c r="AF205" s="81"/>
      <c r="AG205" s="81"/>
      <c r="AH205" s="81"/>
      <c r="AI205" s="81"/>
    </row>
    <row r="206" spans="1:35" ht="24.75" hidden="1" customHeight="1">
      <c r="A206" s="99"/>
      <c r="B206" s="625"/>
      <c r="C206" s="625"/>
      <c r="D206" s="625"/>
      <c r="E206" s="625"/>
      <c r="F206" s="625"/>
      <c r="G206" s="625"/>
      <c r="H206" s="625"/>
      <c r="I206" s="625"/>
      <c r="J206" s="100"/>
      <c r="K206" s="3"/>
      <c r="L206" s="102"/>
      <c r="M206" s="3"/>
      <c r="N206" s="625"/>
      <c r="O206" s="622"/>
      <c r="P206" s="625"/>
      <c r="Q206" s="625"/>
      <c r="R206" s="625"/>
      <c r="S206" s="625"/>
      <c r="T206" s="624"/>
      <c r="U206" s="81"/>
      <c r="V206" s="81"/>
      <c r="W206" s="78"/>
      <c r="X206" s="78"/>
      <c r="Y206" s="78"/>
      <c r="Z206" s="78"/>
      <c r="AA206" s="78"/>
      <c r="AB206" s="78"/>
      <c r="AC206" s="78"/>
      <c r="AD206" s="81"/>
      <c r="AE206" s="81"/>
      <c r="AF206" s="81"/>
      <c r="AG206" s="81"/>
      <c r="AH206" s="81"/>
      <c r="AI206" s="81"/>
    </row>
    <row r="207" spans="1:35" ht="24.75" hidden="1" customHeight="1">
      <c r="A207" s="99"/>
      <c r="B207" s="637">
        <v>5</v>
      </c>
      <c r="C207" s="627"/>
      <c r="D207" s="627"/>
      <c r="E207" s="627"/>
      <c r="F207" s="627"/>
      <c r="G207" s="649"/>
      <c r="H207" s="639"/>
      <c r="I207" s="640"/>
      <c r="J207" s="100"/>
      <c r="K207" s="3">
        <v>721015</v>
      </c>
      <c r="L207" s="100"/>
      <c r="M207" s="3">
        <v>721517</v>
      </c>
      <c r="N207" s="620"/>
      <c r="O207" s="620"/>
      <c r="P207" s="627"/>
      <c r="Q207" s="628"/>
      <c r="R207" s="628"/>
      <c r="S207" s="655">
        <f t="shared" si="25"/>
        <v>0</v>
      </c>
      <c r="T207" s="624"/>
      <c r="U207" s="81"/>
      <c r="V207" s="81"/>
      <c r="W207" s="78"/>
      <c r="X207" s="78"/>
      <c r="Y207" s="78"/>
      <c r="Z207" s="78"/>
      <c r="AA207" s="78"/>
      <c r="AB207" s="78"/>
      <c r="AC207" s="78"/>
      <c r="AD207" s="81"/>
      <c r="AE207" s="81"/>
      <c r="AF207" s="81"/>
      <c r="AG207" s="81"/>
      <c r="AH207" s="81"/>
      <c r="AI207" s="81"/>
    </row>
    <row r="208" spans="1:35" ht="24.75" hidden="1" customHeight="1">
      <c r="A208" s="99"/>
      <c r="B208" s="624"/>
      <c r="C208" s="624"/>
      <c r="D208" s="624"/>
      <c r="E208" s="624"/>
      <c r="F208" s="624"/>
      <c r="G208" s="624"/>
      <c r="H208" s="624"/>
      <c r="I208" s="624"/>
      <c r="J208" s="100"/>
      <c r="K208" s="3">
        <v>721214</v>
      </c>
      <c r="L208" s="100"/>
      <c r="M208" s="3">
        <v>261216</v>
      </c>
      <c r="N208" s="624"/>
      <c r="O208" s="621"/>
      <c r="P208" s="624"/>
      <c r="Q208" s="624"/>
      <c r="R208" s="624"/>
      <c r="S208" s="624"/>
      <c r="T208" s="624"/>
      <c r="U208" s="81"/>
      <c r="V208" s="81"/>
      <c r="W208" s="78"/>
      <c r="X208" s="78"/>
      <c r="Y208" s="78"/>
      <c r="Z208" s="78"/>
      <c r="AA208" s="78"/>
      <c r="AB208" s="78"/>
      <c r="AC208" s="78"/>
      <c r="AD208" s="81"/>
      <c r="AE208" s="81"/>
      <c r="AF208" s="81"/>
      <c r="AG208" s="81"/>
      <c r="AH208" s="81"/>
      <c r="AI208" s="81"/>
    </row>
    <row r="209" spans="1:35" ht="24.75" hidden="1" customHeight="1">
      <c r="A209" s="99"/>
      <c r="B209" s="625"/>
      <c r="C209" s="625"/>
      <c r="D209" s="625"/>
      <c r="E209" s="625"/>
      <c r="F209" s="625"/>
      <c r="G209" s="625"/>
      <c r="H209" s="625"/>
      <c r="I209" s="625"/>
      <c r="J209" s="102"/>
      <c r="K209" s="3"/>
      <c r="L209" s="102"/>
      <c r="M209" s="3"/>
      <c r="N209" s="625"/>
      <c r="O209" s="622"/>
      <c r="P209" s="625"/>
      <c r="Q209" s="625"/>
      <c r="R209" s="625"/>
      <c r="S209" s="625"/>
      <c r="T209" s="625"/>
      <c r="U209" s="81"/>
      <c r="V209" s="81"/>
      <c r="W209" s="78"/>
      <c r="X209" s="78"/>
      <c r="Y209" s="78"/>
      <c r="Z209" s="78"/>
      <c r="AA209" s="81"/>
      <c r="AB209" s="81"/>
      <c r="AC209" s="81"/>
      <c r="AD209" s="81"/>
      <c r="AE209" s="81"/>
      <c r="AF209" s="81"/>
      <c r="AG209" s="81"/>
      <c r="AH209" s="81"/>
      <c r="AI209" s="81"/>
    </row>
    <row r="210" spans="1:35" ht="24.75" hidden="1" customHeight="1">
      <c r="A210" s="78"/>
      <c r="B210" s="643" t="str">
        <f>IF(S211=" "," ",IF(S211&gt;=$H$6,"CUMPLE CON LA EXPERIENCIA REQUERIDA","NO CUMPLE CON LA EXPERIENCIA REQUERIDA"))</f>
        <v>NO CUMPLE CON LA EXPERIENCIA REQUERIDA</v>
      </c>
      <c r="C210" s="644"/>
      <c r="D210" s="644"/>
      <c r="E210" s="644"/>
      <c r="F210" s="644"/>
      <c r="G210" s="644"/>
      <c r="H210" s="644"/>
      <c r="I210" s="644"/>
      <c r="J210" s="644"/>
      <c r="K210" s="644"/>
      <c r="L210" s="644"/>
      <c r="M210" s="644"/>
      <c r="N210" s="644"/>
      <c r="O210" s="645"/>
      <c r="P210" s="629" t="s">
        <v>69</v>
      </c>
      <c r="Q210" s="630"/>
      <c r="R210" s="470"/>
      <c r="S210" s="107">
        <f>IF(T195="SI",SUM(S195:S209),0)</f>
        <v>0</v>
      </c>
      <c r="T210" s="628" t="str">
        <f>IF(S211=" "," ",IF(S211&gt;=$H$6,"CUMPLE","NO CUMPLE"))</f>
        <v>NO CUMPLE</v>
      </c>
      <c r="U210" s="78"/>
      <c r="V210" s="78"/>
      <c r="W210" s="78"/>
      <c r="X210" s="78"/>
      <c r="Y210" s="78"/>
      <c r="Z210" s="78"/>
      <c r="AA210" s="78"/>
      <c r="AB210" s="78"/>
      <c r="AC210" s="78"/>
      <c r="AD210" s="78"/>
      <c r="AE210" s="78"/>
      <c r="AF210" s="78"/>
      <c r="AG210" s="78"/>
      <c r="AH210" s="78"/>
      <c r="AI210" s="78"/>
    </row>
    <row r="211" spans="1:35" ht="24.75" hidden="1" customHeight="1">
      <c r="A211" s="81"/>
      <c r="B211" s="646"/>
      <c r="C211" s="647"/>
      <c r="D211" s="647"/>
      <c r="E211" s="647"/>
      <c r="F211" s="647"/>
      <c r="G211" s="647"/>
      <c r="H211" s="647"/>
      <c r="I211" s="647"/>
      <c r="J211" s="647"/>
      <c r="K211" s="647"/>
      <c r="L211" s="647"/>
      <c r="M211" s="647"/>
      <c r="N211" s="647"/>
      <c r="O211" s="648"/>
      <c r="P211" s="629" t="s">
        <v>70</v>
      </c>
      <c r="Q211" s="630"/>
      <c r="R211" s="470"/>
      <c r="S211" s="108">
        <f>IFERROR((S210/$P$6)," ")</f>
        <v>0</v>
      </c>
      <c r="T211" s="625"/>
      <c r="U211" s="81"/>
      <c r="V211" s="81"/>
      <c r="W211" s="78"/>
      <c r="X211" s="78"/>
      <c r="Y211" s="78"/>
      <c r="Z211" s="78"/>
      <c r="AA211" s="81"/>
      <c r="AB211" s="81"/>
      <c r="AC211" s="81"/>
      <c r="AD211" s="81"/>
      <c r="AE211" s="81"/>
      <c r="AF211" s="81"/>
      <c r="AG211" s="81"/>
      <c r="AH211" s="81"/>
      <c r="AI211" s="81"/>
    </row>
    <row r="212" spans="1:35" ht="30" hidden="1" customHeight="1">
      <c r="A212" s="78"/>
      <c r="B212" s="78"/>
      <c r="C212" s="78"/>
      <c r="D212" s="78"/>
      <c r="E212" s="89"/>
      <c r="F212" s="90"/>
      <c r="G212" s="90"/>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78"/>
    </row>
    <row r="213" spans="1:35" ht="30" hidden="1" customHeight="1">
      <c r="A213" s="78"/>
      <c r="B213" s="78"/>
      <c r="C213" s="78"/>
      <c r="D213" s="78"/>
      <c r="E213" s="89"/>
      <c r="F213" s="90"/>
      <c r="G213" s="90"/>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row>
    <row r="214" spans="1:35" ht="36" hidden="1" customHeight="1">
      <c r="A214" s="78"/>
      <c r="B214" s="92">
        <v>8</v>
      </c>
      <c r="C214" s="650" t="s">
        <v>71</v>
      </c>
      <c r="D214" s="633"/>
      <c r="E214" s="630"/>
      <c r="F214" s="632">
        <f>IFERROR(VLOOKUP(B214,LISTA_OFERENTES,2,FALSE)," ")</f>
        <v>0</v>
      </c>
      <c r="G214" s="633"/>
      <c r="H214" s="633"/>
      <c r="I214" s="633"/>
      <c r="J214" s="633"/>
      <c r="K214" s="633"/>
      <c r="L214" s="633"/>
      <c r="M214" s="633"/>
      <c r="N214" s="633"/>
      <c r="O214" s="630"/>
      <c r="P214" s="634" t="s">
        <v>44</v>
      </c>
      <c r="Q214" s="633"/>
      <c r="R214" s="630"/>
      <c r="S214" s="93">
        <f>5-(INT(COUNTBLANK(C217:C231))-10)</f>
        <v>0</v>
      </c>
      <c r="T214" s="78"/>
      <c r="U214" s="78"/>
      <c r="V214" s="78"/>
      <c r="W214" s="78"/>
      <c r="X214" s="78"/>
      <c r="Y214" s="78"/>
      <c r="Z214" s="78"/>
      <c r="AA214" s="78"/>
      <c r="AB214" s="78"/>
      <c r="AC214" s="78"/>
      <c r="AD214" s="78"/>
      <c r="AE214" s="78"/>
      <c r="AF214" s="78"/>
      <c r="AG214" s="78"/>
      <c r="AH214" s="78"/>
      <c r="AI214" s="78"/>
    </row>
    <row r="215" spans="1:35" ht="57.75" hidden="1" customHeight="1">
      <c r="A215" s="101"/>
      <c r="B215" s="651" t="s">
        <v>45</v>
      </c>
      <c r="C215" s="631" t="s">
        <v>46</v>
      </c>
      <c r="D215" s="631" t="s">
        <v>47</v>
      </c>
      <c r="E215" s="631" t="s">
        <v>48</v>
      </c>
      <c r="F215" s="631" t="s">
        <v>49</v>
      </c>
      <c r="G215" s="631" t="s">
        <v>50</v>
      </c>
      <c r="H215" s="631" t="s">
        <v>51</v>
      </c>
      <c r="I215" s="631" t="s">
        <v>52</v>
      </c>
      <c r="J215" s="635" t="s">
        <v>53</v>
      </c>
      <c r="K215" s="633"/>
      <c r="L215" s="633"/>
      <c r="M215" s="630"/>
      <c r="N215" s="631" t="s">
        <v>54</v>
      </c>
      <c r="O215" s="631" t="s">
        <v>55</v>
      </c>
      <c r="P215" s="109" t="s">
        <v>56</v>
      </c>
      <c r="Q215" s="109"/>
      <c r="R215" s="631" t="s">
        <v>57</v>
      </c>
      <c r="S215" s="631" t="s">
        <v>58</v>
      </c>
      <c r="T215" s="631" t="str">
        <f>T11</f>
        <v>CUMPLE CON EL REQUERIMIENTO DE QUE CERTIFIQUEN EXPERIENCIA GENERAL ACREDITADA EN MINIMO TRES (3) DE LOS CÓDIGOS  DE LA CLASIFICACION DE LA UNSPSC?</v>
      </c>
      <c r="U215" s="110"/>
      <c r="V215" s="110"/>
      <c r="W215" s="78"/>
      <c r="X215" s="78"/>
      <c r="Y215" s="78"/>
      <c r="Z215" s="78"/>
      <c r="AA215" s="78"/>
      <c r="AB215" s="78"/>
      <c r="AC215" s="78"/>
      <c r="AD215" s="101"/>
      <c r="AE215" s="101"/>
      <c r="AF215" s="101"/>
      <c r="AG215" s="101"/>
      <c r="AH215" s="101"/>
      <c r="AI215" s="101"/>
    </row>
    <row r="216" spans="1:35" ht="78" hidden="1" customHeight="1">
      <c r="A216" s="101"/>
      <c r="B216" s="625"/>
      <c r="C216" s="625"/>
      <c r="D216" s="625"/>
      <c r="E216" s="625"/>
      <c r="F216" s="625"/>
      <c r="G216" s="625"/>
      <c r="H216" s="625"/>
      <c r="I216" s="625"/>
      <c r="J216" s="636" t="s">
        <v>72</v>
      </c>
      <c r="K216" s="633"/>
      <c r="L216" s="633"/>
      <c r="M216" s="630"/>
      <c r="N216" s="625"/>
      <c r="O216" s="625"/>
      <c r="P216" s="95" t="s">
        <v>15</v>
      </c>
      <c r="Q216" s="95" t="s">
        <v>62</v>
      </c>
      <c r="R216" s="625"/>
      <c r="S216" s="625"/>
      <c r="T216" s="625"/>
      <c r="U216" s="110"/>
      <c r="V216" s="110"/>
      <c r="W216" s="78"/>
      <c r="X216" s="78"/>
      <c r="Y216" s="78"/>
      <c r="Z216" s="78"/>
      <c r="AA216" s="78"/>
      <c r="AB216" s="78"/>
      <c r="AC216" s="78"/>
      <c r="AD216" s="101"/>
      <c r="AE216" s="101"/>
      <c r="AF216" s="101"/>
      <c r="AG216" s="101"/>
      <c r="AH216" s="101"/>
      <c r="AI216" s="101"/>
    </row>
    <row r="217" spans="1:35" ht="24.75" hidden="1" customHeight="1">
      <c r="A217" s="99"/>
      <c r="B217" s="637">
        <v>1</v>
      </c>
      <c r="C217" s="627"/>
      <c r="D217" s="627"/>
      <c r="E217" s="627"/>
      <c r="F217" s="627"/>
      <c r="G217" s="649"/>
      <c r="H217" s="639"/>
      <c r="I217" s="640"/>
      <c r="J217" s="100"/>
      <c r="K217" s="3"/>
      <c r="L217" s="100"/>
      <c r="M217" s="3"/>
      <c r="N217" s="620"/>
      <c r="O217" s="620"/>
      <c r="P217" s="627"/>
      <c r="Q217" s="628"/>
      <c r="R217" s="628"/>
      <c r="S217" s="655">
        <f t="shared" ref="S217" si="26">IF(COUNTIF(J217:M219,"CUMPLE")&gt;=1,(G217*I217),0)* (IF(N217="PRESENTÓ CERTIFICADO",1,0))* (IF(O217="ACORDE A ITEM 5.2. (TR)",1,0) )* ( IF(OR(Q217="SIN OBSERVACIÓN", Q217="REQUERIMIENTOS SUBSANADOS"),1,0)) *(IF(OR(R217="NINGUNO", R217="CUMPLEN CON LO SOLICITADO"),1,0))</f>
        <v>0</v>
      </c>
      <c r="T217" s="657" t="s">
        <v>68</v>
      </c>
      <c r="U217" s="81"/>
      <c r="V217" s="81"/>
      <c r="W217" s="78"/>
      <c r="X217" s="78"/>
      <c r="Y217" s="78"/>
      <c r="Z217" s="78"/>
      <c r="AA217" s="78"/>
      <c r="AB217" s="78"/>
      <c r="AC217" s="78"/>
      <c r="AD217" s="81"/>
      <c r="AE217" s="81"/>
      <c r="AF217" s="81"/>
      <c r="AG217" s="81"/>
      <c r="AH217" s="81"/>
      <c r="AI217" s="81"/>
    </row>
    <row r="218" spans="1:35" ht="24.75" hidden="1" customHeight="1">
      <c r="A218" s="99"/>
      <c r="B218" s="624"/>
      <c r="C218" s="624"/>
      <c r="D218" s="624"/>
      <c r="E218" s="624"/>
      <c r="F218" s="624"/>
      <c r="G218" s="624"/>
      <c r="H218" s="624"/>
      <c r="I218" s="624"/>
      <c r="J218" s="100"/>
      <c r="K218" s="3"/>
      <c r="L218" s="100"/>
      <c r="M218" s="3"/>
      <c r="N218" s="624"/>
      <c r="O218" s="621"/>
      <c r="P218" s="624"/>
      <c r="Q218" s="624"/>
      <c r="R218" s="624"/>
      <c r="S218" s="624"/>
      <c r="T218" s="624"/>
      <c r="U218" s="81"/>
      <c r="V218" s="81"/>
      <c r="W218" s="78"/>
      <c r="X218" s="78"/>
      <c r="Y218" s="78"/>
      <c r="Z218" s="78"/>
      <c r="AA218" s="78"/>
      <c r="AB218" s="78"/>
      <c r="AC218" s="78"/>
      <c r="AD218" s="81"/>
      <c r="AE218" s="81"/>
      <c r="AF218" s="81"/>
      <c r="AG218" s="81"/>
      <c r="AH218" s="81"/>
      <c r="AI218" s="81"/>
    </row>
    <row r="219" spans="1:35" ht="24.75" hidden="1" customHeight="1">
      <c r="A219" s="99"/>
      <c r="B219" s="625"/>
      <c r="C219" s="625"/>
      <c r="D219" s="625"/>
      <c r="E219" s="625"/>
      <c r="F219" s="625"/>
      <c r="G219" s="625"/>
      <c r="H219" s="625"/>
      <c r="I219" s="625"/>
      <c r="J219" s="100"/>
      <c r="K219" s="3"/>
      <c r="L219" s="102"/>
      <c r="M219" s="3"/>
      <c r="N219" s="625"/>
      <c r="O219" s="622"/>
      <c r="P219" s="625"/>
      <c r="Q219" s="625"/>
      <c r="R219" s="625"/>
      <c r="S219" s="625"/>
      <c r="T219" s="624"/>
      <c r="U219" s="81"/>
      <c r="V219" s="81"/>
      <c r="W219" s="78"/>
      <c r="X219" s="78"/>
      <c r="Y219" s="78"/>
      <c r="Z219" s="78"/>
      <c r="AA219" s="78"/>
      <c r="AB219" s="78"/>
      <c r="AC219" s="78"/>
      <c r="AD219" s="81"/>
      <c r="AE219" s="81"/>
      <c r="AF219" s="81"/>
      <c r="AG219" s="81"/>
      <c r="AH219" s="81"/>
      <c r="AI219" s="81"/>
    </row>
    <row r="220" spans="1:35" ht="24.75" hidden="1" customHeight="1">
      <c r="A220" s="99"/>
      <c r="B220" s="637">
        <v>2</v>
      </c>
      <c r="C220" s="638"/>
      <c r="D220" s="638"/>
      <c r="E220" s="638"/>
      <c r="F220" s="638"/>
      <c r="G220" s="642"/>
      <c r="H220" s="639"/>
      <c r="I220" s="641"/>
      <c r="J220" s="100"/>
      <c r="K220" s="3"/>
      <c r="L220" s="100"/>
      <c r="M220" s="3"/>
      <c r="N220" s="620"/>
      <c r="O220" s="620"/>
      <c r="P220" s="623"/>
      <c r="Q220" s="626"/>
      <c r="R220" s="626"/>
      <c r="S220" s="655">
        <f t="shared" ref="S220:S229" si="27">IF(COUNTIF(J220:M222,"CUMPLE")&gt;=1,(G220*I220),0)* (IF(N220="PRESENTÓ CERTIFICADO",1,0))* (IF(O220="ACORDE A ITEM 5.2. (TR)",1,0) )* ( IF(OR(Q220="SIN OBSERVACIÓN", Q220="REQUERIMIENTOS SUBSANADOS"),1,0)) *(IF(OR(R220="NINGUNO", R220="CUMPLEN CON LO SOLICITADO"),1,0))</f>
        <v>0</v>
      </c>
      <c r="T220" s="624"/>
      <c r="U220" s="81"/>
      <c r="V220" s="81"/>
      <c r="W220" s="78"/>
      <c r="X220" s="78"/>
      <c r="Y220" s="78"/>
      <c r="Z220" s="78"/>
      <c r="AA220" s="78"/>
      <c r="AB220" s="78"/>
      <c r="AC220" s="78"/>
      <c r="AD220" s="81"/>
      <c r="AE220" s="81"/>
      <c r="AF220" s="81"/>
      <c r="AG220" s="81"/>
      <c r="AH220" s="81"/>
      <c r="AI220" s="81"/>
    </row>
    <row r="221" spans="1:35" ht="24.75" hidden="1" customHeight="1">
      <c r="A221" s="99"/>
      <c r="B221" s="624"/>
      <c r="C221" s="624"/>
      <c r="D221" s="624"/>
      <c r="E221" s="624"/>
      <c r="F221" s="624"/>
      <c r="G221" s="624"/>
      <c r="H221" s="624"/>
      <c r="I221" s="624"/>
      <c r="J221" s="100"/>
      <c r="K221" s="3"/>
      <c r="L221" s="100"/>
      <c r="M221" s="3"/>
      <c r="N221" s="624"/>
      <c r="O221" s="621"/>
      <c r="P221" s="624"/>
      <c r="Q221" s="624"/>
      <c r="R221" s="624"/>
      <c r="S221" s="624"/>
      <c r="T221" s="624"/>
      <c r="U221" s="81"/>
      <c r="V221" s="81"/>
      <c r="W221" s="78"/>
      <c r="X221" s="78"/>
      <c r="Y221" s="78"/>
      <c r="Z221" s="78"/>
      <c r="AA221" s="78"/>
      <c r="AB221" s="78"/>
      <c r="AC221" s="78"/>
      <c r="AD221" s="81"/>
      <c r="AE221" s="81"/>
      <c r="AF221" s="81"/>
      <c r="AG221" s="81"/>
      <c r="AH221" s="81"/>
      <c r="AI221" s="81"/>
    </row>
    <row r="222" spans="1:35" ht="24.75" hidden="1" customHeight="1">
      <c r="A222" s="99"/>
      <c r="B222" s="625"/>
      <c r="C222" s="625"/>
      <c r="D222" s="625"/>
      <c r="E222" s="625"/>
      <c r="F222" s="625"/>
      <c r="G222" s="625"/>
      <c r="H222" s="625"/>
      <c r="I222" s="625"/>
      <c r="J222" s="100"/>
      <c r="K222" s="3"/>
      <c r="L222" s="102"/>
      <c r="M222" s="3"/>
      <c r="N222" s="625"/>
      <c r="O222" s="622"/>
      <c r="P222" s="625"/>
      <c r="Q222" s="625"/>
      <c r="R222" s="625"/>
      <c r="S222" s="625"/>
      <c r="T222" s="624"/>
      <c r="U222" s="81"/>
      <c r="V222" s="81"/>
      <c r="W222" s="78"/>
      <c r="X222" s="78"/>
      <c r="Y222" s="78"/>
      <c r="Z222" s="78"/>
      <c r="AA222" s="78"/>
      <c r="AB222" s="78"/>
      <c r="AC222" s="78"/>
      <c r="AD222" s="81"/>
      <c r="AE222" s="81"/>
      <c r="AF222" s="81"/>
      <c r="AG222" s="81"/>
      <c r="AH222" s="81"/>
      <c r="AI222" s="81"/>
    </row>
    <row r="223" spans="1:35" ht="24.75" hidden="1" customHeight="1">
      <c r="A223" s="99"/>
      <c r="B223" s="637">
        <v>3</v>
      </c>
      <c r="C223" s="627"/>
      <c r="D223" s="627"/>
      <c r="E223" s="627"/>
      <c r="F223" s="627"/>
      <c r="G223" s="649"/>
      <c r="H223" s="639"/>
      <c r="I223" s="640"/>
      <c r="J223" s="100"/>
      <c r="K223" s="3"/>
      <c r="L223" s="100"/>
      <c r="M223" s="3"/>
      <c r="N223" s="620"/>
      <c r="O223" s="620"/>
      <c r="P223" s="627"/>
      <c r="Q223" s="628"/>
      <c r="R223" s="628"/>
      <c r="S223" s="655">
        <f t="shared" si="27"/>
        <v>0</v>
      </c>
      <c r="T223" s="624"/>
      <c r="U223" s="81"/>
      <c r="V223" s="81"/>
      <c r="W223" s="78"/>
      <c r="X223" s="78"/>
      <c r="Y223" s="78"/>
      <c r="Z223" s="78"/>
      <c r="AA223" s="78"/>
      <c r="AB223" s="78"/>
      <c r="AC223" s="78"/>
      <c r="AD223" s="81"/>
      <c r="AE223" s="81"/>
      <c r="AF223" s="81"/>
      <c r="AG223" s="81"/>
      <c r="AH223" s="81"/>
      <c r="AI223" s="81"/>
    </row>
    <row r="224" spans="1:35" ht="24.75" hidden="1" customHeight="1">
      <c r="A224" s="99"/>
      <c r="B224" s="624"/>
      <c r="C224" s="624"/>
      <c r="D224" s="624"/>
      <c r="E224" s="624"/>
      <c r="F224" s="624"/>
      <c r="G224" s="624"/>
      <c r="H224" s="624"/>
      <c r="I224" s="624"/>
      <c r="J224" s="100"/>
      <c r="K224" s="3"/>
      <c r="L224" s="100"/>
      <c r="M224" s="3"/>
      <c r="N224" s="624"/>
      <c r="O224" s="621"/>
      <c r="P224" s="624"/>
      <c r="Q224" s="624"/>
      <c r="R224" s="624"/>
      <c r="S224" s="624"/>
      <c r="T224" s="624"/>
      <c r="U224" s="81"/>
      <c r="V224" s="81"/>
      <c r="W224" s="78"/>
      <c r="X224" s="78"/>
      <c r="Y224" s="78"/>
      <c r="Z224" s="78"/>
      <c r="AA224" s="78"/>
      <c r="AB224" s="78"/>
      <c r="AC224" s="78"/>
      <c r="AD224" s="81"/>
      <c r="AE224" s="81"/>
      <c r="AF224" s="81"/>
      <c r="AG224" s="81"/>
      <c r="AH224" s="81"/>
      <c r="AI224" s="81"/>
    </row>
    <row r="225" spans="1:35" ht="24.75" hidden="1" customHeight="1">
      <c r="A225" s="99"/>
      <c r="B225" s="625"/>
      <c r="C225" s="625"/>
      <c r="D225" s="625"/>
      <c r="E225" s="625"/>
      <c r="F225" s="625"/>
      <c r="G225" s="625"/>
      <c r="H225" s="625"/>
      <c r="I225" s="625"/>
      <c r="J225" s="100"/>
      <c r="K225" s="3"/>
      <c r="L225" s="102"/>
      <c r="M225" s="3"/>
      <c r="N225" s="625"/>
      <c r="O225" s="622"/>
      <c r="P225" s="625"/>
      <c r="Q225" s="625"/>
      <c r="R225" s="625"/>
      <c r="S225" s="625"/>
      <c r="T225" s="624"/>
      <c r="U225" s="81"/>
      <c r="V225" s="81"/>
      <c r="W225" s="78"/>
      <c r="X225" s="78"/>
      <c r="Y225" s="78"/>
      <c r="Z225" s="78"/>
      <c r="AA225" s="78"/>
      <c r="AB225" s="78"/>
      <c r="AC225" s="78"/>
      <c r="AD225" s="81"/>
      <c r="AE225" s="81"/>
      <c r="AF225" s="81"/>
      <c r="AG225" s="81"/>
      <c r="AH225" s="81"/>
      <c r="AI225" s="81"/>
    </row>
    <row r="226" spans="1:35" ht="24.75" hidden="1" customHeight="1">
      <c r="A226" s="99"/>
      <c r="B226" s="637">
        <v>4</v>
      </c>
      <c r="C226" s="638"/>
      <c r="D226" s="638"/>
      <c r="E226" s="638"/>
      <c r="F226" s="638"/>
      <c r="G226" s="642"/>
      <c r="H226" s="639"/>
      <c r="I226" s="641"/>
      <c r="J226" s="100"/>
      <c r="K226" s="3"/>
      <c r="L226" s="100"/>
      <c r="M226" s="3"/>
      <c r="N226" s="620"/>
      <c r="O226" s="620"/>
      <c r="P226" s="623"/>
      <c r="Q226" s="626"/>
      <c r="R226" s="626"/>
      <c r="S226" s="655">
        <f t="shared" si="27"/>
        <v>0</v>
      </c>
      <c r="T226" s="624"/>
      <c r="U226" s="81"/>
      <c r="V226" s="81"/>
      <c r="W226" s="78"/>
      <c r="X226" s="78"/>
      <c r="Y226" s="78"/>
      <c r="Z226" s="78"/>
      <c r="AA226" s="78"/>
      <c r="AB226" s="78"/>
      <c r="AC226" s="78"/>
      <c r="AD226" s="81"/>
      <c r="AE226" s="81"/>
      <c r="AF226" s="81"/>
      <c r="AG226" s="81"/>
      <c r="AH226" s="81"/>
      <c r="AI226" s="81"/>
    </row>
    <row r="227" spans="1:35" ht="24.75" hidden="1" customHeight="1">
      <c r="A227" s="99"/>
      <c r="B227" s="624"/>
      <c r="C227" s="624"/>
      <c r="D227" s="624"/>
      <c r="E227" s="624"/>
      <c r="F227" s="624"/>
      <c r="G227" s="624"/>
      <c r="H227" s="624"/>
      <c r="I227" s="624"/>
      <c r="J227" s="100"/>
      <c r="K227" s="3"/>
      <c r="L227" s="100"/>
      <c r="M227" s="3"/>
      <c r="N227" s="624"/>
      <c r="O227" s="621"/>
      <c r="P227" s="624"/>
      <c r="Q227" s="624"/>
      <c r="R227" s="624"/>
      <c r="S227" s="624"/>
      <c r="T227" s="624"/>
      <c r="U227" s="81"/>
      <c r="V227" s="81"/>
      <c r="W227" s="78"/>
      <c r="X227" s="78"/>
      <c r="Y227" s="78"/>
      <c r="Z227" s="78"/>
      <c r="AA227" s="78"/>
      <c r="AB227" s="78"/>
      <c r="AC227" s="78"/>
      <c r="AD227" s="81"/>
      <c r="AE227" s="81"/>
      <c r="AF227" s="81"/>
      <c r="AG227" s="81"/>
      <c r="AH227" s="81"/>
      <c r="AI227" s="81"/>
    </row>
    <row r="228" spans="1:35" ht="24.75" hidden="1" customHeight="1">
      <c r="A228" s="99"/>
      <c r="B228" s="625"/>
      <c r="C228" s="625"/>
      <c r="D228" s="625"/>
      <c r="E228" s="625"/>
      <c r="F228" s="625"/>
      <c r="G228" s="625"/>
      <c r="H228" s="625"/>
      <c r="I228" s="625"/>
      <c r="J228" s="100"/>
      <c r="K228" s="3"/>
      <c r="L228" s="102"/>
      <c r="M228" s="3"/>
      <c r="N228" s="625"/>
      <c r="O228" s="622"/>
      <c r="P228" s="625"/>
      <c r="Q228" s="625"/>
      <c r="R228" s="625"/>
      <c r="S228" s="625"/>
      <c r="T228" s="624"/>
      <c r="U228" s="81"/>
      <c r="V228" s="81"/>
      <c r="W228" s="78"/>
      <c r="X228" s="78"/>
      <c r="Y228" s="78"/>
      <c r="Z228" s="78"/>
      <c r="AA228" s="78"/>
      <c r="AB228" s="78"/>
      <c r="AC228" s="78"/>
      <c r="AD228" s="81"/>
      <c r="AE228" s="81"/>
      <c r="AF228" s="81"/>
      <c r="AG228" s="81"/>
      <c r="AH228" s="81"/>
      <c r="AI228" s="81"/>
    </row>
    <row r="229" spans="1:35" ht="24.75" hidden="1" customHeight="1">
      <c r="A229" s="99"/>
      <c r="B229" s="637">
        <v>5</v>
      </c>
      <c r="C229" s="627"/>
      <c r="D229" s="627"/>
      <c r="E229" s="627"/>
      <c r="F229" s="627"/>
      <c r="G229" s="649"/>
      <c r="H229" s="639"/>
      <c r="I229" s="640"/>
      <c r="J229" s="100"/>
      <c r="K229" s="3"/>
      <c r="L229" s="100"/>
      <c r="M229" s="3"/>
      <c r="N229" s="620"/>
      <c r="O229" s="620"/>
      <c r="P229" s="627"/>
      <c r="Q229" s="628"/>
      <c r="R229" s="628"/>
      <c r="S229" s="655">
        <f t="shared" si="27"/>
        <v>0</v>
      </c>
      <c r="T229" s="624"/>
      <c r="U229" s="81"/>
      <c r="V229" s="81"/>
      <c r="W229" s="78"/>
      <c r="X229" s="78"/>
      <c r="Y229" s="78"/>
      <c r="Z229" s="78"/>
      <c r="AA229" s="78"/>
      <c r="AB229" s="78"/>
      <c r="AC229" s="78"/>
      <c r="AD229" s="81"/>
      <c r="AE229" s="81"/>
      <c r="AF229" s="81"/>
      <c r="AG229" s="81"/>
      <c r="AH229" s="81"/>
      <c r="AI229" s="81"/>
    </row>
    <row r="230" spans="1:35" ht="24.75" hidden="1" customHeight="1">
      <c r="A230" s="99"/>
      <c r="B230" s="624"/>
      <c r="C230" s="624"/>
      <c r="D230" s="624"/>
      <c r="E230" s="624"/>
      <c r="F230" s="624"/>
      <c r="G230" s="624"/>
      <c r="H230" s="624"/>
      <c r="I230" s="624"/>
      <c r="J230" s="100"/>
      <c r="K230" s="3"/>
      <c r="L230" s="100"/>
      <c r="M230" s="3"/>
      <c r="N230" s="624"/>
      <c r="O230" s="621"/>
      <c r="P230" s="624"/>
      <c r="Q230" s="624"/>
      <c r="R230" s="624"/>
      <c r="S230" s="624"/>
      <c r="T230" s="624"/>
      <c r="U230" s="81"/>
      <c r="V230" s="81"/>
      <c r="W230" s="78"/>
      <c r="X230" s="78"/>
      <c r="Y230" s="78"/>
      <c r="Z230" s="78"/>
      <c r="AA230" s="78"/>
      <c r="AB230" s="78"/>
      <c r="AC230" s="78"/>
      <c r="AD230" s="81"/>
      <c r="AE230" s="81"/>
      <c r="AF230" s="81"/>
      <c r="AG230" s="81"/>
      <c r="AH230" s="81"/>
      <c r="AI230" s="81"/>
    </row>
    <row r="231" spans="1:35" ht="24.75" hidden="1" customHeight="1">
      <c r="A231" s="99"/>
      <c r="B231" s="625"/>
      <c r="C231" s="625"/>
      <c r="D231" s="625"/>
      <c r="E231" s="625"/>
      <c r="F231" s="625"/>
      <c r="G231" s="625"/>
      <c r="H231" s="625"/>
      <c r="I231" s="625"/>
      <c r="J231" s="102"/>
      <c r="K231" s="3"/>
      <c r="L231" s="102"/>
      <c r="M231" s="3"/>
      <c r="N231" s="625"/>
      <c r="O231" s="622"/>
      <c r="P231" s="625"/>
      <c r="Q231" s="625"/>
      <c r="R231" s="625"/>
      <c r="S231" s="625"/>
      <c r="T231" s="625"/>
      <c r="U231" s="81"/>
      <c r="V231" s="81"/>
      <c r="W231" s="78"/>
      <c r="X231" s="78"/>
      <c r="Y231" s="78"/>
      <c r="Z231" s="78"/>
      <c r="AA231" s="81"/>
      <c r="AB231" s="81"/>
      <c r="AC231" s="81"/>
      <c r="AD231" s="81"/>
      <c r="AE231" s="81"/>
      <c r="AF231" s="81"/>
      <c r="AG231" s="81"/>
      <c r="AH231" s="81"/>
      <c r="AI231" s="81"/>
    </row>
    <row r="232" spans="1:35" ht="24.75" hidden="1" customHeight="1">
      <c r="A232" s="78"/>
      <c r="B232" s="643" t="str">
        <f>IF(S233=" "," ",IF(S233&gt;=$H$6,"CUMPLE CON LA EXPERIENCIA REQUERIDA","NO CUMPLE CON LA EXPERIENCIA REQUERIDA"))</f>
        <v>NO CUMPLE CON LA EXPERIENCIA REQUERIDA</v>
      </c>
      <c r="C232" s="644"/>
      <c r="D232" s="644"/>
      <c r="E232" s="644"/>
      <c r="F232" s="644"/>
      <c r="G232" s="644"/>
      <c r="H232" s="644"/>
      <c r="I232" s="644"/>
      <c r="J232" s="644"/>
      <c r="K232" s="644"/>
      <c r="L232" s="644"/>
      <c r="M232" s="644"/>
      <c r="N232" s="644"/>
      <c r="O232" s="645"/>
      <c r="P232" s="629" t="s">
        <v>69</v>
      </c>
      <c r="Q232" s="630"/>
      <c r="R232" s="470"/>
      <c r="S232" s="107">
        <f>IF(T217="SI",SUM(S217:S231),0)</f>
        <v>0</v>
      </c>
      <c r="T232" s="628" t="str">
        <f>IF(S233=" "," ",IF(S233&gt;=$H$6,"CUMPLE","NO CUMPLE"))</f>
        <v>NO CUMPLE</v>
      </c>
      <c r="U232" s="78"/>
      <c r="V232" s="78"/>
      <c r="W232" s="78"/>
      <c r="X232" s="78"/>
      <c r="Y232" s="78"/>
      <c r="Z232" s="78"/>
      <c r="AA232" s="78"/>
      <c r="AB232" s="78"/>
      <c r="AC232" s="78"/>
      <c r="AD232" s="78"/>
      <c r="AE232" s="78"/>
      <c r="AF232" s="78"/>
      <c r="AG232" s="78"/>
      <c r="AH232" s="78"/>
      <c r="AI232" s="78"/>
    </row>
    <row r="233" spans="1:35" ht="24.75" hidden="1" customHeight="1">
      <c r="A233" s="81"/>
      <c r="B233" s="646"/>
      <c r="C233" s="647"/>
      <c r="D233" s="647"/>
      <c r="E233" s="647"/>
      <c r="F233" s="647"/>
      <c r="G233" s="647"/>
      <c r="H233" s="647"/>
      <c r="I233" s="647"/>
      <c r="J233" s="647"/>
      <c r="K233" s="647"/>
      <c r="L233" s="647"/>
      <c r="M233" s="647"/>
      <c r="N233" s="647"/>
      <c r="O233" s="648"/>
      <c r="P233" s="629" t="s">
        <v>70</v>
      </c>
      <c r="Q233" s="630"/>
      <c r="R233" s="470"/>
      <c r="S233" s="108">
        <f>IFERROR((S232/$P$6)," ")</f>
        <v>0</v>
      </c>
      <c r="T233" s="625"/>
      <c r="U233" s="81"/>
      <c r="V233" s="81"/>
      <c r="W233" s="78"/>
      <c r="X233" s="78"/>
      <c r="Y233" s="78"/>
      <c r="Z233" s="78"/>
      <c r="AA233" s="81"/>
      <c r="AB233" s="81"/>
      <c r="AC233" s="81"/>
      <c r="AD233" s="81"/>
      <c r="AE233" s="81"/>
      <c r="AF233" s="81"/>
      <c r="AG233" s="81"/>
      <c r="AH233" s="81"/>
      <c r="AI233" s="81"/>
    </row>
    <row r="234" spans="1:35" ht="30" hidden="1" customHeight="1">
      <c r="A234" s="78"/>
      <c r="B234" s="78"/>
      <c r="C234" s="78"/>
      <c r="D234" s="78"/>
      <c r="E234" s="89"/>
      <c r="F234" s="90"/>
      <c r="G234" s="90"/>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row>
    <row r="235" spans="1:35" ht="30" hidden="1" customHeight="1">
      <c r="A235" s="78"/>
      <c r="B235" s="78"/>
      <c r="C235" s="78"/>
      <c r="D235" s="78"/>
      <c r="E235" s="89"/>
      <c r="F235" s="90"/>
      <c r="G235" s="90"/>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row>
    <row r="236" spans="1:35" ht="36" hidden="1" customHeight="1">
      <c r="A236" s="78"/>
      <c r="B236" s="92">
        <v>9</v>
      </c>
      <c r="C236" s="650" t="s">
        <v>71</v>
      </c>
      <c r="D236" s="633"/>
      <c r="E236" s="630"/>
      <c r="F236" s="632">
        <f>IFERROR(VLOOKUP(B236,LISTA_OFERENTES,2,FALSE)," ")</f>
        <v>0</v>
      </c>
      <c r="G236" s="633"/>
      <c r="H236" s="633"/>
      <c r="I236" s="633"/>
      <c r="J236" s="633"/>
      <c r="K236" s="633"/>
      <c r="L236" s="633"/>
      <c r="M236" s="633"/>
      <c r="N236" s="633"/>
      <c r="O236" s="630"/>
      <c r="P236" s="634" t="s">
        <v>44</v>
      </c>
      <c r="Q236" s="633"/>
      <c r="R236" s="630"/>
      <c r="S236" s="93">
        <f>5-(INT(COUNTBLANK(C239:C253))-10)</f>
        <v>0</v>
      </c>
      <c r="T236" s="78"/>
      <c r="U236" s="78"/>
      <c r="V236" s="78"/>
      <c r="W236" s="78"/>
      <c r="X236" s="78"/>
      <c r="Y236" s="78"/>
      <c r="Z236" s="78"/>
      <c r="AA236" s="78"/>
      <c r="AB236" s="78"/>
      <c r="AC236" s="78"/>
      <c r="AD236" s="78"/>
      <c r="AE236" s="78"/>
      <c r="AF236" s="78"/>
      <c r="AG236" s="78"/>
      <c r="AH236" s="78"/>
      <c r="AI236" s="78"/>
    </row>
    <row r="237" spans="1:35" ht="46.5" hidden="1" customHeight="1">
      <c r="A237" s="101"/>
      <c r="B237" s="651" t="s">
        <v>45</v>
      </c>
      <c r="C237" s="631" t="s">
        <v>46</v>
      </c>
      <c r="D237" s="631" t="s">
        <v>47</v>
      </c>
      <c r="E237" s="631" t="s">
        <v>48</v>
      </c>
      <c r="F237" s="631" t="s">
        <v>49</v>
      </c>
      <c r="G237" s="631" t="s">
        <v>50</v>
      </c>
      <c r="H237" s="631" t="s">
        <v>51</v>
      </c>
      <c r="I237" s="631" t="s">
        <v>52</v>
      </c>
      <c r="J237" s="635" t="s">
        <v>53</v>
      </c>
      <c r="K237" s="633"/>
      <c r="L237" s="633"/>
      <c r="M237" s="630"/>
      <c r="N237" s="631" t="s">
        <v>54</v>
      </c>
      <c r="O237" s="631" t="s">
        <v>55</v>
      </c>
      <c r="P237" s="109" t="s">
        <v>56</v>
      </c>
      <c r="Q237" s="109"/>
      <c r="R237" s="631" t="s">
        <v>57</v>
      </c>
      <c r="S237" s="631" t="s">
        <v>58</v>
      </c>
      <c r="T237" s="631" t="str">
        <f>T11</f>
        <v>CUMPLE CON EL REQUERIMIENTO DE QUE CERTIFIQUEN EXPERIENCIA GENERAL ACREDITADA EN MINIMO TRES (3) DE LOS CÓDIGOS  DE LA CLASIFICACION DE LA UNSPSC?</v>
      </c>
      <c r="U237" s="110"/>
      <c r="V237" s="110"/>
      <c r="W237" s="78"/>
      <c r="X237" s="78"/>
      <c r="Y237" s="78"/>
      <c r="Z237" s="78"/>
      <c r="AA237" s="78"/>
      <c r="AB237" s="78"/>
      <c r="AC237" s="78"/>
      <c r="AD237" s="101"/>
      <c r="AE237" s="101"/>
      <c r="AF237" s="101"/>
      <c r="AG237" s="101"/>
      <c r="AH237" s="101"/>
      <c r="AI237" s="101"/>
    </row>
    <row r="238" spans="1:35" ht="118.5" hidden="1" customHeight="1">
      <c r="A238" s="101"/>
      <c r="B238" s="625"/>
      <c r="C238" s="625"/>
      <c r="D238" s="625"/>
      <c r="E238" s="625"/>
      <c r="F238" s="625"/>
      <c r="G238" s="625"/>
      <c r="H238" s="625"/>
      <c r="I238" s="625"/>
      <c r="J238" s="636" t="s">
        <v>72</v>
      </c>
      <c r="K238" s="633"/>
      <c r="L238" s="633"/>
      <c r="M238" s="630"/>
      <c r="N238" s="625"/>
      <c r="O238" s="625"/>
      <c r="P238" s="95" t="s">
        <v>15</v>
      </c>
      <c r="Q238" s="95" t="s">
        <v>62</v>
      </c>
      <c r="R238" s="625"/>
      <c r="S238" s="625"/>
      <c r="T238" s="625"/>
      <c r="U238" s="110"/>
      <c r="V238" s="110"/>
      <c r="W238" s="78"/>
      <c r="X238" s="78"/>
      <c r="Y238" s="78"/>
      <c r="Z238" s="78"/>
      <c r="AA238" s="78"/>
      <c r="AB238" s="78"/>
      <c r="AC238" s="78"/>
      <c r="AD238" s="101"/>
      <c r="AE238" s="101"/>
      <c r="AF238" s="101"/>
      <c r="AG238" s="101"/>
      <c r="AH238" s="101"/>
      <c r="AI238" s="101"/>
    </row>
    <row r="239" spans="1:35" ht="24.75" hidden="1" customHeight="1">
      <c r="A239" s="99"/>
      <c r="B239" s="637">
        <v>1</v>
      </c>
      <c r="C239" s="627"/>
      <c r="D239" s="627"/>
      <c r="E239" s="627"/>
      <c r="F239" s="627"/>
      <c r="G239" s="649"/>
      <c r="H239" s="639"/>
      <c r="I239" s="640"/>
      <c r="J239" s="100"/>
      <c r="K239" s="3"/>
      <c r="L239" s="100"/>
      <c r="M239" s="3"/>
      <c r="N239" s="620"/>
      <c r="O239" s="620"/>
      <c r="P239" s="627"/>
      <c r="Q239" s="628"/>
      <c r="R239" s="628"/>
      <c r="S239" s="655">
        <f>IF(COUNTIF(J239:M241,"CUMPLE")&gt;=1,(G239*I239),0)* (IF(N239="PRESENTÓ CERTIFICADO",1,0))* (IF(O239="ACORDE A ITEM 5.2.1 (T.R.)",1,0) )* ( IF(OR(Q239="SIN OBSERVACIÓN", Q239="REQUERIMIENTOS SUBSANADOS"),1,0)) *(IF(OR(R239="NINGUNO", R239="CUMPLEN CON LO SOLICITADO"),1,0))</f>
        <v>0</v>
      </c>
      <c r="T239" s="657" t="s">
        <v>68</v>
      </c>
      <c r="U239" s="81"/>
      <c r="V239" s="81"/>
      <c r="W239" s="78"/>
      <c r="X239" s="78"/>
      <c r="Y239" s="78"/>
      <c r="Z239" s="78"/>
      <c r="AA239" s="78"/>
      <c r="AB239" s="78"/>
      <c r="AC239" s="78"/>
      <c r="AD239" s="81"/>
      <c r="AE239" s="81"/>
      <c r="AF239" s="81"/>
      <c r="AG239" s="81"/>
      <c r="AH239" s="81"/>
      <c r="AI239" s="81"/>
    </row>
    <row r="240" spans="1:35" ht="24.75" hidden="1" customHeight="1">
      <c r="A240" s="99"/>
      <c r="B240" s="624"/>
      <c r="C240" s="624"/>
      <c r="D240" s="624"/>
      <c r="E240" s="624"/>
      <c r="F240" s="624"/>
      <c r="G240" s="624"/>
      <c r="H240" s="624"/>
      <c r="I240" s="624"/>
      <c r="J240" s="100"/>
      <c r="K240" s="3"/>
      <c r="L240" s="102"/>
      <c r="M240" s="3"/>
      <c r="N240" s="624"/>
      <c r="O240" s="624"/>
      <c r="P240" s="624"/>
      <c r="Q240" s="624"/>
      <c r="R240" s="624"/>
      <c r="S240" s="624"/>
      <c r="T240" s="624"/>
      <c r="U240" s="81"/>
      <c r="V240" s="81"/>
      <c r="W240" s="78"/>
      <c r="X240" s="78"/>
      <c r="Y240" s="78"/>
      <c r="Z240" s="78"/>
      <c r="AA240" s="78"/>
      <c r="AB240" s="78"/>
      <c r="AC240" s="78"/>
      <c r="AD240" s="81"/>
      <c r="AE240" s="81"/>
      <c r="AF240" s="81"/>
      <c r="AG240" s="81"/>
      <c r="AH240" s="81"/>
      <c r="AI240" s="81"/>
    </row>
    <row r="241" spans="1:35" ht="24.75" hidden="1" customHeight="1">
      <c r="A241" s="99"/>
      <c r="B241" s="625"/>
      <c r="C241" s="625"/>
      <c r="D241" s="625"/>
      <c r="E241" s="625"/>
      <c r="F241" s="625"/>
      <c r="G241" s="625"/>
      <c r="H241" s="625"/>
      <c r="I241" s="625"/>
      <c r="J241" s="100"/>
      <c r="K241" s="3"/>
      <c r="L241" s="102"/>
      <c r="M241" s="3"/>
      <c r="N241" s="625"/>
      <c r="O241" s="625"/>
      <c r="P241" s="625"/>
      <c r="Q241" s="625"/>
      <c r="R241" s="625"/>
      <c r="S241" s="625"/>
      <c r="T241" s="624"/>
      <c r="U241" s="81"/>
      <c r="V241" s="81"/>
      <c r="W241" s="78"/>
      <c r="X241" s="78"/>
      <c r="Y241" s="78"/>
      <c r="Z241" s="78"/>
      <c r="AA241" s="78"/>
      <c r="AB241" s="78"/>
      <c r="AC241" s="78"/>
      <c r="AD241" s="81"/>
      <c r="AE241" s="81"/>
      <c r="AF241" s="81"/>
      <c r="AG241" s="81"/>
      <c r="AH241" s="81"/>
      <c r="AI241" s="81"/>
    </row>
    <row r="242" spans="1:35" ht="24.75" hidden="1" customHeight="1">
      <c r="A242" s="99"/>
      <c r="B242" s="637">
        <v>2</v>
      </c>
      <c r="C242" s="638"/>
      <c r="D242" s="638"/>
      <c r="E242" s="638"/>
      <c r="F242" s="638"/>
      <c r="G242" s="642"/>
      <c r="H242" s="639"/>
      <c r="I242" s="641"/>
      <c r="J242" s="100"/>
      <c r="K242" s="3"/>
      <c r="L242" s="100"/>
      <c r="M242" s="3"/>
      <c r="N242" s="620"/>
      <c r="O242" s="620"/>
      <c r="P242" s="623"/>
      <c r="Q242" s="626"/>
      <c r="R242" s="626"/>
      <c r="S242" s="655">
        <f>IF(COUNTIF(J242:M244,"CUMPLE")&gt;=1,(G242*I242),0)* (IF(N242="PRESENTÓ CERTIFICADO",1,0))* (IF(O242="ACORDE A ITEM 5.2.1 (T.R.)",1,0) )* ( IF(OR(Q242="SIN OBSERVACIÓN", Q242="REQUERIMIENTOS SUBSANADOS"),1,0)) *(IF(OR(R242="NINGUNO", R242="CUMPLEN CON LO SOLICITADO"),1,0))</f>
        <v>0</v>
      </c>
      <c r="T242" s="624"/>
      <c r="U242" s="81"/>
      <c r="V242" s="81"/>
      <c r="W242" s="78"/>
      <c r="X242" s="78"/>
      <c r="Y242" s="78"/>
      <c r="Z242" s="78"/>
      <c r="AA242" s="78"/>
      <c r="AB242" s="78"/>
      <c r="AC242" s="78"/>
      <c r="AD242" s="81"/>
      <c r="AE242" s="81"/>
      <c r="AF242" s="81"/>
      <c r="AG242" s="81"/>
      <c r="AH242" s="81"/>
      <c r="AI242" s="81"/>
    </row>
    <row r="243" spans="1:35" ht="24.75" hidden="1" customHeight="1">
      <c r="A243" s="99"/>
      <c r="B243" s="624"/>
      <c r="C243" s="624"/>
      <c r="D243" s="624"/>
      <c r="E243" s="624"/>
      <c r="F243" s="624"/>
      <c r="G243" s="624"/>
      <c r="H243" s="624"/>
      <c r="I243" s="624"/>
      <c r="J243" s="100"/>
      <c r="K243" s="3"/>
      <c r="L243" s="102"/>
      <c r="M243" s="3"/>
      <c r="N243" s="624"/>
      <c r="O243" s="624"/>
      <c r="P243" s="624"/>
      <c r="Q243" s="624"/>
      <c r="R243" s="624"/>
      <c r="S243" s="624"/>
      <c r="T243" s="624"/>
      <c r="U243" s="81"/>
      <c r="V243" s="81"/>
      <c r="W243" s="78"/>
      <c r="X243" s="78"/>
      <c r="Y243" s="78"/>
      <c r="Z243" s="78"/>
      <c r="AA243" s="78"/>
      <c r="AB243" s="78"/>
      <c r="AC243" s="78"/>
      <c r="AD243" s="81"/>
      <c r="AE243" s="81"/>
      <c r="AF243" s="81"/>
      <c r="AG243" s="81"/>
      <c r="AH243" s="81"/>
      <c r="AI243" s="81"/>
    </row>
    <row r="244" spans="1:35" ht="24.75" hidden="1" customHeight="1">
      <c r="A244" s="99"/>
      <c r="B244" s="625"/>
      <c r="C244" s="625"/>
      <c r="D244" s="625"/>
      <c r="E244" s="625"/>
      <c r="F244" s="625"/>
      <c r="G244" s="625"/>
      <c r="H244" s="625"/>
      <c r="I244" s="625"/>
      <c r="J244" s="100"/>
      <c r="K244" s="3"/>
      <c r="L244" s="102"/>
      <c r="M244" s="3"/>
      <c r="N244" s="625"/>
      <c r="O244" s="625"/>
      <c r="P244" s="625"/>
      <c r="Q244" s="625"/>
      <c r="R244" s="625"/>
      <c r="S244" s="625"/>
      <c r="T244" s="624"/>
      <c r="U244" s="81"/>
      <c r="V244" s="81"/>
      <c r="W244" s="78"/>
      <c r="X244" s="78"/>
      <c r="Y244" s="78"/>
      <c r="Z244" s="78"/>
      <c r="AA244" s="78"/>
      <c r="AB244" s="78"/>
      <c r="AC244" s="78"/>
      <c r="AD244" s="81"/>
      <c r="AE244" s="81"/>
      <c r="AF244" s="81"/>
      <c r="AG244" s="81"/>
      <c r="AH244" s="81"/>
      <c r="AI244" s="81"/>
    </row>
    <row r="245" spans="1:35" ht="24.75" hidden="1" customHeight="1">
      <c r="A245" s="99"/>
      <c r="B245" s="637">
        <v>3</v>
      </c>
      <c r="C245" s="627"/>
      <c r="D245" s="627"/>
      <c r="E245" s="627"/>
      <c r="F245" s="627"/>
      <c r="G245" s="649"/>
      <c r="H245" s="639"/>
      <c r="I245" s="640"/>
      <c r="J245" s="100"/>
      <c r="K245" s="3"/>
      <c r="L245" s="100"/>
      <c r="M245" s="3"/>
      <c r="N245" s="620"/>
      <c r="O245" s="620"/>
      <c r="P245" s="627"/>
      <c r="Q245" s="628"/>
      <c r="R245" s="628"/>
      <c r="S245" s="655">
        <f>IF(COUNTIF(J245:M247,"CUMPLE")&gt;=1,(G245*I245),0)* (IF(N245="PRESENTÓ CERTIFICADO",1,0))* (IF(O245="ACORDE A ITEM 5.2.1 (T.R.)",1,0) )* ( IF(OR(Q245="SIN OBSERVACIÓN", Q245="REQUERIMIENTOS SUBSANADOS"),1,0)) *(IF(OR(R245="NINGUNO", R245="CUMPLEN CON LO SOLICITADO"),1,0))</f>
        <v>0</v>
      </c>
      <c r="T245" s="624"/>
      <c r="U245" s="81"/>
      <c r="V245" s="81"/>
      <c r="W245" s="78"/>
      <c r="X245" s="78"/>
      <c r="Y245" s="78"/>
      <c r="Z245" s="78"/>
      <c r="AA245" s="78"/>
      <c r="AB245" s="78"/>
      <c r="AC245" s="78"/>
      <c r="AD245" s="81"/>
      <c r="AE245" s="81"/>
      <c r="AF245" s="81"/>
      <c r="AG245" s="81"/>
      <c r="AH245" s="81"/>
      <c r="AI245" s="81"/>
    </row>
    <row r="246" spans="1:35" ht="24.75" hidden="1" customHeight="1">
      <c r="A246" s="99"/>
      <c r="B246" s="624"/>
      <c r="C246" s="624"/>
      <c r="D246" s="624"/>
      <c r="E246" s="624"/>
      <c r="F246" s="624"/>
      <c r="G246" s="624"/>
      <c r="H246" s="624"/>
      <c r="I246" s="624"/>
      <c r="J246" s="100"/>
      <c r="K246" s="3"/>
      <c r="L246" s="102"/>
      <c r="M246" s="3"/>
      <c r="N246" s="624"/>
      <c r="O246" s="624"/>
      <c r="P246" s="624"/>
      <c r="Q246" s="624"/>
      <c r="R246" s="624"/>
      <c r="S246" s="624"/>
      <c r="T246" s="624"/>
      <c r="U246" s="81"/>
      <c r="V246" s="81"/>
      <c r="W246" s="78"/>
      <c r="X246" s="78"/>
      <c r="Y246" s="78"/>
      <c r="Z246" s="78"/>
      <c r="AA246" s="78"/>
      <c r="AB246" s="78"/>
      <c r="AC246" s="78"/>
      <c r="AD246" s="81"/>
      <c r="AE246" s="81"/>
      <c r="AF246" s="81"/>
      <c r="AG246" s="81"/>
      <c r="AH246" s="81"/>
      <c r="AI246" s="81"/>
    </row>
    <row r="247" spans="1:35" ht="24.75" hidden="1" customHeight="1">
      <c r="A247" s="99"/>
      <c r="B247" s="625"/>
      <c r="C247" s="625"/>
      <c r="D247" s="625"/>
      <c r="E247" s="625"/>
      <c r="F247" s="625"/>
      <c r="G247" s="625"/>
      <c r="H247" s="625"/>
      <c r="I247" s="625"/>
      <c r="J247" s="100"/>
      <c r="K247" s="3"/>
      <c r="L247" s="102"/>
      <c r="M247" s="3"/>
      <c r="N247" s="625"/>
      <c r="O247" s="625"/>
      <c r="P247" s="625"/>
      <c r="Q247" s="625"/>
      <c r="R247" s="625"/>
      <c r="S247" s="625"/>
      <c r="T247" s="624"/>
      <c r="U247" s="81"/>
      <c r="V247" s="81"/>
      <c r="W247" s="78"/>
      <c r="X247" s="78"/>
      <c r="Y247" s="78"/>
      <c r="Z247" s="78"/>
      <c r="AA247" s="78"/>
      <c r="AB247" s="78"/>
      <c r="AC247" s="78"/>
      <c r="AD247" s="81"/>
      <c r="AE247" s="81"/>
      <c r="AF247" s="81"/>
      <c r="AG247" s="81"/>
      <c r="AH247" s="81"/>
      <c r="AI247" s="81"/>
    </row>
    <row r="248" spans="1:35" ht="24.75" hidden="1" customHeight="1">
      <c r="A248" s="99"/>
      <c r="B248" s="637">
        <v>4</v>
      </c>
      <c r="C248" s="638"/>
      <c r="D248" s="638"/>
      <c r="E248" s="638"/>
      <c r="F248" s="627"/>
      <c r="G248" s="642"/>
      <c r="H248" s="639"/>
      <c r="I248" s="641"/>
      <c r="J248" s="100"/>
      <c r="K248" s="3"/>
      <c r="L248" s="100"/>
      <c r="M248" s="3"/>
      <c r="N248" s="620"/>
      <c r="O248" s="620"/>
      <c r="P248" s="623"/>
      <c r="Q248" s="626"/>
      <c r="R248" s="626"/>
      <c r="S248" s="655">
        <f>IF(COUNTIF(J248:M250,"CUMPLE")&gt;=1,(G248*I248),0)* (IF(N248="PRESENTÓ CERTIFICADO",1,0))* (IF(O248="ACORDE A ITEM 5.2.1 (T.R.)",1,0) )* ( IF(OR(Q248="SIN OBSERVACIÓN", Q248="REQUERIMIENTOS SUBSANADOS"),1,0)) *(IF(OR(R248="NINGUNO", R248="CUMPLEN CON LO SOLICITADO"),1,0))</f>
        <v>0</v>
      </c>
      <c r="T248" s="624"/>
      <c r="U248" s="81"/>
      <c r="V248" s="81"/>
      <c r="W248" s="78"/>
      <c r="X248" s="78"/>
      <c r="Y248" s="78"/>
      <c r="Z248" s="78"/>
      <c r="AA248" s="78"/>
      <c r="AB248" s="78"/>
      <c r="AC248" s="78"/>
      <c r="AD248" s="81"/>
      <c r="AE248" s="81"/>
      <c r="AF248" s="81"/>
      <c r="AG248" s="81"/>
      <c r="AH248" s="81"/>
      <c r="AI248" s="81"/>
    </row>
    <row r="249" spans="1:35" ht="24.75" hidden="1" customHeight="1">
      <c r="A249" s="99"/>
      <c r="B249" s="624"/>
      <c r="C249" s="624"/>
      <c r="D249" s="624"/>
      <c r="E249" s="624"/>
      <c r="F249" s="624"/>
      <c r="G249" s="624"/>
      <c r="H249" s="624"/>
      <c r="I249" s="624"/>
      <c r="J249" s="100"/>
      <c r="K249" s="3"/>
      <c r="L249" s="102"/>
      <c r="M249" s="3"/>
      <c r="N249" s="624"/>
      <c r="O249" s="624"/>
      <c r="P249" s="624"/>
      <c r="Q249" s="624"/>
      <c r="R249" s="624"/>
      <c r="S249" s="624"/>
      <c r="T249" s="624"/>
      <c r="U249" s="81"/>
      <c r="V249" s="81"/>
      <c r="W249" s="78"/>
      <c r="X249" s="78"/>
      <c r="Y249" s="78"/>
      <c r="Z249" s="78"/>
      <c r="AA249" s="78"/>
      <c r="AB249" s="78"/>
      <c r="AC249" s="78"/>
      <c r="AD249" s="81"/>
      <c r="AE249" s="81"/>
      <c r="AF249" s="81"/>
      <c r="AG249" s="81"/>
      <c r="AH249" s="81"/>
      <c r="AI249" s="81"/>
    </row>
    <row r="250" spans="1:35" ht="24.75" hidden="1" customHeight="1">
      <c r="A250" s="99"/>
      <c r="B250" s="625"/>
      <c r="C250" s="625"/>
      <c r="D250" s="625"/>
      <c r="E250" s="625"/>
      <c r="F250" s="625"/>
      <c r="G250" s="625"/>
      <c r="H250" s="625"/>
      <c r="I250" s="625"/>
      <c r="J250" s="100"/>
      <c r="K250" s="3"/>
      <c r="L250" s="102"/>
      <c r="M250" s="3"/>
      <c r="N250" s="625"/>
      <c r="O250" s="625"/>
      <c r="P250" s="625"/>
      <c r="Q250" s="625"/>
      <c r="R250" s="625"/>
      <c r="S250" s="625"/>
      <c r="T250" s="624"/>
      <c r="U250" s="81"/>
      <c r="V250" s="81"/>
      <c r="W250" s="78"/>
      <c r="X250" s="78"/>
      <c r="Y250" s="78"/>
      <c r="Z250" s="78"/>
      <c r="AA250" s="78"/>
      <c r="AB250" s="78"/>
      <c r="AC250" s="78"/>
      <c r="AD250" s="81"/>
      <c r="AE250" s="81"/>
      <c r="AF250" s="81"/>
      <c r="AG250" s="81"/>
      <c r="AH250" s="81"/>
      <c r="AI250" s="81"/>
    </row>
    <row r="251" spans="1:35" ht="24.75" hidden="1" customHeight="1">
      <c r="A251" s="99"/>
      <c r="B251" s="637">
        <v>5</v>
      </c>
      <c r="C251" s="627"/>
      <c r="D251" s="627"/>
      <c r="E251" s="627"/>
      <c r="F251" s="627"/>
      <c r="G251" s="649"/>
      <c r="H251" s="639"/>
      <c r="I251" s="640"/>
      <c r="J251" s="100"/>
      <c r="K251" s="3"/>
      <c r="L251" s="100"/>
      <c r="M251" s="3"/>
      <c r="N251" s="620"/>
      <c r="O251" s="620"/>
      <c r="P251" s="627"/>
      <c r="Q251" s="628"/>
      <c r="R251" s="628"/>
      <c r="S251" s="655">
        <f>IF(COUNTIF(J251:M253,"CUMPLE")&gt;=1,(G251*I251),0)* (IF(N251="PRESENTÓ CERTIFICADO",1,0))* (IF(O251="ACORDE A ITEM 5.2.1 (T.R.)",1,0) )* ( IF(OR(Q251="SIN OBSERVACIÓN", Q251="REQUERIMIENTOS SUBSANADOS"),1,0)) *(IF(OR(R251="NINGUNO", R251="CUMPLEN CON LO SOLICITADO"),1,0))</f>
        <v>0</v>
      </c>
      <c r="T251" s="624"/>
      <c r="U251" s="81"/>
      <c r="V251" s="81"/>
      <c r="W251" s="78"/>
      <c r="X251" s="78"/>
      <c r="Y251" s="78"/>
      <c r="Z251" s="78"/>
      <c r="AA251" s="78"/>
      <c r="AB251" s="78"/>
      <c r="AC251" s="78"/>
      <c r="AD251" s="81"/>
      <c r="AE251" s="81"/>
      <c r="AF251" s="81"/>
      <c r="AG251" s="81"/>
      <c r="AH251" s="81"/>
      <c r="AI251" s="81"/>
    </row>
    <row r="252" spans="1:35" ht="24.75" hidden="1" customHeight="1">
      <c r="A252" s="99"/>
      <c r="B252" s="624"/>
      <c r="C252" s="624"/>
      <c r="D252" s="624"/>
      <c r="E252" s="624"/>
      <c r="F252" s="624"/>
      <c r="G252" s="624"/>
      <c r="H252" s="624"/>
      <c r="I252" s="624"/>
      <c r="J252" s="100"/>
      <c r="K252" s="3"/>
      <c r="L252" s="102"/>
      <c r="M252" s="3"/>
      <c r="N252" s="624"/>
      <c r="O252" s="624"/>
      <c r="P252" s="624"/>
      <c r="Q252" s="624"/>
      <c r="R252" s="624"/>
      <c r="S252" s="624"/>
      <c r="T252" s="624"/>
      <c r="U252" s="81"/>
      <c r="V252" s="81"/>
      <c r="W252" s="78"/>
      <c r="X252" s="78"/>
      <c r="Y252" s="78"/>
      <c r="Z252" s="78"/>
      <c r="AA252" s="78"/>
      <c r="AB252" s="78"/>
      <c r="AC252" s="78"/>
      <c r="AD252" s="81"/>
      <c r="AE252" s="81"/>
      <c r="AF252" s="81"/>
      <c r="AG252" s="81"/>
      <c r="AH252" s="81"/>
      <c r="AI252" s="81"/>
    </row>
    <row r="253" spans="1:35" ht="24.75" hidden="1" customHeight="1">
      <c r="A253" s="99"/>
      <c r="B253" s="625"/>
      <c r="C253" s="625"/>
      <c r="D253" s="625"/>
      <c r="E253" s="625"/>
      <c r="F253" s="625"/>
      <c r="G253" s="625"/>
      <c r="H253" s="625"/>
      <c r="I253" s="625"/>
      <c r="J253" s="100"/>
      <c r="K253" s="3"/>
      <c r="L253" s="102"/>
      <c r="M253" s="3"/>
      <c r="N253" s="625"/>
      <c r="O253" s="625"/>
      <c r="P253" s="625"/>
      <c r="Q253" s="625"/>
      <c r="R253" s="625"/>
      <c r="S253" s="625"/>
      <c r="T253" s="625"/>
      <c r="U253" s="81"/>
      <c r="V253" s="81"/>
      <c r="W253" s="78"/>
      <c r="X253" s="78"/>
      <c r="Y253" s="78"/>
      <c r="Z253" s="78"/>
      <c r="AA253" s="81"/>
      <c r="AB253" s="81"/>
      <c r="AC253" s="81"/>
      <c r="AD253" s="81"/>
      <c r="AE253" s="81"/>
      <c r="AF253" s="81"/>
      <c r="AG253" s="81"/>
      <c r="AH253" s="81"/>
      <c r="AI253" s="81"/>
    </row>
    <row r="254" spans="1:35" ht="24.75" hidden="1" customHeight="1">
      <c r="A254" s="78"/>
      <c r="B254" s="643" t="str">
        <f>IF(S255=" "," ",IF(S255&gt;=$H$6,"CUMPLE CON LA EXPERIENCIA REQUERIDA","NO CUMPLE CON LA EXPERIENCIA REQUERIDA"))</f>
        <v>NO CUMPLE CON LA EXPERIENCIA REQUERIDA</v>
      </c>
      <c r="C254" s="644"/>
      <c r="D254" s="644"/>
      <c r="E254" s="644"/>
      <c r="F254" s="644"/>
      <c r="G254" s="644"/>
      <c r="H254" s="644"/>
      <c r="I254" s="644"/>
      <c r="J254" s="644"/>
      <c r="K254" s="644"/>
      <c r="L254" s="644"/>
      <c r="M254" s="644"/>
      <c r="N254" s="644"/>
      <c r="O254" s="645"/>
      <c r="P254" s="629" t="s">
        <v>69</v>
      </c>
      <c r="Q254" s="630"/>
      <c r="R254" s="470"/>
      <c r="S254" s="107">
        <f>IF(T239="SI",SUM(S239:S253),0)</f>
        <v>0</v>
      </c>
      <c r="T254" s="628" t="str">
        <f>IF(S255=" "," ",IF(S255&gt;=$H$6,"CUMPLE","NO CUMPLE"))</f>
        <v>NO CUMPLE</v>
      </c>
      <c r="U254" s="78"/>
      <c r="V254" s="78"/>
      <c r="W254" s="78"/>
      <c r="X254" s="78"/>
      <c r="Y254" s="78"/>
      <c r="Z254" s="78"/>
      <c r="AA254" s="78"/>
      <c r="AB254" s="78"/>
      <c r="AC254" s="78"/>
      <c r="AD254" s="78"/>
      <c r="AE254" s="78"/>
      <c r="AF254" s="78"/>
      <c r="AG254" s="78"/>
      <c r="AH254" s="78"/>
      <c r="AI254" s="78"/>
    </row>
    <row r="255" spans="1:35" ht="24.75" hidden="1" customHeight="1">
      <c r="A255" s="81"/>
      <c r="B255" s="646"/>
      <c r="C255" s="647"/>
      <c r="D255" s="647"/>
      <c r="E255" s="647"/>
      <c r="F255" s="647"/>
      <c r="G255" s="647"/>
      <c r="H255" s="647"/>
      <c r="I255" s="647"/>
      <c r="J255" s="647"/>
      <c r="K255" s="647"/>
      <c r="L255" s="647"/>
      <c r="M255" s="647"/>
      <c r="N255" s="647"/>
      <c r="O255" s="648"/>
      <c r="P255" s="629" t="s">
        <v>70</v>
      </c>
      <c r="Q255" s="630"/>
      <c r="R255" s="470"/>
      <c r="S255" s="108">
        <f>IFERROR((S254/$P$6)," ")</f>
        <v>0</v>
      </c>
      <c r="T255" s="625"/>
      <c r="U255" s="81"/>
      <c r="V255" s="81"/>
      <c r="W255" s="78"/>
      <c r="X255" s="78"/>
      <c r="Y255" s="78"/>
      <c r="Z255" s="78"/>
      <c r="AA255" s="81"/>
      <c r="AB255" s="81"/>
      <c r="AC255" s="81"/>
      <c r="AD255" s="81"/>
      <c r="AE255" s="81"/>
      <c r="AF255" s="81"/>
      <c r="AG255" s="81"/>
      <c r="AH255" s="81"/>
      <c r="AI255" s="81"/>
    </row>
    <row r="256" spans="1:35" ht="30" hidden="1" customHeight="1">
      <c r="A256" s="78"/>
      <c r="B256" s="78"/>
      <c r="C256" s="78"/>
      <c r="D256" s="78"/>
      <c r="E256" s="89"/>
      <c r="F256" s="90"/>
      <c r="G256" s="90"/>
      <c r="H256" s="78"/>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row>
    <row r="257" spans="1:35" ht="30" hidden="1" customHeight="1">
      <c r="A257" s="78"/>
      <c r="B257" s="78"/>
      <c r="C257" s="78"/>
      <c r="D257" s="78"/>
      <c r="E257" s="89"/>
      <c r="F257" s="90"/>
      <c r="G257" s="90"/>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row>
    <row r="258" spans="1:35" ht="36" hidden="1" customHeight="1">
      <c r="A258" s="78"/>
      <c r="B258" s="92">
        <v>10</v>
      </c>
      <c r="C258" s="650" t="s">
        <v>71</v>
      </c>
      <c r="D258" s="633"/>
      <c r="E258" s="630"/>
      <c r="F258" s="632">
        <f>IFERROR(VLOOKUP(B258,LISTA_OFERENTES,2,FALSE)," ")</f>
        <v>0</v>
      </c>
      <c r="G258" s="633"/>
      <c r="H258" s="633"/>
      <c r="I258" s="633"/>
      <c r="J258" s="633"/>
      <c r="K258" s="633"/>
      <c r="L258" s="633"/>
      <c r="M258" s="633"/>
      <c r="N258" s="633"/>
      <c r="O258" s="630"/>
      <c r="P258" s="634" t="s">
        <v>44</v>
      </c>
      <c r="Q258" s="633"/>
      <c r="R258" s="630"/>
      <c r="S258" s="93">
        <f>5-(INT(COUNTBLANK(C261:C275))-10)</f>
        <v>0</v>
      </c>
      <c r="T258" s="78"/>
      <c r="U258" s="78"/>
      <c r="V258" s="78"/>
      <c r="W258" s="78"/>
      <c r="X258" s="78"/>
      <c r="Y258" s="78"/>
      <c r="Z258" s="78"/>
      <c r="AA258" s="78"/>
      <c r="AB258" s="78"/>
      <c r="AC258" s="78"/>
      <c r="AD258" s="78"/>
      <c r="AE258" s="78"/>
      <c r="AF258" s="78"/>
      <c r="AG258" s="78"/>
      <c r="AH258" s="78"/>
      <c r="AI258" s="78"/>
    </row>
    <row r="259" spans="1:35" ht="43.5" hidden="1" customHeight="1">
      <c r="A259" s="101"/>
      <c r="B259" s="651" t="s">
        <v>45</v>
      </c>
      <c r="C259" s="631" t="s">
        <v>46</v>
      </c>
      <c r="D259" s="631" t="s">
        <v>47</v>
      </c>
      <c r="E259" s="631" t="s">
        <v>48</v>
      </c>
      <c r="F259" s="631" t="s">
        <v>49</v>
      </c>
      <c r="G259" s="631" t="s">
        <v>50</v>
      </c>
      <c r="H259" s="631" t="s">
        <v>51</v>
      </c>
      <c r="I259" s="631" t="s">
        <v>52</v>
      </c>
      <c r="J259" s="635" t="s">
        <v>53</v>
      </c>
      <c r="K259" s="633"/>
      <c r="L259" s="633"/>
      <c r="M259" s="630"/>
      <c r="N259" s="631" t="s">
        <v>54</v>
      </c>
      <c r="O259" s="631" t="s">
        <v>55</v>
      </c>
      <c r="P259" s="109" t="s">
        <v>56</v>
      </c>
      <c r="Q259" s="109"/>
      <c r="R259" s="631" t="s">
        <v>57</v>
      </c>
      <c r="S259" s="631" t="s">
        <v>58</v>
      </c>
      <c r="T259" s="631" t="str">
        <f>T11</f>
        <v>CUMPLE CON EL REQUERIMIENTO DE QUE CERTIFIQUEN EXPERIENCIA GENERAL ACREDITADA EN MINIMO TRES (3) DE LOS CÓDIGOS  DE LA CLASIFICACION DE LA UNSPSC?</v>
      </c>
      <c r="U259" s="110"/>
      <c r="V259" s="110"/>
      <c r="W259" s="78"/>
      <c r="X259" s="78"/>
      <c r="Y259" s="78"/>
      <c r="Z259" s="78"/>
      <c r="AA259" s="78"/>
      <c r="AB259" s="78"/>
      <c r="AC259" s="78"/>
      <c r="AD259" s="101"/>
      <c r="AE259" s="101"/>
      <c r="AF259" s="101"/>
      <c r="AG259" s="101"/>
      <c r="AH259" s="101"/>
      <c r="AI259" s="101"/>
    </row>
    <row r="260" spans="1:35" ht="112.5" hidden="1" customHeight="1">
      <c r="A260" s="101"/>
      <c r="B260" s="625"/>
      <c r="C260" s="625"/>
      <c r="D260" s="625"/>
      <c r="E260" s="625"/>
      <c r="F260" s="625"/>
      <c r="G260" s="625"/>
      <c r="H260" s="625"/>
      <c r="I260" s="625"/>
      <c r="J260" s="636" t="s">
        <v>72</v>
      </c>
      <c r="K260" s="633"/>
      <c r="L260" s="633"/>
      <c r="M260" s="630"/>
      <c r="N260" s="625"/>
      <c r="O260" s="625"/>
      <c r="P260" s="95" t="s">
        <v>15</v>
      </c>
      <c r="Q260" s="95" t="s">
        <v>62</v>
      </c>
      <c r="R260" s="625"/>
      <c r="S260" s="625"/>
      <c r="T260" s="625"/>
      <c r="U260" s="110"/>
      <c r="V260" s="110"/>
      <c r="W260" s="78"/>
      <c r="X260" s="78"/>
      <c r="Y260" s="78"/>
      <c r="Z260" s="78"/>
      <c r="AA260" s="78"/>
      <c r="AB260" s="78"/>
      <c r="AC260" s="78"/>
      <c r="AD260" s="101"/>
      <c r="AE260" s="101"/>
      <c r="AF260" s="101"/>
      <c r="AG260" s="101"/>
      <c r="AH260" s="101"/>
      <c r="AI260" s="101"/>
    </row>
    <row r="261" spans="1:35" ht="24.75" hidden="1" customHeight="1">
      <c r="A261" s="99"/>
      <c r="B261" s="637">
        <v>1</v>
      </c>
      <c r="C261" s="627"/>
      <c r="D261" s="627"/>
      <c r="E261" s="627"/>
      <c r="F261" s="627"/>
      <c r="G261" s="649"/>
      <c r="H261" s="639"/>
      <c r="I261" s="640"/>
      <c r="J261" s="100"/>
      <c r="K261" s="3"/>
      <c r="L261" s="100"/>
      <c r="M261" s="3"/>
      <c r="N261" s="620"/>
      <c r="O261" s="620"/>
      <c r="P261" s="627"/>
      <c r="Q261" s="628"/>
      <c r="R261" s="628"/>
      <c r="S261" s="655">
        <f>IF(COUNTIF(J261:M263,"CUMPLE")&gt;=1,(G261*I261),0)* (IF(N261="PRESENTÓ CERTIFICADO",1,0))* (IF(O261="ACORDE A ITEM 5.2.1 (T.R.)",1,0) )* ( IF(OR(Q261="SIN OBSERVACIÓN", Q261="REQUERIMIENTOS SUBSANADOS"),1,0)) *(IF(OR(R261="NINGUNO", R261="CUMPLEN CON LO SOLICITADO"),1,0))</f>
        <v>0</v>
      </c>
      <c r="T261" s="657" t="s">
        <v>68</v>
      </c>
      <c r="U261" s="81"/>
      <c r="V261" s="81"/>
      <c r="W261" s="78"/>
      <c r="X261" s="78"/>
      <c r="Y261" s="78"/>
      <c r="Z261" s="78"/>
      <c r="AA261" s="78"/>
      <c r="AB261" s="78"/>
      <c r="AC261" s="78"/>
      <c r="AD261" s="81"/>
      <c r="AE261" s="81"/>
      <c r="AF261" s="81"/>
      <c r="AG261" s="81"/>
      <c r="AH261" s="81"/>
      <c r="AI261" s="81"/>
    </row>
    <row r="262" spans="1:35" ht="24.75" hidden="1" customHeight="1">
      <c r="A262" s="99"/>
      <c r="B262" s="624"/>
      <c r="C262" s="624"/>
      <c r="D262" s="624"/>
      <c r="E262" s="624"/>
      <c r="F262" s="624"/>
      <c r="G262" s="624"/>
      <c r="H262" s="624"/>
      <c r="I262" s="624"/>
      <c r="J262" s="100"/>
      <c r="K262" s="3"/>
      <c r="L262" s="102"/>
      <c r="M262" s="3"/>
      <c r="N262" s="624"/>
      <c r="O262" s="624"/>
      <c r="P262" s="624"/>
      <c r="Q262" s="624"/>
      <c r="R262" s="624"/>
      <c r="S262" s="624"/>
      <c r="T262" s="624"/>
      <c r="U262" s="81"/>
      <c r="V262" s="81"/>
      <c r="W262" s="78"/>
      <c r="X262" s="78"/>
      <c r="Y262" s="78"/>
      <c r="Z262" s="78"/>
      <c r="AA262" s="78"/>
      <c r="AB262" s="78"/>
      <c r="AC262" s="78"/>
      <c r="AD262" s="81"/>
      <c r="AE262" s="81"/>
      <c r="AF262" s="81"/>
      <c r="AG262" s="81"/>
      <c r="AH262" s="81"/>
      <c r="AI262" s="81"/>
    </row>
    <row r="263" spans="1:35" ht="24.75" hidden="1" customHeight="1">
      <c r="A263" s="99"/>
      <c r="B263" s="625"/>
      <c r="C263" s="625"/>
      <c r="D263" s="625"/>
      <c r="E263" s="625"/>
      <c r="F263" s="625"/>
      <c r="G263" s="625"/>
      <c r="H263" s="625"/>
      <c r="I263" s="625"/>
      <c r="J263" s="100"/>
      <c r="K263" s="3"/>
      <c r="L263" s="102"/>
      <c r="M263" s="3"/>
      <c r="N263" s="625"/>
      <c r="O263" s="625"/>
      <c r="P263" s="625"/>
      <c r="Q263" s="625"/>
      <c r="R263" s="625"/>
      <c r="S263" s="625"/>
      <c r="T263" s="624"/>
      <c r="U263" s="81"/>
      <c r="V263" s="81"/>
      <c r="W263" s="78"/>
      <c r="X263" s="78"/>
      <c r="Y263" s="78"/>
      <c r="Z263" s="78"/>
      <c r="AA263" s="78"/>
      <c r="AB263" s="78"/>
      <c r="AC263" s="78"/>
      <c r="AD263" s="81"/>
      <c r="AE263" s="81"/>
      <c r="AF263" s="81"/>
      <c r="AG263" s="81"/>
      <c r="AH263" s="81"/>
      <c r="AI263" s="81"/>
    </row>
    <row r="264" spans="1:35" ht="24.75" hidden="1" customHeight="1">
      <c r="A264" s="99"/>
      <c r="B264" s="637">
        <v>2</v>
      </c>
      <c r="C264" s="638"/>
      <c r="D264" s="638"/>
      <c r="E264" s="627"/>
      <c r="F264" s="638"/>
      <c r="G264" s="642"/>
      <c r="H264" s="639"/>
      <c r="I264" s="641"/>
      <c r="J264" s="100"/>
      <c r="K264" s="3"/>
      <c r="L264" s="100"/>
      <c r="M264" s="3"/>
      <c r="N264" s="620"/>
      <c r="O264" s="620"/>
      <c r="P264" s="623"/>
      <c r="Q264" s="626"/>
      <c r="R264" s="626"/>
      <c r="S264" s="655">
        <f>IF(COUNTIF(J264:M266,"CUMPLE")&gt;=1,(G264*I264),0)* (IF(N264="PRESENTÓ CERTIFICADO",1,0))* (IF(O264="ACORDE A ITEM 5.2.1 (T.R.)",1,0) )* ( IF(OR(Q264="SIN OBSERVACIÓN", Q264="REQUERIMIENTOS SUBSANADOS"),1,0)) *(IF(OR(R264="NINGUNO", R264="CUMPLEN CON LO SOLICITADO"),1,0))</f>
        <v>0</v>
      </c>
      <c r="T264" s="624"/>
      <c r="U264" s="81"/>
      <c r="V264" s="81"/>
      <c r="W264" s="78"/>
      <c r="X264" s="78"/>
      <c r="Y264" s="78"/>
      <c r="Z264" s="78"/>
      <c r="AA264" s="78"/>
      <c r="AB264" s="78"/>
      <c r="AC264" s="78"/>
      <c r="AD264" s="81"/>
      <c r="AE264" s="81"/>
      <c r="AF264" s="81"/>
      <c r="AG264" s="81"/>
      <c r="AH264" s="81"/>
      <c r="AI264" s="81"/>
    </row>
    <row r="265" spans="1:35" ht="24.75" hidden="1" customHeight="1">
      <c r="A265" s="99"/>
      <c r="B265" s="624"/>
      <c r="C265" s="624"/>
      <c r="D265" s="624"/>
      <c r="E265" s="624"/>
      <c r="F265" s="624"/>
      <c r="G265" s="624"/>
      <c r="H265" s="624"/>
      <c r="I265" s="624"/>
      <c r="J265" s="100"/>
      <c r="K265" s="3"/>
      <c r="L265" s="102"/>
      <c r="M265" s="3"/>
      <c r="N265" s="624"/>
      <c r="O265" s="624"/>
      <c r="P265" s="624"/>
      <c r="Q265" s="624"/>
      <c r="R265" s="624"/>
      <c r="S265" s="624"/>
      <c r="T265" s="624"/>
      <c r="U265" s="81"/>
      <c r="V265" s="81"/>
      <c r="W265" s="78"/>
      <c r="X265" s="78"/>
      <c r="Y265" s="78"/>
      <c r="Z265" s="78"/>
      <c r="AA265" s="78"/>
      <c r="AB265" s="78"/>
      <c r="AC265" s="78"/>
      <c r="AD265" s="81"/>
      <c r="AE265" s="81"/>
      <c r="AF265" s="81"/>
      <c r="AG265" s="81"/>
      <c r="AH265" s="81"/>
      <c r="AI265" s="81"/>
    </row>
    <row r="266" spans="1:35" ht="24.75" hidden="1" customHeight="1">
      <c r="A266" s="99"/>
      <c r="B266" s="625"/>
      <c r="C266" s="625"/>
      <c r="D266" s="625"/>
      <c r="E266" s="625"/>
      <c r="F266" s="625"/>
      <c r="G266" s="625"/>
      <c r="H266" s="625"/>
      <c r="I266" s="625"/>
      <c r="J266" s="100"/>
      <c r="K266" s="3"/>
      <c r="L266" s="102"/>
      <c r="M266" s="3"/>
      <c r="N266" s="625"/>
      <c r="O266" s="625"/>
      <c r="P266" s="625"/>
      <c r="Q266" s="625"/>
      <c r="R266" s="625"/>
      <c r="S266" s="625"/>
      <c r="T266" s="624"/>
      <c r="U266" s="81"/>
      <c r="V266" s="81"/>
      <c r="W266" s="78"/>
      <c r="X266" s="78"/>
      <c r="Y266" s="78"/>
      <c r="Z266" s="78"/>
      <c r="AA266" s="78"/>
      <c r="AB266" s="78"/>
      <c r="AC266" s="78"/>
      <c r="AD266" s="81"/>
      <c r="AE266" s="81"/>
      <c r="AF266" s="81"/>
      <c r="AG266" s="81"/>
      <c r="AH266" s="81"/>
      <c r="AI266" s="81"/>
    </row>
    <row r="267" spans="1:35" ht="24.75" hidden="1" customHeight="1">
      <c r="A267" s="99"/>
      <c r="B267" s="637">
        <v>3</v>
      </c>
      <c r="C267" s="627"/>
      <c r="D267" s="627"/>
      <c r="E267" s="627"/>
      <c r="F267" s="627"/>
      <c r="G267" s="649"/>
      <c r="H267" s="639"/>
      <c r="I267" s="640"/>
      <c r="J267" s="100"/>
      <c r="K267" s="3"/>
      <c r="L267" s="100"/>
      <c r="M267" s="3"/>
      <c r="N267" s="620"/>
      <c r="O267" s="620"/>
      <c r="P267" s="627"/>
      <c r="Q267" s="628"/>
      <c r="R267" s="628"/>
      <c r="S267" s="655">
        <f>IF(COUNTIF(J267:M269,"CUMPLE")&gt;=1,(G267*I267),0)* (IF(N267="PRESENTÓ CERTIFICADO",1,0))* (IF(O267="ACORDE A ITEM 5.2.1 (T.R.)",1,0) )* ( IF(OR(Q267="SIN OBSERVACIÓN", Q267="REQUERIMIENTOS SUBSANADOS"),1,0)) *(IF(OR(R267="NINGUNO", R267="CUMPLEN CON LO SOLICITADO"),1,0))</f>
        <v>0</v>
      </c>
      <c r="T267" s="624"/>
      <c r="U267" s="81"/>
      <c r="V267" s="81"/>
      <c r="W267" s="78"/>
      <c r="X267" s="78"/>
      <c r="Y267" s="78"/>
      <c r="Z267" s="78"/>
      <c r="AA267" s="78"/>
      <c r="AB267" s="78"/>
      <c r="AC267" s="78"/>
      <c r="AD267" s="81"/>
      <c r="AE267" s="81"/>
      <c r="AF267" s="81"/>
      <c r="AG267" s="81"/>
      <c r="AH267" s="81"/>
      <c r="AI267" s="81"/>
    </row>
    <row r="268" spans="1:35" ht="24.75" hidden="1" customHeight="1">
      <c r="A268" s="99"/>
      <c r="B268" s="624"/>
      <c r="C268" s="624"/>
      <c r="D268" s="624"/>
      <c r="E268" s="624"/>
      <c r="F268" s="624"/>
      <c r="G268" s="624"/>
      <c r="H268" s="624"/>
      <c r="I268" s="624"/>
      <c r="J268" s="100"/>
      <c r="K268" s="3"/>
      <c r="L268" s="102"/>
      <c r="M268" s="3"/>
      <c r="N268" s="624"/>
      <c r="O268" s="624"/>
      <c r="P268" s="624"/>
      <c r="Q268" s="624"/>
      <c r="R268" s="624"/>
      <c r="S268" s="624"/>
      <c r="T268" s="624"/>
      <c r="U268" s="81"/>
      <c r="V268" s="81"/>
      <c r="W268" s="78"/>
      <c r="X268" s="78"/>
      <c r="Y268" s="78"/>
      <c r="Z268" s="78"/>
      <c r="AA268" s="78"/>
      <c r="AB268" s="78"/>
      <c r="AC268" s="78"/>
      <c r="AD268" s="81"/>
      <c r="AE268" s="81"/>
      <c r="AF268" s="81"/>
      <c r="AG268" s="81"/>
      <c r="AH268" s="81"/>
      <c r="AI268" s="81"/>
    </row>
    <row r="269" spans="1:35" ht="24.75" hidden="1" customHeight="1">
      <c r="A269" s="99"/>
      <c r="B269" s="625"/>
      <c r="C269" s="625"/>
      <c r="D269" s="625"/>
      <c r="E269" s="625"/>
      <c r="F269" s="625"/>
      <c r="G269" s="625"/>
      <c r="H269" s="625"/>
      <c r="I269" s="625"/>
      <c r="J269" s="100"/>
      <c r="K269" s="3"/>
      <c r="L269" s="102"/>
      <c r="M269" s="3"/>
      <c r="N269" s="625"/>
      <c r="O269" s="625"/>
      <c r="P269" s="625"/>
      <c r="Q269" s="625"/>
      <c r="R269" s="625"/>
      <c r="S269" s="625"/>
      <c r="T269" s="624"/>
      <c r="U269" s="81"/>
      <c r="V269" s="81"/>
      <c r="W269" s="78"/>
      <c r="X269" s="78"/>
      <c r="Y269" s="78"/>
      <c r="Z269" s="78"/>
      <c r="AA269" s="78"/>
      <c r="AB269" s="78"/>
      <c r="AC269" s="78"/>
      <c r="AD269" s="81"/>
      <c r="AE269" s="81"/>
      <c r="AF269" s="81"/>
      <c r="AG269" s="81"/>
      <c r="AH269" s="81"/>
      <c r="AI269" s="81"/>
    </row>
    <row r="270" spans="1:35" ht="24.75" hidden="1" customHeight="1">
      <c r="A270" s="99"/>
      <c r="B270" s="637">
        <v>4</v>
      </c>
      <c r="C270" s="638"/>
      <c r="D270" s="638"/>
      <c r="E270" s="638"/>
      <c r="F270" s="638"/>
      <c r="G270" s="642"/>
      <c r="H270" s="639"/>
      <c r="I270" s="641"/>
      <c r="J270" s="102"/>
      <c r="K270" s="3"/>
      <c r="L270" s="102"/>
      <c r="M270" s="3"/>
      <c r="N270" s="620"/>
      <c r="O270" s="620"/>
      <c r="P270" s="623"/>
      <c r="Q270" s="626"/>
      <c r="R270" s="626"/>
      <c r="S270" s="655">
        <f>IF(COUNTIF(J270:M272,"CUMPLE")&gt;=1,(G270*I270),0)* (IF(N270="PRESENTÓ CERTIFICADO",1,0))* (IF(O270="ACORDE A ITEM 5.2.1 (T.R.)",1,0) )* ( IF(OR(Q270="SIN OBSERVACIÓN", Q270="REQUERIMIENTOS SUBSANADOS"),1,0)) *(IF(OR(R270="NINGUNO", R270="CUMPLEN CON LO SOLICITADO"),1,0))</f>
        <v>0</v>
      </c>
      <c r="T270" s="624"/>
      <c r="U270" s="81"/>
      <c r="V270" s="81"/>
      <c r="W270" s="78"/>
      <c r="X270" s="78"/>
      <c r="Y270" s="78"/>
      <c r="Z270" s="78"/>
      <c r="AA270" s="78"/>
      <c r="AB270" s="78"/>
      <c r="AC270" s="78"/>
      <c r="AD270" s="81"/>
      <c r="AE270" s="81"/>
      <c r="AF270" s="81"/>
      <c r="AG270" s="81"/>
      <c r="AH270" s="81"/>
      <c r="AI270" s="81"/>
    </row>
    <row r="271" spans="1:35" ht="24.75" hidden="1" customHeight="1">
      <c r="A271" s="99"/>
      <c r="B271" s="624"/>
      <c r="C271" s="624"/>
      <c r="D271" s="624"/>
      <c r="E271" s="624"/>
      <c r="F271" s="624"/>
      <c r="G271" s="624"/>
      <c r="H271" s="624"/>
      <c r="I271" s="624"/>
      <c r="J271" s="102"/>
      <c r="K271" s="3"/>
      <c r="L271" s="102"/>
      <c r="M271" s="3"/>
      <c r="N271" s="624"/>
      <c r="O271" s="624"/>
      <c r="P271" s="624"/>
      <c r="Q271" s="624"/>
      <c r="R271" s="624"/>
      <c r="S271" s="624"/>
      <c r="T271" s="624"/>
      <c r="U271" s="81"/>
      <c r="V271" s="81"/>
      <c r="W271" s="78"/>
      <c r="X271" s="78"/>
      <c r="Y271" s="78"/>
      <c r="Z271" s="78"/>
      <c r="AA271" s="78"/>
      <c r="AB271" s="78"/>
      <c r="AC271" s="78"/>
      <c r="AD271" s="81"/>
      <c r="AE271" s="81"/>
      <c r="AF271" s="81"/>
      <c r="AG271" s="81"/>
      <c r="AH271" s="81"/>
      <c r="AI271" s="81"/>
    </row>
    <row r="272" spans="1:35" ht="24.75" hidden="1" customHeight="1">
      <c r="A272" s="99"/>
      <c r="B272" s="625"/>
      <c r="C272" s="625"/>
      <c r="D272" s="625"/>
      <c r="E272" s="625"/>
      <c r="F272" s="625"/>
      <c r="G272" s="625"/>
      <c r="H272" s="625"/>
      <c r="I272" s="625"/>
      <c r="J272" s="102"/>
      <c r="K272" s="3"/>
      <c r="L272" s="102"/>
      <c r="M272" s="3"/>
      <c r="N272" s="625"/>
      <c r="O272" s="625"/>
      <c r="P272" s="625"/>
      <c r="Q272" s="625"/>
      <c r="R272" s="625"/>
      <c r="S272" s="625"/>
      <c r="T272" s="624"/>
      <c r="U272" s="81"/>
      <c r="V272" s="81"/>
      <c r="W272" s="78"/>
      <c r="X272" s="78"/>
      <c r="Y272" s="78"/>
      <c r="Z272" s="78"/>
      <c r="AA272" s="78"/>
      <c r="AB272" s="78"/>
      <c r="AC272" s="78"/>
      <c r="AD272" s="81"/>
      <c r="AE272" s="81"/>
      <c r="AF272" s="81"/>
      <c r="AG272" s="81"/>
      <c r="AH272" s="81"/>
      <c r="AI272" s="81"/>
    </row>
    <row r="273" spans="1:35" ht="24.75" hidden="1" customHeight="1">
      <c r="A273" s="99"/>
      <c r="B273" s="637">
        <v>5</v>
      </c>
      <c r="C273" s="627"/>
      <c r="D273" s="627"/>
      <c r="E273" s="627"/>
      <c r="F273" s="627"/>
      <c r="G273" s="649"/>
      <c r="H273" s="639"/>
      <c r="I273" s="640"/>
      <c r="J273" s="102"/>
      <c r="K273" s="3"/>
      <c r="L273" s="102"/>
      <c r="M273" s="3"/>
      <c r="N273" s="620"/>
      <c r="O273" s="620"/>
      <c r="P273" s="627"/>
      <c r="Q273" s="628"/>
      <c r="R273" s="628"/>
      <c r="S273" s="655">
        <f>IF(COUNTIF(J273:M275,"CUMPLE")&gt;=1,(G273*I273),0)* (IF(N273="PRESENTÓ CERTIFICADO",1,0))* (IF(O273="ACORDE A ITEM 5.2.1 (T.R.)",1,0) )* ( IF(OR(Q273="SIN OBSERVACIÓN", Q273="REQUERIMIENTOS SUBSANADOS"),1,0)) *(IF(OR(R273="NINGUNO", R273="CUMPLEN CON LO SOLICITADO"),1,0))</f>
        <v>0</v>
      </c>
      <c r="T273" s="624"/>
      <c r="U273" s="81"/>
      <c r="V273" s="81"/>
      <c r="W273" s="78"/>
      <c r="X273" s="78"/>
      <c r="Y273" s="78"/>
      <c r="Z273" s="78"/>
      <c r="AA273" s="78"/>
      <c r="AB273" s="78"/>
      <c r="AC273" s="78"/>
      <c r="AD273" s="81"/>
      <c r="AE273" s="81"/>
      <c r="AF273" s="81"/>
      <c r="AG273" s="81"/>
      <c r="AH273" s="81"/>
      <c r="AI273" s="81"/>
    </row>
    <row r="274" spans="1:35" ht="24.75" hidden="1" customHeight="1">
      <c r="A274" s="99"/>
      <c r="B274" s="624"/>
      <c r="C274" s="624"/>
      <c r="D274" s="624"/>
      <c r="E274" s="624"/>
      <c r="F274" s="624"/>
      <c r="G274" s="624"/>
      <c r="H274" s="624"/>
      <c r="I274" s="624"/>
      <c r="J274" s="102"/>
      <c r="K274" s="3"/>
      <c r="L274" s="102"/>
      <c r="M274" s="3"/>
      <c r="N274" s="624"/>
      <c r="O274" s="624"/>
      <c r="P274" s="624"/>
      <c r="Q274" s="624"/>
      <c r="R274" s="624"/>
      <c r="S274" s="624"/>
      <c r="T274" s="624"/>
      <c r="U274" s="81"/>
      <c r="V274" s="81"/>
      <c r="W274" s="78"/>
      <c r="X274" s="78"/>
      <c r="Y274" s="78"/>
      <c r="Z274" s="78"/>
      <c r="AA274" s="78"/>
      <c r="AB274" s="78"/>
      <c r="AC274" s="78"/>
      <c r="AD274" s="81"/>
      <c r="AE274" s="81"/>
      <c r="AF274" s="81"/>
      <c r="AG274" s="81"/>
      <c r="AH274" s="81"/>
      <c r="AI274" s="81"/>
    </row>
    <row r="275" spans="1:35" ht="24.75" hidden="1" customHeight="1">
      <c r="A275" s="99"/>
      <c r="B275" s="625"/>
      <c r="C275" s="625"/>
      <c r="D275" s="625"/>
      <c r="E275" s="625"/>
      <c r="F275" s="625"/>
      <c r="G275" s="625"/>
      <c r="H275" s="625"/>
      <c r="I275" s="625"/>
      <c r="J275" s="102"/>
      <c r="K275" s="3"/>
      <c r="L275" s="102"/>
      <c r="M275" s="3"/>
      <c r="N275" s="625"/>
      <c r="O275" s="625"/>
      <c r="P275" s="625"/>
      <c r="Q275" s="625"/>
      <c r="R275" s="625"/>
      <c r="S275" s="625"/>
      <c r="T275" s="625"/>
      <c r="U275" s="81"/>
      <c r="V275" s="81"/>
      <c r="W275" s="78"/>
      <c r="X275" s="78"/>
      <c r="Y275" s="78"/>
      <c r="Z275" s="78"/>
      <c r="AA275" s="81"/>
      <c r="AB275" s="81"/>
      <c r="AC275" s="81"/>
      <c r="AD275" s="81"/>
      <c r="AE275" s="81"/>
      <c r="AF275" s="81"/>
      <c r="AG275" s="81"/>
      <c r="AH275" s="81"/>
      <c r="AI275" s="81"/>
    </row>
    <row r="276" spans="1:35" ht="24.75" hidden="1" customHeight="1">
      <c r="A276" s="78"/>
      <c r="B276" s="643" t="str">
        <f>IF(S277=" "," ",IF(S277&gt;=$H$6,"CUMPLE CON LA EXPERIENCIA REQUERIDA","NO CUMPLE CON LA EXPERIENCIA REQUERIDA"))</f>
        <v>NO CUMPLE CON LA EXPERIENCIA REQUERIDA</v>
      </c>
      <c r="C276" s="644"/>
      <c r="D276" s="644"/>
      <c r="E276" s="644"/>
      <c r="F276" s="644"/>
      <c r="G276" s="644"/>
      <c r="H276" s="644"/>
      <c r="I276" s="644"/>
      <c r="J276" s="644"/>
      <c r="K276" s="644"/>
      <c r="L276" s="644"/>
      <c r="M276" s="644"/>
      <c r="N276" s="644"/>
      <c r="O276" s="645"/>
      <c r="P276" s="629" t="s">
        <v>69</v>
      </c>
      <c r="Q276" s="630"/>
      <c r="R276" s="470"/>
      <c r="S276" s="107">
        <f>IF(T261="SI",SUM(S261:S275),0)</f>
        <v>0</v>
      </c>
      <c r="T276" s="628" t="str">
        <f>IF(S277=" "," ",IF(S277&gt;=$H$6,"CUMPLE","NO CUMPLE"))</f>
        <v>NO CUMPLE</v>
      </c>
      <c r="U276" s="78"/>
      <c r="V276" s="78"/>
      <c r="W276" s="78"/>
      <c r="X276" s="78"/>
      <c r="Y276" s="78"/>
      <c r="Z276" s="78"/>
      <c r="AA276" s="78"/>
      <c r="AB276" s="78"/>
      <c r="AC276" s="78"/>
      <c r="AD276" s="78"/>
      <c r="AE276" s="78"/>
      <c r="AF276" s="78"/>
      <c r="AG276" s="78"/>
      <c r="AH276" s="78"/>
      <c r="AI276" s="78"/>
    </row>
    <row r="277" spans="1:35" ht="24.75" hidden="1" customHeight="1">
      <c r="A277" s="81"/>
      <c r="B277" s="646"/>
      <c r="C277" s="647"/>
      <c r="D277" s="647"/>
      <c r="E277" s="647"/>
      <c r="F277" s="647"/>
      <c r="G277" s="647"/>
      <c r="H277" s="647"/>
      <c r="I277" s="647"/>
      <c r="J277" s="647"/>
      <c r="K277" s="647"/>
      <c r="L277" s="647"/>
      <c r="M277" s="647"/>
      <c r="N277" s="647"/>
      <c r="O277" s="648"/>
      <c r="P277" s="629" t="s">
        <v>70</v>
      </c>
      <c r="Q277" s="630"/>
      <c r="R277" s="470"/>
      <c r="S277" s="108">
        <f>IFERROR((S276/$P$6)," ")</f>
        <v>0</v>
      </c>
      <c r="T277" s="625"/>
      <c r="U277" s="81"/>
      <c r="V277" s="81"/>
      <c r="W277" s="78"/>
      <c r="X277" s="78"/>
      <c r="Y277" s="78"/>
      <c r="Z277" s="78"/>
      <c r="AA277" s="81"/>
      <c r="AB277" s="81"/>
      <c r="AC277" s="81"/>
      <c r="AD277" s="81"/>
      <c r="AE277" s="81"/>
      <c r="AF277" s="81"/>
      <c r="AG277" s="81"/>
      <c r="AH277" s="81"/>
      <c r="AI277" s="81"/>
    </row>
    <row r="278" spans="1:35" ht="30" hidden="1" customHeight="1">
      <c r="A278" s="78"/>
      <c r="B278" s="78"/>
      <c r="C278" s="78"/>
      <c r="D278" s="78"/>
      <c r="E278" s="89"/>
      <c r="F278" s="90"/>
      <c r="G278" s="90"/>
      <c r="H278" s="78"/>
      <c r="I278" s="78"/>
      <c r="J278" s="78"/>
      <c r="K278" s="78"/>
      <c r="L278" s="78"/>
      <c r="M278" s="78"/>
      <c r="N278" s="78"/>
      <c r="O278" s="78"/>
      <c r="P278" s="78"/>
      <c r="Q278" s="78"/>
      <c r="R278" s="78"/>
      <c r="S278" s="78"/>
      <c r="T278" s="78"/>
      <c r="U278" s="78"/>
      <c r="V278" s="78"/>
      <c r="W278" s="78"/>
      <c r="X278" s="78"/>
      <c r="Y278" s="78"/>
      <c r="Z278" s="78"/>
      <c r="AA278" s="78"/>
      <c r="AB278" s="78"/>
      <c r="AC278" s="78"/>
      <c r="AD278" s="78"/>
      <c r="AE278" s="78"/>
      <c r="AF278" s="78"/>
      <c r="AG278" s="78"/>
      <c r="AH278" s="78"/>
      <c r="AI278" s="78"/>
    </row>
    <row r="279" spans="1:35" ht="30" hidden="1" customHeight="1">
      <c r="A279" s="78"/>
      <c r="B279" s="78"/>
      <c r="C279" s="78"/>
      <c r="D279" s="78"/>
      <c r="E279" s="89"/>
      <c r="F279" s="90"/>
      <c r="G279" s="90"/>
      <c r="H279" s="78"/>
      <c r="I279" s="78"/>
      <c r="J279" s="78"/>
      <c r="K279" s="78"/>
      <c r="L279" s="78"/>
      <c r="M279" s="78"/>
      <c r="N279" s="78"/>
      <c r="O279" s="78"/>
      <c r="P279" s="78"/>
      <c r="Q279" s="78"/>
      <c r="R279" s="78"/>
      <c r="S279" s="78"/>
      <c r="T279" s="78"/>
      <c r="U279" s="78"/>
      <c r="V279" s="78"/>
      <c r="W279" s="78"/>
      <c r="X279" s="78"/>
      <c r="Y279" s="78"/>
      <c r="Z279" s="78"/>
      <c r="AA279" s="78"/>
      <c r="AB279" s="78"/>
      <c r="AC279" s="78"/>
      <c r="AD279" s="78"/>
      <c r="AE279" s="78"/>
      <c r="AF279" s="78"/>
      <c r="AG279" s="78"/>
      <c r="AH279" s="78"/>
      <c r="AI279" s="78"/>
    </row>
    <row r="280" spans="1:35" ht="36" hidden="1" customHeight="1">
      <c r="A280" s="78"/>
      <c r="B280" s="92">
        <v>11</v>
      </c>
      <c r="C280" s="650" t="s">
        <v>71</v>
      </c>
      <c r="D280" s="633"/>
      <c r="E280" s="630"/>
      <c r="F280" s="632">
        <f>IFERROR(VLOOKUP(B280,LISTA_OFERENTES,2,FALSE)," ")</f>
        <v>0</v>
      </c>
      <c r="G280" s="633"/>
      <c r="H280" s="633"/>
      <c r="I280" s="633"/>
      <c r="J280" s="633"/>
      <c r="K280" s="633"/>
      <c r="L280" s="633"/>
      <c r="M280" s="633"/>
      <c r="N280" s="633"/>
      <c r="O280" s="630"/>
      <c r="P280" s="634" t="s">
        <v>44</v>
      </c>
      <c r="Q280" s="633"/>
      <c r="R280" s="630"/>
      <c r="S280" s="93">
        <f>5-(INT(COUNTBLANK(C283:C297))-10)</f>
        <v>0</v>
      </c>
      <c r="T280" s="78"/>
      <c r="U280" s="78"/>
      <c r="V280" s="78"/>
      <c r="W280" s="78"/>
      <c r="X280" s="78"/>
      <c r="Y280" s="78"/>
      <c r="Z280" s="78"/>
      <c r="AA280" s="78"/>
      <c r="AB280" s="78"/>
      <c r="AC280" s="78"/>
      <c r="AD280" s="78"/>
      <c r="AE280" s="78"/>
      <c r="AF280" s="78"/>
      <c r="AG280" s="78"/>
      <c r="AH280" s="78"/>
      <c r="AI280" s="78"/>
    </row>
    <row r="281" spans="1:35" ht="42" hidden="1" customHeight="1">
      <c r="A281" s="101"/>
      <c r="B281" s="651" t="s">
        <v>45</v>
      </c>
      <c r="C281" s="631" t="s">
        <v>46</v>
      </c>
      <c r="D281" s="631" t="s">
        <v>47</v>
      </c>
      <c r="E281" s="631" t="s">
        <v>48</v>
      </c>
      <c r="F281" s="631" t="s">
        <v>49</v>
      </c>
      <c r="G281" s="631" t="s">
        <v>50</v>
      </c>
      <c r="H281" s="631" t="s">
        <v>51</v>
      </c>
      <c r="I281" s="631" t="s">
        <v>52</v>
      </c>
      <c r="J281" s="635" t="s">
        <v>53</v>
      </c>
      <c r="K281" s="633"/>
      <c r="L281" s="633"/>
      <c r="M281" s="630"/>
      <c r="N281" s="631" t="s">
        <v>54</v>
      </c>
      <c r="O281" s="631" t="s">
        <v>55</v>
      </c>
      <c r="P281" s="109" t="s">
        <v>56</v>
      </c>
      <c r="Q281" s="109"/>
      <c r="R281" s="631" t="s">
        <v>57</v>
      </c>
      <c r="S281" s="631" t="s">
        <v>58</v>
      </c>
      <c r="T281" s="631" t="str">
        <f>T11</f>
        <v>CUMPLE CON EL REQUERIMIENTO DE QUE CERTIFIQUEN EXPERIENCIA GENERAL ACREDITADA EN MINIMO TRES (3) DE LOS CÓDIGOS  DE LA CLASIFICACION DE LA UNSPSC?</v>
      </c>
      <c r="U281" s="110"/>
      <c r="V281" s="110"/>
      <c r="W281" s="78"/>
      <c r="X281" s="78"/>
      <c r="Y281" s="78"/>
      <c r="Z281" s="78"/>
      <c r="AA281" s="78"/>
      <c r="AB281" s="78"/>
      <c r="AC281" s="78"/>
      <c r="AD281" s="101"/>
      <c r="AE281" s="101"/>
      <c r="AF281" s="101"/>
      <c r="AG281" s="101"/>
      <c r="AH281" s="101"/>
      <c r="AI281" s="101"/>
    </row>
    <row r="282" spans="1:35" ht="113.25" hidden="1" customHeight="1">
      <c r="A282" s="101"/>
      <c r="B282" s="625"/>
      <c r="C282" s="625"/>
      <c r="D282" s="625"/>
      <c r="E282" s="625"/>
      <c r="F282" s="625"/>
      <c r="G282" s="625"/>
      <c r="H282" s="625"/>
      <c r="I282" s="625"/>
      <c r="J282" s="636" t="s">
        <v>72</v>
      </c>
      <c r="K282" s="633"/>
      <c r="L282" s="633"/>
      <c r="M282" s="630"/>
      <c r="N282" s="625"/>
      <c r="O282" s="625"/>
      <c r="P282" s="95" t="s">
        <v>15</v>
      </c>
      <c r="Q282" s="95" t="s">
        <v>62</v>
      </c>
      <c r="R282" s="625"/>
      <c r="S282" s="625"/>
      <c r="T282" s="625"/>
      <c r="U282" s="110"/>
      <c r="V282" s="110"/>
      <c r="W282" s="78"/>
      <c r="X282" s="78"/>
      <c r="Y282" s="78"/>
      <c r="Z282" s="78"/>
      <c r="AA282" s="78"/>
      <c r="AB282" s="78"/>
      <c r="AC282" s="78"/>
      <c r="AD282" s="101"/>
      <c r="AE282" s="101"/>
      <c r="AF282" s="101"/>
      <c r="AG282" s="101"/>
      <c r="AH282" s="101"/>
      <c r="AI282" s="101"/>
    </row>
    <row r="283" spans="1:35" ht="24.75" hidden="1" customHeight="1">
      <c r="A283" s="99"/>
      <c r="B283" s="637">
        <v>1</v>
      </c>
      <c r="C283" s="627"/>
      <c r="D283" s="627"/>
      <c r="E283" s="627"/>
      <c r="F283" s="627"/>
      <c r="G283" s="649"/>
      <c r="H283" s="639"/>
      <c r="I283" s="640"/>
      <c r="J283" s="100"/>
      <c r="K283" s="3"/>
      <c r="L283" s="100"/>
      <c r="M283" s="3"/>
      <c r="N283" s="620"/>
      <c r="O283" s="620"/>
      <c r="P283" s="627"/>
      <c r="Q283" s="628"/>
      <c r="R283" s="628"/>
      <c r="S283" s="655">
        <f>IF(COUNTIF(J283:M285,"CUMPLE")&gt;=1,(G283*I283),0)* (IF(N283="PRESENTÓ CERTIFICADO",1,0))* (IF(O283="ACORDE A ITEM 5.2.1 (T.R.)",1,0) )* ( IF(OR(Q283="SIN OBSERVACIÓN", Q283="REQUERIMIENTOS SUBSANADOS"),1,0)) *(IF(OR(R283="NINGUNO", R283="CUMPLEN CON LO SOLICITADO"),1,0))</f>
        <v>0</v>
      </c>
      <c r="T283" s="657" t="s">
        <v>68</v>
      </c>
      <c r="U283" s="81"/>
      <c r="V283" s="81"/>
      <c r="W283" s="78"/>
      <c r="X283" s="78"/>
      <c r="Y283" s="78"/>
      <c r="Z283" s="78"/>
      <c r="AA283" s="78"/>
      <c r="AB283" s="78"/>
      <c r="AC283" s="78"/>
      <c r="AD283" s="81"/>
      <c r="AE283" s="81"/>
      <c r="AF283" s="81"/>
      <c r="AG283" s="81"/>
      <c r="AH283" s="81"/>
      <c r="AI283" s="81"/>
    </row>
    <row r="284" spans="1:35" ht="24.75" hidden="1" customHeight="1">
      <c r="A284" s="99"/>
      <c r="B284" s="624"/>
      <c r="C284" s="624"/>
      <c r="D284" s="624"/>
      <c r="E284" s="624"/>
      <c r="F284" s="624"/>
      <c r="G284" s="624"/>
      <c r="H284" s="624"/>
      <c r="I284" s="624"/>
      <c r="J284" s="100"/>
      <c r="K284" s="3"/>
      <c r="L284" s="102"/>
      <c r="M284" s="3"/>
      <c r="N284" s="624"/>
      <c r="O284" s="624"/>
      <c r="P284" s="624"/>
      <c r="Q284" s="624"/>
      <c r="R284" s="624"/>
      <c r="S284" s="624"/>
      <c r="T284" s="624"/>
      <c r="U284" s="81"/>
      <c r="V284" s="81"/>
      <c r="W284" s="78"/>
      <c r="X284" s="78"/>
      <c r="Y284" s="78"/>
      <c r="Z284" s="78"/>
      <c r="AA284" s="78"/>
      <c r="AB284" s="78"/>
      <c r="AC284" s="78"/>
      <c r="AD284" s="81"/>
      <c r="AE284" s="81"/>
      <c r="AF284" s="81"/>
      <c r="AG284" s="81"/>
      <c r="AH284" s="81"/>
      <c r="AI284" s="81"/>
    </row>
    <row r="285" spans="1:35" ht="24.75" hidden="1" customHeight="1">
      <c r="A285" s="99"/>
      <c r="B285" s="625"/>
      <c r="C285" s="625"/>
      <c r="D285" s="625"/>
      <c r="E285" s="625"/>
      <c r="F285" s="625"/>
      <c r="G285" s="625"/>
      <c r="H285" s="625"/>
      <c r="I285" s="625"/>
      <c r="J285" s="100"/>
      <c r="K285" s="3"/>
      <c r="L285" s="102"/>
      <c r="M285" s="3"/>
      <c r="N285" s="625"/>
      <c r="O285" s="625"/>
      <c r="P285" s="625"/>
      <c r="Q285" s="625"/>
      <c r="R285" s="625"/>
      <c r="S285" s="625"/>
      <c r="T285" s="624"/>
      <c r="U285" s="81"/>
      <c r="V285" s="81"/>
      <c r="W285" s="78"/>
      <c r="X285" s="78"/>
      <c r="Y285" s="78"/>
      <c r="Z285" s="78"/>
      <c r="AA285" s="78"/>
      <c r="AB285" s="78"/>
      <c r="AC285" s="78"/>
      <c r="AD285" s="81"/>
      <c r="AE285" s="81"/>
      <c r="AF285" s="81"/>
      <c r="AG285" s="81"/>
      <c r="AH285" s="81"/>
      <c r="AI285" s="81"/>
    </row>
    <row r="286" spans="1:35" ht="24.75" hidden="1" customHeight="1">
      <c r="A286" s="99"/>
      <c r="B286" s="637">
        <v>2</v>
      </c>
      <c r="C286" s="638"/>
      <c r="D286" s="638"/>
      <c r="E286" s="638"/>
      <c r="F286" s="638"/>
      <c r="G286" s="642"/>
      <c r="H286" s="639"/>
      <c r="I286" s="641"/>
      <c r="J286" s="100"/>
      <c r="K286" s="3"/>
      <c r="L286" s="100"/>
      <c r="M286" s="3"/>
      <c r="N286" s="620"/>
      <c r="O286" s="620"/>
      <c r="P286" s="623"/>
      <c r="Q286" s="626"/>
      <c r="R286" s="626"/>
      <c r="S286" s="655">
        <f>IF(COUNTIF(J286:M288,"CUMPLE")&gt;=1,(G286*I286),0)* (IF(N286="PRESENTÓ CERTIFICADO",1,0))* (IF(O286="ACORDE A ITEM 5.2.1 (T.R.)",1,0) )* ( IF(OR(Q286="SIN OBSERVACIÓN", Q286="REQUERIMIENTOS SUBSANADOS"),1,0)) *(IF(OR(R286="NINGUNO", R286="CUMPLEN CON LO SOLICITADO"),1,0))</f>
        <v>0</v>
      </c>
      <c r="T286" s="624"/>
      <c r="U286" s="81"/>
      <c r="V286" s="81"/>
      <c r="W286" s="78"/>
      <c r="X286" s="78"/>
      <c r="Y286" s="78"/>
      <c r="Z286" s="78"/>
      <c r="AA286" s="78"/>
      <c r="AB286" s="78"/>
      <c r="AC286" s="78"/>
      <c r="AD286" s="81"/>
      <c r="AE286" s="81"/>
      <c r="AF286" s="81"/>
      <c r="AG286" s="81"/>
      <c r="AH286" s="81"/>
      <c r="AI286" s="81"/>
    </row>
    <row r="287" spans="1:35" ht="24.75" hidden="1" customHeight="1">
      <c r="A287" s="99"/>
      <c r="B287" s="624"/>
      <c r="C287" s="624"/>
      <c r="D287" s="624"/>
      <c r="E287" s="624"/>
      <c r="F287" s="624"/>
      <c r="G287" s="624"/>
      <c r="H287" s="624"/>
      <c r="I287" s="624"/>
      <c r="J287" s="100"/>
      <c r="K287" s="3"/>
      <c r="L287" s="102"/>
      <c r="M287" s="3"/>
      <c r="N287" s="624"/>
      <c r="O287" s="624"/>
      <c r="P287" s="624"/>
      <c r="Q287" s="624"/>
      <c r="R287" s="624"/>
      <c r="S287" s="624"/>
      <c r="T287" s="624"/>
      <c r="U287" s="81"/>
      <c r="V287" s="81"/>
      <c r="W287" s="78"/>
      <c r="X287" s="78"/>
      <c r="Y287" s="78"/>
      <c r="Z287" s="78"/>
      <c r="AA287" s="78"/>
      <c r="AB287" s="78"/>
      <c r="AC287" s="78"/>
      <c r="AD287" s="81"/>
      <c r="AE287" s="81"/>
      <c r="AF287" s="81"/>
      <c r="AG287" s="81"/>
      <c r="AH287" s="81"/>
      <c r="AI287" s="81"/>
    </row>
    <row r="288" spans="1:35" ht="24.75" hidden="1" customHeight="1">
      <c r="A288" s="99"/>
      <c r="B288" s="625"/>
      <c r="C288" s="625"/>
      <c r="D288" s="625"/>
      <c r="E288" s="625"/>
      <c r="F288" s="625"/>
      <c r="G288" s="625"/>
      <c r="H288" s="625"/>
      <c r="I288" s="625"/>
      <c r="J288" s="100"/>
      <c r="K288" s="3"/>
      <c r="L288" s="102"/>
      <c r="M288" s="3"/>
      <c r="N288" s="625"/>
      <c r="O288" s="625"/>
      <c r="P288" s="625"/>
      <c r="Q288" s="625"/>
      <c r="R288" s="625"/>
      <c r="S288" s="625"/>
      <c r="T288" s="624"/>
      <c r="U288" s="81"/>
      <c r="V288" s="81"/>
      <c r="W288" s="78"/>
      <c r="X288" s="78"/>
      <c r="Y288" s="78"/>
      <c r="Z288" s="78"/>
      <c r="AA288" s="78"/>
      <c r="AB288" s="78"/>
      <c r="AC288" s="78"/>
      <c r="AD288" s="81"/>
      <c r="AE288" s="81"/>
      <c r="AF288" s="81"/>
      <c r="AG288" s="81"/>
      <c r="AH288" s="81"/>
      <c r="AI288" s="81"/>
    </row>
    <row r="289" spans="1:35" ht="24.75" hidden="1" customHeight="1">
      <c r="A289" s="99"/>
      <c r="B289" s="637">
        <v>3</v>
      </c>
      <c r="C289" s="627"/>
      <c r="D289" s="627"/>
      <c r="E289" s="627"/>
      <c r="F289" s="627"/>
      <c r="G289" s="649"/>
      <c r="H289" s="639"/>
      <c r="I289" s="640"/>
      <c r="J289" s="102"/>
      <c r="K289" s="3"/>
      <c r="L289" s="102"/>
      <c r="M289" s="3"/>
      <c r="N289" s="620"/>
      <c r="O289" s="620"/>
      <c r="P289" s="627"/>
      <c r="Q289" s="628"/>
      <c r="R289" s="628"/>
      <c r="S289" s="655">
        <f>IF(COUNTIF(J289:M291,"CUMPLE")&gt;=1,(G289*I289),0)* (IF(N289="PRESENTÓ CERTIFICADO",1,0))* (IF(O289="ACORDE A ITEM 5.2.1 (T.R.)",1,0) )* ( IF(OR(Q289="SIN OBSERVACIÓN", Q289="REQUERIMIENTOS SUBSANADOS"),1,0)) *(IF(OR(R289="NINGUNO", R289="CUMPLEN CON LO SOLICITADO"),1,0))</f>
        <v>0</v>
      </c>
      <c r="T289" s="624"/>
      <c r="U289" s="81"/>
      <c r="V289" s="81"/>
      <c r="W289" s="78"/>
      <c r="X289" s="78"/>
      <c r="Y289" s="78"/>
      <c r="Z289" s="78"/>
      <c r="AA289" s="78"/>
      <c r="AB289" s="78"/>
      <c r="AC289" s="78"/>
      <c r="AD289" s="81"/>
      <c r="AE289" s="81"/>
      <c r="AF289" s="81"/>
      <c r="AG289" s="81"/>
      <c r="AH289" s="81"/>
      <c r="AI289" s="81"/>
    </row>
    <row r="290" spans="1:35" ht="24.75" hidden="1" customHeight="1">
      <c r="A290" s="99"/>
      <c r="B290" s="624"/>
      <c r="C290" s="624"/>
      <c r="D290" s="624"/>
      <c r="E290" s="624"/>
      <c r="F290" s="624"/>
      <c r="G290" s="624"/>
      <c r="H290" s="624"/>
      <c r="I290" s="624"/>
      <c r="J290" s="102"/>
      <c r="K290" s="3"/>
      <c r="L290" s="102"/>
      <c r="M290" s="3"/>
      <c r="N290" s="624"/>
      <c r="O290" s="624"/>
      <c r="P290" s="624"/>
      <c r="Q290" s="624"/>
      <c r="R290" s="624"/>
      <c r="S290" s="624"/>
      <c r="T290" s="624"/>
      <c r="U290" s="81"/>
      <c r="V290" s="81"/>
      <c r="W290" s="78"/>
      <c r="X290" s="78"/>
      <c r="Y290" s="78"/>
      <c r="Z290" s="78"/>
      <c r="AA290" s="78"/>
      <c r="AB290" s="78"/>
      <c r="AC290" s="78"/>
      <c r="AD290" s="81"/>
      <c r="AE290" s="81"/>
      <c r="AF290" s="81"/>
      <c r="AG290" s="81"/>
      <c r="AH290" s="81"/>
      <c r="AI290" s="81"/>
    </row>
    <row r="291" spans="1:35" ht="24.75" hidden="1" customHeight="1">
      <c r="A291" s="99"/>
      <c r="B291" s="625"/>
      <c r="C291" s="625"/>
      <c r="D291" s="625"/>
      <c r="E291" s="625"/>
      <c r="F291" s="625"/>
      <c r="G291" s="625"/>
      <c r="H291" s="625"/>
      <c r="I291" s="625"/>
      <c r="J291" s="102"/>
      <c r="K291" s="3"/>
      <c r="L291" s="102"/>
      <c r="M291" s="3"/>
      <c r="N291" s="625"/>
      <c r="O291" s="625"/>
      <c r="P291" s="625"/>
      <c r="Q291" s="625"/>
      <c r="R291" s="625"/>
      <c r="S291" s="625"/>
      <c r="T291" s="624"/>
      <c r="U291" s="81"/>
      <c r="V291" s="81"/>
      <c r="W291" s="78"/>
      <c r="X291" s="78"/>
      <c r="Y291" s="78"/>
      <c r="Z291" s="78"/>
      <c r="AA291" s="78"/>
      <c r="AB291" s="78"/>
      <c r="AC291" s="78"/>
      <c r="AD291" s="81"/>
      <c r="AE291" s="81"/>
      <c r="AF291" s="81"/>
      <c r="AG291" s="81"/>
      <c r="AH291" s="81"/>
      <c r="AI291" s="81"/>
    </row>
    <row r="292" spans="1:35" ht="24.75" hidden="1" customHeight="1">
      <c r="A292" s="99"/>
      <c r="B292" s="637">
        <v>4</v>
      </c>
      <c r="C292" s="638"/>
      <c r="D292" s="638"/>
      <c r="E292" s="638"/>
      <c r="F292" s="638"/>
      <c r="G292" s="642"/>
      <c r="H292" s="639"/>
      <c r="I292" s="641"/>
      <c r="J292" s="102"/>
      <c r="K292" s="3"/>
      <c r="L292" s="102"/>
      <c r="M292" s="3"/>
      <c r="N292" s="620"/>
      <c r="O292" s="620"/>
      <c r="P292" s="623"/>
      <c r="Q292" s="626"/>
      <c r="R292" s="626"/>
      <c r="S292" s="655">
        <f>IF(COUNTIF(J292:M294,"CUMPLE")&gt;=1,(G292*I292),0)* (IF(N292="PRESENTÓ CERTIFICADO",1,0))* (IF(O292="ACORDE A ITEM 5.2.1 (T.R.)",1,0) )* ( IF(OR(Q292="SIN OBSERVACIÓN", Q292="REQUERIMIENTOS SUBSANADOS"),1,0)) *(IF(OR(R292="NINGUNO", R292="CUMPLEN CON LO SOLICITADO"),1,0))</f>
        <v>0</v>
      </c>
      <c r="T292" s="624"/>
      <c r="U292" s="81"/>
      <c r="V292" s="81"/>
      <c r="W292" s="78"/>
      <c r="X292" s="78"/>
      <c r="Y292" s="78"/>
      <c r="Z292" s="78"/>
      <c r="AA292" s="78"/>
      <c r="AB292" s="78"/>
      <c r="AC292" s="78"/>
      <c r="AD292" s="81"/>
      <c r="AE292" s="81"/>
      <c r="AF292" s="81"/>
      <c r="AG292" s="81"/>
      <c r="AH292" s="81"/>
      <c r="AI292" s="81"/>
    </row>
    <row r="293" spans="1:35" ht="24.75" hidden="1" customHeight="1">
      <c r="A293" s="99"/>
      <c r="B293" s="624"/>
      <c r="C293" s="624"/>
      <c r="D293" s="624"/>
      <c r="E293" s="624"/>
      <c r="F293" s="624"/>
      <c r="G293" s="624"/>
      <c r="H293" s="624"/>
      <c r="I293" s="624"/>
      <c r="J293" s="102"/>
      <c r="K293" s="3"/>
      <c r="L293" s="102"/>
      <c r="M293" s="3"/>
      <c r="N293" s="624"/>
      <c r="O293" s="624"/>
      <c r="P293" s="624"/>
      <c r="Q293" s="624"/>
      <c r="R293" s="624"/>
      <c r="S293" s="624"/>
      <c r="T293" s="624"/>
      <c r="U293" s="81"/>
      <c r="V293" s="81"/>
      <c r="W293" s="78"/>
      <c r="X293" s="78"/>
      <c r="Y293" s="78"/>
      <c r="Z293" s="78"/>
      <c r="AA293" s="78"/>
      <c r="AB293" s="78"/>
      <c r="AC293" s="78"/>
      <c r="AD293" s="81"/>
      <c r="AE293" s="81"/>
      <c r="AF293" s="81"/>
      <c r="AG293" s="81"/>
      <c r="AH293" s="81"/>
      <c r="AI293" s="81"/>
    </row>
    <row r="294" spans="1:35" ht="24.75" hidden="1" customHeight="1">
      <c r="A294" s="99"/>
      <c r="B294" s="625"/>
      <c r="C294" s="625"/>
      <c r="D294" s="625"/>
      <c r="E294" s="625"/>
      <c r="F294" s="625"/>
      <c r="G294" s="625"/>
      <c r="H294" s="625"/>
      <c r="I294" s="625"/>
      <c r="J294" s="102"/>
      <c r="K294" s="3"/>
      <c r="L294" s="102"/>
      <c r="M294" s="3"/>
      <c r="N294" s="625"/>
      <c r="O294" s="625"/>
      <c r="P294" s="625"/>
      <c r="Q294" s="625"/>
      <c r="R294" s="625"/>
      <c r="S294" s="625"/>
      <c r="T294" s="624"/>
      <c r="U294" s="81"/>
      <c r="V294" s="81"/>
      <c r="W294" s="78"/>
      <c r="X294" s="78"/>
      <c r="Y294" s="78"/>
      <c r="Z294" s="78"/>
      <c r="AA294" s="78"/>
      <c r="AB294" s="78"/>
      <c r="AC294" s="78"/>
      <c r="AD294" s="81"/>
      <c r="AE294" s="81"/>
      <c r="AF294" s="81"/>
      <c r="AG294" s="81"/>
      <c r="AH294" s="81"/>
      <c r="AI294" s="81"/>
    </row>
    <row r="295" spans="1:35" ht="24.75" hidden="1" customHeight="1">
      <c r="A295" s="99"/>
      <c r="B295" s="637">
        <v>5</v>
      </c>
      <c r="C295" s="627"/>
      <c r="D295" s="627"/>
      <c r="E295" s="627"/>
      <c r="F295" s="627"/>
      <c r="G295" s="649"/>
      <c r="H295" s="639"/>
      <c r="I295" s="640"/>
      <c r="J295" s="102"/>
      <c r="K295" s="3"/>
      <c r="L295" s="102"/>
      <c r="M295" s="3"/>
      <c r="N295" s="620"/>
      <c r="O295" s="620"/>
      <c r="P295" s="627"/>
      <c r="Q295" s="628"/>
      <c r="R295" s="628"/>
      <c r="S295" s="655">
        <f>IF(COUNTIF(J295:M297,"CUMPLE")&gt;=1,(G295*I295),0)* (IF(N295="PRESENTÓ CERTIFICADO",1,0))* (IF(O295="ACORDE A ITEM 5.2.1 (T.R.)",1,0) )* ( IF(OR(Q295="SIN OBSERVACIÓN", Q295="REQUERIMIENTOS SUBSANADOS"),1,0)) *(IF(OR(R295="NINGUNO", R295="CUMPLEN CON LO SOLICITADO"),1,0))</f>
        <v>0</v>
      </c>
      <c r="T295" s="624"/>
      <c r="U295" s="81"/>
      <c r="V295" s="81"/>
      <c r="W295" s="78"/>
      <c r="X295" s="78"/>
      <c r="Y295" s="78"/>
      <c r="Z295" s="78"/>
      <c r="AA295" s="78"/>
      <c r="AB295" s="78"/>
      <c r="AC295" s="78"/>
      <c r="AD295" s="81"/>
      <c r="AE295" s="81"/>
      <c r="AF295" s="81"/>
      <c r="AG295" s="81"/>
      <c r="AH295" s="81"/>
      <c r="AI295" s="81"/>
    </row>
    <row r="296" spans="1:35" ht="24.75" hidden="1" customHeight="1">
      <c r="A296" s="99"/>
      <c r="B296" s="624"/>
      <c r="C296" s="624"/>
      <c r="D296" s="624"/>
      <c r="E296" s="624"/>
      <c r="F296" s="624"/>
      <c r="G296" s="624"/>
      <c r="H296" s="624"/>
      <c r="I296" s="624"/>
      <c r="J296" s="102"/>
      <c r="K296" s="3"/>
      <c r="L296" s="102"/>
      <c r="M296" s="3"/>
      <c r="N296" s="624"/>
      <c r="O296" s="624"/>
      <c r="P296" s="624"/>
      <c r="Q296" s="624"/>
      <c r="R296" s="624"/>
      <c r="S296" s="624"/>
      <c r="T296" s="624"/>
      <c r="U296" s="81"/>
      <c r="V296" s="81"/>
      <c r="W296" s="78"/>
      <c r="X296" s="78"/>
      <c r="Y296" s="78"/>
      <c r="Z296" s="78"/>
      <c r="AA296" s="78"/>
      <c r="AB296" s="78"/>
      <c r="AC296" s="78"/>
      <c r="AD296" s="81"/>
      <c r="AE296" s="81"/>
      <c r="AF296" s="81"/>
      <c r="AG296" s="81"/>
      <c r="AH296" s="81"/>
      <c r="AI296" s="81"/>
    </row>
    <row r="297" spans="1:35" ht="24.75" hidden="1" customHeight="1">
      <c r="A297" s="99"/>
      <c r="B297" s="625"/>
      <c r="C297" s="625"/>
      <c r="D297" s="625"/>
      <c r="E297" s="625"/>
      <c r="F297" s="625"/>
      <c r="G297" s="625"/>
      <c r="H297" s="625"/>
      <c r="I297" s="625"/>
      <c r="J297" s="102"/>
      <c r="K297" s="3"/>
      <c r="L297" s="102"/>
      <c r="M297" s="3"/>
      <c r="N297" s="625"/>
      <c r="O297" s="625"/>
      <c r="P297" s="625"/>
      <c r="Q297" s="625"/>
      <c r="R297" s="625"/>
      <c r="S297" s="625"/>
      <c r="T297" s="625"/>
      <c r="U297" s="81"/>
      <c r="V297" s="81"/>
      <c r="W297" s="78"/>
      <c r="X297" s="78"/>
      <c r="Y297" s="78"/>
      <c r="Z297" s="78"/>
      <c r="AA297" s="81"/>
      <c r="AB297" s="81"/>
      <c r="AC297" s="81"/>
      <c r="AD297" s="81"/>
      <c r="AE297" s="81"/>
      <c r="AF297" s="81"/>
      <c r="AG297" s="81"/>
      <c r="AH297" s="81"/>
      <c r="AI297" s="81"/>
    </row>
    <row r="298" spans="1:35" ht="24.75" hidden="1" customHeight="1">
      <c r="A298" s="78"/>
      <c r="B298" s="643" t="str">
        <f>IF(S299=" "," ",IF(S299&gt;=$H$6,"CUMPLE CON LA EXPERIENCIA REQUERIDA","NO CUMPLE CON LA EXPERIENCIA REQUERIDA"))</f>
        <v>NO CUMPLE CON LA EXPERIENCIA REQUERIDA</v>
      </c>
      <c r="C298" s="644"/>
      <c r="D298" s="644"/>
      <c r="E298" s="644"/>
      <c r="F298" s="644"/>
      <c r="G298" s="644"/>
      <c r="H298" s="644"/>
      <c r="I298" s="644"/>
      <c r="J298" s="644"/>
      <c r="K298" s="644"/>
      <c r="L298" s="644"/>
      <c r="M298" s="644"/>
      <c r="N298" s="644"/>
      <c r="O298" s="645"/>
      <c r="P298" s="629" t="s">
        <v>69</v>
      </c>
      <c r="Q298" s="630"/>
      <c r="R298" s="470"/>
      <c r="S298" s="107">
        <f>IF(T283="SI",SUM(S283:S297),0)</f>
        <v>0</v>
      </c>
      <c r="T298" s="628" t="str">
        <f>IF(S299=" "," ",IF(S299&gt;=$H$6,"CUMPLE","NO CUMPLE"))</f>
        <v>NO CUMPLE</v>
      </c>
      <c r="U298" s="78"/>
      <c r="V298" s="78"/>
      <c r="W298" s="78"/>
      <c r="X298" s="78"/>
      <c r="Y298" s="78"/>
      <c r="Z298" s="78"/>
      <c r="AA298" s="78"/>
      <c r="AB298" s="78"/>
      <c r="AC298" s="78"/>
      <c r="AD298" s="78"/>
      <c r="AE298" s="78"/>
      <c r="AF298" s="78"/>
      <c r="AG298" s="78"/>
      <c r="AH298" s="78"/>
      <c r="AI298" s="78"/>
    </row>
    <row r="299" spans="1:35" ht="24.75" hidden="1" customHeight="1">
      <c r="A299" s="81"/>
      <c r="B299" s="646"/>
      <c r="C299" s="647"/>
      <c r="D299" s="647"/>
      <c r="E299" s="647"/>
      <c r="F299" s="647"/>
      <c r="G299" s="647"/>
      <c r="H299" s="647"/>
      <c r="I299" s="647"/>
      <c r="J299" s="647"/>
      <c r="K299" s="647"/>
      <c r="L299" s="647"/>
      <c r="M299" s="647"/>
      <c r="N299" s="647"/>
      <c r="O299" s="648"/>
      <c r="P299" s="629" t="s">
        <v>70</v>
      </c>
      <c r="Q299" s="630"/>
      <c r="R299" s="470"/>
      <c r="S299" s="108">
        <f>IFERROR((S298/$P$6)," ")</f>
        <v>0</v>
      </c>
      <c r="T299" s="625"/>
      <c r="U299" s="81"/>
      <c r="V299" s="81"/>
      <c r="W299" s="78"/>
      <c r="X299" s="78"/>
      <c r="Y299" s="78"/>
      <c r="Z299" s="78"/>
      <c r="AA299" s="81"/>
      <c r="AB299" s="81"/>
      <c r="AC299" s="81"/>
      <c r="AD299" s="81"/>
      <c r="AE299" s="81"/>
      <c r="AF299" s="81"/>
      <c r="AG299" s="81"/>
      <c r="AH299" s="81"/>
      <c r="AI299" s="81"/>
    </row>
    <row r="300" spans="1:35" ht="30" hidden="1" customHeight="1">
      <c r="A300" s="78"/>
      <c r="B300" s="78"/>
      <c r="C300" s="78"/>
      <c r="D300" s="78"/>
      <c r="E300" s="89"/>
      <c r="F300" s="90"/>
      <c r="G300" s="90"/>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row>
    <row r="301" spans="1:35" ht="30" hidden="1" customHeight="1">
      <c r="A301" s="78"/>
      <c r="B301" s="78"/>
      <c r="C301" s="78"/>
      <c r="D301" s="78"/>
      <c r="E301" s="89"/>
      <c r="F301" s="90"/>
      <c r="G301" s="90"/>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row>
    <row r="302" spans="1:35" ht="36" hidden="1" customHeight="1">
      <c r="A302" s="78"/>
      <c r="B302" s="92">
        <v>12</v>
      </c>
      <c r="C302" s="650" t="s">
        <v>71</v>
      </c>
      <c r="D302" s="633"/>
      <c r="E302" s="630"/>
      <c r="F302" s="632">
        <f>IFERROR(VLOOKUP(B302,LISTA_OFERENTES,2,FALSE)," ")</f>
        <v>0</v>
      </c>
      <c r="G302" s="633"/>
      <c r="H302" s="633"/>
      <c r="I302" s="633"/>
      <c r="J302" s="633"/>
      <c r="K302" s="633"/>
      <c r="L302" s="633"/>
      <c r="M302" s="633"/>
      <c r="N302" s="633"/>
      <c r="O302" s="630"/>
      <c r="P302" s="634" t="s">
        <v>44</v>
      </c>
      <c r="Q302" s="633"/>
      <c r="R302" s="630"/>
      <c r="S302" s="93">
        <f>5-(INT(COUNTBLANK(C305:C319))-10)</f>
        <v>0</v>
      </c>
      <c r="T302" s="78"/>
      <c r="U302" s="78"/>
      <c r="V302" s="78"/>
      <c r="W302" s="78"/>
      <c r="X302" s="78"/>
      <c r="Y302" s="78"/>
      <c r="Z302" s="78"/>
      <c r="AA302" s="78"/>
      <c r="AB302" s="78"/>
      <c r="AC302" s="78"/>
      <c r="AD302" s="78"/>
      <c r="AE302" s="78"/>
      <c r="AF302" s="78"/>
      <c r="AG302" s="78"/>
      <c r="AH302" s="78"/>
      <c r="AI302" s="78"/>
    </row>
    <row r="303" spans="1:35" ht="30" hidden="1" customHeight="1">
      <c r="A303" s="101"/>
      <c r="B303" s="651" t="s">
        <v>45</v>
      </c>
      <c r="C303" s="631" t="s">
        <v>46</v>
      </c>
      <c r="D303" s="631" t="s">
        <v>47</v>
      </c>
      <c r="E303" s="631" t="s">
        <v>48</v>
      </c>
      <c r="F303" s="631" t="s">
        <v>49</v>
      </c>
      <c r="G303" s="631" t="s">
        <v>50</v>
      </c>
      <c r="H303" s="631" t="s">
        <v>51</v>
      </c>
      <c r="I303" s="631" t="s">
        <v>52</v>
      </c>
      <c r="J303" s="635" t="s">
        <v>53</v>
      </c>
      <c r="K303" s="633"/>
      <c r="L303" s="633"/>
      <c r="M303" s="630"/>
      <c r="N303" s="631" t="s">
        <v>54</v>
      </c>
      <c r="O303" s="631" t="s">
        <v>55</v>
      </c>
      <c r="P303" s="109" t="s">
        <v>56</v>
      </c>
      <c r="Q303" s="109"/>
      <c r="R303" s="631" t="s">
        <v>57</v>
      </c>
      <c r="S303" s="631" t="s">
        <v>58</v>
      </c>
      <c r="T303" s="631" t="str">
        <f>T11</f>
        <v>CUMPLE CON EL REQUERIMIENTO DE QUE CERTIFIQUEN EXPERIENCIA GENERAL ACREDITADA EN MINIMO TRES (3) DE LOS CÓDIGOS  DE LA CLASIFICACION DE LA UNSPSC?</v>
      </c>
      <c r="U303" s="110"/>
      <c r="V303" s="110"/>
      <c r="W303" s="78"/>
      <c r="X303" s="78"/>
      <c r="Y303" s="78"/>
      <c r="Z303" s="78"/>
      <c r="AA303" s="78"/>
      <c r="AB303" s="78"/>
      <c r="AC303" s="78"/>
      <c r="AD303" s="101"/>
      <c r="AE303" s="101"/>
      <c r="AF303" s="101"/>
      <c r="AG303" s="101"/>
      <c r="AH303" s="101"/>
      <c r="AI303" s="101"/>
    </row>
    <row r="304" spans="1:35" ht="111" hidden="1" customHeight="1">
      <c r="A304" s="101"/>
      <c r="B304" s="625"/>
      <c r="C304" s="625"/>
      <c r="D304" s="625"/>
      <c r="E304" s="625"/>
      <c r="F304" s="625"/>
      <c r="G304" s="625"/>
      <c r="H304" s="625"/>
      <c r="I304" s="625"/>
      <c r="J304" s="636" t="s">
        <v>72</v>
      </c>
      <c r="K304" s="633"/>
      <c r="L304" s="633"/>
      <c r="M304" s="630"/>
      <c r="N304" s="625"/>
      <c r="O304" s="625"/>
      <c r="P304" s="95" t="s">
        <v>15</v>
      </c>
      <c r="Q304" s="95" t="s">
        <v>62</v>
      </c>
      <c r="R304" s="625"/>
      <c r="S304" s="625"/>
      <c r="T304" s="625"/>
      <c r="U304" s="110"/>
      <c r="V304" s="110"/>
      <c r="W304" s="78"/>
      <c r="X304" s="78"/>
      <c r="Y304" s="78"/>
      <c r="Z304" s="78"/>
      <c r="AA304" s="78"/>
      <c r="AB304" s="78"/>
      <c r="AC304" s="78"/>
      <c r="AD304" s="101"/>
      <c r="AE304" s="101"/>
      <c r="AF304" s="101"/>
      <c r="AG304" s="101"/>
      <c r="AH304" s="101"/>
      <c r="AI304" s="101"/>
    </row>
    <row r="305" spans="1:35" ht="24.75" hidden="1" customHeight="1">
      <c r="A305" s="99"/>
      <c r="B305" s="637"/>
      <c r="C305" s="627"/>
      <c r="D305" s="627"/>
      <c r="E305" s="627"/>
      <c r="F305" s="627"/>
      <c r="G305" s="649"/>
      <c r="H305" s="639"/>
      <c r="I305" s="640"/>
      <c r="J305" s="102"/>
      <c r="K305" s="3"/>
      <c r="L305" s="102"/>
      <c r="M305" s="3"/>
      <c r="N305" s="620"/>
      <c r="O305" s="620"/>
      <c r="P305" s="627"/>
      <c r="Q305" s="628"/>
      <c r="R305" s="628"/>
      <c r="S305" s="655">
        <f>IF(COUNTIF(J305:M307,"CUMPLE")&gt;=1,(G305*I305),0)* (IF(N305="PRESENTÓ CERTIFICADO",1,0))* (IF(O305="ACORDE A ITEM 5.2.1 (T.R.)",1,0) )* ( IF(OR(Q305="SIN OBSERVACIÓN", Q305="REQUERIMIENTOS SUBSANADOS"),1,0)) *(IF(OR(R305="NINGUNO", R305="CUMPLEN CON LO SOLICITADO"),1,0))</f>
        <v>0</v>
      </c>
      <c r="T305" s="657"/>
      <c r="U305" s="81"/>
      <c r="V305" s="81"/>
      <c r="W305" s="78"/>
      <c r="X305" s="78"/>
      <c r="Y305" s="78"/>
      <c r="Z305" s="78"/>
      <c r="AA305" s="78"/>
      <c r="AB305" s="78"/>
      <c r="AC305" s="78"/>
      <c r="AD305" s="81"/>
      <c r="AE305" s="81"/>
      <c r="AF305" s="81"/>
      <c r="AG305" s="81"/>
      <c r="AH305" s="81"/>
      <c r="AI305" s="81"/>
    </row>
    <row r="306" spans="1:35" ht="24.75" hidden="1" customHeight="1">
      <c r="A306" s="99"/>
      <c r="B306" s="624"/>
      <c r="C306" s="624"/>
      <c r="D306" s="624"/>
      <c r="E306" s="624"/>
      <c r="F306" s="624"/>
      <c r="G306" s="624"/>
      <c r="H306" s="624"/>
      <c r="I306" s="624"/>
      <c r="J306" s="102"/>
      <c r="K306" s="3"/>
      <c r="L306" s="102"/>
      <c r="M306" s="3"/>
      <c r="N306" s="624"/>
      <c r="O306" s="624"/>
      <c r="P306" s="624"/>
      <c r="Q306" s="624"/>
      <c r="R306" s="624"/>
      <c r="S306" s="624"/>
      <c r="T306" s="624"/>
      <c r="U306" s="81"/>
      <c r="V306" s="81"/>
      <c r="W306" s="78"/>
      <c r="X306" s="78"/>
      <c r="Y306" s="78"/>
      <c r="Z306" s="78"/>
      <c r="AA306" s="78"/>
      <c r="AB306" s="78"/>
      <c r="AC306" s="78"/>
      <c r="AD306" s="81"/>
      <c r="AE306" s="81"/>
      <c r="AF306" s="81"/>
      <c r="AG306" s="81"/>
      <c r="AH306" s="81"/>
      <c r="AI306" s="81"/>
    </row>
    <row r="307" spans="1:35" ht="24.75" hidden="1" customHeight="1">
      <c r="A307" s="99"/>
      <c r="B307" s="625"/>
      <c r="C307" s="625"/>
      <c r="D307" s="625"/>
      <c r="E307" s="625"/>
      <c r="F307" s="625"/>
      <c r="G307" s="625"/>
      <c r="H307" s="625"/>
      <c r="I307" s="625"/>
      <c r="J307" s="102"/>
      <c r="K307" s="3"/>
      <c r="L307" s="102"/>
      <c r="M307" s="3"/>
      <c r="N307" s="625"/>
      <c r="O307" s="625"/>
      <c r="P307" s="625"/>
      <c r="Q307" s="625"/>
      <c r="R307" s="625"/>
      <c r="S307" s="625"/>
      <c r="T307" s="624"/>
      <c r="U307" s="81"/>
      <c r="V307" s="81"/>
      <c r="W307" s="78"/>
      <c r="X307" s="78"/>
      <c r="Y307" s="78"/>
      <c r="Z307" s="78"/>
      <c r="AA307" s="78"/>
      <c r="AB307" s="78"/>
      <c r="AC307" s="78"/>
      <c r="AD307" s="81"/>
      <c r="AE307" s="81"/>
      <c r="AF307" s="81"/>
      <c r="AG307" s="81"/>
      <c r="AH307" s="81"/>
      <c r="AI307" s="81"/>
    </row>
    <row r="308" spans="1:35" ht="24.75" hidden="1" customHeight="1">
      <c r="A308" s="99"/>
      <c r="B308" s="637"/>
      <c r="C308" s="638"/>
      <c r="D308" s="638"/>
      <c r="E308" s="638"/>
      <c r="F308" s="638"/>
      <c r="G308" s="642"/>
      <c r="H308" s="639"/>
      <c r="I308" s="641"/>
      <c r="J308" s="102"/>
      <c r="K308" s="3"/>
      <c r="L308" s="102"/>
      <c r="M308" s="3"/>
      <c r="N308" s="620"/>
      <c r="O308" s="620"/>
      <c r="P308" s="623"/>
      <c r="Q308" s="626"/>
      <c r="R308" s="626"/>
      <c r="S308" s="655">
        <f>IF(COUNTIF(J308:M310,"CUMPLE")&gt;=1,(G308*I308),0)* (IF(N308="PRESENTÓ CERTIFICADO",1,0))* (IF(O308="ACORDE A ITEM 5.2.1 (T.R.)",1,0) )* ( IF(OR(Q308="SIN OBSERVACIÓN", Q308="REQUERIMIENTOS SUBSANADOS"),1,0)) *(IF(OR(R308="NINGUNO", R308="CUMPLEN CON LO SOLICITADO"),1,0))</f>
        <v>0</v>
      </c>
      <c r="T308" s="624"/>
      <c r="U308" s="81"/>
      <c r="V308" s="81"/>
      <c r="W308" s="78"/>
      <c r="X308" s="78"/>
      <c r="Y308" s="78"/>
      <c r="Z308" s="78"/>
      <c r="AA308" s="78"/>
      <c r="AB308" s="78"/>
      <c r="AC308" s="78"/>
      <c r="AD308" s="81"/>
      <c r="AE308" s="81"/>
      <c r="AF308" s="81"/>
      <c r="AG308" s="81"/>
      <c r="AH308" s="81"/>
      <c r="AI308" s="81"/>
    </row>
    <row r="309" spans="1:35" ht="24.75" hidden="1" customHeight="1">
      <c r="A309" s="99"/>
      <c r="B309" s="624"/>
      <c r="C309" s="624"/>
      <c r="D309" s="624"/>
      <c r="E309" s="624"/>
      <c r="F309" s="624"/>
      <c r="G309" s="624"/>
      <c r="H309" s="624"/>
      <c r="I309" s="624"/>
      <c r="J309" s="102"/>
      <c r="K309" s="3"/>
      <c r="L309" s="102"/>
      <c r="M309" s="3"/>
      <c r="N309" s="624"/>
      <c r="O309" s="624"/>
      <c r="P309" s="624"/>
      <c r="Q309" s="624"/>
      <c r="R309" s="624"/>
      <c r="S309" s="624"/>
      <c r="T309" s="624"/>
      <c r="U309" s="81"/>
      <c r="V309" s="81"/>
      <c r="W309" s="78"/>
      <c r="X309" s="78"/>
      <c r="Y309" s="78"/>
      <c r="Z309" s="78"/>
      <c r="AA309" s="78"/>
      <c r="AB309" s="78"/>
      <c r="AC309" s="78"/>
      <c r="AD309" s="81"/>
      <c r="AE309" s="81"/>
      <c r="AF309" s="81"/>
      <c r="AG309" s="81"/>
      <c r="AH309" s="81"/>
      <c r="AI309" s="81"/>
    </row>
    <row r="310" spans="1:35" ht="24.75" hidden="1" customHeight="1">
      <c r="A310" s="99"/>
      <c r="B310" s="625"/>
      <c r="C310" s="625"/>
      <c r="D310" s="625"/>
      <c r="E310" s="625"/>
      <c r="F310" s="625"/>
      <c r="G310" s="625"/>
      <c r="H310" s="625"/>
      <c r="I310" s="625"/>
      <c r="J310" s="102"/>
      <c r="K310" s="3"/>
      <c r="L310" s="102"/>
      <c r="M310" s="3"/>
      <c r="N310" s="625"/>
      <c r="O310" s="625"/>
      <c r="P310" s="625"/>
      <c r="Q310" s="625"/>
      <c r="R310" s="625"/>
      <c r="S310" s="625"/>
      <c r="T310" s="624"/>
      <c r="U310" s="81"/>
      <c r="V310" s="81"/>
      <c r="W310" s="78"/>
      <c r="X310" s="78"/>
      <c r="Y310" s="78"/>
      <c r="Z310" s="78"/>
      <c r="AA310" s="78"/>
      <c r="AB310" s="78"/>
      <c r="AC310" s="78"/>
      <c r="AD310" s="81"/>
      <c r="AE310" s="81"/>
      <c r="AF310" s="81"/>
      <c r="AG310" s="81"/>
      <c r="AH310" s="81"/>
      <c r="AI310" s="81"/>
    </row>
    <row r="311" spans="1:35" ht="24.75" hidden="1" customHeight="1">
      <c r="A311" s="99"/>
      <c r="B311" s="637"/>
      <c r="C311" s="627"/>
      <c r="D311" s="627"/>
      <c r="E311" s="627"/>
      <c r="F311" s="627"/>
      <c r="G311" s="649"/>
      <c r="H311" s="639"/>
      <c r="I311" s="640"/>
      <c r="J311" s="102"/>
      <c r="K311" s="3"/>
      <c r="L311" s="102"/>
      <c r="M311" s="3"/>
      <c r="N311" s="620"/>
      <c r="O311" s="620"/>
      <c r="P311" s="627"/>
      <c r="Q311" s="628"/>
      <c r="R311" s="628"/>
      <c r="S311" s="655">
        <f>IF(COUNTIF(J311:M313,"CUMPLE")&gt;=1,(G311*I311),0)* (IF(N311="PRESENTÓ CERTIFICADO",1,0))* (IF(O311="ACORDE A ITEM 5.2.1 (T.R.)",1,0) )* ( IF(OR(Q311="SIN OBSERVACIÓN", Q311="REQUERIMIENTOS SUBSANADOS"),1,0)) *(IF(OR(R311="NINGUNO", R311="CUMPLEN CON LO SOLICITADO"),1,0))</f>
        <v>0</v>
      </c>
      <c r="T311" s="624"/>
      <c r="U311" s="81"/>
      <c r="V311" s="81"/>
      <c r="W311" s="78"/>
      <c r="X311" s="78"/>
      <c r="Y311" s="78"/>
      <c r="Z311" s="78"/>
      <c r="AA311" s="78"/>
      <c r="AB311" s="78"/>
      <c r="AC311" s="78"/>
      <c r="AD311" s="81"/>
      <c r="AE311" s="81"/>
      <c r="AF311" s="81"/>
      <c r="AG311" s="81"/>
      <c r="AH311" s="81"/>
      <c r="AI311" s="81"/>
    </row>
    <row r="312" spans="1:35" ht="24.75" hidden="1" customHeight="1">
      <c r="A312" s="99"/>
      <c r="B312" s="624"/>
      <c r="C312" s="624"/>
      <c r="D312" s="624"/>
      <c r="E312" s="624"/>
      <c r="F312" s="624"/>
      <c r="G312" s="624"/>
      <c r="H312" s="624"/>
      <c r="I312" s="624"/>
      <c r="J312" s="102"/>
      <c r="K312" s="3"/>
      <c r="L312" s="102"/>
      <c r="M312" s="3"/>
      <c r="N312" s="624"/>
      <c r="O312" s="624"/>
      <c r="P312" s="624"/>
      <c r="Q312" s="624"/>
      <c r="R312" s="624"/>
      <c r="S312" s="624"/>
      <c r="T312" s="624"/>
      <c r="U312" s="81"/>
      <c r="V312" s="81"/>
      <c r="W312" s="78"/>
      <c r="X312" s="78"/>
      <c r="Y312" s="78"/>
      <c r="Z312" s="78"/>
      <c r="AA312" s="78"/>
      <c r="AB312" s="78"/>
      <c r="AC312" s="78"/>
      <c r="AD312" s="81"/>
      <c r="AE312" s="81"/>
      <c r="AF312" s="81"/>
      <c r="AG312" s="81"/>
      <c r="AH312" s="81"/>
      <c r="AI312" s="81"/>
    </row>
    <row r="313" spans="1:35" ht="24.75" hidden="1" customHeight="1">
      <c r="A313" s="99"/>
      <c r="B313" s="625"/>
      <c r="C313" s="625"/>
      <c r="D313" s="625"/>
      <c r="E313" s="625"/>
      <c r="F313" s="625"/>
      <c r="G313" s="625"/>
      <c r="H313" s="625"/>
      <c r="I313" s="625"/>
      <c r="J313" s="102"/>
      <c r="K313" s="3"/>
      <c r="L313" s="102"/>
      <c r="M313" s="3"/>
      <c r="N313" s="625"/>
      <c r="O313" s="625"/>
      <c r="P313" s="625"/>
      <c r="Q313" s="625"/>
      <c r="R313" s="625"/>
      <c r="S313" s="625"/>
      <c r="T313" s="624"/>
      <c r="U313" s="81"/>
      <c r="V313" s="81"/>
      <c r="W313" s="78"/>
      <c r="X313" s="78"/>
      <c r="Y313" s="78"/>
      <c r="Z313" s="78"/>
      <c r="AA313" s="78"/>
      <c r="AB313" s="78"/>
      <c r="AC313" s="78"/>
      <c r="AD313" s="81"/>
      <c r="AE313" s="81"/>
      <c r="AF313" s="81"/>
      <c r="AG313" s="81"/>
      <c r="AH313" s="81"/>
      <c r="AI313" s="81"/>
    </row>
    <row r="314" spans="1:35" ht="24.75" hidden="1" customHeight="1">
      <c r="A314" s="99"/>
      <c r="B314" s="637"/>
      <c r="C314" s="638"/>
      <c r="D314" s="638"/>
      <c r="E314" s="638"/>
      <c r="F314" s="638"/>
      <c r="G314" s="642"/>
      <c r="H314" s="639"/>
      <c r="I314" s="641"/>
      <c r="J314" s="102"/>
      <c r="K314" s="3"/>
      <c r="L314" s="102"/>
      <c r="M314" s="3"/>
      <c r="N314" s="620"/>
      <c r="O314" s="620"/>
      <c r="P314" s="623"/>
      <c r="Q314" s="626"/>
      <c r="R314" s="626"/>
      <c r="S314" s="655">
        <f>IF(COUNTIF(J314:M316,"CUMPLE")&gt;=1,(G314*I314),0)* (IF(N314="PRESENTÓ CERTIFICADO",1,0))* (IF(O314="ACORDE A ITEM 5.2.1 (T.R.)",1,0) )* ( IF(OR(Q314="SIN OBSERVACIÓN", Q314="REQUERIMIENTOS SUBSANADOS"),1,0)) *(IF(OR(R314="NINGUNO", R314="CUMPLEN CON LO SOLICITADO"),1,0))</f>
        <v>0</v>
      </c>
      <c r="T314" s="624"/>
      <c r="U314" s="81"/>
      <c r="V314" s="81"/>
      <c r="W314" s="78"/>
      <c r="X314" s="78"/>
      <c r="Y314" s="78"/>
      <c r="Z314" s="78"/>
      <c r="AA314" s="78"/>
      <c r="AB314" s="78"/>
      <c r="AC314" s="78"/>
      <c r="AD314" s="81"/>
      <c r="AE314" s="81"/>
      <c r="AF314" s="81"/>
      <c r="AG314" s="81"/>
      <c r="AH314" s="81"/>
      <c r="AI314" s="81"/>
    </row>
    <row r="315" spans="1:35" ht="24.75" hidden="1" customHeight="1">
      <c r="A315" s="99"/>
      <c r="B315" s="624"/>
      <c r="C315" s="624"/>
      <c r="D315" s="624"/>
      <c r="E315" s="624"/>
      <c r="F315" s="624"/>
      <c r="G315" s="624"/>
      <c r="H315" s="624"/>
      <c r="I315" s="624"/>
      <c r="J315" s="102"/>
      <c r="K315" s="3"/>
      <c r="L315" s="102"/>
      <c r="M315" s="3"/>
      <c r="N315" s="624"/>
      <c r="O315" s="624"/>
      <c r="P315" s="624"/>
      <c r="Q315" s="624"/>
      <c r="R315" s="624"/>
      <c r="S315" s="624"/>
      <c r="T315" s="624"/>
      <c r="U315" s="81"/>
      <c r="V315" s="81"/>
      <c r="W315" s="78"/>
      <c r="X315" s="78"/>
      <c r="Y315" s="78"/>
      <c r="Z315" s="78"/>
      <c r="AA315" s="78"/>
      <c r="AB315" s="78"/>
      <c r="AC315" s="78"/>
      <c r="AD315" s="81"/>
      <c r="AE315" s="81"/>
      <c r="AF315" s="81"/>
      <c r="AG315" s="81"/>
      <c r="AH315" s="81"/>
      <c r="AI315" s="81"/>
    </row>
    <row r="316" spans="1:35" ht="24.75" hidden="1" customHeight="1">
      <c r="A316" s="99"/>
      <c r="B316" s="625"/>
      <c r="C316" s="625"/>
      <c r="D316" s="625"/>
      <c r="E316" s="625"/>
      <c r="F316" s="625"/>
      <c r="G316" s="625"/>
      <c r="H316" s="625"/>
      <c r="I316" s="625"/>
      <c r="J316" s="102"/>
      <c r="K316" s="3"/>
      <c r="L316" s="102"/>
      <c r="M316" s="3"/>
      <c r="N316" s="625"/>
      <c r="O316" s="625"/>
      <c r="P316" s="625"/>
      <c r="Q316" s="625"/>
      <c r="R316" s="625"/>
      <c r="S316" s="625"/>
      <c r="T316" s="624"/>
      <c r="U316" s="81"/>
      <c r="V316" s="81"/>
      <c r="W316" s="78"/>
      <c r="X316" s="78"/>
      <c r="Y316" s="78"/>
      <c r="Z316" s="78"/>
      <c r="AA316" s="78"/>
      <c r="AB316" s="78"/>
      <c r="AC316" s="78"/>
      <c r="AD316" s="81"/>
      <c r="AE316" s="81"/>
      <c r="AF316" s="81"/>
      <c r="AG316" s="81"/>
      <c r="AH316" s="81"/>
      <c r="AI316" s="81"/>
    </row>
    <row r="317" spans="1:35" ht="24.75" hidden="1" customHeight="1">
      <c r="A317" s="99"/>
      <c r="B317" s="637"/>
      <c r="C317" s="627"/>
      <c r="D317" s="627"/>
      <c r="E317" s="627"/>
      <c r="F317" s="627"/>
      <c r="G317" s="649"/>
      <c r="H317" s="639"/>
      <c r="I317" s="640"/>
      <c r="J317" s="102"/>
      <c r="K317" s="3"/>
      <c r="L317" s="102"/>
      <c r="M317" s="3"/>
      <c r="N317" s="620"/>
      <c r="O317" s="620"/>
      <c r="P317" s="627"/>
      <c r="Q317" s="628"/>
      <c r="R317" s="628"/>
      <c r="S317" s="655">
        <f>IF(COUNTIF(J317:M319,"CUMPLE")&gt;=1,(G317*I317),0)* (IF(N317="PRESENTÓ CERTIFICADO",1,0))* (IF(O317="ACORDE A ITEM 5.2.1 (T.R.)",1,0) )* ( IF(OR(Q317="SIN OBSERVACIÓN", Q317="REQUERIMIENTOS SUBSANADOS"),1,0)) *(IF(OR(R317="NINGUNO", R317="CUMPLEN CON LO SOLICITADO"),1,0))</f>
        <v>0</v>
      </c>
      <c r="T317" s="624"/>
      <c r="U317" s="81"/>
      <c r="V317" s="81"/>
      <c r="W317" s="78"/>
      <c r="X317" s="78"/>
      <c r="Y317" s="78"/>
      <c r="Z317" s="78"/>
      <c r="AA317" s="78"/>
      <c r="AB317" s="78"/>
      <c r="AC317" s="78"/>
      <c r="AD317" s="81"/>
      <c r="AE317" s="81"/>
      <c r="AF317" s="81"/>
      <c r="AG317" s="81"/>
      <c r="AH317" s="81"/>
      <c r="AI317" s="81"/>
    </row>
    <row r="318" spans="1:35" ht="24.75" hidden="1" customHeight="1">
      <c r="A318" s="99"/>
      <c r="B318" s="624"/>
      <c r="C318" s="624"/>
      <c r="D318" s="624"/>
      <c r="E318" s="624"/>
      <c r="F318" s="624"/>
      <c r="G318" s="624"/>
      <c r="H318" s="624"/>
      <c r="I318" s="624"/>
      <c r="J318" s="102"/>
      <c r="K318" s="3"/>
      <c r="L318" s="102"/>
      <c r="M318" s="3"/>
      <c r="N318" s="624"/>
      <c r="O318" s="624"/>
      <c r="P318" s="624"/>
      <c r="Q318" s="624"/>
      <c r="R318" s="624"/>
      <c r="S318" s="624"/>
      <c r="T318" s="624"/>
      <c r="U318" s="81"/>
      <c r="V318" s="81"/>
      <c r="W318" s="78"/>
      <c r="X318" s="78"/>
      <c r="Y318" s="78"/>
      <c r="Z318" s="78"/>
      <c r="AA318" s="78"/>
      <c r="AB318" s="78"/>
      <c r="AC318" s="78"/>
      <c r="AD318" s="81"/>
      <c r="AE318" s="81"/>
      <c r="AF318" s="81"/>
      <c r="AG318" s="81"/>
      <c r="AH318" s="81"/>
      <c r="AI318" s="81"/>
    </row>
    <row r="319" spans="1:35" ht="24.75" hidden="1" customHeight="1">
      <c r="A319" s="99"/>
      <c r="B319" s="625"/>
      <c r="C319" s="625"/>
      <c r="D319" s="625"/>
      <c r="E319" s="625"/>
      <c r="F319" s="625"/>
      <c r="G319" s="625"/>
      <c r="H319" s="625"/>
      <c r="I319" s="625"/>
      <c r="J319" s="102"/>
      <c r="K319" s="3"/>
      <c r="L319" s="102"/>
      <c r="M319" s="3"/>
      <c r="N319" s="625"/>
      <c r="O319" s="625"/>
      <c r="P319" s="625"/>
      <c r="Q319" s="625"/>
      <c r="R319" s="625"/>
      <c r="S319" s="625"/>
      <c r="T319" s="625"/>
      <c r="U319" s="81"/>
      <c r="V319" s="81"/>
      <c r="W319" s="78"/>
      <c r="X319" s="78"/>
      <c r="Y319" s="78"/>
      <c r="Z319" s="78"/>
      <c r="AA319" s="81"/>
      <c r="AB319" s="81"/>
      <c r="AC319" s="81"/>
      <c r="AD319" s="81"/>
      <c r="AE319" s="81"/>
      <c r="AF319" s="81"/>
      <c r="AG319" s="81"/>
      <c r="AH319" s="81"/>
      <c r="AI319" s="81"/>
    </row>
    <row r="320" spans="1:35" ht="24.75" hidden="1" customHeight="1">
      <c r="A320" s="78"/>
      <c r="B320" s="643"/>
      <c r="C320" s="644"/>
      <c r="D320" s="644"/>
      <c r="E320" s="644"/>
      <c r="F320" s="644"/>
      <c r="G320" s="644"/>
      <c r="H320" s="644"/>
      <c r="I320" s="644"/>
      <c r="J320" s="644"/>
      <c r="K320" s="644"/>
      <c r="L320" s="644"/>
      <c r="M320" s="644"/>
      <c r="N320" s="644"/>
      <c r="O320" s="645"/>
      <c r="P320" s="629" t="s">
        <v>69</v>
      </c>
      <c r="Q320" s="630"/>
      <c r="R320" s="470"/>
      <c r="S320" s="107">
        <f>IF(T305="SI",SUM(S305:S319),0)</f>
        <v>0</v>
      </c>
      <c r="T320" s="628" t="str">
        <f>IF(S321=" "," ",IF(S321&gt;=$H$6,"CUMPLE","NO CUMPLE"))</f>
        <v>NO CUMPLE</v>
      </c>
      <c r="U320" s="78"/>
      <c r="V320" s="78"/>
      <c r="W320" s="78"/>
      <c r="X320" s="78"/>
      <c r="Y320" s="78"/>
      <c r="Z320" s="78"/>
      <c r="AA320" s="78"/>
      <c r="AB320" s="78"/>
      <c r="AC320" s="78"/>
      <c r="AD320" s="78"/>
      <c r="AE320" s="78"/>
      <c r="AF320" s="78"/>
      <c r="AG320" s="78"/>
      <c r="AH320" s="78"/>
      <c r="AI320" s="78"/>
    </row>
    <row r="321" spans="1:35" ht="24.75" hidden="1" customHeight="1">
      <c r="A321" s="81"/>
      <c r="B321" s="646"/>
      <c r="C321" s="647"/>
      <c r="D321" s="647"/>
      <c r="E321" s="647"/>
      <c r="F321" s="647"/>
      <c r="G321" s="647"/>
      <c r="H321" s="647"/>
      <c r="I321" s="647"/>
      <c r="J321" s="647"/>
      <c r="K321" s="647"/>
      <c r="L321" s="647"/>
      <c r="M321" s="647"/>
      <c r="N321" s="647"/>
      <c r="O321" s="648"/>
      <c r="P321" s="629" t="s">
        <v>70</v>
      </c>
      <c r="Q321" s="630"/>
      <c r="R321" s="470"/>
      <c r="S321" s="108">
        <f>IFERROR((S320/$P$6)," ")</f>
        <v>0</v>
      </c>
      <c r="T321" s="625"/>
      <c r="U321" s="81"/>
      <c r="V321" s="81"/>
      <c r="W321" s="78"/>
      <c r="X321" s="78"/>
      <c r="Y321" s="78"/>
      <c r="Z321" s="78"/>
      <c r="AA321" s="81"/>
      <c r="AB321" s="81"/>
      <c r="AC321" s="81"/>
      <c r="AD321" s="81"/>
      <c r="AE321" s="81"/>
      <c r="AF321" s="81"/>
      <c r="AG321" s="81"/>
      <c r="AH321" s="81"/>
      <c r="AI321" s="81"/>
    </row>
    <row r="322" spans="1:35" ht="30" hidden="1" customHeight="1">
      <c r="A322" s="78"/>
      <c r="B322" s="78"/>
      <c r="C322" s="78"/>
      <c r="D322" s="78"/>
      <c r="E322" s="89"/>
      <c r="F322" s="90"/>
      <c r="G322" s="90"/>
      <c r="H322" s="78"/>
      <c r="I322" s="78"/>
      <c r="J322" s="78"/>
      <c r="K322" s="78"/>
      <c r="L322" s="78"/>
      <c r="M322" s="78"/>
      <c r="N322" s="78"/>
      <c r="O322" s="78"/>
      <c r="P322" s="78"/>
      <c r="Q322" s="78"/>
      <c r="R322" s="78"/>
      <c r="S322" s="78"/>
      <c r="T322" s="78"/>
      <c r="U322" s="78"/>
      <c r="V322" s="78"/>
      <c r="W322" s="78"/>
      <c r="X322" s="78"/>
      <c r="Y322" s="78"/>
      <c r="Z322" s="78"/>
      <c r="AA322" s="78"/>
      <c r="AB322" s="78"/>
      <c r="AC322" s="78"/>
      <c r="AD322" s="78"/>
      <c r="AE322" s="78"/>
      <c r="AF322" s="78"/>
      <c r="AG322" s="78"/>
      <c r="AH322" s="78"/>
      <c r="AI322" s="78"/>
    </row>
    <row r="323" spans="1:35" ht="30" hidden="1" customHeight="1">
      <c r="A323" s="78"/>
      <c r="B323" s="78"/>
      <c r="C323" s="78"/>
      <c r="D323" s="78"/>
      <c r="E323" s="89"/>
      <c r="F323" s="90"/>
      <c r="G323" s="90"/>
      <c r="H323" s="78"/>
      <c r="I323" s="78"/>
      <c r="J323" s="78"/>
      <c r="K323" s="78"/>
      <c r="L323" s="78"/>
      <c r="M323" s="78"/>
      <c r="N323" s="78"/>
      <c r="O323" s="78"/>
      <c r="P323" s="78"/>
      <c r="Q323" s="78"/>
      <c r="R323" s="78"/>
      <c r="S323" s="78"/>
      <c r="T323" s="78"/>
      <c r="U323" s="78"/>
      <c r="V323" s="78"/>
      <c r="W323" s="78"/>
      <c r="X323" s="78"/>
      <c r="Y323" s="78"/>
      <c r="Z323" s="78"/>
      <c r="AA323" s="78"/>
      <c r="AB323" s="78"/>
      <c r="AC323" s="78"/>
      <c r="AD323" s="78"/>
      <c r="AE323" s="78"/>
      <c r="AF323" s="78"/>
      <c r="AG323" s="78"/>
      <c r="AH323" s="78"/>
      <c r="AI323" s="78"/>
    </row>
    <row r="324" spans="1:35" ht="36" hidden="1" customHeight="1">
      <c r="A324" s="78"/>
      <c r="B324" s="92">
        <v>13</v>
      </c>
      <c r="C324" s="650" t="s">
        <v>71</v>
      </c>
      <c r="D324" s="633"/>
      <c r="E324" s="630"/>
      <c r="F324" s="632">
        <f>IFERROR(VLOOKUP(B324,LISTA_OFERENTES,2,FALSE)," ")</f>
        <v>0</v>
      </c>
      <c r="G324" s="633"/>
      <c r="H324" s="633"/>
      <c r="I324" s="633"/>
      <c r="J324" s="633"/>
      <c r="K324" s="633"/>
      <c r="L324" s="633"/>
      <c r="M324" s="633"/>
      <c r="N324" s="633"/>
      <c r="O324" s="630"/>
      <c r="P324" s="634" t="s">
        <v>44</v>
      </c>
      <c r="Q324" s="633"/>
      <c r="R324" s="630"/>
      <c r="S324" s="93">
        <f>5-(INT(COUNTBLANK(C327:C341))-10)</f>
        <v>0</v>
      </c>
      <c r="T324" s="78"/>
      <c r="U324" s="78"/>
      <c r="V324" s="78"/>
      <c r="W324" s="78"/>
      <c r="X324" s="78"/>
      <c r="Y324" s="78"/>
      <c r="Z324" s="78"/>
      <c r="AA324" s="78"/>
      <c r="AB324" s="78"/>
      <c r="AC324" s="78"/>
      <c r="AD324" s="78"/>
      <c r="AE324" s="78"/>
      <c r="AF324" s="78"/>
      <c r="AG324" s="78"/>
      <c r="AH324" s="78"/>
      <c r="AI324" s="78"/>
    </row>
    <row r="325" spans="1:35" ht="30" hidden="1" customHeight="1">
      <c r="A325" s="101"/>
      <c r="B325" s="651" t="s">
        <v>45</v>
      </c>
      <c r="C325" s="631" t="s">
        <v>46</v>
      </c>
      <c r="D325" s="631" t="s">
        <v>47</v>
      </c>
      <c r="E325" s="631" t="s">
        <v>48</v>
      </c>
      <c r="F325" s="631" t="s">
        <v>49</v>
      </c>
      <c r="G325" s="631" t="s">
        <v>50</v>
      </c>
      <c r="H325" s="631" t="s">
        <v>51</v>
      </c>
      <c r="I325" s="631" t="s">
        <v>52</v>
      </c>
      <c r="J325" s="635" t="s">
        <v>53</v>
      </c>
      <c r="K325" s="633"/>
      <c r="L325" s="633"/>
      <c r="M325" s="630"/>
      <c r="N325" s="631" t="s">
        <v>54</v>
      </c>
      <c r="O325" s="631" t="s">
        <v>55</v>
      </c>
      <c r="P325" s="109" t="s">
        <v>56</v>
      </c>
      <c r="Q325" s="109"/>
      <c r="R325" s="631" t="s">
        <v>57</v>
      </c>
      <c r="S325" s="631" t="s">
        <v>58</v>
      </c>
      <c r="T325" s="631" t="str">
        <f>T11</f>
        <v>CUMPLE CON EL REQUERIMIENTO DE QUE CERTIFIQUEN EXPERIENCIA GENERAL ACREDITADA EN MINIMO TRES (3) DE LOS CÓDIGOS  DE LA CLASIFICACION DE LA UNSPSC?</v>
      </c>
      <c r="U325" s="110"/>
      <c r="V325" s="110"/>
      <c r="W325" s="78"/>
      <c r="X325" s="78"/>
      <c r="Y325" s="78"/>
      <c r="Z325" s="78"/>
      <c r="AA325" s="78"/>
      <c r="AB325" s="78"/>
      <c r="AC325" s="78"/>
      <c r="AD325" s="101"/>
      <c r="AE325" s="101"/>
      <c r="AF325" s="101"/>
      <c r="AG325" s="101"/>
      <c r="AH325" s="101"/>
      <c r="AI325" s="101"/>
    </row>
    <row r="326" spans="1:35" ht="105" hidden="1" customHeight="1">
      <c r="A326" s="101"/>
      <c r="B326" s="625"/>
      <c r="C326" s="625"/>
      <c r="D326" s="625"/>
      <c r="E326" s="625"/>
      <c r="F326" s="625"/>
      <c r="G326" s="625"/>
      <c r="H326" s="625"/>
      <c r="I326" s="625"/>
      <c r="J326" s="636" t="s">
        <v>72</v>
      </c>
      <c r="K326" s="633"/>
      <c r="L326" s="633"/>
      <c r="M326" s="630"/>
      <c r="N326" s="625"/>
      <c r="O326" s="625"/>
      <c r="P326" s="95" t="s">
        <v>15</v>
      </c>
      <c r="Q326" s="95" t="s">
        <v>62</v>
      </c>
      <c r="R326" s="625"/>
      <c r="S326" s="625"/>
      <c r="T326" s="625"/>
      <c r="U326" s="110"/>
      <c r="V326" s="110"/>
      <c r="W326" s="78"/>
      <c r="X326" s="78"/>
      <c r="Y326" s="78"/>
      <c r="Z326" s="78"/>
      <c r="AA326" s="78"/>
      <c r="AB326" s="78"/>
      <c r="AC326" s="78"/>
      <c r="AD326" s="101"/>
      <c r="AE326" s="101"/>
      <c r="AF326" s="101"/>
      <c r="AG326" s="101"/>
      <c r="AH326" s="101"/>
      <c r="AI326" s="101"/>
    </row>
    <row r="327" spans="1:35" ht="24.75" hidden="1" customHeight="1">
      <c r="A327" s="99"/>
      <c r="B327" s="637">
        <v>1</v>
      </c>
      <c r="C327" s="627"/>
      <c r="D327" s="627"/>
      <c r="E327" s="627"/>
      <c r="F327" s="627"/>
      <c r="G327" s="649"/>
      <c r="H327" s="639"/>
      <c r="I327" s="640"/>
      <c r="J327" s="102"/>
      <c r="K327" s="3"/>
      <c r="L327" s="102"/>
      <c r="M327" s="3"/>
      <c r="N327" s="620"/>
      <c r="O327" s="620"/>
      <c r="P327" s="627"/>
      <c r="Q327" s="628"/>
      <c r="R327" s="628"/>
      <c r="S327" s="655">
        <f>IF(COUNTIF(J327:M329,"CUMPLE")&gt;=1,(G327*I327),0)* (IF(N327="PRESENTÓ CERTIFICADO",1,0))* (IF(O327="ACORDE A ITEM 5.2.1 (T.R.)",1,0) )* ( IF(OR(Q327="SIN OBSERVACIÓN", Q327="REQUERIMIENTOS SUBSANADOS"),1,0)) *(IF(OR(R327="NINGUNO", R327="CUMPLEN CON LO SOLICITADO"),1,0))</f>
        <v>0</v>
      </c>
      <c r="T327" s="657"/>
      <c r="U327" s="81"/>
      <c r="V327" s="81"/>
      <c r="W327" s="78"/>
      <c r="X327" s="78"/>
      <c r="Y327" s="78"/>
      <c r="Z327" s="78"/>
      <c r="AA327" s="78"/>
      <c r="AB327" s="78"/>
      <c r="AC327" s="78"/>
      <c r="AD327" s="81"/>
      <c r="AE327" s="81"/>
      <c r="AF327" s="81"/>
      <c r="AG327" s="81"/>
      <c r="AH327" s="81"/>
      <c r="AI327" s="81"/>
    </row>
    <row r="328" spans="1:35" ht="24.75" hidden="1" customHeight="1">
      <c r="A328" s="99"/>
      <c r="B328" s="624"/>
      <c r="C328" s="624"/>
      <c r="D328" s="624"/>
      <c r="E328" s="624"/>
      <c r="F328" s="624"/>
      <c r="G328" s="624"/>
      <c r="H328" s="624"/>
      <c r="I328" s="624"/>
      <c r="J328" s="102"/>
      <c r="K328" s="3"/>
      <c r="L328" s="102"/>
      <c r="M328" s="3"/>
      <c r="N328" s="624"/>
      <c r="O328" s="624"/>
      <c r="P328" s="624"/>
      <c r="Q328" s="624"/>
      <c r="R328" s="624"/>
      <c r="S328" s="624"/>
      <c r="T328" s="624"/>
      <c r="U328" s="81"/>
      <c r="V328" s="81"/>
      <c r="W328" s="78"/>
      <c r="X328" s="78"/>
      <c r="Y328" s="78"/>
      <c r="Z328" s="78"/>
      <c r="AA328" s="78"/>
      <c r="AB328" s="78"/>
      <c r="AC328" s="78"/>
      <c r="AD328" s="81"/>
      <c r="AE328" s="81"/>
      <c r="AF328" s="81"/>
      <c r="AG328" s="81"/>
      <c r="AH328" s="81"/>
      <c r="AI328" s="81"/>
    </row>
    <row r="329" spans="1:35" ht="24.75" hidden="1" customHeight="1">
      <c r="A329" s="99"/>
      <c r="B329" s="625"/>
      <c r="C329" s="625"/>
      <c r="D329" s="625"/>
      <c r="E329" s="625"/>
      <c r="F329" s="625"/>
      <c r="G329" s="625"/>
      <c r="H329" s="625"/>
      <c r="I329" s="625"/>
      <c r="J329" s="102"/>
      <c r="K329" s="3"/>
      <c r="L329" s="102"/>
      <c r="M329" s="3"/>
      <c r="N329" s="625"/>
      <c r="O329" s="625"/>
      <c r="P329" s="625"/>
      <c r="Q329" s="625"/>
      <c r="R329" s="625"/>
      <c r="S329" s="625"/>
      <c r="T329" s="624"/>
      <c r="U329" s="81"/>
      <c r="V329" s="81"/>
      <c r="W329" s="78"/>
      <c r="X329" s="78"/>
      <c r="Y329" s="78"/>
      <c r="Z329" s="78"/>
      <c r="AA329" s="78"/>
      <c r="AB329" s="78"/>
      <c r="AC329" s="78"/>
      <c r="AD329" s="81"/>
      <c r="AE329" s="81"/>
      <c r="AF329" s="81"/>
      <c r="AG329" s="81"/>
      <c r="AH329" s="81"/>
      <c r="AI329" s="81"/>
    </row>
    <row r="330" spans="1:35" ht="24.75" hidden="1" customHeight="1">
      <c r="A330" s="99"/>
      <c r="B330" s="637">
        <v>2</v>
      </c>
      <c r="C330" s="638"/>
      <c r="D330" s="638"/>
      <c r="E330" s="638"/>
      <c r="F330" s="638"/>
      <c r="G330" s="642"/>
      <c r="H330" s="639"/>
      <c r="I330" s="641"/>
      <c r="J330" s="102"/>
      <c r="K330" s="3"/>
      <c r="L330" s="102"/>
      <c r="M330" s="3"/>
      <c r="N330" s="620"/>
      <c r="O330" s="620"/>
      <c r="P330" s="623"/>
      <c r="Q330" s="626"/>
      <c r="R330" s="626"/>
      <c r="S330" s="655">
        <f>IF(COUNTIF(J330:M332,"CUMPLE")&gt;=1,(G330*I330),0)* (IF(N330="PRESENTÓ CERTIFICADO",1,0))* (IF(O330="ACORDE A ITEM 5.2.1 (T.R.)",1,0) )* ( IF(OR(Q330="SIN OBSERVACIÓN", Q330="REQUERIMIENTOS SUBSANADOS"),1,0)) *(IF(OR(R330="NINGUNO", R330="CUMPLEN CON LO SOLICITADO"),1,0))</f>
        <v>0</v>
      </c>
      <c r="T330" s="624"/>
      <c r="U330" s="81"/>
      <c r="V330" s="81"/>
      <c r="W330" s="78"/>
      <c r="X330" s="78"/>
      <c r="Y330" s="78"/>
      <c r="Z330" s="78"/>
      <c r="AA330" s="78"/>
      <c r="AB330" s="78"/>
      <c r="AC330" s="78"/>
      <c r="AD330" s="81"/>
      <c r="AE330" s="81"/>
      <c r="AF330" s="81"/>
      <c r="AG330" s="81"/>
      <c r="AH330" s="81"/>
      <c r="AI330" s="81"/>
    </row>
    <row r="331" spans="1:35" ht="24.75" hidden="1" customHeight="1">
      <c r="A331" s="99"/>
      <c r="B331" s="624"/>
      <c r="C331" s="624"/>
      <c r="D331" s="624"/>
      <c r="E331" s="624"/>
      <c r="F331" s="624"/>
      <c r="G331" s="624"/>
      <c r="H331" s="624"/>
      <c r="I331" s="624"/>
      <c r="J331" s="102"/>
      <c r="K331" s="3"/>
      <c r="L331" s="102"/>
      <c r="M331" s="3"/>
      <c r="N331" s="624"/>
      <c r="O331" s="624"/>
      <c r="P331" s="624"/>
      <c r="Q331" s="624"/>
      <c r="R331" s="624"/>
      <c r="S331" s="624"/>
      <c r="T331" s="624"/>
      <c r="U331" s="81"/>
      <c r="V331" s="81"/>
      <c r="W331" s="78"/>
      <c r="X331" s="78"/>
      <c r="Y331" s="78"/>
      <c r="Z331" s="78"/>
      <c r="AA331" s="78"/>
      <c r="AB331" s="78"/>
      <c r="AC331" s="78"/>
      <c r="AD331" s="81"/>
      <c r="AE331" s="81"/>
      <c r="AF331" s="81"/>
      <c r="AG331" s="81"/>
      <c r="AH331" s="81"/>
      <c r="AI331" s="81"/>
    </row>
    <row r="332" spans="1:35" ht="24.75" hidden="1" customHeight="1">
      <c r="A332" s="99"/>
      <c r="B332" s="625"/>
      <c r="C332" s="625"/>
      <c r="D332" s="625"/>
      <c r="E332" s="625"/>
      <c r="F332" s="625"/>
      <c r="G332" s="625"/>
      <c r="H332" s="625"/>
      <c r="I332" s="625"/>
      <c r="J332" s="102"/>
      <c r="K332" s="3"/>
      <c r="L332" s="102"/>
      <c r="M332" s="3"/>
      <c r="N332" s="625"/>
      <c r="O332" s="625"/>
      <c r="P332" s="625"/>
      <c r="Q332" s="625"/>
      <c r="R332" s="625"/>
      <c r="S332" s="625"/>
      <c r="T332" s="624"/>
      <c r="U332" s="81"/>
      <c r="V332" s="81"/>
      <c r="W332" s="78"/>
      <c r="X332" s="78"/>
      <c r="Y332" s="78"/>
      <c r="Z332" s="78"/>
      <c r="AA332" s="78"/>
      <c r="AB332" s="78"/>
      <c r="AC332" s="78"/>
      <c r="AD332" s="81"/>
      <c r="AE332" s="81"/>
      <c r="AF332" s="81"/>
      <c r="AG332" s="81"/>
      <c r="AH332" s="81"/>
      <c r="AI332" s="81"/>
    </row>
    <row r="333" spans="1:35" ht="24.75" hidden="1" customHeight="1">
      <c r="A333" s="99"/>
      <c r="B333" s="637">
        <v>3</v>
      </c>
      <c r="C333" s="627"/>
      <c r="D333" s="627"/>
      <c r="E333" s="627"/>
      <c r="F333" s="627"/>
      <c r="G333" s="649"/>
      <c r="H333" s="639"/>
      <c r="I333" s="640"/>
      <c r="J333" s="102"/>
      <c r="K333" s="3"/>
      <c r="L333" s="102"/>
      <c r="M333" s="3"/>
      <c r="N333" s="620"/>
      <c r="O333" s="620"/>
      <c r="P333" s="627"/>
      <c r="Q333" s="628"/>
      <c r="R333" s="628"/>
      <c r="S333" s="655">
        <f>IF(COUNTIF(J333:M335,"CUMPLE")&gt;=1,(G333*I333),0)* (IF(N333="PRESENTÓ CERTIFICADO",1,0))* (IF(O333="ACORDE A ITEM 5.2.1 (T.R.)",1,0) )* ( IF(OR(Q333="SIN OBSERVACIÓN", Q333="REQUERIMIENTOS SUBSANADOS"),1,0)) *(IF(OR(R333="NINGUNO", R333="CUMPLEN CON LO SOLICITADO"),1,0))</f>
        <v>0</v>
      </c>
      <c r="T333" s="624"/>
      <c r="U333" s="81"/>
      <c r="V333" s="81"/>
      <c r="W333" s="78"/>
      <c r="X333" s="78"/>
      <c r="Y333" s="78"/>
      <c r="Z333" s="78"/>
      <c r="AA333" s="78"/>
      <c r="AB333" s="78"/>
      <c r="AC333" s="78"/>
      <c r="AD333" s="81"/>
      <c r="AE333" s="81"/>
      <c r="AF333" s="81"/>
      <c r="AG333" s="81"/>
      <c r="AH333" s="81"/>
      <c r="AI333" s="81"/>
    </row>
    <row r="334" spans="1:35" ht="24.75" hidden="1" customHeight="1">
      <c r="A334" s="99"/>
      <c r="B334" s="624"/>
      <c r="C334" s="624"/>
      <c r="D334" s="624"/>
      <c r="E334" s="624"/>
      <c r="F334" s="624"/>
      <c r="G334" s="624"/>
      <c r="H334" s="624"/>
      <c r="I334" s="624"/>
      <c r="J334" s="102"/>
      <c r="K334" s="3"/>
      <c r="L334" s="102"/>
      <c r="M334" s="3"/>
      <c r="N334" s="624"/>
      <c r="O334" s="624"/>
      <c r="P334" s="624"/>
      <c r="Q334" s="624"/>
      <c r="R334" s="624"/>
      <c r="S334" s="624"/>
      <c r="T334" s="624"/>
      <c r="U334" s="81"/>
      <c r="V334" s="81"/>
      <c r="W334" s="78"/>
      <c r="X334" s="78"/>
      <c r="Y334" s="78"/>
      <c r="Z334" s="78"/>
      <c r="AA334" s="78"/>
      <c r="AB334" s="78"/>
      <c r="AC334" s="78"/>
      <c r="AD334" s="81"/>
      <c r="AE334" s="81"/>
      <c r="AF334" s="81"/>
      <c r="AG334" s="81"/>
      <c r="AH334" s="81"/>
      <c r="AI334" s="81"/>
    </row>
    <row r="335" spans="1:35" ht="24.75" hidden="1" customHeight="1">
      <c r="A335" s="99"/>
      <c r="B335" s="625"/>
      <c r="C335" s="625"/>
      <c r="D335" s="625"/>
      <c r="E335" s="625"/>
      <c r="F335" s="625"/>
      <c r="G335" s="625"/>
      <c r="H335" s="625"/>
      <c r="I335" s="625"/>
      <c r="J335" s="102"/>
      <c r="K335" s="3"/>
      <c r="L335" s="102"/>
      <c r="M335" s="3"/>
      <c r="N335" s="625"/>
      <c r="O335" s="625"/>
      <c r="P335" s="625"/>
      <c r="Q335" s="625"/>
      <c r="R335" s="625"/>
      <c r="S335" s="625"/>
      <c r="T335" s="624"/>
      <c r="U335" s="81"/>
      <c r="V335" s="81"/>
      <c r="W335" s="78"/>
      <c r="X335" s="78"/>
      <c r="Y335" s="78"/>
      <c r="Z335" s="78"/>
      <c r="AA335" s="78"/>
      <c r="AB335" s="78"/>
      <c r="AC335" s="78"/>
      <c r="AD335" s="81"/>
      <c r="AE335" s="81"/>
      <c r="AF335" s="81"/>
      <c r="AG335" s="81"/>
      <c r="AH335" s="81"/>
      <c r="AI335" s="81"/>
    </row>
    <row r="336" spans="1:35" ht="24.75" hidden="1" customHeight="1">
      <c r="A336" s="99"/>
      <c r="B336" s="637">
        <v>4</v>
      </c>
      <c r="C336" s="638"/>
      <c r="D336" s="638"/>
      <c r="E336" s="638"/>
      <c r="F336" s="638"/>
      <c r="G336" s="642"/>
      <c r="H336" s="639"/>
      <c r="I336" s="641"/>
      <c r="J336" s="102"/>
      <c r="K336" s="3"/>
      <c r="L336" s="102"/>
      <c r="M336" s="3"/>
      <c r="N336" s="620"/>
      <c r="O336" s="620"/>
      <c r="P336" s="623"/>
      <c r="Q336" s="626"/>
      <c r="R336" s="626"/>
      <c r="S336" s="655">
        <f>IF(COUNTIF(J336:M338,"CUMPLE")&gt;=1,(G336*I336),0)* (IF(N336="PRESENTÓ CERTIFICADO",1,0))* (IF(O336="ACORDE A ITEM 5.2.1 (T.R.)",1,0) )* ( IF(OR(Q336="SIN OBSERVACIÓN", Q336="REQUERIMIENTOS SUBSANADOS"),1,0)) *(IF(OR(R336="NINGUNO", R336="CUMPLEN CON LO SOLICITADO"),1,0))</f>
        <v>0</v>
      </c>
      <c r="T336" s="624"/>
      <c r="U336" s="81"/>
      <c r="V336" s="81"/>
      <c r="W336" s="78"/>
      <c r="X336" s="78"/>
      <c r="Y336" s="78"/>
      <c r="Z336" s="78"/>
      <c r="AA336" s="78"/>
      <c r="AB336" s="78"/>
      <c r="AC336" s="78"/>
      <c r="AD336" s="81"/>
      <c r="AE336" s="81"/>
      <c r="AF336" s="81"/>
      <c r="AG336" s="81"/>
      <c r="AH336" s="81"/>
      <c r="AI336" s="81"/>
    </row>
    <row r="337" spans="1:35" ht="24.75" hidden="1" customHeight="1">
      <c r="A337" s="99"/>
      <c r="B337" s="624"/>
      <c r="C337" s="624"/>
      <c r="D337" s="624"/>
      <c r="E337" s="624"/>
      <c r="F337" s="624"/>
      <c r="G337" s="624"/>
      <c r="H337" s="624"/>
      <c r="I337" s="624"/>
      <c r="J337" s="102"/>
      <c r="K337" s="3"/>
      <c r="L337" s="102"/>
      <c r="M337" s="3"/>
      <c r="N337" s="624"/>
      <c r="O337" s="624"/>
      <c r="P337" s="624"/>
      <c r="Q337" s="624"/>
      <c r="R337" s="624"/>
      <c r="S337" s="624"/>
      <c r="T337" s="624"/>
      <c r="U337" s="81"/>
      <c r="V337" s="81"/>
      <c r="W337" s="78"/>
      <c r="X337" s="78"/>
      <c r="Y337" s="78"/>
      <c r="Z337" s="78"/>
      <c r="AA337" s="78"/>
      <c r="AB337" s="78"/>
      <c r="AC337" s="78"/>
      <c r="AD337" s="81"/>
      <c r="AE337" s="81"/>
      <c r="AF337" s="81"/>
      <c r="AG337" s="81"/>
      <c r="AH337" s="81"/>
      <c r="AI337" s="81"/>
    </row>
    <row r="338" spans="1:35" ht="24.75" hidden="1" customHeight="1">
      <c r="A338" s="99"/>
      <c r="B338" s="625"/>
      <c r="C338" s="625"/>
      <c r="D338" s="625"/>
      <c r="E338" s="625"/>
      <c r="F338" s="625"/>
      <c r="G338" s="625"/>
      <c r="H338" s="625"/>
      <c r="I338" s="625"/>
      <c r="J338" s="102"/>
      <c r="K338" s="3"/>
      <c r="L338" s="102"/>
      <c r="M338" s="3"/>
      <c r="N338" s="625"/>
      <c r="O338" s="625"/>
      <c r="P338" s="625"/>
      <c r="Q338" s="625"/>
      <c r="R338" s="625"/>
      <c r="S338" s="625"/>
      <c r="T338" s="624"/>
      <c r="U338" s="81"/>
      <c r="V338" s="81"/>
      <c r="W338" s="78"/>
      <c r="X338" s="78"/>
      <c r="Y338" s="78"/>
      <c r="Z338" s="78"/>
      <c r="AA338" s="78"/>
      <c r="AB338" s="78"/>
      <c r="AC338" s="78"/>
      <c r="AD338" s="81"/>
      <c r="AE338" s="81"/>
      <c r="AF338" s="81"/>
      <c r="AG338" s="81"/>
      <c r="AH338" s="81"/>
      <c r="AI338" s="81"/>
    </row>
    <row r="339" spans="1:35" ht="24.75" hidden="1" customHeight="1">
      <c r="A339" s="99"/>
      <c r="B339" s="637">
        <v>5</v>
      </c>
      <c r="C339" s="627"/>
      <c r="D339" s="627"/>
      <c r="E339" s="627"/>
      <c r="F339" s="627"/>
      <c r="G339" s="649"/>
      <c r="H339" s="639"/>
      <c r="I339" s="640"/>
      <c r="J339" s="102"/>
      <c r="K339" s="3"/>
      <c r="L339" s="102"/>
      <c r="M339" s="3"/>
      <c r="N339" s="620"/>
      <c r="O339" s="620"/>
      <c r="P339" s="627"/>
      <c r="Q339" s="628"/>
      <c r="R339" s="628"/>
      <c r="S339" s="655">
        <f>IF(COUNTIF(J339:M341,"CUMPLE")&gt;=1,(G339*I339),0)* (IF(N339="PRESENTÓ CERTIFICADO",1,0))* (IF(O339="ACORDE A ITEM 5.2.1 (T.R.)",1,0) )* ( IF(OR(Q339="SIN OBSERVACIÓN", Q339="REQUERIMIENTOS SUBSANADOS"),1,0)) *(IF(OR(R339="NINGUNO", R339="CUMPLEN CON LO SOLICITADO"),1,0))</f>
        <v>0</v>
      </c>
      <c r="T339" s="624"/>
      <c r="U339" s="81"/>
      <c r="V339" s="81"/>
      <c r="W339" s="78"/>
      <c r="X339" s="78"/>
      <c r="Y339" s="78"/>
      <c r="Z339" s="78"/>
      <c r="AA339" s="78"/>
      <c r="AB339" s="78"/>
      <c r="AC339" s="78"/>
      <c r="AD339" s="81"/>
      <c r="AE339" s="81"/>
      <c r="AF339" s="81"/>
      <c r="AG339" s="81"/>
      <c r="AH339" s="81"/>
      <c r="AI339" s="81"/>
    </row>
    <row r="340" spans="1:35" ht="24.75" hidden="1" customHeight="1">
      <c r="A340" s="99"/>
      <c r="B340" s="624"/>
      <c r="C340" s="624"/>
      <c r="D340" s="624"/>
      <c r="E340" s="624"/>
      <c r="F340" s="624"/>
      <c r="G340" s="624"/>
      <c r="H340" s="624"/>
      <c r="I340" s="624"/>
      <c r="J340" s="102"/>
      <c r="K340" s="3"/>
      <c r="L340" s="102"/>
      <c r="M340" s="3"/>
      <c r="N340" s="624"/>
      <c r="O340" s="624"/>
      <c r="P340" s="624"/>
      <c r="Q340" s="624"/>
      <c r="R340" s="624"/>
      <c r="S340" s="624"/>
      <c r="T340" s="624"/>
      <c r="U340" s="81"/>
      <c r="V340" s="81"/>
      <c r="W340" s="78"/>
      <c r="X340" s="78"/>
      <c r="Y340" s="78"/>
      <c r="Z340" s="78"/>
      <c r="AA340" s="78"/>
      <c r="AB340" s="78"/>
      <c r="AC340" s="78"/>
      <c r="AD340" s="81"/>
      <c r="AE340" s="81"/>
      <c r="AF340" s="81"/>
      <c r="AG340" s="81"/>
      <c r="AH340" s="81"/>
      <c r="AI340" s="81"/>
    </row>
    <row r="341" spans="1:35" ht="24.75" hidden="1" customHeight="1">
      <c r="A341" s="99"/>
      <c r="B341" s="625"/>
      <c r="C341" s="625"/>
      <c r="D341" s="625"/>
      <c r="E341" s="625"/>
      <c r="F341" s="625"/>
      <c r="G341" s="625"/>
      <c r="H341" s="625"/>
      <c r="I341" s="625"/>
      <c r="J341" s="102"/>
      <c r="K341" s="3"/>
      <c r="L341" s="102"/>
      <c r="M341" s="3"/>
      <c r="N341" s="625"/>
      <c r="O341" s="625"/>
      <c r="P341" s="625"/>
      <c r="Q341" s="625"/>
      <c r="R341" s="625"/>
      <c r="S341" s="625"/>
      <c r="T341" s="625"/>
      <c r="U341" s="81"/>
      <c r="V341" s="81"/>
      <c r="W341" s="78"/>
      <c r="X341" s="78"/>
      <c r="Y341" s="78"/>
      <c r="Z341" s="78"/>
      <c r="AA341" s="81"/>
      <c r="AB341" s="81"/>
      <c r="AC341" s="81"/>
      <c r="AD341" s="81"/>
      <c r="AE341" s="81"/>
      <c r="AF341" s="81"/>
      <c r="AG341" s="81"/>
      <c r="AH341" s="81"/>
      <c r="AI341" s="81"/>
    </row>
    <row r="342" spans="1:35" ht="24.75" hidden="1" customHeight="1">
      <c r="A342" s="78"/>
      <c r="B342" s="643" t="str">
        <f>IF(S343=" "," ",IF(S343&gt;=$H$6,"CUMPLE CON LA EXPERIENCIA REQUERIDA","NO CUMPLE CON LA EXPERIENCIA REQUERIDA"))</f>
        <v>NO CUMPLE CON LA EXPERIENCIA REQUERIDA</v>
      </c>
      <c r="C342" s="644"/>
      <c r="D342" s="644"/>
      <c r="E342" s="644"/>
      <c r="F342" s="644"/>
      <c r="G342" s="644"/>
      <c r="H342" s="644"/>
      <c r="I342" s="644"/>
      <c r="J342" s="644"/>
      <c r="K342" s="644"/>
      <c r="L342" s="644"/>
      <c r="M342" s="644"/>
      <c r="N342" s="644"/>
      <c r="O342" s="645"/>
      <c r="P342" s="629" t="s">
        <v>69</v>
      </c>
      <c r="Q342" s="630"/>
      <c r="R342" s="470"/>
      <c r="S342" s="107">
        <f>IF(T327="SI",SUM(S327:S341),0)</f>
        <v>0</v>
      </c>
      <c r="T342" s="628" t="str">
        <f>IF(S343=" "," ",IF(S343&gt;=$H$6,"CUMPLE","NO CUMPLE"))</f>
        <v>NO CUMPLE</v>
      </c>
      <c r="U342" s="78"/>
      <c r="V342" s="78"/>
      <c r="W342" s="78"/>
      <c r="X342" s="78"/>
      <c r="Y342" s="78"/>
      <c r="Z342" s="78"/>
      <c r="AA342" s="78"/>
      <c r="AB342" s="78"/>
      <c r="AC342" s="78"/>
      <c r="AD342" s="78"/>
      <c r="AE342" s="78"/>
      <c r="AF342" s="78"/>
      <c r="AG342" s="78"/>
      <c r="AH342" s="78"/>
      <c r="AI342" s="78"/>
    </row>
    <row r="343" spans="1:35" ht="24.75" hidden="1" customHeight="1">
      <c r="A343" s="81"/>
      <c r="B343" s="646"/>
      <c r="C343" s="647"/>
      <c r="D343" s="647"/>
      <c r="E343" s="647"/>
      <c r="F343" s="647"/>
      <c r="G343" s="647"/>
      <c r="H343" s="647"/>
      <c r="I343" s="647"/>
      <c r="J343" s="647"/>
      <c r="K343" s="647"/>
      <c r="L343" s="647"/>
      <c r="M343" s="647"/>
      <c r="N343" s="647"/>
      <c r="O343" s="648"/>
      <c r="P343" s="629" t="s">
        <v>70</v>
      </c>
      <c r="Q343" s="630"/>
      <c r="R343" s="470"/>
      <c r="S343" s="108">
        <f>IFERROR((S342/$P$6)," ")</f>
        <v>0</v>
      </c>
      <c r="T343" s="625"/>
      <c r="U343" s="81"/>
      <c r="V343" s="81"/>
      <c r="W343" s="78"/>
      <c r="X343" s="78"/>
      <c r="Y343" s="78"/>
      <c r="Z343" s="78"/>
      <c r="AA343" s="81"/>
      <c r="AB343" s="81"/>
      <c r="AC343" s="81"/>
      <c r="AD343" s="81"/>
      <c r="AE343" s="81"/>
      <c r="AF343" s="81"/>
      <c r="AG343" s="81"/>
      <c r="AH343" s="81"/>
      <c r="AI343" s="81"/>
    </row>
    <row r="344" spans="1:35" ht="30" hidden="1" customHeight="1">
      <c r="A344" s="78"/>
      <c r="B344" s="78"/>
      <c r="C344" s="78"/>
      <c r="D344" s="78"/>
      <c r="E344" s="89"/>
      <c r="F344" s="90"/>
      <c r="G344" s="90"/>
      <c r="H344" s="78"/>
      <c r="I344" s="78"/>
      <c r="J344" s="78"/>
      <c r="K344" s="78"/>
      <c r="L344" s="78"/>
      <c r="M344" s="78"/>
      <c r="N344" s="78"/>
      <c r="O344" s="78"/>
      <c r="P344" s="78"/>
      <c r="Q344" s="78"/>
      <c r="R344" s="78"/>
      <c r="S344" s="78"/>
      <c r="T344" s="78"/>
      <c r="U344" s="78"/>
      <c r="V344" s="78"/>
      <c r="W344" s="78"/>
      <c r="X344" s="78"/>
      <c r="Y344" s="78"/>
      <c r="Z344" s="78"/>
      <c r="AA344" s="78"/>
      <c r="AB344" s="78"/>
      <c r="AC344" s="78"/>
      <c r="AD344" s="78"/>
      <c r="AE344" s="78"/>
      <c r="AF344" s="78"/>
      <c r="AG344" s="78"/>
      <c r="AH344" s="78"/>
      <c r="AI344" s="78"/>
    </row>
    <row r="345" spans="1:35" ht="30" hidden="1" customHeight="1">
      <c r="A345" s="78"/>
      <c r="B345" s="78"/>
      <c r="C345" s="78"/>
      <c r="D345" s="78"/>
      <c r="E345" s="89"/>
      <c r="F345" s="90"/>
      <c r="G345" s="90"/>
      <c r="H345" s="78"/>
      <c r="I345" s="78"/>
      <c r="J345" s="78"/>
      <c r="K345" s="78"/>
      <c r="L345" s="78"/>
      <c r="M345" s="78"/>
      <c r="N345" s="78"/>
      <c r="O345" s="78"/>
      <c r="P345" s="78"/>
      <c r="Q345" s="78"/>
      <c r="R345" s="78"/>
      <c r="S345" s="78"/>
      <c r="T345" s="78"/>
      <c r="U345" s="78"/>
      <c r="V345" s="78"/>
      <c r="W345" s="78"/>
      <c r="X345" s="78"/>
      <c r="Y345" s="78"/>
      <c r="Z345" s="78"/>
      <c r="AA345" s="78"/>
      <c r="AB345" s="78"/>
      <c r="AC345" s="78"/>
      <c r="AD345" s="78"/>
      <c r="AE345" s="78"/>
      <c r="AF345" s="78"/>
      <c r="AG345" s="78"/>
      <c r="AH345" s="78"/>
      <c r="AI345" s="78"/>
    </row>
    <row r="346" spans="1:35" ht="36" hidden="1" customHeight="1">
      <c r="A346" s="78"/>
      <c r="B346" s="92">
        <v>14</v>
      </c>
      <c r="C346" s="650" t="s">
        <v>71</v>
      </c>
      <c r="D346" s="633"/>
      <c r="E346" s="630"/>
      <c r="F346" s="632">
        <f>IFERROR(VLOOKUP(B346,LISTA_OFERENTES,2,FALSE)," ")</f>
        <v>0</v>
      </c>
      <c r="G346" s="633"/>
      <c r="H346" s="633"/>
      <c r="I346" s="633"/>
      <c r="J346" s="633"/>
      <c r="K346" s="633"/>
      <c r="L346" s="633"/>
      <c r="M346" s="633"/>
      <c r="N346" s="633"/>
      <c r="O346" s="630"/>
      <c r="P346" s="634" t="s">
        <v>44</v>
      </c>
      <c r="Q346" s="633"/>
      <c r="R346" s="630"/>
      <c r="S346" s="93">
        <f>5-(INT(COUNTBLANK(C349:C363))-10)</f>
        <v>0</v>
      </c>
      <c r="T346" s="78"/>
      <c r="U346" s="78"/>
      <c r="V346" s="78"/>
      <c r="W346" s="78"/>
      <c r="X346" s="78"/>
      <c r="Y346" s="78"/>
      <c r="Z346" s="78"/>
      <c r="AA346" s="78"/>
      <c r="AB346" s="78"/>
      <c r="AC346" s="78"/>
      <c r="AD346" s="78"/>
      <c r="AE346" s="78"/>
      <c r="AF346" s="78"/>
      <c r="AG346" s="78"/>
      <c r="AH346" s="78"/>
      <c r="AI346" s="78"/>
    </row>
    <row r="347" spans="1:35" ht="30" hidden="1" customHeight="1">
      <c r="A347" s="101"/>
      <c r="B347" s="651" t="s">
        <v>45</v>
      </c>
      <c r="C347" s="631" t="s">
        <v>46</v>
      </c>
      <c r="D347" s="631" t="s">
        <v>47</v>
      </c>
      <c r="E347" s="631" t="s">
        <v>48</v>
      </c>
      <c r="F347" s="631" t="s">
        <v>49</v>
      </c>
      <c r="G347" s="631" t="s">
        <v>50</v>
      </c>
      <c r="H347" s="631" t="s">
        <v>51</v>
      </c>
      <c r="I347" s="631" t="s">
        <v>52</v>
      </c>
      <c r="J347" s="635" t="s">
        <v>53</v>
      </c>
      <c r="K347" s="633"/>
      <c r="L347" s="633"/>
      <c r="M347" s="630"/>
      <c r="N347" s="631" t="s">
        <v>54</v>
      </c>
      <c r="O347" s="631" t="s">
        <v>55</v>
      </c>
      <c r="P347" s="109" t="s">
        <v>56</v>
      </c>
      <c r="Q347" s="109"/>
      <c r="R347" s="631" t="s">
        <v>57</v>
      </c>
      <c r="S347" s="631" t="s">
        <v>58</v>
      </c>
      <c r="T347" s="631" t="str">
        <f>T11</f>
        <v>CUMPLE CON EL REQUERIMIENTO DE QUE CERTIFIQUEN EXPERIENCIA GENERAL ACREDITADA EN MINIMO TRES (3) DE LOS CÓDIGOS  DE LA CLASIFICACION DE LA UNSPSC?</v>
      </c>
      <c r="U347" s="110"/>
      <c r="V347" s="110"/>
      <c r="W347" s="78"/>
      <c r="X347" s="78"/>
      <c r="Y347" s="78"/>
      <c r="Z347" s="78"/>
      <c r="AA347" s="78"/>
      <c r="AB347" s="78"/>
      <c r="AC347" s="78"/>
      <c r="AD347" s="101"/>
      <c r="AE347" s="101"/>
      <c r="AF347" s="101"/>
      <c r="AG347" s="101"/>
      <c r="AH347" s="101"/>
      <c r="AI347" s="101"/>
    </row>
    <row r="348" spans="1:35" ht="103.5" hidden="1" customHeight="1">
      <c r="A348" s="101"/>
      <c r="B348" s="625"/>
      <c r="C348" s="625"/>
      <c r="D348" s="625"/>
      <c r="E348" s="625"/>
      <c r="F348" s="625"/>
      <c r="G348" s="625"/>
      <c r="H348" s="625"/>
      <c r="I348" s="625"/>
      <c r="J348" s="636" t="s">
        <v>72</v>
      </c>
      <c r="K348" s="633"/>
      <c r="L348" s="633"/>
      <c r="M348" s="630"/>
      <c r="N348" s="625"/>
      <c r="O348" s="625"/>
      <c r="P348" s="95" t="s">
        <v>15</v>
      </c>
      <c r="Q348" s="95" t="s">
        <v>62</v>
      </c>
      <c r="R348" s="625"/>
      <c r="S348" s="625"/>
      <c r="T348" s="625"/>
      <c r="U348" s="110"/>
      <c r="V348" s="110"/>
      <c r="W348" s="78"/>
      <c r="X348" s="78"/>
      <c r="Y348" s="78"/>
      <c r="Z348" s="78"/>
      <c r="AA348" s="78"/>
      <c r="AB348" s="78"/>
      <c r="AC348" s="78"/>
      <c r="AD348" s="101"/>
      <c r="AE348" s="101"/>
      <c r="AF348" s="101"/>
      <c r="AG348" s="101"/>
      <c r="AH348" s="101"/>
      <c r="AI348" s="101"/>
    </row>
    <row r="349" spans="1:35" ht="24.75" hidden="1" customHeight="1">
      <c r="A349" s="99"/>
      <c r="B349" s="637">
        <v>1</v>
      </c>
      <c r="C349" s="627"/>
      <c r="D349" s="627"/>
      <c r="E349" s="627"/>
      <c r="F349" s="627"/>
      <c r="G349" s="649"/>
      <c r="H349" s="639"/>
      <c r="I349" s="640"/>
      <c r="J349" s="102"/>
      <c r="K349" s="3"/>
      <c r="L349" s="102"/>
      <c r="M349" s="3"/>
      <c r="N349" s="620"/>
      <c r="O349" s="620"/>
      <c r="P349" s="627"/>
      <c r="Q349" s="628"/>
      <c r="R349" s="628"/>
      <c r="S349" s="655">
        <f>IF(COUNTIF(J349:M351,"CUMPLE")&gt;=1,(G349*I349),0)* (IF(N349="PRESENTÓ CERTIFICADO",1,0))* (IF(O349="ACORDE A ITEM 5.2.1 (T.R.)",1,0) )* ( IF(OR(Q349="SIN OBSERVACIÓN", Q349="REQUERIMIENTOS SUBSANADOS"),1,0)) *(IF(OR(R349="NINGUNO", R349="CUMPLEN CON LO SOLICITADO"),1,0))</f>
        <v>0</v>
      </c>
      <c r="T349" s="657"/>
      <c r="U349" s="81"/>
      <c r="V349" s="81"/>
      <c r="W349" s="78"/>
      <c r="X349" s="78"/>
      <c r="Y349" s="78"/>
      <c r="Z349" s="78"/>
      <c r="AA349" s="78"/>
      <c r="AB349" s="78"/>
      <c r="AC349" s="78"/>
      <c r="AD349" s="81"/>
      <c r="AE349" s="81"/>
      <c r="AF349" s="81"/>
      <c r="AG349" s="81"/>
      <c r="AH349" s="81"/>
      <c r="AI349" s="81"/>
    </row>
    <row r="350" spans="1:35" ht="24.75" hidden="1" customHeight="1">
      <c r="A350" s="99"/>
      <c r="B350" s="624"/>
      <c r="C350" s="624"/>
      <c r="D350" s="624"/>
      <c r="E350" s="624"/>
      <c r="F350" s="624"/>
      <c r="G350" s="624"/>
      <c r="H350" s="624"/>
      <c r="I350" s="624"/>
      <c r="J350" s="102"/>
      <c r="K350" s="3"/>
      <c r="L350" s="102"/>
      <c r="M350" s="3"/>
      <c r="N350" s="624"/>
      <c r="O350" s="624"/>
      <c r="P350" s="624"/>
      <c r="Q350" s="624"/>
      <c r="R350" s="624"/>
      <c r="S350" s="624"/>
      <c r="T350" s="624"/>
      <c r="U350" s="81"/>
      <c r="V350" s="81"/>
      <c r="W350" s="78"/>
      <c r="X350" s="78"/>
      <c r="Y350" s="78"/>
      <c r="Z350" s="78"/>
      <c r="AA350" s="78"/>
      <c r="AB350" s="78"/>
      <c r="AC350" s="78"/>
      <c r="AD350" s="81"/>
      <c r="AE350" s="81"/>
      <c r="AF350" s="81"/>
      <c r="AG350" s="81"/>
      <c r="AH350" s="81"/>
      <c r="AI350" s="81"/>
    </row>
    <row r="351" spans="1:35" ht="24.75" hidden="1" customHeight="1">
      <c r="A351" s="99"/>
      <c r="B351" s="625"/>
      <c r="C351" s="625"/>
      <c r="D351" s="625"/>
      <c r="E351" s="625"/>
      <c r="F351" s="625"/>
      <c r="G351" s="625"/>
      <c r="H351" s="625"/>
      <c r="I351" s="625"/>
      <c r="J351" s="102"/>
      <c r="K351" s="3"/>
      <c r="L351" s="102"/>
      <c r="M351" s="3"/>
      <c r="N351" s="625"/>
      <c r="O351" s="625"/>
      <c r="P351" s="625"/>
      <c r="Q351" s="625"/>
      <c r="R351" s="625"/>
      <c r="S351" s="625"/>
      <c r="T351" s="624"/>
      <c r="U351" s="81"/>
      <c r="V351" s="81"/>
      <c r="W351" s="78"/>
      <c r="X351" s="78"/>
      <c r="Y351" s="78"/>
      <c r="Z351" s="78"/>
      <c r="AA351" s="78"/>
      <c r="AB351" s="78"/>
      <c r="AC351" s="78"/>
      <c r="AD351" s="81"/>
      <c r="AE351" s="81"/>
      <c r="AF351" s="81"/>
      <c r="AG351" s="81"/>
      <c r="AH351" s="81"/>
      <c r="AI351" s="81"/>
    </row>
    <row r="352" spans="1:35" ht="24.75" hidden="1" customHeight="1">
      <c r="A352" s="99"/>
      <c r="B352" s="637">
        <v>2</v>
      </c>
      <c r="C352" s="638"/>
      <c r="D352" s="638"/>
      <c r="E352" s="638"/>
      <c r="F352" s="638"/>
      <c r="G352" s="642"/>
      <c r="H352" s="639"/>
      <c r="I352" s="641"/>
      <c r="J352" s="102"/>
      <c r="K352" s="3"/>
      <c r="L352" s="102"/>
      <c r="M352" s="3"/>
      <c r="N352" s="620"/>
      <c r="O352" s="620"/>
      <c r="P352" s="623"/>
      <c r="Q352" s="626"/>
      <c r="R352" s="626"/>
      <c r="S352" s="655">
        <f>IF(COUNTIF(J352:M354,"CUMPLE")&gt;=1,(G352*I352),0)* (IF(N352="PRESENTÓ CERTIFICADO",1,0))* (IF(O352="ACORDE A ITEM 5.2.1 (T.R.)",1,0) )* ( IF(OR(Q352="SIN OBSERVACIÓN", Q352="REQUERIMIENTOS SUBSANADOS"),1,0)) *(IF(OR(R352="NINGUNO", R352="CUMPLEN CON LO SOLICITADO"),1,0))</f>
        <v>0</v>
      </c>
      <c r="T352" s="624"/>
      <c r="U352" s="81"/>
      <c r="V352" s="81"/>
      <c r="W352" s="78"/>
      <c r="X352" s="78"/>
      <c r="Y352" s="78"/>
      <c r="Z352" s="78"/>
      <c r="AA352" s="78"/>
      <c r="AB352" s="78"/>
      <c r="AC352" s="78"/>
      <c r="AD352" s="81"/>
      <c r="AE352" s="81"/>
      <c r="AF352" s="81"/>
      <c r="AG352" s="81"/>
      <c r="AH352" s="81"/>
      <c r="AI352" s="81"/>
    </row>
    <row r="353" spans="1:35" ht="24.75" hidden="1" customHeight="1">
      <c r="A353" s="99"/>
      <c r="B353" s="624"/>
      <c r="C353" s="624"/>
      <c r="D353" s="624"/>
      <c r="E353" s="624"/>
      <c r="F353" s="624"/>
      <c r="G353" s="624"/>
      <c r="H353" s="624"/>
      <c r="I353" s="624"/>
      <c r="J353" s="102"/>
      <c r="K353" s="3"/>
      <c r="L353" s="102"/>
      <c r="M353" s="3"/>
      <c r="N353" s="624"/>
      <c r="O353" s="624"/>
      <c r="P353" s="624"/>
      <c r="Q353" s="624"/>
      <c r="R353" s="624"/>
      <c r="S353" s="624"/>
      <c r="T353" s="624"/>
      <c r="U353" s="81"/>
      <c r="V353" s="81"/>
      <c r="W353" s="78"/>
      <c r="X353" s="78"/>
      <c r="Y353" s="78"/>
      <c r="Z353" s="78"/>
      <c r="AA353" s="78"/>
      <c r="AB353" s="78"/>
      <c r="AC353" s="78"/>
      <c r="AD353" s="81"/>
      <c r="AE353" s="81"/>
      <c r="AF353" s="81"/>
      <c r="AG353" s="81"/>
      <c r="AH353" s="81"/>
      <c r="AI353" s="81"/>
    </row>
    <row r="354" spans="1:35" ht="24.75" hidden="1" customHeight="1">
      <c r="A354" s="99"/>
      <c r="B354" s="625"/>
      <c r="C354" s="625"/>
      <c r="D354" s="625"/>
      <c r="E354" s="625"/>
      <c r="F354" s="625"/>
      <c r="G354" s="625"/>
      <c r="H354" s="625"/>
      <c r="I354" s="625"/>
      <c r="J354" s="102"/>
      <c r="K354" s="3"/>
      <c r="L354" s="102"/>
      <c r="M354" s="3"/>
      <c r="N354" s="625"/>
      <c r="O354" s="625"/>
      <c r="P354" s="625"/>
      <c r="Q354" s="625"/>
      <c r="R354" s="625"/>
      <c r="S354" s="625"/>
      <c r="T354" s="624"/>
      <c r="U354" s="81"/>
      <c r="V354" s="81"/>
      <c r="W354" s="78"/>
      <c r="X354" s="78"/>
      <c r="Y354" s="78"/>
      <c r="Z354" s="78"/>
      <c r="AA354" s="78"/>
      <c r="AB354" s="78"/>
      <c r="AC354" s="78"/>
      <c r="AD354" s="81"/>
      <c r="AE354" s="81"/>
      <c r="AF354" s="81"/>
      <c r="AG354" s="81"/>
      <c r="AH354" s="81"/>
      <c r="AI354" s="81"/>
    </row>
    <row r="355" spans="1:35" ht="24.75" hidden="1" customHeight="1">
      <c r="A355" s="99"/>
      <c r="B355" s="637">
        <v>3</v>
      </c>
      <c r="C355" s="627"/>
      <c r="D355" s="627"/>
      <c r="E355" s="627"/>
      <c r="F355" s="627"/>
      <c r="G355" s="649"/>
      <c r="H355" s="639"/>
      <c r="I355" s="640"/>
      <c r="J355" s="102"/>
      <c r="K355" s="3"/>
      <c r="L355" s="102"/>
      <c r="M355" s="3"/>
      <c r="N355" s="620"/>
      <c r="O355" s="620"/>
      <c r="P355" s="627"/>
      <c r="Q355" s="628"/>
      <c r="R355" s="628"/>
      <c r="S355" s="655">
        <f>IF(COUNTIF(J355:M357,"CUMPLE")&gt;=1,(G355*I355),0)* (IF(N355="PRESENTÓ CERTIFICADO",1,0))* (IF(O355="ACORDE A ITEM 5.2.1 (T.R.)",1,0) )* ( IF(OR(Q355="SIN OBSERVACIÓN", Q355="REQUERIMIENTOS SUBSANADOS"),1,0)) *(IF(OR(R355="NINGUNO", R355="CUMPLEN CON LO SOLICITADO"),1,0))</f>
        <v>0</v>
      </c>
      <c r="T355" s="624"/>
      <c r="U355" s="81"/>
      <c r="V355" s="81"/>
      <c r="W355" s="78"/>
      <c r="X355" s="78"/>
      <c r="Y355" s="78"/>
      <c r="Z355" s="78"/>
      <c r="AA355" s="78"/>
      <c r="AB355" s="78"/>
      <c r="AC355" s="78"/>
      <c r="AD355" s="81"/>
      <c r="AE355" s="81"/>
      <c r="AF355" s="81"/>
      <c r="AG355" s="81"/>
      <c r="AH355" s="81"/>
      <c r="AI355" s="81"/>
    </row>
    <row r="356" spans="1:35" ht="24.75" hidden="1" customHeight="1">
      <c r="A356" s="99"/>
      <c r="B356" s="624"/>
      <c r="C356" s="624"/>
      <c r="D356" s="624"/>
      <c r="E356" s="624"/>
      <c r="F356" s="624"/>
      <c r="G356" s="624"/>
      <c r="H356" s="624"/>
      <c r="I356" s="624"/>
      <c r="J356" s="102"/>
      <c r="K356" s="3"/>
      <c r="L356" s="102"/>
      <c r="M356" s="3"/>
      <c r="N356" s="624"/>
      <c r="O356" s="624"/>
      <c r="P356" s="624"/>
      <c r="Q356" s="624"/>
      <c r="R356" s="624"/>
      <c r="S356" s="624"/>
      <c r="T356" s="624"/>
      <c r="U356" s="81"/>
      <c r="V356" s="81"/>
      <c r="W356" s="78"/>
      <c r="X356" s="78"/>
      <c r="Y356" s="78"/>
      <c r="Z356" s="78"/>
      <c r="AA356" s="78"/>
      <c r="AB356" s="78"/>
      <c r="AC356" s="78"/>
      <c r="AD356" s="81"/>
      <c r="AE356" s="81"/>
      <c r="AF356" s="81"/>
      <c r="AG356" s="81"/>
      <c r="AH356" s="81"/>
      <c r="AI356" s="81"/>
    </row>
    <row r="357" spans="1:35" ht="24.75" hidden="1" customHeight="1">
      <c r="A357" s="99"/>
      <c r="B357" s="625"/>
      <c r="C357" s="625"/>
      <c r="D357" s="625"/>
      <c r="E357" s="625"/>
      <c r="F357" s="625"/>
      <c r="G357" s="625"/>
      <c r="H357" s="625"/>
      <c r="I357" s="625"/>
      <c r="J357" s="102"/>
      <c r="K357" s="3"/>
      <c r="L357" s="102"/>
      <c r="M357" s="3"/>
      <c r="N357" s="625"/>
      <c r="O357" s="625"/>
      <c r="P357" s="625"/>
      <c r="Q357" s="625"/>
      <c r="R357" s="625"/>
      <c r="S357" s="625"/>
      <c r="T357" s="624"/>
      <c r="U357" s="81"/>
      <c r="V357" s="81"/>
      <c r="W357" s="78"/>
      <c r="X357" s="78"/>
      <c r="Y357" s="78"/>
      <c r="Z357" s="78"/>
      <c r="AA357" s="78"/>
      <c r="AB357" s="78"/>
      <c r="AC357" s="78"/>
      <c r="AD357" s="81"/>
      <c r="AE357" s="81"/>
      <c r="AF357" s="81"/>
      <c r="AG357" s="81"/>
      <c r="AH357" s="81"/>
      <c r="AI357" s="81"/>
    </row>
    <row r="358" spans="1:35" ht="24.75" hidden="1" customHeight="1">
      <c r="A358" s="99"/>
      <c r="B358" s="637">
        <v>4</v>
      </c>
      <c r="C358" s="638"/>
      <c r="D358" s="638"/>
      <c r="E358" s="638"/>
      <c r="F358" s="638"/>
      <c r="G358" s="642"/>
      <c r="H358" s="639"/>
      <c r="I358" s="641"/>
      <c r="J358" s="102"/>
      <c r="K358" s="3"/>
      <c r="L358" s="102"/>
      <c r="M358" s="3"/>
      <c r="N358" s="620"/>
      <c r="O358" s="620"/>
      <c r="P358" s="623"/>
      <c r="Q358" s="626"/>
      <c r="R358" s="626"/>
      <c r="S358" s="655">
        <f>IF(COUNTIF(J358:M360,"CUMPLE")&gt;=1,(G358*I358),0)* (IF(N358="PRESENTÓ CERTIFICADO",1,0))* (IF(O358="ACORDE A ITEM 5.2.1 (T.R.)",1,0) )* ( IF(OR(Q358="SIN OBSERVACIÓN", Q358="REQUERIMIENTOS SUBSANADOS"),1,0)) *(IF(OR(R358="NINGUNO", R358="CUMPLEN CON LO SOLICITADO"),1,0))</f>
        <v>0</v>
      </c>
      <c r="T358" s="624"/>
      <c r="U358" s="81"/>
      <c r="V358" s="81"/>
      <c r="W358" s="78"/>
      <c r="X358" s="78"/>
      <c r="Y358" s="78"/>
      <c r="Z358" s="78"/>
      <c r="AA358" s="78"/>
      <c r="AB358" s="78"/>
      <c r="AC358" s="78"/>
      <c r="AD358" s="81"/>
      <c r="AE358" s="81"/>
      <c r="AF358" s="81"/>
      <c r="AG358" s="81"/>
      <c r="AH358" s="81"/>
      <c r="AI358" s="81"/>
    </row>
    <row r="359" spans="1:35" ht="24.75" hidden="1" customHeight="1">
      <c r="A359" s="99"/>
      <c r="B359" s="624"/>
      <c r="C359" s="624"/>
      <c r="D359" s="624"/>
      <c r="E359" s="624"/>
      <c r="F359" s="624"/>
      <c r="G359" s="624"/>
      <c r="H359" s="624"/>
      <c r="I359" s="624"/>
      <c r="J359" s="102"/>
      <c r="K359" s="3"/>
      <c r="L359" s="102"/>
      <c r="M359" s="3"/>
      <c r="N359" s="624"/>
      <c r="O359" s="624"/>
      <c r="P359" s="624"/>
      <c r="Q359" s="624"/>
      <c r="R359" s="624"/>
      <c r="S359" s="624"/>
      <c r="T359" s="624"/>
      <c r="U359" s="81"/>
      <c r="V359" s="81"/>
      <c r="W359" s="78"/>
      <c r="X359" s="78"/>
      <c r="Y359" s="78"/>
      <c r="Z359" s="78"/>
      <c r="AA359" s="78"/>
      <c r="AB359" s="78"/>
      <c r="AC359" s="78"/>
      <c r="AD359" s="81"/>
      <c r="AE359" s="81"/>
      <c r="AF359" s="81"/>
      <c r="AG359" s="81"/>
      <c r="AH359" s="81"/>
      <c r="AI359" s="81"/>
    </row>
    <row r="360" spans="1:35" ht="24.75" hidden="1" customHeight="1">
      <c r="A360" s="99"/>
      <c r="B360" s="625"/>
      <c r="C360" s="625"/>
      <c r="D360" s="625"/>
      <c r="E360" s="625"/>
      <c r="F360" s="625"/>
      <c r="G360" s="625"/>
      <c r="H360" s="625"/>
      <c r="I360" s="625"/>
      <c r="J360" s="102"/>
      <c r="K360" s="3"/>
      <c r="L360" s="102"/>
      <c r="M360" s="3"/>
      <c r="N360" s="625"/>
      <c r="O360" s="625"/>
      <c r="P360" s="625"/>
      <c r="Q360" s="625"/>
      <c r="R360" s="625"/>
      <c r="S360" s="625"/>
      <c r="T360" s="624"/>
      <c r="U360" s="81"/>
      <c r="V360" s="81"/>
      <c r="W360" s="78"/>
      <c r="X360" s="78"/>
      <c r="Y360" s="78"/>
      <c r="Z360" s="78"/>
      <c r="AA360" s="78"/>
      <c r="AB360" s="78"/>
      <c r="AC360" s="78"/>
      <c r="AD360" s="81"/>
      <c r="AE360" s="81"/>
      <c r="AF360" s="81"/>
      <c r="AG360" s="81"/>
      <c r="AH360" s="81"/>
      <c r="AI360" s="81"/>
    </row>
    <row r="361" spans="1:35" ht="24.75" hidden="1" customHeight="1">
      <c r="A361" s="99"/>
      <c r="B361" s="637">
        <v>5</v>
      </c>
      <c r="C361" s="627"/>
      <c r="D361" s="627"/>
      <c r="E361" s="627"/>
      <c r="F361" s="627"/>
      <c r="G361" s="649"/>
      <c r="H361" s="639"/>
      <c r="I361" s="640"/>
      <c r="J361" s="102"/>
      <c r="K361" s="3"/>
      <c r="L361" s="102"/>
      <c r="M361" s="3"/>
      <c r="N361" s="620"/>
      <c r="O361" s="620"/>
      <c r="P361" s="627"/>
      <c r="Q361" s="628"/>
      <c r="R361" s="628"/>
      <c r="S361" s="655">
        <f>IF(COUNTIF(J361:M363,"CUMPLE")&gt;=1,(G361*I361),0)* (IF(N361="PRESENTÓ CERTIFICADO",1,0))* (IF(O361="ACORDE A ITEM 5.2.1 (T.R.)",1,0) )* ( IF(OR(Q361="SIN OBSERVACIÓN", Q361="REQUERIMIENTOS SUBSANADOS"),1,0)) *(IF(OR(R361="NINGUNO", R361="CUMPLEN CON LO SOLICITADO"),1,0))</f>
        <v>0</v>
      </c>
      <c r="T361" s="624"/>
      <c r="U361" s="81"/>
      <c r="V361" s="81"/>
      <c r="W361" s="78"/>
      <c r="X361" s="78"/>
      <c r="Y361" s="78"/>
      <c r="Z361" s="78"/>
      <c r="AA361" s="78"/>
      <c r="AB361" s="78"/>
      <c r="AC361" s="78"/>
      <c r="AD361" s="81"/>
      <c r="AE361" s="81"/>
      <c r="AF361" s="81"/>
      <c r="AG361" s="81"/>
      <c r="AH361" s="81"/>
      <c r="AI361" s="81"/>
    </row>
    <row r="362" spans="1:35" ht="24.75" hidden="1" customHeight="1">
      <c r="A362" s="99"/>
      <c r="B362" s="624"/>
      <c r="C362" s="624"/>
      <c r="D362" s="624"/>
      <c r="E362" s="624"/>
      <c r="F362" s="624"/>
      <c r="G362" s="624"/>
      <c r="H362" s="624"/>
      <c r="I362" s="624"/>
      <c r="J362" s="102"/>
      <c r="K362" s="3"/>
      <c r="L362" s="102"/>
      <c r="M362" s="3"/>
      <c r="N362" s="624"/>
      <c r="O362" s="624"/>
      <c r="P362" s="624"/>
      <c r="Q362" s="624"/>
      <c r="R362" s="624"/>
      <c r="S362" s="624"/>
      <c r="T362" s="624"/>
      <c r="U362" s="81"/>
      <c r="V362" s="81"/>
      <c r="W362" s="78"/>
      <c r="X362" s="78"/>
      <c r="Y362" s="78"/>
      <c r="Z362" s="78"/>
      <c r="AA362" s="78"/>
      <c r="AB362" s="78"/>
      <c r="AC362" s="78"/>
      <c r="AD362" s="81"/>
      <c r="AE362" s="81"/>
      <c r="AF362" s="81"/>
      <c r="AG362" s="81"/>
      <c r="AH362" s="81"/>
      <c r="AI362" s="81"/>
    </row>
    <row r="363" spans="1:35" ht="24.75" hidden="1" customHeight="1">
      <c r="A363" s="99"/>
      <c r="B363" s="625"/>
      <c r="C363" s="625"/>
      <c r="D363" s="625"/>
      <c r="E363" s="625"/>
      <c r="F363" s="625"/>
      <c r="G363" s="625"/>
      <c r="H363" s="625"/>
      <c r="I363" s="625"/>
      <c r="J363" s="102"/>
      <c r="K363" s="3"/>
      <c r="L363" s="102"/>
      <c r="M363" s="3"/>
      <c r="N363" s="625"/>
      <c r="O363" s="625"/>
      <c r="P363" s="625"/>
      <c r="Q363" s="625"/>
      <c r="R363" s="625"/>
      <c r="S363" s="625"/>
      <c r="T363" s="625"/>
      <c r="U363" s="81"/>
      <c r="V363" s="81"/>
      <c r="W363" s="78"/>
      <c r="X363" s="78"/>
      <c r="Y363" s="78"/>
      <c r="Z363" s="78"/>
      <c r="AA363" s="81"/>
      <c r="AB363" s="81"/>
      <c r="AC363" s="81"/>
      <c r="AD363" s="81"/>
      <c r="AE363" s="81"/>
      <c r="AF363" s="81"/>
      <c r="AG363" s="81"/>
      <c r="AH363" s="81"/>
      <c r="AI363" s="81"/>
    </row>
    <row r="364" spans="1:35" ht="24.75" hidden="1" customHeight="1">
      <c r="A364" s="78"/>
      <c r="B364" s="643" t="str">
        <f>IF(S365=" "," ",IF(S365&gt;=$H$6,"CUMPLE CON LA EXPERIENCIA REQUERIDA","NO CUMPLE CON LA EXPERIENCIA REQUERIDA"))</f>
        <v>NO CUMPLE CON LA EXPERIENCIA REQUERIDA</v>
      </c>
      <c r="C364" s="644"/>
      <c r="D364" s="644"/>
      <c r="E364" s="644"/>
      <c r="F364" s="644"/>
      <c r="G364" s="644"/>
      <c r="H364" s="644"/>
      <c r="I364" s="644"/>
      <c r="J364" s="644"/>
      <c r="K364" s="644"/>
      <c r="L364" s="644"/>
      <c r="M364" s="644"/>
      <c r="N364" s="644"/>
      <c r="O364" s="645"/>
      <c r="P364" s="629" t="s">
        <v>69</v>
      </c>
      <c r="Q364" s="630"/>
      <c r="R364" s="470"/>
      <c r="S364" s="107">
        <f>IF(T349="SI",SUM(S349:S363),0)</f>
        <v>0</v>
      </c>
      <c r="T364" s="628" t="str">
        <f>IF(S365=" "," ",IF(S365&gt;=$H$6,"CUMPLE","NO CUMPLE"))</f>
        <v>NO CUMPLE</v>
      </c>
      <c r="U364" s="78"/>
      <c r="V364" s="78"/>
      <c r="W364" s="78"/>
      <c r="X364" s="78"/>
      <c r="Y364" s="78"/>
      <c r="Z364" s="78"/>
      <c r="AA364" s="78"/>
      <c r="AB364" s="78"/>
      <c r="AC364" s="78"/>
      <c r="AD364" s="78"/>
      <c r="AE364" s="78"/>
      <c r="AF364" s="78"/>
      <c r="AG364" s="78"/>
      <c r="AH364" s="78"/>
      <c r="AI364" s="78"/>
    </row>
    <row r="365" spans="1:35" ht="24.75" hidden="1" customHeight="1">
      <c r="A365" s="81"/>
      <c r="B365" s="646"/>
      <c r="C365" s="647"/>
      <c r="D365" s="647"/>
      <c r="E365" s="647"/>
      <c r="F365" s="647"/>
      <c r="G365" s="647"/>
      <c r="H365" s="647"/>
      <c r="I365" s="647"/>
      <c r="J365" s="647"/>
      <c r="K365" s="647"/>
      <c r="L365" s="647"/>
      <c r="M365" s="647"/>
      <c r="N365" s="647"/>
      <c r="O365" s="648"/>
      <c r="P365" s="629" t="s">
        <v>70</v>
      </c>
      <c r="Q365" s="630"/>
      <c r="R365" s="470"/>
      <c r="S365" s="108">
        <f>IFERROR((S364/$P$6)," ")</f>
        <v>0</v>
      </c>
      <c r="T365" s="625"/>
      <c r="U365" s="81"/>
      <c r="V365" s="81"/>
      <c r="W365" s="78"/>
      <c r="X365" s="78"/>
      <c r="Y365" s="78"/>
      <c r="Z365" s="78"/>
      <c r="AA365" s="81"/>
      <c r="AB365" s="81"/>
      <c r="AC365" s="81"/>
      <c r="AD365" s="81"/>
      <c r="AE365" s="81"/>
      <c r="AF365" s="81"/>
      <c r="AG365" s="81"/>
      <c r="AH365" s="81"/>
      <c r="AI365" s="81"/>
    </row>
    <row r="366" spans="1:35" ht="30" hidden="1" customHeight="1">
      <c r="A366" s="78"/>
      <c r="B366" s="78"/>
      <c r="C366" s="78"/>
      <c r="D366" s="78"/>
      <c r="E366" s="89"/>
      <c r="F366" s="90"/>
      <c r="G366" s="90"/>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c r="AI366" s="78"/>
    </row>
    <row r="367" spans="1:35" ht="30" hidden="1" customHeight="1">
      <c r="A367" s="78"/>
      <c r="B367" s="78"/>
      <c r="C367" s="78"/>
      <c r="D367" s="78"/>
      <c r="E367" s="89"/>
      <c r="F367" s="90"/>
      <c r="G367" s="90"/>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c r="AI367" s="78"/>
    </row>
    <row r="368" spans="1:35" ht="36" hidden="1" customHeight="1">
      <c r="A368" s="78"/>
      <c r="B368" s="92">
        <v>15</v>
      </c>
      <c r="C368" s="650" t="s">
        <v>71</v>
      </c>
      <c r="D368" s="633"/>
      <c r="E368" s="630"/>
      <c r="F368" s="632">
        <f>IFERROR(VLOOKUP(B368,LISTA_OFERENTES,2,FALSE)," ")</f>
        <v>0</v>
      </c>
      <c r="G368" s="633"/>
      <c r="H368" s="633"/>
      <c r="I368" s="633"/>
      <c r="J368" s="633"/>
      <c r="K368" s="633"/>
      <c r="L368" s="633"/>
      <c r="M368" s="633"/>
      <c r="N368" s="633"/>
      <c r="O368" s="630"/>
      <c r="P368" s="634" t="s">
        <v>44</v>
      </c>
      <c r="Q368" s="633"/>
      <c r="R368" s="630"/>
      <c r="S368" s="93">
        <f>5-(INT(COUNTBLANK(C371:C385))-10)</f>
        <v>0</v>
      </c>
      <c r="T368" s="78"/>
      <c r="U368" s="78"/>
      <c r="V368" s="78"/>
      <c r="W368" s="78"/>
      <c r="X368" s="78"/>
      <c r="Y368" s="78"/>
      <c r="Z368" s="78"/>
      <c r="AA368" s="78"/>
      <c r="AB368" s="78"/>
      <c r="AC368" s="78"/>
      <c r="AD368" s="78"/>
      <c r="AE368" s="78"/>
      <c r="AF368" s="78"/>
      <c r="AG368" s="78"/>
      <c r="AH368" s="78"/>
      <c r="AI368" s="78"/>
    </row>
    <row r="369" spans="1:35" ht="30" hidden="1" customHeight="1">
      <c r="A369" s="101"/>
      <c r="B369" s="651" t="s">
        <v>45</v>
      </c>
      <c r="C369" s="631" t="s">
        <v>46</v>
      </c>
      <c r="D369" s="631" t="s">
        <v>47</v>
      </c>
      <c r="E369" s="631" t="s">
        <v>48</v>
      </c>
      <c r="F369" s="631" t="s">
        <v>49</v>
      </c>
      <c r="G369" s="631" t="s">
        <v>50</v>
      </c>
      <c r="H369" s="631" t="s">
        <v>51</v>
      </c>
      <c r="I369" s="631" t="s">
        <v>52</v>
      </c>
      <c r="J369" s="635" t="s">
        <v>53</v>
      </c>
      <c r="K369" s="633"/>
      <c r="L369" s="633"/>
      <c r="M369" s="630"/>
      <c r="N369" s="631" t="s">
        <v>54</v>
      </c>
      <c r="O369" s="631" t="s">
        <v>55</v>
      </c>
      <c r="P369" s="109" t="s">
        <v>56</v>
      </c>
      <c r="Q369" s="109"/>
      <c r="R369" s="631" t="s">
        <v>57</v>
      </c>
      <c r="S369" s="631" t="s">
        <v>58</v>
      </c>
      <c r="T369" s="631" t="str">
        <f>T11</f>
        <v>CUMPLE CON EL REQUERIMIENTO DE QUE CERTIFIQUEN EXPERIENCIA GENERAL ACREDITADA EN MINIMO TRES (3) DE LOS CÓDIGOS  DE LA CLASIFICACION DE LA UNSPSC?</v>
      </c>
      <c r="U369" s="110"/>
      <c r="V369" s="110"/>
      <c r="W369" s="78"/>
      <c r="X369" s="78"/>
      <c r="Y369" s="78"/>
      <c r="Z369" s="78"/>
      <c r="AA369" s="78"/>
      <c r="AB369" s="78"/>
      <c r="AC369" s="78"/>
      <c r="AD369" s="101"/>
      <c r="AE369" s="101"/>
      <c r="AF369" s="101"/>
      <c r="AG369" s="101"/>
      <c r="AH369" s="101"/>
      <c r="AI369" s="101"/>
    </row>
    <row r="370" spans="1:35" ht="108.75" hidden="1" customHeight="1">
      <c r="A370" s="101"/>
      <c r="B370" s="625"/>
      <c r="C370" s="625"/>
      <c r="D370" s="625"/>
      <c r="E370" s="625"/>
      <c r="F370" s="625"/>
      <c r="G370" s="625"/>
      <c r="H370" s="625"/>
      <c r="I370" s="625"/>
      <c r="J370" s="636" t="s">
        <v>72</v>
      </c>
      <c r="K370" s="633"/>
      <c r="L370" s="633"/>
      <c r="M370" s="630"/>
      <c r="N370" s="625"/>
      <c r="O370" s="625"/>
      <c r="P370" s="95" t="s">
        <v>15</v>
      </c>
      <c r="Q370" s="95" t="s">
        <v>62</v>
      </c>
      <c r="R370" s="625"/>
      <c r="S370" s="625"/>
      <c r="T370" s="625"/>
      <c r="U370" s="110"/>
      <c r="V370" s="110"/>
      <c r="W370" s="78"/>
      <c r="X370" s="78"/>
      <c r="Y370" s="78"/>
      <c r="Z370" s="78"/>
      <c r="AA370" s="78"/>
      <c r="AB370" s="78"/>
      <c r="AC370" s="78"/>
      <c r="AD370" s="101"/>
      <c r="AE370" s="101"/>
      <c r="AF370" s="101"/>
      <c r="AG370" s="101"/>
      <c r="AH370" s="101"/>
      <c r="AI370" s="101"/>
    </row>
    <row r="371" spans="1:35" ht="24.75" hidden="1" customHeight="1">
      <c r="A371" s="99"/>
      <c r="B371" s="637">
        <v>1</v>
      </c>
      <c r="C371" s="627"/>
      <c r="D371" s="627"/>
      <c r="E371" s="627"/>
      <c r="F371" s="627"/>
      <c r="G371" s="649"/>
      <c r="H371" s="639"/>
      <c r="I371" s="640"/>
      <c r="J371" s="102"/>
      <c r="K371" s="3"/>
      <c r="L371" s="102"/>
      <c r="M371" s="3"/>
      <c r="N371" s="620"/>
      <c r="O371" s="620"/>
      <c r="P371" s="627"/>
      <c r="Q371" s="628"/>
      <c r="R371" s="628"/>
      <c r="S371" s="655">
        <f>IF(COUNTIF(J371:M373,"CUMPLE")&gt;=1,(G371*I371),0)* (IF(N371="PRESENTÓ CERTIFICADO",1,0))* (IF(O371="ACORDE A ITEM 5.2.1 (T.R.)",1,0) )* ( IF(OR(Q371="SIN OBSERVACIÓN", Q371="REQUERIMIENTOS SUBSANADOS"),1,0)) *(IF(OR(R371="NINGUNO", R371="CUMPLEN CON LO SOLICITADO"),1,0))</f>
        <v>0</v>
      </c>
      <c r="T371" s="657"/>
      <c r="U371" s="81"/>
      <c r="V371" s="81"/>
      <c r="W371" s="78"/>
      <c r="X371" s="78"/>
      <c r="Y371" s="78"/>
      <c r="Z371" s="78"/>
      <c r="AA371" s="78"/>
      <c r="AB371" s="78"/>
      <c r="AC371" s="78"/>
      <c r="AD371" s="81"/>
      <c r="AE371" s="81"/>
      <c r="AF371" s="81"/>
      <c r="AG371" s="81"/>
      <c r="AH371" s="81"/>
      <c r="AI371" s="81"/>
    </row>
    <row r="372" spans="1:35" ht="24.75" hidden="1" customHeight="1">
      <c r="A372" s="99"/>
      <c r="B372" s="624"/>
      <c r="C372" s="624"/>
      <c r="D372" s="624"/>
      <c r="E372" s="624"/>
      <c r="F372" s="624"/>
      <c r="G372" s="624"/>
      <c r="H372" s="624"/>
      <c r="I372" s="624"/>
      <c r="J372" s="102"/>
      <c r="K372" s="3"/>
      <c r="L372" s="102"/>
      <c r="M372" s="3"/>
      <c r="N372" s="624"/>
      <c r="O372" s="624"/>
      <c r="P372" s="624"/>
      <c r="Q372" s="624"/>
      <c r="R372" s="624"/>
      <c r="S372" s="624"/>
      <c r="T372" s="624"/>
      <c r="U372" s="81"/>
      <c r="V372" s="81"/>
      <c r="W372" s="78"/>
      <c r="X372" s="78"/>
      <c r="Y372" s="78"/>
      <c r="Z372" s="78"/>
      <c r="AA372" s="78"/>
      <c r="AB372" s="78"/>
      <c r="AC372" s="78"/>
      <c r="AD372" s="81"/>
      <c r="AE372" s="81"/>
      <c r="AF372" s="81"/>
      <c r="AG372" s="81"/>
      <c r="AH372" s="81"/>
      <c r="AI372" s="81"/>
    </row>
    <row r="373" spans="1:35" ht="24.75" hidden="1" customHeight="1">
      <c r="A373" s="99"/>
      <c r="B373" s="625"/>
      <c r="C373" s="625"/>
      <c r="D373" s="625"/>
      <c r="E373" s="625"/>
      <c r="F373" s="625"/>
      <c r="G373" s="625"/>
      <c r="H373" s="625"/>
      <c r="I373" s="625"/>
      <c r="J373" s="102"/>
      <c r="K373" s="3"/>
      <c r="L373" s="102"/>
      <c r="M373" s="3"/>
      <c r="N373" s="625"/>
      <c r="O373" s="625"/>
      <c r="P373" s="625"/>
      <c r="Q373" s="625"/>
      <c r="R373" s="625"/>
      <c r="S373" s="625"/>
      <c r="T373" s="624"/>
      <c r="U373" s="81"/>
      <c r="V373" s="81"/>
      <c r="W373" s="78"/>
      <c r="X373" s="78"/>
      <c r="Y373" s="78"/>
      <c r="Z373" s="78"/>
      <c r="AA373" s="78"/>
      <c r="AB373" s="78"/>
      <c r="AC373" s="78"/>
      <c r="AD373" s="81"/>
      <c r="AE373" s="81"/>
      <c r="AF373" s="81"/>
      <c r="AG373" s="81"/>
      <c r="AH373" s="81"/>
      <c r="AI373" s="81"/>
    </row>
    <row r="374" spans="1:35" ht="24.75" hidden="1" customHeight="1">
      <c r="A374" s="99"/>
      <c r="B374" s="637">
        <v>2</v>
      </c>
      <c r="C374" s="638"/>
      <c r="D374" s="638"/>
      <c r="E374" s="638"/>
      <c r="F374" s="638"/>
      <c r="G374" s="642"/>
      <c r="H374" s="639"/>
      <c r="I374" s="641"/>
      <c r="J374" s="102"/>
      <c r="K374" s="3"/>
      <c r="L374" s="102"/>
      <c r="M374" s="3"/>
      <c r="N374" s="620"/>
      <c r="O374" s="620"/>
      <c r="P374" s="623"/>
      <c r="Q374" s="626"/>
      <c r="R374" s="626"/>
      <c r="S374" s="655">
        <f>IF(COUNTIF(J374:M376,"CUMPLE")&gt;=1,(G374*I374),0)* (IF(N374="PRESENTÓ CERTIFICADO",1,0))* (IF(O374="ACORDE A ITEM 5.2.1 (T.R.)",1,0) )* ( IF(OR(Q374="SIN OBSERVACIÓN", Q374="REQUERIMIENTOS SUBSANADOS"),1,0)) *(IF(OR(R374="NINGUNO", R374="CUMPLEN CON LO SOLICITADO"),1,0))</f>
        <v>0</v>
      </c>
      <c r="T374" s="624"/>
      <c r="U374" s="81"/>
      <c r="V374" s="81"/>
      <c r="W374" s="78"/>
      <c r="X374" s="78"/>
      <c r="Y374" s="78"/>
      <c r="Z374" s="78"/>
      <c r="AA374" s="78"/>
      <c r="AB374" s="78"/>
      <c r="AC374" s="78"/>
      <c r="AD374" s="81"/>
      <c r="AE374" s="81"/>
      <c r="AF374" s="81"/>
      <c r="AG374" s="81"/>
      <c r="AH374" s="81"/>
      <c r="AI374" s="81"/>
    </row>
    <row r="375" spans="1:35" ht="24.75" hidden="1" customHeight="1">
      <c r="A375" s="99"/>
      <c r="B375" s="624"/>
      <c r="C375" s="624"/>
      <c r="D375" s="624"/>
      <c r="E375" s="624"/>
      <c r="F375" s="624"/>
      <c r="G375" s="624"/>
      <c r="H375" s="624"/>
      <c r="I375" s="624"/>
      <c r="J375" s="102"/>
      <c r="K375" s="3"/>
      <c r="L375" s="102"/>
      <c r="M375" s="3"/>
      <c r="N375" s="624"/>
      <c r="O375" s="624"/>
      <c r="P375" s="624"/>
      <c r="Q375" s="624"/>
      <c r="R375" s="624"/>
      <c r="S375" s="624"/>
      <c r="T375" s="624"/>
      <c r="U375" s="81"/>
      <c r="V375" s="81"/>
      <c r="W375" s="78"/>
      <c r="X375" s="78"/>
      <c r="Y375" s="78"/>
      <c r="Z375" s="78"/>
      <c r="AA375" s="78"/>
      <c r="AB375" s="78"/>
      <c r="AC375" s="78"/>
      <c r="AD375" s="81"/>
      <c r="AE375" s="81"/>
      <c r="AF375" s="81"/>
      <c r="AG375" s="81"/>
      <c r="AH375" s="81"/>
      <c r="AI375" s="81"/>
    </row>
    <row r="376" spans="1:35" ht="24.75" hidden="1" customHeight="1">
      <c r="A376" s="99"/>
      <c r="B376" s="625"/>
      <c r="C376" s="625"/>
      <c r="D376" s="625"/>
      <c r="E376" s="625"/>
      <c r="F376" s="625"/>
      <c r="G376" s="625"/>
      <c r="H376" s="625"/>
      <c r="I376" s="625"/>
      <c r="J376" s="102"/>
      <c r="K376" s="3"/>
      <c r="L376" s="102"/>
      <c r="M376" s="3"/>
      <c r="N376" s="625"/>
      <c r="O376" s="625"/>
      <c r="P376" s="625"/>
      <c r="Q376" s="625"/>
      <c r="R376" s="625"/>
      <c r="S376" s="625"/>
      <c r="T376" s="624"/>
      <c r="U376" s="81"/>
      <c r="V376" s="81"/>
      <c r="W376" s="78"/>
      <c r="X376" s="78"/>
      <c r="Y376" s="78"/>
      <c r="Z376" s="78"/>
      <c r="AA376" s="78"/>
      <c r="AB376" s="78"/>
      <c r="AC376" s="78"/>
      <c r="AD376" s="81"/>
      <c r="AE376" s="81"/>
      <c r="AF376" s="81"/>
      <c r="AG376" s="81"/>
      <c r="AH376" s="81"/>
      <c r="AI376" s="81"/>
    </row>
    <row r="377" spans="1:35" ht="24.75" hidden="1" customHeight="1">
      <c r="A377" s="99"/>
      <c r="B377" s="637">
        <v>3</v>
      </c>
      <c r="C377" s="627"/>
      <c r="D377" s="627"/>
      <c r="E377" s="627"/>
      <c r="F377" s="627"/>
      <c r="G377" s="649"/>
      <c r="H377" s="639"/>
      <c r="I377" s="640"/>
      <c r="J377" s="102"/>
      <c r="K377" s="3"/>
      <c r="L377" s="102"/>
      <c r="M377" s="3"/>
      <c r="N377" s="620"/>
      <c r="O377" s="620"/>
      <c r="P377" s="627"/>
      <c r="Q377" s="628"/>
      <c r="R377" s="628"/>
      <c r="S377" s="655">
        <f>IF(COUNTIF(J377:M379,"CUMPLE")&gt;=1,(G377*I377),0)* (IF(N377="PRESENTÓ CERTIFICADO",1,0))* (IF(O377="ACORDE A ITEM 5.2.1 (T.R.)",1,0) )* ( IF(OR(Q377="SIN OBSERVACIÓN", Q377="REQUERIMIENTOS SUBSANADOS"),1,0)) *(IF(OR(R377="NINGUNO", R377="CUMPLEN CON LO SOLICITADO"),1,0))</f>
        <v>0</v>
      </c>
      <c r="T377" s="624"/>
      <c r="U377" s="81"/>
      <c r="V377" s="81"/>
      <c r="W377" s="78"/>
      <c r="X377" s="78"/>
      <c r="Y377" s="78"/>
      <c r="Z377" s="78"/>
      <c r="AA377" s="78"/>
      <c r="AB377" s="78"/>
      <c r="AC377" s="78"/>
      <c r="AD377" s="81"/>
      <c r="AE377" s="81"/>
      <c r="AF377" s="81"/>
      <c r="AG377" s="81"/>
      <c r="AH377" s="81"/>
      <c r="AI377" s="81"/>
    </row>
    <row r="378" spans="1:35" ht="24.75" hidden="1" customHeight="1">
      <c r="A378" s="99"/>
      <c r="B378" s="624"/>
      <c r="C378" s="624"/>
      <c r="D378" s="624"/>
      <c r="E378" s="624"/>
      <c r="F378" s="624"/>
      <c r="G378" s="624"/>
      <c r="H378" s="624"/>
      <c r="I378" s="624"/>
      <c r="J378" s="102"/>
      <c r="K378" s="3"/>
      <c r="L378" s="102"/>
      <c r="M378" s="3"/>
      <c r="N378" s="624"/>
      <c r="O378" s="624"/>
      <c r="P378" s="624"/>
      <c r="Q378" s="624"/>
      <c r="R378" s="624"/>
      <c r="S378" s="624"/>
      <c r="T378" s="624"/>
      <c r="U378" s="81"/>
      <c r="V378" s="81"/>
      <c r="W378" s="78"/>
      <c r="X378" s="78"/>
      <c r="Y378" s="78"/>
      <c r="Z378" s="78"/>
      <c r="AA378" s="78"/>
      <c r="AB378" s="78"/>
      <c r="AC378" s="78"/>
      <c r="AD378" s="81"/>
      <c r="AE378" s="81"/>
      <c r="AF378" s="81"/>
      <c r="AG378" s="81"/>
      <c r="AH378" s="81"/>
      <c r="AI378" s="81"/>
    </row>
    <row r="379" spans="1:35" ht="24.75" hidden="1" customHeight="1">
      <c r="A379" s="99"/>
      <c r="B379" s="625"/>
      <c r="C379" s="625"/>
      <c r="D379" s="625"/>
      <c r="E379" s="625"/>
      <c r="F379" s="625"/>
      <c r="G379" s="625"/>
      <c r="H379" s="625"/>
      <c r="I379" s="625"/>
      <c r="J379" s="102"/>
      <c r="K379" s="3"/>
      <c r="L379" s="102"/>
      <c r="M379" s="3"/>
      <c r="N379" s="625"/>
      <c r="O379" s="625"/>
      <c r="P379" s="625"/>
      <c r="Q379" s="625"/>
      <c r="R379" s="625"/>
      <c r="S379" s="625"/>
      <c r="T379" s="624"/>
      <c r="U379" s="81"/>
      <c r="V379" s="81"/>
      <c r="W379" s="78"/>
      <c r="X379" s="78"/>
      <c r="Y379" s="78"/>
      <c r="Z379" s="78"/>
      <c r="AA379" s="78"/>
      <c r="AB379" s="78"/>
      <c r="AC379" s="78"/>
      <c r="AD379" s="81"/>
      <c r="AE379" s="81"/>
      <c r="AF379" s="81"/>
      <c r="AG379" s="81"/>
      <c r="AH379" s="81"/>
      <c r="AI379" s="81"/>
    </row>
    <row r="380" spans="1:35" ht="24.75" hidden="1" customHeight="1">
      <c r="A380" s="99"/>
      <c r="B380" s="637">
        <v>4</v>
      </c>
      <c r="C380" s="638"/>
      <c r="D380" s="638"/>
      <c r="E380" s="638"/>
      <c r="F380" s="638"/>
      <c r="G380" s="642"/>
      <c r="H380" s="639"/>
      <c r="I380" s="641"/>
      <c r="J380" s="102"/>
      <c r="K380" s="3"/>
      <c r="L380" s="102"/>
      <c r="M380" s="3"/>
      <c r="N380" s="620"/>
      <c r="O380" s="620"/>
      <c r="P380" s="623"/>
      <c r="Q380" s="626"/>
      <c r="R380" s="626"/>
      <c r="S380" s="655">
        <f>IF(COUNTIF(J380:M382,"CUMPLE")&gt;=1,(G380*I380),0)* (IF(N380="PRESENTÓ CERTIFICADO",1,0))* (IF(O380="ACORDE A ITEM 5.2.1 (T.R.)",1,0) )* ( IF(OR(Q380="SIN OBSERVACIÓN", Q380="REQUERIMIENTOS SUBSANADOS"),1,0)) *(IF(OR(R380="NINGUNO", R380="CUMPLEN CON LO SOLICITADO"),1,0))</f>
        <v>0</v>
      </c>
      <c r="T380" s="624"/>
      <c r="U380" s="81"/>
      <c r="V380" s="81"/>
      <c r="W380" s="78"/>
      <c r="X380" s="78"/>
      <c r="Y380" s="78"/>
      <c r="Z380" s="78"/>
      <c r="AA380" s="78"/>
      <c r="AB380" s="78"/>
      <c r="AC380" s="78"/>
      <c r="AD380" s="81"/>
      <c r="AE380" s="81"/>
      <c r="AF380" s="81"/>
      <c r="AG380" s="81"/>
      <c r="AH380" s="81"/>
      <c r="AI380" s="81"/>
    </row>
    <row r="381" spans="1:35" ht="24.75" hidden="1" customHeight="1">
      <c r="A381" s="99"/>
      <c r="B381" s="624"/>
      <c r="C381" s="624"/>
      <c r="D381" s="624"/>
      <c r="E381" s="624"/>
      <c r="F381" s="624"/>
      <c r="G381" s="624"/>
      <c r="H381" s="624"/>
      <c r="I381" s="624"/>
      <c r="J381" s="102"/>
      <c r="K381" s="3"/>
      <c r="L381" s="102"/>
      <c r="M381" s="3"/>
      <c r="N381" s="624"/>
      <c r="O381" s="624"/>
      <c r="P381" s="624"/>
      <c r="Q381" s="624"/>
      <c r="R381" s="624"/>
      <c r="S381" s="624"/>
      <c r="T381" s="624"/>
      <c r="U381" s="81"/>
      <c r="V381" s="81"/>
      <c r="W381" s="78"/>
      <c r="X381" s="78"/>
      <c r="Y381" s="78"/>
      <c r="Z381" s="78"/>
      <c r="AA381" s="78"/>
      <c r="AB381" s="78"/>
      <c r="AC381" s="78"/>
      <c r="AD381" s="81"/>
      <c r="AE381" s="81"/>
      <c r="AF381" s="81"/>
      <c r="AG381" s="81"/>
      <c r="AH381" s="81"/>
      <c r="AI381" s="81"/>
    </row>
    <row r="382" spans="1:35" ht="24.75" hidden="1" customHeight="1">
      <c r="A382" s="99"/>
      <c r="B382" s="625"/>
      <c r="C382" s="625"/>
      <c r="D382" s="625"/>
      <c r="E382" s="625"/>
      <c r="F382" s="625"/>
      <c r="G382" s="625"/>
      <c r="H382" s="625"/>
      <c r="I382" s="625"/>
      <c r="J382" s="102"/>
      <c r="K382" s="3"/>
      <c r="L382" s="102"/>
      <c r="M382" s="3"/>
      <c r="N382" s="625"/>
      <c r="O382" s="625"/>
      <c r="P382" s="625"/>
      <c r="Q382" s="625"/>
      <c r="R382" s="625"/>
      <c r="S382" s="625"/>
      <c r="T382" s="624"/>
      <c r="U382" s="81"/>
      <c r="V382" s="81"/>
      <c r="W382" s="78"/>
      <c r="X382" s="78"/>
      <c r="Y382" s="78"/>
      <c r="Z382" s="78"/>
      <c r="AA382" s="78"/>
      <c r="AB382" s="78"/>
      <c r="AC382" s="78"/>
      <c r="AD382" s="81"/>
      <c r="AE382" s="81"/>
      <c r="AF382" s="81"/>
      <c r="AG382" s="81"/>
      <c r="AH382" s="81"/>
      <c r="AI382" s="81"/>
    </row>
    <row r="383" spans="1:35" ht="24.75" hidden="1" customHeight="1">
      <c r="A383" s="99"/>
      <c r="B383" s="637">
        <v>5</v>
      </c>
      <c r="C383" s="627"/>
      <c r="D383" s="627"/>
      <c r="E383" s="627"/>
      <c r="F383" s="627"/>
      <c r="G383" s="649"/>
      <c r="H383" s="639"/>
      <c r="I383" s="640"/>
      <c r="J383" s="102"/>
      <c r="K383" s="3"/>
      <c r="L383" s="102"/>
      <c r="M383" s="3"/>
      <c r="N383" s="620"/>
      <c r="O383" s="620"/>
      <c r="P383" s="627"/>
      <c r="Q383" s="628"/>
      <c r="R383" s="628"/>
      <c r="S383" s="655">
        <f>IF(COUNTIF(J383:M385,"CUMPLE")&gt;=1,(G383*I383),0)* (IF(N383="PRESENTÓ CERTIFICADO",1,0))* (IF(O383="ACORDE A ITEM 5.2.1 (T.R.)",1,0) )* ( IF(OR(Q383="SIN OBSERVACIÓN", Q383="REQUERIMIENTOS SUBSANADOS"),1,0)) *(IF(OR(R383="NINGUNO", R383="CUMPLEN CON LO SOLICITADO"),1,0))</f>
        <v>0</v>
      </c>
      <c r="T383" s="624"/>
      <c r="U383" s="81"/>
      <c r="V383" s="81"/>
      <c r="W383" s="78"/>
      <c r="X383" s="78"/>
      <c r="Y383" s="78"/>
      <c r="Z383" s="78"/>
      <c r="AA383" s="78"/>
      <c r="AB383" s="78"/>
      <c r="AC383" s="78"/>
      <c r="AD383" s="81"/>
      <c r="AE383" s="81"/>
      <c r="AF383" s="81"/>
      <c r="AG383" s="81"/>
      <c r="AH383" s="81"/>
      <c r="AI383" s="81"/>
    </row>
    <row r="384" spans="1:35" ht="24.75" hidden="1" customHeight="1">
      <c r="A384" s="99"/>
      <c r="B384" s="624"/>
      <c r="C384" s="624"/>
      <c r="D384" s="624"/>
      <c r="E384" s="624"/>
      <c r="F384" s="624"/>
      <c r="G384" s="624"/>
      <c r="H384" s="624"/>
      <c r="I384" s="624"/>
      <c r="J384" s="102"/>
      <c r="K384" s="3"/>
      <c r="L384" s="102"/>
      <c r="M384" s="3"/>
      <c r="N384" s="624"/>
      <c r="O384" s="624"/>
      <c r="P384" s="624"/>
      <c r="Q384" s="624"/>
      <c r="R384" s="624"/>
      <c r="S384" s="624"/>
      <c r="T384" s="624"/>
      <c r="U384" s="81"/>
      <c r="V384" s="81"/>
      <c r="W384" s="78"/>
      <c r="X384" s="78"/>
      <c r="Y384" s="78"/>
      <c r="Z384" s="78"/>
      <c r="AA384" s="78"/>
      <c r="AB384" s="78"/>
      <c r="AC384" s="78"/>
      <c r="AD384" s="81"/>
      <c r="AE384" s="81"/>
      <c r="AF384" s="81"/>
      <c r="AG384" s="81"/>
      <c r="AH384" s="81"/>
      <c r="AI384" s="81"/>
    </row>
    <row r="385" spans="1:35" ht="24.75" hidden="1" customHeight="1">
      <c r="A385" s="99"/>
      <c r="B385" s="625"/>
      <c r="C385" s="625"/>
      <c r="D385" s="625"/>
      <c r="E385" s="625"/>
      <c r="F385" s="625"/>
      <c r="G385" s="625"/>
      <c r="H385" s="625"/>
      <c r="I385" s="625"/>
      <c r="J385" s="102"/>
      <c r="K385" s="3"/>
      <c r="L385" s="102"/>
      <c r="M385" s="3"/>
      <c r="N385" s="625"/>
      <c r="O385" s="625"/>
      <c r="P385" s="625"/>
      <c r="Q385" s="625"/>
      <c r="R385" s="625"/>
      <c r="S385" s="625"/>
      <c r="T385" s="625"/>
      <c r="U385" s="81"/>
      <c r="V385" s="81"/>
      <c r="W385" s="78"/>
      <c r="X385" s="78"/>
      <c r="Y385" s="78"/>
      <c r="Z385" s="78"/>
      <c r="AA385" s="81"/>
      <c r="AB385" s="81"/>
      <c r="AC385" s="81"/>
      <c r="AD385" s="81"/>
      <c r="AE385" s="81"/>
      <c r="AF385" s="81"/>
      <c r="AG385" s="81"/>
      <c r="AH385" s="81"/>
      <c r="AI385" s="81"/>
    </row>
    <row r="386" spans="1:35" ht="24.75" hidden="1" customHeight="1">
      <c r="A386" s="78"/>
      <c r="B386" s="643" t="str">
        <f>IF(S387=" "," ",IF(S387&gt;=$H$6,"CUMPLE CON LA EXPERIENCIA REQUERIDA","NO CUMPLE CON LA EXPERIENCIA REQUERIDA"))</f>
        <v>NO CUMPLE CON LA EXPERIENCIA REQUERIDA</v>
      </c>
      <c r="C386" s="644"/>
      <c r="D386" s="644"/>
      <c r="E386" s="644"/>
      <c r="F386" s="644"/>
      <c r="G386" s="644"/>
      <c r="H386" s="644"/>
      <c r="I386" s="644"/>
      <c r="J386" s="644"/>
      <c r="K386" s="644"/>
      <c r="L386" s="644"/>
      <c r="M386" s="644"/>
      <c r="N386" s="644"/>
      <c r="O386" s="645"/>
      <c r="P386" s="629" t="s">
        <v>69</v>
      </c>
      <c r="Q386" s="630"/>
      <c r="R386" s="470"/>
      <c r="S386" s="107">
        <f>IF(T371="SI",SUM(S371:S385),0)</f>
        <v>0</v>
      </c>
      <c r="T386" s="628" t="str">
        <f>IF(S387=" "," ",IF(S387&gt;=$H$6,"CUMPLE","NO CUMPLE"))</f>
        <v>NO CUMPLE</v>
      </c>
      <c r="U386" s="78"/>
      <c r="V386" s="78"/>
      <c r="W386" s="78"/>
      <c r="X386" s="78"/>
      <c r="Y386" s="78"/>
      <c r="Z386" s="78"/>
      <c r="AA386" s="78"/>
      <c r="AB386" s="78"/>
      <c r="AC386" s="78"/>
      <c r="AD386" s="78"/>
      <c r="AE386" s="78"/>
      <c r="AF386" s="78"/>
      <c r="AG386" s="78"/>
      <c r="AH386" s="78"/>
      <c r="AI386" s="78"/>
    </row>
    <row r="387" spans="1:35" ht="24.75" hidden="1" customHeight="1">
      <c r="A387" s="81"/>
      <c r="B387" s="646"/>
      <c r="C387" s="647"/>
      <c r="D387" s="647"/>
      <c r="E387" s="647"/>
      <c r="F387" s="647"/>
      <c r="G387" s="647"/>
      <c r="H387" s="647"/>
      <c r="I387" s="647"/>
      <c r="J387" s="647"/>
      <c r="K387" s="647"/>
      <c r="L387" s="647"/>
      <c r="M387" s="647"/>
      <c r="N387" s="647"/>
      <c r="O387" s="648"/>
      <c r="P387" s="629" t="s">
        <v>70</v>
      </c>
      <c r="Q387" s="630"/>
      <c r="R387" s="470"/>
      <c r="S387" s="108">
        <f>IFERROR((S386/$P$6)," ")</f>
        <v>0</v>
      </c>
      <c r="T387" s="625"/>
      <c r="U387" s="81"/>
      <c r="V387" s="81"/>
      <c r="W387" s="78"/>
      <c r="X387" s="78"/>
      <c r="Y387" s="78"/>
      <c r="Z387" s="78"/>
      <c r="AA387" s="81"/>
      <c r="AB387" s="81"/>
      <c r="AC387" s="81"/>
      <c r="AD387" s="81"/>
      <c r="AE387" s="81"/>
      <c r="AF387" s="81"/>
      <c r="AG387" s="81"/>
      <c r="AH387" s="81"/>
      <c r="AI387" s="81"/>
    </row>
    <row r="388" spans="1:35" ht="30" hidden="1" customHeight="1">
      <c r="A388" s="78"/>
      <c r="B388" s="78"/>
      <c r="C388" s="78"/>
      <c r="D388" s="78"/>
      <c r="E388" s="89"/>
      <c r="F388" s="90"/>
      <c r="G388" s="90"/>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row>
    <row r="389" spans="1:35" ht="30" customHeight="1">
      <c r="A389" s="78"/>
      <c r="B389" s="78"/>
      <c r="C389" s="78"/>
      <c r="D389" s="78"/>
      <c r="E389" s="89"/>
      <c r="F389" s="90"/>
      <c r="G389" s="90"/>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row>
    <row r="390" spans="1:35" ht="30" customHeight="1">
      <c r="A390" s="78"/>
      <c r="B390" s="78"/>
      <c r="C390" s="78"/>
      <c r="D390" s="78"/>
      <c r="E390" s="89"/>
      <c r="F390" s="90"/>
      <c r="G390" s="90"/>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row>
    <row r="391" spans="1:35" ht="30" customHeight="1">
      <c r="A391" s="78"/>
      <c r="B391" s="78"/>
      <c r="C391" s="78"/>
      <c r="D391" s="78"/>
      <c r="E391" s="89"/>
      <c r="F391" s="90"/>
      <c r="G391" s="90"/>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row>
    <row r="392" spans="1:35" ht="30" customHeight="1">
      <c r="A392" s="78"/>
      <c r="B392" s="78"/>
      <c r="C392" s="78"/>
      <c r="D392" s="78"/>
      <c r="E392" s="89"/>
      <c r="F392" s="90"/>
      <c r="G392" s="90"/>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78"/>
      <c r="AI392" s="78"/>
    </row>
    <row r="393" spans="1:35" ht="30" customHeight="1">
      <c r="A393" s="78"/>
      <c r="B393" s="78"/>
      <c r="C393" s="78"/>
      <c r="D393" s="78"/>
      <c r="E393" s="89"/>
      <c r="F393" s="90"/>
      <c r="G393" s="90"/>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78"/>
      <c r="AI393" s="78"/>
    </row>
    <row r="394" spans="1:35" ht="30" customHeight="1">
      <c r="A394" s="78"/>
      <c r="B394" s="78"/>
      <c r="C394" s="78"/>
      <c r="D394" s="78"/>
      <c r="E394" s="89"/>
      <c r="F394" s="90"/>
      <c r="G394" s="90"/>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row>
    <row r="395" spans="1:35" ht="30" customHeight="1">
      <c r="A395" s="78"/>
      <c r="B395" s="78"/>
      <c r="C395" s="78"/>
      <c r="D395" s="78"/>
      <c r="E395" s="89"/>
      <c r="F395" s="90"/>
      <c r="G395" s="90"/>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row>
    <row r="396" spans="1:35" ht="30" customHeight="1">
      <c r="A396" s="78"/>
      <c r="B396" s="78"/>
      <c r="C396" s="78"/>
      <c r="D396" s="78"/>
      <c r="E396" s="89"/>
      <c r="F396" s="90"/>
      <c r="G396" s="90"/>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row>
    <row r="397" spans="1:35" ht="30" customHeight="1">
      <c r="A397" s="78"/>
      <c r="B397" s="78"/>
      <c r="C397" s="78"/>
      <c r="D397" s="78"/>
      <c r="E397" s="89"/>
      <c r="F397" s="90"/>
      <c r="G397" s="90"/>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row>
    <row r="398" spans="1:35" ht="30" customHeight="1">
      <c r="A398" s="78"/>
      <c r="B398" s="78"/>
      <c r="C398" s="78"/>
      <c r="D398" s="78"/>
      <c r="E398" s="89"/>
      <c r="F398" s="90"/>
      <c r="G398" s="90"/>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row>
    <row r="399" spans="1:35" ht="30" customHeight="1">
      <c r="A399" s="78"/>
      <c r="B399" s="78"/>
      <c r="C399" s="78"/>
      <c r="D399" s="78"/>
      <c r="E399" s="89"/>
      <c r="F399" s="90"/>
      <c r="G399" s="90"/>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row>
    <row r="400" spans="1:35" ht="30" customHeight="1">
      <c r="A400" s="78"/>
      <c r="B400" s="78"/>
      <c r="C400" s="78"/>
      <c r="D400" s="78"/>
      <c r="E400" s="89"/>
      <c r="F400" s="90"/>
      <c r="G400" s="90"/>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row>
    <row r="401" spans="1:35" ht="30" customHeight="1">
      <c r="A401" s="78"/>
      <c r="B401" s="78"/>
      <c r="C401" s="78"/>
      <c r="D401" s="78"/>
      <c r="E401" s="89"/>
      <c r="F401" s="90"/>
      <c r="G401" s="90"/>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row>
    <row r="402" spans="1:35" ht="30" customHeight="1">
      <c r="A402" s="78"/>
      <c r="B402" s="78"/>
      <c r="C402" s="78"/>
      <c r="D402" s="78"/>
      <c r="E402" s="89"/>
      <c r="F402" s="90"/>
      <c r="G402" s="90"/>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row>
    <row r="403" spans="1:35" ht="30" customHeight="1">
      <c r="A403" s="78"/>
      <c r="B403" s="78"/>
      <c r="C403" s="78"/>
      <c r="D403" s="78"/>
      <c r="E403" s="89"/>
      <c r="F403" s="90"/>
      <c r="G403" s="90"/>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row>
    <row r="404" spans="1:35" ht="30" customHeight="1">
      <c r="A404" s="78"/>
      <c r="B404" s="78"/>
      <c r="C404" s="78"/>
      <c r="D404" s="78"/>
      <c r="E404" s="89"/>
      <c r="F404" s="90"/>
      <c r="G404" s="90"/>
      <c r="H404" s="78"/>
      <c r="I404" s="78"/>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c r="AI404" s="78"/>
    </row>
    <row r="405" spans="1:35" ht="30" customHeight="1">
      <c r="A405" s="78"/>
      <c r="B405" s="78"/>
      <c r="C405" s="78"/>
      <c r="D405" s="78"/>
      <c r="E405" s="89"/>
      <c r="F405" s="90"/>
      <c r="G405" s="90"/>
      <c r="H405" s="78"/>
      <c r="I405" s="78"/>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c r="AI405" s="78"/>
    </row>
    <row r="406" spans="1:35" ht="30" customHeight="1">
      <c r="A406" s="78"/>
      <c r="B406" s="78"/>
      <c r="C406" s="78"/>
      <c r="D406" s="78"/>
      <c r="E406" s="89"/>
      <c r="F406" s="90"/>
      <c r="G406" s="90"/>
      <c r="H406" s="78"/>
      <c r="I406" s="78"/>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c r="AI406" s="78"/>
    </row>
    <row r="407" spans="1:35" ht="30" customHeight="1">
      <c r="A407" s="78"/>
      <c r="B407" s="78"/>
      <c r="C407" s="78"/>
      <c r="D407" s="78"/>
      <c r="E407" s="89"/>
      <c r="F407" s="90"/>
      <c r="G407" s="90"/>
      <c r="H407" s="78"/>
      <c r="I407" s="78"/>
      <c r="J407" s="78"/>
      <c r="K407" s="78"/>
      <c r="L407" s="78"/>
      <c r="M407" s="78"/>
      <c r="N407" s="78"/>
      <c r="O407" s="78"/>
      <c r="P407" s="78"/>
      <c r="Q407" s="78"/>
      <c r="R407" s="78"/>
      <c r="S407" s="78"/>
      <c r="T407" s="78"/>
      <c r="U407" s="78"/>
      <c r="V407" s="78"/>
      <c r="W407" s="78"/>
      <c r="X407" s="78"/>
      <c r="Y407" s="78"/>
      <c r="Z407" s="78"/>
      <c r="AA407" s="78"/>
      <c r="AB407" s="78"/>
      <c r="AC407" s="78"/>
      <c r="AD407" s="78"/>
      <c r="AE407" s="78"/>
      <c r="AF407" s="78"/>
      <c r="AG407" s="78"/>
      <c r="AH407" s="78"/>
      <c r="AI407" s="78"/>
    </row>
    <row r="408" spans="1:35" ht="30" customHeight="1">
      <c r="A408" s="78"/>
      <c r="B408" s="78"/>
      <c r="C408" s="78"/>
      <c r="D408" s="78"/>
      <c r="E408" s="89"/>
      <c r="F408" s="90"/>
      <c r="G408" s="90"/>
      <c r="H408" s="78"/>
      <c r="I408" s="78"/>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c r="AH408" s="78"/>
      <c r="AI408" s="78"/>
    </row>
    <row r="409" spans="1:35" ht="30" customHeight="1">
      <c r="A409" s="78"/>
      <c r="B409" s="78"/>
      <c r="C409" s="78"/>
      <c r="D409" s="78"/>
      <c r="E409" s="89"/>
      <c r="F409" s="90"/>
      <c r="G409" s="90"/>
      <c r="H409" s="78"/>
      <c r="I409" s="78"/>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c r="AH409" s="78"/>
      <c r="AI409" s="78"/>
    </row>
    <row r="410" spans="1:35" ht="30" customHeight="1">
      <c r="A410" s="78"/>
      <c r="B410" s="78"/>
      <c r="C410" s="78"/>
      <c r="D410" s="78"/>
      <c r="E410" s="89"/>
      <c r="F410" s="90"/>
      <c r="G410" s="90"/>
      <c r="H410" s="78"/>
      <c r="I410" s="78"/>
      <c r="J410" s="78"/>
      <c r="K410" s="78"/>
      <c r="L410" s="78"/>
      <c r="M410" s="78"/>
      <c r="N410" s="78"/>
      <c r="O410" s="78"/>
      <c r="P410" s="78"/>
      <c r="Q410" s="78"/>
      <c r="R410" s="78"/>
      <c r="S410" s="78"/>
      <c r="T410" s="78"/>
      <c r="U410" s="78"/>
      <c r="V410" s="78"/>
      <c r="W410" s="78"/>
      <c r="X410" s="78"/>
      <c r="Y410" s="78"/>
      <c r="Z410" s="78"/>
      <c r="AA410" s="78"/>
      <c r="AB410" s="78"/>
      <c r="AC410" s="78"/>
      <c r="AD410" s="78"/>
      <c r="AE410" s="78"/>
      <c r="AF410" s="78"/>
      <c r="AG410" s="78"/>
      <c r="AH410" s="78"/>
      <c r="AI410" s="78"/>
    </row>
    <row r="411" spans="1:35" ht="30" customHeight="1">
      <c r="A411" s="78"/>
      <c r="B411" s="78"/>
      <c r="C411" s="78"/>
      <c r="D411" s="78"/>
      <c r="E411" s="89"/>
      <c r="F411" s="90"/>
      <c r="G411" s="90"/>
      <c r="H411" s="78"/>
      <c r="I411" s="78"/>
      <c r="J411" s="78"/>
      <c r="K411" s="78"/>
      <c r="L411" s="78"/>
      <c r="M411" s="78"/>
      <c r="N411" s="78"/>
      <c r="O411" s="78"/>
      <c r="P411" s="78"/>
      <c r="Q411" s="78"/>
      <c r="R411" s="78"/>
      <c r="S411" s="78"/>
      <c r="T411" s="78"/>
      <c r="U411" s="78"/>
      <c r="V411" s="78"/>
      <c r="W411" s="78"/>
      <c r="X411" s="78"/>
      <c r="Y411" s="78"/>
      <c r="Z411" s="78"/>
      <c r="AA411" s="78"/>
      <c r="AB411" s="78"/>
      <c r="AC411" s="78"/>
      <c r="AD411" s="78"/>
      <c r="AE411" s="78"/>
      <c r="AF411" s="78"/>
      <c r="AG411" s="78"/>
      <c r="AH411" s="78"/>
      <c r="AI411" s="78"/>
    </row>
    <row r="412" spans="1:35" ht="30" customHeight="1">
      <c r="A412" s="78"/>
      <c r="B412" s="78"/>
      <c r="C412" s="78"/>
      <c r="D412" s="78"/>
      <c r="E412" s="89"/>
      <c r="F412" s="90"/>
      <c r="G412" s="90"/>
      <c r="H412" s="78"/>
      <c r="I412" s="78"/>
      <c r="J412" s="78"/>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c r="AI412" s="78"/>
    </row>
    <row r="413" spans="1:35" ht="30" customHeight="1">
      <c r="A413" s="78"/>
      <c r="B413" s="78"/>
      <c r="C413" s="78"/>
      <c r="D413" s="78"/>
      <c r="E413" s="89"/>
      <c r="F413" s="90"/>
      <c r="G413" s="90"/>
      <c r="H413" s="78"/>
      <c r="I413" s="78"/>
      <c r="J413" s="78"/>
      <c r="K413" s="78"/>
      <c r="L413" s="78"/>
      <c r="M413" s="78"/>
      <c r="N413" s="78"/>
      <c r="O413" s="78"/>
      <c r="P413" s="78"/>
      <c r="Q413" s="78"/>
      <c r="R413" s="78"/>
      <c r="S413" s="78"/>
      <c r="T413" s="78"/>
      <c r="U413" s="78"/>
      <c r="V413" s="78"/>
      <c r="W413" s="78"/>
      <c r="X413" s="78"/>
      <c r="Y413" s="78"/>
      <c r="Z413" s="78"/>
      <c r="AA413" s="78"/>
      <c r="AB413" s="78"/>
      <c r="AC413" s="78"/>
      <c r="AD413" s="78"/>
      <c r="AE413" s="78"/>
      <c r="AF413" s="78"/>
      <c r="AG413" s="78"/>
      <c r="AH413" s="78"/>
      <c r="AI413" s="78"/>
    </row>
    <row r="414" spans="1:35" ht="30" customHeight="1">
      <c r="A414" s="78"/>
      <c r="B414" s="78"/>
      <c r="C414" s="78"/>
      <c r="D414" s="78"/>
      <c r="E414" s="89"/>
      <c r="F414" s="90"/>
      <c r="G414" s="90"/>
      <c r="H414" s="78"/>
      <c r="I414" s="78"/>
      <c r="J414" s="78"/>
      <c r="K414" s="78"/>
      <c r="L414" s="78"/>
      <c r="M414" s="78"/>
      <c r="N414" s="78"/>
      <c r="O414" s="78"/>
      <c r="P414" s="78"/>
      <c r="Q414" s="78"/>
      <c r="R414" s="78"/>
      <c r="S414" s="78"/>
      <c r="T414" s="78"/>
      <c r="U414" s="78"/>
      <c r="V414" s="78"/>
      <c r="W414" s="78"/>
      <c r="X414" s="78"/>
      <c r="Y414" s="78"/>
      <c r="Z414" s="78"/>
      <c r="AA414" s="78"/>
      <c r="AB414" s="78"/>
      <c r="AC414" s="78"/>
      <c r="AD414" s="78"/>
      <c r="AE414" s="78"/>
      <c r="AF414" s="78"/>
      <c r="AG414" s="78"/>
      <c r="AH414" s="78"/>
      <c r="AI414" s="78"/>
    </row>
    <row r="415" spans="1:35" ht="30" customHeight="1">
      <c r="A415" s="78"/>
      <c r="B415" s="78"/>
      <c r="C415" s="78"/>
      <c r="D415" s="78"/>
      <c r="E415" s="89"/>
      <c r="F415" s="90"/>
      <c r="G415" s="90"/>
      <c r="H415" s="78"/>
      <c r="I415" s="78"/>
      <c r="J415" s="78"/>
      <c r="K415" s="78"/>
      <c r="L415" s="78"/>
      <c r="M415" s="78"/>
      <c r="N415" s="78"/>
      <c r="O415" s="78"/>
      <c r="P415" s="78"/>
      <c r="Q415" s="78"/>
      <c r="R415" s="78"/>
      <c r="S415" s="78"/>
      <c r="T415" s="78"/>
      <c r="U415" s="78"/>
      <c r="V415" s="78"/>
      <c r="W415" s="78"/>
      <c r="X415" s="78"/>
      <c r="Y415" s="78"/>
      <c r="Z415" s="78"/>
      <c r="AA415" s="78"/>
      <c r="AB415" s="78"/>
      <c r="AC415" s="78"/>
      <c r="AD415" s="78"/>
      <c r="AE415" s="78"/>
      <c r="AF415" s="78"/>
      <c r="AG415" s="78"/>
      <c r="AH415" s="78"/>
      <c r="AI415" s="78"/>
    </row>
    <row r="416" spans="1:35" ht="30" customHeight="1">
      <c r="A416" s="78"/>
      <c r="B416" s="78"/>
      <c r="C416" s="78"/>
      <c r="D416" s="78"/>
      <c r="E416" s="89"/>
      <c r="F416" s="90"/>
      <c r="G416" s="90"/>
      <c r="H416" s="78"/>
      <c r="I416" s="78"/>
      <c r="J416" s="78"/>
      <c r="K416" s="78"/>
      <c r="L416" s="78"/>
      <c r="M416" s="78"/>
      <c r="N416" s="78"/>
      <c r="O416" s="78"/>
      <c r="P416" s="78"/>
      <c r="Q416" s="78"/>
      <c r="R416" s="78"/>
      <c r="S416" s="78"/>
      <c r="T416" s="78"/>
      <c r="U416" s="78"/>
      <c r="V416" s="78"/>
      <c r="W416" s="78"/>
      <c r="X416" s="78"/>
      <c r="Y416" s="78"/>
      <c r="Z416" s="78"/>
      <c r="AA416" s="78"/>
      <c r="AB416" s="78"/>
      <c r="AC416" s="78"/>
      <c r="AD416" s="78"/>
      <c r="AE416" s="78"/>
      <c r="AF416" s="78"/>
      <c r="AG416" s="78"/>
      <c r="AH416" s="78"/>
      <c r="AI416" s="78"/>
    </row>
    <row r="417" spans="1:35" ht="30" customHeight="1">
      <c r="A417" s="78"/>
      <c r="B417" s="78"/>
      <c r="C417" s="78"/>
      <c r="D417" s="78"/>
      <c r="E417" s="89"/>
      <c r="F417" s="90"/>
      <c r="G417" s="90"/>
      <c r="H417" s="78"/>
      <c r="I417" s="78"/>
      <c r="J417" s="78"/>
      <c r="K417" s="78"/>
      <c r="L417" s="78"/>
      <c r="M417" s="78"/>
      <c r="N417" s="78"/>
      <c r="O417" s="78"/>
      <c r="P417" s="78"/>
      <c r="Q417" s="78"/>
      <c r="R417" s="78"/>
      <c r="S417" s="78"/>
      <c r="T417" s="78"/>
      <c r="U417" s="78"/>
      <c r="V417" s="78"/>
      <c r="W417" s="78"/>
      <c r="X417" s="78"/>
      <c r="Y417" s="78"/>
      <c r="Z417" s="78"/>
      <c r="AA417" s="78"/>
      <c r="AB417" s="78"/>
      <c r="AC417" s="78"/>
      <c r="AD417" s="78"/>
      <c r="AE417" s="78"/>
      <c r="AF417" s="78"/>
      <c r="AG417" s="78"/>
      <c r="AH417" s="78"/>
      <c r="AI417" s="78"/>
    </row>
    <row r="418" spans="1:35" ht="30" customHeight="1">
      <c r="A418" s="78"/>
      <c r="B418" s="78"/>
      <c r="C418" s="78"/>
      <c r="D418" s="78"/>
      <c r="E418" s="89"/>
      <c r="F418" s="90"/>
      <c r="G418" s="90"/>
      <c r="H418" s="78"/>
      <c r="I418" s="78"/>
      <c r="J418" s="78"/>
      <c r="K418" s="78"/>
      <c r="L418" s="78"/>
      <c r="M418" s="78"/>
      <c r="N418" s="78"/>
      <c r="O418" s="78"/>
      <c r="P418" s="78"/>
      <c r="Q418" s="78"/>
      <c r="R418" s="78"/>
      <c r="S418" s="78"/>
      <c r="T418" s="78"/>
      <c r="U418" s="78"/>
      <c r="V418" s="78"/>
      <c r="W418" s="78"/>
      <c r="X418" s="78"/>
      <c r="Y418" s="78"/>
      <c r="Z418" s="78"/>
      <c r="AA418" s="78"/>
      <c r="AB418" s="78"/>
      <c r="AC418" s="78"/>
      <c r="AD418" s="78"/>
      <c r="AE418" s="78"/>
      <c r="AF418" s="78"/>
      <c r="AG418" s="78"/>
      <c r="AH418" s="78"/>
      <c r="AI418" s="78"/>
    </row>
    <row r="419" spans="1:35" ht="30" customHeight="1">
      <c r="A419" s="78"/>
      <c r="B419" s="78"/>
      <c r="C419" s="78"/>
      <c r="D419" s="78"/>
      <c r="E419" s="89"/>
      <c r="F419" s="90"/>
      <c r="G419" s="90"/>
      <c r="H419" s="78"/>
      <c r="I419" s="78"/>
      <c r="J419" s="78"/>
      <c r="K419" s="78"/>
      <c r="L419" s="78"/>
      <c r="M419" s="78"/>
      <c r="N419" s="78"/>
      <c r="O419" s="78"/>
      <c r="P419" s="78"/>
      <c r="Q419" s="78"/>
      <c r="R419" s="78"/>
      <c r="S419" s="78"/>
      <c r="T419" s="78"/>
      <c r="U419" s="78"/>
      <c r="V419" s="78"/>
      <c r="W419" s="78"/>
      <c r="X419" s="78"/>
      <c r="Y419" s="78"/>
      <c r="Z419" s="78"/>
      <c r="AA419" s="78"/>
      <c r="AB419" s="78"/>
      <c r="AC419" s="78"/>
      <c r="AD419" s="78"/>
      <c r="AE419" s="78"/>
      <c r="AF419" s="78"/>
      <c r="AG419" s="78"/>
      <c r="AH419" s="78"/>
      <c r="AI419" s="78"/>
    </row>
    <row r="420" spans="1:35" ht="30" customHeight="1">
      <c r="A420" s="78"/>
      <c r="B420" s="78"/>
      <c r="C420" s="78"/>
      <c r="D420" s="78"/>
      <c r="E420" s="89"/>
      <c r="F420" s="90"/>
      <c r="G420" s="90"/>
      <c r="H420" s="78"/>
      <c r="I420" s="78"/>
      <c r="J420" s="78"/>
      <c r="K420" s="78"/>
      <c r="L420" s="78"/>
      <c r="M420" s="78"/>
      <c r="N420" s="78"/>
      <c r="O420" s="78"/>
      <c r="P420" s="78"/>
      <c r="Q420" s="78"/>
      <c r="R420" s="78"/>
      <c r="S420" s="78"/>
      <c r="T420" s="78"/>
      <c r="U420" s="78"/>
      <c r="V420" s="78"/>
      <c r="W420" s="78"/>
      <c r="X420" s="78"/>
      <c r="Y420" s="78"/>
      <c r="Z420" s="78"/>
      <c r="AA420" s="78"/>
      <c r="AB420" s="78"/>
      <c r="AC420" s="78"/>
      <c r="AD420" s="78"/>
      <c r="AE420" s="78"/>
      <c r="AF420" s="78"/>
      <c r="AG420" s="78"/>
      <c r="AH420" s="78"/>
      <c r="AI420" s="78"/>
    </row>
    <row r="421" spans="1:35" ht="30" customHeight="1">
      <c r="A421" s="78"/>
      <c r="B421" s="78"/>
      <c r="C421" s="78"/>
      <c r="D421" s="78"/>
      <c r="E421" s="89"/>
      <c r="F421" s="90"/>
      <c r="G421" s="90"/>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78"/>
      <c r="AI421" s="78"/>
    </row>
    <row r="422" spans="1:35" ht="30" customHeight="1">
      <c r="A422" s="78"/>
      <c r="B422" s="78"/>
      <c r="C422" s="78"/>
      <c r="D422" s="78"/>
      <c r="E422" s="89"/>
      <c r="F422" s="90"/>
      <c r="G422" s="90"/>
      <c r="H422" s="78"/>
      <c r="I422" s="78"/>
      <c r="J422" s="78"/>
      <c r="K422" s="78"/>
      <c r="L422" s="78"/>
      <c r="M422" s="78"/>
      <c r="N422" s="78"/>
      <c r="O422" s="78"/>
      <c r="P422" s="78"/>
      <c r="Q422" s="78"/>
      <c r="R422" s="78"/>
      <c r="S422" s="78"/>
      <c r="T422" s="78"/>
      <c r="U422" s="78"/>
      <c r="V422" s="78"/>
      <c r="W422" s="78"/>
      <c r="X422" s="78"/>
      <c r="Y422" s="78"/>
      <c r="Z422" s="78"/>
      <c r="AA422" s="78"/>
      <c r="AB422" s="78"/>
      <c r="AC422" s="78"/>
      <c r="AD422" s="78"/>
      <c r="AE422" s="78"/>
      <c r="AF422" s="78"/>
      <c r="AG422" s="78"/>
      <c r="AH422" s="78"/>
      <c r="AI422" s="78"/>
    </row>
    <row r="423" spans="1:35" ht="30" customHeight="1">
      <c r="A423" s="78"/>
      <c r="B423" s="78"/>
      <c r="C423" s="78"/>
      <c r="D423" s="78"/>
      <c r="E423" s="89"/>
      <c r="F423" s="90"/>
      <c r="G423" s="90"/>
      <c r="H423" s="78"/>
      <c r="I423" s="78"/>
      <c r="J423" s="78"/>
      <c r="K423" s="78"/>
      <c r="L423" s="78"/>
      <c r="M423" s="78"/>
      <c r="N423" s="78"/>
      <c r="O423" s="78"/>
      <c r="P423" s="78"/>
      <c r="Q423" s="78"/>
      <c r="R423" s="78"/>
      <c r="S423" s="78"/>
      <c r="T423" s="78"/>
      <c r="U423" s="78"/>
      <c r="V423" s="78"/>
      <c r="W423" s="78"/>
      <c r="X423" s="78"/>
      <c r="Y423" s="78"/>
      <c r="Z423" s="78"/>
      <c r="AA423" s="78"/>
      <c r="AB423" s="78"/>
      <c r="AC423" s="78"/>
      <c r="AD423" s="78"/>
      <c r="AE423" s="78"/>
      <c r="AF423" s="78"/>
      <c r="AG423" s="78"/>
      <c r="AH423" s="78"/>
      <c r="AI423" s="78"/>
    </row>
    <row r="424" spans="1:35" ht="30" customHeight="1">
      <c r="A424" s="78"/>
      <c r="B424" s="78"/>
      <c r="C424" s="78"/>
      <c r="D424" s="78"/>
      <c r="E424" s="89"/>
      <c r="F424" s="90"/>
      <c r="G424" s="90"/>
      <c r="H424" s="78"/>
      <c r="I424" s="78"/>
      <c r="J424" s="78"/>
      <c r="K424" s="78"/>
      <c r="L424" s="78"/>
      <c r="M424" s="78"/>
      <c r="N424" s="78"/>
      <c r="O424" s="78"/>
      <c r="P424" s="78"/>
      <c r="Q424" s="78"/>
      <c r="R424" s="78"/>
      <c r="S424" s="78"/>
      <c r="T424" s="78"/>
      <c r="U424" s="78"/>
      <c r="V424" s="78"/>
      <c r="W424" s="78"/>
      <c r="X424" s="78"/>
      <c r="Y424" s="78"/>
      <c r="Z424" s="78"/>
      <c r="AA424" s="78"/>
      <c r="AB424" s="78"/>
      <c r="AC424" s="78"/>
      <c r="AD424" s="78"/>
      <c r="AE424" s="78"/>
      <c r="AF424" s="78"/>
      <c r="AG424" s="78"/>
      <c r="AH424" s="78"/>
      <c r="AI424" s="78"/>
    </row>
    <row r="425" spans="1:35" ht="30" customHeight="1">
      <c r="A425" s="78"/>
      <c r="B425" s="78"/>
      <c r="C425" s="78"/>
      <c r="D425" s="78"/>
      <c r="E425" s="89"/>
      <c r="F425" s="90"/>
      <c r="G425" s="90"/>
      <c r="H425" s="78"/>
      <c r="I425" s="78"/>
      <c r="J425" s="78"/>
      <c r="K425" s="78"/>
      <c r="L425" s="78"/>
      <c r="M425" s="78"/>
      <c r="N425" s="78"/>
      <c r="O425" s="78"/>
      <c r="P425" s="78"/>
      <c r="Q425" s="78"/>
      <c r="R425" s="78"/>
      <c r="S425" s="78"/>
      <c r="T425" s="78"/>
      <c r="U425" s="78"/>
      <c r="V425" s="78"/>
      <c r="W425" s="78"/>
      <c r="X425" s="78"/>
      <c r="Y425" s="78"/>
      <c r="Z425" s="78"/>
      <c r="AA425" s="78"/>
      <c r="AB425" s="78"/>
      <c r="AC425" s="78"/>
      <c r="AD425" s="78"/>
      <c r="AE425" s="78"/>
      <c r="AF425" s="78"/>
      <c r="AG425" s="78"/>
      <c r="AH425" s="78"/>
      <c r="AI425" s="78"/>
    </row>
    <row r="426" spans="1:35" ht="30" customHeight="1">
      <c r="A426" s="78"/>
      <c r="B426" s="78"/>
      <c r="C426" s="78"/>
      <c r="D426" s="78"/>
      <c r="E426" s="89"/>
      <c r="F426" s="90"/>
      <c r="G426" s="90"/>
      <c r="H426" s="78"/>
      <c r="I426" s="78"/>
      <c r="J426" s="78"/>
      <c r="K426" s="78"/>
      <c r="L426" s="78"/>
      <c r="M426" s="78"/>
      <c r="N426" s="78"/>
      <c r="O426" s="78"/>
      <c r="P426" s="78"/>
      <c r="Q426" s="78"/>
      <c r="R426" s="78"/>
      <c r="S426" s="78"/>
      <c r="T426" s="78"/>
      <c r="U426" s="78"/>
      <c r="V426" s="78"/>
      <c r="W426" s="78"/>
      <c r="X426" s="78"/>
      <c r="Y426" s="78"/>
      <c r="Z426" s="78"/>
      <c r="AA426" s="78"/>
      <c r="AB426" s="78"/>
      <c r="AC426" s="78"/>
      <c r="AD426" s="78"/>
      <c r="AE426" s="78"/>
      <c r="AF426" s="78"/>
      <c r="AG426" s="78"/>
      <c r="AH426" s="78"/>
      <c r="AI426" s="78"/>
    </row>
    <row r="427" spans="1:35" ht="30" customHeight="1">
      <c r="A427" s="78"/>
      <c r="B427" s="78"/>
      <c r="C427" s="78"/>
      <c r="D427" s="78"/>
      <c r="E427" s="89"/>
      <c r="F427" s="90"/>
      <c r="G427" s="90"/>
      <c r="H427" s="78"/>
      <c r="I427" s="78"/>
      <c r="J427" s="78"/>
      <c r="K427" s="78"/>
      <c r="L427" s="78"/>
      <c r="M427" s="78"/>
      <c r="N427" s="78"/>
      <c r="O427" s="78"/>
      <c r="P427" s="78"/>
      <c r="Q427" s="78"/>
      <c r="R427" s="78"/>
      <c r="S427" s="78"/>
      <c r="T427" s="78"/>
      <c r="U427" s="78"/>
      <c r="V427" s="78"/>
      <c r="W427" s="78"/>
      <c r="X427" s="78"/>
      <c r="Y427" s="78"/>
      <c r="Z427" s="78"/>
      <c r="AA427" s="78"/>
      <c r="AB427" s="78"/>
      <c r="AC427" s="78"/>
      <c r="AD427" s="78"/>
      <c r="AE427" s="78"/>
      <c r="AF427" s="78"/>
      <c r="AG427" s="78"/>
      <c r="AH427" s="78"/>
      <c r="AI427" s="78"/>
    </row>
    <row r="428" spans="1:35" ht="30" customHeight="1">
      <c r="A428" s="78"/>
      <c r="B428" s="78"/>
      <c r="C428" s="78"/>
      <c r="D428" s="78"/>
      <c r="E428" s="89"/>
      <c r="F428" s="90"/>
      <c r="G428" s="90"/>
      <c r="H428" s="78"/>
      <c r="I428" s="78"/>
      <c r="J428" s="78"/>
      <c r="K428" s="78"/>
      <c r="L428" s="78"/>
      <c r="M428" s="78"/>
      <c r="N428" s="78"/>
      <c r="O428" s="78"/>
      <c r="P428" s="78"/>
      <c r="Q428" s="78"/>
      <c r="R428" s="78"/>
      <c r="S428" s="78"/>
      <c r="T428" s="78"/>
      <c r="U428" s="78"/>
      <c r="V428" s="78"/>
      <c r="W428" s="78"/>
      <c r="X428" s="78"/>
      <c r="Y428" s="78"/>
      <c r="Z428" s="78"/>
      <c r="AA428" s="78"/>
      <c r="AB428" s="78"/>
      <c r="AC428" s="78"/>
      <c r="AD428" s="78"/>
      <c r="AE428" s="78"/>
      <c r="AF428" s="78"/>
      <c r="AG428" s="78"/>
      <c r="AH428" s="78"/>
      <c r="AI428" s="78"/>
    </row>
    <row r="429" spans="1:35" ht="30" customHeight="1">
      <c r="A429" s="78"/>
      <c r="B429" s="78"/>
      <c r="C429" s="78"/>
      <c r="D429" s="78"/>
      <c r="E429" s="89"/>
      <c r="F429" s="90"/>
      <c r="G429" s="90"/>
      <c r="H429" s="78"/>
      <c r="I429" s="78"/>
      <c r="J429" s="78"/>
      <c r="K429" s="78"/>
      <c r="L429" s="78"/>
      <c r="M429" s="78"/>
      <c r="N429" s="78"/>
      <c r="O429" s="78"/>
      <c r="P429" s="78"/>
      <c r="Q429" s="78"/>
      <c r="R429" s="78"/>
      <c r="S429" s="78"/>
      <c r="T429" s="78"/>
      <c r="U429" s="78"/>
      <c r="V429" s="78"/>
      <c r="W429" s="78"/>
      <c r="X429" s="78"/>
      <c r="Y429" s="78"/>
      <c r="Z429" s="78"/>
      <c r="AA429" s="78"/>
      <c r="AB429" s="78"/>
      <c r="AC429" s="78"/>
      <c r="AD429" s="78"/>
      <c r="AE429" s="78"/>
      <c r="AF429" s="78"/>
      <c r="AG429" s="78"/>
      <c r="AH429" s="78"/>
      <c r="AI429" s="78"/>
    </row>
    <row r="430" spans="1:35" ht="30" customHeight="1">
      <c r="A430" s="78"/>
      <c r="B430" s="78"/>
      <c r="C430" s="78"/>
      <c r="D430" s="78"/>
      <c r="E430" s="89"/>
      <c r="F430" s="90"/>
      <c r="G430" s="90"/>
      <c r="H430" s="78"/>
      <c r="I430" s="78"/>
      <c r="J430" s="78"/>
      <c r="K430" s="78"/>
      <c r="L430" s="78"/>
      <c r="M430" s="78"/>
      <c r="N430" s="78"/>
      <c r="O430" s="78"/>
      <c r="P430" s="78"/>
      <c r="Q430" s="78"/>
      <c r="R430" s="78"/>
      <c r="S430" s="78"/>
      <c r="T430" s="78"/>
      <c r="U430" s="78"/>
      <c r="V430" s="78"/>
      <c r="W430" s="78"/>
      <c r="X430" s="78"/>
      <c r="Y430" s="78"/>
      <c r="Z430" s="78"/>
      <c r="AA430" s="78"/>
      <c r="AB430" s="78"/>
      <c r="AC430" s="78"/>
      <c r="AD430" s="78"/>
      <c r="AE430" s="78"/>
      <c r="AF430" s="78"/>
      <c r="AG430" s="78"/>
      <c r="AH430" s="78"/>
      <c r="AI430" s="78"/>
    </row>
    <row r="431" spans="1:35" ht="30" customHeight="1">
      <c r="A431" s="78"/>
      <c r="B431" s="78"/>
      <c r="C431" s="78"/>
      <c r="D431" s="78"/>
      <c r="E431" s="89"/>
      <c r="F431" s="90"/>
      <c r="G431" s="90"/>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c r="AH431" s="78"/>
      <c r="AI431" s="78"/>
    </row>
    <row r="432" spans="1:35" ht="30" customHeight="1">
      <c r="A432" s="78"/>
      <c r="B432" s="78"/>
      <c r="C432" s="78"/>
      <c r="D432" s="78"/>
      <c r="E432" s="89"/>
      <c r="F432" s="90"/>
      <c r="G432" s="90"/>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row>
    <row r="433" spans="1:35" ht="30" customHeight="1">
      <c r="A433" s="78"/>
      <c r="B433" s="78"/>
      <c r="C433" s="78"/>
      <c r="D433" s="78"/>
      <c r="E433" s="89"/>
      <c r="F433" s="90"/>
      <c r="G433" s="90"/>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row>
    <row r="434" spans="1:35" ht="30" customHeight="1">
      <c r="A434" s="78"/>
      <c r="B434" s="78"/>
      <c r="C434" s="78"/>
      <c r="D434" s="78"/>
      <c r="E434" s="89"/>
      <c r="F434" s="90"/>
      <c r="G434" s="90"/>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row>
    <row r="435" spans="1:35" ht="30" customHeight="1">
      <c r="A435" s="78"/>
      <c r="B435" s="78"/>
      <c r="C435" s="78"/>
      <c r="D435" s="78"/>
      <c r="E435" s="89"/>
      <c r="F435" s="90"/>
      <c r="G435" s="90"/>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row>
    <row r="436" spans="1:35" ht="30" customHeight="1">
      <c r="A436" s="78"/>
      <c r="B436" s="78"/>
      <c r="C436" s="78"/>
      <c r="D436" s="78"/>
      <c r="E436" s="89"/>
      <c r="F436" s="90"/>
      <c r="G436" s="90"/>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row>
    <row r="437" spans="1:35" ht="30" customHeight="1">
      <c r="A437" s="78"/>
      <c r="B437" s="78"/>
      <c r="C437" s="78"/>
      <c r="D437" s="78"/>
      <c r="E437" s="89"/>
      <c r="F437" s="90"/>
      <c r="G437" s="90"/>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row>
    <row r="438" spans="1:35" ht="30" customHeight="1">
      <c r="A438" s="78"/>
      <c r="B438" s="78"/>
      <c r="C438" s="78"/>
      <c r="D438" s="78"/>
      <c r="E438" s="89"/>
      <c r="F438" s="90"/>
      <c r="G438" s="90"/>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row>
    <row r="439" spans="1:35" ht="30" customHeight="1">
      <c r="A439" s="78"/>
      <c r="B439" s="78"/>
      <c r="C439" s="78"/>
      <c r="D439" s="78"/>
      <c r="E439" s="89"/>
      <c r="F439" s="90"/>
      <c r="G439" s="90"/>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row>
    <row r="440" spans="1:35" ht="30" customHeight="1">
      <c r="A440" s="78"/>
      <c r="B440" s="78"/>
      <c r="C440" s="78"/>
      <c r="D440" s="78"/>
      <c r="E440" s="89"/>
      <c r="F440" s="90"/>
      <c r="G440" s="90"/>
      <c r="H440" s="78"/>
      <c r="I440" s="78"/>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row>
    <row r="441" spans="1:35" ht="30" customHeight="1">
      <c r="A441" s="78"/>
      <c r="B441" s="78"/>
      <c r="C441" s="78"/>
      <c r="D441" s="78"/>
      <c r="E441" s="89"/>
      <c r="F441" s="90"/>
      <c r="G441" s="90"/>
      <c r="H441" s="78"/>
      <c r="I441" s="78"/>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row>
    <row r="442" spans="1:35" ht="30" customHeight="1">
      <c r="A442" s="78"/>
      <c r="B442" s="78"/>
      <c r="C442" s="78"/>
      <c r="D442" s="78"/>
      <c r="E442" s="89"/>
      <c r="F442" s="90"/>
      <c r="G442" s="90"/>
      <c r="H442" s="78"/>
      <c r="I442" s="78"/>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row>
    <row r="443" spans="1:35" ht="30" customHeight="1">
      <c r="A443" s="78"/>
      <c r="B443" s="78"/>
      <c r="C443" s="78"/>
      <c r="D443" s="78"/>
      <c r="E443" s="89"/>
      <c r="F443" s="90"/>
      <c r="G443" s="90"/>
      <c r="H443" s="78"/>
      <c r="I443" s="78"/>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c r="AI443" s="78"/>
    </row>
    <row r="444" spans="1:35" ht="30" customHeight="1">
      <c r="A444" s="78"/>
      <c r="B444" s="78"/>
      <c r="C444" s="78"/>
      <c r="D444" s="78"/>
      <c r="E444" s="89"/>
      <c r="F444" s="90"/>
      <c r="G444" s="90"/>
      <c r="H444" s="78"/>
      <c r="I444" s="78"/>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c r="AI444" s="78"/>
    </row>
    <row r="445" spans="1:35" ht="30" customHeight="1">
      <c r="A445" s="78"/>
      <c r="B445" s="78"/>
      <c r="C445" s="78"/>
      <c r="D445" s="78"/>
      <c r="E445" s="89"/>
      <c r="F445" s="90"/>
      <c r="G445" s="90"/>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row>
    <row r="446" spans="1:35" ht="30" customHeight="1">
      <c r="A446" s="78"/>
      <c r="B446" s="78"/>
      <c r="C446" s="78"/>
      <c r="D446" s="78"/>
      <c r="E446" s="89"/>
      <c r="F446" s="90"/>
      <c r="G446" s="90"/>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row>
    <row r="447" spans="1:35" ht="30" customHeight="1">
      <c r="A447" s="78"/>
      <c r="B447" s="78"/>
      <c r="C447" s="78"/>
      <c r="D447" s="78"/>
      <c r="E447" s="89"/>
      <c r="F447" s="90"/>
      <c r="G447" s="90"/>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row>
    <row r="448" spans="1:35" ht="30" customHeight="1">
      <c r="A448" s="78"/>
      <c r="B448" s="78"/>
      <c r="C448" s="78"/>
      <c r="D448" s="78"/>
      <c r="E448" s="89"/>
      <c r="F448" s="90"/>
      <c r="G448" s="90"/>
      <c r="H448" s="78"/>
      <c r="I448" s="78"/>
      <c r="J448" s="78"/>
      <c r="K448" s="78"/>
      <c r="L448" s="78"/>
      <c r="M448" s="78"/>
      <c r="N448" s="78"/>
      <c r="O448" s="78"/>
      <c r="P448" s="78"/>
      <c r="Q448" s="78"/>
      <c r="R448" s="78"/>
      <c r="S448" s="78"/>
      <c r="T448" s="78"/>
      <c r="U448" s="78"/>
      <c r="V448" s="78"/>
      <c r="W448" s="78"/>
      <c r="X448" s="78"/>
      <c r="Y448" s="78"/>
      <c r="Z448" s="78"/>
      <c r="AA448" s="78"/>
      <c r="AB448" s="78"/>
      <c r="AC448" s="78"/>
      <c r="AD448" s="78"/>
      <c r="AE448" s="78"/>
      <c r="AF448" s="78"/>
      <c r="AG448" s="78"/>
      <c r="AH448" s="78"/>
      <c r="AI448" s="78"/>
    </row>
    <row r="449" spans="1:35" ht="30" customHeight="1">
      <c r="A449" s="78"/>
      <c r="B449" s="78"/>
      <c r="C449" s="78"/>
      <c r="D449" s="78"/>
      <c r="E449" s="89"/>
      <c r="F449" s="90"/>
      <c r="G449" s="90"/>
      <c r="H449" s="78"/>
      <c r="I449" s="78"/>
      <c r="J449" s="78"/>
      <c r="K449" s="78"/>
      <c r="L449" s="78"/>
      <c r="M449" s="78"/>
      <c r="N449" s="78"/>
      <c r="O449" s="78"/>
      <c r="P449" s="78"/>
      <c r="Q449" s="78"/>
      <c r="R449" s="78"/>
      <c r="S449" s="78"/>
      <c r="T449" s="78"/>
      <c r="U449" s="78"/>
      <c r="V449" s="78"/>
      <c r="W449" s="78"/>
      <c r="X449" s="78"/>
      <c r="Y449" s="78"/>
      <c r="Z449" s="78"/>
      <c r="AA449" s="78"/>
      <c r="AB449" s="78"/>
      <c r="AC449" s="78"/>
      <c r="AD449" s="78"/>
      <c r="AE449" s="78"/>
      <c r="AF449" s="78"/>
      <c r="AG449" s="78"/>
      <c r="AH449" s="78"/>
      <c r="AI449" s="78"/>
    </row>
    <row r="450" spans="1:35" ht="30" customHeight="1">
      <c r="A450" s="78"/>
      <c r="B450" s="78"/>
      <c r="C450" s="78"/>
      <c r="D450" s="78"/>
      <c r="E450" s="89"/>
      <c r="F450" s="90"/>
      <c r="G450" s="90"/>
      <c r="H450" s="78"/>
      <c r="I450" s="78"/>
      <c r="J450" s="78"/>
      <c r="K450" s="78"/>
      <c r="L450" s="78"/>
      <c r="M450" s="78"/>
      <c r="N450" s="78"/>
      <c r="O450" s="78"/>
      <c r="P450" s="78"/>
      <c r="Q450" s="78"/>
      <c r="R450" s="78"/>
      <c r="S450" s="78"/>
      <c r="T450" s="78"/>
      <c r="U450" s="78"/>
      <c r="V450" s="78"/>
      <c r="W450" s="78"/>
      <c r="X450" s="78"/>
      <c r="Y450" s="78"/>
      <c r="Z450" s="78"/>
      <c r="AA450" s="78"/>
      <c r="AB450" s="78"/>
      <c r="AC450" s="78"/>
      <c r="AD450" s="78"/>
      <c r="AE450" s="78"/>
      <c r="AF450" s="78"/>
      <c r="AG450" s="78"/>
      <c r="AH450" s="78"/>
      <c r="AI450" s="78"/>
    </row>
    <row r="451" spans="1:35" ht="30" customHeight="1">
      <c r="A451" s="78"/>
      <c r="B451" s="78"/>
      <c r="C451" s="78"/>
      <c r="D451" s="78"/>
      <c r="E451" s="89"/>
      <c r="F451" s="90"/>
      <c r="G451" s="90"/>
      <c r="H451" s="78"/>
      <c r="I451" s="78"/>
      <c r="J451" s="78"/>
      <c r="K451" s="78"/>
      <c r="L451" s="78"/>
      <c r="M451" s="78"/>
      <c r="N451" s="78"/>
      <c r="O451" s="78"/>
      <c r="P451" s="78"/>
      <c r="Q451" s="78"/>
      <c r="R451" s="78"/>
      <c r="S451" s="78"/>
      <c r="T451" s="78"/>
      <c r="U451" s="78"/>
      <c r="V451" s="78"/>
      <c r="W451" s="78"/>
      <c r="X451" s="78"/>
      <c r="Y451" s="78"/>
      <c r="Z451" s="78"/>
      <c r="AA451" s="78"/>
      <c r="AB451" s="78"/>
      <c r="AC451" s="78"/>
      <c r="AD451" s="78"/>
      <c r="AE451" s="78"/>
      <c r="AF451" s="78"/>
      <c r="AG451" s="78"/>
      <c r="AH451" s="78"/>
      <c r="AI451" s="78"/>
    </row>
    <row r="452" spans="1:35" ht="30" customHeight="1">
      <c r="A452" s="78"/>
      <c r="B452" s="78"/>
      <c r="C452" s="78"/>
      <c r="D452" s="78"/>
      <c r="E452" s="89"/>
      <c r="F452" s="90"/>
      <c r="G452" s="90"/>
      <c r="H452" s="78"/>
      <c r="I452" s="78"/>
      <c r="J452" s="78"/>
      <c r="K452" s="78"/>
      <c r="L452" s="78"/>
      <c r="M452" s="78"/>
      <c r="N452" s="78"/>
      <c r="O452" s="78"/>
      <c r="P452" s="78"/>
      <c r="Q452" s="78"/>
      <c r="R452" s="78"/>
      <c r="S452" s="78"/>
      <c r="T452" s="78"/>
      <c r="U452" s="78"/>
      <c r="V452" s="78"/>
      <c r="W452" s="78"/>
      <c r="X452" s="78"/>
      <c r="Y452" s="78"/>
      <c r="Z452" s="78"/>
      <c r="AA452" s="78"/>
      <c r="AB452" s="78"/>
      <c r="AC452" s="78"/>
      <c r="AD452" s="78"/>
      <c r="AE452" s="78"/>
      <c r="AF452" s="78"/>
      <c r="AG452" s="78"/>
      <c r="AH452" s="78"/>
      <c r="AI452" s="78"/>
    </row>
    <row r="453" spans="1:35" ht="30" customHeight="1">
      <c r="A453" s="78"/>
      <c r="B453" s="78"/>
      <c r="C453" s="78"/>
      <c r="D453" s="78"/>
      <c r="E453" s="89"/>
      <c r="F453" s="90"/>
      <c r="G453" s="90"/>
      <c r="H453" s="78"/>
      <c r="I453" s="78"/>
      <c r="J453" s="78"/>
      <c r="K453" s="78"/>
      <c r="L453" s="78"/>
      <c r="M453" s="78"/>
      <c r="N453" s="78"/>
      <c r="O453" s="78"/>
      <c r="P453" s="78"/>
      <c r="Q453" s="78"/>
      <c r="R453" s="78"/>
      <c r="S453" s="78"/>
      <c r="T453" s="78"/>
      <c r="U453" s="78"/>
      <c r="V453" s="78"/>
      <c r="W453" s="78"/>
      <c r="X453" s="78"/>
      <c r="Y453" s="78"/>
      <c r="Z453" s="78"/>
      <c r="AA453" s="78"/>
      <c r="AB453" s="78"/>
      <c r="AC453" s="78"/>
      <c r="AD453" s="78"/>
      <c r="AE453" s="78"/>
      <c r="AF453" s="78"/>
      <c r="AG453" s="78"/>
      <c r="AH453" s="78"/>
      <c r="AI453" s="78"/>
    </row>
    <row r="454" spans="1:35" ht="30" customHeight="1">
      <c r="A454" s="78"/>
      <c r="B454" s="78"/>
      <c r="C454" s="78"/>
      <c r="D454" s="78"/>
      <c r="E454" s="89"/>
      <c r="F454" s="90"/>
      <c r="G454" s="90"/>
      <c r="H454" s="78"/>
      <c r="I454" s="78"/>
      <c r="J454" s="78"/>
      <c r="K454" s="78"/>
      <c r="L454" s="78"/>
      <c r="M454" s="78"/>
      <c r="N454" s="78"/>
      <c r="O454" s="78"/>
      <c r="P454" s="78"/>
      <c r="Q454" s="78"/>
      <c r="R454" s="78"/>
      <c r="S454" s="78"/>
      <c r="T454" s="78"/>
      <c r="U454" s="78"/>
      <c r="V454" s="78"/>
      <c r="W454" s="78"/>
      <c r="X454" s="78"/>
      <c r="Y454" s="78"/>
      <c r="Z454" s="78"/>
      <c r="AA454" s="78"/>
      <c r="AB454" s="78"/>
      <c r="AC454" s="78"/>
      <c r="AD454" s="78"/>
      <c r="AE454" s="78"/>
      <c r="AF454" s="78"/>
      <c r="AG454" s="78"/>
      <c r="AH454" s="78"/>
      <c r="AI454" s="78"/>
    </row>
    <row r="455" spans="1:35" ht="30" customHeight="1">
      <c r="A455" s="78"/>
      <c r="B455" s="78"/>
      <c r="C455" s="78"/>
      <c r="D455" s="78"/>
      <c r="E455" s="89"/>
      <c r="F455" s="90"/>
      <c r="G455" s="90"/>
      <c r="H455" s="78"/>
      <c r="I455" s="78"/>
      <c r="J455" s="78"/>
      <c r="K455" s="78"/>
      <c r="L455" s="78"/>
      <c r="M455" s="78"/>
      <c r="N455" s="78"/>
      <c r="O455" s="78"/>
      <c r="P455" s="78"/>
      <c r="Q455" s="78"/>
      <c r="R455" s="78"/>
      <c r="S455" s="78"/>
      <c r="T455" s="78"/>
      <c r="U455" s="78"/>
      <c r="V455" s="78"/>
      <c r="W455" s="78"/>
      <c r="X455" s="78"/>
      <c r="Y455" s="78"/>
      <c r="Z455" s="78"/>
      <c r="AA455" s="78"/>
      <c r="AB455" s="78"/>
      <c r="AC455" s="78"/>
      <c r="AD455" s="78"/>
      <c r="AE455" s="78"/>
      <c r="AF455" s="78"/>
      <c r="AG455" s="78"/>
      <c r="AH455" s="78"/>
      <c r="AI455" s="78"/>
    </row>
    <row r="456" spans="1:35" ht="30" customHeight="1">
      <c r="A456" s="78"/>
      <c r="B456" s="78"/>
      <c r="C456" s="78"/>
      <c r="D456" s="78"/>
      <c r="E456" s="89"/>
      <c r="F456" s="90"/>
      <c r="G456" s="90"/>
      <c r="H456" s="78"/>
      <c r="I456" s="78"/>
      <c r="J456" s="78"/>
      <c r="K456" s="78"/>
      <c r="L456" s="78"/>
      <c r="M456" s="78"/>
      <c r="N456" s="78"/>
      <c r="O456" s="78"/>
      <c r="P456" s="78"/>
      <c r="Q456" s="78"/>
      <c r="R456" s="78"/>
      <c r="S456" s="78"/>
      <c r="T456" s="78"/>
      <c r="U456" s="78"/>
      <c r="V456" s="78"/>
      <c r="W456" s="78"/>
      <c r="X456" s="78"/>
      <c r="Y456" s="78"/>
      <c r="Z456" s="78"/>
      <c r="AA456" s="78"/>
      <c r="AB456" s="78"/>
      <c r="AC456" s="78"/>
      <c r="AD456" s="78"/>
      <c r="AE456" s="78"/>
      <c r="AF456" s="78"/>
      <c r="AG456" s="78"/>
      <c r="AH456" s="78"/>
      <c r="AI456" s="78"/>
    </row>
    <row r="457" spans="1:35" ht="30" customHeight="1">
      <c r="A457" s="78"/>
      <c r="B457" s="78"/>
      <c r="C457" s="78"/>
      <c r="D457" s="78"/>
      <c r="E457" s="89"/>
      <c r="F457" s="90"/>
      <c r="G457" s="90"/>
      <c r="H457" s="78"/>
      <c r="I457" s="78"/>
      <c r="J457" s="78"/>
      <c r="K457" s="78"/>
      <c r="L457" s="78"/>
      <c r="M457" s="78"/>
      <c r="N457" s="78"/>
      <c r="O457" s="78"/>
      <c r="P457" s="78"/>
      <c r="Q457" s="78"/>
      <c r="R457" s="78"/>
      <c r="S457" s="78"/>
      <c r="T457" s="78"/>
      <c r="U457" s="78"/>
      <c r="V457" s="78"/>
      <c r="W457" s="78"/>
      <c r="X457" s="78"/>
      <c r="Y457" s="78"/>
      <c r="Z457" s="78"/>
      <c r="AA457" s="78"/>
      <c r="AB457" s="78"/>
      <c r="AC457" s="78"/>
      <c r="AD457" s="78"/>
      <c r="AE457" s="78"/>
      <c r="AF457" s="78"/>
      <c r="AG457" s="78"/>
      <c r="AH457" s="78"/>
      <c r="AI457" s="78"/>
    </row>
    <row r="458" spans="1:35" ht="30" customHeight="1">
      <c r="A458" s="78"/>
      <c r="B458" s="78"/>
      <c r="C458" s="78"/>
      <c r="D458" s="78"/>
      <c r="E458" s="89"/>
      <c r="F458" s="90"/>
      <c r="G458" s="90"/>
      <c r="H458" s="78"/>
      <c r="I458" s="78"/>
      <c r="J458" s="78"/>
      <c r="K458" s="78"/>
      <c r="L458" s="78"/>
      <c r="M458" s="78"/>
      <c r="N458" s="78"/>
      <c r="O458" s="78"/>
      <c r="P458" s="78"/>
      <c r="Q458" s="78"/>
      <c r="R458" s="78"/>
      <c r="S458" s="78"/>
      <c r="T458" s="78"/>
      <c r="U458" s="78"/>
      <c r="V458" s="78"/>
      <c r="W458" s="78"/>
      <c r="X458" s="78"/>
      <c r="Y458" s="78"/>
      <c r="Z458" s="78"/>
      <c r="AA458" s="78"/>
      <c r="AB458" s="78"/>
      <c r="AC458" s="78"/>
      <c r="AD458" s="78"/>
      <c r="AE458" s="78"/>
      <c r="AF458" s="78"/>
      <c r="AG458" s="78"/>
      <c r="AH458" s="78"/>
      <c r="AI458" s="78"/>
    </row>
    <row r="459" spans="1:35" ht="30" customHeight="1">
      <c r="A459" s="78"/>
      <c r="B459" s="78"/>
      <c r="C459" s="78"/>
      <c r="D459" s="78"/>
      <c r="E459" s="89"/>
      <c r="F459" s="90"/>
      <c r="G459" s="90"/>
      <c r="H459" s="78"/>
      <c r="I459" s="78"/>
      <c r="J459" s="78"/>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row>
    <row r="460" spans="1:35" ht="30" customHeight="1">
      <c r="A460" s="78"/>
      <c r="B460" s="78"/>
      <c r="C460" s="78"/>
      <c r="D460" s="78"/>
      <c r="E460" s="89"/>
      <c r="F460" s="90"/>
      <c r="G460" s="90"/>
      <c r="H460" s="78"/>
      <c r="I460" s="78"/>
      <c r="J460" s="78"/>
      <c r="K460" s="78"/>
      <c r="L460" s="78"/>
      <c r="M460" s="78"/>
      <c r="N460" s="78"/>
      <c r="O460" s="78"/>
      <c r="P460" s="78"/>
      <c r="Q460" s="78"/>
      <c r="R460" s="78"/>
      <c r="S460" s="78"/>
      <c r="T460" s="78"/>
      <c r="U460" s="78"/>
      <c r="V460" s="78"/>
      <c r="W460" s="78"/>
      <c r="X460" s="78"/>
      <c r="Y460" s="78"/>
      <c r="Z460" s="78"/>
      <c r="AA460" s="78"/>
      <c r="AB460" s="78"/>
      <c r="AC460" s="78"/>
      <c r="AD460" s="78"/>
      <c r="AE460" s="78"/>
      <c r="AF460" s="78"/>
      <c r="AG460" s="78"/>
      <c r="AH460" s="78"/>
      <c r="AI460" s="78"/>
    </row>
    <row r="461" spans="1:35" ht="30" customHeight="1">
      <c r="A461" s="78"/>
      <c r="B461" s="78"/>
      <c r="C461" s="78"/>
      <c r="D461" s="78"/>
      <c r="E461" s="89"/>
      <c r="F461" s="90"/>
      <c r="G461" s="90"/>
      <c r="H461" s="78"/>
      <c r="I461" s="78"/>
      <c r="J461" s="78"/>
      <c r="K461" s="78"/>
      <c r="L461" s="78"/>
      <c r="M461" s="78"/>
      <c r="N461" s="78"/>
      <c r="O461" s="78"/>
      <c r="P461" s="78"/>
      <c r="Q461" s="78"/>
      <c r="R461" s="78"/>
      <c r="S461" s="78"/>
      <c r="T461" s="78"/>
      <c r="U461" s="78"/>
      <c r="V461" s="78"/>
      <c r="W461" s="78"/>
      <c r="X461" s="78"/>
      <c r="Y461" s="78"/>
      <c r="Z461" s="78"/>
      <c r="AA461" s="78"/>
      <c r="AB461" s="78"/>
      <c r="AC461" s="78"/>
      <c r="AD461" s="78"/>
      <c r="AE461" s="78"/>
      <c r="AF461" s="78"/>
      <c r="AG461" s="78"/>
      <c r="AH461" s="78"/>
      <c r="AI461" s="78"/>
    </row>
    <row r="462" spans="1:35" ht="30" customHeight="1">
      <c r="A462" s="78"/>
      <c r="B462" s="78"/>
      <c r="C462" s="78"/>
      <c r="D462" s="78"/>
      <c r="E462" s="89"/>
      <c r="F462" s="90"/>
      <c r="G462" s="90"/>
      <c r="H462" s="78"/>
      <c r="I462" s="78"/>
      <c r="J462" s="78"/>
      <c r="K462" s="78"/>
      <c r="L462" s="78"/>
      <c r="M462" s="78"/>
      <c r="N462" s="78"/>
      <c r="O462" s="78"/>
      <c r="P462" s="78"/>
      <c r="Q462" s="78"/>
      <c r="R462" s="78"/>
      <c r="S462" s="78"/>
      <c r="T462" s="78"/>
      <c r="U462" s="78"/>
      <c r="V462" s="78"/>
      <c r="W462" s="78"/>
      <c r="X462" s="78"/>
      <c r="Y462" s="78"/>
      <c r="Z462" s="78"/>
      <c r="AA462" s="78"/>
      <c r="AB462" s="78"/>
      <c r="AC462" s="78"/>
      <c r="AD462" s="78"/>
      <c r="AE462" s="78"/>
      <c r="AF462" s="78"/>
      <c r="AG462" s="78"/>
      <c r="AH462" s="78"/>
      <c r="AI462" s="78"/>
    </row>
    <row r="463" spans="1:35" ht="30" customHeight="1">
      <c r="A463" s="78"/>
      <c r="B463" s="78"/>
      <c r="C463" s="78"/>
      <c r="D463" s="78"/>
      <c r="E463" s="89"/>
      <c r="F463" s="90"/>
      <c r="G463" s="90"/>
      <c r="H463" s="78"/>
      <c r="I463" s="78"/>
      <c r="J463" s="78"/>
      <c r="K463" s="78"/>
      <c r="L463" s="78"/>
      <c r="M463" s="78"/>
      <c r="N463" s="78"/>
      <c r="O463" s="78"/>
      <c r="P463" s="78"/>
      <c r="Q463" s="78"/>
      <c r="R463" s="78"/>
      <c r="S463" s="78"/>
      <c r="T463" s="78"/>
      <c r="U463" s="78"/>
      <c r="V463" s="78"/>
      <c r="W463" s="78"/>
      <c r="X463" s="78"/>
      <c r="Y463" s="78"/>
      <c r="Z463" s="78"/>
      <c r="AA463" s="78"/>
      <c r="AB463" s="78"/>
      <c r="AC463" s="78"/>
      <c r="AD463" s="78"/>
      <c r="AE463" s="78"/>
      <c r="AF463" s="78"/>
      <c r="AG463" s="78"/>
      <c r="AH463" s="78"/>
      <c r="AI463" s="78"/>
    </row>
    <row r="464" spans="1:35" ht="30" customHeight="1">
      <c r="A464" s="78"/>
      <c r="B464" s="78"/>
      <c r="C464" s="78"/>
      <c r="D464" s="78"/>
      <c r="E464" s="89"/>
      <c r="F464" s="90"/>
      <c r="G464" s="90"/>
      <c r="H464" s="78"/>
      <c r="I464" s="78"/>
      <c r="J464" s="78"/>
      <c r="K464" s="78"/>
      <c r="L464" s="78"/>
      <c r="M464" s="78"/>
      <c r="N464" s="78"/>
      <c r="O464" s="78"/>
      <c r="P464" s="78"/>
      <c r="Q464" s="78"/>
      <c r="R464" s="78"/>
      <c r="S464" s="78"/>
      <c r="T464" s="78"/>
      <c r="U464" s="78"/>
      <c r="V464" s="78"/>
      <c r="W464" s="78"/>
      <c r="X464" s="78"/>
      <c r="Y464" s="78"/>
      <c r="Z464" s="78"/>
      <c r="AA464" s="78"/>
      <c r="AB464" s="78"/>
      <c r="AC464" s="78"/>
      <c r="AD464" s="78"/>
      <c r="AE464" s="78"/>
      <c r="AF464" s="78"/>
      <c r="AG464" s="78"/>
      <c r="AH464" s="78"/>
      <c r="AI464" s="78"/>
    </row>
    <row r="465" spans="1:35" ht="30" customHeight="1">
      <c r="A465" s="78"/>
      <c r="B465" s="78"/>
      <c r="C465" s="78"/>
      <c r="D465" s="78"/>
      <c r="E465" s="89"/>
      <c r="F465" s="90"/>
      <c r="G465" s="90"/>
      <c r="H465" s="78"/>
      <c r="I465" s="78"/>
      <c r="J465" s="78"/>
      <c r="K465" s="78"/>
      <c r="L465" s="78"/>
      <c r="M465" s="78"/>
      <c r="N465" s="78"/>
      <c r="O465" s="78"/>
      <c r="P465" s="78"/>
      <c r="Q465" s="78"/>
      <c r="R465" s="78"/>
      <c r="S465" s="78"/>
      <c r="T465" s="78"/>
      <c r="U465" s="78"/>
      <c r="V465" s="78"/>
      <c r="W465" s="78"/>
      <c r="X465" s="78"/>
      <c r="Y465" s="78"/>
      <c r="Z465" s="78"/>
      <c r="AA465" s="78"/>
      <c r="AB465" s="78"/>
      <c r="AC465" s="78"/>
      <c r="AD465" s="78"/>
      <c r="AE465" s="78"/>
      <c r="AF465" s="78"/>
      <c r="AG465" s="78"/>
      <c r="AH465" s="78"/>
      <c r="AI465" s="78"/>
    </row>
    <row r="466" spans="1:35" ht="30" customHeight="1">
      <c r="A466" s="78"/>
      <c r="B466" s="78"/>
      <c r="C466" s="78"/>
      <c r="D466" s="78"/>
      <c r="E466" s="89"/>
      <c r="F466" s="90"/>
      <c r="G466" s="90"/>
      <c r="H466" s="78"/>
      <c r="I466" s="78"/>
      <c r="J466" s="78"/>
      <c r="K466" s="78"/>
      <c r="L466" s="78"/>
      <c r="M466" s="78"/>
      <c r="N466" s="78"/>
      <c r="O466" s="78"/>
      <c r="P466" s="78"/>
      <c r="Q466" s="78"/>
      <c r="R466" s="78"/>
      <c r="S466" s="78"/>
      <c r="T466" s="78"/>
      <c r="U466" s="78"/>
      <c r="V466" s="78"/>
      <c r="W466" s="78"/>
      <c r="X466" s="78"/>
      <c r="Y466" s="78"/>
      <c r="Z466" s="78"/>
      <c r="AA466" s="78"/>
      <c r="AB466" s="78"/>
      <c r="AC466" s="78"/>
      <c r="AD466" s="78"/>
      <c r="AE466" s="78"/>
      <c r="AF466" s="78"/>
      <c r="AG466" s="78"/>
      <c r="AH466" s="78"/>
      <c r="AI466" s="78"/>
    </row>
    <row r="467" spans="1:35" ht="30" customHeight="1">
      <c r="A467" s="78"/>
      <c r="B467" s="78"/>
      <c r="C467" s="78"/>
      <c r="D467" s="78"/>
      <c r="E467" s="89"/>
      <c r="F467" s="90"/>
      <c r="G467" s="90"/>
      <c r="H467" s="78"/>
      <c r="I467" s="78"/>
      <c r="J467" s="78"/>
      <c r="K467" s="78"/>
      <c r="L467" s="78"/>
      <c r="M467" s="78"/>
      <c r="N467" s="78"/>
      <c r="O467" s="78"/>
      <c r="P467" s="78"/>
      <c r="Q467" s="78"/>
      <c r="R467" s="78"/>
      <c r="S467" s="78"/>
      <c r="T467" s="78"/>
      <c r="U467" s="78"/>
      <c r="V467" s="78"/>
      <c r="W467" s="78"/>
      <c r="X467" s="78"/>
      <c r="Y467" s="78"/>
      <c r="Z467" s="78"/>
      <c r="AA467" s="78"/>
      <c r="AB467" s="78"/>
      <c r="AC467" s="78"/>
      <c r="AD467" s="78"/>
      <c r="AE467" s="78"/>
      <c r="AF467" s="78"/>
      <c r="AG467" s="78"/>
      <c r="AH467" s="78"/>
      <c r="AI467" s="78"/>
    </row>
    <row r="468" spans="1:35" ht="30" customHeight="1">
      <c r="A468" s="78"/>
      <c r="B468" s="78"/>
      <c r="C468" s="78"/>
      <c r="D468" s="78"/>
      <c r="E468" s="89"/>
      <c r="F468" s="90"/>
      <c r="G468" s="90"/>
      <c r="H468" s="78"/>
      <c r="I468" s="78"/>
      <c r="J468" s="78"/>
      <c r="K468" s="78"/>
      <c r="L468" s="78"/>
      <c r="M468" s="78"/>
      <c r="N468" s="78"/>
      <c r="O468" s="78"/>
      <c r="P468" s="78"/>
      <c r="Q468" s="78"/>
      <c r="R468" s="78"/>
      <c r="S468" s="78"/>
      <c r="T468" s="78"/>
      <c r="U468" s="78"/>
      <c r="V468" s="78"/>
      <c r="W468" s="78"/>
      <c r="X468" s="78"/>
      <c r="Y468" s="78"/>
      <c r="Z468" s="78"/>
      <c r="AA468" s="78"/>
      <c r="AB468" s="78"/>
      <c r="AC468" s="78"/>
      <c r="AD468" s="78"/>
      <c r="AE468" s="78"/>
      <c r="AF468" s="78"/>
      <c r="AG468" s="78"/>
      <c r="AH468" s="78"/>
      <c r="AI468" s="78"/>
    </row>
    <row r="469" spans="1:35" ht="30" customHeight="1">
      <c r="A469" s="78"/>
      <c r="B469" s="78"/>
      <c r="C469" s="78"/>
      <c r="D469" s="78"/>
      <c r="E469" s="89"/>
      <c r="F469" s="90"/>
      <c r="G469" s="90"/>
      <c r="H469" s="78"/>
      <c r="I469" s="78"/>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c r="AH469" s="78"/>
      <c r="AI469" s="78"/>
    </row>
    <row r="470" spans="1:35" ht="30" customHeight="1">
      <c r="A470" s="78"/>
      <c r="B470" s="78"/>
      <c r="C470" s="78"/>
      <c r="D470" s="78"/>
      <c r="E470" s="89"/>
      <c r="F470" s="90"/>
      <c r="G470" s="90"/>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c r="AH470" s="78"/>
      <c r="AI470" s="78"/>
    </row>
    <row r="471" spans="1:35" ht="30" customHeight="1">
      <c r="A471" s="78"/>
      <c r="B471" s="78"/>
      <c r="C471" s="78"/>
      <c r="D471" s="78"/>
      <c r="E471" s="89"/>
      <c r="F471" s="90"/>
      <c r="G471" s="90"/>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c r="AH471" s="78"/>
      <c r="AI471" s="78"/>
    </row>
    <row r="472" spans="1:35" ht="30" customHeight="1">
      <c r="A472" s="78"/>
      <c r="B472" s="78"/>
      <c r="C472" s="78"/>
      <c r="D472" s="78"/>
      <c r="E472" s="89"/>
      <c r="F472" s="90"/>
      <c r="G472" s="90"/>
      <c r="H472" s="78"/>
      <c r="I472" s="78"/>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c r="AI472" s="78"/>
    </row>
    <row r="473" spans="1:35" ht="30" customHeight="1">
      <c r="A473" s="78"/>
      <c r="B473" s="78"/>
      <c r="C473" s="78"/>
      <c r="D473" s="78"/>
      <c r="E473" s="89"/>
      <c r="F473" s="90"/>
      <c r="G473" s="90"/>
      <c r="H473" s="78"/>
      <c r="I473" s="78"/>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c r="AH473" s="78"/>
      <c r="AI473" s="78"/>
    </row>
    <row r="474" spans="1:35" ht="30" customHeight="1">
      <c r="A474" s="78"/>
      <c r="B474" s="78"/>
      <c r="C474" s="78"/>
      <c r="D474" s="78"/>
      <c r="E474" s="89"/>
      <c r="F474" s="90"/>
      <c r="G474" s="90"/>
      <c r="H474" s="78"/>
      <c r="I474" s="78"/>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c r="AH474" s="78"/>
      <c r="AI474" s="78"/>
    </row>
    <row r="475" spans="1:35" ht="30" customHeight="1">
      <c r="A475" s="78"/>
      <c r="B475" s="78"/>
      <c r="C475" s="78"/>
      <c r="D475" s="78"/>
      <c r="E475" s="89"/>
      <c r="F475" s="90"/>
      <c r="G475" s="90"/>
      <c r="H475" s="78"/>
      <c r="I475" s="78"/>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c r="AH475" s="78"/>
      <c r="AI475" s="78"/>
    </row>
    <row r="476" spans="1:35" ht="30" customHeight="1">
      <c r="A476" s="78"/>
      <c r="B476" s="78"/>
      <c r="C476" s="78"/>
      <c r="D476" s="78"/>
      <c r="E476" s="89"/>
      <c r="F476" s="90"/>
      <c r="G476" s="90"/>
      <c r="H476" s="78"/>
      <c r="I476" s="78"/>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c r="AH476" s="78"/>
      <c r="AI476" s="78"/>
    </row>
    <row r="477" spans="1:35" ht="30" customHeight="1">
      <c r="A477" s="78"/>
      <c r="B477" s="78"/>
      <c r="C477" s="78"/>
      <c r="D477" s="78"/>
      <c r="E477" s="89"/>
      <c r="F477" s="90"/>
      <c r="G477" s="90"/>
      <c r="H477" s="78"/>
      <c r="I477" s="78"/>
      <c r="J477" s="78"/>
      <c r="K477" s="78"/>
      <c r="L477" s="78"/>
      <c r="M477" s="78"/>
      <c r="N477" s="78"/>
      <c r="O477" s="78"/>
      <c r="P477" s="78"/>
      <c r="Q477" s="78"/>
      <c r="R477" s="78"/>
      <c r="S477" s="78"/>
      <c r="T477" s="78"/>
      <c r="U477" s="78"/>
      <c r="V477" s="78"/>
      <c r="W477" s="78"/>
      <c r="X477" s="78"/>
      <c r="Y477" s="78"/>
      <c r="Z477" s="78"/>
      <c r="AA477" s="78"/>
      <c r="AB477" s="78"/>
      <c r="AC477" s="78"/>
      <c r="AD477" s="78"/>
      <c r="AE477" s="78"/>
      <c r="AF477" s="78"/>
      <c r="AG477" s="78"/>
      <c r="AH477" s="78"/>
      <c r="AI477" s="78"/>
    </row>
    <row r="478" spans="1:35" ht="30" customHeight="1">
      <c r="A478" s="78"/>
      <c r="B478" s="78"/>
      <c r="C478" s="78"/>
      <c r="D478" s="78"/>
      <c r="E478" s="89"/>
      <c r="F478" s="90"/>
      <c r="G478" s="90"/>
      <c r="H478" s="78"/>
      <c r="I478" s="78"/>
      <c r="J478" s="78"/>
      <c r="K478" s="78"/>
      <c r="L478" s="78"/>
      <c r="M478" s="78"/>
      <c r="N478" s="78"/>
      <c r="O478" s="78"/>
      <c r="P478" s="78"/>
      <c r="Q478" s="78"/>
      <c r="R478" s="78"/>
      <c r="S478" s="78"/>
      <c r="T478" s="78"/>
      <c r="U478" s="78"/>
      <c r="V478" s="78"/>
      <c r="W478" s="78"/>
      <c r="X478" s="78"/>
      <c r="Y478" s="78"/>
      <c r="Z478" s="78"/>
      <c r="AA478" s="78"/>
      <c r="AB478" s="78"/>
      <c r="AC478" s="78"/>
      <c r="AD478" s="78"/>
      <c r="AE478" s="78"/>
      <c r="AF478" s="78"/>
      <c r="AG478" s="78"/>
      <c r="AH478" s="78"/>
      <c r="AI478" s="78"/>
    </row>
    <row r="479" spans="1:35" ht="30" customHeight="1">
      <c r="A479" s="78"/>
      <c r="B479" s="78"/>
      <c r="C479" s="78"/>
      <c r="D479" s="78"/>
      <c r="E479" s="89"/>
      <c r="F479" s="90"/>
      <c r="G479" s="90"/>
      <c r="H479" s="78"/>
      <c r="I479" s="78"/>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c r="AH479" s="78"/>
      <c r="AI479" s="78"/>
    </row>
    <row r="480" spans="1:35" ht="30" customHeight="1">
      <c r="A480" s="78"/>
      <c r="B480" s="78"/>
      <c r="C480" s="78"/>
      <c r="D480" s="78"/>
      <c r="E480" s="89"/>
      <c r="F480" s="90"/>
      <c r="G480" s="90"/>
      <c r="H480" s="78"/>
      <c r="I480" s="78"/>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c r="AH480" s="78"/>
      <c r="AI480" s="78"/>
    </row>
    <row r="481" spans="1:35" ht="30" customHeight="1">
      <c r="A481" s="78"/>
      <c r="B481" s="78"/>
      <c r="C481" s="78"/>
      <c r="D481" s="78"/>
      <c r="E481" s="89"/>
      <c r="F481" s="90"/>
      <c r="G481" s="90"/>
      <c r="H481" s="78"/>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c r="AH481" s="78"/>
      <c r="AI481" s="78"/>
    </row>
    <row r="482" spans="1:35" ht="30" customHeight="1">
      <c r="A482" s="78"/>
      <c r="B482" s="78"/>
      <c r="C482" s="78"/>
      <c r="D482" s="78"/>
      <c r="E482" s="89"/>
      <c r="F482" s="90"/>
      <c r="G482" s="90"/>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c r="AH482" s="78"/>
      <c r="AI482" s="78"/>
    </row>
    <row r="483" spans="1:35" ht="30" customHeight="1">
      <c r="A483" s="78"/>
      <c r="B483" s="78"/>
      <c r="C483" s="78"/>
      <c r="D483" s="78"/>
      <c r="E483" s="89"/>
      <c r="F483" s="90"/>
      <c r="G483" s="90"/>
      <c r="H483" s="78"/>
      <c r="I483" s="78"/>
      <c r="J483" s="78"/>
      <c r="K483" s="78"/>
      <c r="L483" s="78"/>
      <c r="M483" s="78"/>
      <c r="N483" s="78"/>
      <c r="O483" s="78"/>
      <c r="P483" s="78"/>
      <c r="Q483" s="78"/>
      <c r="R483" s="78"/>
      <c r="S483" s="78"/>
      <c r="T483" s="78"/>
      <c r="U483" s="78"/>
      <c r="V483" s="78"/>
      <c r="W483" s="78"/>
      <c r="X483" s="78"/>
      <c r="Y483" s="78"/>
      <c r="Z483" s="78"/>
      <c r="AA483" s="78"/>
      <c r="AB483" s="78"/>
      <c r="AC483" s="78"/>
      <c r="AD483" s="78"/>
      <c r="AE483" s="78"/>
      <c r="AF483" s="78"/>
      <c r="AG483" s="78"/>
      <c r="AH483" s="78"/>
      <c r="AI483" s="78"/>
    </row>
    <row r="484" spans="1:35" ht="30" customHeight="1">
      <c r="A484" s="78"/>
      <c r="B484" s="78"/>
      <c r="C484" s="78"/>
      <c r="D484" s="78"/>
      <c r="E484" s="89"/>
      <c r="F484" s="90"/>
      <c r="G484" s="90"/>
      <c r="H484" s="78"/>
      <c r="I484" s="78"/>
      <c r="J484" s="78"/>
      <c r="K484" s="78"/>
      <c r="L484" s="78"/>
      <c r="M484" s="78"/>
      <c r="N484" s="78"/>
      <c r="O484" s="78"/>
      <c r="P484" s="78"/>
      <c r="Q484" s="78"/>
      <c r="R484" s="78"/>
      <c r="S484" s="78"/>
      <c r="T484" s="78"/>
      <c r="U484" s="78"/>
      <c r="V484" s="78"/>
      <c r="W484" s="78"/>
      <c r="X484" s="78"/>
      <c r="Y484" s="78"/>
      <c r="Z484" s="78"/>
      <c r="AA484" s="78"/>
      <c r="AB484" s="78"/>
      <c r="AC484" s="78"/>
      <c r="AD484" s="78"/>
      <c r="AE484" s="78"/>
      <c r="AF484" s="78"/>
      <c r="AG484" s="78"/>
      <c r="AH484" s="78"/>
      <c r="AI484" s="78"/>
    </row>
    <row r="485" spans="1:35" ht="30" customHeight="1">
      <c r="A485" s="78"/>
      <c r="B485" s="78"/>
      <c r="C485" s="78"/>
      <c r="D485" s="78"/>
      <c r="E485" s="89"/>
      <c r="F485" s="90"/>
      <c r="G485" s="90"/>
      <c r="H485" s="78"/>
      <c r="I485" s="78"/>
      <c r="J485" s="78"/>
      <c r="K485" s="78"/>
      <c r="L485" s="78"/>
      <c r="M485" s="78"/>
      <c r="N485" s="78"/>
      <c r="O485" s="78"/>
      <c r="P485" s="78"/>
      <c r="Q485" s="78"/>
      <c r="R485" s="78"/>
      <c r="S485" s="78"/>
      <c r="T485" s="78"/>
      <c r="U485" s="78"/>
      <c r="V485" s="78"/>
      <c r="W485" s="78"/>
      <c r="X485" s="78"/>
      <c r="Y485" s="78"/>
      <c r="Z485" s="78"/>
      <c r="AA485" s="78"/>
      <c r="AB485" s="78"/>
      <c r="AC485" s="78"/>
      <c r="AD485" s="78"/>
      <c r="AE485" s="78"/>
      <c r="AF485" s="78"/>
      <c r="AG485" s="78"/>
      <c r="AH485" s="78"/>
      <c r="AI485" s="78"/>
    </row>
    <row r="486" spans="1:35" ht="30" customHeight="1">
      <c r="A486" s="78"/>
      <c r="B486" s="78"/>
      <c r="C486" s="78"/>
      <c r="D486" s="78"/>
      <c r="E486" s="89"/>
      <c r="F486" s="90"/>
      <c r="G486" s="90"/>
      <c r="H486" s="78"/>
      <c r="I486" s="78"/>
      <c r="J486" s="78"/>
      <c r="K486" s="78"/>
      <c r="L486" s="78"/>
      <c r="M486" s="78"/>
      <c r="N486" s="78"/>
      <c r="O486" s="78"/>
      <c r="P486" s="78"/>
      <c r="Q486" s="78"/>
      <c r="R486" s="78"/>
      <c r="S486" s="78"/>
      <c r="T486" s="78"/>
      <c r="U486" s="78"/>
      <c r="V486" s="78"/>
      <c r="W486" s="78"/>
      <c r="X486" s="78"/>
      <c r="Y486" s="78"/>
      <c r="Z486" s="78"/>
      <c r="AA486" s="78"/>
      <c r="AB486" s="78"/>
      <c r="AC486" s="78"/>
      <c r="AD486" s="78"/>
      <c r="AE486" s="78"/>
      <c r="AF486" s="78"/>
      <c r="AG486" s="78"/>
      <c r="AH486" s="78"/>
      <c r="AI486" s="78"/>
    </row>
    <row r="487" spans="1:35" ht="30" customHeight="1">
      <c r="A487" s="78"/>
      <c r="B487" s="78"/>
      <c r="C487" s="78"/>
      <c r="D487" s="78"/>
      <c r="E487" s="89"/>
      <c r="F487" s="90"/>
      <c r="G487" s="90"/>
      <c r="H487" s="78"/>
      <c r="I487" s="78"/>
      <c r="J487" s="78"/>
      <c r="K487" s="78"/>
      <c r="L487" s="78"/>
      <c r="M487" s="78"/>
      <c r="N487" s="78"/>
      <c r="O487" s="78"/>
      <c r="P487" s="78"/>
      <c r="Q487" s="78"/>
      <c r="R487" s="78"/>
      <c r="S487" s="78"/>
      <c r="T487" s="78"/>
      <c r="U487" s="78"/>
      <c r="V487" s="78"/>
      <c r="W487" s="78"/>
      <c r="X487" s="78"/>
      <c r="Y487" s="78"/>
      <c r="Z487" s="78"/>
      <c r="AA487" s="78"/>
      <c r="AB487" s="78"/>
      <c r="AC487" s="78"/>
      <c r="AD487" s="78"/>
      <c r="AE487" s="78"/>
      <c r="AF487" s="78"/>
      <c r="AG487" s="78"/>
      <c r="AH487" s="78"/>
      <c r="AI487" s="78"/>
    </row>
    <row r="488" spans="1:35" ht="30" customHeight="1">
      <c r="A488" s="78"/>
      <c r="B488" s="78"/>
      <c r="C488" s="78"/>
      <c r="D488" s="78"/>
      <c r="E488" s="89"/>
      <c r="F488" s="90"/>
      <c r="G488" s="90"/>
      <c r="H488" s="78"/>
      <c r="I488" s="78"/>
      <c r="J488" s="78"/>
      <c r="K488" s="78"/>
      <c r="L488" s="78"/>
      <c r="M488" s="78"/>
      <c r="N488" s="78"/>
      <c r="O488" s="78"/>
      <c r="P488" s="78"/>
      <c r="Q488" s="78"/>
      <c r="R488" s="78"/>
      <c r="S488" s="78"/>
      <c r="T488" s="78"/>
      <c r="U488" s="78"/>
      <c r="V488" s="78"/>
      <c r="W488" s="78"/>
      <c r="X488" s="78"/>
      <c r="Y488" s="78"/>
      <c r="Z488" s="78"/>
      <c r="AA488" s="78"/>
      <c r="AB488" s="78"/>
      <c r="AC488" s="78"/>
      <c r="AD488" s="78"/>
      <c r="AE488" s="78"/>
      <c r="AF488" s="78"/>
      <c r="AG488" s="78"/>
      <c r="AH488" s="78"/>
      <c r="AI488" s="78"/>
    </row>
    <row r="489" spans="1:35" ht="30" customHeight="1">
      <c r="A489" s="78"/>
      <c r="B489" s="78"/>
      <c r="C489" s="78"/>
      <c r="D489" s="78"/>
      <c r="E489" s="89"/>
      <c r="F489" s="90"/>
      <c r="G489" s="90"/>
      <c r="H489" s="78"/>
      <c r="I489" s="78"/>
      <c r="J489" s="78"/>
      <c r="K489" s="78"/>
      <c r="L489" s="78"/>
      <c r="M489" s="78"/>
      <c r="N489" s="78"/>
      <c r="O489" s="78"/>
      <c r="P489" s="78"/>
      <c r="Q489" s="78"/>
      <c r="R489" s="78"/>
      <c r="S489" s="78"/>
      <c r="T489" s="78"/>
      <c r="U489" s="78"/>
      <c r="V489" s="78"/>
      <c r="W489" s="78"/>
      <c r="X489" s="78"/>
      <c r="Y489" s="78"/>
      <c r="Z489" s="78"/>
      <c r="AA489" s="78"/>
      <c r="AB489" s="78"/>
      <c r="AC489" s="78"/>
      <c r="AD489" s="78"/>
      <c r="AE489" s="78"/>
      <c r="AF489" s="78"/>
      <c r="AG489" s="78"/>
      <c r="AH489" s="78"/>
      <c r="AI489" s="78"/>
    </row>
    <row r="490" spans="1:35" ht="30" customHeight="1">
      <c r="A490" s="78"/>
      <c r="B490" s="78"/>
      <c r="C490" s="78"/>
      <c r="D490" s="78"/>
      <c r="E490" s="89"/>
      <c r="F490" s="90"/>
      <c r="G490" s="90"/>
      <c r="H490" s="78"/>
      <c r="I490" s="78"/>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c r="AH490" s="78"/>
      <c r="AI490" s="78"/>
    </row>
    <row r="491" spans="1:35" ht="30" customHeight="1">
      <c r="A491" s="78"/>
      <c r="B491" s="78"/>
      <c r="C491" s="78"/>
      <c r="D491" s="78"/>
      <c r="E491" s="89"/>
      <c r="F491" s="90"/>
      <c r="G491" s="90"/>
      <c r="H491" s="78"/>
      <c r="I491" s="78"/>
      <c r="J491" s="78"/>
      <c r="K491" s="78"/>
      <c r="L491" s="78"/>
      <c r="M491" s="78"/>
      <c r="N491" s="78"/>
      <c r="O491" s="78"/>
      <c r="P491" s="78"/>
      <c r="Q491" s="78"/>
      <c r="R491" s="78"/>
      <c r="S491" s="78"/>
      <c r="T491" s="78"/>
      <c r="U491" s="78"/>
      <c r="V491" s="78"/>
      <c r="W491" s="78"/>
      <c r="X491" s="78"/>
      <c r="Y491" s="78"/>
      <c r="Z491" s="78"/>
      <c r="AA491" s="78"/>
      <c r="AB491" s="78"/>
      <c r="AC491" s="78"/>
      <c r="AD491" s="78"/>
      <c r="AE491" s="78"/>
      <c r="AF491" s="78"/>
      <c r="AG491" s="78"/>
      <c r="AH491" s="78"/>
      <c r="AI491" s="78"/>
    </row>
    <row r="492" spans="1:35" ht="30" customHeight="1">
      <c r="A492" s="78"/>
      <c r="B492" s="78"/>
      <c r="C492" s="78"/>
      <c r="D492" s="78"/>
      <c r="E492" s="89"/>
      <c r="F492" s="90"/>
      <c r="G492" s="90"/>
      <c r="H492" s="78"/>
      <c r="I492" s="78"/>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c r="AH492" s="78"/>
      <c r="AI492" s="78"/>
    </row>
    <row r="493" spans="1:35" ht="30" customHeight="1">
      <c r="A493" s="78"/>
      <c r="B493" s="78"/>
      <c r="C493" s="78"/>
      <c r="D493" s="78"/>
      <c r="E493" s="89"/>
      <c r="F493" s="90"/>
      <c r="G493" s="90"/>
      <c r="H493" s="78"/>
      <c r="I493" s="78"/>
      <c r="J493" s="78"/>
      <c r="K493" s="78"/>
      <c r="L493" s="78"/>
      <c r="M493" s="78"/>
      <c r="N493" s="78"/>
      <c r="O493" s="78"/>
      <c r="P493" s="78"/>
      <c r="Q493" s="78"/>
      <c r="R493" s="78"/>
      <c r="S493" s="78"/>
      <c r="T493" s="78"/>
      <c r="U493" s="78"/>
      <c r="V493" s="78"/>
      <c r="W493" s="78"/>
      <c r="X493" s="78"/>
      <c r="Y493" s="78"/>
      <c r="Z493" s="78"/>
      <c r="AA493" s="78"/>
      <c r="AB493" s="78"/>
      <c r="AC493" s="78"/>
      <c r="AD493" s="78"/>
      <c r="AE493" s="78"/>
      <c r="AF493" s="78"/>
      <c r="AG493" s="78"/>
      <c r="AH493" s="78"/>
      <c r="AI493" s="78"/>
    </row>
    <row r="494" spans="1:35" ht="30" customHeight="1">
      <c r="A494" s="78"/>
      <c r="B494" s="78"/>
      <c r="C494" s="78"/>
      <c r="D494" s="78"/>
      <c r="E494" s="89"/>
      <c r="F494" s="90"/>
      <c r="G494" s="90"/>
      <c r="H494" s="78"/>
      <c r="I494" s="78"/>
      <c r="J494" s="78"/>
      <c r="K494" s="78"/>
      <c r="L494" s="78"/>
      <c r="M494" s="78"/>
      <c r="N494" s="78"/>
      <c r="O494" s="78"/>
      <c r="P494" s="78"/>
      <c r="Q494" s="78"/>
      <c r="R494" s="78"/>
      <c r="S494" s="78"/>
      <c r="T494" s="78"/>
      <c r="U494" s="78"/>
      <c r="V494" s="78"/>
      <c r="W494" s="78"/>
      <c r="X494" s="78"/>
      <c r="Y494" s="78"/>
      <c r="Z494" s="78"/>
      <c r="AA494" s="78"/>
      <c r="AB494" s="78"/>
      <c r="AC494" s="78"/>
      <c r="AD494" s="78"/>
      <c r="AE494" s="78"/>
      <c r="AF494" s="78"/>
      <c r="AG494" s="78"/>
      <c r="AH494" s="78"/>
      <c r="AI494" s="78"/>
    </row>
    <row r="495" spans="1:35" ht="30" customHeight="1">
      <c r="A495" s="78"/>
      <c r="B495" s="78"/>
      <c r="C495" s="78"/>
      <c r="D495" s="78"/>
      <c r="E495" s="89"/>
      <c r="F495" s="90"/>
      <c r="G495" s="90"/>
      <c r="H495" s="78"/>
      <c r="I495" s="78"/>
      <c r="J495" s="78"/>
      <c r="K495" s="78"/>
      <c r="L495" s="78"/>
      <c r="M495" s="78"/>
      <c r="N495" s="78"/>
      <c r="O495" s="78"/>
      <c r="P495" s="78"/>
      <c r="Q495" s="78"/>
      <c r="R495" s="78"/>
      <c r="S495" s="78"/>
      <c r="T495" s="78"/>
      <c r="U495" s="78"/>
      <c r="V495" s="78"/>
      <c r="W495" s="78"/>
      <c r="X495" s="78"/>
      <c r="Y495" s="78"/>
      <c r="Z495" s="78"/>
      <c r="AA495" s="78"/>
      <c r="AB495" s="78"/>
      <c r="AC495" s="78"/>
      <c r="AD495" s="78"/>
      <c r="AE495" s="78"/>
      <c r="AF495" s="78"/>
      <c r="AG495" s="78"/>
      <c r="AH495" s="78"/>
      <c r="AI495" s="78"/>
    </row>
    <row r="496" spans="1:35" ht="30" customHeight="1">
      <c r="A496" s="78"/>
      <c r="B496" s="78"/>
      <c r="C496" s="78"/>
      <c r="D496" s="78"/>
      <c r="E496" s="89"/>
      <c r="F496" s="90"/>
      <c r="G496" s="90"/>
      <c r="H496" s="78"/>
      <c r="I496" s="78"/>
      <c r="J496" s="78"/>
      <c r="K496" s="78"/>
      <c r="L496" s="78"/>
      <c r="M496" s="78"/>
      <c r="N496" s="78"/>
      <c r="O496" s="78"/>
      <c r="P496" s="78"/>
      <c r="Q496" s="78"/>
      <c r="R496" s="78"/>
      <c r="S496" s="78"/>
      <c r="T496" s="78"/>
      <c r="U496" s="78"/>
      <c r="V496" s="78"/>
      <c r="W496" s="78"/>
      <c r="X496" s="78"/>
      <c r="Y496" s="78"/>
      <c r="Z496" s="78"/>
      <c r="AA496" s="78"/>
      <c r="AB496" s="78"/>
      <c r="AC496" s="78"/>
      <c r="AD496" s="78"/>
      <c r="AE496" s="78"/>
      <c r="AF496" s="78"/>
      <c r="AG496" s="78"/>
      <c r="AH496" s="78"/>
      <c r="AI496" s="78"/>
    </row>
    <row r="497" spans="1:35" ht="30" customHeight="1">
      <c r="A497" s="78"/>
      <c r="B497" s="78"/>
      <c r="C497" s="78"/>
      <c r="D497" s="78"/>
      <c r="E497" s="89"/>
      <c r="F497" s="90"/>
      <c r="G497" s="90"/>
      <c r="H497" s="78"/>
      <c r="I497" s="78"/>
      <c r="J497" s="78"/>
      <c r="K497" s="78"/>
      <c r="L497" s="78"/>
      <c r="M497" s="78"/>
      <c r="N497" s="78"/>
      <c r="O497" s="78"/>
      <c r="P497" s="78"/>
      <c r="Q497" s="78"/>
      <c r="R497" s="78"/>
      <c r="S497" s="78"/>
      <c r="T497" s="78"/>
      <c r="U497" s="78"/>
      <c r="V497" s="78"/>
      <c r="W497" s="78"/>
      <c r="X497" s="78"/>
      <c r="Y497" s="78"/>
      <c r="Z497" s="78"/>
      <c r="AA497" s="78"/>
      <c r="AB497" s="78"/>
      <c r="AC497" s="78"/>
      <c r="AD497" s="78"/>
      <c r="AE497" s="78"/>
      <c r="AF497" s="78"/>
      <c r="AG497" s="78"/>
      <c r="AH497" s="78"/>
      <c r="AI497" s="78"/>
    </row>
    <row r="498" spans="1:35" ht="30" customHeight="1">
      <c r="A498" s="78"/>
      <c r="B498" s="78"/>
      <c r="C498" s="78"/>
      <c r="D498" s="78"/>
      <c r="E498" s="89"/>
      <c r="F498" s="90"/>
      <c r="G498" s="90"/>
      <c r="H498" s="78"/>
      <c r="I498" s="78"/>
      <c r="J498" s="78"/>
      <c r="K498" s="78"/>
      <c r="L498" s="78"/>
      <c r="M498" s="78"/>
      <c r="N498" s="78"/>
      <c r="O498" s="78"/>
      <c r="P498" s="78"/>
      <c r="Q498" s="78"/>
      <c r="R498" s="78"/>
      <c r="S498" s="78"/>
      <c r="T498" s="78"/>
      <c r="U498" s="78"/>
      <c r="V498" s="78"/>
      <c r="W498" s="78"/>
      <c r="X498" s="78"/>
      <c r="Y498" s="78"/>
      <c r="Z498" s="78"/>
      <c r="AA498" s="78"/>
      <c r="AB498" s="78"/>
      <c r="AC498" s="78"/>
      <c r="AD498" s="78"/>
      <c r="AE498" s="78"/>
      <c r="AF498" s="78"/>
      <c r="AG498" s="78"/>
      <c r="AH498" s="78"/>
      <c r="AI498" s="78"/>
    </row>
    <row r="499" spans="1:35" ht="30" customHeight="1">
      <c r="A499" s="78"/>
      <c r="B499" s="78"/>
      <c r="C499" s="78"/>
      <c r="D499" s="78"/>
      <c r="E499" s="89"/>
      <c r="F499" s="90"/>
      <c r="G499" s="90"/>
      <c r="H499" s="78"/>
      <c r="I499" s="78"/>
      <c r="J499" s="78"/>
      <c r="K499" s="78"/>
      <c r="L499" s="78"/>
      <c r="M499" s="78"/>
      <c r="N499" s="78"/>
      <c r="O499" s="78"/>
      <c r="P499" s="78"/>
      <c r="Q499" s="78"/>
      <c r="R499" s="78"/>
      <c r="S499" s="78"/>
      <c r="T499" s="78"/>
      <c r="U499" s="78"/>
      <c r="V499" s="78"/>
      <c r="W499" s="78"/>
      <c r="X499" s="78"/>
      <c r="Y499" s="78"/>
      <c r="Z499" s="78"/>
      <c r="AA499" s="78"/>
      <c r="AB499" s="78"/>
      <c r="AC499" s="78"/>
      <c r="AD499" s="78"/>
      <c r="AE499" s="78"/>
      <c r="AF499" s="78"/>
      <c r="AG499" s="78"/>
      <c r="AH499" s="78"/>
      <c r="AI499" s="78"/>
    </row>
    <row r="500" spans="1:35" ht="30" customHeight="1">
      <c r="A500" s="78"/>
      <c r="B500" s="78"/>
      <c r="C500" s="78"/>
      <c r="D500" s="78"/>
      <c r="E500" s="89"/>
      <c r="F500" s="90"/>
      <c r="G500" s="90"/>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c r="AH500" s="78"/>
      <c r="AI500" s="78"/>
    </row>
    <row r="501" spans="1:35" ht="30" customHeight="1">
      <c r="A501" s="78"/>
      <c r="B501" s="78"/>
      <c r="C501" s="78"/>
      <c r="D501" s="78"/>
      <c r="E501" s="89"/>
      <c r="F501" s="90"/>
      <c r="G501" s="90"/>
      <c r="H501" s="78"/>
      <c r="I501" s="78"/>
      <c r="J501" s="78"/>
      <c r="K501" s="78"/>
      <c r="L501" s="78"/>
      <c r="M501" s="78"/>
      <c r="N501" s="78"/>
      <c r="O501" s="78"/>
      <c r="P501" s="78"/>
      <c r="Q501" s="78"/>
      <c r="R501" s="78"/>
      <c r="S501" s="78"/>
      <c r="T501" s="78"/>
      <c r="U501" s="78"/>
      <c r="V501" s="78"/>
      <c r="W501" s="78"/>
      <c r="X501" s="78"/>
      <c r="Y501" s="78"/>
      <c r="Z501" s="78"/>
      <c r="AA501" s="78"/>
      <c r="AB501" s="78"/>
      <c r="AC501" s="78"/>
      <c r="AD501" s="78"/>
      <c r="AE501" s="78"/>
      <c r="AF501" s="78"/>
      <c r="AG501" s="78"/>
      <c r="AH501" s="78"/>
      <c r="AI501" s="78"/>
    </row>
    <row r="502" spans="1:35" ht="30" customHeight="1">
      <c r="A502" s="78"/>
      <c r="B502" s="78"/>
      <c r="C502" s="78"/>
      <c r="D502" s="78"/>
      <c r="E502" s="89"/>
      <c r="F502" s="90"/>
      <c r="G502" s="90"/>
      <c r="H502" s="78"/>
      <c r="I502" s="78"/>
      <c r="J502" s="78"/>
      <c r="K502" s="78"/>
      <c r="L502" s="78"/>
      <c r="M502" s="78"/>
      <c r="N502" s="78"/>
      <c r="O502" s="78"/>
      <c r="P502" s="78"/>
      <c r="Q502" s="78"/>
      <c r="R502" s="78"/>
      <c r="S502" s="78"/>
      <c r="T502" s="78"/>
      <c r="U502" s="78"/>
      <c r="V502" s="78"/>
      <c r="W502" s="78"/>
      <c r="X502" s="78"/>
      <c r="Y502" s="78"/>
      <c r="Z502" s="78"/>
      <c r="AA502" s="78"/>
      <c r="AB502" s="78"/>
      <c r="AC502" s="78"/>
      <c r="AD502" s="78"/>
      <c r="AE502" s="78"/>
      <c r="AF502" s="78"/>
      <c r="AG502" s="78"/>
      <c r="AH502" s="78"/>
      <c r="AI502" s="78"/>
    </row>
    <row r="503" spans="1:35" ht="30" customHeight="1">
      <c r="A503" s="78"/>
      <c r="B503" s="78"/>
      <c r="C503" s="78"/>
      <c r="D503" s="78"/>
      <c r="E503" s="89"/>
      <c r="F503" s="90"/>
      <c r="G503" s="90"/>
      <c r="H503" s="78"/>
      <c r="I503" s="78"/>
      <c r="J503" s="78"/>
      <c r="K503" s="78"/>
      <c r="L503" s="78"/>
      <c r="M503" s="78"/>
      <c r="N503" s="78"/>
      <c r="O503" s="78"/>
      <c r="P503" s="78"/>
      <c r="Q503" s="78"/>
      <c r="R503" s="78"/>
      <c r="S503" s="78"/>
      <c r="T503" s="78"/>
      <c r="U503" s="78"/>
      <c r="V503" s="78"/>
      <c r="W503" s="78"/>
      <c r="X503" s="78"/>
      <c r="Y503" s="78"/>
      <c r="Z503" s="78"/>
      <c r="AA503" s="78"/>
      <c r="AB503" s="78"/>
      <c r="AC503" s="78"/>
      <c r="AD503" s="78"/>
      <c r="AE503" s="78"/>
      <c r="AF503" s="78"/>
      <c r="AG503" s="78"/>
      <c r="AH503" s="78"/>
      <c r="AI503" s="78"/>
    </row>
    <row r="504" spans="1:35" ht="30" customHeight="1">
      <c r="A504" s="78"/>
      <c r="B504" s="78"/>
      <c r="C504" s="78"/>
      <c r="D504" s="78"/>
      <c r="E504" s="89"/>
      <c r="F504" s="90"/>
      <c r="G504" s="90"/>
      <c r="H504" s="78"/>
      <c r="I504" s="78"/>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c r="AI504" s="78"/>
    </row>
    <row r="505" spans="1:35" ht="30" customHeight="1">
      <c r="A505" s="78"/>
      <c r="B505" s="78"/>
      <c r="C505" s="78"/>
      <c r="D505" s="78"/>
      <c r="E505" s="89"/>
      <c r="F505" s="90"/>
      <c r="G505" s="90"/>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c r="AH505" s="78"/>
      <c r="AI505" s="78"/>
    </row>
    <row r="506" spans="1:35" ht="30" customHeight="1">
      <c r="A506" s="78"/>
      <c r="B506" s="78"/>
      <c r="C506" s="78"/>
      <c r="D506" s="78"/>
      <c r="E506" s="89"/>
      <c r="F506" s="90"/>
      <c r="G506" s="90"/>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c r="AH506" s="78"/>
      <c r="AI506" s="78"/>
    </row>
    <row r="507" spans="1:35" ht="30" customHeight="1">
      <c r="A507" s="78"/>
      <c r="B507" s="78"/>
      <c r="C507" s="78"/>
      <c r="D507" s="78"/>
      <c r="E507" s="89"/>
      <c r="F507" s="90"/>
      <c r="G507" s="90"/>
      <c r="H507" s="78"/>
      <c r="I507" s="78"/>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c r="AH507" s="78"/>
      <c r="AI507" s="78"/>
    </row>
    <row r="508" spans="1:35" ht="30" customHeight="1">
      <c r="A508" s="78"/>
      <c r="B508" s="78"/>
      <c r="C508" s="78"/>
      <c r="D508" s="78"/>
      <c r="E508" s="89"/>
      <c r="F508" s="90"/>
      <c r="G508" s="90"/>
      <c r="H508" s="78"/>
      <c r="I508" s="78"/>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c r="AH508" s="78"/>
      <c r="AI508" s="78"/>
    </row>
    <row r="509" spans="1:35" ht="30" customHeight="1">
      <c r="A509" s="78"/>
      <c r="B509" s="78"/>
      <c r="C509" s="78"/>
      <c r="D509" s="78"/>
      <c r="E509" s="89"/>
      <c r="F509" s="90"/>
      <c r="G509" s="90"/>
      <c r="H509" s="78"/>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c r="AI509" s="78"/>
    </row>
    <row r="510" spans="1:35" ht="30" customHeight="1">
      <c r="A510" s="78"/>
      <c r="B510" s="78"/>
      <c r="C510" s="78"/>
      <c r="D510" s="78"/>
      <c r="E510" s="89"/>
      <c r="F510" s="90"/>
      <c r="G510" s="90"/>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row>
    <row r="511" spans="1:35" ht="30" customHeight="1">
      <c r="A511" s="78"/>
      <c r="B511" s="78"/>
      <c r="C511" s="78"/>
      <c r="D511" s="78"/>
      <c r="E511" s="89"/>
      <c r="F511" s="90"/>
      <c r="G511" s="90"/>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row>
    <row r="512" spans="1:35" ht="30" customHeight="1">
      <c r="A512" s="78"/>
      <c r="B512" s="78"/>
      <c r="C512" s="78"/>
      <c r="D512" s="78"/>
      <c r="E512" s="89"/>
      <c r="F512" s="90"/>
      <c r="G512" s="90"/>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row>
    <row r="513" spans="1:35" ht="30" customHeight="1">
      <c r="A513" s="78"/>
      <c r="B513" s="78"/>
      <c r="C513" s="78"/>
      <c r="D513" s="78"/>
      <c r="E513" s="89"/>
      <c r="F513" s="90"/>
      <c r="G513" s="90"/>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row>
    <row r="514" spans="1:35" ht="30" customHeight="1">
      <c r="A514" s="78"/>
      <c r="B514" s="78"/>
      <c r="C514" s="78"/>
      <c r="D514" s="78"/>
      <c r="E514" s="89"/>
      <c r="F514" s="90"/>
      <c r="G514" s="90"/>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row>
    <row r="515" spans="1:35" ht="30" customHeight="1">
      <c r="A515" s="78"/>
      <c r="B515" s="78"/>
      <c r="C515" s="78"/>
      <c r="D515" s="78"/>
      <c r="E515" s="89"/>
      <c r="F515" s="90"/>
      <c r="G515" s="90"/>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row>
    <row r="516" spans="1:35" ht="30" customHeight="1">
      <c r="A516" s="78"/>
      <c r="B516" s="78"/>
      <c r="C516" s="78"/>
      <c r="D516" s="78"/>
      <c r="E516" s="89"/>
      <c r="F516" s="90"/>
      <c r="G516" s="90"/>
      <c r="H516" s="78"/>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c r="AH516" s="78"/>
      <c r="AI516" s="78"/>
    </row>
    <row r="517" spans="1:35" ht="30" customHeight="1">
      <c r="A517" s="78"/>
      <c r="B517" s="78"/>
      <c r="C517" s="78"/>
      <c r="D517" s="78"/>
      <c r="E517" s="89"/>
      <c r="F517" s="90"/>
      <c r="G517" s="90"/>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c r="AH517" s="78"/>
      <c r="AI517" s="78"/>
    </row>
    <row r="518" spans="1:35" ht="30" customHeight="1">
      <c r="A518" s="78"/>
      <c r="B518" s="78"/>
      <c r="C518" s="78"/>
      <c r="D518" s="78"/>
      <c r="E518" s="89"/>
      <c r="F518" s="90"/>
      <c r="G518" s="90"/>
      <c r="H518" s="78"/>
      <c r="I518" s="78"/>
      <c r="J518" s="78"/>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c r="AH518" s="78"/>
      <c r="AI518" s="78"/>
    </row>
    <row r="519" spans="1:35" ht="30" customHeight="1">
      <c r="A519" s="78"/>
      <c r="B519" s="78"/>
      <c r="C519" s="78"/>
      <c r="D519" s="78"/>
      <c r="E519" s="89"/>
      <c r="F519" s="90"/>
      <c r="G519" s="90"/>
      <c r="H519" s="78"/>
      <c r="I519" s="78"/>
      <c r="J519" s="78"/>
      <c r="K519" s="78"/>
      <c r="L519" s="78"/>
      <c r="M519" s="78"/>
      <c r="N519" s="78"/>
      <c r="O519" s="78"/>
      <c r="P519" s="78"/>
      <c r="Q519" s="78"/>
      <c r="R519" s="78"/>
      <c r="S519" s="78"/>
      <c r="T519" s="78"/>
      <c r="U519" s="78"/>
      <c r="V519" s="78"/>
      <c r="W519" s="78"/>
      <c r="X519" s="78"/>
      <c r="Y519" s="78"/>
      <c r="Z519" s="78"/>
      <c r="AA519" s="78"/>
      <c r="AB519" s="78"/>
      <c r="AC519" s="78"/>
      <c r="AD519" s="78"/>
      <c r="AE519" s="78"/>
      <c r="AF519" s="78"/>
      <c r="AG519" s="78"/>
      <c r="AH519" s="78"/>
      <c r="AI519" s="78"/>
    </row>
    <row r="520" spans="1:35" ht="30" customHeight="1">
      <c r="A520" s="78"/>
      <c r="B520" s="78"/>
      <c r="C520" s="78"/>
      <c r="D520" s="78"/>
      <c r="E520" s="89"/>
      <c r="F520" s="90"/>
      <c r="G520" s="90"/>
      <c r="H520" s="78"/>
      <c r="I520" s="78"/>
      <c r="J520" s="78"/>
      <c r="K520" s="78"/>
      <c r="L520" s="78"/>
      <c r="M520" s="78"/>
      <c r="N520" s="78"/>
      <c r="O520" s="78"/>
      <c r="P520" s="78"/>
      <c r="Q520" s="78"/>
      <c r="R520" s="78"/>
      <c r="S520" s="78"/>
      <c r="T520" s="78"/>
      <c r="U520" s="78"/>
      <c r="V520" s="78"/>
      <c r="W520" s="78"/>
      <c r="X520" s="78"/>
      <c r="Y520" s="78"/>
      <c r="Z520" s="78"/>
      <c r="AA520" s="78"/>
      <c r="AB520" s="78"/>
      <c r="AC520" s="78"/>
      <c r="AD520" s="78"/>
      <c r="AE520" s="78"/>
      <c r="AF520" s="78"/>
      <c r="AG520" s="78"/>
      <c r="AH520" s="78"/>
      <c r="AI520" s="78"/>
    </row>
    <row r="521" spans="1:35" ht="30" customHeight="1">
      <c r="A521" s="78"/>
      <c r="B521" s="78"/>
      <c r="C521" s="78"/>
      <c r="D521" s="78"/>
      <c r="E521" s="89"/>
      <c r="F521" s="90"/>
      <c r="G521" s="90"/>
      <c r="H521" s="78"/>
      <c r="I521" s="78"/>
      <c r="J521" s="78"/>
      <c r="K521" s="78"/>
      <c r="L521" s="78"/>
      <c r="M521" s="78"/>
      <c r="N521" s="78"/>
      <c r="O521" s="78"/>
      <c r="P521" s="78"/>
      <c r="Q521" s="78"/>
      <c r="R521" s="78"/>
      <c r="S521" s="78"/>
      <c r="T521" s="78"/>
      <c r="U521" s="78"/>
      <c r="V521" s="78"/>
      <c r="W521" s="78"/>
      <c r="X521" s="78"/>
      <c r="Y521" s="78"/>
      <c r="Z521" s="78"/>
      <c r="AA521" s="78"/>
      <c r="AB521" s="78"/>
      <c r="AC521" s="78"/>
      <c r="AD521" s="78"/>
      <c r="AE521" s="78"/>
      <c r="AF521" s="78"/>
      <c r="AG521" s="78"/>
      <c r="AH521" s="78"/>
      <c r="AI521" s="78"/>
    </row>
    <row r="522" spans="1:35" ht="30" customHeight="1">
      <c r="A522" s="78"/>
      <c r="B522" s="78"/>
      <c r="C522" s="78"/>
      <c r="D522" s="78"/>
      <c r="E522" s="89"/>
      <c r="F522" s="90"/>
      <c r="G522" s="90"/>
      <c r="H522" s="78"/>
      <c r="I522" s="78"/>
      <c r="J522" s="78"/>
      <c r="K522" s="78"/>
      <c r="L522" s="78"/>
      <c r="M522" s="78"/>
      <c r="N522" s="78"/>
      <c r="O522" s="78"/>
      <c r="P522" s="78"/>
      <c r="Q522" s="78"/>
      <c r="R522" s="78"/>
      <c r="S522" s="78"/>
      <c r="T522" s="78"/>
      <c r="U522" s="78"/>
      <c r="V522" s="78"/>
      <c r="W522" s="78"/>
      <c r="X522" s="78"/>
      <c r="Y522" s="78"/>
      <c r="Z522" s="78"/>
      <c r="AA522" s="78"/>
      <c r="AB522" s="78"/>
      <c r="AC522" s="78"/>
      <c r="AD522" s="78"/>
      <c r="AE522" s="78"/>
      <c r="AF522" s="78"/>
      <c r="AG522" s="78"/>
      <c r="AH522" s="78"/>
      <c r="AI522" s="78"/>
    </row>
    <row r="523" spans="1:35" ht="30" customHeight="1">
      <c r="A523" s="78"/>
      <c r="B523" s="78"/>
      <c r="C523" s="78"/>
      <c r="D523" s="78"/>
      <c r="E523" s="89"/>
      <c r="F523" s="90"/>
      <c r="G523" s="90"/>
      <c r="H523" s="78"/>
      <c r="I523" s="78"/>
      <c r="J523" s="78"/>
      <c r="K523" s="78"/>
      <c r="L523" s="78"/>
      <c r="M523" s="78"/>
      <c r="N523" s="78"/>
      <c r="O523" s="78"/>
      <c r="P523" s="78"/>
      <c r="Q523" s="78"/>
      <c r="R523" s="78"/>
      <c r="S523" s="78"/>
      <c r="T523" s="78"/>
      <c r="U523" s="78"/>
      <c r="V523" s="78"/>
      <c r="W523" s="78"/>
      <c r="X523" s="78"/>
      <c r="Y523" s="78"/>
      <c r="Z523" s="78"/>
      <c r="AA523" s="78"/>
      <c r="AB523" s="78"/>
      <c r="AC523" s="78"/>
      <c r="AD523" s="78"/>
      <c r="AE523" s="78"/>
      <c r="AF523" s="78"/>
      <c r="AG523" s="78"/>
      <c r="AH523" s="78"/>
      <c r="AI523" s="78"/>
    </row>
    <row r="524" spans="1:35" ht="30" customHeight="1">
      <c r="A524" s="78"/>
      <c r="B524" s="78"/>
      <c r="C524" s="78"/>
      <c r="D524" s="78"/>
      <c r="E524" s="89"/>
      <c r="F524" s="90"/>
      <c r="G524" s="90"/>
      <c r="H524" s="78"/>
      <c r="I524" s="78"/>
      <c r="J524" s="78"/>
      <c r="K524" s="78"/>
      <c r="L524" s="78"/>
      <c r="M524" s="78"/>
      <c r="N524" s="78"/>
      <c r="O524" s="78"/>
      <c r="P524" s="78"/>
      <c r="Q524" s="78"/>
      <c r="R524" s="78"/>
      <c r="S524" s="78"/>
      <c r="T524" s="78"/>
      <c r="U524" s="78"/>
      <c r="V524" s="78"/>
      <c r="W524" s="78"/>
      <c r="X524" s="78"/>
      <c r="Y524" s="78"/>
      <c r="Z524" s="78"/>
      <c r="AA524" s="78"/>
      <c r="AB524" s="78"/>
      <c r="AC524" s="78"/>
      <c r="AD524" s="78"/>
      <c r="AE524" s="78"/>
      <c r="AF524" s="78"/>
      <c r="AG524" s="78"/>
      <c r="AH524" s="78"/>
      <c r="AI524" s="78"/>
    </row>
    <row r="525" spans="1:35" ht="30" customHeight="1">
      <c r="A525" s="78"/>
      <c r="B525" s="78"/>
      <c r="C525" s="78"/>
      <c r="D525" s="78"/>
      <c r="E525" s="89"/>
      <c r="F525" s="90"/>
      <c r="G525" s="90"/>
      <c r="H525" s="78"/>
      <c r="I525" s="78"/>
      <c r="J525" s="78"/>
      <c r="K525" s="78"/>
      <c r="L525" s="78"/>
      <c r="M525" s="78"/>
      <c r="N525" s="78"/>
      <c r="O525" s="78"/>
      <c r="P525" s="78"/>
      <c r="Q525" s="78"/>
      <c r="R525" s="78"/>
      <c r="S525" s="78"/>
      <c r="T525" s="78"/>
      <c r="U525" s="78"/>
      <c r="V525" s="78"/>
      <c r="W525" s="78"/>
      <c r="X525" s="78"/>
      <c r="Y525" s="78"/>
      <c r="Z525" s="78"/>
      <c r="AA525" s="78"/>
      <c r="AB525" s="78"/>
      <c r="AC525" s="78"/>
      <c r="AD525" s="78"/>
      <c r="AE525" s="78"/>
      <c r="AF525" s="78"/>
      <c r="AG525" s="78"/>
      <c r="AH525" s="78"/>
      <c r="AI525" s="78"/>
    </row>
    <row r="526" spans="1:35" ht="30" customHeight="1">
      <c r="A526" s="78"/>
      <c r="B526" s="78"/>
      <c r="C526" s="78"/>
      <c r="D526" s="78"/>
      <c r="E526" s="89"/>
      <c r="F526" s="90"/>
      <c r="G526" s="90"/>
      <c r="H526" s="78"/>
      <c r="I526" s="78"/>
      <c r="J526" s="78"/>
      <c r="K526" s="78"/>
      <c r="L526" s="78"/>
      <c r="M526" s="78"/>
      <c r="N526" s="78"/>
      <c r="O526" s="78"/>
      <c r="P526" s="78"/>
      <c r="Q526" s="78"/>
      <c r="R526" s="78"/>
      <c r="S526" s="78"/>
      <c r="T526" s="78"/>
      <c r="U526" s="78"/>
      <c r="V526" s="78"/>
      <c r="W526" s="78"/>
      <c r="X526" s="78"/>
      <c r="Y526" s="78"/>
      <c r="Z526" s="78"/>
      <c r="AA526" s="78"/>
      <c r="AB526" s="78"/>
      <c r="AC526" s="78"/>
      <c r="AD526" s="78"/>
      <c r="AE526" s="78"/>
      <c r="AF526" s="78"/>
      <c r="AG526" s="78"/>
      <c r="AH526" s="78"/>
      <c r="AI526" s="78"/>
    </row>
    <row r="527" spans="1:35" ht="30" customHeight="1">
      <c r="A527" s="78"/>
      <c r="B527" s="78"/>
      <c r="C527" s="78"/>
      <c r="D527" s="78"/>
      <c r="E527" s="89"/>
      <c r="F527" s="90"/>
      <c r="G527" s="90"/>
      <c r="H527" s="78"/>
      <c r="I527" s="78"/>
      <c r="J527" s="78"/>
      <c r="K527" s="78"/>
      <c r="L527" s="78"/>
      <c r="M527" s="78"/>
      <c r="N527" s="78"/>
      <c r="O527" s="78"/>
      <c r="P527" s="78"/>
      <c r="Q527" s="78"/>
      <c r="R527" s="78"/>
      <c r="S527" s="78"/>
      <c r="T527" s="78"/>
      <c r="U527" s="78"/>
      <c r="V527" s="78"/>
      <c r="W527" s="78"/>
      <c r="X527" s="78"/>
      <c r="Y527" s="78"/>
      <c r="Z527" s="78"/>
      <c r="AA527" s="78"/>
      <c r="AB527" s="78"/>
      <c r="AC527" s="78"/>
      <c r="AD527" s="78"/>
      <c r="AE527" s="78"/>
      <c r="AF527" s="78"/>
      <c r="AG527" s="78"/>
      <c r="AH527" s="78"/>
      <c r="AI527" s="78"/>
    </row>
    <row r="528" spans="1:35" ht="30" customHeight="1">
      <c r="A528" s="78"/>
      <c r="B528" s="78"/>
      <c r="C528" s="78"/>
      <c r="D528" s="78"/>
      <c r="E528" s="89"/>
      <c r="F528" s="90"/>
      <c r="G528" s="90"/>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c r="AH528" s="78"/>
      <c r="AI528" s="78"/>
    </row>
    <row r="529" spans="1:35" ht="30" customHeight="1">
      <c r="A529" s="78"/>
      <c r="B529" s="78"/>
      <c r="C529" s="78"/>
      <c r="D529" s="78"/>
      <c r="E529" s="89"/>
      <c r="F529" s="90"/>
      <c r="G529" s="90"/>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c r="AH529" s="78"/>
      <c r="AI529" s="78"/>
    </row>
    <row r="530" spans="1:35" ht="30" customHeight="1">
      <c r="A530" s="78"/>
      <c r="B530" s="78"/>
      <c r="C530" s="78"/>
      <c r="D530" s="78"/>
      <c r="E530" s="89"/>
      <c r="F530" s="90"/>
      <c r="G530" s="90"/>
      <c r="H530" s="78"/>
      <c r="I530" s="78"/>
      <c r="J530" s="78"/>
      <c r="K530" s="78"/>
      <c r="L530" s="78"/>
      <c r="M530" s="78"/>
      <c r="N530" s="78"/>
      <c r="O530" s="78"/>
      <c r="P530" s="78"/>
      <c r="Q530" s="78"/>
      <c r="R530" s="78"/>
      <c r="S530" s="78"/>
      <c r="T530" s="78"/>
      <c r="U530" s="78"/>
      <c r="V530" s="78"/>
      <c r="W530" s="78"/>
      <c r="X530" s="78"/>
      <c r="Y530" s="78"/>
      <c r="Z530" s="78"/>
      <c r="AA530" s="78"/>
      <c r="AB530" s="78"/>
      <c r="AC530" s="78"/>
      <c r="AD530" s="78"/>
      <c r="AE530" s="78"/>
      <c r="AF530" s="78"/>
      <c r="AG530" s="78"/>
      <c r="AH530" s="78"/>
      <c r="AI530" s="78"/>
    </row>
    <row r="531" spans="1:35" ht="30" customHeight="1">
      <c r="A531" s="78"/>
      <c r="B531" s="78"/>
      <c r="C531" s="78"/>
      <c r="D531" s="78"/>
      <c r="E531" s="89"/>
      <c r="F531" s="90"/>
      <c r="G531" s="90"/>
      <c r="H531" s="78"/>
      <c r="I531" s="78"/>
      <c r="J531" s="78"/>
      <c r="K531" s="78"/>
      <c r="L531" s="78"/>
      <c r="M531" s="78"/>
      <c r="N531" s="78"/>
      <c r="O531" s="78"/>
      <c r="P531" s="78"/>
      <c r="Q531" s="78"/>
      <c r="R531" s="78"/>
      <c r="S531" s="78"/>
      <c r="T531" s="78"/>
      <c r="U531" s="78"/>
      <c r="V531" s="78"/>
      <c r="W531" s="78"/>
      <c r="X531" s="78"/>
      <c r="Y531" s="78"/>
      <c r="Z531" s="78"/>
      <c r="AA531" s="78"/>
      <c r="AB531" s="78"/>
      <c r="AC531" s="78"/>
      <c r="AD531" s="78"/>
      <c r="AE531" s="78"/>
      <c r="AF531" s="78"/>
      <c r="AG531" s="78"/>
      <c r="AH531" s="78"/>
      <c r="AI531" s="78"/>
    </row>
    <row r="532" spans="1:35" ht="30" customHeight="1">
      <c r="A532" s="78"/>
      <c r="B532" s="78"/>
      <c r="C532" s="78"/>
      <c r="D532" s="78"/>
      <c r="E532" s="89"/>
      <c r="F532" s="90"/>
      <c r="G532" s="90"/>
      <c r="H532" s="78"/>
      <c r="I532" s="78"/>
      <c r="J532" s="78"/>
      <c r="K532" s="78"/>
      <c r="L532" s="78"/>
      <c r="M532" s="78"/>
      <c r="N532" s="78"/>
      <c r="O532" s="78"/>
      <c r="P532" s="78"/>
      <c r="Q532" s="78"/>
      <c r="R532" s="78"/>
      <c r="S532" s="78"/>
      <c r="T532" s="78"/>
      <c r="U532" s="78"/>
      <c r="V532" s="78"/>
      <c r="W532" s="78"/>
      <c r="X532" s="78"/>
      <c r="Y532" s="78"/>
      <c r="Z532" s="78"/>
      <c r="AA532" s="78"/>
      <c r="AB532" s="78"/>
      <c r="AC532" s="78"/>
      <c r="AD532" s="78"/>
      <c r="AE532" s="78"/>
      <c r="AF532" s="78"/>
      <c r="AG532" s="78"/>
      <c r="AH532" s="78"/>
      <c r="AI532" s="78"/>
    </row>
    <row r="533" spans="1:35" ht="30" customHeight="1">
      <c r="A533" s="78"/>
      <c r="B533" s="78"/>
      <c r="C533" s="78"/>
      <c r="D533" s="78"/>
      <c r="E533" s="89"/>
      <c r="F533" s="90"/>
      <c r="G533" s="90"/>
      <c r="H533" s="78"/>
      <c r="I533" s="78"/>
      <c r="J533" s="78"/>
      <c r="K533" s="78"/>
      <c r="L533" s="78"/>
      <c r="M533" s="78"/>
      <c r="N533" s="78"/>
      <c r="O533" s="78"/>
      <c r="P533" s="78"/>
      <c r="Q533" s="78"/>
      <c r="R533" s="78"/>
      <c r="S533" s="78"/>
      <c r="T533" s="78"/>
      <c r="U533" s="78"/>
      <c r="V533" s="78"/>
      <c r="W533" s="78"/>
      <c r="X533" s="78"/>
      <c r="Y533" s="78"/>
      <c r="Z533" s="78"/>
      <c r="AA533" s="78"/>
      <c r="AB533" s="78"/>
      <c r="AC533" s="78"/>
      <c r="AD533" s="78"/>
      <c r="AE533" s="78"/>
      <c r="AF533" s="78"/>
      <c r="AG533" s="78"/>
      <c r="AH533" s="78"/>
      <c r="AI533" s="78"/>
    </row>
    <row r="534" spans="1:35" ht="30" customHeight="1">
      <c r="A534" s="78"/>
      <c r="B534" s="78"/>
      <c r="C534" s="78"/>
      <c r="D534" s="78"/>
      <c r="E534" s="89"/>
      <c r="F534" s="90"/>
      <c r="G534" s="90"/>
      <c r="H534" s="78"/>
      <c r="I534" s="78"/>
      <c r="J534" s="78"/>
      <c r="K534" s="78"/>
      <c r="L534" s="78"/>
      <c r="M534" s="78"/>
      <c r="N534" s="78"/>
      <c r="O534" s="78"/>
      <c r="P534" s="78"/>
      <c r="Q534" s="78"/>
      <c r="R534" s="78"/>
      <c r="S534" s="78"/>
      <c r="T534" s="78"/>
      <c r="U534" s="78"/>
      <c r="V534" s="78"/>
      <c r="W534" s="78"/>
      <c r="X534" s="78"/>
      <c r="Y534" s="78"/>
      <c r="Z534" s="78"/>
      <c r="AA534" s="78"/>
      <c r="AB534" s="78"/>
      <c r="AC534" s="78"/>
      <c r="AD534" s="78"/>
      <c r="AE534" s="78"/>
      <c r="AF534" s="78"/>
      <c r="AG534" s="78"/>
      <c r="AH534" s="78"/>
      <c r="AI534" s="78"/>
    </row>
    <row r="535" spans="1:35" ht="30" customHeight="1">
      <c r="A535" s="78"/>
      <c r="B535" s="78"/>
      <c r="C535" s="78"/>
      <c r="D535" s="78"/>
      <c r="E535" s="89"/>
      <c r="F535" s="90"/>
      <c r="G535" s="90"/>
      <c r="H535" s="78"/>
      <c r="I535" s="78"/>
      <c r="J535" s="78"/>
      <c r="K535" s="78"/>
      <c r="L535" s="78"/>
      <c r="M535" s="78"/>
      <c r="N535" s="78"/>
      <c r="O535" s="78"/>
      <c r="P535" s="78"/>
      <c r="Q535" s="78"/>
      <c r="R535" s="78"/>
      <c r="S535" s="78"/>
      <c r="T535" s="78"/>
      <c r="U535" s="78"/>
      <c r="V535" s="78"/>
      <c r="W535" s="78"/>
      <c r="X535" s="78"/>
      <c r="Y535" s="78"/>
      <c r="Z535" s="78"/>
      <c r="AA535" s="78"/>
      <c r="AB535" s="78"/>
      <c r="AC535" s="78"/>
      <c r="AD535" s="78"/>
      <c r="AE535" s="78"/>
      <c r="AF535" s="78"/>
      <c r="AG535" s="78"/>
      <c r="AH535" s="78"/>
      <c r="AI535" s="78"/>
    </row>
    <row r="536" spans="1:35" ht="30" customHeight="1">
      <c r="A536" s="78"/>
      <c r="B536" s="78"/>
      <c r="C536" s="78"/>
      <c r="D536" s="78"/>
      <c r="E536" s="89"/>
      <c r="F536" s="90"/>
      <c r="G536" s="90"/>
      <c r="H536" s="78"/>
      <c r="I536" s="78"/>
      <c r="J536" s="78"/>
      <c r="K536" s="78"/>
      <c r="L536" s="78"/>
      <c r="M536" s="78"/>
      <c r="N536" s="78"/>
      <c r="O536" s="78"/>
      <c r="P536" s="78"/>
      <c r="Q536" s="78"/>
      <c r="R536" s="78"/>
      <c r="S536" s="78"/>
      <c r="T536" s="78"/>
      <c r="U536" s="78"/>
      <c r="V536" s="78"/>
      <c r="W536" s="78"/>
      <c r="X536" s="78"/>
      <c r="Y536" s="78"/>
      <c r="Z536" s="78"/>
      <c r="AA536" s="78"/>
      <c r="AB536" s="78"/>
      <c r="AC536" s="78"/>
      <c r="AD536" s="78"/>
      <c r="AE536" s="78"/>
      <c r="AF536" s="78"/>
      <c r="AG536" s="78"/>
      <c r="AH536" s="78"/>
      <c r="AI536" s="78"/>
    </row>
    <row r="537" spans="1:35" ht="30" customHeight="1">
      <c r="A537" s="78"/>
      <c r="B537" s="78"/>
      <c r="C537" s="78"/>
      <c r="D537" s="78"/>
      <c r="E537" s="89"/>
      <c r="F537" s="90"/>
      <c r="G537" s="90"/>
      <c r="H537" s="78"/>
      <c r="I537" s="78"/>
      <c r="J537" s="78"/>
      <c r="K537" s="78"/>
      <c r="L537" s="78"/>
      <c r="M537" s="78"/>
      <c r="N537" s="78"/>
      <c r="O537" s="78"/>
      <c r="P537" s="78"/>
      <c r="Q537" s="78"/>
      <c r="R537" s="78"/>
      <c r="S537" s="78"/>
      <c r="T537" s="78"/>
      <c r="U537" s="78"/>
      <c r="V537" s="78"/>
      <c r="W537" s="78"/>
      <c r="X537" s="78"/>
      <c r="Y537" s="78"/>
      <c r="Z537" s="78"/>
      <c r="AA537" s="78"/>
      <c r="AB537" s="78"/>
      <c r="AC537" s="78"/>
      <c r="AD537" s="78"/>
      <c r="AE537" s="78"/>
      <c r="AF537" s="78"/>
      <c r="AG537" s="78"/>
      <c r="AH537" s="78"/>
      <c r="AI537" s="78"/>
    </row>
    <row r="538" spans="1:35" ht="30" customHeight="1">
      <c r="A538" s="78"/>
      <c r="B538" s="78"/>
      <c r="C538" s="78"/>
      <c r="D538" s="78"/>
      <c r="E538" s="89"/>
      <c r="F538" s="90"/>
      <c r="G538" s="90"/>
      <c r="H538" s="78"/>
      <c r="I538" s="78"/>
      <c r="J538" s="78"/>
      <c r="K538" s="78"/>
      <c r="L538" s="78"/>
      <c r="M538" s="78"/>
      <c r="N538" s="78"/>
      <c r="O538" s="78"/>
      <c r="P538" s="78"/>
      <c r="Q538" s="78"/>
      <c r="R538" s="78"/>
      <c r="S538" s="78"/>
      <c r="T538" s="78"/>
      <c r="U538" s="78"/>
      <c r="V538" s="78"/>
      <c r="W538" s="78"/>
      <c r="X538" s="78"/>
      <c r="Y538" s="78"/>
      <c r="Z538" s="78"/>
      <c r="AA538" s="78"/>
      <c r="AB538" s="78"/>
      <c r="AC538" s="78"/>
      <c r="AD538" s="78"/>
      <c r="AE538" s="78"/>
      <c r="AF538" s="78"/>
      <c r="AG538" s="78"/>
      <c r="AH538" s="78"/>
      <c r="AI538" s="78"/>
    </row>
    <row r="539" spans="1:35" ht="30" customHeight="1">
      <c r="A539" s="78"/>
      <c r="B539" s="78"/>
      <c r="C539" s="78"/>
      <c r="D539" s="78"/>
      <c r="E539" s="89"/>
      <c r="F539" s="90"/>
      <c r="G539" s="90"/>
      <c r="H539" s="78"/>
      <c r="I539" s="78"/>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c r="AI539" s="78"/>
    </row>
    <row r="540" spans="1:35" ht="30" customHeight="1">
      <c r="A540" s="78"/>
      <c r="B540" s="78"/>
      <c r="C540" s="78"/>
      <c r="D540" s="78"/>
      <c r="E540" s="89"/>
      <c r="F540" s="90"/>
      <c r="G540" s="90"/>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c r="AI540" s="78"/>
    </row>
    <row r="541" spans="1:35" ht="30" customHeight="1">
      <c r="A541" s="78"/>
      <c r="B541" s="78"/>
      <c r="C541" s="78"/>
      <c r="D541" s="78"/>
      <c r="E541" s="89"/>
      <c r="F541" s="90"/>
      <c r="G541" s="90"/>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c r="AH541" s="78"/>
      <c r="AI541" s="78"/>
    </row>
    <row r="542" spans="1:35" ht="30" customHeight="1">
      <c r="A542" s="78"/>
      <c r="B542" s="78"/>
      <c r="C542" s="78"/>
      <c r="D542" s="78"/>
      <c r="E542" s="89"/>
      <c r="F542" s="90"/>
      <c r="G542" s="90"/>
      <c r="H542" s="78"/>
      <c r="I542" s="78"/>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c r="AH542" s="78"/>
      <c r="AI542" s="78"/>
    </row>
    <row r="543" spans="1:35" ht="30" customHeight="1">
      <c r="A543" s="78"/>
      <c r="B543" s="78"/>
      <c r="C543" s="78"/>
      <c r="D543" s="78"/>
      <c r="E543" s="89"/>
      <c r="F543" s="90"/>
      <c r="G543" s="90"/>
      <c r="H543" s="78"/>
      <c r="I543" s="78"/>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c r="AH543" s="78"/>
      <c r="AI543" s="78"/>
    </row>
    <row r="544" spans="1:35" ht="30" customHeight="1">
      <c r="A544" s="78"/>
      <c r="B544" s="78"/>
      <c r="C544" s="78"/>
      <c r="D544" s="78"/>
      <c r="E544" s="89"/>
      <c r="F544" s="90"/>
      <c r="G544" s="90"/>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row>
    <row r="545" spans="1:35" ht="30" customHeight="1">
      <c r="A545" s="78"/>
      <c r="B545" s="78"/>
      <c r="C545" s="78"/>
      <c r="D545" s="78"/>
      <c r="E545" s="89"/>
      <c r="F545" s="90"/>
      <c r="G545" s="90"/>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row>
    <row r="546" spans="1:35" ht="30" customHeight="1">
      <c r="A546" s="78"/>
      <c r="B546" s="78"/>
      <c r="C546" s="78"/>
      <c r="D546" s="78"/>
      <c r="E546" s="89"/>
      <c r="F546" s="90"/>
      <c r="G546" s="90"/>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row>
    <row r="547" spans="1:35" ht="30" customHeight="1">
      <c r="A547" s="78"/>
      <c r="B547" s="78"/>
      <c r="C547" s="78"/>
      <c r="D547" s="78"/>
      <c r="E547" s="89"/>
      <c r="F547" s="90"/>
      <c r="G547" s="90"/>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row>
    <row r="548" spans="1:35" ht="30" customHeight="1">
      <c r="A548" s="78"/>
      <c r="B548" s="78"/>
      <c r="C548" s="78"/>
      <c r="D548" s="78"/>
      <c r="E548" s="89"/>
      <c r="F548" s="90"/>
      <c r="G548" s="90"/>
      <c r="H548" s="78"/>
      <c r="I548" s="78"/>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c r="AI548" s="78"/>
    </row>
    <row r="549" spans="1:35" ht="30" customHeight="1">
      <c r="A549" s="78"/>
      <c r="B549" s="78"/>
      <c r="C549" s="78"/>
      <c r="D549" s="78"/>
      <c r="E549" s="89"/>
      <c r="F549" s="90"/>
      <c r="G549" s="90"/>
      <c r="H549" s="78"/>
      <c r="I549" s="78"/>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c r="AI549" s="78"/>
    </row>
    <row r="550" spans="1:35" ht="30" customHeight="1">
      <c r="A550" s="78"/>
      <c r="B550" s="78"/>
      <c r="C550" s="78"/>
      <c r="D550" s="78"/>
      <c r="E550" s="89"/>
      <c r="F550" s="90"/>
      <c r="G550" s="90"/>
      <c r="H550" s="78"/>
      <c r="I550" s="78"/>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row>
    <row r="551" spans="1:35" ht="30" customHeight="1">
      <c r="A551" s="78"/>
      <c r="B551" s="78"/>
      <c r="C551" s="78"/>
      <c r="D551" s="78"/>
      <c r="E551" s="89"/>
      <c r="F551" s="90"/>
      <c r="G551" s="90"/>
      <c r="H551" s="78"/>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row>
    <row r="552" spans="1:35" ht="30" customHeight="1">
      <c r="A552" s="78"/>
      <c r="B552" s="78"/>
      <c r="C552" s="78"/>
      <c r="D552" s="78"/>
      <c r="E552" s="89"/>
      <c r="F552" s="90"/>
      <c r="G552" s="90"/>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c r="AH552" s="78"/>
      <c r="AI552" s="78"/>
    </row>
    <row r="553" spans="1:35" ht="30" customHeight="1">
      <c r="A553" s="78"/>
      <c r="B553" s="78"/>
      <c r="C553" s="78"/>
      <c r="D553" s="78"/>
      <c r="E553" s="89"/>
      <c r="F553" s="90"/>
      <c r="G553" s="90"/>
      <c r="H553" s="78"/>
      <c r="I553" s="78"/>
      <c r="J553" s="78"/>
      <c r="K553" s="78"/>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78"/>
      <c r="AI553" s="78"/>
    </row>
    <row r="554" spans="1:35" ht="30" customHeight="1">
      <c r="A554" s="78"/>
      <c r="B554" s="78"/>
      <c r="C554" s="78"/>
      <c r="D554" s="78"/>
      <c r="E554" s="89"/>
      <c r="F554" s="90"/>
      <c r="G554" s="90"/>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78"/>
      <c r="AI554" s="78"/>
    </row>
    <row r="555" spans="1:35" ht="30" customHeight="1">
      <c r="A555" s="78"/>
      <c r="B555" s="78"/>
      <c r="C555" s="78"/>
      <c r="D555" s="78"/>
      <c r="E555" s="89"/>
      <c r="F555" s="90"/>
      <c r="G555" s="90"/>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c r="AH555" s="78"/>
      <c r="AI555" s="78"/>
    </row>
    <row r="556" spans="1:35" ht="30" customHeight="1">
      <c r="A556" s="78"/>
      <c r="B556" s="78"/>
      <c r="C556" s="78"/>
      <c r="D556" s="78"/>
      <c r="E556" s="89"/>
      <c r="F556" s="90"/>
      <c r="G556" s="90"/>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c r="AH556" s="78"/>
      <c r="AI556" s="78"/>
    </row>
    <row r="557" spans="1:35" ht="30" customHeight="1">
      <c r="A557" s="78"/>
      <c r="B557" s="78"/>
      <c r="C557" s="78"/>
      <c r="D557" s="78"/>
      <c r="E557" s="89"/>
      <c r="F557" s="90"/>
      <c r="G557" s="90"/>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c r="AH557" s="78"/>
      <c r="AI557" s="78"/>
    </row>
    <row r="558" spans="1:35" ht="30" customHeight="1">
      <c r="A558" s="78"/>
      <c r="B558" s="78"/>
      <c r="C558" s="78"/>
      <c r="D558" s="78"/>
      <c r="E558" s="89"/>
      <c r="F558" s="90"/>
      <c r="G558" s="90"/>
      <c r="H558" s="78"/>
      <c r="I558" s="78"/>
      <c r="J558" s="78"/>
      <c r="K558" s="78"/>
      <c r="L558" s="78"/>
      <c r="M558" s="78"/>
      <c r="N558" s="78"/>
      <c r="O558" s="78"/>
      <c r="P558" s="78"/>
      <c r="Q558" s="78"/>
      <c r="R558" s="78"/>
      <c r="S558" s="78"/>
      <c r="T558" s="78"/>
      <c r="U558" s="78"/>
      <c r="V558" s="78"/>
      <c r="W558" s="78"/>
      <c r="X558" s="78"/>
      <c r="Y558" s="78"/>
      <c r="Z558" s="78"/>
      <c r="AA558" s="78"/>
      <c r="AB558" s="78"/>
      <c r="AC558" s="78"/>
      <c r="AD558" s="78"/>
      <c r="AE558" s="78"/>
      <c r="AF558" s="78"/>
      <c r="AG558" s="78"/>
      <c r="AH558" s="78"/>
      <c r="AI558" s="78"/>
    </row>
    <row r="559" spans="1:35" ht="30" customHeight="1">
      <c r="A559" s="78"/>
      <c r="B559" s="78"/>
      <c r="C559" s="78"/>
      <c r="D559" s="78"/>
      <c r="E559" s="89"/>
      <c r="F559" s="90"/>
      <c r="G559" s="90"/>
      <c r="H559" s="78"/>
      <c r="I559" s="78"/>
      <c r="J559" s="78"/>
      <c r="K559" s="78"/>
      <c r="L559" s="78"/>
      <c r="M559" s="78"/>
      <c r="N559" s="78"/>
      <c r="O559" s="78"/>
      <c r="P559" s="78"/>
      <c r="Q559" s="78"/>
      <c r="R559" s="78"/>
      <c r="S559" s="78"/>
      <c r="T559" s="78"/>
      <c r="U559" s="78"/>
      <c r="V559" s="78"/>
      <c r="W559" s="78"/>
      <c r="X559" s="78"/>
      <c r="Y559" s="78"/>
      <c r="Z559" s="78"/>
      <c r="AA559" s="78"/>
      <c r="AB559" s="78"/>
      <c r="AC559" s="78"/>
      <c r="AD559" s="78"/>
      <c r="AE559" s="78"/>
      <c r="AF559" s="78"/>
      <c r="AG559" s="78"/>
      <c r="AH559" s="78"/>
      <c r="AI559" s="78"/>
    </row>
    <row r="560" spans="1:35" ht="30" customHeight="1">
      <c r="A560" s="78"/>
      <c r="B560" s="78"/>
      <c r="C560" s="78"/>
      <c r="D560" s="78"/>
      <c r="E560" s="89"/>
      <c r="F560" s="90"/>
      <c r="G560" s="90"/>
      <c r="H560" s="78"/>
      <c r="I560" s="78"/>
      <c r="J560" s="78"/>
      <c r="K560" s="78"/>
      <c r="L560" s="78"/>
      <c r="M560" s="78"/>
      <c r="N560" s="78"/>
      <c r="O560" s="78"/>
      <c r="P560" s="78"/>
      <c r="Q560" s="78"/>
      <c r="R560" s="78"/>
      <c r="S560" s="78"/>
      <c r="T560" s="78"/>
      <c r="U560" s="78"/>
      <c r="V560" s="78"/>
      <c r="W560" s="78"/>
      <c r="X560" s="78"/>
      <c r="Y560" s="78"/>
      <c r="Z560" s="78"/>
      <c r="AA560" s="78"/>
      <c r="AB560" s="78"/>
      <c r="AC560" s="78"/>
      <c r="AD560" s="78"/>
      <c r="AE560" s="78"/>
      <c r="AF560" s="78"/>
      <c r="AG560" s="78"/>
      <c r="AH560" s="78"/>
      <c r="AI560" s="78"/>
    </row>
    <row r="561" spans="1:35" ht="30" customHeight="1">
      <c r="A561" s="78"/>
      <c r="B561" s="78"/>
      <c r="C561" s="78"/>
      <c r="D561" s="78"/>
      <c r="E561" s="89"/>
      <c r="F561" s="90"/>
      <c r="G561" s="90"/>
      <c r="H561" s="78"/>
      <c r="I561" s="78"/>
      <c r="J561" s="78"/>
      <c r="K561" s="78"/>
      <c r="L561" s="78"/>
      <c r="M561" s="78"/>
      <c r="N561" s="78"/>
      <c r="O561" s="78"/>
      <c r="P561" s="78"/>
      <c r="Q561" s="78"/>
      <c r="R561" s="78"/>
      <c r="S561" s="78"/>
      <c r="T561" s="78"/>
      <c r="U561" s="78"/>
      <c r="V561" s="78"/>
      <c r="W561" s="78"/>
      <c r="X561" s="78"/>
      <c r="Y561" s="78"/>
      <c r="Z561" s="78"/>
      <c r="AA561" s="78"/>
      <c r="AB561" s="78"/>
      <c r="AC561" s="78"/>
      <c r="AD561" s="78"/>
      <c r="AE561" s="78"/>
      <c r="AF561" s="78"/>
      <c r="AG561" s="78"/>
      <c r="AH561" s="78"/>
      <c r="AI561" s="78"/>
    </row>
    <row r="562" spans="1:35" ht="30" customHeight="1">
      <c r="A562" s="78"/>
      <c r="B562" s="78"/>
      <c r="C562" s="78"/>
      <c r="D562" s="78"/>
      <c r="E562" s="89"/>
      <c r="F562" s="90"/>
      <c r="G562" s="90"/>
      <c r="H562" s="78"/>
      <c r="I562" s="78"/>
      <c r="J562" s="78"/>
      <c r="K562" s="78"/>
      <c r="L562" s="78"/>
      <c r="M562" s="78"/>
      <c r="N562" s="78"/>
      <c r="O562" s="78"/>
      <c r="P562" s="78"/>
      <c r="Q562" s="78"/>
      <c r="R562" s="78"/>
      <c r="S562" s="78"/>
      <c r="T562" s="78"/>
      <c r="U562" s="78"/>
      <c r="V562" s="78"/>
      <c r="W562" s="78"/>
      <c r="X562" s="78"/>
      <c r="Y562" s="78"/>
      <c r="Z562" s="78"/>
      <c r="AA562" s="78"/>
      <c r="AB562" s="78"/>
      <c r="AC562" s="78"/>
      <c r="AD562" s="78"/>
      <c r="AE562" s="78"/>
      <c r="AF562" s="78"/>
      <c r="AG562" s="78"/>
      <c r="AH562" s="78"/>
      <c r="AI562" s="78"/>
    </row>
    <row r="563" spans="1:35" ht="30" customHeight="1">
      <c r="A563" s="78"/>
      <c r="B563" s="78"/>
      <c r="C563" s="78"/>
      <c r="D563" s="78"/>
      <c r="E563" s="89"/>
      <c r="F563" s="90"/>
      <c r="G563" s="90"/>
      <c r="H563" s="78"/>
      <c r="I563" s="78"/>
      <c r="J563" s="78"/>
      <c r="K563" s="78"/>
      <c r="L563" s="78"/>
      <c r="M563" s="78"/>
      <c r="N563" s="78"/>
      <c r="O563" s="78"/>
      <c r="P563" s="78"/>
      <c r="Q563" s="78"/>
      <c r="R563" s="78"/>
      <c r="S563" s="78"/>
      <c r="T563" s="78"/>
      <c r="U563" s="78"/>
      <c r="V563" s="78"/>
      <c r="W563" s="78"/>
      <c r="X563" s="78"/>
      <c r="Y563" s="78"/>
      <c r="Z563" s="78"/>
      <c r="AA563" s="78"/>
      <c r="AB563" s="78"/>
      <c r="AC563" s="78"/>
      <c r="AD563" s="78"/>
      <c r="AE563" s="78"/>
      <c r="AF563" s="78"/>
      <c r="AG563" s="78"/>
      <c r="AH563" s="78"/>
      <c r="AI563" s="78"/>
    </row>
    <row r="564" spans="1:35" ht="30" customHeight="1">
      <c r="A564" s="78"/>
      <c r="B564" s="78"/>
      <c r="C564" s="78"/>
      <c r="D564" s="78"/>
      <c r="E564" s="89"/>
      <c r="F564" s="90"/>
      <c r="G564" s="90"/>
      <c r="H564" s="78"/>
      <c r="I564" s="78"/>
      <c r="J564" s="78"/>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row>
    <row r="565" spans="1:35" ht="30" customHeight="1">
      <c r="A565" s="78"/>
      <c r="B565" s="78"/>
      <c r="C565" s="78"/>
      <c r="D565" s="78"/>
      <c r="E565" s="89"/>
      <c r="F565" s="90"/>
      <c r="G565" s="90"/>
      <c r="H565" s="78"/>
      <c r="I565" s="78"/>
      <c r="J565" s="78"/>
      <c r="K565" s="78"/>
      <c r="L565" s="78"/>
      <c r="M565" s="78"/>
      <c r="N565" s="78"/>
      <c r="O565" s="78"/>
      <c r="P565" s="78"/>
      <c r="Q565" s="78"/>
      <c r="R565" s="78"/>
      <c r="S565" s="78"/>
      <c r="T565" s="78"/>
      <c r="U565" s="78"/>
      <c r="V565" s="78"/>
      <c r="W565" s="78"/>
      <c r="X565" s="78"/>
      <c r="Y565" s="78"/>
      <c r="Z565" s="78"/>
      <c r="AA565" s="78"/>
      <c r="AB565" s="78"/>
      <c r="AC565" s="78"/>
      <c r="AD565" s="78"/>
      <c r="AE565" s="78"/>
      <c r="AF565" s="78"/>
      <c r="AG565" s="78"/>
      <c r="AH565" s="78"/>
      <c r="AI565" s="78"/>
    </row>
    <row r="566" spans="1:35" ht="30" customHeight="1">
      <c r="A566" s="78"/>
      <c r="B566" s="78"/>
      <c r="C566" s="78"/>
      <c r="D566" s="78"/>
      <c r="E566" s="89"/>
      <c r="F566" s="90"/>
      <c r="G566" s="90"/>
      <c r="H566" s="78"/>
      <c r="I566" s="78"/>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c r="AH566" s="78"/>
      <c r="AI566" s="78"/>
    </row>
    <row r="567" spans="1:35" ht="30" customHeight="1">
      <c r="A567" s="78"/>
      <c r="B567" s="78"/>
      <c r="C567" s="78"/>
      <c r="D567" s="78"/>
      <c r="E567" s="89"/>
      <c r="F567" s="90"/>
      <c r="G567" s="90"/>
      <c r="H567" s="78"/>
      <c r="I567" s="78"/>
      <c r="J567" s="78"/>
      <c r="K567" s="78"/>
      <c r="L567" s="78"/>
      <c r="M567" s="78"/>
      <c r="N567" s="78"/>
      <c r="O567" s="78"/>
      <c r="P567" s="78"/>
      <c r="Q567" s="78"/>
      <c r="R567" s="78"/>
      <c r="S567" s="78"/>
      <c r="T567" s="78"/>
      <c r="U567" s="78"/>
      <c r="V567" s="78"/>
      <c r="W567" s="78"/>
      <c r="X567" s="78"/>
      <c r="Y567" s="78"/>
      <c r="Z567" s="78"/>
      <c r="AA567" s="78"/>
      <c r="AB567" s="78"/>
      <c r="AC567" s="78"/>
      <c r="AD567" s="78"/>
      <c r="AE567" s="78"/>
      <c r="AF567" s="78"/>
      <c r="AG567" s="78"/>
      <c r="AH567" s="78"/>
      <c r="AI567" s="78"/>
    </row>
    <row r="568" spans="1:35" ht="30" customHeight="1">
      <c r="A568" s="78"/>
      <c r="B568" s="78"/>
      <c r="C568" s="78"/>
      <c r="D568" s="78"/>
      <c r="E568" s="89"/>
      <c r="F568" s="90"/>
      <c r="G568" s="90"/>
      <c r="H568" s="78"/>
      <c r="I568" s="78"/>
      <c r="J568" s="78"/>
      <c r="K568" s="78"/>
      <c r="L568" s="78"/>
      <c r="M568" s="78"/>
      <c r="N568" s="78"/>
      <c r="O568" s="78"/>
      <c r="P568" s="78"/>
      <c r="Q568" s="78"/>
      <c r="R568" s="78"/>
      <c r="S568" s="78"/>
      <c r="T568" s="78"/>
      <c r="U568" s="78"/>
      <c r="V568" s="78"/>
      <c r="W568" s="78"/>
      <c r="X568" s="78"/>
      <c r="Y568" s="78"/>
      <c r="Z568" s="78"/>
      <c r="AA568" s="78"/>
      <c r="AB568" s="78"/>
      <c r="AC568" s="78"/>
      <c r="AD568" s="78"/>
      <c r="AE568" s="78"/>
      <c r="AF568" s="78"/>
      <c r="AG568" s="78"/>
      <c r="AH568" s="78"/>
      <c r="AI568" s="78"/>
    </row>
    <row r="569" spans="1:35" ht="30" customHeight="1">
      <c r="A569" s="78"/>
      <c r="B569" s="78"/>
      <c r="C569" s="78"/>
      <c r="D569" s="78"/>
      <c r="E569" s="89"/>
      <c r="F569" s="90"/>
      <c r="G569" s="90"/>
      <c r="H569" s="78"/>
      <c r="I569" s="78"/>
      <c r="J569" s="78"/>
      <c r="K569" s="78"/>
      <c r="L569" s="78"/>
      <c r="M569" s="78"/>
      <c r="N569" s="78"/>
      <c r="O569" s="78"/>
      <c r="P569" s="78"/>
      <c r="Q569" s="78"/>
      <c r="R569" s="78"/>
      <c r="S569" s="78"/>
      <c r="T569" s="78"/>
      <c r="U569" s="78"/>
      <c r="V569" s="78"/>
      <c r="W569" s="78"/>
      <c r="X569" s="78"/>
      <c r="Y569" s="78"/>
      <c r="Z569" s="78"/>
      <c r="AA569" s="78"/>
      <c r="AB569" s="78"/>
      <c r="AC569" s="78"/>
      <c r="AD569" s="78"/>
      <c r="AE569" s="78"/>
      <c r="AF569" s="78"/>
      <c r="AG569" s="78"/>
      <c r="AH569" s="78"/>
      <c r="AI569" s="78"/>
    </row>
    <row r="570" spans="1:35" ht="30" customHeight="1">
      <c r="A570" s="78"/>
      <c r="B570" s="78"/>
      <c r="C570" s="78"/>
      <c r="D570" s="78"/>
      <c r="E570" s="89"/>
      <c r="F570" s="90"/>
      <c r="G570" s="90"/>
      <c r="H570" s="78"/>
      <c r="I570" s="78"/>
      <c r="J570" s="78"/>
      <c r="K570" s="78"/>
      <c r="L570" s="78"/>
      <c r="M570" s="78"/>
      <c r="N570" s="78"/>
      <c r="O570" s="78"/>
      <c r="P570" s="78"/>
      <c r="Q570" s="78"/>
      <c r="R570" s="78"/>
      <c r="S570" s="78"/>
      <c r="T570" s="78"/>
      <c r="U570" s="78"/>
      <c r="V570" s="78"/>
      <c r="W570" s="78"/>
      <c r="X570" s="78"/>
      <c r="Y570" s="78"/>
      <c r="Z570" s="78"/>
      <c r="AA570" s="78"/>
      <c r="AB570" s="78"/>
      <c r="AC570" s="78"/>
      <c r="AD570" s="78"/>
      <c r="AE570" s="78"/>
      <c r="AF570" s="78"/>
      <c r="AG570" s="78"/>
      <c r="AH570" s="78"/>
      <c r="AI570" s="78"/>
    </row>
    <row r="571" spans="1:35" ht="30" customHeight="1">
      <c r="A571" s="78"/>
      <c r="B571" s="78"/>
      <c r="C571" s="78"/>
      <c r="D571" s="78"/>
      <c r="E571" s="89"/>
      <c r="F571" s="90"/>
      <c r="G571" s="90"/>
      <c r="H571" s="78"/>
      <c r="I571" s="78"/>
      <c r="J571" s="78"/>
      <c r="K571" s="78"/>
      <c r="L571" s="78"/>
      <c r="M571" s="78"/>
      <c r="N571" s="78"/>
      <c r="O571" s="78"/>
      <c r="P571" s="78"/>
      <c r="Q571" s="78"/>
      <c r="R571" s="78"/>
      <c r="S571" s="78"/>
      <c r="T571" s="78"/>
      <c r="U571" s="78"/>
      <c r="V571" s="78"/>
      <c r="W571" s="78"/>
      <c r="X571" s="78"/>
      <c r="Y571" s="78"/>
      <c r="Z571" s="78"/>
      <c r="AA571" s="78"/>
      <c r="AB571" s="78"/>
      <c r="AC571" s="78"/>
      <c r="AD571" s="78"/>
      <c r="AE571" s="78"/>
      <c r="AF571" s="78"/>
      <c r="AG571" s="78"/>
      <c r="AH571" s="78"/>
      <c r="AI571" s="78"/>
    </row>
    <row r="572" spans="1:35" ht="30" customHeight="1">
      <c r="A572" s="78"/>
      <c r="B572" s="78"/>
      <c r="C572" s="78"/>
      <c r="D572" s="78"/>
      <c r="E572" s="89"/>
      <c r="F572" s="90"/>
      <c r="G572" s="90"/>
      <c r="H572" s="78"/>
      <c r="I572" s="78"/>
      <c r="J572" s="78"/>
      <c r="K572" s="78"/>
      <c r="L572" s="78"/>
      <c r="M572" s="78"/>
      <c r="N572" s="78"/>
      <c r="O572" s="78"/>
      <c r="P572" s="78"/>
      <c r="Q572" s="78"/>
      <c r="R572" s="78"/>
      <c r="S572" s="78"/>
      <c r="T572" s="78"/>
      <c r="U572" s="78"/>
      <c r="V572" s="78"/>
      <c r="W572" s="78"/>
      <c r="X572" s="78"/>
      <c r="Y572" s="78"/>
      <c r="Z572" s="78"/>
      <c r="AA572" s="78"/>
      <c r="AB572" s="78"/>
      <c r="AC572" s="78"/>
      <c r="AD572" s="78"/>
      <c r="AE572" s="78"/>
      <c r="AF572" s="78"/>
      <c r="AG572" s="78"/>
      <c r="AH572" s="78"/>
      <c r="AI572" s="78"/>
    </row>
    <row r="573" spans="1:35" ht="30" customHeight="1">
      <c r="A573" s="78"/>
      <c r="B573" s="78"/>
      <c r="C573" s="78"/>
      <c r="D573" s="78"/>
      <c r="E573" s="89"/>
      <c r="F573" s="90"/>
      <c r="G573" s="90"/>
      <c r="H573" s="78"/>
      <c r="I573" s="78"/>
      <c r="J573" s="78"/>
      <c r="K573" s="78"/>
      <c r="L573" s="78"/>
      <c r="M573" s="78"/>
      <c r="N573" s="78"/>
      <c r="O573" s="78"/>
      <c r="P573" s="78"/>
      <c r="Q573" s="78"/>
      <c r="R573" s="78"/>
      <c r="S573" s="78"/>
      <c r="T573" s="78"/>
      <c r="U573" s="78"/>
      <c r="V573" s="78"/>
      <c r="W573" s="78"/>
      <c r="X573" s="78"/>
      <c r="Y573" s="78"/>
      <c r="Z573" s="78"/>
      <c r="AA573" s="78"/>
      <c r="AB573" s="78"/>
      <c r="AC573" s="78"/>
      <c r="AD573" s="78"/>
      <c r="AE573" s="78"/>
      <c r="AF573" s="78"/>
      <c r="AG573" s="78"/>
      <c r="AH573" s="78"/>
      <c r="AI573" s="78"/>
    </row>
    <row r="574" spans="1:35" ht="30" customHeight="1">
      <c r="A574" s="78"/>
      <c r="B574" s="78"/>
      <c r="C574" s="78"/>
      <c r="D574" s="78"/>
      <c r="E574" s="89"/>
      <c r="F574" s="90"/>
      <c r="G574" s="90"/>
      <c r="H574" s="78"/>
      <c r="I574" s="78"/>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c r="AH574" s="78"/>
      <c r="AI574" s="78"/>
    </row>
    <row r="575" spans="1:35" ht="30" customHeight="1">
      <c r="A575" s="78"/>
      <c r="B575" s="78"/>
      <c r="C575" s="78"/>
      <c r="D575" s="78"/>
      <c r="E575" s="89"/>
      <c r="F575" s="90"/>
      <c r="G575" s="90"/>
      <c r="H575" s="78"/>
      <c r="I575" s="78"/>
      <c r="J575" s="78"/>
      <c r="K575" s="78"/>
      <c r="L575" s="78"/>
      <c r="M575" s="78"/>
      <c r="N575" s="78"/>
      <c r="O575" s="78"/>
      <c r="P575" s="78"/>
      <c r="Q575" s="78"/>
      <c r="R575" s="78"/>
      <c r="S575" s="78"/>
      <c r="T575" s="78"/>
      <c r="U575" s="78"/>
      <c r="V575" s="78"/>
      <c r="W575" s="78"/>
      <c r="X575" s="78"/>
      <c r="Y575" s="78"/>
      <c r="Z575" s="78"/>
      <c r="AA575" s="78"/>
      <c r="AB575" s="78"/>
      <c r="AC575" s="78"/>
      <c r="AD575" s="78"/>
      <c r="AE575" s="78"/>
      <c r="AF575" s="78"/>
      <c r="AG575" s="78"/>
      <c r="AH575" s="78"/>
      <c r="AI575" s="78"/>
    </row>
    <row r="576" spans="1:35" ht="30" customHeight="1">
      <c r="A576" s="78"/>
      <c r="B576" s="78"/>
      <c r="C576" s="78"/>
      <c r="D576" s="78"/>
      <c r="E576" s="89"/>
      <c r="F576" s="90"/>
      <c r="G576" s="90"/>
      <c r="H576" s="78"/>
      <c r="I576" s="78"/>
      <c r="J576" s="78"/>
      <c r="K576" s="78"/>
      <c r="L576" s="78"/>
      <c r="M576" s="78"/>
      <c r="N576" s="78"/>
      <c r="O576" s="78"/>
      <c r="P576" s="78"/>
      <c r="Q576" s="78"/>
      <c r="R576" s="78"/>
      <c r="S576" s="78"/>
      <c r="T576" s="78"/>
      <c r="U576" s="78"/>
      <c r="V576" s="78"/>
      <c r="W576" s="78"/>
      <c r="X576" s="78"/>
      <c r="Y576" s="78"/>
      <c r="Z576" s="78"/>
      <c r="AA576" s="78"/>
      <c r="AB576" s="78"/>
      <c r="AC576" s="78"/>
      <c r="AD576" s="78"/>
      <c r="AE576" s="78"/>
      <c r="AF576" s="78"/>
      <c r="AG576" s="78"/>
      <c r="AH576" s="78"/>
      <c r="AI576" s="78"/>
    </row>
    <row r="577" spans="1:35" ht="30" customHeight="1">
      <c r="A577" s="78"/>
      <c r="B577" s="78"/>
      <c r="C577" s="78"/>
      <c r="D577" s="78"/>
      <c r="E577" s="89"/>
      <c r="F577" s="90"/>
      <c r="G577" s="90"/>
      <c r="H577" s="78"/>
      <c r="I577" s="78"/>
      <c r="J577" s="78"/>
      <c r="K577" s="78"/>
      <c r="L577" s="78"/>
      <c r="M577" s="78"/>
      <c r="N577" s="78"/>
      <c r="O577" s="78"/>
      <c r="P577" s="78"/>
      <c r="Q577" s="78"/>
      <c r="R577" s="78"/>
      <c r="S577" s="78"/>
      <c r="T577" s="78"/>
      <c r="U577" s="78"/>
      <c r="V577" s="78"/>
      <c r="W577" s="78"/>
      <c r="X577" s="78"/>
      <c r="Y577" s="78"/>
      <c r="Z577" s="78"/>
      <c r="AA577" s="78"/>
      <c r="AB577" s="78"/>
      <c r="AC577" s="78"/>
      <c r="AD577" s="78"/>
      <c r="AE577" s="78"/>
      <c r="AF577" s="78"/>
      <c r="AG577" s="78"/>
      <c r="AH577" s="78"/>
      <c r="AI577" s="78"/>
    </row>
    <row r="578" spans="1:35" ht="30" customHeight="1">
      <c r="A578" s="78"/>
      <c r="B578" s="78"/>
      <c r="C578" s="78"/>
      <c r="D578" s="78"/>
      <c r="E578" s="89"/>
      <c r="F578" s="90"/>
      <c r="G578" s="90"/>
      <c r="H578" s="78"/>
      <c r="I578" s="78"/>
      <c r="J578" s="78"/>
      <c r="K578" s="78"/>
      <c r="L578" s="78"/>
      <c r="M578" s="78"/>
      <c r="N578" s="78"/>
      <c r="O578" s="78"/>
      <c r="P578" s="78"/>
      <c r="Q578" s="78"/>
      <c r="R578" s="78"/>
      <c r="S578" s="78"/>
      <c r="T578" s="78"/>
      <c r="U578" s="78"/>
      <c r="V578" s="78"/>
      <c r="W578" s="78"/>
      <c r="X578" s="78"/>
      <c r="Y578" s="78"/>
      <c r="Z578" s="78"/>
      <c r="AA578" s="78"/>
      <c r="AB578" s="78"/>
      <c r="AC578" s="78"/>
      <c r="AD578" s="78"/>
      <c r="AE578" s="78"/>
      <c r="AF578" s="78"/>
      <c r="AG578" s="78"/>
      <c r="AH578" s="78"/>
      <c r="AI578" s="78"/>
    </row>
    <row r="579" spans="1:35" ht="30" customHeight="1">
      <c r="A579" s="78"/>
      <c r="B579" s="78"/>
      <c r="C579" s="78"/>
      <c r="D579" s="78"/>
      <c r="E579" s="89"/>
      <c r="F579" s="90"/>
      <c r="G579" s="90"/>
      <c r="H579" s="78"/>
      <c r="I579" s="78"/>
      <c r="J579" s="78"/>
      <c r="K579" s="78"/>
      <c r="L579" s="78"/>
      <c r="M579" s="78"/>
      <c r="N579" s="78"/>
      <c r="O579" s="78"/>
      <c r="P579" s="78"/>
      <c r="Q579" s="78"/>
      <c r="R579" s="78"/>
      <c r="S579" s="78"/>
      <c r="T579" s="78"/>
      <c r="U579" s="78"/>
      <c r="V579" s="78"/>
      <c r="W579" s="78"/>
      <c r="X579" s="78"/>
      <c r="Y579" s="78"/>
      <c r="Z579" s="78"/>
      <c r="AA579" s="78"/>
      <c r="AB579" s="78"/>
      <c r="AC579" s="78"/>
      <c r="AD579" s="78"/>
      <c r="AE579" s="78"/>
      <c r="AF579" s="78"/>
      <c r="AG579" s="78"/>
      <c r="AH579" s="78"/>
      <c r="AI579" s="78"/>
    </row>
    <row r="580" spans="1:35" ht="30" customHeight="1">
      <c r="A580" s="78"/>
      <c r="B580" s="78"/>
      <c r="C580" s="78"/>
      <c r="D580" s="78"/>
      <c r="E580" s="89"/>
      <c r="F580" s="90"/>
      <c r="G580" s="90"/>
      <c r="H580" s="78"/>
      <c r="I580" s="78"/>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c r="AH580" s="78"/>
      <c r="AI580" s="78"/>
    </row>
    <row r="581" spans="1:35" ht="30" customHeight="1">
      <c r="A581" s="78"/>
      <c r="B581" s="78"/>
      <c r="C581" s="78"/>
      <c r="D581" s="78"/>
      <c r="E581" s="89"/>
      <c r="F581" s="90"/>
      <c r="G581" s="90"/>
      <c r="H581" s="78"/>
      <c r="I581" s="78"/>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c r="AH581" s="78"/>
      <c r="AI581" s="78"/>
    </row>
    <row r="582" spans="1:35" ht="30" customHeight="1">
      <c r="A582" s="78"/>
      <c r="B582" s="78"/>
      <c r="C582" s="78"/>
      <c r="D582" s="78"/>
      <c r="E582" s="89"/>
      <c r="F582" s="90"/>
      <c r="G582" s="90"/>
      <c r="H582" s="78"/>
      <c r="I582" s="78"/>
      <c r="J582" s="78"/>
      <c r="K582" s="78"/>
      <c r="L582" s="78"/>
      <c r="M582" s="78"/>
      <c r="N582" s="78"/>
      <c r="O582" s="78"/>
      <c r="P582" s="78"/>
      <c r="Q582" s="78"/>
      <c r="R582" s="78"/>
      <c r="S582" s="78"/>
      <c r="T582" s="78"/>
      <c r="U582" s="78"/>
      <c r="V582" s="78"/>
      <c r="W582" s="78"/>
      <c r="X582" s="78"/>
      <c r="Y582" s="78"/>
      <c r="Z582" s="78"/>
      <c r="AA582" s="78"/>
      <c r="AB582" s="78"/>
      <c r="AC582" s="78"/>
      <c r="AD582" s="78"/>
      <c r="AE582" s="78"/>
      <c r="AF582" s="78"/>
      <c r="AG582" s="78"/>
      <c r="AH582" s="78"/>
      <c r="AI582" s="78"/>
    </row>
    <row r="583" spans="1:35" ht="30" customHeight="1">
      <c r="A583" s="78"/>
      <c r="B583" s="78"/>
      <c r="C583" s="78"/>
      <c r="D583" s="78"/>
      <c r="E583" s="89"/>
      <c r="F583" s="90"/>
      <c r="G583" s="90"/>
      <c r="H583" s="78"/>
      <c r="I583" s="78"/>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c r="AH583" s="78"/>
      <c r="AI583" s="78"/>
    </row>
    <row r="584" spans="1:35" ht="30" customHeight="1">
      <c r="A584" s="78"/>
      <c r="B584" s="78"/>
      <c r="C584" s="78"/>
      <c r="D584" s="78"/>
      <c r="E584" s="89"/>
      <c r="F584" s="90"/>
      <c r="G584" s="90"/>
      <c r="H584" s="78"/>
      <c r="I584" s="78"/>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c r="AI584" s="78"/>
    </row>
    <row r="585" spans="1:35" ht="30" customHeight="1">
      <c r="A585" s="78"/>
      <c r="B585" s="78"/>
      <c r="C585" s="78"/>
      <c r="D585" s="78"/>
      <c r="E585" s="89"/>
      <c r="F585" s="90"/>
      <c r="G585" s="90"/>
      <c r="H585" s="78"/>
      <c r="I585" s="78"/>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c r="AH585" s="78"/>
      <c r="AI585" s="78"/>
    </row>
    <row r="586" spans="1:35" ht="30" customHeight="1">
      <c r="A586" s="78"/>
      <c r="B586" s="78"/>
      <c r="C586" s="78"/>
      <c r="D586" s="78"/>
      <c r="E586" s="89"/>
      <c r="F586" s="90"/>
      <c r="G586" s="90"/>
      <c r="H586" s="78"/>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c r="AH586" s="78"/>
      <c r="AI586" s="78"/>
    </row>
    <row r="587" spans="1:35" ht="30" customHeight="1">
      <c r="A587" s="78"/>
      <c r="B587" s="78"/>
      <c r="C587" s="78"/>
      <c r="D587" s="78"/>
      <c r="E587" s="89"/>
      <c r="F587" s="90"/>
      <c r="G587" s="90"/>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c r="AH587" s="78"/>
      <c r="AI587" s="78"/>
    </row>
    <row r="588" spans="1:35" ht="30" customHeight="1">
      <c r="A588" s="78"/>
      <c r="B588" s="78"/>
      <c r="C588" s="78"/>
      <c r="D588" s="78"/>
      <c r="E588" s="89"/>
      <c r="F588" s="90"/>
      <c r="G588" s="90"/>
      <c r="H588" s="78"/>
      <c r="I588" s="78"/>
      <c r="J588" s="78"/>
      <c r="K588" s="78"/>
      <c r="L588" s="78"/>
      <c r="M588" s="78"/>
      <c r="N588" s="78"/>
      <c r="O588" s="78"/>
      <c r="P588" s="78"/>
      <c r="Q588" s="78"/>
      <c r="R588" s="78"/>
      <c r="S588" s="78"/>
      <c r="T588" s="78"/>
      <c r="U588" s="78"/>
      <c r="V588" s="78"/>
      <c r="W588" s="78"/>
      <c r="X588" s="78"/>
      <c r="Y588" s="78"/>
      <c r="Z588" s="78"/>
      <c r="AA588" s="78"/>
      <c r="AB588" s="78"/>
      <c r="AC588" s="78"/>
      <c r="AD588" s="78"/>
      <c r="AE588" s="78"/>
      <c r="AF588" s="78"/>
      <c r="AG588" s="78"/>
      <c r="AH588" s="78"/>
      <c r="AI588" s="78"/>
    </row>
    <row r="589" spans="1:35" ht="30" customHeight="1">
      <c r="A589" s="78"/>
      <c r="B589" s="78"/>
      <c r="C589" s="78"/>
      <c r="D589" s="78"/>
      <c r="E589" s="89"/>
      <c r="F589" s="90"/>
      <c r="G589" s="90"/>
      <c r="H589" s="78"/>
      <c r="I589" s="78"/>
      <c r="J589" s="78"/>
      <c r="K589" s="78"/>
      <c r="L589" s="78"/>
      <c r="M589" s="78"/>
      <c r="N589" s="78"/>
      <c r="O589" s="78"/>
      <c r="P589" s="78"/>
      <c r="Q589" s="78"/>
      <c r="R589" s="78"/>
      <c r="S589" s="78"/>
      <c r="T589" s="78"/>
      <c r="U589" s="78"/>
      <c r="V589" s="78"/>
      <c r="W589" s="78"/>
      <c r="X589" s="78"/>
      <c r="Y589" s="78"/>
      <c r="Z589" s="78"/>
      <c r="AA589" s="78"/>
      <c r="AB589" s="78"/>
      <c r="AC589" s="78"/>
      <c r="AD589" s="78"/>
      <c r="AE589" s="78"/>
      <c r="AF589" s="78"/>
      <c r="AG589" s="78"/>
      <c r="AH589" s="78"/>
      <c r="AI589" s="78"/>
    </row>
    <row r="590" spans="1:35" ht="30" customHeight="1">
      <c r="A590" s="78"/>
      <c r="B590" s="78"/>
      <c r="C590" s="78"/>
      <c r="D590" s="78"/>
      <c r="E590" s="89"/>
      <c r="F590" s="90"/>
      <c r="G590" s="90"/>
      <c r="H590" s="78"/>
      <c r="I590" s="78"/>
      <c r="J590" s="78"/>
      <c r="K590" s="78"/>
      <c r="L590" s="78"/>
      <c r="M590" s="78"/>
      <c r="N590" s="78"/>
      <c r="O590" s="78"/>
      <c r="P590" s="78"/>
      <c r="Q590" s="78"/>
      <c r="R590" s="78"/>
      <c r="S590" s="78"/>
      <c r="T590" s="78"/>
      <c r="U590" s="78"/>
      <c r="V590" s="78"/>
      <c r="W590" s="78"/>
      <c r="X590" s="78"/>
      <c r="Y590" s="78"/>
      <c r="Z590" s="78"/>
      <c r="AA590" s="78"/>
      <c r="AB590" s="78"/>
      <c r="AC590" s="78"/>
      <c r="AD590" s="78"/>
      <c r="AE590" s="78"/>
      <c r="AF590" s="78"/>
      <c r="AG590" s="78"/>
      <c r="AH590" s="78"/>
      <c r="AI590" s="78"/>
    </row>
    <row r="591" spans="1:35" ht="30" customHeight="1">
      <c r="A591" s="78"/>
      <c r="B591" s="78"/>
      <c r="C591" s="78"/>
      <c r="D591" s="78"/>
      <c r="E591" s="89"/>
      <c r="F591" s="90"/>
      <c r="G591" s="90"/>
      <c r="H591" s="78"/>
      <c r="I591" s="78"/>
      <c r="J591" s="78"/>
      <c r="K591" s="78"/>
      <c r="L591" s="78"/>
      <c r="M591" s="78"/>
      <c r="N591" s="78"/>
      <c r="O591" s="78"/>
      <c r="P591" s="78"/>
      <c r="Q591" s="78"/>
      <c r="R591" s="78"/>
      <c r="S591" s="78"/>
      <c r="T591" s="78"/>
      <c r="U591" s="78"/>
      <c r="V591" s="78"/>
      <c r="W591" s="78"/>
      <c r="X591" s="78"/>
      <c r="Y591" s="78"/>
      <c r="Z591" s="78"/>
      <c r="AA591" s="78"/>
      <c r="AB591" s="78"/>
      <c r="AC591" s="78"/>
      <c r="AD591" s="78"/>
      <c r="AE591" s="78"/>
      <c r="AF591" s="78"/>
      <c r="AG591" s="78"/>
      <c r="AH591" s="78"/>
      <c r="AI591" s="78"/>
    </row>
    <row r="592" spans="1:35" ht="30" customHeight="1">
      <c r="A592" s="78"/>
      <c r="B592" s="78"/>
      <c r="C592" s="78"/>
      <c r="D592" s="78"/>
      <c r="E592" s="89"/>
      <c r="F592" s="90"/>
      <c r="G592" s="90"/>
      <c r="H592" s="78"/>
      <c r="I592" s="78"/>
      <c r="J592" s="78"/>
      <c r="K592" s="78"/>
      <c r="L592" s="78"/>
      <c r="M592" s="78"/>
      <c r="N592" s="78"/>
      <c r="O592" s="78"/>
      <c r="P592" s="78"/>
      <c r="Q592" s="78"/>
      <c r="R592" s="78"/>
      <c r="S592" s="78"/>
      <c r="T592" s="78"/>
      <c r="U592" s="78"/>
      <c r="V592" s="78"/>
      <c r="W592" s="78"/>
      <c r="X592" s="78"/>
      <c r="Y592" s="78"/>
      <c r="Z592" s="78"/>
      <c r="AA592" s="78"/>
      <c r="AB592" s="78"/>
      <c r="AC592" s="78"/>
      <c r="AD592" s="78"/>
      <c r="AE592" s="78"/>
      <c r="AF592" s="78"/>
      <c r="AG592" s="78"/>
      <c r="AH592" s="78"/>
      <c r="AI592" s="78"/>
    </row>
    <row r="593" spans="1:35" ht="30" customHeight="1">
      <c r="A593" s="78"/>
      <c r="B593" s="78"/>
      <c r="C593" s="78"/>
      <c r="D593" s="78"/>
      <c r="E593" s="89"/>
      <c r="F593" s="90"/>
      <c r="G593" s="90"/>
      <c r="H593" s="78"/>
      <c r="I593" s="78"/>
      <c r="J593" s="78"/>
      <c r="K593" s="78"/>
      <c r="L593" s="78"/>
      <c r="M593" s="78"/>
      <c r="N593" s="78"/>
      <c r="O593" s="78"/>
      <c r="P593" s="78"/>
      <c r="Q593" s="78"/>
      <c r="R593" s="78"/>
      <c r="S593" s="78"/>
      <c r="T593" s="78"/>
      <c r="U593" s="78"/>
      <c r="V593" s="78"/>
      <c r="W593" s="78"/>
      <c r="X593" s="78"/>
      <c r="Y593" s="78"/>
      <c r="Z593" s="78"/>
      <c r="AA593" s="78"/>
      <c r="AB593" s="78"/>
      <c r="AC593" s="78"/>
      <c r="AD593" s="78"/>
      <c r="AE593" s="78"/>
      <c r="AF593" s="78"/>
      <c r="AG593" s="78"/>
      <c r="AH593" s="78"/>
      <c r="AI593" s="78"/>
    </row>
    <row r="594" spans="1:35" ht="30" customHeight="1">
      <c r="A594" s="78"/>
      <c r="B594" s="78"/>
      <c r="C594" s="78"/>
      <c r="D594" s="78"/>
      <c r="E594" s="89"/>
      <c r="F594" s="90"/>
      <c r="G594" s="90"/>
      <c r="H594" s="78"/>
      <c r="I594" s="78"/>
      <c r="J594" s="78"/>
      <c r="K594" s="78"/>
      <c r="L594" s="78"/>
      <c r="M594" s="78"/>
      <c r="N594" s="78"/>
      <c r="O594" s="78"/>
      <c r="P594" s="78"/>
      <c r="Q594" s="78"/>
      <c r="R594" s="78"/>
      <c r="S594" s="78"/>
      <c r="T594" s="78"/>
      <c r="U594" s="78"/>
      <c r="V594" s="78"/>
      <c r="W594" s="78"/>
      <c r="X594" s="78"/>
      <c r="Y594" s="78"/>
      <c r="Z594" s="78"/>
      <c r="AA594" s="78"/>
      <c r="AB594" s="78"/>
      <c r="AC594" s="78"/>
      <c r="AD594" s="78"/>
      <c r="AE594" s="78"/>
      <c r="AF594" s="78"/>
      <c r="AG594" s="78"/>
      <c r="AH594" s="78"/>
      <c r="AI594" s="78"/>
    </row>
    <row r="595" spans="1:35" ht="30" customHeight="1">
      <c r="A595" s="78"/>
      <c r="B595" s="78"/>
      <c r="C595" s="78"/>
      <c r="D595" s="78"/>
      <c r="E595" s="89"/>
      <c r="F595" s="90"/>
      <c r="G595" s="90"/>
      <c r="H595" s="78"/>
      <c r="I595" s="78"/>
      <c r="J595" s="78"/>
      <c r="K595" s="78"/>
      <c r="L595" s="78"/>
      <c r="M595" s="78"/>
      <c r="N595" s="78"/>
      <c r="O595" s="78"/>
      <c r="P595" s="78"/>
      <c r="Q595" s="78"/>
      <c r="R595" s="78"/>
      <c r="S595" s="78"/>
      <c r="T595" s="78"/>
      <c r="U595" s="78"/>
      <c r="V595" s="78"/>
      <c r="W595" s="78"/>
      <c r="X595" s="78"/>
      <c r="Y595" s="78"/>
      <c r="Z595" s="78"/>
      <c r="AA595" s="78"/>
      <c r="AB595" s="78"/>
      <c r="AC595" s="78"/>
      <c r="AD595" s="78"/>
      <c r="AE595" s="78"/>
      <c r="AF595" s="78"/>
      <c r="AG595" s="78"/>
      <c r="AH595" s="78"/>
      <c r="AI595" s="78"/>
    </row>
    <row r="596" spans="1:35" ht="30" customHeight="1">
      <c r="A596" s="78"/>
      <c r="B596" s="78"/>
      <c r="C596" s="78"/>
      <c r="D596" s="78"/>
      <c r="E596" s="89"/>
      <c r="F596" s="90"/>
      <c r="G596" s="90"/>
      <c r="H596" s="78"/>
      <c r="I596" s="78"/>
      <c r="J596" s="78"/>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c r="AH596" s="78"/>
      <c r="AI596" s="78"/>
    </row>
    <row r="597" spans="1:35" ht="30" customHeight="1">
      <c r="A597" s="78"/>
      <c r="B597" s="78"/>
      <c r="C597" s="78"/>
      <c r="D597" s="78"/>
      <c r="E597" s="89"/>
      <c r="F597" s="90"/>
      <c r="G597" s="90"/>
      <c r="H597" s="78"/>
      <c r="I597" s="78"/>
      <c r="J597" s="78"/>
      <c r="K597" s="78"/>
      <c r="L597" s="78"/>
      <c r="M597" s="78"/>
      <c r="N597" s="78"/>
      <c r="O597" s="78"/>
      <c r="P597" s="78"/>
      <c r="Q597" s="78"/>
      <c r="R597" s="78"/>
      <c r="S597" s="78"/>
      <c r="T597" s="78"/>
      <c r="U597" s="78"/>
      <c r="V597" s="78"/>
      <c r="W597" s="78"/>
      <c r="X597" s="78"/>
      <c r="Y597" s="78"/>
      <c r="Z597" s="78"/>
      <c r="AA597" s="78"/>
      <c r="AB597" s="78"/>
      <c r="AC597" s="78"/>
      <c r="AD597" s="78"/>
      <c r="AE597" s="78"/>
      <c r="AF597" s="78"/>
      <c r="AG597" s="78"/>
      <c r="AH597" s="78"/>
      <c r="AI597" s="78"/>
    </row>
    <row r="598" spans="1:35" ht="30" customHeight="1">
      <c r="A598" s="78"/>
      <c r="B598" s="78"/>
      <c r="C598" s="78"/>
      <c r="D598" s="78"/>
      <c r="E598" s="89"/>
      <c r="F598" s="90"/>
      <c r="G598" s="90"/>
      <c r="H598" s="78"/>
      <c r="I598" s="78"/>
      <c r="J598" s="78"/>
      <c r="K598" s="78"/>
      <c r="L598" s="78"/>
      <c r="M598" s="78"/>
      <c r="N598" s="78"/>
      <c r="O598" s="78"/>
      <c r="P598" s="78"/>
      <c r="Q598" s="78"/>
      <c r="R598" s="78"/>
      <c r="S598" s="78"/>
      <c r="T598" s="78"/>
      <c r="U598" s="78"/>
      <c r="V598" s="78"/>
      <c r="W598" s="78"/>
      <c r="X598" s="78"/>
      <c r="Y598" s="78"/>
      <c r="Z598" s="78"/>
      <c r="AA598" s="78"/>
      <c r="AB598" s="78"/>
      <c r="AC598" s="78"/>
      <c r="AD598" s="78"/>
      <c r="AE598" s="78"/>
      <c r="AF598" s="78"/>
      <c r="AG598" s="78"/>
      <c r="AH598" s="78"/>
      <c r="AI598" s="78"/>
    </row>
    <row r="599" spans="1:35" ht="30" customHeight="1">
      <c r="A599" s="78"/>
      <c r="B599" s="78"/>
      <c r="C599" s="78"/>
      <c r="D599" s="78"/>
      <c r="E599" s="89"/>
      <c r="F599" s="90"/>
      <c r="G599" s="90"/>
      <c r="H599" s="78"/>
      <c r="I599" s="78"/>
      <c r="J599" s="78"/>
      <c r="K599" s="78"/>
      <c r="L599" s="78"/>
      <c r="M599" s="78"/>
      <c r="N599" s="78"/>
      <c r="O599" s="78"/>
      <c r="P599" s="78"/>
      <c r="Q599" s="78"/>
      <c r="R599" s="78"/>
      <c r="S599" s="78"/>
      <c r="T599" s="78"/>
      <c r="U599" s="78"/>
      <c r="V599" s="78"/>
      <c r="W599" s="78"/>
      <c r="X599" s="78"/>
      <c r="Y599" s="78"/>
      <c r="Z599" s="78"/>
      <c r="AA599" s="78"/>
      <c r="AB599" s="78"/>
      <c r="AC599" s="78"/>
      <c r="AD599" s="78"/>
      <c r="AE599" s="78"/>
      <c r="AF599" s="78"/>
      <c r="AG599" s="78"/>
      <c r="AH599" s="78"/>
      <c r="AI599" s="78"/>
    </row>
    <row r="600" spans="1:35" ht="30" customHeight="1">
      <c r="A600" s="78"/>
      <c r="B600" s="78"/>
      <c r="C600" s="78"/>
      <c r="D600" s="78"/>
      <c r="E600" s="89"/>
      <c r="F600" s="90"/>
      <c r="G600" s="90"/>
      <c r="H600" s="78"/>
      <c r="I600" s="78"/>
      <c r="J600" s="78"/>
      <c r="K600" s="78"/>
      <c r="L600" s="78"/>
      <c r="M600" s="78"/>
      <c r="N600" s="78"/>
      <c r="O600" s="78"/>
      <c r="P600" s="78"/>
      <c r="Q600" s="78"/>
      <c r="R600" s="78"/>
      <c r="S600" s="78"/>
      <c r="T600" s="78"/>
      <c r="U600" s="78"/>
      <c r="V600" s="78"/>
      <c r="W600" s="78"/>
      <c r="X600" s="78"/>
      <c r="Y600" s="78"/>
      <c r="Z600" s="78"/>
      <c r="AA600" s="78"/>
      <c r="AB600" s="78"/>
      <c r="AC600" s="78"/>
      <c r="AD600" s="78"/>
      <c r="AE600" s="78"/>
      <c r="AF600" s="78"/>
      <c r="AG600" s="78"/>
      <c r="AH600" s="78"/>
      <c r="AI600" s="78"/>
    </row>
    <row r="601" spans="1:35" ht="30" customHeight="1">
      <c r="A601" s="78"/>
      <c r="B601" s="78"/>
      <c r="C601" s="78"/>
      <c r="D601" s="78"/>
      <c r="E601" s="89"/>
      <c r="F601" s="90"/>
      <c r="G601" s="90"/>
      <c r="H601" s="78"/>
      <c r="I601" s="78"/>
      <c r="J601" s="78"/>
      <c r="K601" s="78"/>
      <c r="L601" s="78"/>
      <c r="M601" s="78"/>
      <c r="N601" s="78"/>
      <c r="O601" s="78"/>
      <c r="P601" s="78"/>
      <c r="Q601" s="78"/>
      <c r="R601" s="78"/>
      <c r="S601" s="78"/>
      <c r="T601" s="78"/>
      <c r="U601" s="78"/>
      <c r="V601" s="78"/>
      <c r="W601" s="78"/>
      <c r="X601" s="78"/>
      <c r="Y601" s="78"/>
      <c r="Z601" s="78"/>
      <c r="AA601" s="78"/>
      <c r="AB601" s="78"/>
      <c r="AC601" s="78"/>
      <c r="AD601" s="78"/>
      <c r="AE601" s="78"/>
      <c r="AF601" s="78"/>
      <c r="AG601" s="78"/>
      <c r="AH601" s="78"/>
      <c r="AI601" s="78"/>
    </row>
    <row r="602" spans="1:35" ht="30" customHeight="1">
      <c r="A602" s="78"/>
      <c r="B602" s="78"/>
      <c r="C602" s="78"/>
      <c r="D602" s="78"/>
      <c r="E602" s="89"/>
      <c r="F602" s="90"/>
      <c r="G602" s="90"/>
      <c r="H602" s="78"/>
      <c r="I602" s="78"/>
      <c r="J602" s="78"/>
      <c r="K602" s="78"/>
      <c r="L602" s="78"/>
      <c r="M602" s="78"/>
      <c r="N602" s="78"/>
      <c r="O602" s="78"/>
      <c r="P602" s="78"/>
      <c r="Q602" s="78"/>
      <c r="R602" s="78"/>
      <c r="S602" s="78"/>
      <c r="T602" s="78"/>
      <c r="U602" s="78"/>
      <c r="V602" s="78"/>
      <c r="W602" s="78"/>
      <c r="X602" s="78"/>
      <c r="Y602" s="78"/>
      <c r="Z602" s="78"/>
      <c r="AA602" s="78"/>
      <c r="AB602" s="78"/>
      <c r="AC602" s="78"/>
      <c r="AD602" s="78"/>
      <c r="AE602" s="78"/>
      <c r="AF602" s="78"/>
      <c r="AG602" s="78"/>
      <c r="AH602" s="78"/>
      <c r="AI602" s="78"/>
    </row>
    <row r="603" spans="1:35" ht="30" customHeight="1">
      <c r="A603" s="78"/>
      <c r="B603" s="78"/>
      <c r="C603" s="78"/>
      <c r="D603" s="78"/>
      <c r="E603" s="89"/>
      <c r="F603" s="90"/>
      <c r="G603" s="90"/>
      <c r="H603" s="78"/>
      <c r="I603" s="78"/>
      <c r="J603" s="78"/>
      <c r="K603" s="78"/>
      <c r="L603" s="78"/>
      <c r="M603" s="78"/>
      <c r="N603" s="78"/>
      <c r="O603" s="78"/>
      <c r="P603" s="78"/>
      <c r="Q603" s="78"/>
      <c r="R603" s="78"/>
      <c r="S603" s="78"/>
      <c r="T603" s="78"/>
      <c r="U603" s="78"/>
      <c r="V603" s="78"/>
      <c r="W603" s="78"/>
      <c r="X603" s="78"/>
      <c r="Y603" s="78"/>
      <c r="Z603" s="78"/>
      <c r="AA603" s="78"/>
      <c r="AB603" s="78"/>
      <c r="AC603" s="78"/>
      <c r="AD603" s="78"/>
      <c r="AE603" s="78"/>
      <c r="AF603" s="78"/>
      <c r="AG603" s="78"/>
      <c r="AH603" s="78"/>
      <c r="AI603" s="78"/>
    </row>
    <row r="604" spans="1:35" ht="30" customHeight="1">
      <c r="A604" s="78"/>
      <c r="B604" s="78"/>
      <c r="C604" s="78"/>
      <c r="D604" s="78"/>
      <c r="E604" s="89"/>
      <c r="F604" s="90"/>
      <c r="G604" s="90"/>
      <c r="H604" s="78"/>
      <c r="I604" s="78"/>
      <c r="J604" s="78"/>
      <c r="K604" s="78"/>
      <c r="L604" s="78"/>
      <c r="M604" s="78"/>
      <c r="N604" s="78"/>
      <c r="O604" s="78"/>
      <c r="P604" s="78"/>
      <c r="Q604" s="78"/>
      <c r="R604" s="78"/>
      <c r="S604" s="78"/>
      <c r="T604" s="78"/>
      <c r="U604" s="78"/>
      <c r="V604" s="78"/>
      <c r="W604" s="78"/>
      <c r="X604" s="78"/>
      <c r="Y604" s="78"/>
      <c r="Z604" s="78"/>
      <c r="AA604" s="78"/>
      <c r="AB604" s="78"/>
      <c r="AC604" s="78"/>
      <c r="AD604" s="78"/>
      <c r="AE604" s="78"/>
      <c r="AF604" s="78"/>
      <c r="AG604" s="78"/>
      <c r="AH604" s="78"/>
      <c r="AI604" s="78"/>
    </row>
    <row r="605" spans="1:35" ht="30" customHeight="1">
      <c r="A605" s="78"/>
      <c r="B605" s="78"/>
      <c r="C605" s="78"/>
      <c r="D605" s="78"/>
      <c r="E605" s="89"/>
      <c r="F605" s="90"/>
      <c r="G605" s="90"/>
      <c r="H605" s="78"/>
      <c r="I605" s="78"/>
      <c r="J605" s="78"/>
      <c r="K605" s="78"/>
      <c r="L605" s="78"/>
      <c r="M605" s="78"/>
      <c r="N605" s="78"/>
      <c r="O605" s="78"/>
      <c r="P605" s="78"/>
      <c r="Q605" s="78"/>
      <c r="R605" s="78"/>
      <c r="S605" s="78"/>
      <c r="T605" s="78"/>
      <c r="U605" s="78"/>
      <c r="V605" s="78"/>
      <c r="W605" s="78"/>
      <c r="X605" s="78"/>
      <c r="Y605" s="78"/>
      <c r="Z605" s="78"/>
      <c r="AA605" s="78"/>
      <c r="AB605" s="78"/>
      <c r="AC605" s="78"/>
      <c r="AD605" s="78"/>
      <c r="AE605" s="78"/>
      <c r="AF605" s="78"/>
      <c r="AG605" s="78"/>
      <c r="AH605" s="78"/>
      <c r="AI605" s="78"/>
    </row>
    <row r="606" spans="1:35" ht="30" customHeight="1">
      <c r="A606" s="78"/>
      <c r="B606" s="78"/>
      <c r="C606" s="78"/>
      <c r="D606" s="78"/>
      <c r="E606" s="89"/>
      <c r="F606" s="90"/>
      <c r="G606" s="90"/>
      <c r="H606" s="78"/>
      <c r="I606" s="78"/>
      <c r="J606" s="78"/>
      <c r="K606" s="78"/>
      <c r="L606" s="78"/>
      <c r="M606" s="78"/>
      <c r="N606" s="78"/>
      <c r="O606" s="78"/>
      <c r="P606" s="78"/>
      <c r="Q606" s="78"/>
      <c r="R606" s="78"/>
      <c r="S606" s="78"/>
      <c r="T606" s="78"/>
      <c r="U606" s="78"/>
      <c r="V606" s="78"/>
      <c r="W606" s="78"/>
      <c r="X606" s="78"/>
      <c r="Y606" s="78"/>
      <c r="Z606" s="78"/>
      <c r="AA606" s="78"/>
      <c r="AB606" s="78"/>
      <c r="AC606" s="78"/>
      <c r="AD606" s="78"/>
      <c r="AE606" s="78"/>
      <c r="AF606" s="78"/>
      <c r="AG606" s="78"/>
      <c r="AH606" s="78"/>
      <c r="AI606" s="78"/>
    </row>
    <row r="607" spans="1:35" ht="30" customHeight="1">
      <c r="A607" s="78"/>
      <c r="B607" s="78"/>
      <c r="C607" s="78"/>
      <c r="D607" s="78"/>
      <c r="E607" s="89"/>
      <c r="F607" s="90"/>
      <c r="G607" s="90"/>
      <c r="H607" s="78"/>
      <c r="I607" s="78"/>
      <c r="J607" s="78"/>
      <c r="K607" s="78"/>
      <c r="L607" s="78"/>
      <c r="M607" s="78"/>
      <c r="N607" s="78"/>
      <c r="O607" s="78"/>
      <c r="P607" s="78"/>
      <c r="Q607" s="78"/>
      <c r="R607" s="78"/>
      <c r="S607" s="78"/>
      <c r="T607" s="78"/>
      <c r="U607" s="78"/>
      <c r="V607" s="78"/>
      <c r="W607" s="78"/>
      <c r="X607" s="78"/>
      <c r="Y607" s="78"/>
      <c r="Z607" s="78"/>
      <c r="AA607" s="78"/>
      <c r="AB607" s="78"/>
      <c r="AC607" s="78"/>
      <c r="AD607" s="78"/>
      <c r="AE607" s="78"/>
      <c r="AF607" s="78"/>
      <c r="AG607" s="78"/>
      <c r="AH607" s="78"/>
      <c r="AI607" s="78"/>
    </row>
    <row r="608" spans="1:35" ht="30" customHeight="1">
      <c r="A608" s="78"/>
      <c r="B608" s="78"/>
      <c r="C608" s="78"/>
      <c r="D608" s="78"/>
      <c r="E608" s="89"/>
      <c r="F608" s="90"/>
      <c r="G608" s="90"/>
      <c r="H608" s="78"/>
      <c r="I608" s="78"/>
      <c r="J608" s="78"/>
      <c r="K608" s="78"/>
      <c r="L608" s="78"/>
      <c r="M608" s="78"/>
      <c r="N608" s="78"/>
      <c r="O608" s="78"/>
      <c r="P608" s="78"/>
      <c r="Q608" s="78"/>
      <c r="R608" s="78"/>
      <c r="S608" s="78"/>
      <c r="T608" s="78"/>
      <c r="U608" s="78"/>
      <c r="V608" s="78"/>
      <c r="W608" s="78"/>
      <c r="X608" s="78"/>
      <c r="Y608" s="78"/>
      <c r="Z608" s="78"/>
      <c r="AA608" s="78"/>
      <c r="AB608" s="78"/>
      <c r="AC608" s="78"/>
      <c r="AD608" s="78"/>
      <c r="AE608" s="78"/>
      <c r="AF608" s="78"/>
      <c r="AG608" s="78"/>
      <c r="AH608" s="78"/>
      <c r="AI608" s="78"/>
    </row>
    <row r="609" spans="1:35" ht="30" customHeight="1">
      <c r="A609" s="78"/>
      <c r="B609" s="78"/>
      <c r="C609" s="78"/>
      <c r="D609" s="78"/>
      <c r="E609" s="89"/>
      <c r="F609" s="90"/>
      <c r="G609" s="90"/>
      <c r="H609" s="78"/>
      <c r="I609" s="78"/>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c r="AH609" s="78"/>
      <c r="AI609" s="78"/>
    </row>
    <row r="610" spans="1:35" ht="30" customHeight="1">
      <c r="A610" s="78"/>
      <c r="B610" s="78"/>
      <c r="C610" s="78"/>
      <c r="D610" s="78"/>
      <c r="E610" s="89"/>
      <c r="F610" s="90"/>
      <c r="G610" s="90"/>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c r="AH610" s="78"/>
      <c r="AI610" s="78"/>
    </row>
    <row r="611" spans="1:35" ht="30" customHeight="1">
      <c r="A611" s="78"/>
      <c r="B611" s="78"/>
      <c r="C611" s="78"/>
      <c r="D611" s="78"/>
      <c r="E611" s="89"/>
      <c r="F611" s="90"/>
      <c r="G611" s="90"/>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c r="AH611" s="78"/>
      <c r="AI611" s="78"/>
    </row>
    <row r="612" spans="1:35" ht="30" customHeight="1">
      <c r="A612" s="78"/>
      <c r="B612" s="78"/>
      <c r="C612" s="78"/>
      <c r="D612" s="78"/>
      <c r="E612" s="89"/>
      <c r="F612" s="90"/>
      <c r="G612" s="90"/>
      <c r="H612" s="78"/>
      <c r="I612" s="78"/>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c r="AI612" s="78"/>
    </row>
    <row r="613" spans="1:35" ht="30" customHeight="1">
      <c r="A613" s="78"/>
      <c r="B613" s="78"/>
      <c r="C613" s="78"/>
      <c r="D613" s="78"/>
      <c r="E613" s="89"/>
      <c r="F613" s="90"/>
      <c r="G613" s="90"/>
      <c r="H613" s="78"/>
      <c r="I613" s="78"/>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c r="AH613" s="78"/>
      <c r="AI613" s="78"/>
    </row>
    <row r="614" spans="1:35" ht="30" customHeight="1">
      <c r="A614" s="78"/>
      <c r="B614" s="78"/>
      <c r="C614" s="78"/>
      <c r="D614" s="78"/>
      <c r="E614" s="89"/>
      <c r="F614" s="90"/>
      <c r="G614" s="90"/>
      <c r="H614" s="78"/>
      <c r="I614" s="78"/>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c r="AH614" s="78"/>
      <c r="AI614" s="78"/>
    </row>
    <row r="615" spans="1:35" ht="30" customHeight="1">
      <c r="A615" s="78"/>
      <c r="B615" s="78"/>
      <c r="C615" s="78"/>
      <c r="D615" s="78"/>
      <c r="E615" s="89"/>
      <c r="F615" s="90"/>
      <c r="G615" s="90"/>
      <c r="H615" s="78"/>
      <c r="I615" s="78"/>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c r="AH615" s="78"/>
      <c r="AI615" s="78"/>
    </row>
    <row r="616" spans="1:35" ht="30" customHeight="1">
      <c r="A616" s="78"/>
      <c r="B616" s="78"/>
      <c r="C616" s="78"/>
      <c r="D616" s="78"/>
      <c r="E616" s="89"/>
      <c r="F616" s="90"/>
      <c r="G616" s="90"/>
      <c r="H616" s="78"/>
      <c r="I616" s="78"/>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c r="AH616" s="78"/>
      <c r="AI616" s="78"/>
    </row>
    <row r="617" spans="1:35" ht="30" customHeight="1">
      <c r="A617" s="78"/>
      <c r="B617" s="78"/>
      <c r="C617" s="78"/>
      <c r="D617" s="78"/>
      <c r="E617" s="89"/>
      <c r="F617" s="90"/>
      <c r="G617" s="90"/>
      <c r="H617" s="78"/>
      <c r="I617" s="78"/>
      <c r="J617" s="78"/>
      <c r="K617" s="78"/>
      <c r="L617" s="78"/>
      <c r="M617" s="78"/>
      <c r="N617" s="78"/>
      <c r="O617" s="78"/>
      <c r="P617" s="78"/>
      <c r="Q617" s="78"/>
      <c r="R617" s="78"/>
      <c r="S617" s="78"/>
      <c r="T617" s="78"/>
      <c r="U617" s="78"/>
      <c r="V617" s="78"/>
      <c r="W617" s="78"/>
      <c r="X617" s="78"/>
      <c r="Y617" s="78"/>
      <c r="Z617" s="78"/>
      <c r="AA617" s="78"/>
      <c r="AB617" s="78"/>
      <c r="AC617" s="78"/>
      <c r="AD617" s="78"/>
      <c r="AE617" s="78"/>
      <c r="AF617" s="78"/>
      <c r="AG617" s="78"/>
      <c r="AH617" s="78"/>
      <c r="AI617" s="78"/>
    </row>
    <row r="618" spans="1:35" ht="30" customHeight="1">
      <c r="A618" s="78"/>
      <c r="B618" s="78"/>
      <c r="C618" s="78"/>
      <c r="D618" s="78"/>
      <c r="E618" s="89"/>
      <c r="F618" s="90"/>
      <c r="G618" s="90"/>
      <c r="H618" s="78"/>
      <c r="I618" s="78"/>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c r="AH618" s="78"/>
      <c r="AI618" s="78"/>
    </row>
    <row r="619" spans="1:35" ht="30" customHeight="1">
      <c r="A619" s="78"/>
      <c r="B619" s="78"/>
      <c r="C619" s="78"/>
      <c r="D619" s="78"/>
      <c r="E619" s="89"/>
      <c r="F619" s="90"/>
      <c r="G619" s="90"/>
      <c r="H619" s="78"/>
      <c r="I619" s="78"/>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c r="AH619" s="78"/>
      <c r="AI619" s="78"/>
    </row>
    <row r="620" spans="1:35" ht="30" customHeight="1">
      <c r="A620" s="78"/>
      <c r="B620" s="78"/>
      <c r="C620" s="78"/>
      <c r="D620" s="78"/>
      <c r="E620" s="89"/>
      <c r="F620" s="90"/>
      <c r="G620" s="90"/>
      <c r="H620" s="78"/>
      <c r="I620" s="78"/>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c r="AH620" s="78"/>
      <c r="AI620" s="78"/>
    </row>
    <row r="621" spans="1:35" ht="30" customHeight="1">
      <c r="A621" s="78"/>
      <c r="B621" s="78"/>
      <c r="C621" s="78"/>
      <c r="D621" s="78"/>
      <c r="E621" s="89"/>
      <c r="F621" s="90"/>
      <c r="G621" s="90"/>
      <c r="H621" s="78"/>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c r="AH621" s="78"/>
      <c r="AI621" s="78"/>
    </row>
    <row r="622" spans="1:35" ht="30" customHeight="1">
      <c r="A622" s="78"/>
      <c r="B622" s="78"/>
      <c r="C622" s="78"/>
      <c r="D622" s="78"/>
      <c r="E622" s="89"/>
      <c r="F622" s="90"/>
      <c r="G622" s="90"/>
      <c r="H622" s="78"/>
      <c r="I622" s="78"/>
      <c r="J622" s="78"/>
      <c r="K622" s="78"/>
      <c r="L622" s="78"/>
      <c r="M622" s="78"/>
      <c r="N622" s="78"/>
      <c r="O622" s="78"/>
      <c r="P622" s="78"/>
      <c r="Q622" s="78"/>
      <c r="R622" s="78"/>
      <c r="S622" s="78"/>
      <c r="T622" s="78"/>
      <c r="U622" s="78"/>
      <c r="V622" s="78"/>
      <c r="W622" s="78"/>
      <c r="X622" s="78"/>
      <c r="Y622" s="78"/>
      <c r="Z622" s="78"/>
      <c r="AA622" s="78"/>
      <c r="AB622" s="78"/>
      <c r="AC622" s="78"/>
      <c r="AD622" s="78"/>
      <c r="AE622" s="78"/>
      <c r="AF622" s="78"/>
      <c r="AG622" s="78"/>
      <c r="AH622" s="78"/>
      <c r="AI622" s="78"/>
    </row>
    <row r="623" spans="1:35" ht="30" customHeight="1">
      <c r="A623" s="78"/>
      <c r="B623" s="78"/>
      <c r="C623" s="78"/>
      <c r="D623" s="78"/>
      <c r="E623" s="89"/>
      <c r="F623" s="90"/>
      <c r="G623" s="90"/>
      <c r="H623" s="78"/>
      <c r="I623" s="78"/>
      <c r="J623" s="78"/>
      <c r="K623" s="78"/>
      <c r="L623" s="78"/>
      <c r="M623" s="78"/>
      <c r="N623" s="78"/>
      <c r="O623" s="78"/>
      <c r="P623" s="78"/>
      <c r="Q623" s="78"/>
      <c r="R623" s="78"/>
      <c r="S623" s="78"/>
      <c r="T623" s="78"/>
      <c r="U623" s="78"/>
      <c r="V623" s="78"/>
      <c r="W623" s="78"/>
      <c r="X623" s="78"/>
      <c r="Y623" s="78"/>
      <c r="Z623" s="78"/>
      <c r="AA623" s="78"/>
      <c r="AB623" s="78"/>
      <c r="AC623" s="78"/>
      <c r="AD623" s="78"/>
      <c r="AE623" s="78"/>
      <c r="AF623" s="78"/>
      <c r="AG623" s="78"/>
      <c r="AH623" s="78"/>
      <c r="AI623" s="78"/>
    </row>
    <row r="624" spans="1:35" ht="30" customHeight="1">
      <c r="A624" s="78"/>
      <c r="B624" s="78"/>
      <c r="C624" s="78"/>
      <c r="D624" s="78"/>
      <c r="E624" s="89"/>
      <c r="F624" s="90"/>
      <c r="G624" s="90"/>
      <c r="H624" s="78"/>
      <c r="I624" s="78"/>
      <c r="J624" s="78"/>
      <c r="K624" s="78"/>
      <c r="L624" s="78"/>
      <c r="M624" s="78"/>
      <c r="N624" s="78"/>
      <c r="O624" s="78"/>
      <c r="P624" s="78"/>
      <c r="Q624" s="78"/>
      <c r="R624" s="78"/>
      <c r="S624" s="78"/>
      <c r="T624" s="78"/>
      <c r="U624" s="78"/>
      <c r="V624" s="78"/>
      <c r="W624" s="78"/>
      <c r="X624" s="78"/>
      <c r="Y624" s="78"/>
      <c r="Z624" s="78"/>
      <c r="AA624" s="78"/>
      <c r="AB624" s="78"/>
      <c r="AC624" s="78"/>
      <c r="AD624" s="78"/>
      <c r="AE624" s="78"/>
      <c r="AF624" s="78"/>
      <c r="AG624" s="78"/>
      <c r="AH624" s="78"/>
      <c r="AI624" s="78"/>
    </row>
    <row r="625" spans="1:35" ht="30" customHeight="1">
      <c r="A625" s="78"/>
      <c r="B625" s="78"/>
      <c r="C625" s="78"/>
      <c r="D625" s="78"/>
      <c r="E625" s="89"/>
      <c r="F625" s="90"/>
      <c r="G625" s="90"/>
      <c r="H625" s="78"/>
      <c r="I625" s="78"/>
      <c r="J625" s="78"/>
      <c r="K625" s="78"/>
      <c r="L625" s="78"/>
      <c r="M625" s="78"/>
      <c r="N625" s="78"/>
      <c r="O625" s="78"/>
      <c r="P625" s="78"/>
      <c r="Q625" s="78"/>
      <c r="R625" s="78"/>
      <c r="S625" s="78"/>
      <c r="T625" s="78"/>
      <c r="U625" s="78"/>
      <c r="V625" s="78"/>
      <c r="W625" s="78"/>
      <c r="X625" s="78"/>
      <c r="Y625" s="78"/>
      <c r="Z625" s="78"/>
      <c r="AA625" s="78"/>
      <c r="AB625" s="78"/>
      <c r="AC625" s="78"/>
      <c r="AD625" s="78"/>
      <c r="AE625" s="78"/>
      <c r="AF625" s="78"/>
      <c r="AG625" s="78"/>
      <c r="AH625" s="78"/>
      <c r="AI625" s="78"/>
    </row>
    <row r="626" spans="1:35" ht="30" customHeight="1">
      <c r="A626" s="78"/>
      <c r="B626" s="78"/>
      <c r="C626" s="78"/>
      <c r="D626" s="78"/>
      <c r="E626" s="89"/>
      <c r="F626" s="90"/>
      <c r="G626" s="90"/>
      <c r="H626" s="78"/>
      <c r="I626" s="78"/>
      <c r="J626" s="78"/>
      <c r="K626" s="78"/>
      <c r="L626" s="78"/>
      <c r="M626" s="78"/>
      <c r="N626" s="78"/>
      <c r="O626" s="78"/>
      <c r="P626" s="78"/>
      <c r="Q626" s="78"/>
      <c r="R626" s="78"/>
      <c r="S626" s="78"/>
      <c r="T626" s="78"/>
      <c r="U626" s="78"/>
      <c r="V626" s="78"/>
      <c r="W626" s="78"/>
      <c r="X626" s="78"/>
      <c r="Y626" s="78"/>
      <c r="Z626" s="78"/>
      <c r="AA626" s="78"/>
      <c r="AB626" s="78"/>
      <c r="AC626" s="78"/>
      <c r="AD626" s="78"/>
      <c r="AE626" s="78"/>
      <c r="AF626" s="78"/>
      <c r="AG626" s="78"/>
      <c r="AH626" s="78"/>
      <c r="AI626" s="78"/>
    </row>
    <row r="627" spans="1:35" ht="30" customHeight="1">
      <c r="A627" s="78"/>
      <c r="B627" s="78"/>
      <c r="C627" s="78"/>
      <c r="D627" s="78"/>
      <c r="E627" s="89"/>
      <c r="F627" s="90"/>
      <c r="G627" s="90"/>
      <c r="H627" s="78"/>
      <c r="I627" s="78"/>
      <c r="J627" s="78"/>
      <c r="K627" s="78"/>
      <c r="L627" s="78"/>
      <c r="M627" s="78"/>
      <c r="N627" s="78"/>
      <c r="O627" s="78"/>
      <c r="P627" s="78"/>
      <c r="Q627" s="78"/>
      <c r="R627" s="78"/>
      <c r="S627" s="78"/>
      <c r="T627" s="78"/>
      <c r="U627" s="78"/>
      <c r="V627" s="78"/>
      <c r="W627" s="78"/>
      <c r="X627" s="78"/>
      <c r="Y627" s="78"/>
      <c r="Z627" s="78"/>
      <c r="AA627" s="78"/>
      <c r="AB627" s="78"/>
      <c r="AC627" s="78"/>
      <c r="AD627" s="78"/>
      <c r="AE627" s="78"/>
      <c r="AF627" s="78"/>
      <c r="AG627" s="78"/>
      <c r="AH627" s="78"/>
      <c r="AI627" s="78"/>
    </row>
    <row r="628" spans="1:35" ht="30" customHeight="1">
      <c r="A628" s="78"/>
      <c r="B628" s="78"/>
      <c r="C628" s="78"/>
      <c r="D628" s="78"/>
      <c r="E628" s="89"/>
      <c r="F628" s="90"/>
      <c r="G628" s="90"/>
      <c r="H628" s="78"/>
      <c r="I628" s="78"/>
      <c r="J628" s="78"/>
      <c r="K628" s="78"/>
      <c r="L628" s="78"/>
      <c r="M628" s="78"/>
      <c r="N628" s="78"/>
      <c r="O628" s="78"/>
      <c r="P628" s="78"/>
      <c r="Q628" s="78"/>
      <c r="R628" s="78"/>
      <c r="S628" s="78"/>
      <c r="T628" s="78"/>
      <c r="U628" s="78"/>
      <c r="V628" s="78"/>
      <c r="W628" s="78"/>
      <c r="X628" s="78"/>
      <c r="Y628" s="78"/>
      <c r="Z628" s="78"/>
      <c r="AA628" s="78"/>
      <c r="AB628" s="78"/>
      <c r="AC628" s="78"/>
      <c r="AD628" s="78"/>
      <c r="AE628" s="78"/>
      <c r="AF628" s="78"/>
      <c r="AG628" s="78"/>
      <c r="AH628" s="78"/>
      <c r="AI628" s="78"/>
    </row>
    <row r="629" spans="1:35" ht="30" customHeight="1">
      <c r="A629" s="78"/>
      <c r="B629" s="78"/>
      <c r="C629" s="78"/>
      <c r="D629" s="78"/>
      <c r="E629" s="89"/>
      <c r="F629" s="90"/>
      <c r="G629" s="90"/>
      <c r="H629" s="78"/>
      <c r="I629" s="78"/>
      <c r="J629" s="78"/>
      <c r="K629" s="78"/>
      <c r="L629" s="78"/>
      <c r="M629" s="78"/>
      <c r="N629" s="78"/>
      <c r="O629" s="78"/>
      <c r="P629" s="78"/>
      <c r="Q629" s="78"/>
      <c r="R629" s="78"/>
      <c r="S629" s="78"/>
      <c r="T629" s="78"/>
      <c r="U629" s="78"/>
      <c r="V629" s="78"/>
      <c r="W629" s="78"/>
      <c r="X629" s="78"/>
      <c r="Y629" s="78"/>
      <c r="Z629" s="78"/>
      <c r="AA629" s="78"/>
      <c r="AB629" s="78"/>
      <c r="AC629" s="78"/>
      <c r="AD629" s="78"/>
      <c r="AE629" s="78"/>
      <c r="AF629" s="78"/>
      <c r="AG629" s="78"/>
      <c r="AH629" s="78"/>
      <c r="AI629" s="78"/>
    </row>
    <row r="630" spans="1:35" ht="30" customHeight="1">
      <c r="A630" s="78"/>
      <c r="B630" s="78"/>
      <c r="C630" s="78"/>
      <c r="D630" s="78"/>
      <c r="E630" s="89"/>
      <c r="F630" s="90"/>
      <c r="G630" s="90"/>
      <c r="H630" s="78"/>
      <c r="I630" s="78"/>
      <c r="J630" s="78"/>
      <c r="K630" s="78"/>
      <c r="L630" s="78"/>
      <c r="M630" s="78"/>
      <c r="N630" s="78"/>
      <c r="O630" s="78"/>
      <c r="P630" s="78"/>
      <c r="Q630" s="78"/>
      <c r="R630" s="78"/>
      <c r="S630" s="78"/>
      <c r="T630" s="78"/>
      <c r="U630" s="78"/>
      <c r="V630" s="78"/>
      <c r="W630" s="78"/>
      <c r="X630" s="78"/>
      <c r="Y630" s="78"/>
      <c r="Z630" s="78"/>
      <c r="AA630" s="78"/>
      <c r="AB630" s="78"/>
      <c r="AC630" s="78"/>
      <c r="AD630" s="78"/>
      <c r="AE630" s="78"/>
      <c r="AF630" s="78"/>
      <c r="AG630" s="78"/>
      <c r="AH630" s="78"/>
      <c r="AI630" s="78"/>
    </row>
    <row r="631" spans="1:35" ht="30" customHeight="1">
      <c r="A631" s="78"/>
      <c r="B631" s="78"/>
      <c r="C631" s="78"/>
      <c r="D631" s="78"/>
      <c r="E631" s="89"/>
      <c r="F631" s="90"/>
      <c r="G631" s="90"/>
      <c r="H631" s="78"/>
      <c r="I631" s="78"/>
      <c r="J631" s="78"/>
      <c r="K631" s="78"/>
      <c r="L631" s="78"/>
      <c r="M631" s="78"/>
      <c r="N631" s="78"/>
      <c r="O631" s="78"/>
      <c r="P631" s="78"/>
      <c r="Q631" s="78"/>
      <c r="R631" s="78"/>
      <c r="S631" s="78"/>
      <c r="T631" s="78"/>
      <c r="U631" s="78"/>
      <c r="V631" s="78"/>
      <c r="W631" s="78"/>
      <c r="X631" s="78"/>
      <c r="Y631" s="78"/>
      <c r="Z631" s="78"/>
      <c r="AA631" s="78"/>
      <c r="AB631" s="78"/>
      <c r="AC631" s="78"/>
      <c r="AD631" s="78"/>
      <c r="AE631" s="78"/>
      <c r="AF631" s="78"/>
      <c r="AG631" s="78"/>
      <c r="AH631" s="78"/>
      <c r="AI631" s="78"/>
    </row>
    <row r="632" spans="1:35" ht="30" customHeight="1">
      <c r="A632" s="78"/>
      <c r="B632" s="78"/>
      <c r="C632" s="78"/>
      <c r="D632" s="78"/>
      <c r="E632" s="89"/>
      <c r="F632" s="90"/>
      <c r="G632" s="90"/>
      <c r="H632" s="78"/>
      <c r="I632" s="78"/>
      <c r="J632" s="78"/>
      <c r="K632" s="78"/>
      <c r="L632" s="78"/>
      <c r="M632" s="78"/>
      <c r="N632" s="78"/>
      <c r="O632" s="78"/>
      <c r="P632" s="78"/>
      <c r="Q632" s="78"/>
      <c r="R632" s="78"/>
      <c r="S632" s="78"/>
      <c r="T632" s="78"/>
      <c r="U632" s="78"/>
      <c r="V632" s="78"/>
      <c r="W632" s="78"/>
      <c r="X632" s="78"/>
      <c r="Y632" s="78"/>
      <c r="Z632" s="78"/>
      <c r="AA632" s="78"/>
      <c r="AB632" s="78"/>
      <c r="AC632" s="78"/>
      <c r="AD632" s="78"/>
      <c r="AE632" s="78"/>
      <c r="AF632" s="78"/>
      <c r="AG632" s="78"/>
      <c r="AH632" s="78"/>
      <c r="AI632" s="78"/>
    </row>
    <row r="633" spans="1:35" ht="30" customHeight="1">
      <c r="A633" s="78"/>
      <c r="B633" s="78"/>
      <c r="C633" s="78"/>
      <c r="D633" s="78"/>
      <c r="E633" s="89"/>
      <c r="F633" s="90"/>
      <c r="G633" s="90"/>
      <c r="H633" s="78"/>
      <c r="I633" s="78"/>
      <c r="J633" s="78"/>
      <c r="K633" s="78"/>
      <c r="L633" s="78"/>
      <c r="M633" s="78"/>
      <c r="N633" s="78"/>
      <c r="O633" s="78"/>
      <c r="P633" s="78"/>
      <c r="Q633" s="78"/>
      <c r="R633" s="78"/>
      <c r="S633" s="78"/>
      <c r="T633" s="78"/>
      <c r="U633" s="78"/>
      <c r="V633" s="78"/>
      <c r="W633" s="78"/>
      <c r="X633" s="78"/>
      <c r="Y633" s="78"/>
      <c r="Z633" s="78"/>
      <c r="AA633" s="78"/>
      <c r="AB633" s="78"/>
      <c r="AC633" s="78"/>
      <c r="AD633" s="78"/>
      <c r="AE633" s="78"/>
      <c r="AF633" s="78"/>
      <c r="AG633" s="78"/>
      <c r="AH633" s="78"/>
      <c r="AI633" s="78"/>
    </row>
    <row r="634" spans="1:35" ht="30" customHeight="1">
      <c r="A634" s="78"/>
      <c r="B634" s="78"/>
      <c r="C634" s="78"/>
      <c r="D634" s="78"/>
      <c r="E634" s="89"/>
      <c r="F634" s="90"/>
      <c r="G634" s="90"/>
      <c r="H634" s="78"/>
      <c r="I634" s="78"/>
      <c r="J634" s="78"/>
      <c r="K634" s="78"/>
      <c r="L634" s="78"/>
      <c r="M634" s="78"/>
      <c r="N634" s="78"/>
      <c r="O634" s="78"/>
      <c r="P634" s="78"/>
      <c r="Q634" s="78"/>
      <c r="R634" s="78"/>
      <c r="S634" s="78"/>
      <c r="T634" s="78"/>
      <c r="U634" s="78"/>
      <c r="V634" s="78"/>
      <c r="W634" s="78"/>
      <c r="X634" s="78"/>
      <c r="Y634" s="78"/>
      <c r="Z634" s="78"/>
      <c r="AA634" s="78"/>
      <c r="AB634" s="78"/>
      <c r="AC634" s="78"/>
      <c r="AD634" s="78"/>
      <c r="AE634" s="78"/>
      <c r="AF634" s="78"/>
      <c r="AG634" s="78"/>
      <c r="AH634" s="78"/>
      <c r="AI634" s="78"/>
    </row>
    <row r="635" spans="1:35" ht="30" customHeight="1">
      <c r="A635" s="78"/>
      <c r="B635" s="78"/>
      <c r="C635" s="78"/>
      <c r="D635" s="78"/>
      <c r="E635" s="89"/>
      <c r="F635" s="90"/>
      <c r="G635" s="90"/>
      <c r="H635" s="78"/>
      <c r="I635" s="78"/>
      <c r="J635" s="78"/>
      <c r="K635" s="78"/>
      <c r="L635" s="78"/>
      <c r="M635" s="78"/>
      <c r="N635" s="78"/>
      <c r="O635" s="78"/>
      <c r="P635" s="78"/>
      <c r="Q635" s="78"/>
      <c r="R635" s="78"/>
      <c r="S635" s="78"/>
      <c r="T635" s="78"/>
      <c r="U635" s="78"/>
      <c r="V635" s="78"/>
      <c r="W635" s="78"/>
      <c r="X635" s="78"/>
      <c r="Y635" s="78"/>
      <c r="Z635" s="78"/>
      <c r="AA635" s="78"/>
      <c r="AB635" s="78"/>
      <c r="AC635" s="78"/>
      <c r="AD635" s="78"/>
      <c r="AE635" s="78"/>
      <c r="AF635" s="78"/>
      <c r="AG635" s="78"/>
      <c r="AH635" s="78"/>
      <c r="AI635" s="78"/>
    </row>
    <row r="636" spans="1:35" ht="30" customHeight="1">
      <c r="A636" s="78"/>
      <c r="B636" s="78"/>
      <c r="C636" s="78"/>
      <c r="D636" s="78"/>
      <c r="E636" s="89"/>
      <c r="F636" s="90"/>
      <c r="G636" s="90"/>
      <c r="H636" s="78"/>
      <c r="I636" s="78"/>
      <c r="J636" s="78"/>
      <c r="K636" s="78"/>
      <c r="L636" s="78"/>
      <c r="M636" s="78"/>
      <c r="N636" s="78"/>
      <c r="O636" s="78"/>
      <c r="P636" s="78"/>
      <c r="Q636" s="78"/>
      <c r="R636" s="78"/>
      <c r="S636" s="78"/>
      <c r="T636" s="78"/>
      <c r="U636" s="78"/>
      <c r="V636" s="78"/>
      <c r="W636" s="78"/>
      <c r="X636" s="78"/>
      <c r="Y636" s="78"/>
      <c r="Z636" s="78"/>
      <c r="AA636" s="78"/>
      <c r="AB636" s="78"/>
      <c r="AC636" s="78"/>
      <c r="AD636" s="78"/>
      <c r="AE636" s="78"/>
      <c r="AF636" s="78"/>
      <c r="AG636" s="78"/>
      <c r="AH636" s="78"/>
      <c r="AI636" s="78"/>
    </row>
    <row r="637" spans="1:35" ht="30" customHeight="1">
      <c r="A637" s="78"/>
      <c r="B637" s="78"/>
      <c r="C637" s="78"/>
      <c r="D637" s="78"/>
      <c r="E637" s="89"/>
      <c r="F637" s="90"/>
      <c r="G637" s="90"/>
      <c r="H637" s="78"/>
      <c r="I637" s="78"/>
      <c r="J637" s="78"/>
      <c r="K637" s="78"/>
      <c r="L637" s="78"/>
      <c r="M637" s="78"/>
      <c r="N637" s="78"/>
      <c r="O637" s="78"/>
      <c r="P637" s="78"/>
      <c r="Q637" s="78"/>
      <c r="R637" s="78"/>
      <c r="S637" s="78"/>
      <c r="T637" s="78"/>
      <c r="U637" s="78"/>
      <c r="V637" s="78"/>
      <c r="W637" s="78"/>
      <c r="X637" s="78"/>
      <c r="Y637" s="78"/>
      <c r="Z637" s="78"/>
      <c r="AA637" s="78"/>
      <c r="AB637" s="78"/>
      <c r="AC637" s="78"/>
      <c r="AD637" s="78"/>
      <c r="AE637" s="78"/>
      <c r="AF637" s="78"/>
      <c r="AG637" s="78"/>
      <c r="AH637" s="78"/>
      <c r="AI637" s="78"/>
    </row>
    <row r="638" spans="1:35" ht="30" customHeight="1">
      <c r="A638" s="78"/>
      <c r="B638" s="78"/>
      <c r="C638" s="78"/>
      <c r="D638" s="78"/>
      <c r="E638" s="89"/>
      <c r="F638" s="90"/>
      <c r="G638" s="90"/>
      <c r="H638" s="78"/>
      <c r="I638" s="78"/>
      <c r="J638" s="78"/>
      <c r="K638" s="78"/>
      <c r="L638" s="78"/>
      <c r="M638" s="78"/>
      <c r="N638" s="78"/>
      <c r="O638" s="78"/>
      <c r="P638" s="78"/>
      <c r="Q638" s="78"/>
      <c r="R638" s="78"/>
      <c r="S638" s="78"/>
      <c r="T638" s="78"/>
      <c r="U638" s="78"/>
      <c r="V638" s="78"/>
      <c r="W638" s="78"/>
      <c r="X638" s="78"/>
      <c r="Y638" s="78"/>
      <c r="Z638" s="78"/>
      <c r="AA638" s="78"/>
      <c r="AB638" s="78"/>
      <c r="AC638" s="78"/>
      <c r="AD638" s="78"/>
      <c r="AE638" s="78"/>
      <c r="AF638" s="78"/>
      <c r="AG638" s="78"/>
      <c r="AH638" s="78"/>
      <c r="AI638" s="78"/>
    </row>
    <row r="639" spans="1:35" ht="30" customHeight="1">
      <c r="A639" s="78"/>
      <c r="B639" s="78"/>
      <c r="C639" s="78"/>
      <c r="D639" s="78"/>
      <c r="E639" s="89"/>
      <c r="F639" s="90"/>
      <c r="G639" s="90"/>
      <c r="H639" s="78"/>
      <c r="I639" s="78"/>
      <c r="J639" s="78"/>
      <c r="K639" s="78"/>
      <c r="L639" s="78"/>
      <c r="M639" s="78"/>
      <c r="N639" s="78"/>
      <c r="O639" s="78"/>
      <c r="P639" s="78"/>
      <c r="Q639" s="78"/>
      <c r="R639" s="78"/>
      <c r="S639" s="78"/>
      <c r="T639" s="78"/>
      <c r="U639" s="78"/>
      <c r="V639" s="78"/>
      <c r="W639" s="78"/>
      <c r="X639" s="78"/>
      <c r="Y639" s="78"/>
      <c r="Z639" s="78"/>
      <c r="AA639" s="78"/>
      <c r="AB639" s="78"/>
      <c r="AC639" s="78"/>
      <c r="AD639" s="78"/>
      <c r="AE639" s="78"/>
      <c r="AF639" s="78"/>
      <c r="AG639" s="78"/>
      <c r="AH639" s="78"/>
      <c r="AI639" s="78"/>
    </row>
    <row r="640" spans="1:35" ht="30" customHeight="1">
      <c r="A640" s="78"/>
      <c r="B640" s="78"/>
      <c r="C640" s="78"/>
      <c r="D640" s="78"/>
      <c r="E640" s="89"/>
      <c r="F640" s="90"/>
      <c r="G640" s="90"/>
      <c r="H640" s="78"/>
      <c r="I640" s="78"/>
      <c r="J640" s="78"/>
      <c r="K640" s="78"/>
      <c r="L640" s="78"/>
      <c r="M640" s="78"/>
      <c r="N640" s="78"/>
      <c r="O640" s="78"/>
      <c r="P640" s="78"/>
      <c r="Q640" s="78"/>
      <c r="R640" s="78"/>
      <c r="S640" s="78"/>
      <c r="T640" s="78"/>
      <c r="U640" s="78"/>
      <c r="V640" s="78"/>
      <c r="W640" s="78"/>
      <c r="X640" s="78"/>
      <c r="Y640" s="78"/>
      <c r="Z640" s="78"/>
      <c r="AA640" s="78"/>
      <c r="AB640" s="78"/>
      <c r="AC640" s="78"/>
      <c r="AD640" s="78"/>
      <c r="AE640" s="78"/>
      <c r="AF640" s="78"/>
      <c r="AG640" s="78"/>
      <c r="AH640" s="78"/>
      <c r="AI640" s="78"/>
    </row>
    <row r="641" spans="1:35" ht="30" customHeight="1">
      <c r="A641" s="78"/>
      <c r="B641" s="78"/>
      <c r="C641" s="78"/>
      <c r="D641" s="78"/>
      <c r="E641" s="89"/>
      <c r="F641" s="90"/>
      <c r="G641" s="90"/>
      <c r="H641" s="78"/>
      <c r="I641" s="78"/>
      <c r="J641" s="78"/>
      <c r="K641" s="78"/>
      <c r="L641" s="78"/>
      <c r="M641" s="78"/>
      <c r="N641" s="78"/>
      <c r="O641" s="78"/>
      <c r="P641" s="78"/>
      <c r="Q641" s="78"/>
      <c r="R641" s="78"/>
      <c r="S641" s="78"/>
      <c r="T641" s="78"/>
      <c r="U641" s="78"/>
      <c r="V641" s="78"/>
      <c r="W641" s="78"/>
      <c r="X641" s="78"/>
      <c r="Y641" s="78"/>
      <c r="Z641" s="78"/>
      <c r="AA641" s="78"/>
      <c r="AB641" s="78"/>
      <c r="AC641" s="78"/>
      <c r="AD641" s="78"/>
      <c r="AE641" s="78"/>
      <c r="AF641" s="78"/>
      <c r="AG641" s="78"/>
      <c r="AH641" s="78"/>
      <c r="AI641" s="78"/>
    </row>
    <row r="642" spans="1:35" ht="30" customHeight="1">
      <c r="A642" s="78"/>
      <c r="B642" s="78"/>
      <c r="C642" s="78"/>
      <c r="D642" s="78"/>
      <c r="E642" s="89"/>
      <c r="F642" s="90"/>
      <c r="G642" s="90"/>
      <c r="H642" s="78"/>
      <c r="I642" s="78"/>
      <c r="J642" s="78"/>
      <c r="K642" s="78"/>
      <c r="L642" s="78"/>
      <c r="M642" s="78"/>
      <c r="N642" s="78"/>
      <c r="O642" s="78"/>
      <c r="P642" s="78"/>
      <c r="Q642" s="78"/>
      <c r="R642" s="78"/>
      <c r="S642" s="78"/>
      <c r="T642" s="78"/>
      <c r="U642" s="78"/>
      <c r="V642" s="78"/>
      <c r="W642" s="78"/>
      <c r="X642" s="78"/>
      <c r="Y642" s="78"/>
      <c r="Z642" s="78"/>
      <c r="AA642" s="78"/>
      <c r="AB642" s="78"/>
      <c r="AC642" s="78"/>
      <c r="AD642" s="78"/>
      <c r="AE642" s="78"/>
      <c r="AF642" s="78"/>
      <c r="AG642" s="78"/>
      <c r="AH642" s="78"/>
      <c r="AI642" s="78"/>
    </row>
    <row r="643" spans="1:35" ht="30" customHeight="1">
      <c r="A643" s="78"/>
      <c r="B643" s="78"/>
      <c r="C643" s="78"/>
      <c r="D643" s="78"/>
      <c r="E643" s="89"/>
      <c r="F643" s="90"/>
      <c r="G643" s="90"/>
      <c r="H643" s="78"/>
      <c r="I643" s="78"/>
      <c r="J643" s="78"/>
      <c r="K643" s="78"/>
      <c r="L643" s="78"/>
      <c r="M643" s="78"/>
      <c r="N643" s="78"/>
      <c r="O643" s="78"/>
      <c r="P643" s="78"/>
      <c r="Q643" s="78"/>
      <c r="R643" s="78"/>
      <c r="S643" s="78"/>
      <c r="T643" s="78"/>
      <c r="U643" s="78"/>
      <c r="V643" s="78"/>
      <c r="W643" s="78"/>
      <c r="X643" s="78"/>
      <c r="Y643" s="78"/>
      <c r="Z643" s="78"/>
      <c r="AA643" s="78"/>
      <c r="AB643" s="78"/>
      <c r="AC643" s="78"/>
      <c r="AD643" s="78"/>
      <c r="AE643" s="78"/>
      <c r="AF643" s="78"/>
      <c r="AG643" s="78"/>
      <c r="AH643" s="78"/>
      <c r="AI643" s="78"/>
    </row>
    <row r="644" spans="1:35" ht="30" customHeight="1">
      <c r="A644" s="78"/>
      <c r="B644" s="78"/>
      <c r="C644" s="78"/>
      <c r="D644" s="78"/>
      <c r="E644" s="89"/>
      <c r="F644" s="90"/>
      <c r="G644" s="90"/>
      <c r="H644" s="78"/>
      <c r="I644" s="78"/>
      <c r="J644" s="78"/>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c r="AI644" s="78"/>
    </row>
    <row r="645" spans="1:35" ht="30" customHeight="1">
      <c r="A645" s="78"/>
      <c r="B645" s="78"/>
      <c r="C645" s="78"/>
      <c r="D645" s="78"/>
      <c r="E645" s="89"/>
      <c r="F645" s="90"/>
      <c r="G645" s="90"/>
      <c r="H645" s="78"/>
      <c r="I645" s="78"/>
      <c r="J645" s="78"/>
      <c r="K645" s="78"/>
      <c r="L645" s="78"/>
      <c r="M645" s="78"/>
      <c r="N645" s="78"/>
      <c r="O645" s="78"/>
      <c r="P645" s="78"/>
      <c r="Q645" s="78"/>
      <c r="R645" s="78"/>
      <c r="S645" s="78"/>
      <c r="T645" s="78"/>
      <c r="U645" s="78"/>
      <c r="V645" s="78"/>
      <c r="W645" s="78"/>
      <c r="X645" s="78"/>
      <c r="Y645" s="78"/>
      <c r="Z645" s="78"/>
      <c r="AA645" s="78"/>
      <c r="AB645" s="78"/>
      <c r="AC645" s="78"/>
      <c r="AD645" s="78"/>
      <c r="AE645" s="78"/>
      <c r="AF645" s="78"/>
      <c r="AG645" s="78"/>
      <c r="AH645" s="78"/>
      <c r="AI645" s="78"/>
    </row>
    <row r="646" spans="1:35" ht="30" customHeight="1">
      <c r="A646" s="78"/>
      <c r="B646" s="78"/>
      <c r="C646" s="78"/>
      <c r="D646" s="78"/>
      <c r="E646" s="89"/>
      <c r="F646" s="90"/>
      <c r="G646" s="90"/>
      <c r="H646" s="78"/>
      <c r="I646" s="78"/>
      <c r="J646" s="78"/>
      <c r="K646" s="78"/>
      <c r="L646" s="78"/>
      <c r="M646" s="78"/>
      <c r="N646" s="78"/>
      <c r="O646" s="78"/>
      <c r="P646" s="78"/>
      <c r="Q646" s="78"/>
      <c r="R646" s="78"/>
      <c r="S646" s="78"/>
      <c r="T646" s="78"/>
      <c r="U646" s="78"/>
      <c r="V646" s="78"/>
      <c r="W646" s="78"/>
      <c r="X646" s="78"/>
      <c r="Y646" s="78"/>
      <c r="Z646" s="78"/>
      <c r="AA646" s="78"/>
      <c r="AB646" s="78"/>
      <c r="AC646" s="78"/>
      <c r="AD646" s="78"/>
      <c r="AE646" s="78"/>
      <c r="AF646" s="78"/>
      <c r="AG646" s="78"/>
      <c r="AH646" s="78"/>
      <c r="AI646" s="78"/>
    </row>
    <row r="647" spans="1:35" ht="30" customHeight="1">
      <c r="A647" s="78"/>
      <c r="B647" s="78"/>
      <c r="C647" s="78"/>
      <c r="D647" s="78"/>
      <c r="E647" s="89"/>
      <c r="F647" s="90"/>
      <c r="G647" s="90"/>
      <c r="H647" s="78"/>
      <c r="I647" s="78"/>
      <c r="J647" s="78"/>
      <c r="K647" s="78"/>
      <c r="L647" s="78"/>
      <c r="M647" s="78"/>
      <c r="N647" s="78"/>
      <c r="O647" s="78"/>
      <c r="P647" s="78"/>
      <c r="Q647" s="78"/>
      <c r="R647" s="78"/>
      <c r="S647" s="78"/>
      <c r="T647" s="78"/>
      <c r="U647" s="78"/>
      <c r="V647" s="78"/>
      <c r="W647" s="78"/>
      <c r="X647" s="78"/>
      <c r="Y647" s="78"/>
      <c r="Z647" s="78"/>
      <c r="AA647" s="78"/>
      <c r="AB647" s="78"/>
      <c r="AC647" s="78"/>
      <c r="AD647" s="78"/>
      <c r="AE647" s="78"/>
      <c r="AF647" s="78"/>
      <c r="AG647" s="78"/>
      <c r="AH647" s="78"/>
      <c r="AI647" s="78"/>
    </row>
    <row r="648" spans="1:35" ht="30" customHeight="1">
      <c r="A648" s="78"/>
      <c r="B648" s="78"/>
      <c r="C648" s="78"/>
      <c r="D648" s="78"/>
      <c r="E648" s="89"/>
      <c r="F648" s="90"/>
      <c r="G648" s="90"/>
      <c r="H648" s="78"/>
      <c r="I648" s="78"/>
      <c r="J648" s="78"/>
      <c r="K648" s="78"/>
      <c r="L648" s="78"/>
      <c r="M648" s="78"/>
      <c r="N648" s="78"/>
      <c r="O648" s="78"/>
      <c r="P648" s="78"/>
      <c r="Q648" s="78"/>
      <c r="R648" s="78"/>
      <c r="S648" s="78"/>
      <c r="T648" s="78"/>
      <c r="U648" s="78"/>
      <c r="V648" s="78"/>
      <c r="W648" s="78"/>
      <c r="X648" s="78"/>
      <c r="Y648" s="78"/>
      <c r="Z648" s="78"/>
      <c r="AA648" s="78"/>
      <c r="AB648" s="78"/>
      <c r="AC648" s="78"/>
      <c r="AD648" s="78"/>
      <c r="AE648" s="78"/>
      <c r="AF648" s="78"/>
      <c r="AG648" s="78"/>
      <c r="AH648" s="78"/>
      <c r="AI648" s="78"/>
    </row>
    <row r="649" spans="1:35" ht="30" customHeight="1">
      <c r="A649" s="78"/>
      <c r="B649" s="78"/>
      <c r="C649" s="78"/>
      <c r="D649" s="78"/>
      <c r="E649" s="89"/>
      <c r="F649" s="90"/>
      <c r="G649" s="90"/>
      <c r="H649" s="78"/>
      <c r="I649" s="78"/>
      <c r="J649" s="78"/>
      <c r="K649" s="78"/>
      <c r="L649" s="78"/>
      <c r="M649" s="78"/>
      <c r="N649" s="78"/>
      <c r="O649" s="78"/>
      <c r="P649" s="78"/>
      <c r="Q649" s="78"/>
      <c r="R649" s="78"/>
      <c r="S649" s="78"/>
      <c r="T649" s="78"/>
      <c r="U649" s="78"/>
      <c r="V649" s="78"/>
      <c r="W649" s="78"/>
      <c r="X649" s="78"/>
      <c r="Y649" s="78"/>
      <c r="Z649" s="78"/>
      <c r="AA649" s="78"/>
      <c r="AB649" s="78"/>
      <c r="AC649" s="78"/>
      <c r="AD649" s="78"/>
      <c r="AE649" s="78"/>
      <c r="AF649" s="78"/>
      <c r="AG649" s="78"/>
      <c r="AH649" s="78"/>
      <c r="AI649" s="78"/>
    </row>
    <row r="650" spans="1:35" ht="30" customHeight="1">
      <c r="A650" s="78"/>
      <c r="B650" s="78"/>
      <c r="C650" s="78"/>
      <c r="D650" s="78"/>
      <c r="E650" s="89"/>
      <c r="F650" s="90"/>
      <c r="G650" s="90"/>
      <c r="H650" s="78"/>
      <c r="I650" s="78"/>
      <c r="J650" s="78"/>
      <c r="K650" s="78"/>
      <c r="L650" s="78"/>
      <c r="M650" s="78"/>
      <c r="N650" s="78"/>
      <c r="O650" s="78"/>
      <c r="P650" s="78"/>
      <c r="Q650" s="78"/>
      <c r="R650" s="78"/>
      <c r="S650" s="78"/>
      <c r="T650" s="78"/>
      <c r="U650" s="78"/>
      <c r="V650" s="78"/>
      <c r="W650" s="78"/>
      <c r="X650" s="78"/>
      <c r="Y650" s="78"/>
      <c r="Z650" s="78"/>
      <c r="AA650" s="78"/>
      <c r="AB650" s="78"/>
      <c r="AC650" s="78"/>
      <c r="AD650" s="78"/>
      <c r="AE650" s="78"/>
      <c r="AF650" s="78"/>
      <c r="AG650" s="78"/>
      <c r="AH650" s="78"/>
      <c r="AI650" s="78"/>
    </row>
    <row r="651" spans="1:35" ht="30" customHeight="1">
      <c r="A651" s="78"/>
      <c r="B651" s="78"/>
      <c r="C651" s="78"/>
      <c r="D651" s="78"/>
      <c r="E651" s="89"/>
      <c r="F651" s="90"/>
      <c r="G651" s="90"/>
      <c r="H651" s="78"/>
      <c r="I651" s="78"/>
      <c r="J651" s="78"/>
      <c r="K651" s="78"/>
      <c r="L651" s="78"/>
      <c r="M651" s="78"/>
      <c r="N651" s="78"/>
      <c r="O651" s="78"/>
      <c r="P651" s="78"/>
      <c r="Q651" s="78"/>
      <c r="R651" s="78"/>
      <c r="S651" s="78"/>
      <c r="T651" s="78"/>
      <c r="U651" s="78"/>
      <c r="V651" s="78"/>
      <c r="W651" s="78"/>
      <c r="X651" s="78"/>
      <c r="Y651" s="78"/>
      <c r="Z651" s="78"/>
      <c r="AA651" s="78"/>
      <c r="AB651" s="78"/>
      <c r="AC651" s="78"/>
      <c r="AD651" s="78"/>
      <c r="AE651" s="78"/>
      <c r="AF651" s="78"/>
      <c r="AG651" s="78"/>
      <c r="AH651" s="78"/>
      <c r="AI651" s="78"/>
    </row>
    <row r="652" spans="1:35" ht="30" customHeight="1">
      <c r="A652" s="78"/>
      <c r="B652" s="78"/>
      <c r="C652" s="78"/>
      <c r="D652" s="78"/>
      <c r="E652" s="89"/>
      <c r="F652" s="90"/>
      <c r="G652" s="90"/>
      <c r="H652" s="78"/>
      <c r="I652" s="78"/>
      <c r="J652" s="78"/>
      <c r="K652" s="78"/>
      <c r="L652" s="78"/>
      <c r="M652" s="78"/>
      <c r="N652" s="78"/>
      <c r="O652" s="78"/>
      <c r="P652" s="78"/>
      <c r="Q652" s="78"/>
      <c r="R652" s="78"/>
      <c r="S652" s="78"/>
      <c r="T652" s="78"/>
      <c r="U652" s="78"/>
      <c r="V652" s="78"/>
      <c r="W652" s="78"/>
      <c r="X652" s="78"/>
      <c r="Y652" s="78"/>
      <c r="Z652" s="78"/>
      <c r="AA652" s="78"/>
      <c r="AB652" s="78"/>
      <c r="AC652" s="78"/>
      <c r="AD652" s="78"/>
      <c r="AE652" s="78"/>
      <c r="AF652" s="78"/>
      <c r="AG652" s="78"/>
      <c r="AH652" s="78"/>
      <c r="AI652" s="78"/>
    </row>
    <row r="653" spans="1:35" ht="30" customHeight="1">
      <c r="A653" s="78"/>
      <c r="B653" s="78"/>
      <c r="C653" s="78"/>
      <c r="D653" s="78"/>
      <c r="E653" s="89"/>
      <c r="F653" s="90"/>
      <c r="G653" s="90"/>
      <c r="H653" s="78"/>
      <c r="I653" s="78"/>
      <c r="J653" s="78"/>
      <c r="K653" s="78"/>
      <c r="L653" s="78"/>
      <c r="M653" s="78"/>
      <c r="N653" s="78"/>
      <c r="O653" s="78"/>
      <c r="P653" s="78"/>
      <c r="Q653" s="78"/>
      <c r="R653" s="78"/>
      <c r="S653" s="78"/>
      <c r="T653" s="78"/>
      <c r="U653" s="78"/>
      <c r="V653" s="78"/>
      <c r="W653" s="78"/>
      <c r="X653" s="78"/>
      <c r="Y653" s="78"/>
      <c r="Z653" s="78"/>
      <c r="AA653" s="78"/>
      <c r="AB653" s="78"/>
      <c r="AC653" s="78"/>
      <c r="AD653" s="78"/>
      <c r="AE653" s="78"/>
      <c r="AF653" s="78"/>
      <c r="AG653" s="78"/>
      <c r="AH653" s="78"/>
      <c r="AI653" s="78"/>
    </row>
    <row r="654" spans="1:35" ht="30" customHeight="1">
      <c r="A654" s="78"/>
      <c r="B654" s="78"/>
      <c r="C654" s="78"/>
      <c r="D654" s="78"/>
      <c r="E654" s="89"/>
      <c r="F654" s="90"/>
      <c r="G654" s="90"/>
      <c r="H654" s="78"/>
      <c r="I654" s="78"/>
      <c r="J654" s="78"/>
      <c r="K654" s="78"/>
      <c r="L654" s="78"/>
      <c r="M654" s="78"/>
      <c r="N654" s="78"/>
      <c r="O654" s="78"/>
      <c r="P654" s="78"/>
      <c r="Q654" s="78"/>
      <c r="R654" s="78"/>
      <c r="S654" s="78"/>
      <c r="T654" s="78"/>
      <c r="U654" s="78"/>
      <c r="V654" s="78"/>
      <c r="W654" s="78"/>
      <c r="X654" s="78"/>
      <c r="Y654" s="78"/>
      <c r="Z654" s="78"/>
      <c r="AA654" s="78"/>
      <c r="AB654" s="78"/>
      <c r="AC654" s="78"/>
      <c r="AD654" s="78"/>
      <c r="AE654" s="78"/>
      <c r="AF654" s="78"/>
      <c r="AG654" s="78"/>
      <c r="AH654" s="78"/>
      <c r="AI654" s="78"/>
    </row>
    <row r="655" spans="1:35" ht="30" customHeight="1">
      <c r="A655" s="78"/>
      <c r="B655" s="78"/>
      <c r="C655" s="78"/>
      <c r="D655" s="78"/>
      <c r="E655" s="89"/>
      <c r="F655" s="90"/>
      <c r="G655" s="90"/>
      <c r="H655" s="78"/>
      <c r="I655" s="78"/>
      <c r="J655" s="78"/>
      <c r="K655" s="78"/>
      <c r="L655" s="78"/>
      <c r="M655" s="78"/>
      <c r="N655" s="78"/>
      <c r="O655" s="78"/>
      <c r="P655" s="78"/>
      <c r="Q655" s="78"/>
      <c r="R655" s="78"/>
      <c r="S655" s="78"/>
      <c r="T655" s="78"/>
      <c r="U655" s="78"/>
      <c r="V655" s="78"/>
      <c r="W655" s="78"/>
      <c r="X655" s="78"/>
      <c r="Y655" s="78"/>
      <c r="Z655" s="78"/>
      <c r="AA655" s="78"/>
      <c r="AB655" s="78"/>
      <c r="AC655" s="78"/>
      <c r="AD655" s="78"/>
      <c r="AE655" s="78"/>
      <c r="AF655" s="78"/>
      <c r="AG655" s="78"/>
      <c r="AH655" s="78"/>
      <c r="AI655" s="78"/>
    </row>
    <row r="656" spans="1:35" ht="30" customHeight="1">
      <c r="A656" s="78"/>
      <c r="B656" s="78"/>
      <c r="C656" s="78"/>
      <c r="D656" s="78"/>
      <c r="E656" s="89"/>
      <c r="F656" s="90"/>
      <c r="G656" s="90"/>
      <c r="H656" s="78"/>
      <c r="I656" s="78"/>
      <c r="J656" s="78"/>
      <c r="K656" s="78"/>
      <c r="L656" s="78"/>
      <c r="M656" s="78"/>
      <c r="N656" s="78"/>
      <c r="O656" s="78"/>
      <c r="P656" s="78"/>
      <c r="Q656" s="78"/>
      <c r="R656" s="78"/>
      <c r="S656" s="78"/>
      <c r="T656" s="78"/>
      <c r="U656" s="78"/>
      <c r="V656" s="78"/>
      <c r="W656" s="78"/>
      <c r="X656" s="78"/>
      <c r="Y656" s="78"/>
      <c r="Z656" s="78"/>
      <c r="AA656" s="78"/>
      <c r="AB656" s="78"/>
      <c r="AC656" s="78"/>
      <c r="AD656" s="78"/>
      <c r="AE656" s="78"/>
      <c r="AF656" s="78"/>
      <c r="AG656" s="78"/>
      <c r="AH656" s="78"/>
      <c r="AI656" s="78"/>
    </row>
    <row r="657" spans="1:35" ht="30" customHeight="1">
      <c r="A657" s="78"/>
      <c r="B657" s="78"/>
      <c r="C657" s="78"/>
      <c r="D657" s="78"/>
      <c r="E657" s="89"/>
      <c r="F657" s="90"/>
      <c r="G657" s="90"/>
      <c r="H657" s="78"/>
      <c r="I657" s="78"/>
      <c r="J657" s="78"/>
      <c r="K657" s="78"/>
      <c r="L657" s="78"/>
      <c r="M657" s="78"/>
      <c r="N657" s="78"/>
      <c r="O657" s="78"/>
      <c r="P657" s="78"/>
      <c r="Q657" s="78"/>
      <c r="R657" s="78"/>
      <c r="S657" s="78"/>
      <c r="T657" s="78"/>
      <c r="U657" s="78"/>
      <c r="V657" s="78"/>
      <c r="W657" s="78"/>
      <c r="X657" s="78"/>
      <c r="Y657" s="78"/>
      <c r="Z657" s="78"/>
      <c r="AA657" s="78"/>
      <c r="AB657" s="78"/>
      <c r="AC657" s="78"/>
      <c r="AD657" s="78"/>
      <c r="AE657" s="78"/>
      <c r="AF657" s="78"/>
      <c r="AG657" s="78"/>
      <c r="AH657" s="78"/>
      <c r="AI657" s="78"/>
    </row>
    <row r="658" spans="1:35" ht="30" customHeight="1">
      <c r="A658" s="78"/>
      <c r="B658" s="78"/>
      <c r="C658" s="78"/>
      <c r="D658" s="78"/>
      <c r="E658" s="89"/>
      <c r="F658" s="90"/>
      <c r="G658" s="90"/>
      <c r="H658" s="78"/>
      <c r="I658" s="78"/>
      <c r="J658" s="78"/>
      <c r="K658" s="78"/>
      <c r="L658" s="78"/>
      <c r="M658" s="78"/>
      <c r="N658" s="78"/>
      <c r="O658" s="78"/>
      <c r="P658" s="78"/>
      <c r="Q658" s="78"/>
      <c r="R658" s="78"/>
      <c r="S658" s="78"/>
      <c r="T658" s="78"/>
      <c r="U658" s="78"/>
      <c r="V658" s="78"/>
      <c r="W658" s="78"/>
      <c r="X658" s="78"/>
      <c r="Y658" s="78"/>
      <c r="Z658" s="78"/>
      <c r="AA658" s="78"/>
      <c r="AB658" s="78"/>
      <c r="AC658" s="78"/>
      <c r="AD658" s="78"/>
      <c r="AE658" s="78"/>
      <c r="AF658" s="78"/>
      <c r="AG658" s="78"/>
      <c r="AH658" s="78"/>
      <c r="AI658" s="78"/>
    </row>
    <row r="659" spans="1:35" ht="30" customHeight="1">
      <c r="A659" s="78"/>
      <c r="B659" s="78"/>
      <c r="C659" s="78"/>
      <c r="D659" s="78"/>
      <c r="E659" s="89"/>
      <c r="F659" s="90"/>
      <c r="G659" s="90"/>
      <c r="H659" s="78"/>
      <c r="I659" s="78"/>
      <c r="J659" s="78"/>
      <c r="K659" s="78"/>
      <c r="L659" s="78"/>
      <c r="M659" s="78"/>
      <c r="N659" s="78"/>
      <c r="O659" s="78"/>
      <c r="P659" s="78"/>
      <c r="Q659" s="78"/>
      <c r="R659" s="78"/>
      <c r="S659" s="78"/>
      <c r="T659" s="78"/>
      <c r="U659" s="78"/>
      <c r="V659" s="78"/>
      <c r="W659" s="78"/>
      <c r="X659" s="78"/>
      <c r="Y659" s="78"/>
      <c r="Z659" s="78"/>
      <c r="AA659" s="78"/>
      <c r="AB659" s="78"/>
      <c r="AC659" s="78"/>
      <c r="AD659" s="78"/>
      <c r="AE659" s="78"/>
      <c r="AF659" s="78"/>
      <c r="AG659" s="78"/>
      <c r="AH659" s="78"/>
      <c r="AI659" s="78"/>
    </row>
    <row r="660" spans="1:35" ht="30" customHeight="1">
      <c r="A660" s="78"/>
      <c r="B660" s="78"/>
      <c r="C660" s="78"/>
      <c r="D660" s="78"/>
      <c r="E660" s="89"/>
      <c r="F660" s="90"/>
      <c r="G660" s="90"/>
      <c r="H660" s="78"/>
      <c r="I660" s="78"/>
      <c r="J660" s="78"/>
      <c r="K660" s="78"/>
      <c r="L660" s="78"/>
      <c r="M660" s="78"/>
      <c r="N660" s="78"/>
      <c r="O660" s="78"/>
      <c r="P660" s="78"/>
      <c r="Q660" s="78"/>
      <c r="R660" s="78"/>
      <c r="S660" s="78"/>
      <c r="T660" s="78"/>
      <c r="U660" s="78"/>
      <c r="V660" s="78"/>
      <c r="W660" s="78"/>
      <c r="X660" s="78"/>
      <c r="Y660" s="78"/>
      <c r="Z660" s="78"/>
      <c r="AA660" s="78"/>
      <c r="AB660" s="78"/>
      <c r="AC660" s="78"/>
      <c r="AD660" s="78"/>
      <c r="AE660" s="78"/>
      <c r="AF660" s="78"/>
      <c r="AG660" s="78"/>
      <c r="AH660" s="78"/>
      <c r="AI660" s="78"/>
    </row>
    <row r="661" spans="1:35" ht="30" customHeight="1">
      <c r="A661" s="78"/>
      <c r="B661" s="78"/>
      <c r="C661" s="78"/>
      <c r="D661" s="78"/>
      <c r="E661" s="89"/>
      <c r="F661" s="90"/>
      <c r="G661" s="90"/>
      <c r="H661" s="78"/>
      <c r="I661" s="78"/>
      <c r="J661" s="78"/>
      <c r="K661" s="78"/>
      <c r="L661" s="78"/>
      <c r="M661" s="78"/>
      <c r="N661" s="78"/>
      <c r="O661" s="78"/>
      <c r="P661" s="78"/>
      <c r="Q661" s="78"/>
      <c r="R661" s="78"/>
      <c r="S661" s="78"/>
      <c r="T661" s="78"/>
      <c r="U661" s="78"/>
      <c r="V661" s="78"/>
      <c r="W661" s="78"/>
      <c r="X661" s="78"/>
      <c r="Y661" s="78"/>
      <c r="Z661" s="78"/>
      <c r="AA661" s="78"/>
      <c r="AB661" s="78"/>
      <c r="AC661" s="78"/>
      <c r="AD661" s="78"/>
      <c r="AE661" s="78"/>
      <c r="AF661" s="78"/>
      <c r="AG661" s="78"/>
      <c r="AH661" s="78"/>
      <c r="AI661" s="78"/>
    </row>
    <row r="662" spans="1:35" ht="30" customHeight="1">
      <c r="A662" s="78"/>
      <c r="B662" s="78"/>
      <c r="C662" s="78"/>
      <c r="D662" s="78"/>
      <c r="E662" s="89"/>
      <c r="F662" s="90"/>
      <c r="G662" s="90"/>
      <c r="H662" s="78"/>
      <c r="I662" s="78"/>
      <c r="J662" s="78"/>
      <c r="K662" s="78"/>
      <c r="L662" s="78"/>
      <c r="M662" s="78"/>
      <c r="N662" s="78"/>
      <c r="O662" s="78"/>
      <c r="P662" s="78"/>
      <c r="Q662" s="78"/>
      <c r="R662" s="78"/>
      <c r="S662" s="78"/>
      <c r="T662" s="78"/>
      <c r="U662" s="78"/>
      <c r="V662" s="78"/>
      <c r="W662" s="78"/>
      <c r="X662" s="78"/>
      <c r="Y662" s="78"/>
      <c r="Z662" s="78"/>
      <c r="AA662" s="78"/>
      <c r="AB662" s="78"/>
      <c r="AC662" s="78"/>
      <c r="AD662" s="78"/>
      <c r="AE662" s="78"/>
      <c r="AF662" s="78"/>
      <c r="AG662" s="78"/>
      <c r="AH662" s="78"/>
      <c r="AI662" s="78"/>
    </row>
    <row r="663" spans="1:35" ht="30" customHeight="1">
      <c r="A663" s="78"/>
      <c r="B663" s="78"/>
      <c r="C663" s="78"/>
      <c r="D663" s="78"/>
      <c r="E663" s="89"/>
      <c r="F663" s="90"/>
      <c r="G663" s="90"/>
      <c r="H663" s="78"/>
      <c r="I663" s="78"/>
      <c r="J663" s="78"/>
      <c r="K663" s="78"/>
      <c r="L663" s="78"/>
      <c r="M663" s="78"/>
      <c r="N663" s="78"/>
      <c r="O663" s="78"/>
      <c r="P663" s="78"/>
      <c r="Q663" s="78"/>
      <c r="R663" s="78"/>
      <c r="S663" s="78"/>
      <c r="T663" s="78"/>
      <c r="U663" s="78"/>
      <c r="V663" s="78"/>
      <c r="W663" s="78"/>
      <c r="X663" s="78"/>
      <c r="Y663" s="78"/>
      <c r="Z663" s="78"/>
      <c r="AA663" s="78"/>
      <c r="AB663" s="78"/>
      <c r="AC663" s="78"/>
      <c r="AD663" s="78"/>
      <c r="AE663" s="78"/>
      <c r="AF663" s="78"/>
      <c r="AG663" s="78"/>
      <c r="AH663" s="78"/>
      <c r="AI663" s="78"/>
    </row>
    <row r="664" spans="1:35" ht="30" customHeight="1">
      <c r="A664" s="78"/>
      <c r="B664" s="78"/>
      <c r="C664" s="78"/>
      <c r="D664" s="78"/>
      <c r="E664" s="89"/>
      <c r="F664" s="90"/>
      <c r="G664" s="90"/>
      <c r="H664" s="78"/>
      <c r="I664" s="78"/>
      <c r="J664" s="78"/>
      <c r="K664" s="78"/>
      <c r="L664" s="78"/>
      <c r="M664" s="78"/>
      <c r="N664" s="78"/>
      <c r="O664" s="78"/>
      <c r="P664" s="78"/>
      <c r="Q664" s="78"/>
      <c r="R664" s="78"/>
      <c r="S664" s="78"/>
      <c r="T664" s="78"/>
      <c r="U664" s="78"/>
      <c r="V664" s="78"/>
      <c r="W664" s="78"/>
      <c r="X664" s="78"/>
      <c r="Y664" s="78"/>
      <c r="Z664" s="78"/>
      <c r="AA664" s="78"/>
      <c r="AB664" s="78"/>
      <c r="AC664" s="78"/>
      <c r="AD664" s="78"/>
      <c r="AE664" s="78"/>
      <c r="AF664" s="78"/>
      <c r="AG664" s="78"/>
      <c r="AH664" s="78"/>
      <c r="AI664" s="78"/>
    </row>
    <row r="665" spans="1:35" ht="30" customHeight="1">
      <c r="A665" s="78"/>
      <c r="B665" s="78"/>
      <c r="C665" s="78"/>
      <c r="D665" s="78"/>
      <c r="E665" s="89"/>
      <c r="F665" s="90"/>
      <c r="G665" s="90"/>
      <c r="H665" s="78"/>
      <c r="I665" s="78"/>
      <c r="J665" s="78"/>
      <c r="K665" s="78"/>
      <c r="L665" s="78"/>
      <c r="M665" s="78"/>
      <c r="N665" s="78"/>
      <c r="O665" s="78"/>
      <c r="P665" s="78"/>
      <c r="Q665" s="78"/>
      <c r="R665" s="78"/>
      <c r="S665" s="78"/>
      <c r="T665" s="78"/>
      <c r="U665" s="78"/>
      <c r="V665" s="78"/>
      <c r="W665" s="78"/>
      <c r="X665" s="78"/>
      <c r="Y665" s="78"/>
      <c r="Z665" s="78"/>
      <c r="AA665" s="78"/>
      <c r="AB665" s="78"/>
      <c r="AC665" s="78"/>
      <c r="AD665" s="78"/>
      <c r="AE665" s="78"/>
      <c r="AF665" s="78"/>
      <c r="AG665" s="78"/>
      <c r="AH665" s="78"/>
      <c r="AI665" s="78"/>
    </row>
    <row r="666" spans="1:35" ht="30" customHeight="1">
      <c r="A666" s="78"/>
      <c r="B666" s="78"/>
      <c r="C666" s="78"/>
      <c r="D666" s="78"/>
      <c r="E666" s="89"/>
      <c r="F666" s="90"/>
      <c r="G666" s="90"/>
      <c r="H666" s="78"/>
      <c r="I666" s="78"/>
      <c r="J666" s="78"/>
      <c r="K666" s="78"/>
      <c r="L666" s="78"/>
      <c r="M666" s="78"/>
      <c r="N666" s="78"/>
      <c r="O666" s="78"/>
      <c r="P666" s="78"/>
      <c r="Q666" s="78"/>
      <c r="R666" s="78"/>
      <c r="S666" s="78"/>
      <c r="T666" s="78"/>
      <c r="U666" s="78"/>
      <c r="V666" s="78"/>
      <c r="W666" s="78"/>
      <c r="X666" s="78"/>
      <c r="Y666" s="78"/>
      <c r="Z666" s="78"/>
      <c r="AA666" s="78"/>
      <c r="AB666" s="78"/>
      <c r="AC666" s="78"/>
      <c r="AD666" s="78"/>
      <c r="AE666" s="78"/>
      <c r="AF666" s="78"/>
      <c r="AG666" s="78"/>
      <c r="AH666" s="78"/>
      <c r="AI666" s="78"/>
    </row>
    <row r="667" spans="1:35" ht="30" customHeight="1">
      <c r="A667" s="78"/>
      <c r="B667" s="78"/>
      <c r="C667" s="78"/>
      <c r="D667" s="78"/>
      <c r="E667" s="89"/>
      <c r="F667" s="90"/>
      <c r="G667" s="90"/>
      <c r="H667" s="78"/>
      <c r="I667" s="78"/>
      <c r="J667" s="78"/>
      <c r="K667" s="78"/>
      <c r="L667" s="78"/>
      <c r="M667" s="78"/>
      <c r="N667" s="78"/>
      <c r="O667" s="78"/>
      <c r="P667" s="78"/>
      <c r="Q667" s="78"/>
      <c r="R667" s="78"/>
      <c r="S667" s="78"/>
      <c r="T667" s="78"/>
      <c r="U667" s="78"/>
      <c r="V667" s="78"/>
      <c r="W667" s="78"/>
      <c r="X667" s="78"/>
      <c r="Y667" s="78"/>
      <c r="Z667" s="78"/>
      <c r="AA667" s="78"/>
      <c r="AB667" s="78"/>
      <c r="AC667" s="78"/>
      <c r="AD667" s="78"/>
      <c r="AE667" s="78"/>
      <c r="AF667" s="78"/>
      <c r="AG667" s="78"/>
      <c r="AH667" s="78"/>
      <c r="AI667" s="78"/>
    </row>
    <row r="668" spans="1:35" ht="30" customHeight="1">
      <c r="A668" s="78"/>
      <c r="B668" s="78"/>
      <c r="C668" s="78"/>
      <c r="D668" s="78"/>
      <c r="E668" s="89"/>
      <c r="F668" s="90"/>
      <c r="G668" s="90"/>
      <c r="H668" s="78"/>
      <c r="I668" s="78"/>
      <c r="J668" s="78"/>
      <c r="K668" s="78"/>
      <c r="L668" s="78"/>
      <c r="M668" s="78"/>
      <c r="N668" s="78"/>
      <c r="O668" s="78"/>
      <c r="P668" s="78"/>
      <c r="Q668" s="78"/>
      <c r="R668" s="78"/>
      <c r="S668" s="78"/>
      <c r="T668" s="78"/>
      <c r="U668" s="78"/>
      <c r="V668" s="78"/>
      <c r="W668" s="78"/>
      <c r="X668" s="78"/>
      <c r="Y668" s="78"/>
      <c r="Z668" s="78"/>
      <c r="AA668" s="78"/>
      <c r="AB668" s="78"/>
      <c r="AC668" s="78"/>
      <c r="AD668" s="78"/>
      <c r="AE668" s="78"/>
      <c r="AF668" s="78"/>
      <c r="AG668" s="78"/>
      <c r="AH668" s="78"/>
      <c r="AI668" s="78"/>
    </row>
    <row r="669" spans="1:35" ht="30" customHeight="1">
      <c r="A669" s="78"/>
      <c r="B669" s="78"/>
      <c r="C669" s="78"/>
      <c r="D669" s="78"/>
      <c r="E669" s="89"/>
      <c r="F669" s="90"/>
      <c r="G669" s="90"/>
      <c r="H669" s="78"/>
      <c r="I669" s="78"/>
      <c r="J669" s="78"/>
      <c r="K669" s="78"/>
      <c r="L669" s="78"/>
      <c r="M669" s="78"/>
      <c r="N669" s="78"/>
      <c r="O669" s="78"/>
      <c r="P669" s="78"/>
      <c r="Q669" s="78"/>
      <c r="R669" s="78"/>
      <c r="S669" s="78"/>
      <c r="T669" s="78"/>
      <c r="U669" s="78"/>
      <c r="V669" s="78"/>
      <c r="W669" s="78"/>
      <c r="X669" s="78"/>
      <c r="Y669" s="78"/>
      <c r="Z669" s="78"/>
      <c r="AA669" s="78"/>
      <c r="AB669" s="78"/>
      <c r="AC669" s="78"/>
      <c r="AD669" s="78"/>
      <c r="AE669" s="78"/>
      <c r="AF669" s="78"/>
      <c r="AG669" s="78"/>
      <c r="AH669" s="78"/>
      <c r="AI669" s="78"/>
    </row>
    <row r="670" spans="1:35" ht="30" customHeight="1">
      <c r="A670" s="78"/>
      <c r="B670" s="78"/>
      <c r="C670" s="78"/>
      <c r="D670" s="78"/>
      <c r="E670" s="89"/>
      <c r="F670" s="90"/>
      <c r="G670" s="90"/>
      <c r="H670" s="78"/>
      <c r="I670" s="78"/>
      <c r="J670" s="78"/>
      <c r="K670" s="78"/>
      <c r="L670" s="78"/>
      <c r="M670" s="78"/>
      <c r="N670" s="78"/>
      <c r="O670" s="78"/>
      <c r="P670" s="78"/>
      <c r="Q670" s="78"/>
      <c r="R670" s="78"/>
      <c r="S670" s="78"/>
      <c r="T670" s="78"/>
      <c r="U670" s="78"/>
      <c r="V670" s="78"/>
      <c r="W670" s="78"/>
      <c r="X670" s="78"/>
      <c r="Y670" s="78"/>
      <c r="Z670" s="78"/>
      <c r="AA670" s="78"/>
      <c r="AB670" s="78"/>
      <c r="AC670" s="78"/>
      <c r="AD670" s="78"/>
      <c r="AE670" s="78"/>
      <c r="AF670" s="78"/>
      <c r="AG670" s="78"/>
      <c r="AH670" s="78"/>
      <c r="AI670" s="78"/>
    </row>
    <row r="671" spans="1:35" ht="30" customHeight="1">
      <c r="A671" s="78"/>
      <c r="B671" s="78"/>
      <c r="C671" s="78"/>
      <c r="D671" s="78"/>
      <c r="E671" s="89"/>
      <c r="F671" s="90"/>
      <c r="G671" s="90"/>
      <c r="H671" s="78"/>
      <c r="I671" s="78"/>
      <c r="J671" s="78"/>
      <c r="K671" s="78"/>
      <c r="L671" s="78"/>
      <c r="M671" s="78"/>
      <c r="N671" s="78"/>
      <c r="O671" s="78"/>
      <c r="P671" s="78"/>
      <c r="Q671" s="78"/>
      <c r="R671" s="78"/>
      <c r="S671" s="78"/>
      <c r="T671" s="78"/>
      <c r="U671" s="78"/>
      <c r="V671" s="78"/>
      <c r="W671" s="78"/>
      <c r="X671" s="78"/>
      <c r="Y671" s="78"/>
      <c r="Z671" s="78"/>
      <c r="AA671" s="78"/>
      <c r="AB671" s="78"/>
      <c r="AC671" s="78"/>
      <c r="AD671" s="78"/>
      <c r="AE671" s="78"/>
      <c r="AF671" s="78"/>
      <c r="AG671" s="78"/>
      <c r="AH671" s="78"/>
      <c r="AI671" s="78"/>
    </row>
    <row r="672" spans="1:35" ht="30" customHeight="1">
      <c r="A672" s="78"/>
      <c r="B672" s="78"/>
      <c r="C672" s="78"/>
      <c r="D672" s="78"/>
      <c r="E672" s="89"/>
      <c r="F672" s="90"/>
      <c r="G672" s="90"/>
      <c r="H672" s="78"/>
      <c r="I672" s="78"/>
      <c r="J672" s="78"/>
      <c r="K672" s="78"/>
      <c r="L672" s="78"/>
      <c r="M672" s="78"/>
      <c r="N672" s="78"/>
      <c r="O672" s="78"/>
      <c r="P672" s="78"/>
      <c r="Q672" s="78"/>
      <c r="R672" s="78"/>
      <c r="S672" s="78"/>
      <c r="T672" s="78"/>
      <c r="U672" s="78"/>
      <c r="V672" s="78"/>
      <c r="W672" s="78"/>
      <c r="X672" s="78"/>
      <c r="Y672" s="78"/>
      <c r="Z672" s="78"/>
      <c r="AA672" s="78"/>
      <c r="AB672" s="78"/>
      <c r="AC672" s="78"/>
      <c r="AD672" s="78"/>
      <c r="AE672" s="78"/>
      <c r="AF672" s="78"/>
      <c r="AG672" s="78"/>
      <c r="AH672" s="78"/>
      <c r="AI672" s="78"/>
    </row>
    <row r="673" spans="1:35" ht="30" customHeight="1">
      <c r="A673" s="78"/>
      <c r="B673" s="78"/>
      <c r="C673" s="78"/>
      <c r="D673" s="78"/>
      <c r="E673" s="89"/>
      <c r="F673" s="90"/>
      <c r="G673" s="90"/>
      <c r="H673" s="78"/>
      <c r="I673" s="78"/>
      <c r="J673" s="78"/>
      <c r="K673" s="78"/>
      <c r="L673" s="78"/>
      <c r="M673" s="78"/>
      <c r="N673" s="78"/>
      <c r="O673" s="78"/>
      <c r="P673" s="78"/>
      <c r="Q673" s="78"/>
      <c r="R673" s="78"/>
      <c r="S673" s="78"/>
      <c r="T673" s="78"/>
      <c r="U673" s="78"/>
      <c r="V673" s="78"/>
      <c r="W673" s="78"/>
      <c r="X673" s="78"/>
      <c r="Y673" s="78"/>
      <c r="Z673" s="78"/>
      <c r="AA673" s="78"/>
      <c r="AB673" s="78"/>
      <c r="AC673" s="78"/>
      <c r="AD673" s="78"/>
      <c r="AE673" s="78"/>
      <c r="AF673" s="78"/>
      <c r="AG673" s="78"/>
      <c r="AH673" s="78"/>
      <c r="AI673" s="78"/>
    </row>
    <row r="674" spans="1:35" ht="30" customHeight="1">
      <c r="A674" s="78"/>
      <c r="B674" s="78"/>
      <c r="C674" s="78"/>
      <c r="D674" s="78"/>
      <c r="E674" s="89"/>
      <c r="F674" s="90"/>
      <c r="G674" s="90"/>
      <c r="H674" s="78"/>
      <c r="I674" s="78"/>
      <c r="J674" s="78"/>
      <c r="K674" s="78"/>
      <c r="L674" s="78"/>
      <c r="M674" s="78"/>
      <c r="N674" s="78"/>
      <c r="O674" s="78"/>
      <c r="P674" s="78"/>
      <c r="Q674" s="78"/>
      <c r="R674" s="78"/>
      <c r="S674" s="78"/>
      <c r="T674" s="78"/>
      <c r="U674" s="78"/>
      <c r="V674" s="78"/>
      <c r="W674" s="78"/>
      <c r="X674" s="78"/>
      <c r="Y674" s="78"/>
      <c r="Z674" s="78"/>
      <c r="AA674" s="78"/>
      <c r="AB674" s="78"/>
      <c r="AC674" s="78"/>
      <c r="AD674" s="78"/>
      <c r="AE674" s="78"/>
      <c r="AF674" s="78"/>
      <c r="AG674" s="78"/>
      <c r="AH674" s="78"/>
      <c r="AI674" s="78"/>
    </row>
    <row r="675" spans="1:35" ht="30" customHeight="1">
      <c r="A675" s="78"/>
      <c r="B675" s="78"/>
      <c r="C675" s="78"/>
      <c r="D675" s="78"/>
      <c r="E675" s="89"/>
      <c r="F675" s="90"/>
      <c r="G675" s="90"/>
      <c r="H675" s="78"/>
      <c r="I675" s="78"/>
      <c r="J675" s="78"/>
      <c r="K675" s="78"/>
      <c r="L675" s="78"/>
      <c r="M675" s="78"/>
      <c r="N675" s="78"/>
      <c r="O675" s="78"/>
      <c r="P675" s="78"/>
      <c r="Q675" s="78"/>
      <c r="R675" s="78"/>
      <c r="S675" s="78"/>
      <c r="T675" s="78"/>
      <c r="U675" s="78"/>
      <c r="V675" s="78"/>
      <c r="W675" s="78"/>
      <c r="X675" s="78"/>
      <c r="Y675" s="78"/>
      <c r="Z675" s="78"/>
      <c r="AA675" s="78"/>
      <c r="AB675" s="78"/>
      <c r="AC675" s="78"/>
      <c r="AD675" s="78"/>
      <c r="AE675" s="78"/>
      <c r="AF675" s="78"/>
      <c r="AG675" s="78"/>
      <c r="AH675" s="78"/>
      <c r="AI675" s="78"/>
    </row>
    <row r="676" spans="1:35" ht="30" customHeight="1">
      <c r="A676" s="78"/>
      <c r="B676" s="78"/>
      <c r="C676" s="78"/>
      <c r="D676" s="78"/>
      <c r="E676" s="89"/>
      <c r="F676" s="90"/>
      <c r="G676" s="90"/>
      <c r="H676" s="78"/>
      <c r="I676" s="78"/>
      <c r="J676" s="78"/>
      <c r="K676" s="78"/>
      <c r="L676" s="78"/>
      <c r="M676" s="78"/>
      <c r="N676" s="78"/>
      <c r="O676" s="78"/>
      <c r="P676" s="78"/>
      <c r="Q676" s="78"/>
      <c r="R676" s="78"/>
      <c r="S676" s="78"/>
      <c r="T676" s="78"/>
      <c r="U676" s="78"/>
      <c r="V676" s="78"/>
      <c r="W676" s="78"/>
      <c r="X676" s="78"/>
      <c r="Y676" s="78"/>
      <c r="Z676" s="78"/>
      <c r="AA676" s="78"/>
      <c r="AB676" s="78"/>
      <c r="AC676" s="78"/>
      <c r="AD676" s="78"/>
      <c r="AE676" s="78"/>
      <c r="AF676" s="78"/>
      <c r="AG676" s="78"/>
      <c r="AH676" s="78"/>
      <c r="AI676" s="78"/>
    </row>
    <row r="677" spans="1:35" ht="30" customHeight="1">
      <c r="A677" s="78"/>
      <c r="B677" s="78"/>
      <c r="C677" s="78"/>
      <c r="D677" s="78"/>
      <c r="E677" s="89"/>
      <c r="F677" s="90"/>
      <c r="G677" s="90"/>
      <c r="H677" s="78"/>
      <c r="I677" s="78"/>
      <c r="J677" s="78"/>
      <c r="K677" s="78"/>
      <c r="L677" s="78"/>
      <c r="M677" s="78"/>
      <c r="N677" s="78"/>
      <c r="O677" s="78"/>
      <c r="P677" s="78"/>
      <c r="Q677" s="78"/>
      <c r="R677" s="78"/>
      <c r="S677" s="78"/>
      <c r="T677" s="78"/>
      <c r="U677" s="78"/>
      <c r="V677" s="78"/>
      <c r="W677" s="78"/>
      <c r="X677" s="78"/>
      <c r="Y677" s="78"/>
      <c r="Z677" s="78"/>
      <c r="AA677" s="78"/>
      <c r="AB677" s="78"/>
      <c r="AC677" s="78"/>
      <c r="AD677" s="78"/>
      <c r="AE677" s="78"/>
      <c r="AF677" s="78"/>
      <c r="AG677" s="78"/>
      <c r="AH677" s="78"/>
      <c r="AI677" s="78"/>
    </row>
    <row r="678" spans="1:35" ht="30" customHeight="1">
      <c r="A678" s="78"/>
      <c r="B678" s="78"/>
      <c r="C678" s="78"/>
      <c r="D678" s="78"/>
      <c r="E678" s="89"/>
      <c r="F678" s="90"/>
      <c r="G678" s="90"/>
      <c r="H678" s="78"/>
      <c r="I678" s="78"/>
      <c r="J678" s="78"/>
      <c r="K678" s="78"/>
      <c r="L678" s="78"/>
      <c r="M678" s="78"/>
      <c r="N678" s="78"/>
      <c r="O678" s="78"/>
      <c r="P678" s="78"/>
      <c r="Q678" s="78"/>
      <c r="R678" s="78"/>
      <c r="S678" s="78"/>
      <c r="T678" s="78"/>
      <c r="U678" s="78"/>
      <c r="V678" s="78"/>
      <c r="W678" s="78"/>
      <c r="X678" s="78"/>
      <c r="Y678" s="78"/>
      <c r="Z678" s="78"/>
      <c r="AA678" s="78"/>
      <c r="AB678" s="78"/>
      <c r="AC678" s="78"/>
      <c r="AD678" s="78"/>
      <c r="AE678" s="78"/>
      <c r="AF678" s="78"/>
      <c r="AG678" s="78"/>
      <c r="AH678" s="78"/>
      <c r="AI678" s="78"/>
    </row>
    <row r="679" spans="1:35" ht="30" customHeight="1">
      <c r="A679" s="78"/>
      <c r="B679" s="78"/>
      <c r="C679" s="78"/>
      <c r="D679" s="78"/>
      <c r="E679" s="89"/>
      <c r="F679" s="90"/>
      <c r="G679" s="90"/>
      <c r="H679" s="78"/>
      <c r="I679" s="78"/>
      <c r="J679" s="78"/>
      <c r="K679" s="78"/>
      <c r="L679" s="78"/>
      <c r="M679" s="78"/>
      <c r="N679" s="78"/>
      <c r="O679" s="78"/>
      <c r="P679" s="78"/>
      <c r="Q679" s="78"/>
      <c r="R679" s="78"/>
      <c r="S679" s="78"/>
      <c r="T679" s="78"/>
      <c r="U679" s="78"/>
      <c r="V679" s="78"/>
      <c r="W679" s="78"/>
      <c r="X679" s="78"/>
      <c r="Y679" s="78"/>
      <c r="Z679" s="78"/>
      <c r="AA679" s="78"/>
      <c r="AB679" s="78"/>
      <c r="AC679" s="78"/>
      <c r="AD679" s="78"/>
      <c r="AE679" s="78"/>
      <c r="AF679" s="78"/>
      <c r="AG679" s="78"/>
      <c r="AH679" s="78"/>
      <c r="AI679" s="78"/>
    </row>
    <row r="680" spans="1:35" ht="30" customHeight="1">
      <c r="A680" s="78"/>
      <c r="B680" s="78"/>
      <c r="C680" s="78"/>
      <c r="D680" s="78"/>
      <c r="E680" s="89"/>
      <c r="F680" s="90"/>
      <c r="G680" s="90"/>
      <c r="H680" s="78"/>
      <c r="I680" s="78"/>
      <c r="J680" s="78"/>
      <c r="K680" s="78"/>
      <c r="L680" s="78"/>
      <c r="M680" s="78"/>
      <c r="N680" s="78"/>
      <c r="O680" s="78"/>
      <c r="P680" s="78"/>
      <c r="Q680" s="78"/>
      <c r="R680" s="78"/>
      <c r="S680" s="78"/>
      <c r="T680" s="78"/>
      <c r="U680" s="78"/>
      <c r="V680" s="78"/>
      <c r="W680" s="78"/>
      <c r="X680" s="78"/>
      <c r="Y680" s="78"/>
      <c r="Z680" s="78"/>
      <c r="AA680" s="78"/>
      <c r="AB680" s="78"/>
      <c r="AC680" s="78"/>
      <c r="AD680" s="78"/>
      <c r="AE680" s="78"/>
      <c r="AF680" s="78"/>
      <c r="AG680" s="78"/>
      <c r="AH680" s="78"/>
      <c r="AI680" s="78"/>
    </row>
    <row r="681" spans="1:35" ht="30" customHeight="1">
      <c r="A681" s="78"/>
      <c r="B681" s="78"/>
      <c r="C681" s="78"/>
      <c r="D681" s="78"/>
      <c r="E681" s="89"/>
      <c r="F681" s="90"/>
      <c r="G681" s="90"/>
      <c r="H681" s="78"/>
      <c r="I681" s="78"/>
      <c r="J681" s="78"/>
      <c r="K681" s="78"/>
      <c r="L681" s="78"/>
      <c r="M681" s="78"/>
      <c r="N681" s="78"/>
      <c r="O681" s="78"/>
      <c r="P681" s="78"/>
      <c r="Q681" s="78"/>
      <c r="R681" s="78"/>
      <c r="S681" s="78"/>
      <c r="T681" s="78"/>
      <c r="U681" s="78"/>
      <c r="V681" s="78"/>
      <c r="W681" s="78"/>
      <c r="X681" s="78"/>
      <c r="Y681" s="78"/>
      <c r="Z681" s="78"/>
      <c r="AA681" s="78"/>
      <c r="AB681" s="78"/>
      <c r="AC681" s="78"/>
      <c r="AD681" s="78"/>
      <c r="AE681" s="78"/>
      <c r="AF681" s="78"/>
      <c r="AG681" s="78"/>
      <c r="AH681" s="78"/>
      <c r="AI681" s="78"/>
    </row>
    <row r="682" spans="1:35" ht="30" customHeight="1">
      <c r="A682" s="78"/>
      <c r="B682" s="78"/>
      <c r="C682" s="78"/>
      <c r="D682" s="78"/>
      <c r="E682" s="89"/>
      <c r="F682" s="90"/>
      <c r="G682" s="90"/>
      <c r="H682" s="78"/>
      <c r="I682" s="78"/>
      <c r="J682" s="78"/>
      <c r="K682" s="78"/>
      <c r="L682" s="78"/>
      <c r="M682" s="78"/>
      <c r="N682" s="78"/>
      <c r="O682" s="78"/>
      <c r="P682" s="78"/>
      <c r="Q682" s="78"/>
      <c r="R682" s="78"/>
      <c r="S682" s="78"/>
      <c r="T682" s="78"/>
      <c r="U682" s="78"/>
      <c r="V682" s="78"/>
      <c r="W682" s="78"/>
      <c r="X682" s="78"/>
      <c r="Y682" s="78"/>
      <c r="Z682" s="78"/>
      <c r="AA682" s="78"/>
      <c r="AB682" s="78"/>
      <c r="AC682" s="78"/>
      <c r="AD682" s="78"/>
      <c r="AE682" s="78"/>
      <c r="AF682" s="78"/>
      <c r="AG682" s="78"/>
      <c r="AH682" s="78"/>
      <c r="AI682" s="78"/>
    </row>
    <row r="683" spans="1:35" ht="30" customHeight="1">
      <c r="A683" s="78"/>
      <c r="B683" s="78"/>
      <c r="C683" s="78"/>
      <c r="D683" s="78"/>
      <c r="E683" s="89"/>
      <c r="F683" s="90"/>
      <c r="G683" s="90"/>
      <c r="H683" s="78"/>
      <c r="I683" s="78"/>
      <c r="J683" s="78"/>
      <c r="K683" s="78"/>
      <c r="L683" s="78"/>
      <c r="M683" s="78"/>
      <c r="N683" s="78"/>
      <c r="O683" s="78"/>
      <c r="P683" s="78"/>
      <c r="Q683" s="78"/>
      <c r="R683" s="78"/>
      <c r="S683" s="78"/>
      <c r="T683" s="78"/>
      <c r="U683" s="78"/>
      <c r="V683" s="78"/>
      <c r="W683" s="78"/>
      <c r="X683" s="78"/>
      <c r="Y683" s="78"/>
      <c r="Z683" s="78"/>
      <c r="AA683" s="78"/>
      <c r="AB683" s="78"/>
      <c r="AC683" s="78"/>
      <c r="AD683" s="78"/>
      <c r="AE683" s="78"/>
      <c r="AF683" s="78"/>
      <c r="AG683" s="78"/>
      <c r="AH683" s="78"/>
      <c r="AI683" s="78"/>
    </row>
    <row r="684" spans="1:35" ht="30" customHeight="1">
      <c r="A684" s="78"/>
      <c r="B684" s="78"/>
      <c r="C684" s="78"/>
      <c r="D684" s="78"/>
      <c r="E684" s="89"/>
      <c r="F684" s="90"/>
      <c r="G684" s="90"/>
      <c r="H684" s="78"/>
      <c r="I684" s="78"/>
      <c r="J684" s="78"/>
      <c r="K684" s="78"/>
      <c r="L684" s="78"/>
      <c r="M684" s="78"/>
      <c r="N684" s="78"/>
      <c r="O684" s="78"/>
      <c r="P684" s="78"/>
      <c r="Q684" s="78"/>
      <c r="R684" s="78"/>
      <c r="S684" s="78"/>
      <c r="T684" s="78"/>
      <c r="U684" s="78"/>
      <c r="V684" s="78"/>
      <c r="W684" s="78"/>
      <c r="X684" s="78"/>
      <c r="Y684" s="78"/>
      <c r="Z684" s="78"/>
      <c r="AA684" s="78"/>
      <c r="AB684" s="78"/>
      <c r="AC684" s="78"/>
      <c r="AD684" s="78"/>
      <c r="AE684" s="78"/>
      <c r="AF684" s="78"/>
      <c r="AG684" s="78"/>
      <c r="AH684" s="78"/>
      <c r="AI684" s="78"/>
    </row>
    <row r="685" spans="1:35" ht="30" customHeight="1">
      <c r="A685" s="78"/>
      <c r="B685" s="78"/>
      <c r="C685" s="78"/>
      <c r="D685" s="78"/>
      <c r="E685" s="89"/>
      <c r="F685" s="90"/>
      <c r="G685" s="90"/>
      <c r="H685" s="78"/>
      <c r="I685" s="78"/>
      <c r="J685" s="78"/>
      <c r="K685" s="78"/>
      <c r="L685" s="78"/>
      <c r="M685" s="78"/>
      <c r="N685" s="78"/>
      <c r="O685" s="78"/>
      <c r="P685" s="78"/>
      <c r="Q685" s="78"/>
      <c r="R685" s="78"/>
      <c r="S685" s="78"/>
      <c r="T685" s="78"/>
      <c r="U685" s="78"/>
      <c r="V685" s="78"/>
      <c r="W685" s="78"/>
      <c r="X685" s="78"/>
      <c r="Y685" s="78"/>
      <c r="Z685" s="78"/>
      <c r="AA685" s="78"/>
      <c r="AB685" s="78"/>
      <c r="AC685" s="78"/>
      <c r="AD685" s="78"/>
      <c r="AE685" s="78"/>
      <c r="AF685" s="78"/>
      <c r="AG685" s="78"/>
      <c r="AH685" s="78"/>
      <c r="AI685" s="78"/>
    </row>
    <row r="686" spans="1:35" ht="30" customHeight="1">
      <c r="A686" s="78"/>
      <c r="B686" s="78"/>
      <c r="C686" s="78"/>
      <c r="D686" s="78"/>
      <c r="E686" s="89"/>
      <c r="F686" s="90"/>
      <c r="G686" s="90"/>
      <c r="H686" s="78"/>
      <c r="I686" s="78"/>
      <c r="J686" s="78"/>
      <c r="K686" s="78"/>
      <c r="L686" s="78"/>
      <c r="M686" s="78"/>
      <c r="N686" s="78"/>
      <c r="O686" s="78"/>
      <c r="P686" s="78"/>
      <c r="Q686" s="78"/>
      <c r="R686" s="78"/>
      <c r="S686" s="78"/>
      <c r="T686" s="78"/>
      <c r="U686" s="78"/>
      <c r="V686" s="78"/>
      <c r="W686" s="78"/>
      <c r="X686" s="78"/>
      <c r="Y686" s="78"/>
      <c r="Z686" s="78"/>
      <c r="AA686" s="78"/>
      <c r="AB686" s="78"/>
      <c r="AC686" s="78"/>
      <c r="AD686" s="78"/>
      <c r="AE686" s="78"/>
      <c r="AF686" s="78"/>
      <c r="AG686" s="78"/>
      <c r="AH686" s="78"/>
      <c r="AI686" s="78"/>
    </row>
    <row r="687" spans="1:35" ht="30" customHeight="1">
      <c r="A687" s="78"/>
      <c r="B687" s="78"/>
      <c r="C687" s="78"/>
      <c r="D687" s="78"/>
      <c r="E687" s="89"/>
      <c r="F687" s="90"/>
      <c r="G687" s="90"/>
      <c r="H687" s="78"/>
      <c r="I687" s="78"/>
      <c r="J687" s="78"/>
      <c r="K687" s="78"/>
      <c r="L687" s="78"/>
      <c r="M687" s="78"/>
      <c r="N687" s="78"/>
      <c r="O687" s="78"/>
      <c r="P687" s="78"/>
      <c r="Q687" s="78"/>
      <c r="R687" s="78"/>
      <c r="S687" s="78"/>
      <c r="T687" s="78"/>
      <c r="U687" s="78"/>
      <c r="V687" s="78"/>
      <c r="W687" s="78"/>
      <c r="X687" s="78"/>
      <c r="Y687" s="78"/>
      <c r="Z687" s="78"/>
      <c r="AA687" s="78"/>
      <c r="AB687" s="78"/>
      <c r="AC687" s="78"/>
      <c r="AD687" s="78"/>
      <c r="AE687" s="78"/>
      <c r="AF687" s="78"/>
      <c r="AG687" s="78"/>
      <c r="AH687" s="78"/>
      <c r="AI687" s="78"/>
    </row>
    <row r="688" spans="1:35" ht="30" customHeight="1">
      <c r="A688" s="78"/>
      <c r="B688" s="78"/>
      <c r="C688" s="78"/>
      <c r="D688" s="78"/>
      <c r="E688" s="89"/>
      <c r="F688" s="90"/>
      <c r="G688" s="90"/>
      <c r="H688" s="78"/>
      <c r="I688" s="78"/>
      <c r="J688" s="78"/>
      <c r="K688" s="78"/>
      <c r="L688" s="78"/>
      <c r="M688" s="78"/>
      <c r="N688" s="78"/>
      <c r="O688" s="78"/>
      <c r="P688" s="78"/>
      <c r="Q688" s="78"/>
      <c r="R688" s="78"/>
      <c r="S688" s="78"/>
      <c r="T688" s="78"/>
      <c r="U688" s="78"/>
      <c r="V688" s="78"/>
      <c r="W688" s="78"/>
      <c r="X688" s="78"/>
      <c r="Y688" s="78"/>
      <c r="Z688" s="78"/>
      <c r="AA688" s="78"/>
      <c r="AB688" s="78"/>
      <c r="AC688" s="78"/>
      <c r="AD688" s="78"/>
      <c r="AE688" s="78"/>
      <c r="AF688" s="78"/>
      <c r="AG688" s="78"/>
      <c r="AH688" s="78"/>
      <c r="AI688" s="78"/>
    </row>
    <row r="689" spans="1:35" ht="30" customHeight="1">
      <c r="A689" s="78"/>
      <c r="B689" s="78"/>
      <c r="C689" s="78"/>
      <c r="D689" s="78"/>
      <c r="E689" s="89"/>
      <c r="F689" s="90"/>
      <c r="G689" s="90"/>
      <c r="H689" s="78"/>
      <c r="I689" s="78"/>
      <c r="J689" s="78"/>
      <c r="K689" s="78"/>
      <c r="L689" s="78"/>
      <c r="M689" s="78"/>
      <c r="N689" s="78"/>
      <c r="O689" s="78"/>
      <c r="P689" s="78"/>
      <c r="Q689" s="78"/>
      <c r="R689" s="78"/>
      <c r="S689" s="78"/>
      <c r="T689" s="78"/>
      <c r="U689" s="78"/>
      <c r="V689" s="78"/>
      <c r="W689" s="78"/>
      <c r="X689" s="78"/>
      <c r="Y689" s="78"/>
      <c r="Z689" s="78"/>
      <c r="AA689" s="78"/>
      <c r="AB689" s="78"/>
      <c r="AC689" s="78"/>
      <c r="AD689" s="78"/>
      <c r="AE689" s="78"/>
      <c r="AF689" s="78"/>
      <c r="AG689" s="78"/>
      <c r="AH689" s="78"/>
      <c r="AI689" s="78"/>
    </row>
    <row r="690" spans="1:35" ht="30" customHeight="1">
      <c r="A690" s="78"/>
      <c r="B690" s="78"/>
      <c r="C690" s="78"/>
      <c r="D690" s="78"/>
      <c r="E690" s="89"/>
      <c r="F690" s="90"/>
      <c r="G690" s="90"/>
      <c r="H690" s="78"/>
      <c r="I690" s="78"/>
      <c r="J690" s="78"/>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c r="AI690" s="78"/>
    </row>
    <row r="691" spans="1:35" ht="30" customHeight="1">
      <c r="A691" s="78"/>
      <c r="B691" s="78"/>
      <c r="C691" s="78"/>
      <c r="D691" s="78"/>
      <c r="E691" s="89"/>
      <c r="F691" s="90"/>
      <c r="G691" s="90"/>
      <c r="H691" s="78"/>
      <c r="I691" s="78"/>
      <c r="J691" s="78"/>
      <c r="K691" s="78"/>
      <c r="L691" s="78"/>
      <c r="M691" s="78"/>
      <c r="N691" s="78"/>
      <c r="O691" s="78"/>
      <c r="P691" s="78"/>
      <c r="Q691" s="78"/>
      <c r="R691" s="78"/>
      <c r="S691" s="78"/>
      <c r="T691" s="78"/>
      <c r="U691" s="78"/>
      <c r="V691" s="78"/>
      <c r="W691" s="78"/>
      <c r="X691" s="78"/>
      <c r="Y691" s="78"/>
      <c r="Z691" s="78"/>
      <c r="AA691" s="78"/>
      <c r="AB691" s="78"/>
      <c r="AC691" s="78"/>
      <c r="AD691" s="78"/>
      <c r="AE691" s="78"/>
      <c r="AF691" s="78"/>
      <c r="AG691" s="78"/>
      <c r="AH691" s="78"/>
      <c r="AI691" s="78"/>
    </row>
    <row r="692" spans="1:35" ht="30" customHeight="1">
      <c r="A692" s="78"/>
      <c r="B692" s="78"/>
      <c r="C692" s="78"/>
      <c r="D692" s="78"/>
      <c r="E692" s="89"/>
      <c r="F692" s="90"/>
      <c r="G692" s="90"/>
      <c r="H692" s="78"/>
      <c r="I692" s="78"/>
      <c r="J692" s="78"/>
      <c r="K692" s="78"/>
      <c r="L692" s="78"/>
      <c r="M692" s="78"/>
      <c r="N692" s="78"/>
      <c r="O692" s="78"/>
      <c r="P692" s="78"/>
      <c r="Q692" s="78"/>
      <c r="R692" s="78"/>
      <c r="S692" s="78"/>
      <c r="T692" s="78"/>
      <c r="U692" s="78"/>
      <c r="V692" s="78"/>
      <c r="W692" s="78"/>
      <c r="X692" s="78"/>
      <c r="Y692" s="78"/>
      <c r="Z692" s="78"/>
      <c r="AA692" s="78"/>
      <c r="AB692" s="78"/>
      <c r="AC692" s="78"/>
      <c r="AD692" s="78"/>
      <c r="AE692" s="78"/>
      <c r="AF692" s="78"/>
      <c r="AG692" s="78"/>
      <c r="AH692" s="78"/>
      <c r="AI692" s="78"/>
    </row>
    <row r="693" spans="1:35" ht="30" customHeight="1">
      <c r="A693" s="78"/>
      <c r="B693" s="78"/>
      <c r="C693" s="78"/>
      <c r="D693" s="78"/>
      <c r="E693" s="89"/>
      <c r="F693" s="90"/>
      <c r="G693" s="90"/>
      <c r="H693" s="78"/>
      <c r="I693" s="78"/>
      <c r="J693" s="78"/>
      <c r="K693" s="78"/>
      <c r="L693" s="78"/>
      <c r="M693" s="78"/>
      <c r="N693" s="78"/>
      <c r="O693" s="78"/>
      <c r="P693" s="78"/>
      <c r="Q693" s="78"/>
      <c r="R693" s="78"/>
      <c r="S693" s="78"/>
      <c r="T693" s="78"/>
      <c r="U693" s="78"/>
      <c r="V693" s="78"/>
      <c r="W693" s="78"/>
      <c r="X693" s="78"/>
      <c r="Y693" s="78"/>
      <c r="Z693" s="78"/>
      <c r="AA693" s="78"/>
      <c r="AB693" s="78"/>
      <c r="AC693" s="78"/>
      <c r="AD693" s="78"/>
      <c r="AE693" s="78"/>
      <c r="AF693" s="78"/>
      <c r="AG693" s="78"/>
      <c r="AH693" s="78"/>
      <c r="AI693" s="78"/>
    </row>
    <row r="694" spans="1:35" ht="30" customHeight="1">
      <c r="A694" s="78"/>
      <c r="B694" s="78"/>
      <c r="C694" s="78"/>
      <c r="D694" s="78"/>
      <c r="E694" s="89"/>
      <c r="F694" s="90"/>
      <c r="G694" s="90"/>
      <c r="H694" s="78"/>
      <c r="I694" s="78"/>
      <c r="J694" s="78"/>
      <c r="K694" s="78"/>
      <c r="L694" s="78"/>
      <c r="M694" s="78"/>
      <c r="N694" s="78"/>
      <c r="O694" s="78"/>
      <c r="P694" s="78"/>
      <c r="Q694" s="78"/>
      <c r="R694" s="78"/>
      <c r="S694" s="78"/>
      <c r="T694" s="78"/>
      <c r="U694" s="78"/>
      <c r="V694" s="78"/>
      <c r="W694" s="78"/>
      <c r="X694" s="78"/>
      <c r="Y694" s="78"/>
      <c r="Z694" s="78"/>
      <c r="AA694" s="78"/>
      <c r="AB694" s="78"/>
      <c r="AC694" s="78"/>
      <c r="AD694" s="78"/>
      <c r="AE694" s="78"/>
      <c r="AF694" s="78"/>
      <c r="AG694" s="78"/>
      <c r="AH694" s="78"/>
      <c r="AI694" s="78"/>
    </row>
    <row r="695" spans="1:35" ht="30" customHeight="1">
      <c r="A695" s="78"/>
      <c r="B695" s="78"/>
      <c r="C695" s="78"/>
      <c r="D695" s="78"/>
      <c r="E695" s="89"/>
      <c r="F695" s="90"/>
      <c r="G695" s="90"/>
      <c r="H695" s="78"/>
      <c r="I695" s="78"/>
      <c r="J695" s="78"/>
      <c r="K695" s="78"/>
      <c r="L695" s="78"/>
      <c r="M695" s="78"/>
      <c r="N695" s="78"/>
      <c r="O695" s="78"/>
      <c r="P695" s="78"/>
      <c r="Q695" s="78"/>
      <c r="R695" s="78"/>
      <c r="S695" s="78"/>
      <c r="T695" s="78"/>
      <c r="U695" s="78"/>
      <c r="V695" s="78"/>
      <c r="W695" s="78"/>
      <c r="X695" s="78"/>
      <c r="Y695" s="78"/>
      <c r="Z695" s="78"/>
      <c r="AA695" s="78"/>
      <c r="AB695" s="78"/>
      <c r="AC695" s="78"/>
      <c r="AD695" s="78"/>
      <c r="AE695" s="78"/>
      <c r="AF695" s="78"/>
      <c r="AG695" s="78"/>
      <c r="AH695" s="78"/>
      <c r="AI695" s="78"/>
    </row>
    <row r="696" spans="1:35" ht="30" customHeight="1">
      <c r="A696" s="78"/>
      <c r="B696" s="78"/>
      <c r="C696" s="78"/>
      <c r="D696" s="78"/>
      <c r="E696" s="89"/>
      <c r="F696" s="90"/>
      <c r="G696" s="90"/>
      <c r="H696" s="78"/>
      <c r="I696" s="78"/>
      <c r="J696" s="78"/>
      <c r="K696" s="78"/>
      <c r="L696" s="78"/>
      <c r="M696" s="78"/>
      <c r="N696" s="78"/>
      <c r="O696" s="78"/>
      <c r="P696" s="78"/>
      <c r="Q696" s="78"/>
      <c r="R696" s="78"/>
      <c r="S696" s="78"/>
      <c r="T696" s="78"/>
      <c r="U696" s="78"/>
      <c r="V696" s="78"/>
      <c r="W696" s="78"/>
      <c r="X696" s="78"/>
      <c r="Y696" s="78"/>
      <c r="Z696" s="78"/>
      <c r="AA696" s="78"/>
      <c r="AB696" s="78"/>
      <c r="AC696" s="78"/>
      <c r="AD696" s="78"/>
      <c r="AE696" s="78"/>
      <c r="AF696" s="78"/>
      <c r="AG696" s="78"/>
      <c r="AH696" s="78"/>
      <c r="AI696" s="78"/>
    </row>
    <row r="697" spans="1:35" ht="30" customHeight="1">
      <c r="A697" s="78"/>
      <c r="B697" s="78"/>
      <c r="C697" s="78"/>
      <c r="D697" s="78"/>
      <c r="E697" s="89"/>
      <c r="F697" s="90"/>
      <c r="G697" s="90"/>
      <c r="H697" s="78"/>
      <c r="I697" s="78"/>
      <c r="J697" s="78"/>
      <c r="K697" s="78"/>
      <c r="L697" s="78"/>
      <c r="M697" s="78"/>
      <c r="N697" s="78"/>
      <c r="O697" s="78"/>
      <c r="P697" s="78"/>
      <c r="Q697" s="78"/>
      <c r="R697" s="78"/>
      <c r="S697" s="78"/>
      <c r="T697" s="78"/>
      <c r="U697" s="78"/>
      <c r="V697" s="78"/>
      <c r="W697" s="78"/>
      <c r="X697" s="78"/>
      <c r="Y697" s="78"/>
      <c r="Z697" s="78"/>
      <c r="AA697" s="78"/>
      <c r="AB697" s="78"/>
      <c r="AC697" s="78"/>
      <c r="AD697" s="78"/>
      <c r="AE697" s="78"/>
      <c r="AF697" s="78"/>
      <c r="AG697" s="78"/>
      <c r="AH697" s="78"/>
      <c r="AI697" s="78"/>
    </row>
    <row r="698" spans="1:35" ht="30" customHeight="1">
      <c r="A698" s="78"/>
      <c r="B698" s="78"/>
      <c r="C698" s="78"/>
      <c r="D698" s="78"/>
      <c r="E698" s="89"/>
      <c r="F698" s="90"/>
      <c r="G698" s="90"/>
      <c r="H698" s="78"/>
      <c r="I698" s="78"/>
      <c r="J698" s="78"/>
      <c r="K698" s="78"/>
      <c r="L698" s="78"/>
      <c r="M698" s="78"/>
      <c r="N698" s="78"/>
      <c r="O698" s="78"/>
      <c r="P698" s="78"/>
      <c r="Q698" s="78"/>
      <c r="R698" s="78"/>
      <c r="S698" s="78"/>
      <c r="T698" s="78"/>
      <c r="U698" s="78"/>
      <c r="V698" s="78"/>
      <c r="W698" s="78"/>
      <c r="X698" s="78"/>
      <c r="Y698" s="78"/>
      <c r="Z698" s="78"/>
      <c r="AA698" s="78"/>
      <c r="AB698" s="78"/>
      <c r="AC698" s="78"/>
      <c r="AD698" s="78"/>
      <c r="AE698" s="78"/>
      <c r="AF698" s="78"/>
      <c r="AG698" s="78"/>
      <c r="AH698" s="78"/>
      <c r="AI698" s="78"/>
    </row>
    <row r="699" spans="1:35" ht="30" customHeight="1">
      <c r="A699" s="78"/>
      <c r="B699" s="78"/>
      <c r="C699" s="78"/>
      <c r="D699" s="78"/>
      <c r="E699" s="89"/>
      <c r="F699" s="90"/>
      <c r="G699" s="90"/>
      <c r="H699" s="78"/>
      <c r="I699" s="78"/>
      <c r="J699" s="78"/>
      <c r="K699" s="78"/>
      <c r="L699" s="78"/>
      <c r="M699" s="78"/>
      <c r="N699" s="78"/>
      <c r="O699" s="78"/>
      <c r="P699" s="78"/>
      <c r="Q699" s="78"/>
      <c r="R699" s="78"/>
      <c r="S699" s="78"/>
      <c r="T699" s="78"/>
      <c r="U699" s="78"/>
      <c r="V699" s="78"/>
      <c r="W699" s="78"/>
      <c r="X699" s="78"/>
      <c r="Y699" s="78"/>
      <c r="Z699" s="78"/>
      <c r="AA699" s="78"/>
      <c r="AB699" s="78"/>
      <c r="AC699" s="78"/>
      <c r="AD699" s="78"/>
      <c r="AE699" s="78"/>
      <c r="AF699" s="78"/>
      <c r="AG699" s="78"/>
      <c r="AH699" s="78"/>
      <c r="AI699" s="78"/>
    </row>
    <row r="700" spans="1:35" ht="30" customHeight="1">
      <c r="A700" s="78"/>
      <c r="B700" s="78"/>
      <c r="C700" s="78"/>
      <c r="D700" s="78"/>
      <c r="E700" s="89"/>
      <c r="F700" s="90"/>
      <c r="G700" s="90"/>
      <c r="H700" s="78"/>
      <c r="I700" s="78"/>
      <c r="J700" s="78"/>
      <c r="K700" s="78"/>
      <c r="L700" s="78"/>
      <c r="M700" s="78"/>
      <c r="N700" s="78"/>
      <c r="O700" s="78"/>
      <c r="P700" s="78"/>
      <c r="Q700" s="78"/>
      <c r="R700" s="78"/>
      <c r="S700" s="78"/>
      <c r="T700" s="78"/>
      <c r="U700" s="78"/>
      <c r="V700" s="78"/>
      <c r="W700" s="78"/>
      <c r="X700" s="78"/>
      <c r="Y700" s="78"/>
      <c r="Z700" s="78"/>
      <c r="AA700" s="78"/>
      <c r="AB700" s="78"/>
      <c r="AC700" s="78"/>
      <c r="AD700" s="78"/>
      <c r="AE700" s="78"/>
      <c r="AF700" s="78"/>
      <c r="AG700" s="78"/>
      <c r="AH700" s="78"/>
      <c r="AI700" s="78"/>
    </row>
    <row r="701" spans="1:35" ht="30" customHeight="1">
      <c r="A701" s="78"/>
      <c r="B701" s="78"/>
      <c r="C701" s="78"/>
      <c r="D701" s="78"/>
      <c r="E701" s="89"/>
      <c r="F701" s="90"/>
      <c r="G701" s="90"/>
      <c r="H701" s="78"/>
      <c r="I701" s="78"/>
      <c r="J701" s="78"/>
      <c r="K701" s="78"/>
      <c r="L701" s="78"/>
      <c r="M701" s="78"/>
      <c r="N701" s="78"/>
      <c r="O701" s="78"/>
      <c r="P701" s="78"/>
      <c r="Q701" s="78"/>
      <c r="R701" s="78"/>
      <c r="S701" s="78"/>
      <c r="T701" s="78"/>
      <c r="U701" s="78"/>
      <c r="V701" s="78"/>
      <c r="W701" s="78"/>
      <c r="X701" s="78"/>
      <c r="Y701" s="78"/>
      <c r="Z701" s="78"/>
      <c r="AA701" s="78"/>
      <c r="AB701" s="78"/>
      <c r="AC701" s="78"/>
      <c r="AD701" s="78"/>
      <c r="AE701" s="78"/>
      <c r="AF701" s="78"/>
      <c r="AG701" s="78"/>
      <c r="AH701" s="78"/>
      <c r="AI701" s="78"/>
    </row>
    <row r="702" spans="1:35" ht="30" customHeight="1">
      <c r="A702" s="78"/>
      <c r="B702" s="78"/>
      <c r="C702" s="78"/>
      <c r="D702" s="78"/>
      <c r="E702" s="89"/>
      <c r="F702" s="90"/>
      <c r="G702" s="90"/>
      <c r="H702" s="78"/>
      <c r="I702" s="78"/>
      <c r="J702" s="78"/>
      <c r="K702" s="78"/>
      <c r="L702" s="78"/>
      <c r="M702" s="78"/>
      <c r="N702" s="78"/>
      <c r="O702" s="78"/>
      <c r="P702" s="78"/>
      <c r="Q702" s="78"/>
      <c r="R702" s="78"/>
      <c r="S702" s="78"/>
      <c r="T702" s="78"/>
      <c r="U702" s="78"/>
      <c r="V702" s="78"/>
      <c r="W702" s="78"/>
      <c r="X702" s="78"/>
      <c r="Y702" s="78"/>
      <c r="Z702" s="78"/>
      <c r="AA702" s="78"/>
      <c r="AB702" s="78"/>
      <c r="AC702" s="78"/>
      <c r="AD702" s="78"/>
      <c r="AE702" s="78"/>
      <c r="AF702" s="78"/>
      <c r="AG702" s="78"/>
      <c r="AH702" s="78"/>
      <c r="AI702" s="78"/>
    </row>
    <row r="703" spans="1:35" ht="30" customHeight="1">
      <c r="A703" s="78"/>
      <c r="B703" s="78"/>
      <c r="C703" s="78"/>
      <c r="D703" s="78"/>
      <c r="E703" s="89"/>
      <c r="F703" s="90"/>
      <c r="G703" s="90"/>
      <c r="H703" s="78"/>
      <c r="I703" s="78"/>
      <c r="J703" s="78"/>
      <c r="K703" s="78"/>
      <c r="L703" s="78"/>
      <c r="M703" s="78"/>
      <c r="N703" s="78"/>
      <c r="O703" s="78"/>
      <c r="P703" s="78"/>
      <c r="Q703" s="78"/>
      <c r="R703" s="78"/>
      <c r="S703" s="78"/>
      <c r="T703" s="78"/>
      <c r="U703" s="78"/>
      <c r="V703" s="78"/>
      <c r="W703" s="78"/>
      <c r="X703" s="78"/>
      <c r="Y703" s="78"/>
      <c r="Z703" s="78"/>
      <c r="AA703" s="78"/>
      <c r="AB703" s="78"/>
      <c r="AC703" s="78"/>
      <c r="AD703" s="78"/>
      <c r="AE703" s="78"/>
      <c r="AF703" s="78"/>
      <c r="AG703" s="78"/>
      <c r="AH703" s="78"/>
      <c r="AI703" s="78"/>
    </row>
    <row r="704" spans="1:35" ht="30" customHeight="1">
      <c r="A704" s="78"/>
      <c r="B704" s="78"/>
      <c r="C704" s="78"/>
      <c r="D704" s="78"/>
      <c r="E704" s="89"/>
      <c r="F704" s="90"/>
      <c r="G704" s="90"/>
      <c r="H704" s="78"/>
      <c r="I704" s="78"/>
      <c r="J704" s="78"/>
      <c r="K704" s="78"/>
      <c r="L704" s="78"/>
      <c r="M704" s="78"/>
      <c r="N704" s="78"/>
      <c r="O704" s="78"/>
      <c r="P704" s="78"/>
      <c r="Q704" s="78"/>
      <c r="R704" s="78"/>
      <c r="S704" s="78"/>
      <c r="T704" s="78"/>
      <c r="U704" s="78"/>
      <c r="V704" s="78"/>
      <c r="W704" s="78"/>
      <c r="X704" s="78"/>
      <c r="Y704" s="78"/>
      <c r="Z704" s="78"/>
      <c r="AA704" s="78"/>
      <c r="AB704" s="78"/>
      <c r="AC704" s="78"/>
      <c r="AD704" s="78"/>
      <c r="AE704" s="78"/>
      <c r="AF704" s="78"/>
      <c r="AG704" s="78"/>
      <c r="AH704" s="78"/>
      <c r="AI704" s="78"/>
    </row>
    <row r="705" spans="1:35" ht="30" customHeight="1">
      <c r="A705" s="78"/>
      <c r="B705" s="78"/>
      <c r="C705" s="78"/>
      <c r="D705" s="78"/>
      <c r="E705" s="89"/>
      <c r="F705" s="90"/>
      <c r="G705" s="90"/>
      <c r="H705" s="78"/>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c r="AH705" s="78"/>
      <c r="AI705" s="78"/>
    </row>
    <row r="706" spans="1:35" ht="30" customHeight="1">
      <c r="A706" s="78"/>
      <c r="B706" s="78"/>
      <c r="C706" s="78"/>
      <c r="D706" s="78"/>
      <c r="E706" s="89"/>
      <c r="F706" s="90"/>
      <c r="G706" s="90"/>
      <c r="H706" s="78"/>
      <c r="I706" s="78"/>
      <c r="J706" s="78"/>
      <c r="K706" s="78"/>
      <c r="L706" s="78"/>
      <c r="M706" s="78"/>
      <c r="N706" s="78"/>
      <c r="O706" s="78"/>
      <c r="P706" s="78"/>
      <c r="Q706" s="78"/>
      <c r="R706" s="78"/>
      <c r="S706" s="78"/>
      <c r="T706" s="78"/>
      <c r="U706" s="78"/>
      <c r="V706" s="78"/>
      <c r="W706" s="78"/>
      <c r="X706" s="78"/>
      <c r="Y706" s="78"/>
      <c r="Z706" s="78"/>
      <c r="AA706" s="78"/>
      <c r="AB706" s="78"/>
      <c r="AC706" s="78"/>
      <c r="AD706" s="78"/>
      <c r="AE706" s="78"/>
      <c r="AF706" s="78"/>
      <c r="AG706" s="78"/>
      <c r="AH706" s="78"/>
      <c r="AI706" s="78"/>
    </row>
    <row r="707" spans="1:35" ht="30" customHeight="1">
      <c r="A707" s="78"/>
      <c r="B707" s="78"/>
      <c r="C707" s="78"/>
      <c r="D707" s="78"/>
      <c r="E707" s="89"/>
      <c r="F707" s="90"/>
      <c r="G707" s="90"/>
      <c r="H707" s="78"/>
      <c r="I707" s="78"/>
      <c r="J707" s="78"/>
      <c r="K707" s="78"/>
      <c r="L707" s="78"/>
      <c r="M707" s="78"/>
      <c r="N707" s="78"/>
      <c r="O707" s="78"/>
      <c r="P707" s="78"/>
      <c r="Q707" s="78"/>
      <c r="R707" s="78"/>
      <c r="S707" s="78"/>
      <c r="T707" s="78"/>
      <c r="U707" s="78"/>
      <c r="V707" s="78"/>
      <c r="W707" s="78"/>
      <c r="X707" s="78"/>
      <c r="Y707" s="78"/>
      <c r="Z707" s="78"/>
      <c r="AA707" s="78"/>
      <c r="AB707" s="78"/>
      <c r="AC707" s="78"/>
      <c r="AD707" s="78"/>
      <c r="AE707" s="78"/>
      <c r="AF707" s="78"/>
      <c r="AG707" s="78"/>
      <c r="AH707" s="78"/>
      <c r="AI707" s="78"/>
    </row>
    <row r="708" spans="1:35" ht="30" customHeight="1">
      <c r="A708" s="78"/>
      <c r="B708" s="78"/>
      <c r="C708" s="78"/>
      <c r="D708" s="78"/>
      <c r="E708" s="89"/>
      <c r="F708" s="90"/>
      <c r="G708" s="90"/>
      <c r="H708" s="78"/>
      <c r="I708" s="78"/>
      <c r="J708" s="78"/>
      <c r="K708" s="78"/>
      <c r="L708" s="78"/>
      <c r="M708" s="78"/>
      <c r="N708" s="78"/>
      <c r="O708" s="78"/>
      <c r="P708" s="78"/>
      <c r="Q708" s="78"/>
      <c r="R708" s="78"/>
      <c r="S708" s="78"/>
      <c r="T708" s="78"/>
      <c r="U708" s="78"/>
      <c r="V708" s="78"/>
      <c r="W708" s="78"/>
      <c r="X708" s="78"/>
      <c r="Y708" s="78"/>
      <c r="Z708" s="78"/>
      <c r="AA708" s="78"/>
      <c r="AB708" s="78"/>
      <c r="AC708" s="78"/>
      <c r="AD708" s="78"/>
      <c r="AE708" s="78"/>
      <c r="AF708" s="78"/>
      <c r="AG708" s="78"/>
      <c r="AH708" s="78"/>
      <c r="AI708" s="78"/>
    </row>
    <row r="709" spans="1:35" ht="30" customHeight="1">
      <c r="A709" s="78"/>
      <c r="B709" s="78"/>
      <c r="C709" s="78"/>
      <c r="D709" s="78"/>
      <c r="E709" s="89"/>
      <c r="F709" s="90"/>
      <c r="G709" s="90"/>
      <c r="H709" s="78"/>
      <c r="I709" s="78"/>
      <c r="J709" s="78"/>
      <c r="K709" s="78"/>
      <c r="L709" s="78"/>
      <c r="M709" s="78"/>
      <c r="N709" s="78"/>
      <c r="O709" s="78"/>
      <c r="P709" s="78"/>
      <c r="Q709" s="78"/>
      <c r="R709" s="78"/>
      <c r="S709" s="78"/>
      <c r="T709" s="78"/>
      <c r="U709" s="78"/>
      <c r="V709" s="78"/>
      <c r="W709" s="78"/>
      <c r="X709" s="78"/>
      <c r="Y709" s="78"/>
      <c r="Z709" s="78"/>
      <c r="AA709" s="78"/>
      <c r="AB709" s="78"/>
      <c r="AC709" s="78"/>
      <c r="AD709" s="78"/>
      <c r="AE709" s="78"/>
      <c r="AF709" s="78"/>
      <c r="AG709" s="78"/>
      <c r="AH709" s="78"/>
      <c r="AI709" s="78"/>
    </row>
    <row r="710" spans="1:35" ht="30" customHeight="1">
      <c r="A710" s="78"/>
      <c r="B710" s="78"/>
      <c r="C710" s="78"/>
      <c r="D710" s="78"/>
      <c r="E710" s="89"/>
      <c r="F710" s="90"/>
      <c r="G710" s="90"/>
      <c r="H710" s="78"/>
      <c r="I710" s="78"/>
      <c r="J710" s="78"/>
      <c r="K710" s="78"/>
      <c r="L710" s="78"/>
      <c r="M710" s="78"/>
      <c r="N710" s="78"/>
      <c r="O710" s="78"/>
      <c r="P710" s="78"/>
      <c r="Q710" s="78"/>
      <c r="R710" s="78"/>
      <c r="S710" s="78"/>
      <c r="T710" s="78"/>
      <c r="U710" s="78"/>
      <c r="V710" s="78"/>
      <c r="W710" s="78"/>
      <c r="X710" s="78"/>
      <c r="Y710" s="78"/>
      <c r="Z710" s="78"/>
      <c r="AA710" s="78"/>
      <c r="AB710" s="78"/>
      <c r="AC710" s="78"/>
      <c r="AD710" s="78"/>
      <c r="AE710" s="78"/>
      <c r="AF710" s="78"/>
      <c r="AG710" s="78"/>
      <c r="AH710" s="78"/>
      <c r="AI710" s="78"/>
    </row>
    <row r="711" spans="1:35" ht="30" customHeight="1">
      <c r="A711" s="78"/>
      <c r="B711" s="78"/>
      <c r="C711" s="78"/>
      <c r="D711" s="78"/>
      <c r="E711" s="89"/>
      <c r="F711" s="90"/>
      <c r="G711" s="90"/>
      <c r="H711" s="78"/>
      <c r="I711" s="78"/>
      <c r="J711" s="78"/>
      <c r="K711" s="78"/>
      <c r="L711" s="78"/>
      <c r="M711" s="78"/>
      <c r="N711" s="78"/>
      <c r="O711" s="78"/>
      <c r="P711" s="78"/>
      <c r="Q711" s="78"/>
      <c r="R711" s="78"/>
      <c r="S711" s="78"/>
      <c r="T711" s="78"/>
      <c r="U711" s="78"/>
      <c r="V711" s="78"/>
      <c r="W711" s="78"/>
      <c r="X711" s="78"/>
      <c r="Y711" s="78"/>
      <c r="Z711" s="78"/>
      <c r="AA711" s="78"/>
      <c r="AB711" s="78"/>
      <c r="AC711" s="78"/>
      <c r="AD711" s="78"/>
      <c r="AE711" s="78"/>
      <c r="AF711" s="78"/>
      <c r="AG711" s="78"/>
      <c r="AH711" s="78"/>
      <c r="AI711" s="78"/>
    </row>
    <row r="712" spans="1:35" ht="30" customHeight="1">
      <c r="A712" s="78"/>
      <c r="B712" s="78"/>
      <c r="C712" s="78"/>
      <c r="D712" s="78"/>
      <c r="E712" s="89"/>
      <c r="F712" s="90"/>
      <c r="G712" s="90"/>
      <c r="H712" s="78"/>
      <c r="I712" s="78"/>
      <c r="J712" s="78"/>
      <c r="K712" s="78"/>
      <c r="L712" s="78"/>
      <c r="M712" s="78"/>
      <c r="N712" s="78"/>
      <c r="O712" s="78"/>
      <c r="P712" s="78"/>
      <c r="Q712" s="78"/>
      <c r="R712" s="78"/>
      <c r="S712" s="78"/>
      <c r="T712" s="78"/>
      <c r="U712" s="78"/>
      <c r="V712" s="78"/>
      <c r="W712" s="78"/>
      <c r="X712" s="78"/>
      <c r="Y712" s="78"/>
      <c r="Z712" s="78"/>
      <c r="AA712" s="78"/>
      <c r="AB712" s="78"/>
      <c r="AC712" s="78"/>
      <c r="AD712" s="78"/>
      <c r="AE712" s="78"/>
      <c r="AF712" s="78"/>
      <c r="AG712" s="78"/>
      <c r="AH712" s="78"/>
      <c r="AI712" s="78"/>
    </row>
    <row r="713" spans="1:35" ht="30" customHeight="1">
      <c r="A713" s="78"/>
      <c r="B713" s="78"/>
      <c r="C713" s="78"/>
      <c r="D713" s="78"/>
      <c r="E713" s="89"/>
      <c r="F713" s="90"/>
      <c r="G713" s="90"/>
      <c r="H713" s="78"/>
      <c r="I713" s="78"/>
      <c r="J713" s="78"/>
      <c r="K713" s="78"/>
      <c r="L713" s="78"/>
      <c r="M713" s="78"/>
      <c r="N713" s="78"/>
      <c r="O713" s="78"/>
      <c r="P713" s="78"/>
      <c r="Q713" s="78"/>
      <c r="R713" s="78"/>
      <c r="S713" s="78"/>
      <c r="T713" s="78"/>
      <c r="U713" s="78"/>
      <c r="V713" s="78"/>
      <c r="W713" s="78"/>
      <c r="X713" s="78"/>
      <c r="Y713" s="78"/>
      <c r="Z713" s="78"/>
      <c r="AA713" s="78"/>
      <c r="AB713" s="78"/>
      <c r="AC713" s="78"/>
      <c r="AD713" s="78"/>
      <c r="AE713" s="78"/>
      <c r="AF713" s="78"/>
      <c r="AG713" s="78"/>
      <c r="AH713" s="78"/>
      <c r="AI713" s="78"/>
    </row>
    <row r="714" spans="1:35" ht="30" customHeight="1">
      <c r="A714" s="78"/>
      <c r="B714" s="78"/>
      <c r="C714" s="78"/>
      <c r="D714" s="78"/>
      <c r="E714" s="89"/>
      <c r="F714" s="90"/>
      <c r="G714" s="90"/>
      <c r="H714" s="78"/>
      <c r="I714" s="78"/>
      <c r="J714" s="78"/>
      <c r="K714" s="78"/>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78"/>
      <c r="AI714" s="78"/>
    </row>
    <row r="715" spans="1:35" ht="30" customHeight="1">
      <c r="A715" s="78"/>
      <c r="B715" s="78"/>
      <c r="C715" s="78"/>
      <c r="D715" s="78"/>
      <c r="E715" s="89"/>
      <c r="F715" s="90"/>
      <c r="G715" s="90"/>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78"/>
      <c r="AI715" s="78"/>
    </row>
    <row r="716" spans="1:35" ht="30" customHeight="1">
      <c r="A716" s="78"/>
      <c r="B716" s="78"/>
      <c r="C716" s="78"/>
      <c r="D716" s="78"/>
      <c r="E716" s="89"/>
      <c r="F716" s="90"/>
      <c r="G716" s="90"/>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c r="AI716" s="78"/>
    </row>
    <row r="717" spans="1:35" ht="30" customHeight="1">
      <c r="A717" s="78"/>
      <c r="B717" s="78"/>
      <c r="C717" s="78"/>
      <c r="D717" s="78"/>
      <c r="E717" s="89"/>
      <c r="F717" s="90"/>
      <c r="G717" s="90"/>
      <c r="H717" s="78"/>
      <c r="I717" s="78"/>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c r="AI717" s="78"/>
    </row>
    <row r="718" spans="1:35" ht="30" customHeight="1">
      <c r="A718" s="78"/>
      <c r="B718" s="78"/>
      <c r="C718" s="78"/>
      <c r="D718" s="78"/>
      <c r="E718" s="89"/>
      <c r="F718" s="90"/>
      <c r="G718" s="90"/>
      <c r="H718" s="78"/>
      <c r="I718" s="78"/>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c r="AI718" s="78"/>
    </row>
    <row r="719" spans="1:35" ht="30" customHeight="1">
      <c r="A719" s="78"/>
      <c r="B719" s="78"/>
      <c r="C719" s="78"/>
      <c r="D719" s="78"/>
      <c r="E719" s="89"/>
      <c r="F719" s="90"/>
      <c r="G719" s="90"/>
      <c r="H719" s="78"/>
      <c r="I719" s="78"/>
      <c r="J719" s="78"/>
      <c r="K719" s="78"/>
      <c r="L719" s="78"/>
      <c r="M719" s="78"/>
      <c r="N719" s="78"/>
      <c r="O719" s="78"/>
      <c r="P719" s="78"/>
      <c r="Q719" s="78"/>
      <c r="R719" s="78"/>
      <c r="S719" s="78"/>
      <c r="T719" s="78"/>
      <c r="U719" s="78"/>
      <c r="V719" s="78"/>
      <c r="W719" s="78"/>
      <c r="X719" s="78"/>
      <c r="Y719" s="78"/>
      <c r="Z719" s="78"/>
      <c r="AA719" s="78"/>
      <c r="AB719" s="78"/>
      <c r="AC719" s="78"/>
      <c r="AD719" s="78"/>
      <c r="AE719" s="78"/>
      <c r="AF719" s="78"/>
      <c r="AG719" s="78"/>
      <c r="AH719" s="78"/>
      <c r="AI719" s="78"/>
    </row>
    <row r="720" spans="1:35" ht="30" customHeight="1">
      <c r="A720" s="78"/>
      <c r="B720" s="78"/>
      <c r="C720" s="78"/>
      <c r="D720" s="78"/>
      <c r="E720" s="89"/>
      <c r="F720" s="90"/>
      <c r="G720" s="90"/>
      <c r="H720" s="78"/>
      <c r="I720" s="78"/>
      <c r="J720" s="78"/>
      <c r="K720" s="78"/>
      <c r="L720" s="78"/>
      <c r="M720" s="78"/>
      <c r="N720" s="78"/>
      <c r="O720" s="78"/>
      <c r="P720" s="78"/>
      <c r="Q720" s="78"/>
      <c r="R720" s="78"/>
      <c r="S720" s="78"/>
      <c r="T720" s="78"/>
      <c r="U720" s="78"/>
      <c r="V720" s="78"/>
      <c r="W720" s="78"/>
      <c r="X720" s="78"/>
      <c r="Y720" s="78"/>
      <c r="Z720" s="78"/>
      <c r="AA720" s="78"/>
      <c r="AB720" s="78"/>
      <c r="AC720" s="78"/>
      <c r="AD720" s="78"/>
      <c r="AE720" s="78"/>
      <c r="AF720" s="78"/>
      <c r="AG720" s="78"/>
      <c r="AH720" s="78"/>
      <c r="AI720" s="78"/>
    </row>
    <row r="721" spans="1:35" ht="30" customHeight="1">
      <c r="A721" s="78"/>
      <c r="B721" s="78"/>
      <c r="C721" s="78"/>
      <c r="D721" s="78"/>
      <c r="E721" s="89"/>
      <c r="F721" s="90"/>
      <c r="G721" s="90"/>
      <c r="H721" s="78"/>
      <c r="I721" s="78"/>
      <c r="J721" s="78"/>
      <c r="K721" s="78"/>
      <c r="L721" s="78"/>
      <c r="M721" s="78"/>
      <c r="N721" s="78"/>
      <c r="O721" s="78"/>
      <c r="P721" s="78"/>
      <c r="Q721" s="78"/>
      <c r="R721" s="78"/>
      <c r="S721" s="78"/>
      <c r="T721" s="78"/>
      <c r="U721" s="78"/>
      <c r="V721" s="78"/>
      <c r="W721" s="78"/>
      <c r="X721" s="78"/>
      <c r="Y721" s="78"/>
      <c r="Z721" s="78"/>
      <c r="AA721" s="78"/>
      <c r="AB721" s="78"/>
      <c r="AC721" s="78"/>
      <c r="AD721" s="78"/>
      <c r="AE721" s="78"/>
      <c r="AF721" s="78"/>
      <c r="AG721" s="78"/>
      <c r="AH721" s="78"/>
      <c r="AI721" s="78"/>
    </row>
    <row r="722" spans="1:35" ht="30" customHeight="1">
      <c r="A722" s="78"/>
      <c r="B722" s="78"/>
      <c r="C722" s="78"/>
      <c r="D722" s="78"/>
      <c r="E722" s="89"/>
      <c r="F722" s="90"/>
      <c r="G722" s="90"/>
      <c r="H722" s="78"/>
      <c r="I722" s="78"/>
      <c r="J722" s="78"/>
      <c r="K722" s="78"/>
      <c r="L722" s="78"/>
      <c r="M722" s="78"/>
      <c r="N722" s="78"/>
      <c r="O722" s="78"/>
      <c r="P722" s="78"/>
      <c r="Q722" s="78"/>
      <c r="R722" s="78"/>
      <c r="S722" s="78"/>
      <c r="T722" s="78"/>
      <c r="U722" s="78"/>
      <c r="V722" s="78"/>
      <c r="W722" s="78"/>
      <c r="X722" s="78"/>
      <c r="Y722" s="78"/>
      <c r="Z722" s="78"/>
      <c r="AA722" s="78"/>
      <c r="AB722" s="78"/>
      <c r="AC722" s="78"/>
      <c r="AD722" s="78"/>
      <c r="AE722" s="78"/>
      <c r="AF722" s="78"/>
      <c r="AG722" s="78"/>
      <c r="AH722" s="78"/>
      <c r="AI722" s="78"/>
    </row>
    <row r="723" spans="1:35" ht="30" customHeight="1">
      <c r="A723" s="78"/>
      <c r="B723" s="78"/>
      <c r="C723" s="78"/>
      <c r="D723" s="78"/>
      <c r="E723" s="89"/>
      <c r="F723" s="90"/>
      <c r="G723" s="90"/>
      <c r="H723" s="78"/>
      <c r="I723" s="78"/>
      <c r="J723" s="78"/>
      <c r="K723" s="78"/>
      <c r="L723" s="78"/>
      <c r="M723" s="78"/>
      <c r="N723" s="78"/>
      <c r="O723" s="78"/>
      <c r="P723" s="78"/>
      <c r="Q723" s="78"/>
      <c r="R723" s="78"/>
      <c r="S723" s="78"/>
      <c r="T723" s="78"/>
      <c r="U723" s="78"/>
      <c r="V723" s="78"/>
      <c r="W723" s="78"/>
      <c r="X723" s="78"/>
      <c r="Y723" s="78"/>
      <c r="Z723" s="78"/>
      <c r="AA723" s="78"/>
      <c r="AB723" s="78"/>
      <c r="AC723" s="78"/>
      <c r="AD723" s="78"/>
      <c r="AE723" s="78"/>
      <c r="AF723" s="78"/>
      <c r="AG723" s="78"/>
      <c r="AH723" s="78"/>
      <c r="AI723" s="78"/>
    </row>
    <row r="724" spans="1:35" ht="30" customHeight="1">
      <c r="A724" s="78"/>
      <c r="B724" s="78"/>
      <c r="C724" s="78"/>
      <c r="D724" s="78"/>
      <c r="E724" s="89"/>
      <c r="F724" s="90"/>
      <c r="G724" s="90"/>
      <c r="H724" s="78"/>
      <c r="I724" s="78"/>
      <c r="J724" s="78"/>
      <c r="K724" s="78"/>
      <c r="L724" s="78"/>
      <c r="M724" s="78"/>
      <c r="N724" s="78"/>
      <c r="O724" s="78"/>
      <c r="P724" s="78"/>
      <c r="Q724" s="78"/>
      <c r="R724" s="78"/>
      <c r="S724" s="78"/>
      <c r="T724" s="78"/>
      <c r="U724" s="78"/>
      <c r="V724" s="78"/>
      <c r="W724" s="78"/>
      <c r="X724" s="78"/>
      <c r="Y724" s="78"/>
      <c r="Z724" s="78"/>
      <c r="AA724" s="78"/>
      <c r="AB724" s="78"/>
      <c r="AC724" s="78"/>
      <c r="AD724" s="78"/>
      <c r="AE724" s="78"/>
      <c r="AF724" s="78"/>
      <c r="AG724" s="78"/>
      <c r="AH724" s="78"/>
      <c r="AI724" s="78"/>
    </row>
    <row r="725" spans="1:35" ht="30" customHeight="1">
      <c r="A725" s="78"/>
      <c r="B725" s="78"/>
      <c r="C725" s="78"/>
      <c r="D725" s="78"/>
      <c r="E725" s="89"/>
      <c r="F725" s="90"/>
      <c r="G725" s="90"/>
      <c r="H725" s="78"/>
      <c r="I725" s="78"/>
      <c r="J725" s="78"/>
      <c r="K725" s="78"/>
      <c r="L725" s="78"/>
      <c r="M725" s="78"/>
      <c r="N725" s="78"/>
      <c r="O725" s="78"/>
      <c r="P725" s="78"/>
      <c r="Q725" s="78"/>
      <c r="R725" s="78"/>
      <c r="S725" s="78"/>
      <c r="T725" s="78"/>
      <c r="U725" s="78"/>
      <c r="V725" s="78"/>
      <c r="W725" s="78"/>
      <c r="X725" s="78"/>
      <c r="Y725" s="78"/>
      <c r="Z725" s="78"/>
      <c r="AA725" s="78"/>
      <c r="AB725" s="78"/>
      <c r="AC725" s="78"/>
      <c r="AD725" s="78"/>
      <c r="AE725" s="78"/>
      <c r="AF725" s="78"/>
      <c r="AG725" s="78"/>
      <c r="AH725" s="78"/>
      <c r="AI725" s="78"/>
    </row>
    <row r="726" spans="1:35" ht="30" customHeight="1">
      <c r="A726" s="78"/>
      <c r="B726" s="78"/>
      <c r="C726" s="78"/>
      <c r="D726" s="78"/>
      <c r="E726" s="89"/>
      <c r="F726" s="90"/>
      <c r="G726" s="90"/>
      <c r="H726" s="78"/>
      <c r="I726" s="78"/>
      <c r="J726" s="78"/>
      <c r="K726" s="78"/>
      <c r="L726" s="78"/>
      <c r="M726" s="78"/>
      <c r="N726" s="78"/>
      <c r="O726" s="78"/>
      <c r="P726" s="78"/>
      <c r="Q726" s="78"/>
      <c r="R726" s="78"/>
      <c r="S726" s="78"/>
      <c r="T726" s="78"/>
      <c r="U726" s="78"/>
      <c r="V726" s="78"/>
      <c r="W726" s="78"/>
      <c r="X726" s="78"/>
      <c r="Y726" s="78"/>
      <c r="Z726" s="78"/>
      <c r="AA726" s="78"/>
      <c r="AB726" s="78"/>
      <c r="AC726" s="78"/>
      <c r="AD726" s="78"/>
      <c r="AE726" s="78"/>
      <c r="AF726" s="78"/>
      <c r="AG726" s="78"/>
      <c r="AH726" s="78"/>
      <c r="AI726" s="78"/>
    </row>
    <row r="727" spans="1:35" ht="30" customHeight="1">
      <c r="A727" s="78"/>
      <c r="B727" s="78"/>
      <c r="C727" s="78"/>
      <c r="D727" s="78"/>
      <c r="E727" s="89"/>
      <c r="F727" s="90"/>
      <c r="G727" s="90"/>
      <c r="H727" s="78"/>
      <c r="I727" s="78"/>
      <c r="J727" s="78"/>
      <c r="K727" s="78"/>
      <c r="L727" s="78"/>
      <c r="M727" s="78"/>
      <c r="N727" s="78"/>
      <c r="O727" s="78"/>
      <c r="P727" s="78"/>
      <c r="Q727" s="78"/>
      <c r="R727" s="78"/>
      <c r="S727" s="78"/>
      <c r="T727" s="78"/>
      <c r="U727" s="78"/>
      <c r="V727" s="78"/>
      <c r="W727" s="78"/>
      <c r="X727" s="78"/>
      <c r="Y727" s="78"/>
      <c r="Z727" s="78"/>
      <c r="AA727" s="78"/>
      <c r="AB727" s="78"/>
      <c r="AC727" s="78"/>
      <c r="AD727" s="78"/>
      <c r="AE727" s="78"/>
      <c r="AF727" s="78"/>
      <c r="AG727" s="78"/>
      <c r="AH727" s="78"/>
      <c r="AI727" s="78"/>
    </row>
    <row r="728" spans="1:35" ht="30" customHeight="1">
      <c r="A728" s="78"/>
      <c r="B728" s="78"/>
      <c r="C728" s="78"/>
      <c r="D728" s="78"/>
      <c r="E728" s="89"/>
      <c r="F728" s="90"/>
      <c r="G728" s="90"/>
      <c r="H728" s="78"/>
      <c r="I728" s="78"/>
      <c r="J728" s="78"/>
      <c r="K728" s="78"/>
      <c r="L728" s="78"/>
      <c r="M728" s="78"/>
      <c r="N728" s="78"/>
      <c r="O728" s="78"/>
      <c r="P728" s="78"/>
      <c r="Q728" s="78"/>
      <c r="R728" s="78"/>
      <c r="S728" s="78"/>
      <c r="T728" s="78"/>
      <c r="U728" s="78"/>
      <c r="V728" s="78"/>
      <c r="W728" s="78"/>
      <c r="X728" s="78"/>
      <c r="Y728" s="78"/>
      <c r="Z728" s="78"/>
      <c r="AA728" s="78"/>
      <c r="AB728" s="78"/>
      <c r="AC728" s="78"/>
      <c r="AD728" s="78"/>
      <c r="AE728" s="78"/>
      <c r="AF728" s="78"/>
      <c r="AG728" s="78"/>
      <c r="AH728" s="78"/>
      <c r="AI728" s="78"/>
    </row>
    <row r="729" spans="1:35" ht="30" customHeight="1">
      <c r="A729" s="78"/>
      <c r="B729" s="78"/>
      <c r="C729" s="78"/>
      <c r="D729" s="78"/>
      <c r="E729" s="89"/>
      <c r="F729" s="90"/>
      <c r="G729" s="90"/>
      <c r="H729" s="78"/>
      <c r="I729" s="78"/>
      <c r="J729" s="78"/>
      <c r="K729" s="78"/>
      <c r="L729" s="78"/>
      <c r="M729" s="78"/>
      <c r="N729" s="78"/>
      <c r="O729" s="78"/>
      <c r="P729" s="78"/>
      <c r="Q729" s="78"/>
      <c r="R729" s="78"/>
      <c r="S729" s="78"/>
      <c r="T729" s="78"/>
      <c r="U729" s="78"/>
      <c r="V729" s="78"/>
      <c r="W729" s="78"/>
      <c r="X729" s="78"/>
      <c r="Y729" s="78"/>
      <c r="Z729" s="78"/>
      <c r="AA729" s="78"/>
      <c r="AB729" s="78"/>
      <c r="AC729" s="78"/>
      <c r="AD729" s="78"/>
      <c r="AE729" s="78"/>
      <c r="AF729" s="78"/>
      <c r="AG729" s="78"/>
      <c r="AH729" s="78"/>
      <c r="AI729" s="78"/>
    </row>
    <row r="730" spans="1:35" ht="30" customHeight="1">
      <c r="A730" s="78"/>
      <c r="B730" s="78"/>
      <c r="C730" s="78"/>
      <c r="D730" s="78"/>
      <c r="E730" s="89"/>
      <c r="F730" s="90"/>
      <c r="G730" s="90"/>
      <c r="H730" s="78"/>
      <c r="I730" s="78"/>
      <c r="J730" s="78"/>
      <c r="K730" s="78"/>
      <c r="L730" s="78"/>
      <c r="M730" s="78"/>
      <c r="N730" s="78"/>
      <c r="O730" s="78"/>
      <c r="P730" s="78"/>
      <c r="Q730" s="78"/>
      <c r="R730" s="78"/>
      <c r="S730" s="78"/>
      <c r="T730" s="78"/>
      <c r="U730" s="78"/>
      <c r="V730" s="78"/>
      <c r="W730" s="78"/>
      <c r="X730" s="78"/>
      <c r="Y730" s="78"/>
      <c r="Z730" s="78"/>
      <c r="AA730" s="78"/>
      <c r="AB730" s="78"/>
      <c r="AC730" s="78"/>
      <c r="AD730" s="78"/>
      <c r="AE730" s="78"/>
      <c r="AF730" s="78"/>
      <c r="AG730" s="78"/>
      <c r="AH730" s="78"/>
      <c r="AI730" s="78"/>
    </row>
    <row r="731" spans="1:35" ht="30" customHeight="1">
      <c r="A731" s="78"/>
      <c r="B731" s="78"/>
      <c r="C731" s="78"/>
      <c r="D731" s="78"/>
      <c r="E731" s="89"/>
      <c r="F731" s="90"/>
      <c r="G731" s="90"/>
      <c r="H731" s="78"/>
      <c r="I731" s="78"/>
      <c r="J731" s="78"/>
      <c r="K731" s="78"/>
      <c r="L731" s="78"/>
      <c r="M731" s="78"/>
      <c r="N731" s="78"/>
      <c r="O731" s="78"/>
      <c r="P731" s="78"/>
      <c r="Q731" s="78"/>
      <c r="R731" s="78"/>
      <c r="S731" s="78"/>
      <c r="T731" s="78"/>
      <c r="U731" s="78"/>
      <c r="V731" s="78"/>
      <c r="W731" s="78"/>
      <c r="X731" s="78"/>
      <c r="Y731" s="78"/>
      <c r="Z731" s="78"/>
      <c r="AA731" s="78"/>
      <c r="AB731" s="78"/>
      <c r="AC731" s="78"/>
      <c r="AD731" s="78"/>
      <c r="AE731" s="78"/>
      <c r="AF731" s="78"/>
      <c r="AG731" s="78"/>
      <c r="AH731" s="78"/>
      <c r="AI731" s="78"/>
    </row>
    <row r="732" spans="1:35" ht="30" customHeight="1">
      <c r="A732" s="78"/>
      <c r="B732" s="78"/>
      <c r="C732" s="78"/>
      <c r="D732" s="78"/>
      <c r="E732" s="89"/>
      <c r="F732" s="90"/>
      <c r="G732" s="90"/>
      <c r="H732" s="78"/>
      <c r="I732" s="78"/>
      <c r="J732" s="78"/>
      <c r="K732" s="78"/>
      <c r="L732" s="78"/>
      <c r="M732" s="78"/>
      <c r="N732" s="78"/>
      <c r="O732" s="78"/>
      <c r="P732" s="78"/>
      <c r="Q732" s="78"/>
      <c r="R732" s="78"/>
      <c r="S732" s="78"/>
      <c r="T732" s="78"/>
      <c r="U732" s="78"/>
      <c r="V732" s="78"/>
      <c r="W732" s="78"/>
      <c r="X732" s="78"/>
      <c r="Y732" s="78"/>
      <c r="Z732" s="78"/>
      <c r="AA732" s="78"/>
      <c r="AB732" s="78"/>
      <c r="AC732" s="78"/>
      <c r="AD732" s="78"/>
      <c r="AE732" s="78"/>
      <c r="AF732" s="78"/>
      <c r="AG732" s="78"/>
      <c r="AH732" s="78"/>
      <c r="AI732" s="78"/>
    </row>
    <row r="733" spans="1:35" ht="30" customHeight="1">
      <c r="A733" s="78"/>
      <c r="B733" s="78"/>
      <c r="C733" s="78"/>
      <c r="D733" s="78"/>
      <c r="E733" s="89"/>
      <c r="F733" s="90"/>
      <c r="G733" s="90"/>
      <c r="H733" s="78"/>
      <c r="I733" s="78"/>
      <c r="J733" s="78"/>
      <c r="K733" s="78"/>
      <c r="L733" s="78"/>
      <c r="M733" s="78"/>
      <c r="N733" s="78"/>
      <c r="O733" s="78"/>
      <c r="P733" s="78"/>
      <c r="Q733" s="78"/>
      <c r="R733" s="78"/>
      <c r="S733" s="78"/>
      <c r="T733" s="78"/>
      <c r="U733" s="78"/>
      <c r="V733" s="78"/>
      <c r="W733" s="78"/>
      <c r="X733" s="78"/>
      <c r="Y733" s="78"/>
      <c r="Z733" s="78"/>
      <c r="AA733" s="78"/>
      <c r="AB733" s="78"/>
      <c r="AC733" s="78"/>
      <c r="AD733" s="78"/>
      <c r="AE733" s="78"/>
      <c r="AF733" s="78"/>
      <c r="AG733" s="78"/>
      <c r="AH733" s="78"/>
      <c r="AI733" s="78"/>
    </row>
    <row r="734" spans="1:35" ht="30" customHeight="1">
      <c r="A734" s="78"/>
      <c r="B734" s="78"/>
      <c r="C734" s="78"/>
      <c r="D734" s="78"/>
      <c r="E734" s="89"/>
      <c r="F734" s="90"/>
      <c r="G734" s="90"/>
      <c r="H734" s="78"/>
      <c r="I734" s="78"/>
      <c r="J734" s="78"/>
      <c r="K734" s="78"/>
      <c r="L734" s="78"/>
      <c r="M734" s="78"/>
      <c r="N734" s="78"/>
      <c r="O734" s="78"/>
      <c r="P734" s="78"/>
      <c r="Q734" s="78"/>
      <c r="R734" s="78"/>
      <c r="S734" s="78"/>
      <c r="T734" s="78"/>
      <c r="U734" s="78"/>
      <c r="V734" s="78"/>
      <c r="W734" s="78"/>
      <c r="X734" s="78"/>
      <c r="Y734" s="78"/>
      <c r="Z734" s="78"/>
      <c r="AA734" s="78"/>
      <c r="AB734" s="78"/>
      <c r="AC734" s="78"/>
      <c r="AD734" s="78"/>
      <c r="AE734" s="78"/>
      <c r="AF734" s="78"/>
      <c r="AG734" s="78"/>
      <c r="AH734" s="78"/>
      <c r="AI734" s="78"/>
    </row>
    <row r="735" spans="1:35" ht="30" customHeight="1">
      <c r="A735" s="78"/>
      <c r="B735" s="78"/>
      <c r="C735" s="78"/>
      <c r="D735" s="78"/>
      <c r="E735" s="89"/>
      <c r="F735" s="90"/>
      <c r="G735" s="90"/>
      <c r="H735" s="78"/>
      <c r="I735" s="78"/>
      <c r="J735" s="78"/>
      <c r="K735" s="78"/>
      <c r="L735" s="78"/>
      <c r="M735" s="78"/>
      <c r="N735" s="78"/>
      <c r="O735" s="78"/>
      <c r="P735" s="78"/>
      <c r="Q735" s="78"/>
      <c r="R735" s="78"/>
      <c r="S735" s="78"/>
      <c r="T735" s="78"/>
      <c r="U735" s="78"/>
      <c r="V735" s="78"/>
      <c r="W735" s="78"/>
      <c r="X735" s="78"/>
      <c r="Y735" s="78"/>
      <c r="Z735" s="78"/>
      <c r="AA735" s="78"/>
      <c r="AB735" s="78"/>
      <c r="AC735" s="78"/>
      <c r="AD735" s="78"/>
      <c r="AE735" s="78"/>
      <c r="AF735" s="78"/>
      <c r="AG735" s="78"/>
      <c r="AH735" s="78"/>
      <c r="AI735" s="78"/>
    </row>
    <row r="736" spans="1:35" ht="30" customHeight="1">
      <c r="A736" s="78"/>
      <c r="B736" s="78"/>
      <c r="C736" s="78"/>
      <c r="D736" s="78"/>
      <c r="E736" s="89"/>
      <c r="F736" s="90"/>
      <c r="G736" s="90"/>
      <c r="H736" s="78"/>
      <c r="I736" s="78"/>
      <c r="J736" s="78"/>
      <c r="K736" s="78"/>
      <c r="L736" s="78"/>
      <c r="M736" s="78"/>
      <c r="N736" s="78"/>
      <c r="O736" s="78"/>
      <c r="P736" s="78"/>
      <c r="Q736" s="78"/>
      <c r="R736" s="78"/>
      <c r="S736" s="78"/>
      <c r="T736" s="78"/>
      <c r="U736" s="78"/>
      <c r="V736" s="78"/>
      <c r="W736" s="78"/>
      <c r="X736" s="78"/>
      <c r="Y736" s="78"/>
      <c r="Z736" s="78"/>
      <c r="AA736" s="78"/>
      <c r="AB736" s="78"/>
      <c r="AC736" s="78"/>
      <c r="AD736" s="78"/>
      <c r="AE736" s="78"/>
      <c r="AF736" s="78"/>
      <c r="AG736" s="78"/>
      <c r="AH736" s="78"/>
      <c r="AI736" s="78"/>
    </row>
    <row r="737" spans="1:35" ht="30" customHeight="1">
      <c r="A737" s="78"/>
      <c r="B737" s="78"/>
      <c r="C737" s="78"/>
      <c r="D737" s="78"/>
      <c r="E737" s="89"/>
      <c r="F737" s="90"/>
      <c r="G737" s="90"/>
      <c r="H737" s="78"/>
      <c r="I737" s="78"/>
      <c r="J737" s="78"/>
      <c r="K737" s="78"/>
      <c r="L737" s="78"/>
      <c r="M737" s="78"/>
      <c r="N737" s="78"/>
      <c r="O737" s="78"/>
      <c r="P737" s="78"/>
      <c r="Q737" s="78"/>
      <c r="R737" s="78"/>
      <c r="S737" s="78"/>
      <c r="T737" s="78"/>
      <c r="U737" s="78"/>
      <c r="V737" s="78"/>
      <c r="W737" s="78"/>
      <c r="X737" s="78"/>
      <c r="Y737" s="78"/>
      <c r="Z737" s="78"/>
      <c r="AA737" s="78"/>
      <c r="AB737" s="78"/>
      <c r="AC737" s="78"/>
      <c r="AD737" s="78"/>
      <c r="AE737" s="78"/>
      <c r="AF737" s="78"/>
      <c r="AG737" s="78"/>
      <c r="AH737" s="78"/>
      <c r="AI737" s="78"/>
    </row>
    <row r="738" spans="1:35" ht="30" customHeight="1">
      <c r="A738" s="78"/>
      <c r="B738" s="78"/>
      <c r="C738" s="78"/>
      <c r="D738" s="78"/>
      <c r="E738" s="89"/>
      <c r="F738" s="90"/>
      <c r="G738" s="90"/>
      <c r="H738" s="78"/>
      <c r="I738" s="78"/>
      <c r="J738" s="78"/>
      <c r="K738" s="78"/>
      <c r="L738" s="78"/>
      <c r="M738" s="78"/>
      <c r="N738" s="78"/>
      <c r="O738" s="78"/>
      <c r="P738" s="78"/>
      <c r="Q738" s="78"/>
      <c r="R738" s="78"/>
      <c r="S738" s="78"/>
      <c r="T738" s="78"/>
      <c r="U738" s="78"/>
      <c r="V738" s="78"/>
      <c r="W738" s="78"/>
      <c r="X738" s="78"/>
      <c r="Y738" s="78"/>
      <c r="Z738" s="78"/>
      <c r="AA738" s="78"/>
      <c r="AB738" s="78"/>
      <c r="AC738" s="78"/>
      <c r="AD738" s="78"/>
      <c r="AE738" s="78"/>
      <c r="AF738" s="78"/>
      <c r="AG738" s="78"/>
      <c r="AH738" s="78"/>
      <c r="AI738" s="78"/>
    </row>
    <row r="739" spans="1:35" ht="30" customHeight="1">
      <c r="A739" s="78"/>
      <c r="B739" s="78"/>
      <c r="C739" s="78"/>
      <c r="D739" s="78"/>
      <c r="E739" s="89"/>
      <c r="F739" s="90"/>
      <c r="G739" s="90"/>
      <c r="H739" s="78"/>
      <c r="I739" s="78"/>
      <c r="J739" s="78"/>
      <c r="K739" s="78"/>
      <c r="L739" s="78"/>
      <c r="M739" s="78"/>
      <c r="N739" s="78"/>
      <c r="O739" s="78"/>
      <c r="P739" s="78"/>
      <c r="Q739" s="78"/>
      <c r="R739" s="78"/>
      <c r="S739" s="78"/>
      <c r="T739" s="78"/>
      <c r="U739" s="78"/>
      <c r="V739" s="78"/>
      <c r="W739" s="78"/>
      <c r="X739" s="78"/>
      <c r="Y739" s="78"/>
      <c r="Z739" s="78"/>
      <c r="AA739" s="78"/>
      <c r="AB739" s="78"/>
      <c r="AC739" s="78"/>
      <c r="AD739" s="78"/>
      <c r="AE739" s="78"/>
      <c r="AF739" s="78"/>
      <c r="AG739" s="78"/>
      <c r="AH739" s="78"/>
      <c r="AI739" s="78"/>
    </row>
    <row r="740" spans="1:35" ht="30" customHeight="1">
      <c r="A740" s="78"/>
      <c r="B740" s="78"/>
      <c r="C740" s="78"/>
      <c r="D740" s="78"/>
      <c r="E740" s="89"/>
      <c r="F740" s="90"/>
      <c r="G740" s="90"/>
      <c r="H740" s="78"/>
      <c r="I740" s="78"/>
      <c r="J740" s="78"/>
      <c r="K740" s="78"/>
      <c r="L740" s="78"/>
      <c r="M740" s="78"/>
      <c r="N740" s="78"/>
      <c r="O740" s="78"/>
      <c r="P740" s="78"/>
      <c r="Q740" s="78"/>
      <c r="R740" s="78"/>
      <c r="S740" s="78"/>
      <c r="T740" s="78"/>
      <c r="U740" s="78"/>
      <c r="V740" s="78"/>
      <c r="W740" s="78"/>
      <c r="X740" s="78"/>
      <c r="Y740" s="78"/>
      <c r="Z740" s="78"/>
      <c r="AA740" s="78"/>
      <c r="AB740" s="78"/>
      <c r="AC740" s="78"/>
      <c r="AD740" s="78"/>
      <c r="AE740" s="78"/>
      <c r="AF740" s="78"/>
      <c r="AG740" s="78"/>
      <c r="AH740" s="78"/>
      <c r="AI740" s="78"/>
    </row>
    <row r="741" spans="1:35" ht="30" customHeight="1">
      <c r="A741" s="78"/>
      <c r="B741" s="78"/>
      <c r="C741" s="78"/>
      <c r="D741" s="78"/>
      <c r="E741" s="89"/>
      <c r="F741" s="90"/>
      <c r="G741" s="90"/>
      <c r="H741" s="78"/>
      <c r="I741" s="78"/>
      <c r="J741" s="78"/>
      <c r="K741" s="78"/>
      <c r="L741" s="78"/>
      <c r="M741" s="78"/>
      <c r="N741" s="78"/>
      <c r="O741" s="78"/>
      <c r="P741" s="78"/>
      <c r="Q741" s="78"/>
      <c r="R741" s="78"/>
      <c r="S741" s="78"/>
      <c r="T741" s="78"/>
      <c r="U741" s="78"/>
      <c r="V741" s="78"/>
      <c r="W741" s="78"/>
      <c r="X741" s="78"/>
      <c r="Y741" s="78"/>
      <c r="Z741" s="78"/>
      <c r="AA741" s="78"/>
      <c r="AB741" s="78"/>
      <c r="AC741" s="78"/>
      <c r="AD741" s="78"/>
      <c r="AE741" s="78"/>
      <c r="AF741" s="78"/>
      <c r="AG741" s="78"/>
      <c r="AH741" s="78"/>
      <c r="AI741" s="78"/>
    </row>
    <row r="742" spans="1:35" ht="30" customHeight="1">
      <c r="A742" s="78"/>
      <c r="B742" s="78"/>
      <c r="C742" s="78"/>
      <c r="D742" s="78"/>
      <c r="E742" s="89"/>
      <c r="F742" s="90"/>
      <c r="G742" s="90"/>
      <c r="H742" s="78"/>
      <c r="I742" s="78"/>
      <c r="J742" s="78"/>
      <c r="K742" s="78"/>
      <c r="L742" s="78"/>
      <c r="M742" s="78"/>
      <c r="N742" s="78"/>
      <c r="O742" s="78"/>
      <c r="P742" s="78"/>
      <c r="Q742" s="78"/>
      <c r="R742" s="78"/>
      <c r="S742" s="78"/>
      <c r="T742" s="78"/>
      <c r="U742" s="78"/>
      <c r="V742" s="78"/>
      <c r="W742" s="78"/>
      <c r="X742" s="78"/>
      <c r="Y742" s="78"/>
      <c r="Z742" s="78"/>
      <c r="AA742" s="78"/>
      <c r="AB742" s="78"/>
      <c r="AC742" s="78"/>
      <c r="AD742" s="78"/>
      <c r="AE742" s="78"/>
      <c r="AF742" s="78"/>
      <c r="AG742" s="78"/>
      <c r="AH742" s="78"/>
      <c r="AI742" s="78"/>
    </row>
    <row r="743" spans="1:35" ht="30" customHeight="1">
      <c r="A743" s="78"/>
      <c r="B743" s="78"/>
      <c r="C743" s="78"/>
      <c r="D743" s="78"/>
      <c r="E743" s="89"/>
      <c r="F743" s="90"/>
      <c r="G743" s="90"/>
      <c r="H743" s="78"/>
      <c r="I743" s="78"/>
      <c r="J743" s="78"/>
      <c r="K743" s="78"/>
      <c r="L743" s="78"/>
      <c r="M743" s="78"/>
      <c r="N743" s="78"/>
      <c r="O743" s="78"/>
      <c r="P743" s="78"/>
      <c r="Q743" s="78"/>
      <c r="R743" s="78"/>
      <c r="S743" s="78"/>
      <c r="T743" s="78"/>
      <c r="U743" s="78"/>
      <c r="V743" s="78"/>
      <c r="W743" s="78"/>
      <c r="X743" s="78"/>
      <c r="Y743" s="78"/>
      <c r="Z743" s="78"/>
      <c r="AA743" s="78"/>
      <c r="AB743" s="78"/>
      <c r="AC743" s="78"/>
      <c r="AD743" s="78"/>
      <c r="AE743" s="78"/>
      <c r="AF743" s="78"/>
      <c r="AG743" s="78"/>
      <c r="AH743" s="78"/>
      <c r="AI743" s="78"/>
    </row>
    <row r="744" spans="1:35" ht="30" customHeight="1">
      <c r="A744" s="78"/>
      <c r="B744" s="78"/>
      <c r="C744" s="78"/>
      <c r="D744" s="78"/>
      <c r="E744" s="89"/>
      <c r="F744" s="90"/>
      <c r="G744" s="90"/>
      <c r="H744" s="78"/>
      <c r="I744" s="78"/>
      <c r="J744" s="78"/>
      <c r="K744" s="78"/>
      <c r="L744" s="78"/>
      <c r="M744" s="78"/>
      <c r="N744" s="78"/>
      <c r="O744" s="78"/>
      <c r="P744" s="78"/>
      <c r="Q744" s="78"/>
      <c r="R744" s="78"/>
      <c r="S744" s="78"/>
      <c r="T744" s="78"/>
      <c r="U744" s="78"/>
      <c r="V744" s="78"/>
      <c r="W744" s="78"/>
      <c r="X744" s="78"/>
      <c r="Y744" s="78"/>
      <c r="Z744" s="78"/>
      <c r="AA744" s="78"/>
      <c r="AB744" s="78"/>
      <c r="AC744" s="78"/>
      <c r="AD744" s="78"/>
      <c r="AE744" s="78"/>
      <c r="AF744" s="78"/>
      <c r="AG744" s="78"/>
      <c r="AH744" s="78"/>
      <c r="AI744" s="78"/>
    </row>
    <row r="745" spans="1:35" ht="30" customHeight="1">
      <c r="A745" s="78"/>
      <c r="B745" s="78"/>
      <c r="C745" s="78"/>
      <c r="D745" s="78"/>
      <c r="E745" s="89"/>
      <c r="F745" s="90"/>
      <c r="G745" s="90"/>
      <c r="H745" s="78"/>
      <c r="I745" s="78"/>
      <c r="J745" s="78"/>
      <c r="K745" s="78"/>
      <c r="L745" s="78"/>
      <c r="M745" s="78"/>
      <c r="N745" s="78"/>
      <c r="O745" s="78"/>
      <c r="P745" s="78"/>
      <c r="Q745" s="78"/>
      <c r="R745" s="78"/>
      <c r="S745" s="78"/>
      <c r="T745" s="78"/>
      <c r="U745" s="78"/>
      <c r="V745" s="78"/>
      <c r="W745" s="78"/>
      <c r="X745" s="78"/>
      <c r="Y745" s="78"/>
      <c r="Z745" s="78"/>
      <c r="AA745" s="78"/>
      <c r="AB745" s="78"/>
      <c r="AC745" s="78"/>
      <c r="AD745" s="78"/>
      <c r="AE745" s="78"/>
      <c r="AF745" s="78"/>
      <c r="AG745" s="78"/>
      <c r="AH745" s="78"/>
      <c r="AI745" s="78"/>
    </row>
    <row r="746" spans="1:35" ht="30" customHeight="1">
      <c r="A746" s="78"/>
      <c r="B746" s="78"/>
      <c r="C746" s="78"/>
      <c r="D746" s="78"/>
      <c r="E746" s="89"/>
      <c r="F746" s="90"/>
      <c r="G746" s="90"/>
      <c r="H746" s="78"/>
      <c r="I746" s="78"/>
      <c r="J746" s="78"/>
      <c r="K746" s="78"/>
      <c r="L746" s="78"/>
      <c r="M746" s="78"/>
      <c r="N746" s="78"/>
      <c r="O746" s="78"/>
      <c r="P746" s="78"/>
      <c r="Q746" s="78"/>
      <c r="R746" s="78"/>
      <c r="S746" s="78"/>
      <c r="T746" s="78"/>
      <c r="U746" s="78"/>
      <c r="V746" s="78"/>
      <c r="W746" s="78"/>
      <c r="X746" s="78"/>
      <c r="Y746" s="78"/>
      <c r="Z746" s="78"/>
      <c r="AA746" s="78"/>
      <c r="AB746" s="78"/>
      <c r="AC746" s="78"/>
      <c r="AD746" s="78"/>
      <c r="AE746" s="78"/>
      <c r="AF746" s="78"/>
      <c r="AG746" s="78"/>
      <c r="AH746" s="78"/>
      <c r="AI746" s="78"/>
    </row>
    <row r="747" spans="1:35" ht="30" customHeight="1">
      <c r="A747" s="78"/>
      <c r="B747" s="78"/>
      <c r="C747" s="78"/>
      <c r="D747" s="78"/>
      <c r="E747" s="89"/>
      <c r="F747" s="90"/>
      <c r="G747" s="90"/>
      <c r="H747" s="78"/>
      <c r="I747" s="78"/>
      <c r="J747" s="78"/>
      <c r="K747" s="78"/>
      <c r="L747" s="78"/>
      <c r="M747" s="78"/>
      <c r="N747" s="78"/>
      <c r="O747" s="78"/>
      <c r="P747" s="78"/>
      <c r="Q747" s="78"/>
      <c r="R747" s="78"/>
      <c r="S747" s="78"/>
      <c r="T747" s="78"/>
      <c r="U747" s="78"/>
      <c r="V747" s="78"/>
      <c r="W747" s="78"/>
      <c r="X747" s="78"/>
      <c r="Y747" s="78"/>
      <c r="Z747" s="78"/>
      <c r="AA747" s="78"/>
      <c r="AB747" s="78"/>
      <c r="AC747" s="78"/>
      <c r="AD747" s="78"/>
      <c r="AE747" s="78"/>
      <c r="AF747" s="78"/>
      <c r="AG747" s="78"/>
      <c r="AH747" s="78"/>
      <c r="AI747" s="78"/>
    </row>
    <row r="748" spans="1:35" ht="30" customHeight="1">
      <c r="A748" s="78"/>
      <c r="B748" s="78"/>
      <c r="C748" s="78"/>
      <c r="D748" s="78"/>
      <c r="E748" s="89"/>
      <c r="F748" s="90"/>
      <c r="G748" s="90"/>
      <c r="H748" s="78"/>
      <c r="I748" s="78"/>
      <c r="J748" s="78"/>
      <c r="K748" s="78"/>
      <c r="L748" s="78"/>
      <c r="M748" s="78"/>
      <c r="N748" s="78"/>
      <c r="O748" s="78"/>
      <c r="P748" s="78"/>
      <c r="Q748" s="78"/>
      <c r="R748" s="78"/>
      <c r="S748" s="78"/>
      <c r="T748" s="78"/>
      <c r="U748" s="78"/>
      <c r="V748" s="78"/>
      <c r="W748" s="78"/>
      <c r="X748" s="78"/>
      <c r="Y748" s="78"/>
      <c r="Z748" s="78"/>
      <c r="AA748" s="78"/>
      <c r="AB748" s="78"/>
      <c r="AC748" s="78"/>
      <c r="AD748" s="78"/>
      <c r="AE748" s="78"/>
      <c r="AF748" s="78"/>
      <c r="AG748" s="78"/>
      <c r="AH748" s="78"/>
      <c r="AI748" s="78"/>
    </row>
    <row r="749" spans="1:35" ht="30" customHeight="1">
      <c r="A749" s="78"/>
      <c r="B749" s="78"/>
      <c r="C749" s="78"/>
      <c r="D749" s="78"/>
      <c r="E749" s="89"/>
      <c r="F749" s="90"/>
      <c r="G749" s="90"/>
      <c r="H749" s="78"/>
      <c r="I749" s="78"/>
      <c r="J749" s="78"/>
      <c r="K749" s="78"/>
      <c r="L749" s="78"/>
      <c r="M749" s="78"/>
      <c r="N749" s="78"/>
      <c r="O749" s="78"/>
      <c r="P749" s="78"/>
      <c r="Q749" s="78"/>
      <c r="R749" s="78"/>
      <c r="S749" s="78"/>
      <c r="T749" s="78"/>
      <c r="U749" s="78"/>
      <c r="V749" s="78"/>
      <c r="W749" s="78"/>
      <c r="X749" s="78"/>
      <c r="Y749" s="78"/>
      <c r="Z749" s="78"/>
      <c r="AA749" s="78"/>
      <c r="AB749" s="78"/>
      <c r="AC749" s="78"/>
      <c r="AD749" s="78"/>
      <c r="AE749" s="78"/>
      <c r="AF749" s="78"/>
      <c r="AG749" s="78"/>
      <c r="AH749" s="78"/>
      <c r="AI749" s="78"/>
    </row>
    <row r="750" spans="1:35" ht="30" customHeight="1">
      <c r="A750" s="78"/>
      <c r="B750" s="78"/>
      <c r="C750" s="78"/>
      <c r="D750" s="78"/>
      <c r="E750" s="89"/>
      <c r="F750" s="90"/>
      <c r="G750" s="90"/>
      <c r="H750" s="78"/>
      <c r="I750" s="78"/>
      <c r="J750" s="78"/>
      <c r="K750" s="78"/>
      <c r="L750" s="78"/>
      <c r="M750" s="78"/>
      <c r="N750" s="78"/>
      <c r="O750" s="78"/>
      <c r="P750" s="78"/>
      <c r="Q750" s="78"/>
      <c r="R750" s="78"/>
      <c r="S750" s="78"/>
      <c r="T750" s="78"/>
      <c r="U750" s="78"/>
      <c r="V750" s="78"/>
      <c r="W750" s="78"/>
      <c r="X750" s="78"/>
      <c r="Y750" s="78"/>
      <c r="Z750" s="78"/>
      <c r="AA750" s="78"/>
      <c r="AB750" s="78"/>
      <c r="AC750" s="78"/>
      <c r="AD750" s="78"/>
      <c r="AE750" s="78"/>
      <c r="AF750" s="78"/>
      <c r="AG750" s="78"/>
      <c r="AH750" s="78"/>
      <c r="AI750" s="78"/>
    </row>
    <row r="751" spans="1:35" ht="30" customHeight="1">
      <c r="A751" s="78"/>
      <c r="B751" s="78"/>
      <c r="C751" s="78"/>
      <c r="D751" s="78"/>
      <c r="E751" s="89"/>
      <c r="F751" s="90"/>
      <c r="G751" s="90"/>
      <c r="H751" s="78"/>
      <c r="I751" s="78"/>
      <c r="J751" s="78"/>
      <c r="K751" s="78"/>
      <c r="L751" s="78"/>
      <c r="M751" s="78"/>
      <c r="N751" s="78"/>
      <c r="O751" s="78"/>
      <c r="P751" s="78"/>
      <c r="Q751" s="78"/>
      <c r="R751" s="78"/>
      <c r="S751" s="78"/>
      <c r="T751" s="78"/>
      <c r="U751" s="78"/>
      <c r="V751" s="78"/>
      <c r="W751" s="78"/>
      <c r="X751" s="78"/>
      <c r="Y751" s="78"/>
      <c r="Z751" s="78"/>
      <c r="AA751" s="78"/>
      <c r="AB751" s="78"/>
      <c r="AC751" s="78"/>
      <c r="AD751" s="78"/>
      <c r="AE751" s="78"/>
      <c r="AF751" s="78"/>
      <c r="AG751" s="78"/>
      <c r="AH751" s="78"/>
      <c r="AI751" s="78"/>
    </row>
    <row r="752" spans="1:35" ht="30" customHeight="1">
      <c r="A752" s="78"/>
      <c r="B752" s="78"/>
      <c r="C752" s="78"/>
      <c r="D752" s="78"/>
      <c r="E752" s="89"/>
      <c r="F752" s="90"/>
      <c r="G752" s="90"/>
      <c r="H752" s="78"/>
      <c r="I752" s="78"/>
      <c r="J752" s="78"/>
      <c r="K752" s="78"/>
      <c r="L752" s="78"/>
      <c r="M752" s="78"/>
      <c r="N752" s="78"/>
      <c r="O752" s="78"/>
      <c r="P752" s="78"/>
      <c r="Q752" s="78"/>
      <c r="R752" s="78"/>
      <c r="S752" s="78"/>
      <c r="T752" s="78"/>
      <c r="U752" s="78"/>
      <c r="V752" s="78"/>
      <c r="W752" s="78"/>
      <c r="X752" s="78"/>
      <c r="Y752" s="78"/>
      <c r="Z752" s="78"/>
      <c r="AA752" s="78"/>
      <c r="AB752" s="78"/>
      <c r="AC752" s="78"/>
      <c r="AD752" s="78"/>
      <c r="AE752" s="78"/>
      <c r="AF752" s="78"/>
      <c r="AG752" s="78"/>
      <c r="AH752" s="78"/>
      <c r="AI752" s="78"/>
    </row>
    <row r="753" spans="1:35" ht="30" customHeight="1">
      <c r="A753" s="78"/>
      <c r="B753" s="78"/>
      <c r="C753" s="78"/>
      <c r="D753" s="78"/>
      <c r="E753" s="89"/>
      <c r="F753" s="90"/>
      <c r="G753" s="90"/>
      <c r="H753" s="78"/>
      <c r="I753" s="78"/>
      <c r="J753" s="78"/>
      <c r="K753" s="78"/>
      <c r="L753" s="78"/>
      <c r="M753" s="78"/>
      <c r="N753" s="78"/>
      <c r="O753" s="78"/>
      <c r="P753" s="78"/>
      <c r="Q753" s="78"/>
      <c r="R753" s="78"/>
      <c r="S753" s="78"/>
      <c r="T753" s="78"/>
      <c r="U753" s="78"/>
      <c r="V753" s="78"/>
      <c r="W753" s="78"/>
      <c r="X753" s="78"/>
      <c r="Y753" s="78"/>
      <c r="Z753" s="78"/>
      <c r="AA753" s="78"/>
      <c r="AB753" s="78"/>
      <c r="AC753" s="78"/>
      <c r="AD753" s="78"/>
      <c r="AE753" s="78"/>
      <c r="AF753" s="78"/>
      <c r="AG753" s="78"/>
      <c r="AH753" s="78"/>
      <c r="AI753" s="78"/>
    </row>
    <row r="754" spans="1:35" ht="30" customHeight="1">
      <c r="A754" s="78"/>
      <c r="B754" s="78"/>
      <c r="C754" s="78"/>
      <c r="D754" s="78"/>
      <c r="E754" s="89"/>
      <c r="F754" s="90"/>
      <c r="G754" s="90"/>
      <c r="H754" s="78"/>
      <c r="I754" s="78"/>
      <c r="J754" s="78"/>
      <c r="K754" s="78"/>
      <c r="L754" s="78"/>
      <c r="M754" s="78"/>
      <c r="N754" s="78"/>
      <c r="O754" s="78"/>
      <c r="P754" s="78"/>
      <c r="Q754" s="78"/>
      <c r="R754" s="78"/>
      <c r="S754" s="78"/>
      <c r="T754" s="78"/>
      <c r="U754" s="78"/>
      <c r="V754" s="78"/>
      <c r="W754" s="78"/>
      <c r="X754" s="78"/>
      <c r="Y754" s="78"/>
      <c r="Z754" s="78"/>
      <c r="AA754" s="78"/>
      <c r="AB754" s="78"/>
      <c r="AC754" s="78"/>
      <c r="AD754" s="78"/>
      <c r="AE754" s="78"/>
      <c r="AF754" s="78"/>
      <c r="AG754" s="78"/>
      <c r="AH754" s="78"/>
      <c r="AI754" s="78"/>
    </row>
    <row r="755" spans="1:35" ht="30" customHeight="1">
      <c r="A755" s="78"/>
      <c r="B755" s="78"/>
      <c r="C755" s="78"/>
      <c r="D755" s="78"/>
      <c r="E755" s="89"/>
      <c r="F755" s="90"/>
      <c r="G755" s="90"/>
      <c r="H755" s="78"/>
      <c r="I755" s="78"/>
      <c r="J755" s="78"/>
      <c r="K755" s="78"/>
      <c r="L755" s="78"/>
      <c r="M755" s="78"/>
      <c r="N755" s="78"/>
      <c r="O755" s="78"/>
      <c r="P755" s="78"/>
      <c r="Q755" s="78"/>
      <c r="R755" s="78"/>
      <c r="S755" s="78"/>
      <c r="T755" s="78"/>
      <c r="U755" s="78"/>
      <c r="V755" s="78"/>
      <c r="W755" s="78"/>
      <c r="X755" s="78"/>
      <c r="Y755" s="78"/>
      <c r="Z755" s="78"/>
      <c r="AA755" s="78"/>
      <c r="AB755" s="78"/>
      <c r="AC755" s="78"/>
      <c r="AD755" s="78"/>
      <c r="AE755" s="78"/>
      <c r="AF755" s="78"/>
      <c r="AG755" s="78"/>
      <c r="AH755" s="78"/>
      <c r="AI755" s="78"/>
    </row>
    <row r="756" spans="1:35" ht="30" customHeight="1">
      <c r="A756" s="78"/>
      <c r="B756" s="78"/>
      <c r="C756" s="78"/>
      <c r="D756" s="78"/>
      <c r="E756" s="89"/>
      <c r="F756" s="90"/>
      <c r="G756" s="90"/>
      <c r="H756" s="78"/>
      <c r="I756" s="78"/>
      <c r="J756" s="78"/>
      <c r="K756" s="78"/>
      <c r="L756" s="78"/>
      <c r="M756" s="78"/>
      <c r="N756" s="78"/>
      <c r="O756" s="78"/>
      <c r="P756" s="78"/>
      <c r="Q756" s="78"/>
      <c r="R756" s="78"/>
      <c r="S756" s="78"/>
      <c r="T756" s="78"/>
      <c r="U756" s="78"/>
      <c r="V756" s="78"/>
      <c r="W756" s="78"/>
      <c r="X756" s="78"/>
      <c r="Y756" s="78"/>
      <c r="Z756" s="78"/>
      <c r="AA756" s="78"/>
      <c r="AB756" s="78"/>
      <c r="AC756" s="78"/>
      <c r="AD756" s="78"/>
      <c r="AE756" s="78"/>
      <c r="AF756" s="78"/>
      <c r="AG756" s="78"/>
      <c r="AH756" s="78"/>
      <c r="AI756" s="78"/>
    </row>
    <row r="757" spans="1:35" ht="30" customHeight="1">
      <c r="A757" s="78"/>
      <c r="B757" s="78"/>
      <c r="C757" s="78"/>
      <c r="D757" s="78"/>
      <c r="E757" s="89"/>
      <c r="F757" s="90"/>
      <c r="G757" s="90"/>
      <c r="H757" s="78"/>
      <c r="I757" s="78"/>
      <c r="J757" s="78"/>
      <c r="K757" s="78"/>
      <c r="L757" s="78"/>
      <c r="M757" s="78"/>
      <c r="N757" s="78"/>
      <c r="O757" s="78"/>
      <c r="P757" s="78"/>
      <c r="Q757" s="78"/>
      <c r="R757" s="78"/>
      <c r="S757" s="78"/>
      <c r="T757" s="78"/>
      <c r="U757" s="78"/>
      <c r="V757" s="78"/>
      <c r="W757" s="78"/>
      <c r="X757" s="78"/>
      <c r="Y757" s="78"/>
      <c r="Z757" s="78"/>
      <c r="AA757" s="78"/>
      <c r="AB757" s="78"/>
      <c r="AC757" s="78"/>
      <c r="AD757" s="78"/>
      <c r="AE757" s="78"/>
      <c r="AF757" s="78"/>
      <c r="AG757" s="78"/>
      <c r="AH757" s="78"/>
      <c r="AI757" s="78"/>
    </row>
    <row r="758" spans="1:35" ht="30" customHeight="1">
      <c r="A758" s="78"/>
      <c r="B758" s="78"/>
      <c r="C758" s="78"/>
      <c r="D758" s="78"/>
      <c r="E758" s="89"/>
      <c r="F758" s="90"/>
      <c r="G758" s="90"/>
      <c r="H758" s="78"/>
      <c r="I758" s="78"/>
      <c r="J758" s="78"/>
      <c r="K758" s="78"/>
      <c r="L758" s="78"/>
      <c r="M758" s="78"/>
      <c r="N758" s="78"/>
      <c r="O758" s="78"/>
      <c r="P758" s="78"/>
      <c r="Q758" s="78"/>
      <c r="R758" s="78"/>
      <c r="S758" s="78"/>
      <c r="T758" s="78"/>
      <c r="U758" s="78"/>
      <c r="V758" s="78"/>
      <c r="W758" s="78"/>
      <c r="X758" s="78"/>
      <c r="Y758" s="78"/>
      <c r="Z758" s="78"/>
      <c r="AA758" s="78"/>
      <c r="AB758" s="78"/>
      <c r="AC758" s="78"/>
      <c r="AD758" s="78"/>
      <c r="AE758" s="78"/>
      <c r="AF758" s="78"/>
      <c r="AG758" s="78"/>
      <c r="AH758" s="78"/>
      <c r="AI758" s="78"/>
    </row>
    <row r="759" spans="1:35" ht="30" customHeight="1">
      <c r="A759" s="78"/>
      <c r="B759" s="78"/>
      <c r="C759" s="78"/>
      <c r="D759" s="78"/>
      <c r="E759" s="89"/>
      <c r="F759" s="90"/>
      <c r="G759" s="90"/>
      <c r="H759" s="78"/>
      <c r="I759" s="78"/>
      <c r="J759" s="78"/>
      <c r="K759" s="78"/>
      <c r="L759" s="78"/>
      <c r="M759" s="78"/>
      <c r="N759" s="78"/>
      <c r="O759" s="78"/>
      <c r="P759" s="78"/>
      <c r="Q759" s="78"/>
      <c r="R759" s="78"/>
      <c r="S759" s="78"/>
      <c r="T759" s="78"/>
      <c r="U759" s="78"/>
      <c r="V759" s="78"/>
      <c r="W759" s="78"/>
      <c r="X759" s="78"/>
      <c r="Y759" s="78"/>
      <c r="Z759" s="78"/>
      <c r="AA759" s="78"/>
      <c r="AB759" s="78"/>
      <c r="AC759" s="78"/>
      <c r="AD759" s="78"/>
      <c r="AE759" s="78"/>
      <c r="AF759" s="78"/>
      <c r="AG759" s="78"/>
      <c r="AH759" s="78"/>
      <c r="AI759" s="78"/>
    </row>
    <row r="760" spans="1:35" ht="30" customHeight="1">
      <c r="A760" s="78"/>
      <c r="B760" s="78"/>
      <c r="C760" s="78"/>
      <c r="D760" s="78"/>
      <c r="E760" s="89"/>
      <c r="F760" s="90"/>
      <c r="G760" s="90"/>
      <c r="H760" s="78"/>
      <c r="I760" s="78"/>
      <c r="J760" s="78"/>
      <c r="K760" s="78"/>
      <c r="L760" s="78"/>
      <c r="M760" s="78"/>
      <c r="N760" s="78"/>
      <c r="O760" s="78"/>
      <c r="P760" s="78"/>
      <c r="Q760" s="78"/>
      <c r="R760" s="78"/>
      <c r="S760" s="78"/>
      <c r="T760" s="78"/>
      <c r="U760" s="78"/>
      <c r="V760" s="78"/>
      <c r="W760" s="78"/>
      <c r="X760" s="78"/>
      <c r="Y760" s="78"/>
      <c r="Z760" s="78"/>
      <c r="AA760" s="78"/>
      <c r="AB760" s="78"/>
      <c r="AC760" s="78"/>
      <c r="AD760" s="78"/>
      <c r="AE760" s="78"/>
      <c r="AF760" s="78"/>
      <c r="AG760" s="78"/>
      <c r="AH760" s="78"/>
      <c r="AI760" s="78"/>
    </row>
    <row r="761" spans="1:35" ht="30" customHeight="1">
      <c r="A761" s="78"/>
      <c r="B761" s="78"/>
      <c r="C761" s="78"/>
      <c r="D761" s="78"/>
      <c r="E761" s="89"/>
      <c r="F761" s="90"/>
      <c r="G761" s="90"/>
      <c r="H761" s="78"/>
      <c r="I761" s="78"/>
      <c r="J761" s="78"/>
      <c r="K761" s="78"/>
      <c r="L761" s="78"/>
      <c r="M761" s="78"/>
      <c r="N761" s="78"/>
      <c r="O761" s="78"/>
      <c r="P761" s="78"/>
      <c r="Q761" s="78"/>
      <c r="R761" s="78"/>
      <c r="S761" s="78"/>
      <c r="T761" s="78"/>
      <c r="U761" s="78"/>
      <c r="V761" s="78"/>
      <c r="W761" s="78"/>
      <c r="X761" s="78"/>
      <c r="Y761" s="78"/>
      <c r="Z761" s="78"/>
      <c r="AA761" s="78"/>
      <c r="AB761" s="78"/>
      <c r="AC761" s="78"/>
      <c r="AD761" s="78"/>
      <c r="AE761" s="78"/>
      <c r="AF761" s="78"/>
      <c r="AG761" s="78"/>
      <c r="AH761" s="78"/>
      <c r="AI761" s="78"/>
    </row>
    <row r="762" spans="1:35" ht="30" customHeight="1">
      <c r="A762" s="78"/>
      <c r="B762" s="78"/>
      <c r="C762" s="78"/>
      <c r="D762" s="78"/>
      <c r="E762" s="89"/>
      <c r="F762" s="90"/>
      <c r="G762" s="90"/>
      <c r="H762" s="78"/>
      <c r="I762" s="78"/>
      <c r="J762" s="78"/>
      <c r="K762" s="78"/>
      <c r="L762" s="78"/>
      <c r="M762" s="78"/>
      <c r="N762" s="78"/>
      <c r="O762" s="78"/>
      <c r="P762" s="78"/>
      <c r="Q762" s="78"/>
      <c r="R762" s="78"/>
      <c r="S762" s="78"/>
      <c r="T762" s="78"/>
      <c r="U762" s="78"/>
      <c r="V762" s="78"/>
      <c r="W762" s="78"/>
      <c r="X762" s="78"/>
      <c r="Y762" s="78"/>
      <c r="Z762" s="78"/>
      <c r="AA762" s="78"/>
      <c r="AB762" s="78"/>
      <c r="AC762" s="78"/>
      <c r="AD762" s="78"/>
      <c r="AE762" s="78"/>
      <c r="AF762" s="78"/>
      <c r="AG762" s="78"/>
      <c r="AH762" s="78"/>
      <c r="AI762" s="78"/>
    </row>
    <row r="763" spans="1:35" ht="30" customHeight="1">
      <c r="A763" s="78"/>
      <c r="B763" s="78"/>
      <c r="C763" s="78"/>
      <c r="D763" s="78"/>
      <c r="E763" s="89"/>
      <c r="F763" s="90"/>
      <c r="G763" s="90"/>
      <c r="H763" s="78"/>
      <c r="I763" s="78"/>
      <c r="J763" s="78"/>
      <c r="K763" s="78"/>
      <c r="L763" s="78"/>
      <c r="M763" s="78"/>
      <c r="N763" s="78"/>
      <c r="O763" s="78"/>
      <c r="P763" s="78"/>
      <c r="Q763" s="78"/>
      <c r="R763" s="78"/>
      <c r="S763" s="78"/>
      <c r="T763" s="78"/>
      <c r="U763" s="78"/>
      <c r="V763" s="78"/>
      <c r="W763" s="78"/>
      <c r="X763" s="78"/>
      <c r="Y763" s="78"/>
      <c r="Z763" s="78"/>
      <c r="AA763" s="78"/>
      <c r="AB763" s="78"/>
      <c r="AC763" s="78"/>
      <c r="AD763" s="78"/>
      <c r="AE763" s="78"/>
      <c r="AF763" s="78"/>
      <c r="AG763" s="78"/>
      <c r="AH763" s="78"/>
      <c r="AI763" s="78"/>
    </row>
    <row r="764" spans="1:35" ht="30" customHeight="1">
      <c r="A764" s="78"/>
      <c r="B764" s="78"/>
      <c r="C764" s="78"/>
      <c r="D764" s="78"/>
      <c r="E764" s="89"/>
      <c r="F764" s="90"/>
      <c r="G764" s="90"/>
      <c r="H764" s="78"/>
      <c r="I764" s="78"/>
      <c r="J764" s="78"/>
      <c r="K764" s="78"/>
      <c r="L764" s="78"/>
      <c r="M764" s="78"/>
      <c r="N764" s="78"/>
      <c r="O764" s="78"/>
      <c r="P764" s="78"/>
      <c r="Q764" s="78"/>
      <c r="R764" s="78"/>
      <c r="S764" s="78"/>
      <c r="T764" s="78"/>
      <c r="U764" s="78"/>
      <c r="V764" s="78"/>
      <c r="W764" s="78"/>
      <c r="X764" s="78"/>
      <c r="Y764" s="78"/>
      <c r="Z764" s="78"/>
      <c r="AA764" s="78"/>
      <c r="AB764" s="78"/>
      <c r="AC764" s="78"/>
      <c r="AD764" s="78"/>
      <c r="AE764" s="78"/>
      <c r="AF764" s="78"/>
      <c r="AG764" s="78"/>
      <c r="AH764" s="78"/>
      <c r="AI764" s="78"/>
    </row>
    <row r="765" spans="1:35" ht="30" customHeight="1">
      <c r="A765" s="78"/>
      <c r="B765" s="78"/>
      <c r="C765" s="78"/>
      <c r="D765" s="78"/>
      <c r="E765" s="89"/>
      <c r="F765" s="90"/>
      <c r="G765" s="90"/>
      <c r="H765" s="78"/>
      <c r="I765" s="78"/>
      <c r="J765" s="78"/>
      <c r="K765" s="78"/>
      <c r="L765" s="78"/>
      <c r="M765" s="78"/>
      <c r="N765" s="78"/>
      <c r="O765" s="78"/>
      <c r="P765" s="78"/>
      <c r="Q765" s="78"/>
      <c r="R765" s="78"/>
      <c r="S765" s="78"/>
      <c r="T765" s="78"/>
      <c r="U765" s="78"/>
      <c r="V765" s="78"/>
      <c r="W765" s="78"/>
      <c r="X765" s="78"/>
      <c r="Y765" s="78"/>
      <c r="Z765" s="78"/>
      <c r="AA765" s="78"/>
      <c r="AB765" s="78"/>
      <c r="AC765" s="78"/>
      <c r="AD765" s="78"/>
      <c r="AE765" s="78"/>
      <c r="AF765" s="78"/>
      <c r="AG765" s="78"/>
      <c r="AH765" s="78"/>
      <c r="AI765" s="78"/>
    </row>
    <row r="766" spans="1:35" ht="30" customHeight="1">
      <c r="A766" s="78"/>
      <c r="B766" s="78"/>
      <c r="C766" s="78"/>
      <c r="D766" s="78"/>
      <c r="E766" s="89"/>
      <c r="F766" s="90"/>
      <c r="G766" s="90"/>
      <c r="H766" s="78"/>
      <c r="I766" s="78"/>
      <c r="J766" s="78"/>
      <c r="K766" s="78"/>
      <c r="L766" s="78"/>
      <c r="M766" s="78"/>
      <c r="N766" s="78"/>
      <c r="O766" s="78"/>
      <c r="P766" s="78"/>
      <c r="Q766" s="78"/>
      <c r="R766" s="78"/>
      <c r="S766" s="78"/>
      <c r="T766" s="78"/>
      <c r="U766" s="78"/>
      <c r="V766" s="78"/>
      <c r="W766" s="78"/>
      <c r="X766" s="78"/>
      <c r="Y766" s="78"/>
      <c r="Z766" s="78"/>
      <c r="AA766" s="78"/>
      <c r="AB766" s="78"/>
      <c r="AC766" s="78"/>
      <c r="AD766" s="78"/>
      <c r="AE766" s="78"/>
      <c r="AF766" s="78"/>
      <c r="AG766" s="78"/>
      <c r="AH766" s="78"/>
      <c r="AI766" s="78"/>
    </row>
    <row r="767" spans="1:35" ht="30" customHeight="1">
      <c r="A767" s="78"/>
      <c r="B767" s="78"/>
      <c r="C767" s="78"/>
      <c r="D767" s="78"/>
      <c r="E767" s="89"/>
      <c r="F767" s="90"/>
      <c r="G767" s="90"/>
      <c r="H767" s="78"/>
      <c r="I767" s="78"/>
      <c r="J767" s="78"/>
      <c r="K767" s="78"/>
      <c r="L767" s="78"/>
      <c r="M767" s="78"/>
      <c r="N767" s="78"/>
      <c r="O767" s="78"/>
      <c r="P767" s="78"/>
      <c r="Q767" s="78"/>
      <c r="R767" s="78"/>
      <c r="S767" s="78"/>
      <c r="T767" s="78"/>
      <c r="U767" s="78"/>
      <c r="V767" s="78"/>
      <c r="W767" s="78"/>
      <c r="X767" s="78"/>
      <c r="Y767" s="78"/>
      <c r="Z767" s="78"/>
      <c r="AA767" s="78"/>
      <c r="AB767" s="78"/>
      <c r="AC767" s="78"/>
      <c r="AD767" s="78"/>
      <c r="AE767" s="78"/>
      <c r="AF767" s="78"/>
      <c r="AG767" s="78"/>
      <c r="AH767" s="78"/>
      <c r="AI767" s="78"/>
    </row>
    <row r="768" spans="1:35" ht="30" customHeight="1">
      <c r="A768" s="78"/>
      <c r="B768" s="78"/>
      <c r="C768" s="78"/>
      <c r="D768" s="78"/>
      <c r="E768" s="89"/>
      <c r="F768" s="90"/>
      <c r="G768" s="90"/>
      <c r="H768" s="78"/>
      <c r="I768" s="78"/>
      <c r="J768" s="78"/>
      <c r="K768" s="78"/>
      <c r="L768" s="78"/>
      <c r="M768" s="78"/>
      <c r="N768" s="78"/>
      <c r="O768" s="78"/>
      <c r="P768" s="78"/>
      <c r="Q768" s="78"/>
      <c r="R768" s="78"/>
      <c r="S768" s="78"/>
      <c r="T768" s="78"/>
      <c r="U768" s="78"/>
      <c r="V768" s="78"/>
      <c r="W768" s="78"/>
      <c r="X768" s="78"/>
      <c r="Y768" s="78"/>
      <c r="Z768" s="78"/>
      <c r="AA768" s="78"/>
      <c r="AB768" s="78"/>
      <c r="AC768" s="78"/>
      <c r="AD768" s="78"/>
      <c r="AE768" s="78"/>
      <c r="AF768" s="78"/>
      <c r="AG768" s="78"/>
      <c r="AH768" s="78"/>
      <c r="AI768" s="78"/>
    </row>
    <row r="769" spans="1:35" ht="30" customHeight="1">
      <c r="A769" s="78"/>
      <c r="B769" s="78"/>
      <c r="C769" s="78"/>
      <c r="D769" s="78"/>
      <c r="E769" s="89"/>
      <c r="F769" s="90"/>
      <c r="G769" s="90"/>
      <c r="H769" s="78"/>
      <c r="I769" s="78"/>
      <c r="J769" s="78"/>
      <c r="K769" s="78"/>
      <c r="L769" s="78"/>
      <c r="M769" s="78"/>
      <c r="N769" s="78"/>
      <c r="O769" s="78"/>
      <c r="P769" s="78"/>
      <c r="Q769" s="78"/>
      <c r="R769" s="78"/>
      <c r="S769" s="78"/>
      <c r="T769" s="78"/>
      <c r="U769" s="78"/>
      <c r="V769" s="78"/>
      <c r="W769" s="78"/>
      <c r="X769" s="78"/>
      <c r="Y769" s="78"/>
      <c r="Z769" s="78"/>
      <c r="AA769" s="78"/>
      <c r="AB769" s="78"/>
      <c r="AC769" s="78"/>
      <c r="AD769" s="78"/>
      <c r="AE769" s="78"/>
      <c r="AF769" s="78"/>
      <c r="AG769" s="78"/>
      <c r="AH769" s="78"/>
      <c r="AI769" s="78"/>
    </row>
    <row r="770" spans="1:35" ht="30" customHeight="1">
      <c r="A770" s="78"/>
      <c r="B770" s="78"/>
      <c r="C770" s="78"/>
      <c r="D770" s="78"/>
      <c r="E770" s="89"/>
      <c r="F770" s="90"/>
      <c r="G770" s="90"/>
      <c r="H770" s="78"/>
      <c r="I770" s="78"/>
      <c r="J770" s="78"/>
      <c r="K770" s="78"/>
      <c r="L770" s="78"/>
      <c r="M770" s="78"/>
      <c r="N770" s="78"/>
      <c r="O770" s="78"/>
      <c r="P770" s="78"/>
      <c r="Q770" s="78"/>
      <c r="R770" s="78"/>
      <c r="S770" s="78"/>
      <c r="T770" s="78"/>
      <c r="U770" s="78"/>
      <c r="V770" s="78"/>
      <c r="W770" s="78"/>
      <c r="X770" s="78"/>
      <c r="Y770" s="78"/>
      <c r="Z770" s="78"/>
      <c r="AA770" s="78"/>
      <c r="AB770" s="78"/>
      <c r="AC770" s="78"/>
      <c r="AD770" s="78"/>
      <c r="AE770" s="78"/>
      <c r="AF770" s="78"/>
      <c r="AG770" s="78"/>
      <c r="AH770" s="78"/>
      <c r="AI770" s="78"/>
    </row>
    <row r="771" spans="1:35" ht="30" customHeight="1">
      <c r="A771" s="78"/>
      <c r="B771" s="78"/>
      <c r="C771" s="78"/>
      <c r="D771" s="78"/>
      <c r="E771" s="89"/>
      <c r="F771" s="90"/>
      <c r="G771" s="90"/>
      <c r="H771" s="78"/>
      <c r="I771" s="78"/>
      <c r="J771" s="78"/>
      <c r="K771" s="78"/>
      <c r="L771" s="78"/>
      <c r="M771" s="78"/>
      <c r="N771" s="78"/>
      <c r="O771" s="78"/>
      <c r="P771" s="78"/>
      <c r="Q771" s="78"/>
      <c r="R771" s="78"/>
      <c r="S771" s="78"/>
      <c r="T771" s="78"/>
      <c r="U771" s="78"/>
      <c r="V771" s="78"/>
      <c r="W771" s="78"/>
      <c r="X771" s="78"/>
      <c r="Y771" s="78"/>
      <c r="Z771" s="78"/>
      <c r="AA771" s="78"/>
      <c r="AB771" s="78"/>
      <c r="AC771" s="78"/>
      <c r="AD771" s="78"/>
      <c r="AE771" s="78"/>
      <c r="AF771" s="78"/>
      <c r="AG771" s="78"/>
      <c r="AH771" s="78"/>
      <c r="AI771" s="78"/>
    </row>
    <row r="772" spans="1:35" ht="30" customHeight="1">
      <c r="A772" s="78"/>
      <c r="B772" s="78"/>
      <c r="C772" s="78"/>
      <c r="D772" s="78"/>
      <c r="E772" s="89"/>
      <c r="F772" s="90"/>
      <c r="G772" s="90"/>
      <c r="H772" s="78"/>
      <c r="I772" s="78"/>
      <c r="J772" s="78"/>
      <c r="K772" s="78"/>
      <c r="L772" s="78"/>
      <c r="M772" s="78"/>
      <c r="N772" s="78"/>
      <c r="O772" s="78"/>
      <c r="P772" s="78"/>
      <c r="Q772" s="78"/>
      <c r="R772" s="78"/>
      <c r="S772" s="78"/>
      <c r="T772" s="78"/>
      <c r="U772" s="78"/>
      <c r="V772" s="78"/>
      <c r="W772" s="78"/>
      <c r="X772" s="78"/>
      <c r="Y772" s="78"/>
      <c r="Z772" s="78"/>
      <c r="AA772" s="78"/>
      <c r="AB772" s="78"/>
      <c r="AC772" s="78"/>
      <c r="AD772" s="78"/>
      <c r="AE772" s="78"/>
      <c r="AF772" s="78"/>
      <c r="AG772" s="78"/>
      <c r="AH772" s="78"/>
      <c r="AI772" s="78"/>
    </row>
    <row r="773" spans="1:35" ht="30" customHeight="1">
      <c r="A773" s="78"/>
      <c r="B773" s="78"/>
      <c r="C773" s="78"/>
      <c r="D773" s="78"/>
      <c r="E773" s="89"/>
      <c r="F773" s="90"/>
      <c r="G773" s="90"/>
      <c r="H773" s="78"/>
      <c r="I773" s="78"/>
      <c r="J773" s="78"/>
      <c r="K773" s="78"/>
      <c r="L773" s="78"/>
      <c r="M773" s="78"/>
      <c r="N773" s="78"/>
      <c r="O773" s="78"/>
      <c r="P773" s="78"/>
      <c r="Q773" s="78"/>
      <c r="R773" s="78"/>
      <c r="S773" s="78"/>
      <c r="T773" s="78"/>
      <c r="U773" s="78"/>
      <c r="V773" s="78"/>
      <c r="W773" s="78"/>
      <c r="X773" s="78"/>
      <c r="Y773" s="78"/>
      <c r="Z773" s="78"/>
      <c r="AA773" s="78"/>
      <c r="AB773" s="78"/>
      <c r="AC773" s="78"/>
      <c r="AD773" s="78"/>
      <c r="AE773" s="78"/>
      <c r="AF773" s="78"/>
      <c r="AG773" s="78"/>
      <c r="AH773" s="78"/>
      <c r="AI773" s="78"/>
    </row>
    <row r="774" spans="1:35" ht="30" customHeight="1">
      <c r="A774" s="78"/>
      <c r="B774" s="78"/>
      <c r="C774" s="78"/>
      <c r="D774" s="78"/>
      <c r="E774" s="89"/>
      <c r="F774" s="90"/>
      <c r="G774" s="90"/>
      <c r="H774" s="78"/>
      <c r="I774" s="78"/>
      <c r="J774" s="78"/>
      <c r="K774" s="78"/>
      <c r="L774" s="78"/>
      <c r="M774" s="78"/>
      <c r="N774" s="78"/>
      <c r="O774" s="78"/>
      <c r="P774" s="78"/>
      <c r="Q774" s="78"/>
      <c r="R774" s="78"/>
      <c r="S774" s="78"/>
      <c r="T774" s="78"/>
      <c r="U774" s="78"/>
      <c r="V774" s="78"/>
      <c r="W774" s="78"/>
      <c r="X774" s="78"/>
      <c r="Y774" s="78"/>
      <c r="Z774" s="78"/>
      <c r="AA774" s="78"/>
      <c r="AB774" s="78"/>
      <c r="AC774" s="78"/>
      <c r="AD774" s="78"/>
      <c r="AE774" s="78"/>
      <c r="AF774" s="78"/>
      <c r="AG774" s="78"/>
      <c r="AH774" s="78"/>
      <c r="AI774" s="78"/>
    </row>
    <row r="775" spans="1:35" ht="30" customHeight="1">
      <c r="A775" s="78"/>
      <c r="B775" s="78"/>
      <c r="C775" s="78"/>
      <c r="D775" s="78"/>
      <c r="E775" s="89"/>
      <c r="F775" s="90"/>
      <c r="G775" s="90"/>
      <c r="H775" s="78"/>
      <c r="I775" s="78"/>
      <c r="J775" s="78"/>
      <c r="K775" s="78"/>
      <c r="L775" s="78"/>
      <c r="M775" s="78"/>
      <c r="N775" s="78"/>
      <c r="O775" s="78"/>
      <c r="P775" s="78"/>
      <c r="Q775" s="78"/>
      <c r="R775" s="78"/>
      <c r="S775" s="78"/>
      <c r="T775" s="78"/>
      <c r="U775" s="78"/>
      <c r="V775" s="78"/>
      <c r="W775" s="78"/>
      <c r="X775" s="78"/>
      <c r="Y775" s="78"/>
      <c r="Z775" s="78"/>
      <c r="AA775" s="78"/>
      <c r="AB775" s="78"/>
      <c r="AC775" s="78"/>
      <c r="AD775" s="78"/>
      <c r="AE775" s="78"/>
      <c r="AF775" s="78"/>
      <c r="AG775" s="78"/>
      <c r="AH775" s="78"/>
      <c r="AI775" s="78"/>
    </row>
    <row r="776" spans="1:35" ht="30" customHeight="1">
      <c r="A776" s="78"/>
      <c r="B776" s="78"/>
      <c r="C776" s="78"/>
      <c r="D776" s="78"/>
      <c r="E776" s="89"/>
      <c r="F776" s="90"/>
      <c r="G776" s="90"/>
      <c r="H776" s="78"/>
      <c r="I776" s="78"/>
      <c r="J776" s="78"/>
      <c r="K776" s="78"/>
      <c r="L776" s="78"/>
      <c r="M776" s="78"/>
      <c r="N776" s="78"/>
      <c r="O776" s="78"/>
      <c r="P776" s="78"/>
      <c r="Q776" s="78"/>
      <c r="R776" s="78"/>
      <c r="S776" s="78"/>
      <c r="T776" s="78"/>
      <c r="U776" s="78"/>
      <c r="V776" s="78"/>
      <c r="W776" s="78"/>
      <c r="X776" s="78"/>
      <c r="Y776" s="78"/>
      <c r="Z776" s="78"/>
      <c r="AA776" s="78"/>
      <c r="AB776" s="78"/>
      <c r="AC776" s="78"/>
      <c r="AD776" s="78"/>
      <c r="AE776" s="78"/>
      <c r="AF776" s="78"/>
      <c r="AG776" s="78"/>
      <c r="AH776" s="78"/>
      <c r="AI776" s="78"/>
    </row>
    <row r="777" spans="1:35" ht="30" customHeight="1">
      <c r="A777" s="78"/>
      <c r="B777" s="78"/>
      <c r="C777" s="78"/>
      <c r="D777" s="78"/>
      <c r="E777" s="89"/>
      <c r="F777" s="90"/>
      <c r="G777" s="90"/>
      <c r="H777" s="78"/>
      <c r="I777" s="78"/>
      <c r="J777" s="78"/>
      <c r="K777" s="78"/>
      <c r="L777" s="78"/>
      <c r="M777" s="78"/>
      <c r="N777" s="78"/>
      <c r="O777" s="78"/>
      <c r="P777" s="78"/>
      <c r="Q777" s="78"/>
      <c r="R777" s="78"/>
      <c r="S777" s="78"/>
      <c r="T777" s="78"/>
      <c r="U777" s="78"/>
      <c r="V777" s="78"/>
      <c r="W777" s="78"/>
      <c r="X777" s="78"/>
      <c r="Y777" s="78"/>
      <c r="Z777" s="78"/>
      <c r="AA777" s="78"/>
      <c r="AB777" s="78"/>
      <c r="AC777" s="78"/>
      <c r="AD777" s="78"/>
      <c r="AE777" s="78"/>
      <c r="AF777" s="78"/>
      <c r="AG777" s="78"/>
      <c r="AH777" s="78"/>
      <c r="AI777" s="78"/>
    </row>
    <row r="778" spans="1:35" ht="30" customHeight="1">
      <c r="A778" s="78"/>
      <c r="B778" s="78"/>
      <c r="C778" s="78"/>
      <c r="D778" s="78"/>
      <c r="E778" s="89"/>
      <c r="F778" s="90"/>
      <c r="G778" s="90"/>
      <c r="H778" s="78"/>
      <c r="I778" s="78"/>
      <c r="J778" s="78"/>
      <c r="K778" s="78"/>
      <c r="L778" s="78"/>
      <c r="M778" s="78"/>
      <c r="N778" s="78"/>
      <c r="O778" s="78"/>
      <c r="P778" s="78"/>
      <c r="Q778" s="78"/>
      <c r="R778" s="78"/>
      <c r="S778" s="78"/>
      <c r="T778" s="78"/>
      <c r="U778" s="78"/>
      <c r="V778" s="78"/>
      <c r="W778" s="78"/>
      <c r="X778" s="78"/>
      <c r="Y778" s="78"/>
      <c r="Z778" s="78"/>
      <c r="AA778" s="78"/>
      <c r="AB778" s="78"/>
      <c r="AC778" s="78"/>
      <c r="AD778" s="78"/>
      <c r="AE778" s="78"/>
      <c r="AF778" s="78"/>
      <c r="AG778" s="78"/>
      <c r="AH778" s="78"/>
      <c r="AI778" s="78"/>
    </row>
    <row r="779" spans="1:35" ht="30" customHeight="1">
      <c r="A779" s="78"/>
      <c r="B779" s="78"/>
      <c r="C779" s="78"/>
      <c r="D779" s="78"/>
      <c r="E779" s="89"/>
      <c r="F779" s="90"/>
      <c r="G779" s="90"/>
      <c r="H779" s="78"/>
      <c r="I779" s="78"/>
      <c r="J779" s="78"/>
      <c r="K779" s="78"/>
      <c r="L779" s="78"/>
      <c r="M779" s="78"/>
      <c r="N779" s="78"/>
      <c r="O779" s="78"/>
      <c r="P779" s="78"/>
      <c r="Q779" s="78"/>
      <c r="R779" s="78"/>
      <c r="S779" s="78"/>
      <c r="T779" s="78"/>
      <c r="U779" s="78"/>
      <c r="V779" s="78"/>
      <c r="W779" s="78"/>
      <c r="X779" s="78"/>
      <c r="Y779" s="78"/>
      <c r="Z779" s="78"/>
      <c r="AA779" s="78"/>
      <c r="AB779" s="78"/>
      <c r="AC779" s="78"/>
      <c r="AD779" s="78"/>
      <c r="AE779" s="78"/>
      <c r="AF779" s="78"/>
      <c r="AG779" s="78"/>
      <c r="AH779" s="78"/>
      <c r="AI779" s="78"/>
    </row>
    <row r="780" spans="1:35" ht="30" customHeight="1">
      <c r="A780" s="78"/>
      <c r="B780" s="78"/>
      <c r="C780" s="78"/>
      <c r="D780" s="78"/>
      <c r="E780" s="89"/>
      <c r="F780" s="90"/>
      <c r="G780" s="90"/>
      <c r="H780" s="78"/>
      <c r="I780" s="78"/>
      <c r="J780" s="78"/>
      <c r="K780" s="78"/>
      <c r="L780" s="78"/>
      <c r="M780" s="78"/>
      <c r="N780" s="78"/>
      <c r="O780" s="78"/>
      <c r="P780" s="78"/>
      <c r="Q780" s="78"/>
      <c r="R780" s="78"/>
      <c r="S780" s="78"/>
      <c r="T780" s="78"/>
      <c r="U780" s="78"/>
      <c r="V780" s="78"/>
      <c r="W780" s="78"/>
      <c r="X780" s="78"/>
      <c r="Y780" s="78"/>
      <c r="Z780" s="78"/>
      <c r="AA780" s="78"/>
      <c r="AB780" s="78"/>
      <c r="AC780" s="78"/>
      <c r="AD780" s="78"/>
      <c r="AE780" s="78"/>
      <c r="AF780" s="78"/>
      <c r="AG780" s="78"/>
      <c r="AH780" s="78"/>
      <c r="AI780" s="78"/>
    </row>
    <row r="781" spans="1:35" ht="30" customHeight="1">
      <c r="A781" s="78"/>
      <c r="B781" s="78"/>
      <c r="C781" s="78"/>
      <c r="D781" s="78"/>
      <c r="E781" s="89"/>
      <c r="F781" s="90"/>
      <c r="G781" s="90"/>
      <c r="H781" s="78"/>
      <c r="I781" s="78"/>
      <c r="J781" s="78"/>
      <c r="K781" s="78"/>
      <c r="L781" s="78"/>
      <c r="M781" s="78"/>
      <c r="N781" s="78"/>
      <c r="O781" s="78"/>
      <c r="P781" s="78"/>
      <c r="Q781" s="78"/>
      <c r="R781" s="78"/>
      <c r="S781" s="78"/>
      <c r="T781" s="78"/>
      <c r="U781" s="78"/>
      <c r="V781" s="78"/>
      <c r="W781" s="78"/>
      <c r="X781" s="78"/>
      <c r="Y781" s="78"/>
      <c r="Z781" s="78"/>
      <c r="AA781" s="78"/>
      <c r="AB781" s="78"/>
      <c r="AC781" s="78"/>
      <c r="AD781" s="78"/>
      <c r="AE781" s="78"/>
      <c r="AF781" s="78"/>
      <c r="AG781" s="78"/>
      <c r="AH781" s="78"/>
      <c r="AI781" s="78"/>
    </row>
    <row r="782" spans="1:35" ht="30" customHeight="1">
      <c r="A782" s="78"/>
      <c r="B782" s="78"/>
      <c r="C782" s="78"/>
      <c r="D782" s="78"/>
      <c r="E782" s="89"/>
      <c r="F782" s="90"/>
      <c r="G782" s="90"/>
      <c r="H782" s="78"/>
      <c r="I782" s="78"/>
      <c r="J782" s="78"/>
      <c r="K782" s="78"/>
      <c r="L782" s="78"/>
      <c r="M782" s="78"/>
      <c r="N782" s="78"/>
      <c r="O782" s="78"/>
      <c r="P782" s="78"/>
      <c r="Q782" s="78"/>
      <c r="R782" s="78"/>
      <c r="S782" s="78"/>
      <c r="T782" s="78"/>
      <c r="U782" s="78"/>
      <c r="V782" s="78"/>
      <c r="W782" s="78"/>
      <c r="X782" s="78"/>
      <c r="Y782" s="78"/>
      <c r="Z782" s="78"/>
      <c r="AA782" s="78"/>
      <c r="AB782" s="78"/>
      <c r="AC782" s="78"/>
      <c r="AD782" s="78"/>
      <c r="AE782" s="78"/>
      <c r="AF782" s="78"/>
      <c r="AG782" s="78"/>
      <c r="AH782" s="78"/>
      <c r="AI782" s="78"/>
    </row>
    <row r="783" spans="1:35" ht="30" customHeight="1">
      <c r="A783" s="78"/>
      <c r="B783" s="78"/>
      <c r="C783" s="78"/>
      <c r="D783" s="78"/>
      <c r="E783" s="89"/>
      <c r="F783" s="90"/>
      <c r="G783" s="90"/>
      <c r="H783" s="78"/>
      <c r="I783" s="78"/>
      <c r="J783" s="78"/>
      <c r="K783" s="78"/>
      <c r="L783" s="78"/>
      <c r="M783" s="78"/>
      <c r="N783" s="78"/>
      <c r="O783" s="78"/>
      <c r="P783" s="78"/>
      <c r="Q783" s="78"/>
      <c r="R783" s="78"/>
      <c r="S783" s="78"/>
      <c r="T783" s="78"/>
      <c r="U783" s="78"/>
      <c r="V783" s="78"/>
      <c r="W783" s="78"/>
      <c r="X783" s="78"/>
      <c r="Y783" s="78"/>
      <c r="Z783" s="78"/>
      <c r="AA783" s="78"/>
      <c r="AB783" s="78"/>
      <c r="AC783" s="78"/>
      <c r="AD783" s="78"/>
      <c r="AE783" s="78"/>
      <c r="AF783" s="78"/>
      <c r="AG783" s="78"/>
      <c r="AH783" s="78"/>
      <c r="AI783" s="78"/>
    </row>
    <row r="784" spans="1:35" ht="30" customHeight="1">
      <c r="A784" s="78"/>
      <c r="B784" s="78"/>
      <c r="C784" s="78"/>
      <c r="D784" s="78"/>
      <c r="E784" s="89"/>
      <c r="F784" s="90"/>
      <c r="G784" s="90"/>
      <c r="H784" s="78"/>
      <c r="I784" s="78"/>
      <c r="J784" s="78"/>
      <c r="K784" s="78"/>
      <c r="L784" s="78"/>
      <c r="M784" s="78"/>
      <c r="N784" s="78"/>
      <c r="O784" s="78"/>
      <c r="P784" s="78"/>
      <c r="Q784" s="78"/>
      <c r="R784" s="78"/>
      <c r="S784" s="78"/>
      <c r="T784" s="78"/>
      <c r="U784" s="78"/>
      <c r="V784" s="78"/>
      <c r="W784" s="78"/>
      <c r="X784" s="78"/>
      <c r="Y784" s="78"/>
      <c r="Z784" s="78"/>
      <c r="AA784" s="78"/>
      <c r="AB784" s="78"/>
      <c r="AC784" s="78"/>
      <c r="AD784" s="78"/>
      <c r="AE784" s="78"/>
      <c r="AF784" s="78"/>
      <c r="AG784" s="78"/>
      <c r="AH784" s="78"/>
      <c r="AI784" s="78"/>
    </row>
    <row r="785" spans="1:35" ht="30" customHeight="1">
      <c r="A785" s="78"/>
      <c r="B785" s="78"/>
      <c r="C785" s="78"/>
      <c r="D785" s="78"/>
      <c r="E785" s="89"/>
      <c r="F785" s="90"/>
      <c r="G785" s="90"/>
      <c r="H785" s="78"/>
      <c r="I785" s="78"/>
      <c r="J785" s="78"/>
      <c r="K785" s="78"/>
      <c r="L785" s="78"/>
      <c r="M785" s="78"/>
      <c r="N785" s="78"/>
      <c r="O785" s="78"/>
      <c r="P785" s="78"/>
      <c r="Q785" s="78"/>
      <c r="R785" s="78"/>
      <c r="S785" s="78"/>
      <c r="T785" s="78"/>
      <c r="U785" s="78"/>
      <c r="V785" s="78"/>
      <c r="W785" s="78"/>
      <c r="X785" s="78"/>
      <c r="Y785" s="78"/>
      <c r="Z785" s="78"/>
      <c r="AA785" s="78"/>
      <c r="AB785" s="78"/>
      <c r="AC785" s="78"/>
      <c r="AD785" s="78"/>
      <c r="AE785" s="78"/>
      <c r="AF785" s="78"/>
      <c r="AG785" s="78"/>
      <c r="AH785" s="78"/>
      <c r="AI785" s="78"/>
    </row>
    <row r="786" spans="1:35" ht="30" customHeight="1">
      <c r="A786" s="78"/>
      <c r="B786" s="78"/>
      <c r="C786" s="78"/>
      <c r="D786" s="78"/>
      <c r="E786" s="89"/>
      <c r="F786" s="90"/>
      <c r="G786" s="90"/>
      <c r="H786" s="78"/>
      <c r="I786" s="78"/>
      <c r="J786" s="78"/>
      <c r="K786" s="78"/>
      <c r="L786" s="78"/>
      <c r="M786" s="78"/>
      <c r="N786" s="78"/>
      <c r="O786" s="78"/>
      <c r="P786" s="78"/>
      <c r="Q786" s="78"/>
      <c r="R786" s="78"/>
      <c r="S786" s="78"/>
      <c r="T786" s="78"/>
      <c r="U786" s="78"/>
      <c r="V786" s="78"/>
      <c r="W786" s="78"/>
      <c r="X786" s="78"/>
      <c r="Y786" s="78"/>
      <c r="Z786" s="78"/>
      <c r="AA786" s="78"/>
      <c r="AB786" s="78"/>
      <c r="AC786" s="78"/>
      <c r="AD786" s="78"/>
      <c r="AE786" s="78"/>
      <c r="AF786" s="78"/>
      <c r="AG786" s="78"/>
      <c r="AH786" s="78"/>
      <c r="AI786" s="78"/>
    </row>
    <row r="787" spans="1:35" ht="30" customHeight="1">
      <c r="A787" s="78"/>
      <c r="B787" s="78"/>
      <c r="C787" s="78"/>
      <c r="D787" s="78"/>
      <c r="E787" s="89"/>
      <c r="F787" s="90"/>
      <c r="G787" s="90"/>
      <c r="H787" s="78"/>
      <c r="I787" s="78"/>
      <c r="J787" s="78"/>
      <c r="K787" s="78"/>
      <c r="L787" s="78"/>
      <c r="M787" s="78"/>
      <c r="N787" s="78"/>
      <c r="O787" s="78"/>
      <c r="P787" s="78"/>
      <c r="Q787" s="78"/>
      <c r="R787" s="78"/>
      <c r="S787" s="78"/>
      <c r="T787" s="78"/>
      <c r="U787" s="78"/>
      <c r="V787" s="78"/>
      <c r="W787" s="78"/>
      <c r="X787" s="78"/>
      <c r="Y787" s="78"/>
      <c r="Z787" s="78"/>
      <c r="AA787" s="78"/>
      <c r="AB787" s="78"/>
      <c r="AC787" s="78"/>
      <c r="AD787" s="78"/>
      <c r="AE787" s="78"/>
      <c r="AF787" s="78"/>
      <c r="AG787" s="78"/>
      <c r="AH787" s="78"/>
      <c r="AI787" s="78"/>
    </row>
    <row r="788" spans="1:35" ht="30" customHeight="1">
      <c r="A788" s="78"/>
      <c r="B788" s="78"/>
      <c r="C788" s="78"/>
      <c r="D788" s="78"/>
      <c r="E788" s="89"/>
      <c r="F788" s="90"/>
      <c r="G788" s="90"/>
      <c r="H788" s="78"/>
      <c r="I788" s="78"/>
      <c r="J788" s="78"/>
      <c r="K788" s="78"/>
      <c r="L788" s="78"/>
      <c r="M788" s="78"/>
      <c r="N788" s="78"/>
      <c r="O788" s="78"/>
      <c r="P788" s="78"/>
      <c r="Q788" s="78"/>
      <c r="R788" s="78"/>
      <c r="S788" s="78"/>
      <c r="T788" s="78"/>
      <c r="U788" s="78"/>
      <c r="V788" s="78"/>
      <c r="W788" s="78"/>
      <c r="X788" s="78"/>
      <c r="Y788" s="78"/>
      <c r="Z788" s="78"/>
      <c r="AA788" s="78"/>
      <c r="AB788" s="78"/>
      <c r="AC788" s="78"/>
      <c r="AD788" s="78"/>
      <c r="AE788" s="78"/>
      <c r="AF788" s="78"/>
      <c r="AG788" s="78"/>
      <c r="AH788" s="78"/>
      <c r="AI788" s="78"/>
    </row>
    <row r="789" spans="1:35" ht="30" customHeight="1">
      <c r="A789" s="78"/>
      <c r="B789" s="78"/>
      <c r="C789" s="78"/>
      <c r="D789" s="78"/>
      <c r="E789" s="89"/>
      <c r="F789" s="90"/>
      <c r="G789" s="90"/>
      <c r="H789" s="78"/>
      <c r="I789" s="78"/>
      <c r="J789" s="78"/>
      <c r="K789" s="78"/>
      <c r="L789" s="78"/>
      <c r="M789" s="78"/>
      <c r="N789" s="78"/>
      <c r="O789" s="78"/>
      <c r="P789" s="78"/>
      <c r="Q789" s="78"/>
      <c r="R789" s="78"/>
      <c r="S789" s="78"/>
      <c r="T789" s="78"/>
      <c r="U789" s="78"/>
      <c r="V789" s="78"/>
      <c r="W789" s="78"/>
      <c r="X789" s="78"/>
      <c r="Y789" s="78"/>
      <c r="Z789" s="78"/>
      <c r="AA789" s="78"/>
      <c r="AB789" s="78"/>
      <c r="AC789" s="78"/>
      <c r="AD789" s="78"/>
      <c r="AE789" s="78"/>
      <c r="AF789" s="78"/>
      <c r="AG789" s="78"/>
      <c r="AH789" s="78"/>
      <c r="AI789" s="78"/>
    </row>
    <row r="790" spans="1:35" ht="30" customHeight="1">
      <c r="A790" s="78"/>
      <c r="B790" s="78"/>
      <c r="C790" s="78"/>
      <c r="D790" s="78"/>
      <c r="E790" s="89"/>
      <c r="F790" s="90"/>
      <c r="G790" s="90"/>
      <c r="H790" s="78"/>
      <c r="I790" s="78"/>
      <c r="J790" s="78"/>
      <c r="K790" s="78"/>
      <c r="L790" s="78"/>
      <c r="M790" s="78"/>
      <c r="N790" s="78"/>
      <c r="O790" s="78"/>
      <c r="P790" s="78"/>
      <c r="Q790" s="78"/>
      <c r="R790" s="78"/>
      <c r="S790" s="78"/>
      <c r="T790" s="78"/>
      <c r="U790" s="78"/>
      <c r="V790" s="78"/>
      <c r="W790" s="78"/>
      <c r="X790" s="78"/>
      <c r="Y790" s="78"/>
      <c r="Z790" s="78"/>
      <c r="AA790" s="78"/>
      <c r="AB790" s="78"/>
      <c r="AC790" s="78"/>
      <c r="AD790" s="78"/>
      <c r="AE790" s="78"/>
      <c r="AF790" s="78"/>
      <c r="AG790" s="78"/>
      <c r="AH790" s="78"/>
      <c r="AI790" s="78"/>
    </row>
    <row r="791" spans="1:35" ht="30" customHeight="1">
      <c r="A791" s="78"/>
      <c r="B791" s="78"/>
      <c r="C791" s="78"/>
      <c r="D791" s="78"/>
      <c r="E791" s="89"/>
      <c r="F791" s="90"/>
      <c r="G791" s="90"/>
      <c r="H791" s="78"/>
      <c r="I791" s="78"/>
      <c r="J791" s="78"/>
      <c r="K791" s="78"/>
      <c r="L791" s="78"/>
      <c r="M791" s="78"/>
      <c r="N791" s="78"/>
      <c r="O791" s="78"/>
      <c r="P791" s="78"/>
      <c r="Q791" s="78"/>
      <c r="R791" s="78"/>
      <c r="S791" s="78"/>
      <c r="T791" s="78"/>
      <c r="U791" s="78"/>
      <c r="V791" s="78"/>
      <c r="W791" s="78"/>
      <c r="X791" s="78"/>
      <c r="Y791" s="78"/>
      <c r="Z791" s="78"/>
      <c r="AA791" s="78"/>
      <c r="AB791" s="78"/>
      <c r="AC791" s="78"/>
      <c r="AD791" s="78"/>
      <c r="AE791" s="78"/>
      <c r="AF791" s="78"/>
      <c r="AG791" s="78"/>
      <c r="AH791" s="78"/>
      <c r="AI791" s="78"/>
    </row>
    <row r="792" spans="1:35" ht="30" customHeight="1">
      <c r="A792" s="78"/>
      <c r="B792" s="78"/>
      <c r="C792" s="78"/>
      <c r="D792" s="78"/>
      <c r="E792" s="89"/>
      <c r="F792" s="90"/>
      <c r="G792" s="90"/>
      <c r="H792" s="78"/>
      <c r="I792" s="78"/>
      <c r="J792" s="78"/>
      <c r="K792" s="78"/>
      <c r="L792" s="78"/>
      <c r="M792" s="78"/>
      <c r="N792" s="78"/>
      <c r="O792" s="78"/>
      <c r="P792" s="78"/>
      <c r="Q792" s="78"/>
      <c r="R792" s="78"/>
      <c r="S792" s="78"/>
      <c r="T792" s="78"/>
      <c r="U792" s="78"/>
      <c r="V792" s="78"/>
      <c r="W792" s="78"/>
      <c r="X792" s="78"/>
      <c r="Y792" s="78"/>
      <c r="Z792" s="78"/>
      <c r="AA792" s="78"/>
      <c r="AB792" s="78"/>
      <c r="AC792" s="78"/>
      <c r="AD792" s="78"/>
      <c r="AE792" s="78"/>
      <c r="AF792" s="78"/>
      <c r="AG792" s="78"/>
      <c r="AH792" s="78"/>
      <c r="AI792" s="78"/>
    </row>
    <row r="793" spans="1:35" ht="30" customHeight="1">
      <c r="A793" s="78"/>
      <c r="B793" s="78"/>
      <c r="C793" s="78"/>
      <c r="D793" s="78"/>
      <c r="E793" s="89"/>
      <c r="F793" s="90"/>
      <c r="G793" s="90"/>
      <c r="H793" s="78"/>
      <c r="I793" s="78"/>
      <c r="J793" s="78"/>
      <c r="K793" s="78"/>
      <c r="L793" s="78"/>
      <c r="M793" s="78"/>
      <c r="N793" s="78"/>
      <c r="O793" s="78"/>
      <c r="P793" s="78"/>
      <c r="Q793" s="78"/>
      <c r="R793" s="78"/>
      <c r="S793" s="78"/>
      <c r="T793" s="78"/>
      <c r="U793" s="78"/>
      <c r="V793" s="78"/>
      <c r="W793" s="78"/>
      <c r="X793" s="78"/>
      <c r="Y793" s="78"/>
      <c r="Z793" s="78"/>
      <c r="AA793" s="78"/>
      <c r="AB793" s="78"/>
      <c r="AC793" s="78"/>
      <c r="AD793" s="78"/>
      <c r="AE793" s="78"/>
      <c r="AF793" s="78"/>
      <c r="AG793" s="78"/>
      <c r="AH793" s="78"/>
      <c r="AI793" s="78"/>
    </row>
    <row r="794" spans="1:35" ht="30" customHeight="1">
      <c r="A794" s="78"/>
      <c r="B794" s="78"/>
      <c r="C794" s="78"/>
      <c r="D794" s="78"/>
      <c r="E794" s="89"/>
      <c r="F794" s="90"/>
      <c r="G794" s="90"/>
      <c r="H794" s="78"/>
      <c r="I794" s="78"/>
      <c r="J794" s="78"/>
      <c r="K794" s="78"/>
      <c r="L794" s="78"/>
      <c r="M794" s="78"/>
      <c r="N794" s="78"/>
      <c r="O794" s="78"/>
      <c r="P794" s="78"/>
      <c r="Q794" s="78"/>
      <c r="R794" s="78"/>
      <c r="S794" s="78"/>
      <c r="T794" s="78"/>
      <c r="U794" s="78"/>
      <c r="V794" s="78"/>
      <c r="W794" s="78"/>
      <c r="X794" s="78"/>
      <c r="Y794" s="78"/>
      <c r="Z794" s="78"/>
      <c r="AA794" s="78"/>
      <c r="AB794" s="78"/>
      <c r="AC794" s="78"/>
      <c r="AD794" s="78"/>
      <c r="AE794" s="78"/>
      <c r="AF794" s="78"/>
      <c r="AG794" s="78"/>
      <c r="AH794" s="78"/>
      <c r="AI794" s="78"/>
    </row>
    <row r="795" spans="1:35" ht="30" customHeight="1">
      <c r="A795" s="78"/>
      <c r="B795" s="78"/>
      <c r="C795" s="78"/>
      <c r="D795" s="78"/>
      <c r="E795" s="89"/>
      <c r="F795" s="90"/>
      <c r="G795" s="90"/>
      <c r="H795" s="78"/>
      <c r="I795" s="78"/>
      <c r="J795" s="78"/>
      <c r="K795" s="78"/>
      <c r="L795" s="78"/>
      <c r="M795" s="78"/>
      <c r="N795" s="78"/>
      <c r="O795" s="78"/>
      <c r="P795" s="78"/>
      <c r="Q795" s="78"/>
      <c r="R795" s="78"/>
      <c r="S795" s="78"/>
      <c r="T795" s="78"/>
      <c r="U795" s="78"/>
      <c r="V795" s="78"/>
      <c r="W795" s="78"/>
      <c r="X795" s="78"/>
      <c r="Y795" s="78"/>
      <c r="Z795" s="78"/>
      <c r="AA795" s="78"/>
      <c r="AB795" s="78"/>
      <c r="AC795" s="78"/>
      <c r="AD795" s="78"/>
      <c r="AE795" s="78"/>
      <c r="AF795" s="78"/>
      <c r="AG795" s="78"/>
      <c r="AH795" s="78"/>
      <c r="AI795" s="78"/>
    </row>
    <row r="796" spans="1:35" ht="30" customHeight="1">
      <c r="A796" s="78"/>
      <c r="B796" s="78"/>
      <c r="C796" s="78"/>
      <c r="D796" s="78"/>
      <c r="E796" s="89"/>
      <c r="F796" s="90"/>
      <c r="G796" s="90"/>
      <c r="H796" s="78"/>
      <c r="I796" s="78"/>
      <c r="J796" s="78"/>
      <c r="K796" s="78"/>
      <c r="L796" s="78"/>
      <c r="M796" s="78"/>
      <c r="N796" s="78"/>
      <c r="O796" s="78"/>
      <c r="P796" s="78"/>
      <c r="Q796" s="78"/>
      <c r="R796" s="78"/>
      <c r="S796" s="78"/>
      <c r="T796" s="78"/>
      <c r="U796" s="78"/>
      <c r="V796" s="78"/>
      <c r="W796" s="78"/>
      <c r="X796" s="78"/>
      <c r="Y796" s="78"/>
      <c r="Z796" s="78"/>
      <c r="AA796" s="78"/>
      <c r="AB796" s="78"/>
      <c r="AC796" s="78"/>
      <c r="AD796" s="78"/>
      <c r="AE796" s="78"/>
      <c r="AF796" s="78"/>
      <c r="AG796" s="78"/>
      <c r="AH796" s="78"/>
      <c r="AI796" s="78"/>
    </row>
    <row r="797" spans="1:35" ht="30" customHeight="1">
      <c r="A797" s="78"/>
      <c r="B797" s="78"/>
      <c r="C797" s="78"/>
      <c r="D797" s="78"/>
      <c r="E797" s="89"/>
      <c r="F797" s="90"/>
      <c r="G797" s="90"/>
      <c r="H797" s="78"/>
      <c r="I797" s="78"/>
      <c r="J797" s="78"/>
      <c r="K797" s="78"/>
      <c r="L797" s="78"/>
      <c r="M797" s="78"/>
      <c r="N797" s="78"/>
      <c r="O797" s="78"/>
      <c r="P797" s="78"/>
      <c r="Q797" s="78"/>
      <c r="R797" s="78"/>
      <c r="S797" s="78"/>
      <c r="T797" s="78"/>
      <c r="U797" s="78"/>
      <c r="V797" s="78"/>
      <c r="W797" s="78"/>
      <c r="X797" s="78"/>
      <c r="Y797" s="78"/>
      <c r="Z797" s="78"/>
      <c r="AA797" s="78"/>
      <c r="AB797" s="78"/>
      <c r="AC797" s="78"/>
      <c r="AD797" s="78"/>
      <c r="AE797" s="78"/>
      <c r="AF797" s="78"/>
      <c r="AG797" s="78"/>
      <c r="AH797" s="78"/>
      <c r="AI797" s="78"/>
    </row>
    <row r="798" spans="1:35" ht="30" customHeight="1">
      <c r="A798" s="78"/>
      <c r="B798" s="78"/>
      <c r="C798" s="78"/>
      <c r="D798" s="78"/>
      <c r="E798" s="89"/>
      <c r="F798" s="90"/>
      <c r="G798" s="90"/>
      <c r="H798" s="78"/>
      <c r="I798" s="78"/>
      <c r="J798" s="78"/>
      <c r="K798" s="78"/>
      <c r="L798" s="78"/>
      <c r="M798" s="78"/>
      <c r="N798" s="78"/>
      <c r="O798" s="78"/>
      <c r="P798" s="78"/>
      <c r="Q798" s="78"/>
      <c r="R798" s="78"/>
      <c r="S798" s="78"/>
      <c r="T798" s="78"/>
      <c r="U798" s="78"/>
      <c r="V798" s="78"/>
      <c r="W798" s="78"/>
      <c r="X798" s="78"/>
      <c r="Y798" s="78"/>
      <c r="Z798" s="78"/>
      <c r="AA798" s="78"/>
      <c r="AB798" s="78"/>
      <c r="AC798" s="78"/>
      <c r="AD798" s="78"/>
      <c r="AE798" s="78"/>
      <c r="AF798" s="78"/>
      <c r="AG798" s="78"/>
      <c r="AH798" s="78"/>
      <c r="AI798" s="78"/>
    </row>
    <row r="799" spans="1:35" ht="30" customHeight="1">
      <c r="A799" s="78"/>
      <c r="B799" s="78"/>
      <c r="C799" s="78"/>
      <c r="D799" s="78"/>
      <c r="E799" s="89"/>
      <c r="F799" s="90"/>
      <c r="G799" s="90"/>
      <c r="H799" s="78"/>
      <c r="I799" s="78"/>
      <c r="J799" s="78"/>
      <c r="K799" s="78"/>
      <c r="L799" s="78"/>
      <c r="M799" s="78"/>
      <c r="N799" s="78"/>
      <c r="O799" s="78"/>
      <c r="P799" s="78"/>
      <c r="Q799" s="78"/>
      <c r="R799" s="78"/>
      <c r="S799" s="78"/>
      <c r="T799" s="78"/>
      <c r="U799" s="78"/>
      <c r="V799" s="78"/>
      <c r="W799" s="78"/>
      <c r="X799" s="78"/>
      <c r="Y799" s="78"/>
      <c r="Z799" s="78"/>
      <c r="AA799" s="78"/>
      <c r="AB799" s="78"/>
      <c r="AC799" s="78"/>
      <c r="AD799" s="78"/>
      <c r="AE799" s="78"/>
      <c r="AF799" s="78"/>
      <c r="AG799" s="78"/>
      <c r="AH799" s="78"/>
      <c r="AI799" s="78"/>
    </row>
    <row r="800" spans="1:35" ht="30" customHeight="1">
      <c r="A800" s="78"/>
      <c r="B800" s="78"/>
      <c r="C800" s="78"/>
      <c r="D800" s="78"/>
      <c r="E800" s="89"/>
      <c r="F800" s="90"/>
      <c r="G800" s="90"/>
      <c r="H800" s="78"/>
      <c r="I800" s="78"/>
      <c r="J800" s="78"/>
      <c r="K800" s="78"/>
      <c r="L800" s="78"/>
      <c r="M800" s="78"/>
      <c r="N800" s="78"/>
      <c r="O800" s="78"/>
      <c r="P800" s="78"/>
      <c r="Q800" s="78"/>
      <c r="R800" s="78"/>
      <c r="S800" s="78"/>
      <c r="T800" s="78"/>
      <c r="U800" s="78"/>
      <c r="V800" s="78"/>
      <c r="W800" s="78"/>
      <c r="X800" s="78"/>
      <c r="Y800" s="78"/>
      <c r="Z800" s="78"/>
      <c r="AA800" s="78"/>
      <c r="AB800" s="78"/>
      <c r="AC800" s="78"/>
      <c r="AD800" s="78"/>
      <c r="AE800" s="78"/>
      <c r="AF800" s="78"/>
      <c r="AG800" s="78"/>
      <c r="AH800" s="78"/>
      <c r="AI800" s="78"/>
    </row>
    <row r="801" spans="1:35" ht="30" customHeight="1">
      <c r="A801" s="78"/>
      <c r="B801" s="78"/>
      <c r="C801" s="78"/>
      <c r="D801" s="78"/>
      <c r="E801" s="89"/>
      <c r="F801" s="90"/>
      <c r="G801" s="90"/>
      <c r="H801" s="78"/>
      <c r="I801" s="78"/>
      <c r="J801" s="78"/>
      <c r="K801" s="78"/>
      <c r="L801" s="78"/>
      <c r="M801" s="78"/>
      <c r="N801" s="78"/>
      <c r="O801" s="78"/>
      <c r="P801" s="78"/>
      <c r="Q801" s="78"/>
      <c r="R801" s="78"/>
      <c r="S801" s="78"/>
      <c r="T801" s="78"/>
      <c r="U801" s="78"/>
      <c r="V801" s="78"/>
      <c r="W801" s="78"/>
      <c r="X801" s="78"/>
      <c r="Y801" s="78"/>
      <c r="Z801" s="78"/>
      <c r="AA801" s="78"/>
      <c r="AB801" s="78"/>
      <c r="AC801" s="78"/>
      <c r="AD801" s="78"/>
      <c r="AE801" s="78"/>
      <c r="AF801" s="78"/>
      <c r="AG801" s="78"/>
      <c r="AH801" s="78"/>
      <c r="AI801" s="78"/>
    </row>
    <row r="802" spans="1:35" ht="30" customHeight="1">
      <c r="A802" s="78"/>
      <c r="B802" s="78"/>
      <c r="C802" s="78"/>
      <c r="D802" s="78"/>
      <c r="E802" s="89"/>
      <c r="F802" s="90"/>
      <c r="G802" s="90"/>
      <c r="H802" s="78"/>
      <c r="I802" s="78"/>
      <c r="J802" s="78"/>
      <c r="K802" s="78"/>
      <c r="L802" s="78"/>
      <c r="M802" s="78"/>
      <c r="N802" s="78"/>
      <c r="O802" s="78"/>
      <c r="P802" s="78"/>
      <c r="Q802" s="78"/>
      <c r="R802" s="78"/>
      <c r="S802" s="78"/>
      <c r="T802" s="78"/>
      <c r="U802" s="78"/>
      <c r="V802" s="78"/>
      <c r="W802" s="78"/>
      <c r="X802" s="78"/>
      <c r="Y802" s="78"/>
      <c r="Z802" s="78"/>
      <c r="AA802" s="78"/>
      <c r="AB802" s="78"/>
      <c r="AC802" s="78"/>
      <c r="AD802" s="78"/>
      <c r="AE802" s="78"/>
      <c r="AF802" s="78"/>
      <c r="AG802" s="78"/>
      <c r="AH802" s="78"/>
      <c r="AI802" s="78"/>
    </row>
    <row r="803" spans="1:35" ht="30" customHeight="1">
      <c r="A803" s="78"/>
      <c r="B803" s="78"/>
      <c r="C803" s="78"/>
      <c r="D803" s="78"/>
      <c r="E803" s="89"/>
      <c r="F803" s="90"/>
      <c r="G803" s="90"/>
      <c r="H803" s="78"/>
      <c r="I803" s="78"/>
      <c r="J803" s="78"/>
      <c r="K803" s="78"/>
      <c r="L803" s="78"/>
      <c r="M803" s="78"/>
      <c r="N803" s="78"/>
      <c r="O803" s="78"/>
      <c r="P803" s="78"/>
      <c r="Q803" s="78"/>
      <c r="R803" s="78"/>
      <c r="S803" s="78"/>
      <c r="T803" s="78"/>
      <c r="U803" s="78"/>
      <c r="V803" s="78"/>
      <c r="W803" s="78"/>
      <c r="X803" s="78"/>
      <c r="Y803" s="78"/>
      <c r="Z803" s="78"/>
      <c r="AA803" s="78"/>
      <c r="AB803" s="78"/>
      <c r="AC803" s="78"/>
      <c r="AD803" s="78"/>
      <c r="AE803" s="78"/>
      <c r="AF803" s="78"/>
      <c r="AG803" s="78"/>
      <c r="AH803" s="78"/>
      <c r="AI803" s="78"/>
    </row>
    <row r="804" spans="1:35" ht="30" customHeight="1">
      <c r="A804" s="78"/>
      <c r="B804" s="78"/>
      <c r="C804" s="78"/>
      <c r="D804" s="78"/>
      <c r="E804" s="89"/>
      <c r="F804" s="90"/>
      <c r="G804" s="90"/>
      <c r="H804" s="78"/>
      <c r="I804" s="78"/>
      <c r="J804" s="78"/>
      <c r="K804" s="78"/>
      <c r="L804" s="78"/>
      <c r="M804" s="78"/>
      <c r="N804" s="78"/>
      <c r="O804" s="78"/>
      <c r="P804" s="78"/>
      <c r="Q804" s="78"/>
      <c r="R804" s="78"/>
      <c r="S804" s="78"/>
      <c r="T804" s="78"/>
      <c r="U804" s="78"/>
      <c r="V804" s="78"/>
      <c r="W804" s="78"/>
      <c r="X804" s="78"/>
      <c r="Y804" s="78"/>
      <c r="Z804" s="78"/>
      <c r="AA804" s="78"/>
      <c r="AB804" s="78"/>
      <c r="AC804" s="78"/>
      <c r="AD804" s="78"/>
      <c r="AE804" s="78"/>
      <c r="AF804" s="78"/>
      <c r="AG804" s="78"/>
      <c r="AH804" s="78"/>
      <c r="AI804" s="78"/>
    </row>
    <row r="805" spans="1:35" ht="30" customHeight="1">
      <c r="A805" s="78"/>
      <c r="B805" s="78"/>
      <c r="C805" s="78"/>
      <c r="D805" s="78"/>
      <c r="E805" s="89"/>
      <c r="F805" s="90"/>
      <c r="G805" s="90"/>
      <c r="H805" s="78"/>
      <c r="I805" s="78"/>
      <c r="J805" s="78"/>
      <c r="K805" s="78"/>
      <c r="L805" s="78"/>
      <c r="M805" s="78"/>
      <c r="N805" s="78"/>
      <c r="O805" s="78"/>
      <c r="P805" s="78"/>
      <c r="Q805" s="78"/>
      <c r="R805" s="78"/>
      <c r="S805" s="78"/>
      <c r="T805" s="78"/>
      <c r="U805" s="78"/>
      <c r="V805" s="78"/>
      <c r="W805" s="78"/>
      <c r="X805" s="78"/>
      <c r="Y805" s="78"/>
      <c r="Z805" s="78"/>
      <c r="AA805" s="78"/>
      <c r="AB805" s="78"/>
      <c r="AC805" s="78"/>
      <c r="AD805" s="78"/>
      <c r="AE805" s="78"/>
      <c r="AF805" s="78"/>
      <c r="AG805" s="78"/>
      <c r="AH805" s="78"/>
      <c r="AI805" s="78"/>
    </row>
    <row r="806" spans="1:35" ht="30" customHeight="1">
      <c r="A806" s="78"/>
      <c r="B806" s="78"/>
      <c r="C806" s="78"/>
      <c r="D806" s="78"/>
      <c r="E806" s="89"/>
      <c r="F806" s="90"/>
      <c r="G806" s="90"/>
      <c r="H806" s="78"/>
      <c r="I806" s="78"/>
      <c r="J806" s="78"/>
      <c r="K806" s="78"/>
      <c r="L806" s="78"/>
      <c r="M806" s="78"/>
      <c r="N806" s="78"/>
      <c r="O806" s="78"/>
      <c r="P806" s="78"/>
      <c r="Q806" s="78"/>
      <c r="R806" s="78"/>
      <c r="S806" s="78"/>
      <c r="T806" s="78"/>
      <c r="U806" s="78"/>
      <c r="V806" s="78"/>
      <c r="W806" s="78"/>
      <c r="X806" s="78"/>
      <c r="Y806" s="78"/>
      <c r="Z806" s="78"/>
      <c r="AA806" s="78"/>
      <c r="AB806" s="78"/>
      <c r="AC806" s="78"/>
      <c r="AD806" s="78"/>
      <c r="AE806" s="78"/>
      <c r="AF806" s="78"/>
      <c r="AG806" s="78"/>
      <c r="AH806" s="78"/>
      <c r="AI806" s="78"/>
    </row>
    <row r="807" spans="1:35" ht="30" customHeight="1">
      <c r="A807" s="78"/>
      <c r="B807" s="78"/>
      <c r="C807" s="78"/>
      <c r="D807" s="78"/>
      <c r="E807" s="89"/>
      <c r="F807" s="90"/>
      <c r="G807" s="90"/>
      <c r="H807" s="78"/>
      <c r="I807" s="78"/>
      <c r="J807" s="78"/>
      <c r="K807" s="78"/>
      <c r="L807" s="78"/>
      <c r="M807" s="78"/>
      <c r="N807" s="78"/>
      <c r="O807" s="78"/>
      <c r="P807" s="78"/>
      <c r="Q807" s="78"/>
      <c r="R807" s="78"/>
      <c r="S807" s="78"/>
      <c r="T807" s="78"/>
      <c r="U807" s="78"/>
      <c r="V807" s="78"/>
      <c r="W807" s="78"/>
      <c r="X807" s="78"/>
      <c r="Y807" s="78"/>
      <c r="Z807" s="78"/>
      <c r="AA807" s="78"/>
      <c r="AB807" s="78"/>
      <c r="AC807" s="78"/>
      <c r="AD807" s="78"/>
      <c r="AE807" s="78"/>
      <c r="AF807" s="78"/>
      <c r="AG807" s="78"/>
      <c r="AH807" s="78"/>
      <c r="AI807" s="78"/>
    </row>
    <row r="808" spans="1:35" ht="30" customHeight="1">
      <c r="A808" s="78"/>
      <c r="B808" s="78"/>
      <c r="C808" s="78"/>
      <c r="D808" s="78"/>
      <c r="E808" s="89"/>
      <c r="F808" s="90"/>
      <c r="G808" s="90"/>
      <c r="H808" s="78"/>
      <c r="I808" s="78"/>
      <c r="J808" s="78"/>
      <c r="K808" s="78"/>
      <c r="L808" s="78"/>
      <c r="M808" s="78"/>
      <c r="N808" s="78"/>
      <c r="O808" s="78"/>
      <c r="P808" s="78"/>
      <c r="Q808" s="78"/>
      <c r="R808" s="78"/>
      <c r="S808" s="78"/>
      <c r="T808" s="78"/>
      <c r="U808" s="78"/>
      <c r="V808" s="78"/>
      <c r="W808" s="78"/>
      <c r="X808" s="78"/>
      <c r="Y808" s="78"/>
      <c r="Z808" s="78"/>
      <c r="AA808" s="78"/>
      <c r="AB808" s="78"/>
      <c r="AC808" s="78"/>
      <c r="AD808" s="78"/>
      <c r="AE808" s="78"/>
      <c r="AF808" s="78"/>
      <c r="AG808" s="78"/>
      <c r="AH808" s="78"/>
      <c r="AI808" s="78"/>
    </row>
    <row r="809" spans="1:35" ht="30" customHeight="1">
      <c r="A809" s="78"/>
      <c r="B809" s="78"/>
      <c r="C809" s="78"/>
      <c r="D809" s="78"/>
      <c r="E809" s="89"/>
      <c r="F809" s="90"/>
      <c r="G809" s="90"/>
      <c r="H809" s="78"/>
      <c r="I809" s="78"/>
      <c r="J809" s="78"/>
      <c r="K809" s="78"/>
      <c r="L809" s="78"/>
      <c r="M809" s="78"/>
      <c r="N809" s="78"/>
      <c r="O809" s="78"/>
      <c r="P809" s="78"/>
      <c r="Q809" s="78"/>
      <c r="R809" s="78"/>
      <c r="S809" s="78"/>
      <c r="T809" s="78"/>
      <c r="U809" s="78"/>
      <c r="V809" s="78"/>
      <c r="W809" s="78"/>
      <c r="X809" s="78"/>
      <c r="Y809" s="78"/>
      <c r="Z809" s="78"/>
      <c r="AA809" s="78"/>
      <c r="AB809" s="78"/>
      <c r="AC809" s="78"/>
      <c r="AD809" s="78"/>
      <c r="AE809" s="78"/>
      <c r="AF809" s="78"/>
      <c r="AG809" s="78"/>
      <c r="AH809" s="78"/>
      <c r="AI809" s="78"/>
    </row>
    <row r="810" spans="1:35" ht="30" customHeight="1">
      <c r="A810" s="78"/>
      <c r="B810" s="78"/>
      <c r="C810" s="78"/>
      <c r="D810" s="78"/>
      <c r="E810" s="89"/>
      <c r="F810" s="90"/>
      <c r="G810" s="90"/>
      <c r="H810" s="78"/>
      <c r="I810" s="78"/>
      <c r="J810" s="78"/>
      <c r="K810" s="78"/>
      <c r="L810" s="78"/>
      <c r="M810" s="78"/>
      <c r="N810" s="78"/>
      <c r="O810" s="78"/>
      <c r="P810" s="78"/>
      <c r="Q810" s="78"/>
      <c r="R810" s="78"/>
      <c r="S810" s="78"/>
      <c r="T810" s="78"/>
      <c r="U810" s="78"/>
      <c r="V810" s="78"/>
      <c r="W810" s="78"/>
      <c r="X810" s="78"/>
      <c r="Y810" s="78"/>
      <c r="Z810" s="78"/>
      <c r="AA810" s="78"/>
      <c r="AB810" s="78"/>
      <c r="AC810" s="78"/>
      <c r="AD810" s="78"/>
      <c r="AE810" s="78"/>
      <c r="AF810" s="78"/>
      <c r="AG810" s="78"/>
      <c r="AH810" s="78"/>
      <c r="AI810" s="78"/>
    </row>
    <row r="811" spans="1:35" ht="30" customHeight="1">
      <c r="A811" s="78"/>
      <c r="B811" s="78"/>
      <c r="C811" s="78"/>
      <c r="D811" s="78"/>
      <c r="E811" s="89"/>
      <c r="F811" s="90"/>
      <c r="G811" s="90"/>
      <c r="H811" s="78"/>
      <c r="I811" s="78"/>
      <c r="J811" s="78"/>
      <c r="K811" s="78"/>
      <c r="L811" s="78"/>
      <c r="M811" s="78"/>
      <c r="N811" s="78"/>
      <c r="O811" s="78"/>
      <c r="P811" s="78"/>
      <c r="Q811" s="78"/>
      <c r="R811" s="78"/>
      <c r="S811" s="78"/>
      <c r="T811" s="78"/>
      <c r="U811" s="78"/>
      <c r="V811" s="78"/>
      <c r="W811" s="78"/>
      <c r="X811" s="78"/>
      <c r="Y811" s="78"/>
      <c r="Z811" s="78"/>
      <c r="AA811" s="78"/>
      <c r="AB811" s="78"/>
      <c r="AC811" s="78"/>
      <c r="AD811" s="78"/>
      <c r="AE811" s="78"/>
      <c r="AF811" s="78"/>
      <c r="AG811" s="78"/>
      <c r="AH811" s="78"/>
      <c r="AI811" s="78"/>
    </row>
    <row r="812" spans="1:35" ht="30" customHeight="1">
      <c r="A812" s="78"/>
      <c r="B812" s="78"/>
      <c r="C812" s="78"/>
      <c r="D812" s="78"/>
      <c r="E812" s="89"/>
      <c r="F812" s="90"/>
      <c r="G812" s="90"/>
      <c r="H812" s="78"/>
      <c r="I812" s="78"/>
      <c r="J812" s="78"/>
      <c r="K812" s="78"/>
      <c r="L812" s="78"/>
      <c r="M812" s="78"/>
      <c r="N812" s="78"/>
      <c r="O812" s="78"/>
      <c r="P812" s="78"/>
      <c r="Q812" s="78"/>
      <c r="R812" s="78"/>
      <c r="S812" s="78"/>
      <c r="T812" s="78"/>
      <c r="U812" s="78"/>
      <c r="V812" s="78"/>
      <c r="W812" s="78"/>
      <c r="X812" s="78"/>
      <c r="Y812" s="78"/>
      <c r="Z812" s="78"/>
      <c r="AA812" s="78"/>
      <c r="AB812" s="78"/>
      <c r="AC812" s="78"/>
      <c r="AD812" s="78"/>
      <c r="AE812" s="78"/>
      <c r="AF812" s="78"/>
      <c r="AG812" s="78"/>
      <c r="AH812" s="78"/>
      <c r="AI812" s="78"/>
    </row>
    <row r="813" spans="1:35" ht="30" customHeight="1">
      <c r="A813" s="78"/>
      <c r="B813" s="78"/>
      <c r="C813" s="78"/>
      <c r="D813" s="78"/>
      <c r="E813" s="89"/>
      <c r="F813" s="90"/>
      <c r="G813" s="90"/>
      <c r="H813" s="78"/>
      <c r="I813" s="78"/>
      <c r="J813" s="78"/>
      <c r="K813" s="78"/>
      <c r="L813" s="78"/>
      <c r="M813" s="78"/>
      <c r="N813" s="78"/>
      <c r="O813" s="78"/>
      <c r="P813" s="78"/>
      <c r="Q813" s="78"/>
      <c r="R813" s="78"/>
      <c r="S813" s="78"/>
      <c r="T813" s="78"/>
      <c r="U813" s="78"/>
      <c r="V813" s="78"/>
      <c r="W813" s="78"/>
      <c r="X813" s="78"/>
      <c r="Y813" s="78"/>
      <c r="Z813" s="78"/>
      <c r="AA813" s="78"/>
      <c r="AB813" s="78"/>
      <c r="AC813" s="78"/>
      <c r="AD813" s="78"/>
      <c r="AE813" s="78"/>
      <c r="AF813" s="78"/>
      <c r="AG813" s="78"/>
      <c r="AH813" s="78"/>
      <c r="AI813" s="78"/>
    </row>
    <row r="814" spans="1:35" ht="30" customHeight="1">
      <c r="A814" s="78"/>
      <c r="B814" s="78"/>
      <c r="C814" s="78"/>
      <c r="D814" s="78"/>
      <c r="E814" s="89"/>
      <c r="F814" s="90"/>
      <c r="G814" s="90"/>
      <c r="H814" s="78"/>
      <c r="I814" s="78"/>
      <c r="J814" s="78"/>
      <c r="K814" s="78"/>
      <c r="L814" s="78"/>
      <c r="M814" s="78"/>
      <c r="N814" s="78"/>
      <c r="O814" s="78"/>
      <c r="P814" s="78"/>
      <c r="Q814" s="78"/>
      <c r="R814" s="78"/>
      <c r="S814" s="78"/>
      <c r="T814" s="78"/>
      <c r="U814" s="78"/>
      <c r="V814" s="78"/>
      <c r="W814" s="78"/>
      <c r="X814" s="78"/>
      <c r="Y814" s="78"/>
      <c r="Z814" s="78"/>
      <c r="AA814" s="78"/>
      <c r="AB814" s="78"/>
      <c r="AC814" s="78"/>
      <c r="AD814" s="78"/>
      <c r="AE814" s="78"/>
      <c r="AF814" s="78"/>
      <c r="AG814" s="78"/>
      <c r="AH814" s="78"/>
      <c r="AI814" s="78"/>
    </row>
    <row r="815" spans="1:35" ht="30" customHeight="1">
      <c r="A815" s="78"/>
      <c r="B815" s="78"/>
      <c r="C815" s="78"/>
      <c r="D815" s="78"/>
      <c r="E815" s="89"/>
      <c r="F815" s="90"/>
      <c r="G815" s="90"/>
      <c r="H815" s="78"/>
      <c r="I815" s="78"/>
      <c r="J815" s="78"/>
      <c r="K815" s="78"/>
      <c r="L815" s="78"/>
      <c r="M815" s="78"/>
      <c r="N815" s="78"/>
      <c r="O815" s="78"/>
      <c r="P815" s="78"/>
      <c r="Q815" s="78"/>
      <c r="R815" s="78"/>
      <c r="S815" s="78"/>
      <c r="T815" s="78"/>
      <c r="U815" s="78"/>
      <c r="V815" s="78"/>
      <c r="W815" s="78"/>
      <c r="X815" s="78"/>
      <c r="Y815" s="78"/>
      <c r="Z815" s="78"/>
      <c r="AA815" s="78"/>
      <c r="AB815" s="78"/>
      <c r="AC815" s="78"/>
      <c r="AD815" s="78"/>
      <c r="AE815" s="78"/>
      <c r="AF815" s="78"/>
      <c r="AG815" s="78"/>
      <c r="AH815" s="78"/>
      <c r="AI815" s="78"/>
    </row>
    <row r="816" spans="1:35" ht="30" customHeight="1">
      <c r="A816" s="78"/>
      <c r="B816" s="78"/>
      <c r="C816" s="78"/>
      <c r="D816" s="78"/>
      <c r="E816" s="89"/>
      <c r="F816" s="90"/>
      <c r="G816" s="90"/>
      <c r="H816" s="78"/>
      <c r="I816" s="78"/>
      <c r="J816" s="78"/>
      <c r="K816" s="78"/>
      <c r="L816" s="78"/>
      <c r="M816" s="78"/>
      <c r="N816" s="78"/>
      <c r="O816" s="78"/>
      <c r="P816" s="78"/>
      <c r="Q816" s="78"/>
      <c r="R816" s="78"/>
      <c r="S816" s="78"/>
      <c r="T816" s="78"/>
      <c r="U816" s="78"/>
      <c r="V816" s="78"/>
      <c r="W816" s="78"/>
      <c r="X816" s="78"/>
      <c r="Y816" s="78"/>
      <c r="Z816" s="78"/>
      <c r="AA816" s="78"/>
      <c r="AB816" s="78"/>
      <c r="AC816" s="78"/>
      <c r="AD816" s="78"/>
      <c r="AE816" s="78"/>
      <c r="AF816" s="78"/>
      <c r="AG816" s="78"/>
      <c r="AH816" s="78"/>
      <c r="AI816" s="78"/>
    </row>
    <row r="817" spans="1:35" ht="30" customHeight="1">
      <c r="A817" s="78"/>
      <c r="B817" s="78"/>
      <c r="C817" s="78"/>
      <c r="D817" s="78"/>
      <c r="E817" s="89"/>
      <c r="F817" s="90"/>
      <c r="G817" s="90"/>
      <c r="H817" s="78"/>
      <c r="I817" s="78"/>
      <c r="J817" s="78"/>
      <c r="K817" s="78"/>
      <c r="L817" s="78"/>
      <c r="M817" s="78"/>
      <c r="N817" s="78"/>
      <c r="O817" s="78"/>
      <c r="P817" s="78"/>
      <c r="Q817" s="78"/>
      <c r="R817" s="78"/>
      <c r="S817" s="78"/>
      <c r="T817" s="78"/>
      <c r="U817" s="78"/>
      <c r="V817" s="78"/>
      <c r="W817" s="78"/>
      <c r="X817" s="78"/>
      <c r="Y817" s="78"/>
      <c r="Z817" s="78"/>
      <c r="AA817" s="78"/>
      <c r="AB817" s="78"/>
      <c r="AC817" s="78"/>
      <c r="AD817" s="78"/>
      <c r="AE817" s="78"/>
      <c r="AF817" s="78"/>
      <c r="AG817" s="78"/>
      <c r="AH817" s="78"/>
      <c r="AI817" s="78"/>
    </row>
    <row r="818" spans="1:35" ht="30" customHeight="1">
      <c r="A818" s="78"/>
      <c r="B818" s="78"/>
      <c r="C818" s="78"/>
      <c r="D818" s="78"/>
      <c r="E818" s="89"/>
      <c r="F818" s="90"/>
      <c r="G818" s="90"/>
      <c r="H818" s="78"/>
      <c r="I818" s="78"/>
      <c r="J818" s="78"/>
      <c r="K818" s="78"/>
      <c r="L818" s="78"/>
      <c r="M818" s="78"/>
      <c r="N818" s="78"/>
      <c r="O818" s="78"/>
      <c r="P818" s="78"/>
      <c r="Q818" s="78"/>
      <c r="R818" s="78"/>
      <c r="S818" s="78"/>
      <c r="T818" s="78"/>
      <c r="U818" s="78"/>
      <c r="V818" s="78"/>
      <c r="W818" s="78"/>
      <c r="X818" s="78"/>
      <c r="Y818" s="78"/>
      <c r="Z818" s="78"/>
      <c r="AA818" s="78"/>
      <c r="AB818" s="78"/>
      <c r="AC818" s="78"/>
      <c r="AD818" s="78"/>
      <c r="AE818" s="78"/>
      <c r="AF818" s="78"/>
      <c r="AG818" s="78"/>
      <c r="AH818" s="78"/>
      <c r="AI818" s="78"/>
    </row>
    <row r="819" spans="1:35" ht="30" customHeight="1">
      <c r="A819" s="78"/>
      <c r="B819" s="78"/>
      <c r="C819" s="78"/>
      <c r="D819" s="78"/>
      <c r="E819" s="89"/>
      <c r="F819" s="90"/>
      <c r="G819" s="90"/>
      <c r="H819" s="78"/>
      <c r="I819" s="78"/>
      <c r="J819" s="78"/>
      <c r="K819" s="78"/>
      <c r="L819" s="78"/>
      <c r="M819" s="78"/>
      <c r="N819" s="78"/>
      <c r="O819" s="78"/>
      <c r="P819" s="78"/>
      <c r="Q819" s="78"/>
      <c r="R819" s="78"/>
      <c r="S819" s="78"/>
      <c r="T819" s="78"/>
      <c r="U819" s="78"/>
      <c r="V819" s="78"/>
      <c r="W819" s="78"/>
      <c r="X819" s="78"/>
      <c r="Y819" s="78"/>
      <c r="Z819" s="78"/>
      <c r="AA819" s="78"/>
      <c r="AB819" s="78"/>
      <c r="AC819" s="78"/>
      <c r="AD819" s="78"/>
      <c r="AE819" s="78"/>
      <c r="AF819" s="78"/>
      <c r="AG819" s="78"/>
      <c r="AH819" s="78"/>
      <c r="AI819" s="78"/>
    </row>
    <row r="820" spans="1:35" ht="30" customHeight="1">
      <c r="A820" s="78"/>
      <c r="B820" s="78"/>
      <c r="C820" s="78"/>
      <c r="D820" s="78"/>
      <c r="E820" s="89"/>
      <c r="F820" s="90"/>
      <c r="G820" s="90"/>
      <c r="H820" s="78"/>
      <c r="I820" s="78"/>
      <c r="J820" s="78"/>
      <c r="K820" s="78"/>
      <c r="L820" s="78"/>
      <c r="M820" s="78"/>
      <c r="N820" s="78"/>
      <c r="O820" s="78"/>
      <c r="P820" s="78"/>
      <c r="Q820" s="78"/>
      <c r="R820" s="78"/>
      <c r="S820" s="78"/>
      <c r="T820" s="78"/>
      <c r="U820" s="78"/>
      <c r="V820" s="78"/>
      <c r="W820" s="78"/>
      <c r="X820" s="78"/>
      <c r="Y820" s="78"/>
      <c r="Z820" s="78"/>
      <c r="AA820" s="78"/>
      <c r="AB820" s="78"/>
      <c r="AC820" s="78"/>
      <c r="AD820" s="78"/>
      <c r="AE820" s="78"/>
      <c r="AF820" s="78"/>
      <c r="AG820" s="78"/>
      <c r="AH820" s="78"/>
      <c r="AI820" s="78"/>
    </row>
    <row r="821" spans="1:35" ht="30" customHeight="1">
      <c r="A821" s="78"/>
      <c r="B821" s="78"/>
      <c r="C821" s="78"/>
      <c r="D821" s="78"/>
      <c r="E821" s="89"/>
      <c r="F821" s="90"/>
      <c r="G821" s="90"/>
      <c r="H821" s="78"/>
      <c r="I821" s="78"/>
      <c r="J821" s="78"/>
      <c r="K821" s="78"/>
      <c r="L821" s="78"/>
      <c r="M821" s="78"/>
      <c r="N821" s="78"/>
      <c r="O821" s="78"/>
      <c r="P821" s="78"/>
      <c r="Q821" s="78"/>
      <c r="R821" s="78"/>
      <c r="S821" s="78"/>
      <c r="T821" s="78"/>
      <c r="U821" s="78"/>
      <c r="V821" s="78"/>
      <c r="W821" s="78"/>
      <c r="X821" s="78"/>
      <c r="Y821" s="78"/>
      <c r="Z821" s="78"/>
      <c r="AA821" s="78"/>
      <c r="AB821" s="78"/>
      <c r="AC821" s="78"/>
      <c r="AD821" s="78"/>
      <c r="AE821" s="78"/>
      <c r="AF821" s="78"/>
      <c r="AG821" s="78"/>
      <c r="AH821" s="78"/>
      <c r="AI821" s="78"/>
    </row>
    <row r="822" spans="1:35" ht="30" customHeight="1">
      <c r="A822" s="78"/>
      <c r="B822" s="78"/>
      <c r="C822" s="78"/>
      <c r="D822" s="78"/>
      <c r="E822" s="89"/>
      <c r="F822" s="90"/>
      <c r="G822" s="90"/>
      <c r="H822" s="78"/>
      <c r="I822" s="78"/>
      <c r="J822" s="78"/>
      <c r="K822" s="78"/>
      <c r="L822" s="78"/>
      <c r="M822" s="78"/>
      <c r="N822" s="78"/>
      <c r="O822" s="78"/>
      <c r="P822" s="78"/>
      <c r="Q822" s="78"/>
      <c r="R822" s="78"/>
      <c r="S822" s="78"/>
      <c r="T822" s="78"/>
      <c r="U822" s="78"/>
      <c r="V822" s="78"/>
      <c r="W822" s="78"/>
      <c r="X822" s="78"/>
      <c r="Y822" s="78"/>
      <c r="Z822" s="78"/>
      <c r="AA822" s="78"/>
      <c r="AB822" s="78"/>
      <c r="AC822" s="78"/>
      <c r="AD822" s="78"/>
      <c r="AE822" s="78"/>
      <c r="AF822" s="78"/>
      <c r="AG822" s="78"/>
      <c r="AH822" s="78"/>
      <c r="AI822" s="78"/>
    </row>
    <row r="823" spans="1:35" ht="30" customHeight="1">
      <c r="A823" s="78"/>
      <c r="B823" s="78"/>
      <c r="C823" s="78"/>
      <c r="D823" s="78"/>
      <c r="E823" s="89"/>
      <c r="F823" s="90"/>
      <c r="G823" s="90"/>
      <c r="H823" s="78"/>
      <c r="I823" s="78"/>
      <c r="J823" s="78"/>
      <c r="K823" s="78"/>
      <c r="L823" s="78"/>
      <c r="M823" s="78"/>
      <c r="N823" s="78"/>
      <c r="O823" s="78"/>
      <c r="P823" s="78"/>
      <c r="Q823" s="78"/>
      <c r="R823" s="78"/>
      <c r="S823" s="78"/>
      <c r="T823" s="78"/>
      <c r="U823" s="78"/>
      <c r="V823" s="78"/>
      <c r="W823" s="78"/>
      <c r="X823" s="78"/>
      <c r="Y823" s="78"/>
      <c r="Z823" s="78"/>
      <c r="AA823" s="78"/>
      <c r="AB823" s="78"/>
      <c r="AC823" s="78"/>
      <c r="AD823" s="78"/>
      <c r="AE823" s="78"/>
      <c r="AF823" s="78"/>
      <c r="AG823" s="78"/>
      <c r="AH823" s="78"/>
      <c r="AI823" s="78"/>
    </row>
    <row r="824" spans="1:35" ht="30" customHeight="1">
      <c r="A824" s="78"/>
      <c r="B824" s="78"/>
      <c r="C824" s="78"/>
      <c r="D824" s="78"/>
      <c r="E824" s="89"/>
      <c r="F824" s="90"/>
      <c r="G824" s="90"/>
      <c r="H824" s="78"/>
      <c r="I824" s="78"/>
      <c r="J824" s="78"/>
      <c r="K824" s="78"/>
      <c r="L824" s="78"/>
      <c r="M824" s="78"/>
      <c r="N824" s="78"/>
      <c r="O824" s="78"/>
      <c r="P824" s="78"/>
      <c r="Q824" s="78"/>
      <c r="R824" s="78"/>
      <c r="S824" s="78"/>
      <c r="T824" s="78"/>
      <c r="U824" s="78"/>
      <c r="V824" s="78"/>
      <c r="W824" s="78"/>
      <c r="X824" s="78"/>
      <c r="Y824" s="78"/>
      <c r="Z824" s="78"/>
      <c r="AA824" s="78"/>
      <c r="AB824" s="78"/>
      <c r="AC824" s="78"/>
      <c r="AD824" s="78"/>
      <c r="AE824" s="78"/>
      <c r="AF824" s="78"/>
      <c r="AG824" s="78"/>
      <c r="AH824" s="78"/>
      <c r="AI824" s="78"/>
    </row>
    <row r="825" spans="1:35" ht="30" customHeight="1">
      <c r="A825" s="78"/>
      <c r="B825" s="78"/>
      <c r="C825" s="78"/>
      <c r="D825" s="78"/>
      <c r="E825" s="89"/>
      <c r="F825" s="90"/>
      <c r="G825" s="90"/>
      <c r="H825" s="78"/>
      <c r="I825" s="78"/>
      <c r="J825" s="78"/>
      <c r="K825" s="78"/>
      <c r="L825" s="78"/>
      <c r="M825" s="78"/>
      <c r="N825" s="78"/>
      <c r="O825" s="78"/>
      <c r="P825" s="78"/>
      <c r="Q825" s="78"/>
      <c r="R825" s="78"/>
      <c r="S825" s="78"/>
      <c r="T825" s="78"/>
      <c r="U825" s="78"/>
      <c r="V825" s="78"/>
      <c r="W825" s="78"/>
      <c r="X825" s="78"/>
      <c r="Y825" s="78"/>
      <c r="Z825" s="78"/>
      <c r="AA825" s="78"/>
      <c r="AB825" s="78"/>
      <c r="AC825" s="78"/>
      <c r="AD825" s="78"/>
      <c r="AE825" s="78"/>
      <c r="AF825" s="78"/>
      <c r="AG825" s="78"/>
      <c r="AH825" s="78"/>
      <c r="AI825" s="78"/>
    </row>
    <row r="826" spans="1:35" ht="30" customHeight="1">
      <c r="A826" s="78"/>
      <c r="B826" s="78"/>
      <c r="C826" s="78"/>
      <c r="D826" s="78"/>
      <c r="E826" s="89"/>
      <c r="F826" s="90"/>
      <c r="G826" s="90"/>
      <c r="H826" s="78"/>
      <c r="I826" s="78"/>
      <c r="J826" s="78"/>
      <c r="K826" s="78"/>
      <c r="L826" s="78"/>
      <c r="M826" s="78"/>
      <c r="N826" s="78"/>
      <c r="O826" s="78"/>
      <c r="P826" s="78"/>
      <c r="Q826" s="78"/>
      <c r="R826" s="78"/>
      <c r="S826" s="78"/>
      <c r="T826" s="78"/>
      <c r="U826" s="78"/>
      <c r="V826" s="78"/>
      <c r="W826" s="78"/>
      <c r="X826" s="78"/>
      <c r="Y826" s="78"/>
      <c r="Z826" s="78"/>
      <c r="AA826" s="78"/>
      <c r="AB826" s="78"/>
      <c r="AC826" s="78"/>
      <c r="AD826" s="78"/>
      <c r="AE826" s="78"/>
      <c r="AF826" s="78"/>
      <c r="AG826" s="78"/>
      <c r="AH826" s="78"/>
      <c r="AI826" s="78"/>
    </row>
    <row r="827" spans="1:35" ht="30" customHeight="1">
      <c r="A827" s="78"/>
      <c r="B827" s="78"/>
      <c r="C827" s="78"/>
      <c r="D827" s="78"/>
      <c r="E827" s="89"/>
      <c r="F827" s="90"/>
      <c r="G827" s="90"/>
      <c r="H827" s="78"/>
      <c r="I827" s="78"/>
      <c r="J827" s="78"/>
      <c r="K827" s="78"/>
      <c r="L827" s="78"/>
      <c r="M827" s="78"/>
      <c r="N827" s="78"/>
      <c r="O827" s="78"/>
      <c r="P827" s="78"/>
      <c r="Q827" s="78"/>
      <c r="R827" s="78"/>
      <c r="S827" s="78"/>
      <c r="T827" s="78"/>
      <c r="U827" s="78"/>
      <c r="V827" s="78"/>
      <c r="W827" s="78"/>
      <c r="X827" s="78"/>
      <c r="Y827" s="78"/>
      <c r="Z827" s="78"/>
      <c r="AA827" s="78"/>
      <c r="AB827" s="78"/>
      <c r="AC827" s="78"/>
      <c r="AD827" s="78"/>
      <c r="AE827" s="78"/>
      <c r="AF827" s="78"/>
      <c r="AG827" s="78"/>
      <c r="AH827" s="78"/>
      <c r="AI827" s="78"/>
    </row>
    <row r="828" spans="1:35" ht="30" customHeight="1">
      <c r="A828" s="78"/>
      <c r="B828" s="78"/>
      <c r="C828" s="78"/>
      <c r="D828" s="78"/>
      <c r="E828" s="89"/>
      <c r="F828" s="90"/>
      <c r="G828" s="90"/>
      <c r="H828" s="78"/>
      <c r="I828" s="78"/>
      <c r="J828" s="78"/>
      <c r="K828" s="78"/>
      <c r="L828" s="78"/>
      <c r="M828" s="78"/>
      <c r="N828" s="78"/>
      <c r="O828" s="78"/>
      <c r="P828" s="78"/>
      <c r="Q828" s="78"/>
      <c r="R828" s="78"/>
      <c r="S828" s="78"/>
      <c r="T828" s="78"/>
      <c r="U828" s="78"/>
      <c r="V828" s="78"/>
      <c r="W828" s="78"/>
      <c r="X828" s="78"/>
      <c r="Y828" s="78"/>
      <c r="Z828" s="78"/>
      <c r="AA828" s="78"/>
      <c r="AB828" s="78"/>
      <c r="AC828" s="78"/>
      <c r="AD828" s="78"/>
      <c r="AE828" s="78"/>
      <c r="AF828" s="78"/>
      <c r="AG828" s="78"/>
      <c r="AH828" s="78"/>
      <c r="AI828" s="78"/>
    </row>
    <row r="829" spans="1:35" ht="30" customHeight="1">
      <c r="A829" s="78"/>
      <c r="B829" s="78"/>
      <c r="C829" s="78"/>
      <c r="D829" s="78"/>
      <c r="E829" s="89"/>
      <c r="F829" s="90"/>
      <c r="G829" s="90"/>
      <c r="H829" s="78"/>
      <c r="I829" s="78"/>
      <c r="J829" s="78"/>
      <c r="K829" s="78"/>
      <c r="L829" s="78"/>
      <c r="M829" s="78"/>
      <c r="N829" s="78"/>
      <c r="O829" s="78"/>
      <c r="P829" s="78"/>
      <c r="Q829" s="78"/>
      <c r="R829" s="78"/>
      <c r="S829" s="78"/>
      <c r="T829" s="78"/>
      <c r="U829" s="78"/>
      <c r="V829" s="78"/>
      <c r="W829" s="78"/>
      <c r="X829" s="78"/>
      <c r="Y829" s="78"/>
      <c r="Z829" s="78"/>
      <c r="AA829" s="78"/>
      <c r="AB829" s="78"/>
      <c r="AC829" s="78"/>
      <c r="AD829" s="78"/>
      <c r="AE829" s="78"/>
      <c r="AF829" s="78"/>
      <c r="AG829" s="78"/>
      <c r="AH829" s="78"/>
      <c r="AI829" s="78"/>
    </row>
    <row r="830" spans="1:35" ht="30" customHeight="1">
      <c r="A830" s="78"/>
      <c r="B830" s="78"/>
      <c r="C830" s="78"/>
      <c r="D830" s="78"/>
      <c r="E830" s="89"/>
      <c r="F830" s="90"/>
      <c r="G830" s="90"/>
      <c r="H830" s="78"/>
      <c r="I830" s="78"/>
      <c r="J830" s="78"/>
      <c r="K830" s="78"/>
      <c r="L830" s="78"/>
      <c r="M830" s="78"/>
      <c r="N830" s="78"/>
      <c r="O830" s="78"/>
      <c r="P830" s="78"/>
      <c r="Q830" s="78"/>
      <c r="R830" s="78"/>
      <c r="S830" s="78"/>
      <c r="T830" s="78"/>
      <c r="U830" s="78"/>
      <c r="V830" s="78"/>
      <c r="W830" s="78"/>
      <c r="X830" s="78"/>
      <c r="Y830" s="78"/>
      <c r="Z830" s="78"/>
      <c r="AA830" s="78"/>
      <c r="AB830" s="78"/>
      <c r="AC830" s="78"/>
      <c r="AD830" s="78"/>
      <c r="AE830" s="78"/>
      <c r="AF830" s="78"/>
      <c r="AG830" s="78"/>
      <c r="AH830" s="78"/>
      <c r="AI830" s="78"/>
    </row>
    <row r="831" spans="1:35" ht="30" customHeight="1">
      <c r="A831" s="78"/>
      <c r="B831" s="78"/>
      <c r="C831" s="78"/>
      <c r="D831" s="78"/>
      <c r="E831" s="89"/>
      <c r="F831" s="90"/>
      <c r="G831" s="90"/>
      <c r="H831" s="78"/>
      <c r="I831" s="78"/>
      <c r="J831" s="78"/>
      <c r="K831" s="78"/>
      <c r="L831" s="78"/>
      <c r="M831" s="78"/>
      <c r="N831" s="78"/>
      <c r="O831" s="78"/>
      <c r="P831" s="78"/>
      <c r="Q831" s="78"/>
      <c r="R831" s="78"/>
      <c r="S831" s="78"/>
      <c r="T831" s="78"/>
      <c r="U831" s="78"/>
      <c r="V831" s="78"/>
      <c r="W831" s="78"/>
      <c r="X831" s="78"/>
      <c r="Y831" s="78"/>
      <c r="Z831" s="78"/>
      <c r="AA831" s="78"/>
      <c r="AB831" s="78"/>
      <c r="AC831" s="78"/>
      <c r="AD831" s="78"/>
      <c r="AE831" s="78"/>
      <c r="AF831" s="78"/>
      <c r="AG831" s="78"/>
      <c r="AH831" s="78"/>
      <c r="AI831" s="78"/>
    </row>
    <row r="832" spans="1:35" ht="30" customHeight="1">
      <c r="A832" s="78"/>
      <c r="B832" s="78"/>
      <c r="C832" s="78"/>
      <c r="D832" s="78"/>
      <c r="E832" s="89"/>
      <c r="F832" s="90"/>
      <c r="G832" s="90"/>
      <c r="H832" s="78"/>
      <c r="I832" s="78"/>
      <c r="J832" s="78"/>
      <c r="K832" s="78"/>
      <c r="L832" s="78"/>
      <c r="M832" s="78"/>
      <c r="N832" s="78"/>
      <c r="O832" s="78"/>
      <c r="P832" s="78"/>
      <c r="Q832" s="78"/>
      <c r="R832" s="78"/>
      <c r="S832" s="78"/>
      <c r="T832" s="78"/>
      <c r="U832" s="78"/>
      <c r="V832" s="78"/>
      <c r="W832" s="78"/>
      <c r="X832" s="78"/>
      <c r="Y832" s="78"/>
      <c r="Z832" s="78"/>
      <c r="AA832" s="78"/>
      <c r="AB832" s="78"/>
      <c r="AC832" s="78"/>
      <c r="AD832" s="78"/>
      <c r="AE832" s="78"/>
      <c r="AF832" s="78"/>
      <c r="AG832" s="78"/>
      <c r="AH832" s="78"/>
      <c r="AI832" s="78"/>
    </row>
    <row r="833" spans="1:35" ht="30" customHeight="1">
      <c r="A833" s="78"/>
      <c r="B833" s="78"/>
      <c r="C833" s="78"/>
      <c r="D833" s="78"/>
      <c r="E833" s="89"/>
      <c r="F833" s="90"/>
      <c r="G833" s="90"/>
      <c r="H833" s="78"/>
      <c r="I833" s="78"/>
      <c r="J833" s="78"/>
      <c r="K833" s="78"/>
      <c r="L833" s="78"/>
      <c r="M833" s="78"/>
      <c r="N833" s="78"/>
      <c r="O833" s="78"/>
      <c r="P833" s="78"/>
      <c r="Q833" s="78"/>
      <c r="R833" s="78"/>
      <c r="S833" s="78"/>
      <c r="T833" s="78"/>
      <c r="U833" s="78"/>
      <c r="V833" s="78"/>
      <c r="W833" s="78"/>
      <c r="X833" s="78"/>
      <c r="Y833" s="78"/>
      <c r="Z833" s="78"/>
      <c r="AA833" s="78"/>
      <c r="AB833" s="78"/>
      <c r="AC833" s="78"/>
      <c r="AD833" s="78"/>
      <c r="AE833" s="78"/>
      <c r="AF833" s="78"/>
      <c r="AG833" s="78"/>
      <c r="AH833" s="78"/>
      <c r="AI833" s="78"/>
    </row>
    <row r="834" spans="1:35" ht="30" customHeight="1">
      <c r="A834" s="78"/>
      <c r="B834" s="78"/>
      <c r="C834" s="78"/>
      <c r="D834" s="78"/>
      <c r="E834" s="89"/>
      <c r="F834" s="90"/>
      <c r="G834" s="90"/>
      <c r="H834" s="78"/>
      <c r="I834" s="78"/>
      <c r="J834" s="78"/>
      <c r="K834" s="78"/>
      <c r="L834" s="78"/>
      <c r="M834" s="78"/>
      <c r="N834" s="78"/>
      <c r="O834" s="78"/>
      <c r="P834" s="78"/>
      <c r="Q834" s="78"/>
      <c r="R834" s="78"/>
      <c r="S834" s="78"/>
      <c r="T834" s="78"/>
      <c r="U834" s="78"/>
      <c r="V834" s="78"/>
      <c r="W834" s="78"/>
      <c r="X834" s="78"/>
      <c r="Y834" s="78"/>
      <c r="Z834" s="78"/>
      <c r="AA834" s="78"/>
      <c r="AB834" s="78"/>
      <c r="AC834" s="78"/>
      <c r="AD834" s="78"/>
      <c r="AE834" s="78"/>
      <c r="AF834" s="78"/>
      <c r="AG834" s="78"/>
      <c r="AH834" s="78"/>
      <c r="AI834" s="78"/>
    </row>
    <row r="835" spans="1:35" ht="30" customHeight="1">
      <c r="A835" s="78"/>
      <c r="B835" s="78"/>
      <c r="C835" s="78"/>
      <c r="D835" s="78"/>
      <c r="E835" s="89"/>
      <c r="F835" s="90"/>
      <c r="G835" s="90"/>
      <c r="H835" s="78"/>
      <c r="I835" s="78"/>
      <c r="J835" s="78"/>
      <c r="K835" s="78"/>
      <c r="L835" s="78"/>
      <c r="M835" s="78"/>
      <c r="N835" s="78"/>
      <c r="O835" s="78"/>
      <c r="P835" s="78"/>
      <c r="Q835" s="78"/>
      <c r="R835" s="78"/>
      <c r="S835" s="78"/>
      <c r="T835" s="78"/>
      <c r="U835" s="78"/>
      <c r="V835" s="78"/>
      <c r="W835" s="78"/>
      <c r="X835" s="78"/>
      <c r="Y835" s="78"/>
      <c r="Z835" s="78"/>
      <c r="AA835" s="78"/>
      <c r="AB835" s="78"/>
      <c r="AC835" s="78"/>
      <c r="AD835" s="78"/>
      <c r="AE835" s="78"/>
      <c r="AF835" s="78"/>
      <c r="AG835" s="78"/>
      <c r="AH835" s="78"/>
      <c r="AI835" s="78"/>
    </row>
    <row r="836" spans="1:35" ht="30" customHeight="1">
      <c r="A836" s="78"/>
      <c r="B836" s="78"/>
      <c r="C836" s="78"/>
      <c r="D836" s="78"/>
      <c r="E836" s="89"/>
      <c r="F836" s="90"/>
      <c r="G836" s="90"/>
      <c r="H836" s="78"/>
      <c r="I836" s="78"/>
      <c r="J836" s="78"/>
      <c r="K836" s="78"/>
      <c r="L836" s="78"/>
      <c r="M836" s="78"/>
      <c r="N836" s="78"/>
      <c r="O836" s="78"/>
      <c r="P836" s="78"/>
      <c r="Q836" s="78"/>
      <c r="R836" s="78"/>
      <c r="S836" s="78"/>
      <c r="T836" s="78"/>
      <c r="U836" s="78"/>
      <c r="V836" s="78"/>
      <c r="W836" s="78"/>
      <c r="X836" s="78"/>
      <c r="Y836" s="78"/>
      <c r="Z836" s="78"/>
      <c r="AA836" s="78"/>
      <c r="AB836" s="78"/>
      <c r="AC836" s="78"/>
      <c r="AD836" s="78"/>
      <c r="AE836" s="78"/>
      <c r="AF836" s="78"/>
      <c r="AG836" s="78"/>
      <c r="AH836" s="78"/>
      <c r="AI836" s="78"/>
    </row>
    <row r="837" spans="1:35" ht="30" customHeight="1">
      <c r="A837" s="78"/>
      <c r="B837" s="78"/>
      <c r="C837" s="78"/>
      <c r="D837" s="78"/>
      <c r="E837" s="89"/>
      <c r="F837" s="90"/>
      <c r="G837" s="90"/>
      <c r="H837" s="78"/>
      <c r="I837" s="78"/>
      <c r="J837" s="78"/>
      <c r="K837" s="78"/>
      <c r="L837" s="78"/>
      <c r="M837" s="78"/>
      <c r="N837" s="78"/>
      <c r="O837" s="78"/>
      <c r="P837" s="78"/>
      <c r="Q837" s="78"/>
      <c r="R837" s="78"/>
      <c r="S837" s="78"/>
      <c r="T837" s="78"/>
      <c r="U837" s="78"/>
      <c r="V837" s="78"/>
      <c r="W837" s="78"/>
      <c r="X837" s="78"/>
      <c r="Y837" s="78"/>
      <c r="Z837" s="78"/>
      <c r="AA837" s="78"/>
      <c r="AB837" s="78"/>
      <c r="AC837" s="78"/>
      <c r="AD837" s="78"/>
      <c r="AE837" s="78"/>
      <c r="AF837" s="78"/>
      <c r="AG837" s="78"/>
      <c r="AH837" s="78"/>
      <c r="AI837" s="78"/>
    </row>
    <row r="838" spans="1:35" ht="30" customHeight="1">
      <c r="A838" s="78"/>
      <c r="B838" s="78"/>
      <c r="C838" s="78"/>
      <c r="D838" s="78"/>
      <c r="E838" s="89"/>
      <c r="F838" s="90"/>
      <c r="G838" s="90"/>
      <c r="H838" s="78"/>
      <c r="I838" s="78"/>
      <c r="J838" s="78"/>
      <c r="K838" s="78"/>
      <c r="L838" s="78"/>
      <c r="M838" s="78"/>
      <c r="N838" s="78"/>
      <c r="O838" s="78"/>
      <c r="P838" s="78"/>
      <c r="Q838" s="78"/>
      <c r="R838" s="78"/>
      <c r="S838" s="78"/>
      <c r="T838" s="78"/>
      <c r="U838" s="78"/>
      <c r="V838" s="78"/>
      <c r="W838" s="78"/>
      <c r="X838" s="78"/>
      <c r="Y838" s="78"/>
      <c r="Z838" s="78"/>
      <c r="AA838" s="78"/>
      <c r="AB838" s="78"/>
      <c r="AC838" s="78"/>
      <c r="AD838" s="78"/>
      <c r="AE838" s="78"/>
      <c r="AF838" s="78"/>
      <c r="AG838" s="78"/>
      <c r="AH838" s="78"/>
      <c r="AI838" s="78"/>
    </row>
    <row r="839" spans="1:35" ht="30" customHeight="1">
      <c r="A839" s="78"/>
      <c r="B839" s="78"/>
      <c r="C839" s="78"/>
      <c r="D839" s="78"/>
      <c r="E839" s="89"/>
      <c r="F839" s="90"/>
      <c r="G839" s="90"/>
      <c r="H839" s="78"/>
      <c r="I839" s="78"/>
      <c r="J839" s="78"/>
      <c r="K839" s="78"/>
      <c r="L839" s="78"/>
      <c r="M839" s="78"/>
      <c r="N839" s="78"/>
      <c r="O839" s="78"/>
      <c r="P839" s="78"/>
      <c r="Q839" s="78"/>
      <c r="R839" s="78"/>
      <c r="S839" s="78"/>
      <c r="T839" s="78"/>
      <c r="U839" s="78"/>
      <c r="V839" s="78"/>
      <c r="W839" s="78"/>
      <c r="X839" s="78"/>
      <c r="Y839" s="78"/>
      <c r="Z839" s="78"/>
      <c r="AA839" s="78"/>
      <c r="AB839" s="78"/>
      <c r="AC839" s="78"/>
      <c r="AD839" s="78"/>
      <c r="AE839" s="78"/>
      <c r="AF839" s="78"/>
      <c r="AG839" s="78"/>
      <c r="AH839" s="78"/>
      <c r="AI839" s="78"/>
    </row>
    <row r="840" spans="1:35" ht="30" customHeight="1">
      <c r="A840" s="78"/>
      <c r="B840" s="78"/>
      <c r="C840" s="78"/>
      <c r="D840" s="78"/>
      <c r="E840" s="89"/>
      <c r="F840" s="90"/>
      <c r="G840" s="90"/>
      <c r="H840" s="78"/>
      <c r="I840" s="78"/>
      <c r="J840" s="78"/>
      <c r="K840" s="78"/>
      <c r="L840" s="78"/>
      <c r="M840" s="78"/>
      <c r="N840" s="78"/>
      <c r="O840" s="78"/>
      <c r="P840" s="78"/>
      <c r="Q840" s="78"/>
      <c r="R840" s="78"/>
      <c r="S840" s="78"/>
      <c r="T840" s="78"/>
      <c r="U840" s="78"/>
      <c r="V840" s="78"/>
      <c r="W840" s="78"/>
      <c r="X840" s="78"/>
      <c r="Y840" s="78"/>
      <c r="Z840" s="78"/>
      <c r="AA840" s="78"/>
      <c r="AB840" s="78"/>
      <c r="AC840" s="78"/>
      <c r="AD840" s="78"/>
      <c r="AE840" s="78"/>
      <c r="AF840" s="78"/>
      <c r="AG840" s="78"/>
      <c r="AH840" s="78"/>
      <c r="AI840" s="78"/>
    </row>
    <row r="841" spans="1:35" ht="30" customHeight="1">
      <c r="A841" s="78"/>
      <c r="B841" s="78"/>
      <c r="C841" s="78"/>
      <c r="D841" s="78"/>
      <c r="E841" s="89"/>
      <c r="F841" s="90"/>
      <c r="G841" s="90"/>
      <c r="H841" s="78"/>
      <c r="I841" s="78"/>
      <c r="J841" s="78"/>
      <c r="K841" s="78"/>
      <c r="L841" s="78"/>
      <c r="M841" s="78"/>
      <c r="N841" s="78"/>
      <c r="O841" s="78"/>
      <c r="P841" s="78"/>
      <c r="Q841" s="78"/>
      <c r="R841" s="78"/>
      <c r="S841" s="78"/>
      <c r="T841" s="78"/>
      <c r="U841" s="78"/>
      <c r="V841" s="78"/>
      <c r="W841" s="78"/>
      <c r="X841" s="78"/>
      <c r="Y841" s="78"/>
      <c r="Z841" s="78"/>
      <c r="AA841" s="78"/>
      <c r="AB841" s="78"/>
      <c r="AC841" s="78"/>
      <c r="AD841" s="78"/>
      <c r="AE841" s="78"/>
      <c r="AF841" s="78"/>
      <c r="AG841" s="78"/>
      <c r="AH841" s="78"/>
      <c r="AI841" s="78"/>
    </row>
    <row r="842" spans="1:35" ht="30" customHeight="1">
      <c r="A842" s="78"/>
      <c r="B842" s="78"/>
      <c r="C842" s="78"/>
      <c r="D842" s="78"/>
      <c r="E842" s="89"/>
      <c r="F842" s="90"/>
      <c r="G842" s="90"/>
      <c r="H842" s="78"/>
      <c r="I842" s="78"/>
      <c r="J842" s="78"/>
      <c r="K842" s="78"/>
      <c r="L842" s="78"/>
      <c r="M842" s="78"/>
      <c r="N842" s="78"/>
      <c r="O842" s="78"/>
      <c r="P842" s="78"/>
      <c r="Q842" s="78"/>
      <c r="R842" s="78"/>
      <c r="S842" s="78"/>
      <c r="T842" s="78"/>
      <c r="U842" s="78"/>
      <c r="V842" s="78"/>
      <c r="W842" s="78"/>
      <c r="X842" s="78"/>
      <c r="Y842" s="78"/>
      <c r="Z842" s="78"/>
      <c r="AA842" s="78"/>
      <c r="AB842" s="78"/>
      <c r="AC842" s="78"/>
      <c r="AD842" s="78"/>
      <c r="AE842" s="78"/>
      <c r="AF842" s="78"/>
      <c r="AG842" s="78"/>
      <c r="AH842" s="78"/>
      <c r="AI842" s="78"/>
    </row>
    <row r="843" spans="1:35" ht="30" customHeight="1">
      <c r="A843" s="78"/>
      <c r="B843" s="78"/>
      <c r="C843" s="78"/>
      <c r="D843" s="78"/>
      <c r="E843" s="89"/>
      <c r="F843" s="90"/>
      <c r="G843" s="90"/>
      <c r="H843" s="78"/>
      <c r="I843" s="78"/>
      <c r="J843" s="78"/>
      <c r="K843" s="78"/>
      <c r="L843" s="78"/>
      <c r="M843" s="78"/>
      <c r="N843" s="78"/>
      <c r="O843" s="78"/>
      <c r="P843" s="78"/>
      <c r="Q843" s="78"/>
      <c r="R843" s="78"/>
      <c r="S843" s="78"/>
      <c r="T843" s="78"/>
      <c r="U843" s="78"/>
      <c r="V843" s="78"/>
      <c r="W843" s="78"/>
      <c r="X843" s="78"/>
      <c r="Y843" s="78"/>
      <c r="Z843" s="78"/>
      <c r="AA843" s="78"/>
      <c r="AB843" s="78"/>
      <c r="AC843" s="78"/>
      <c r="AD843" s="78"/>
      <c r="AE843" s="78"/>
      <c r="AF843" s="78"/>
      <c r="AG843" s="78"/>
      <c r="AH843" s="78"/>
      <c r="AI843" s="78"/>
    </row>
    <row r="844" spans="1:35" ht="30" customHeight="1">
      <c r="A844" s="78"/>
      <c r="B844" s="78"/>
      <c r="C844" s="78"/>
      <c r="D844" s="78"/>
      <c r="E844" s="89"/>
      <c r="F844" s="90"/>
      <c r="G844" s="90"/>
      <c r="H844" s="78"/>
      <c r="I844" s="78"/>
      <c r="J844" s="78"/>
      <c r="K844" s="78"/>
      <c r="L844" s="78"/>
      <c r="M844" s="78"/>
      <c r="N844" s="78"/>
      <c r="O844" s="78"/>
      <c r="P844" s="78"/>
      <c r="Q844" s="78"/>
      <c r="R844" s="78"/>
      <c r="S844" s="78"/>
      <c r="T844" s="78"/>
      <c r="U844" s="78"/>
      <c r="V844" s="78"/>
      <c r="W844" s="78"/>
      <c r="X844" s="78"/>
      <c r="Y844" s="78"/>
      <c r="Z844" s="78"/>
      <c r="AA844" s="78"/>
      <c r="AB844" s="78"/>
      <c r="AC844" s="78"/>
      <c r="AD844" s="78"/>
      <c r="AE844" s="78"/>
      <c r="AF844" s="78"/>
      <c r="AG844" s="78"/>
      <c r="AH844" s="78"/>
      <c r="AI844" s="78"/>
    </row>
    <row r="845" spans="1:35" ht="30" customHeight="1">
      <c r="A845" s="78"/>
      <c r="B845" s="78"/>
      <c r="C845" s="78"/>
      <c r="D845" s="78"/>
      <c r="E845" s="89"/>
      <c r="F845" s="90"/>
      <c r="G845" s="90"/>
      <c r="H845" s="78"/>
      <c r="I845" s="78"/>
      <c r="J845" s="78"/>
      <c r="K845" s="78"/>
      <c r="L845" s="78"/>
      <c r="M845" s="78"/>
      <c r="N845" s="78"/>
      <c r="O845" s="78"/>
      <c r="P845" s="78"/>
      <c r="Q845" s="78"/>
      <c r="R845" s="78"/>
      <c r="S845" s="78"/>
      <c r="T845" s="78"/>
      <c r="U845" s="78"/>
      <c r="V845" s="78"/>
      <c r="W845" s="78"/>
      <c r="X845" s="78"/>
      <c r="Y845" s="78"/>
      <c r="Z845" s="78"/>
      <c r="AA845" s="78"/>
      <c r="AB845" s="78"/>
      <c r="AC845" s="78"/>
      <c r="AD845" s="78"/>
      <c r="AE845" s="78"/>
      <c r="AF845" s="78"/>
      <c r="AG845" s="78"/>
      <c r="AH845" s="78"/>
      <c r="AI845" s="78"/>
    </row>
    <row r="846" spans="1:35" ht="30" customHeight="1">
      <c r="A846" s="78"/>
      <c r="B846" s="78"/>
      <c r="C846" s="78"/>
      <c r="D846" s="78"/>
      <c r="E846" s="89"/>
      <c r="F846" s="90"/>
      <c r="G846" s="90"/>
      <c r="H846" s="78"/>
      <c r="I846" s="78"/>
      <c r="J846" s="78"/>
      <c r="K846" s="78"/>
      <c r="L846" s="78"/>
      <c r="M846" s="78"/>
      <c r="N846" s="78"/>
      <c r="O846" s="78"/>
      <c r="P846" s="78"/>
      <c r="Q846" s="78"/>
      <c r="R846" s="78"/>
      <c r="S846" s="78"/>
      <c r="T846" s="78"/>
      <c r="U846" s="78"/>
      <c r="V846" s="78"/>
      <c r="W846" s="78"/>
      <c r="X846" s="78"/>
      <c r="Y846" s="78"/>
      <c r="Z846" s="78"/>
      <c r="AA846" s="78"/>
      <c r="AB846" s="78"/>
      <c r="AC846" s="78"/>
      <c r="AD846" s="78"/>
      <c r="AE846" s="78"/>
      <c r="AF846" s="78"/>
      <c r="AG846" s="78"/>
      <c r="AH846" s="78"/>
      <c r="AI846" s="78"/>
    </row>
    <row r="847" spans="1:35" ht="30" customHeight="1">
      <c r="A847" s="78"/>
      <c r="B847" s="78"/>
      <c r="C847" s="78"/>
      <c r="D847" s="78"/>
      <c r="E847" s="89"/>
      <c r="F847" s="90"/>
      <c r="G847" s="90"/>
      <c r="H847" s="78"/>
      <c r="I847" s="78"/>
      <c r="J847" s="78"/>
      <c r="K847" s="78"/>
      <c r="L847" s="78"/>
      <c r="M847" s="78"/>
      <c r="N847" s="78"/>
      <c r="O847" s="78"/>
      <c r="P847" s="78"/>
      <c r="Q847" s="78"/>
      <c r="R847" s="78"/>
      <c r="S847" s="78"/>
      <c r="T847" s="78"/>
      <c r="U847" s="78"/>
      <c r="V847" s="78"/>
      <c r="W847" s="78"/>
      <c r="X847" s="78"/>
      <c r="Y847" s="78"/>
      <c r="Z847" s="78"/>
      <c r="AA847" s="78"/>
      <c r="AB847" s="78"/>
      <c r="AC847" s="78"/>
      <c r="AD847" s="78"/>
      <c r="AE847" s="78"/>
      <c r="AF847" s="78"/>
      <c r="AG847" s="78"/>
      <c r="AH847" s="78"/>
      <c r="AI847" s="78"/>
    </row>
    <row r="848" spans="1:35" ht="30" customHeight="1">
      <c r="A848" s="78"/>
      <c r="B848" s="78"/>
      <c r="C848" s="78"/>
      <c r="D848" s="78"/>
      <c r="E848" s="89"/>
      <c r="F848" s="90"/>
      <c r="G848" s="90"/>
      <c r="H848" s="78"/>
      <c r="I848" s="78"/>
      <c r="J848" s="78"/>
      <c r="K848" s="78"/>
      <c r="L848" s="78"/>
      <c r="M848" s="78"/>
      <c r="N848" s="78"/>
      <c r="O848" s="78"/>
      <c r="P848" s="78"/>
      <c r="Q848" s="78"/>
      <c r="R848" s="78"/>
      <c r="S848" s="78"/>
      <c r="T848" s="78"/>
      <c r="U848" s="78"/>
      <c r="V848" s="78"/>
      <c r="W848" s="78"/>
      <c r="X848" s="78"/>
      <c r="Y848" s="78"/>
      <c r="Z848" s="78"/>
      <c r="AA848" s="78"/>
      <c r="AB848" s="78"/>
      <c r="AC848" s="78"/>
      <c r="AD848" s="78"/>
      <c r="AE848" s="78"/>
      <c r="AF848" s="78"/>
      <c r="AG848" s="78"/>
      <c r="AH848" s="78"/>
      <c r="AI848" s="78"/>
    </row>
    <row r="849" spans="1:35" ht="30" customHeight="1">
      <c r="A849" s="78"/>
      <c r="B849" s="78"/>
      <c r="C849" s="78"/>
      <c r="D849" s="78"/>
      <c r="E849" s="89"/>
      <c r="F849" s="90"/>
      <c r="G849" s="90"/>
      <c r="H849" s="78"/>
      <c r="I849" s="78"/>
      <c r="J849" s="78"/>
      <c r="K849" s="78"/>
      <c r="L849" s="78"/>
      <c r="M849" s="78"/>
      <c r="N849" s="78"/>
      <c r="O849" s="78"/>
      <c r="P849" s="78"/>
      <c r="Q849" s="78"/>
      <c r="R849" s="78"/>
      <c r="S849" s="78"/>
      <c r="T849" s="78"/>
      <c r="U849" s="78"/>
      <c r="V849" s="78"/>
      <c r="W849" s="78"/>
      <c r="X849" s="78"/>
      <c r="Y849" s="78"/>
      <c r="Z849" s="78"/>
      <c r="AA849" s="78"/>
      <c r="AB849" s="78"/>
      <c r="AC849" s="78"/>
      <c r="AD849" s="78"/>
      <c r="AE849" s="78"/>
      <c r="AF849" s="78"/>
      <c r="AG849" s="78"/>
      <c r="AH849" s="78"/>
      <c r="AI849" s="78"/>
    </row>
    <row r="850" spans="1:35" ht="30" customHeight="1">
      <c r="A850" s="78"/>
      <c r="B850" s="78"/>
      <c r="C850" s="78"/>
      <c r="D850" s="78"/>
      <c r="E850" s="89"/>
      <c r="F850" s="90"/>
      <c r="G850" s="90"/>
      <c r="H850" s="78"/>
      <c r="I850" s="78"/>
      <c r="J850" s="78"/>
      <c r="K850" s="78"/>
      <c r="L850" s="78"/>
      <c r="M850" s="78"/>
      <c r="N850" s="78"/>
      <c r="O850" s="78"/>
      <c r="P850" s="78"/>
      <c r="Q850" s="78"/>
      <c r="R850" s="78"/>
      <c r="S850" s="78"/>
      <c r="T850" s="78"/>
      <c r="U850" s="78"/>
      <c r="V850" s="78"/>
      <c r="W850" s="78"/>
      <c r="X850" s="78"/>
      <c r="Y850" s="78"/>
      <c r="Z850" s="78"/>
      <c r="AA850" s="78"/>
      <c r="AB850" s="78"/>
      <c r="AC850" s="78"/>
      <c r="AD850" s="78"/>
      <c r="AE850" s="78"/>
      <c r="AF850" s="78"/>
      <c r="AG850" s="78"/>
      <c r="AH850" s="78"/>
      <c r="AI850" s="78"/>
    </row>
    <row r="851" spans="1:35" ht="30" customHeight="1">
      <c r="A851" s="78"/>
      <c r="B851" s="78"/>
      <c r="C851" s="78"/>
      <c r="D851" s="78"/>
      <c r="E851" s="89"/>
      <c r="F851" s="90"/>
      <c r="G851" s="90"/>
      <c r="H851" s="78"/>
      <c r="I851" s="78"/>
      <c r="J851" s="78"/>
      <c r="K851" s="78"/>
      <c r="L851" s="78"/>
      <c r="M851" s="78"/>
      <c r="N851" s="78"/>
      <c r="O851" s="78"/>
      <c r="P851" s="78"/>
      <c r="Q851" s="78"/>
      <c r="R851" s="78"/>
      <c r="S851" s="78"/>
      <c r="T851" s="78"/>
      <c r="U851" s="78"/>
      <c r="V851" s="78"/>
      <c r="W851" s="78"/>
      <c r="X851" s="78"/>
      <c r="Y851" s="78"/>
      <c r="Z851" s="78"/>
      <c r="AA851" s="78"/>
      <c r="AB851" s="78"/>
      <c r="AC851" s="78"/>
      <c r="AD851" s="78"/>
      <c r="AE851" s="78"/>
      <c r="AF851" s="78"/>
      <c r="AG851" s="78"/>
      <c r="AH851" s="78"/>
      <c r="AI851" s="78"/>
    </row>
    <row r="852" spans="1:35" ht="30" customHeight="1">
      <c r="A852" s="78"/>
      <c r="B852" s="78"/>
      <c r="C852" s="78"/>
      <c r="D852" s="78"/>
      <c r="E852" s="89"/>
      <c r="F852" s="90"/>
      <c r="G852" s="90"/>
      <c r="H852" s="78"/>
      <c r="I852" s="78"/>
      <c r="J852" s="78"/>
      <c r="K852" s="78"/>
      <c r="L852" s="78"/>
      <c r="M852" s="78"/>
      <c r="N852" s="78"/>
      <c r="O852" s="78"/>
      <c r="P852" s="78"/>
      <c r="Q852" s="78"/>
      <c r="R852" s="78"/>
      <c r="S852" s="78"/>
      <c r="T852" s="78"/>
      <c r="U852" s="78"/>
      <c r="V852" s="78"/>
      <c r="W852" s="78"/>
      <c r="X852" s="78"/>
      <c r="Y852" s="78"/>
      <c r="Z852" s="78"/>
      <c r="AA852" s="78"/>
      <c r="AB852" s="78"/>
      <c r="AC852" s="78"/>
      <c r="AD852" s="78"/>
      <c r="AE852" s="78"/>
      <c r="AF852" s="78"/>
      <c r="AG852" s="78"/>
      <c r="AH852" s="78"/>
      <c r="AI852" s="78"/>
    </row>
    <row r="853" spans="1:35" ht="30" customHeight="1">
      <c r="A853" s="78"/>
      <c r="B853" s="78"/>
      <c r="C853" s="78"/>
      <c r="D853" s="78"/>
      <c r="E853" s="89"/>
      <c r="F853" s="90"/>
      <c r="G853" s="90"/>
      <c r="H853" s="78"/>
      <c r="I853" s="78"/>
      <c r="J853" s="78"/>
      <c r="K853" s="78"/>
      <c r="L853" s="78"/>
      <c r="M853" s="78"/>
      <c r="N853" s="78"/>
      <c r="O853" s="78"/>
      <c r="P853" s="78"/>
      <c r="Q853" s="78"/>
      <c r="R853" s="78"/>
      <c r="S853" s="78"/>
      <c r="T853" s="78"/>
      <c r="U853" s="78"/>
      <c r="V853" s="78"/>
      <c r="W853" s="78"/>
      <c r="X853" s="78"/>
      <c r="Y853" s="78"/>
      <c r="Z853" s="78"/>
      <c r="AA853" s="78"/>
      <c r="AB853" s="78"/>
      <c r="AC853" s="78"/>
      <c r="AD853" s="78"/>
      <c r="AE853" s="78"/>
      <c r="AF853" s="78"/>
      <c r="AG853" s="78"/>
      <c r="AH853" s="78"/>
      <c r="AI853" s="78"/>
    </row>
    <row r="854" spans="1:35" ht="30" customHeight="1">
      <c r="A854" s="78"/>
      <c r="B854" s="78"/>
      <c r="C854" s="78"/>
      <c r="D854" s="78"/>
      <c r="E854" s="89"/>
      <c r="F854" s="90"/>
      <c r="G854" s="90"/>
      <c r="H854" s="78"/>
      <c r="I854" s="78"/>
      <c r="J854" s="78"/>
      <c r="K854" s="78"/>
      <c r="L854" s="78"/>
      <c r="M854" s="78"/>
      <c r="N854" s="78"/>
      <c r="O854" s="78"/>
      <c r="P854" s="78"/>
      <c r="Q854" s="78"/>
      <c r="R854" s="78"/>
      <c r="S854" s="78"/>
      <c r="T854" s="78"/>
      <c r="U854" s="78"/>
      <c r="V854" s="78"/>
      <c r="W854" s="78"/>
      <c r="X854" s="78"/>
      <c r="Y854" s="78"/>
      <c r="Z854" s="78"/>
      <c r="AA854" s="78"/>
      <c r="AB854" s="78"/>
      <c r="AC854" s="78"/>
      <c r="AD854" s="78"/>
      <c r="AE854" s="78"/>
      <c r="AF854" s="78"/>
      <c r="AG854" s="78"/>
      <c r="AH854" s="78"/>
      <c r="AI854" s="78"/>
    </row>
    <row r="855" spans="1:35" ht="30" customHeight="1">
      <c r="A855" s="78"/>
      <c r="B855" s="78"/>
      <c r="C855" s="78"/>
      <c r="D855" s="78"/>
      <c r="E855" s="89"/>
      <c r="F855" s="90"/>
      <c r="G855" s="90"/>
      <c r="H855" s="78"/>
      <c r="I855" s="78"/>
      <c r="J855" s="78"/>
      <c r="K855" s="78"/>
      <c r="L855" s="78"/>
      <c r="M855" s="78"/>
      <c r="N855" s="78"/>
      <c r="O855" s="78"/>
      <c r="P855" s="78"/>
      <c r="Q855" s="78"/>
      <c r="R855" s="78"/>
      <c r="S855" s="78"/>
      <c r="T855" s="78"/>
      <c r="U855" s="78"/>
      <c r="V855" s="78"/>
      <c r="W855" s="78"/>
      <c r="X855" s="78"/>
      <c r="Y855" s="78"/>
      <c r="Z855" s="78"/>
      <c r="AA855" s="78"/>
      <c r="AB855" s="78"/>
      <c r="AC855" s="78"/>
      <c r="AD855" s="78"/>
      <c r="AE855" s="78"/>
      <c r="AF855" s="78"/>
      <c r="AG855" s="78"/>
      <c r="AH855" s="78"/>
      <c r="AI855" s="78"/>
    </row>
    <row r="856" spans="1:35" ht="30" customHeight="1">
      <c r="A856" s="78"/>
      <c r="B856" s="78"/>
      <c r="C856" s="78"/>
      <c r="D856" s="78"/>
      <c r="E856" s="89"/>
      <c r="F856" s="90"/>
      <c r="G856" s="90"/>
      <c r="H856" s="78"/>
      <c r="I856" s="78"/>
      <c r="J856" s="78"/>
      <c r="K856" s="78"/>
      <c r="L856" s="78"/>
      <c r="M856" s="78"/>
      <c r="N856" s="78"/>
      <c r="O856" s="78"/>
      <c r="P856" s="78"/>
      <c r="Q856" s="78"/>
      <c r="R856" s="78"/>
      <c r="S856" s="78"/>
      <c r="T856" s="78"/>
      <c r="U856" s="78"/>
      <c r="V856" s="78"/>
      <c r="W856" s="78"/>
      <c r="X856" s="78"/>
      <c r="Y856" s="78"/>
      <c r="Z856" s="78"/>
      <c r="AA856" s="78"/>
      <c r="AB856" s="78"/>
      <c r="AC856" s="78"/>
      <c r="AD856" s="78"/>
      <c r="AE856" s="78"/>
      <c r="AF856" s="78"/>
      <c r="AG856" s="78"/>
      <c r="AH856" s="78"/>
      <c r="AI856" s="78"/>
    </row>
    <row r="857" spans="1:35" ht="30" customHeight="1">
      <c r="A857" s="78"/>
      <c r="B857" s="78"/>
      <c r="C857" s="78"/>
      <c r="D857" s="78"/>
      <c r="E857" s="89"/>
      <c r="F857" s="90"/>
      <c r="G857" s="90"/>
      <c r="H857" s="78"/>
      <c r="I857" s="78"/>
      <c r="J857" s="78"/>
      <c r="K857" s="78"/>
      <c r="L857" s="78"/>
      <c r="M857" s="78"/>
      <c r="N857" s="78"/>
      <c r="O857" s="78"/>
      <c r="P857" s="78"/>
      <c r="Q857" s="78"/>
      <c r="R857" s="78"/>
      <c r="S857" s="78"/>
      <c r="T857" s="78"/>
      <c r="U857" s="78"/>
      <c r="V857" s="78"/>
      <c r="W857" s="78"/>
      <c r="X857" s="78"/>
      <c r="Y857" s="78"/>
      <c r="Z857" s="78"/>
      <c r="AA857" s="78"/>
      <c r="AB857" s="78"/>
      <c r="AC857" s="78"/>
      <c r="AD857" s="78"/>
      <c r="AE857" s="78"/>
      <c r="AF857" s="78"/>
      <c r="AG857" s="78"/>
      <c r="AH857" s="78"/>
      <c r="AI857" s="78"/>
    </row>
    <row r="858" spans="1:35" ht="30" customHeight="1">
      <c r="A858" s="78"/>
      <c r="B858" s="78"/>
      <c r="C858" s="78"/>
      <c r="D858" s="78"/>
      <c r="E858" s="89"/>
      <c r="F858" s="90"/>
      <c r="G858" s="90"/>
      <c r="H858" s="78"/>
      <c r="I858" s="78"/>
      <c r="J858" s="78"/>
      <c r="K858" s="78"/>
      <c r="L858" s="78"/>
      <c r="M858" s="78"/>
      <c r="N858" s="78"/>
      <c r="O858" s="78"/>
      <c r="P858" s="78"/>
      <c r="Q858" s="78"/>
      <c r="R858" s="78"/>
      <c r="S858" s="78"/>
      <c r="T858" s="78"/>
      <c r="U858" s="78"/>
      <c r="V858" s="78"/>
      <c r="W858" s="78"/>
      <c r="X858" s="78"/>
      <c r="Y858" s="78"/>
      <c r="Z858" s="78"/>
      <c r="AA858" s="78"/>
      <c r="AB858" s="78"/>
      <c r="AC858" s="78"/>
      <c r="AD858" s="78"/>
      <c r="AE858" s="78"/>
      <c r="AF858" s="78"/>
      <c r="AG858" s="78"/>
      <c r="AH858" s="78"/>
      <c r="AI858" s="78"/>
    </row>
    <row r="859" spans="1:35" ht="30" customHeight="1">
      <c r="A859" s="78"/>
      <c r="B859" s="78"/>
      <c r="C859" s="78"/>
      <c r="D859" s="78"/>
      <c r="E859" s="89"/>
      <c r="F859" s="90"/>
      <c r="G859" s="90"/>
      <c r="H859" s="78"/>
      <c r="I859" s="78"/>
      <c r="J859" s="78"/>
      <c r="K859" s="78"/>
      <c r="L859" s="78"/>
      <c r="M859" s="78"/>
      <c r="N859" s="78"/>
      <c r="O859" s="78"/>
      <c r="P859" s="78"/>
      <c r="Q859" s="78"/>
      <c r="R859" s="78"/>
      <c r="S859" s="78"/>
      <c r="T859" s="78"/>
      <c r="U859" s="78"/>
      <c r="V859" s="78"/>
      <c r="W859" s="78"/>
      <c r="X859" s="78"/>
      <c r="Y859" s="78"/>
      <c r="Z859" s="78"/>
      <c r="AA859" s="78"/>
      <c r="AB859" s="78"/>
      <c r="AC859" s="78"/>
      <c r="AD859" s="78"/>
      <c r="AE859" s="78"/>
      <c r="AF859" s="78"/>
      <c r="AG859" s="78"/>
      <c r="AH859" s="78"/>
      <c r="AI859" s="78"/>
    </row>
    <row r="860" spans="1:35" ht="30" customHeight="1">
      <c r="A860" s="78"/>
      <c r="B860" s="78"/>
      <c r="C860" s="78"/>
      <c r="D860" s="78"/>
      <c r="E860" s="89"/>
      <c r="F860" s="90"/>
      <c r="G860" s="90"/>
      <c r="H860" s="78"/>
      <c r="I860" s="78"/>
      <c r="J860" s="78"/>
      <c r="K860" s="78"/>
      <c r="L860" s="78"/>
      <c r="M860" s="78"/>
      <c r="N860" s="78"/>
      <c r="O860" s="78"/>
      <c r="P860" s="78"/>
      <c r="Q860" s="78"/>
      <c r="R860" s="78"/>
      <c r="S860" s="78"/>
      <c r="T860" s="78"/>
      <c r="U860" s="78"/>
      <c r="V860" s="78"/>
      <c r="W860" s="78"/>
      <c r="X860" s="78"/>
      <c r="Y860" s="78"/>
      <c r="Z860" s="78"/>
      <c r="AA860" s="78"/>
      <c r="AB860" s="78"/>
      <c r="AC860" s="78"/>
      <c r="AD860" s="78"/>
      <c r="AE860" s="78"/>
      <c r="AF860" s="78"/>
      <c r="AG860" s="78"/>
      <c r="AH860" s="78"/>
      <c r="AI860" s="78"/>
    </row>
    <row r="861" spans="1:35" ht="30" customHeight="1">
      <c r="A861" s="78"/>
      <c r="B861" s="78"/>
      <c r="C861" s="78"/>
      <c r="D861" s="78"/>
      <c r="E861" s="89"/>
      <c r="F861" s="90"/>
      <c r="G861" s="90"/>
      <c r="H861" s="78"/>
      <c r="I861" s="78"/>
      <c r="J861" s="78"/>
      <c r="K861" s="78"/>
      <c r="L861" s="78"/>
      <c r="M861" s="78"/>
      <c r="N861" s="78"/>
      <c r="O861" s="78"/>
      <c r="P861" s="78"/>
      <c r="Q861" s="78"/>
      <c r="R861" s="78"/>
      <c r="S861" s="78"/>
      <c r="T861" s="78"/>
      <c r="U861" s="78"/>
      <c r="V861" s="78"/>
      <c r="W861" s="78"/>
      <c r="X861" s="78"/>
      <c r="Y861" s="78"/>
      <c r="Z861" s="78"/>
      <c r="AA861" s="78"/>
      <c r="AB861" s="78"/>
      <c r="AC861" s="78"/>
      <c r="AD861" s="78"/>
      <c r="AE861" s="78"/>
      <c r="AF861" s="78"/>
      <c r="AG861" s="78"/>
      <c r="AH861" s="78"/>
      <c r="AI861" s="78"/>
    </row>
    <row r="862" spans="1:35" ht="30" customHeight="1">
      <c r="A862" s="78"/>
      <c r="B862" s="78"/>
      <c r="C862" s="78"/>
      <c r="D862" s="78"/>
      <c r="E862" s="89"/>
      <c r="F862" s="90"/>
      <c r="G862" s="90"/>
      <c r="H862" s="78"/>
      <c r="I862" s="78"/>
      <c r="J862" s="78"/>
      <c r="K862" s="78"/>
      <c r="L862" s="78"/>
      <c r="M862" s="78"/>
      <c r="N862" s="78"/>
      <c r="O862" s="78"/>
      <c r="P862" s="78"/>
      <c r="Q862" s="78"/>
      <c r="R862" s="78"/>
      <c r="S862" s="78"/>
      <c r="T862" s="78"/>
      <c r="U862" s="78"/>
      <c r="V862" s="78"/>
      <c r="W862" s="78"/>
      <c r="X862" s="78"/>
      <c r="Y862" s="78"/>
      <c r="Z862" s="78"/>
      <c r="AA862" s="78"/>
      <c r="AB862" s="78"/>
      <c r="AC862" s="78"/>
      <c r="AD862" s="78"/>
      <c r="AE862" s="78"/>
      <c r="AF862" s="78"/>
      <c r="AG862" s="78"/>
      <c r="AH862" s="78"/>
      <c r="AI862" s="78"/>
    </row>
    <row r="863" spans="1:35" ht="30" customHeight="1">
      <c r="A863" s="78"/>
      <c r="B863" s="78"/>
      <c r="C863" s="78"/>
      <c r="D863" s="78"/>
      <c r="E863" s="89"/>
      <c r="F863" s="90"/>
      <c r="G863" s="90"/>
      <c r="H863" s="78"/>
      <c r="I863" s="78"/>
      <c r="J863" s="78"/>
      <c r="K863" s="78"/>
      <c r="L863" s="78"/>
      <c r="M863" s="78"/>
      <c r="N863" s="78"/>
      <c r="O863" s="78"/>
      <c r="P863" s="78"/>
      <c r="Q863" s="78"/>
      <c r="R863" s="78"/>
      <c r="S863" s="78"/>
      <c r="T863" s="78"/>
      <c r="U863" s="78"/>
      <c r="V863" s="78"/>
      <c r="W863" s="78"/>
      <c r="X863" s="78"/>
      <c r="Y863" s="78"/>
      <c r="Z863" s="78"/>
      <c r="AA863" s="78"/>
      <c r="AB863" s="78"/>
      <c r="AC863" s="78"/>
      <c r="AD863" s="78"/>
      <c r="AE863" s="78"/>
      <c r="AF863" s="78"/>
      <c r="AG863" s="78"/>
      <c r="AH863" s="78"/>
      <c r="AI863" s="78"/>
    </row>
    <row r="864" spans="1:35" ht="30" customHeight="1">
      <c r="A864" s="78"/>
      <c r="B864" s="78"/>
      <c r="C864" s="78"/>
      <c r="D864" s="78"/>
      <c r="E864" s="89"/>
      <c r="F864" s="90"/>
      <c r="G864" s="90"/>
      <c r="H864" s="78"/>
      <c r="I864" s="78"/>
      <c r="J864" s="78"/>
      <c r="K864" s="78"/>
      <c r="L864" s="78"/>
      <c r="M864" s="78"/>
      <c r="N864" s="78"/>
      <c r="O864" s="78"/>
      <c r="P864" s="78"/>
      <c r="Q864" s="78"/>
      <c r="R864" s="78"/>
      <c r="S864" s="78"/>
      <c r="T864" s="78"/>
      <c r="U864" s="78"/>
      <c r="V864" s="78"/>
      <c r="W864" s="78"/>
      <c r="X864" s="78"/>
      <c r="Y864" s="78"/>
      <c r="Z864" s="78"/>
      <c r="AA864" s="78"/>
      <c r="AB864" s="78"/>
      <c r="AC864" s="78"/>
      <c r="AD864" s="78"/>
      <c r="AE864" s="78"/>
      <c r="AF864" s="78"/>
      <c r="AG864" s="78"/>
      <c r="AH864" s="78"/>
      <c r="AI864" s="78"/>
    </row>
    <row r="865" spans="1:35" ht="30" customHeight="1">
      <c r="A865" s="78"/>
      <c r="B865" s="78"/>
      <c r="C865" s="78"/>
      <c r="D865" s="78"/>
      <c r="E865" s="89"/>
      <c r="F865" s="90"/>
      <c r="G865" s="90"/>
      <c r="H865" s="78"/>
      <c r="I865" s="78"/>
      <c r="J865" s="78"/>
      <c r="K865" s="78"/>
      <c r="L865" s="78"/>
      <c r="M865" s="78"/>
      <c r="N865" s="78"/>
      <c r="O865" s="78"/>
      <c r="P865" s="78"/>
      <c r="Q865" s="78"/>
      <c r="R865" s="78"/>
      <c r="S865" s="78"/>
      <c r="T865" s="78"/>
      <c r="U865" s="78"/>
      <c r="V865" s="78"/>
      <c r="W865" s="78"/>
      <c r="X865" s="78"/>
      <c r="Y865" s="78"/>
      <c r="Z865" s="78"/>
      <c r="AA865" s="78"/>
      <c r="AB865" s="78"/>
      <c r="AC865" s="78"/>
      <c r="AD865" s="78"/>
      <c r="AE865" s="78"/>
      <c r="AF865" s="78"/>
      <c r="AG865" s="78"/>
      <c r="AH865" s="78"/>
      <c r="AI865" s="78"/>
    </row>
    <row r="866" spans="1:35" ht="30" customHeight="1">
      <c r="A866" s="78"/>
      <c r="B866" s="78"/>
      <c r="C866" s="78"/>
      <c r="D866" s="78"/>
      <c r="E866" s="89"/>
      <c r="F866" s="90"/>
      <c r="G866" s="90"/>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c r="AH866" s="78"/>
      <c r="AI866" s="78"/>
    </row>
    <row r="867" spans="1:35" ht="30" customHeight="1">
      <c r="A867" s="78"/>
      <c r="B867" s="78"/>
      <c r="C867" s="78"/>
      <c r="D867" s="78"/>
      <c r="E867" s="89"/>
      <c r="F867" s="90"/>
      <c r="G867" s="90"/>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c r="AH867" s="78"/>
      <c r="AI867" s="78"/>
    </row>
    <row r="868" spans="1:35" ht="30" customHeight="1">
      <c r="A868" s="78"/>
      <c r="B868" s="78"/>
      <c r="C868" s="78"/>
      <c r="D868" s="78"/>
      <c r="E868" s="89"/>
      <c r="F868" s="90"/>
      <c r="G868" s="90"/>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c r="AH868" s="78"/>
      <c r="AI868" s="78"/>
    </row>
    <row r="869" spans="1:35" ht="30" customHeight="1">
      <c r="A869" s="78"/>
      <c r="B869" s="78"/>
      <c r="C869" s="78"/>
      <c r="D869" s="78"/>
      <c r="E869" s="89"/>
      <c r="F869" s="90"/>
      <c r="G869" s="90"/>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c r="AH869" s="78"/>
      <c r="AI869" s="78"/>
    </row>
    <row r="870" spans="1:35" ht="30" customHeight="1">
      <c r="A870" s="78"/>
      <c r="B870" s="78"/>
      <c r="C870" s="78"/>
      <c r="D870" s="78"/>
      <c r="E870" s="89"/>
      <c r="F870" s="90"/>
      <c r="G870" s="90"/>
      <c r="H870" s="78"/>
      <c r="I870" s="78"/>
      <c r="J870" s="78"/>
      <c r="K870" s="78"/>
      <c r="L870" s="78"/>
      <c r="M870" s="78"/>
      <c r="N870" s="78"/>
      <c r="O870" s="78"/>
      <c r="P870" s="78"/>
      <c r="Q870" s="78"/>
      <c r="R870" s="78"/>
      <c r="S870" s="78"/>
      <c r="T870" s="78"/>
      <c r="U870" s="78"/>
      <c r="V870" s="78"/>
      <c r="W870" s="78"/>
      <c r="X870" s="78"/>
      <c r="Y870" s="78"/>
      <c r="Z870" s="78"/>
      <c r="AA870" s="78"/>
      <c r="AB870" s="78"/>
      <c r="AC870" s="78"/>
      <c r="AD870" s="78"/>
      <c r="AE870" s="78"/>
      <c r="AF870" s="78"/>
      <c r="AG870" s="78"/>
      <c r="AH870" s="78"/>
      <c r="AI870" s="78"/>
    </row>
    <row r="871" spans="1:35" ht="30" customHeight="1">
      <c r="A871" s="78"/>
      <c r="B871" s="78"/>
      <c r="C871" s="78"/>
      <c r="D871" s="78"/>
      <c r="E871" s="89"/>
      <c r="F871" s="90"/>
      <c r="G871" s="90"/>
      <c r="H871" s="78"/>
      <c r="I871" s="78"/>
      <c r="J871" s="78"/>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c r="AH871" s="78"/>
      <c r="AI871" s="78"/>
    </row>
    <row r="872" spans="1:35" ht="30" customHeight="1">
      <c r="A872" s="78"/>
      <c r="B872" s="78"/>
      <c r="C872" s="78"/>
      <c r="D872" s="78"/>
      <c r="E872" s="89"/>
      <c r="F872" s="90"/>
      <c r="G872" s="90"/>
      <c r="H872" s="78"/>
      <c r="I872" s="78"/>
      <c r="J872" s="78"/>
      <c r="K872" s="78"/>
      <c r="L872" s="78"/>
      <c r="M872" s="78"/>
      <c r="N872" s="78"/>
      <c r="O872" s="78"/>
      <c r="P872" s="78"/>
      <c r="Q872" s="78"/>
      <c r="R872" s="78"/>
      <c r="S872" s="78"/>
      <c r="T872" s="78"/>
      <c r="U872" s="78"/>
      <c r="V872" s="78"/>
      <c r="W872" s="78"/>
      <c r="X872" s="78"/>
      <c r="Y872" s="78"/>
      <c r="Z872" s="78"/>
      <c r="AA872" s="78"/>
      <c r="AB872" s="78"/>
      <c r="AC872" s="78"/>
      <c r="AD872" s="78"/>
      <c r="AE872" s="78"/>
      <c r="AF872" s="78"/>
      <c r="AG872" s="78"/>
      <c r="AH872" s="78"/>
      <c r="AI872" s="78"/>
    </row>
    <row r="873" spans="1:35" ht="30" customHeight="1">
      <c r="A873" s="78"/>
      <c r="B873" s="78"/>
      <c r="C873" s="78"/>
      <c r="D873" s="78"/>
      <c r="E873" s="89"/>
      <c r="F873" s="90"/>
      <c r="G873" s="90"/>
      <c r="H873" s="78"/>
      <c r="I873" s="78"/>
      <c r="J873" s="78"/>
      <c r="K873" s="78"/>
      <c r="L873" s="78"/>
      <c r="M873" s="78"/>
      <c r="N873" s="78"/>
      <c r="O873" s="78"/>
      <c r="P873" s="78"/>
      <c r="Q873" s="78"/>
      <c r="R873" s="78"/>
      <c r="S873" s="78"/>
      <c r="T873" s="78"/>
      <c r="U873" s="78"/>
      <c r="V873" s="78"/>
      <c r="W873" s="78"/>
      <c r="X873" s="78"/>
      <c r="Y873" s="78"/>
      <c r="Z873" s="78"/>
      <c r="AA873" s="78"/>
      <c r="AB873" s="78"/>
      <c r="AC873" s="78"/>
      <c r="AD873" s="78"/>
      <c r="AE873" s="78"/>
      <c r="AF873" s="78"/>
      <c r="AG873" s="78"/>
      <c r="AH873" s="78"/>
      <c r="AI873" s="78"/>
    </row>
    <row r="874" spans="1:35" ht="30" customHeight="1">
      <c r="A874" s="78"/>
      <c r="B874" s="78"/>
      <c r="C874" s="78"/>
      <c r="D874" s="78"/>
      <c r="E874" s="89"/>
      <c r="F874" s="90"/>
      <c r="G874" s="90"/>
      <c r="H874" s="78"/>
      <c r="I874" s="78"/>
      <c r="J874" s="78"/>
      <c r="K874" s="78"/>
      <c r="L874" s="78"/>
      <c r="M874" s="78"/>
      <c r="N874" s="78"/>
      <c r="O874" s="78"/>
      <c r="P874" s="78"/>
      <c r="Q874" s="78"/>
      <c r="R874" s="78"/>
      <c r="S874" s="78"/>
      <c r="T874" s="78"/>
      <c r="U874" s="78"/>
      <c r="V874" s="78"/>
      <c r="W874" s="78"/>
      <c r="X874" s="78"/>
      <c r="Y874" s="78"/>
      <c r="Z874" s="78"/>
      <c r="AA874" s="78"/>
      <c r="AB874" s="78"/>
      <c r="AC874" s="78"/>
      <c r="AD874" s="78"/>
      <c r="AE874" s="78"/>
      <c r="AF874" s="78"/>
      <c r="AG874" s="78"/>
      <c r="AH874" s="78"/>
      <c r="AI874" s="78"/>
    </row>
    <row r="875" spans="1:35" ht="30" customHeight="1">
      <c r="A875" s="78"/>
      <c r="B875" s="78"/>
      <c r="C875" s="78"/>
      <c r="D875" s="78"/>
      <c r="E875" s="89"/>
      <c r="F875" s="90"/>
      <c r="G875" s="90"/>
      <c r="H875" s="78"/>
      <c r="I875" s="78"/>
      <c r="J875" s="78"/>
      <c r="K875" s="78"/>
      <c r="L875" s="78"/>
      <c r="M875" s="78"/>
      <c r="N875" s="78"/>
      <c r="O875" s="78"/>
      <c r="P875" s="78"/>
      <c r="Q875" s="78"/>
      <c r="R875" s="78"/>
      <c r="S875" s="78"/>
      <c r="T875" s="78"/>
      <c r="U875" s="78"/>
      <c r="V875" s="78"/>
      <c r="W875" s="78"/>
      <c r="X875" s="78"/>
      <c r="Y875" s="78"/>
      <c r="Z875" s="78"/>
      <c r="AA875" s="78"/>
      <c r="AB875" s="78"/>
      <c r="AC875" s="78"/>
      <c r="AD875" s="78"/>
      <c r="AE875" s="78"/>
      <c r="AF875" s="78"/>
      <c r="AG875" s="78"/>
      <c r="AH875" s="78"/>
      <c r="AI875" s="78"/>
    </row>
    <row r="876" spans="1:35" ht="30" customHeight="1">
      <c r="A876" s="78"/>
      <c r="B876" s="78"/>
      <c r="C876" s="78"/>
      <c r="D876" s="78"/>
      <c r="E876" s="89"/>
      <c r="F876" s="90"/>
      <c r="G876" s="90"/>
      <c r="H876" s="78"/>
      <c r="I876" s="78"/>
      <c r="J876" s="78"/>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78"/>
      <c r="AI876" s="78"/>
    </row>
    <row r="877" spans="1:35" ht="30" customHeight="1">
      <c r="A877" s="78"/>
      <c r="B877" s="78"/>
      <c r="C877" s="78"/>
      <c r="D877" s="78"/>
      <c r="E877" s="89"/>
      <c r="F877" s="90"/>
      <c r="G877" s="90"/>
      <c r="H877" s="78"/>
      <c r="I877" s="78"/>
      <c r="J877" s="78"/>
      <c r="K877" s="78"/>
      <c r="L877" s="78"/>
      <c r="M877" s="78"/>
      <c r="N877" s="78"/>
      <c r="O877" s="78"/>
      <c r="P877" s="78"/>
      <c r="Q877" s="78"/>
      <c r="R877" s="78"/>
      <c r="S877" s="78"/>
      <c r="T877" s="78"/>
      <c r="U877" s="78"/>
      <c r="V877" s="78"/>
      <c r="W877" s="78"/>
      <c r="X877" s="78"/>
      <c r="Y877" s="78"/>
      <c r="Z877" s="78"/>
      <c r="AA877" s="78"/>
      <c r="AB877" s="78"/>
      <c r="AC877" s="78"/>
      <c r="AD877" s="78"/>
      <c r="AE877" s="78"/>
      <c r="AF877" s="78"/>
      <c r="AG877" s="78"/>
      <c r="AH877" s="78"/>
      <c r="AI877" s="78"/>
    </row>
    <row r="878" spans="1:35" ht="30" customHeight="1">
      <c r="A878" s="78"/>
      <c r="B878" s="78"/>
      <c r="C878" s="78"/>
      <c r="D878" s="78"/>
      <c r="E878" s="89"/>
      <c r="F878" s="90"/>
      <c r="G878" s="90"/>
      <c r="H878" s="78"/>
      <c r="I878" s="78"/>
      <c r="J878" s="78"/>
      <c r="K878" s="78"/>
      <c r="L878" s="78"/>
      <c r="M878" s="78"/>
      <c r="N878" s="78"/>
      <c r="O878" s="78"/>
      <c r="P878" s="78"/>
      <c r="Q878" s="78"/>
      <c r="R878" s="78"/>
      <c r="S878" s="78"/>
      <c r="T878" s="78"/>
      <c r="U878" s="78"/>
      <c r="V878" s="78"/>
      <c r="W878" s="78"/>
      <c r="X878" s="78"/>
      <c r="Y878" s="78"/>
      <c r="Z878" s="78"/>
      <c r="AA878" s="78"/>
      <c r="AB878" s="78"/>
      <c r="AC878" s="78"/>
      <c r="AD878" s="78"/>
      <c r="AE878" s="78"/>
      <c r="AF878" s="78"/>
      <c r="AG878" s="78"/>
      <c r="AH878" s="78"/>
      <c r="AI878" s="78"/>
    </row>
    <row r="879" spans="1:35" ht="30" customHeight="1">
      <c r="A879" s="78"/>
      <c r="B879" s="78"/>
      <c r="C879" s="78"/>
      <c r="D879" s="78"/>
      <c r="E879" s="89"/>
      <c r="F879" s="90"/>
      <c r="G879" s="90"/>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c r="AH879" s="78"/>
      <c r="AI879" s="78"/>
    </row>
    <row r="880" spans="1:35" ht="30" customHeight="1">
      <c r="A880" s="78"/>
      <c r="B880" s="78"/>
      <c r="C880" s="78"/>
      <c r="D880" s="78"/>
      <c r="E880" s="89"/>
      <c r="F880" s="90"/>
      <c r="G880" s="90"/>
      <c r="H880" s="78"/>
      <c r="I880" s="78"/>
      <c r="J880" s="78"/>
      <c r="K880" s="78"/>
      <c r="L880" s="78"/>
      <c r="M880" s="78"/>
      <c r="N880" s="78"/>
      <c r="O880" s="78"/>
      <c r="P880" s="78"/>
      <c r="Q880" s="78"/>
      <c r="R880" s="78"/>
      <c r="S880" s="78"/>
      <c r="T880" s="78"/>
      <c r="U880" s="78"/>
      <c r="V880" s="78"/>
      <c r="W880" s="78"/>
      <c r="X880" s="78"/>
      <c r="Y880" s="78"/>
      <c r="Z880" s="78"/>
      <c r="AA880" s="78"/>
      <c r="AB880" s="78"/>
      <c r="AC880" s="78"/>
      <c r="AD880" s="78"/>
      <c r="AE880" s="78"/>
      <c r="AF880" s="78"/>
      <c r="AG880" s="78"/>
      <c r="AH880" s="78"/>
      <c r="AI880" s="78"/>
    </row>
    <row r="881" spans="1:35" ht="30" customHeight="1">
      <c r="A881" s="78"/>
      <c r="B881" s="78"/>
      <c r="C881" s="78"/>
      <c r="D881" s="78"/>
      <c r="E881" s="89"/>
      <c r="F881" s="90"/>
      <c r="G881" s="90"/>
      <c r="H881" s="78"/>
      <c r="I881" s="78"/>
      <c r="J881" s="78"/>
      <c r="K881" s="78"/>
      <c r="L881" s="78"/>
      <c r="M881" s="78"/>
      <c r="N881" s="78"/>
      <c r="O881" s="78"/>
      <c r="P881" s="78"/>
      <c r="Q881" s="78"/>
      <c r="R881" s="78"/>
      <c r="S881" s="78"/>
      <c r="T881" s="78"/>
      <c r="U881" s="78"/>
      <c r="V881" s="78"/>
      <c r="W881" s="78"/>
      <c r="X881" s="78"/>
      <c r="Y881" s="78"/>
      <c r="Z881" s="78"/>
      <c r="AA881" s="78"/>
      <c r="AB881" s="78"/>
      <c r="AC881" s="78"/>
      <c r="AD881" s="78"/>
      <c r="AE881" s="78"/>
      <c r="AF881" s="78"/>
      <c r="AG881" s="78"/>
      <c r="AH881" s="78"/>
      <c r="AI881" s="78"/>
    </row>
    <row r="882" spans="1:35" ht="30" customHeight="1">
      <c r="A882" s="78"/>
      <c r="B882" s="78"/>
      <c r="C882" s="78"/>
      <c r="D882" s="78"/>
      <c r="E882" s="89"/>
      <c r="F882" s="90"/>
      <c r="G882" s="90"/>
      <c r="H882" s="78"/>
      <c r="I882" s="78"/>
      <c r="J882" s="78"/>
      <c r="K882" s="78"/>
      <c r="L882" s="78"/>
      <c r="M882" s="78"/>
      <c r="N882" s="78"/>
      <c r="O882" s="78"/>
      <c r="P882" s="78"/>
      <c r="Q882" s="78"/>
      <c r="R882" s="78"/>
      <c r="S882" s="78"/>
      <c r="T882" s="78"/>
      <c r="U882" s="78"/>
      <c r="V882" s="78"/>
      <c r="W882" s="78"/>
      <c r="X882" s="78"/>
      <c r="Y882" s="78"/>
      <c r="Z882" s="78"/>
      <c r="AA882" s="78"/>
      <c r="AB882" s="78"/>
      <c r="AC882" s="78"/>
      <c r="AD882" s="78"/>
      <c r="AE882" s="78"/>
      <c r="AF882" s="78"/>
      <c r="AG882" s="78"/>
      <c r="AH882" s="78"/>
      <c r="AI882" s="78"/>
    </row>
    <row r="883" spans="1:35" ht="30" customHeight="1">
      <c r="A883" s="78"/>
      <c r="B883" s="78"/>
      <c r="C883" s="78"/>
      <c r="D883" s="78"/>
      <c r="E883" s="89"/>
      <c r="F883" s="90"/>
      <c r="G883" s="90"/>
      <c r="H883" s="78"/>
      <c r="I883" s="78"/>
      <c r="J883" s="78"/>
      <c r="K883" s="78"/>
      <c r="L883" s="78"/>
      <c r="M883" s="78"/>
      <c r="N883" s="78"/>
      <c r="O883" s="78"/>
      <c r="P883" s="78"/>
      <c r="Q883" s="78"/>
      <c r="R883" s="78"/>
      <c r="S883" s="78"/>
      <c r="T883" s="78"/>
      <c r="U883" s="78"/>
      <c r="V883" s="78"/>
      <c r="W883" s="78"/>
      <c r="X883" s="78"/>
      <c r="Y883" s="78"/>
      <c r="Z883" s="78"/>
      <c r="AA883" s="78"/>
      <c r="AB883" s="78"/>
      <c r="AC883" s="78"/>
      <c r="AD883" s="78"/>
      <c r="AE883" s="78"/>
      <c r="AF883" s="78"/>
      <c r="AG883" s="78"/>
      <c r="AH883" s="78"/>
      <c r="AI883" s="78"/>
    </row>
    <row r="884" spans="1:35" ht="30" customHeight="1">
      <c r="A884" s="78"/>
      <c r="B884" s="78"/>
      <c r="C884" s="78"/>
      <c r="D884" s="78"/>
      <c r="E884" s="89"/>
      <c r="F884" s="90"/>
      <c r="G884" s="90"/>
      <c r="H884" s="78"/>
      <c r="I884" s="78"/>
      <c r="J884" s="78"/>
      <c r="K884" s="78"/>
      <c r="L884" s="78"/>
      <c r="M884" s="78"/>
      <c r="N884" s="78"/>
      <c r="O884" s="78"/>
      <c r="P884" s="78"/>
      <c r="Q884" s="78"/>
      <c r="R884" s="78"/>
      <c r="S884" s="78"/>
      <c r="T884" s="78"/>
      <c r="U884" s="78"/>
      <c r="V884" s="78"/>
      <c r="W884" s="78"/>
      <c r="X884" s="78"/>
      <c r="Y884" s="78"/>
      <c r="Z884" s="78"/>
      <c r="AA884" s="78"/>
      <c r="AB884" s="78"/>
      <c r="AC884" s="78"/>
      <c r="AD884" s="78"/>
      <c r="AE884" s="78"/>
      <c r="AF884" s="78"/>
      <c r="AG884" s="78"/>
      <c r="AH884" s="78"/>
      <c r="AI884" s="78"/>
    </row>
    <row r="885" spans="1:35" ht="30" customHeight="1">
      <c r="A885" s="78"/>
      <c r="B885" s="78"/>
      <c r="C885" s="78"/>
      <c r="D885" s="78"/>
      <c r="E885" s="89"/>
      <c r="F885" s="90"/>
      <c r="G885" s="90"/>
      <c r="H885" s="78"/>
      <c r="I885" s="78"/>
      <c r="J885" s="78"/>
      <c r="K885" s="78"/>
      <c r="L885" s="78"/>
      <c r="M885" s="78"/>
      <c r="N885" s="78"/>
      <c r="O885" s="78"/>
      <c r="P885" s="78"/>
      <c r="Q885" s="78"/>
      <c r="R885" s="78"/>
      <c r="S885" s="78"/>
      <c r="T885" s="78"/>
      <c r="U885" s="78"/>
      <c r="V885" s="78"/>
      <c r="W885" s="78"/>
      <c r="X885" s="78"/>
      <c r="Y885" s="78"/>
      <c r="Z885" s="78"/>
      <c r="AA885" s="78"/>
      <c r="AB885" s="78"/>
      <c r="AC885" s="78"/>
      <c r="AD885" s="78"/>
      <c r="AE885" s="78"/>
      <c r="AF885" s="78"/>
      <c r="AG885" s="78"/>
      <c r="AH885" s="78"/>
      <c r="AI885" s="78"/>
    </row>
    <row r="886" spans="1:35" ht="30" customHeight="1">
      <c r="A886" s="78"/>
      <c r="B886" s="78"/>
      <c r="C886" s="78"/>
      <c r="D886" s="78"/>
      <c r="E886" s="89"/>
      <c r="F886" s="90"/>
      <c r="G886" s="90"/>
      <c r="H886" s="78"/>
      <c r="I886" s="78"/>
      <c r="J886" s="78"/>
      <c r="K886" s="78"/>
      <c r="L886" s="78"/>
      <c r="M886" s="78"/>
      <c r="N886" s="78"/>
      <c r="O886" s="78"/>
      <c r="P886" s="78"/>
      <c r="Q886" s="78"/>
      <c r="R886" s="78"/>
      <c r="S886" s="78"/>
      <c r="T886" s="78"/>
      <c r="U886" s="78"/>
      <c r="V886" s="78"/>
      <c r="W886" s="78"/>
      <c r="X886" s="78"/>
      <c r="Y886" s="78"/>
      <c r="Z886" s="78"/>
      <c r="AA886" s="78"/>
      <c r="AB886" s="78"/>
      <c r="AC886" s="78"/>
      <c r="AD886" s="78"/>
      <c r="AE886" s="78"/>
      <c r="AF886" s="78"/>
      <c r="AG886" s="78"/>
      <c r="AH886" s="78"/>
      <c r="AI886" s="78"/>
    </row>
    <row r="887" spans="1:35" ht="30" customHeight="1">
      <c r="A887" s="78"/>
      <c r="B887" s="78"/>
      <c r="C887" s="78"/>
      <c r="D887" s="78"/>
      <c r="E887" s="89"/>
      <c r="F887" s="90"/>
      <c r="G887" s="90"/>
      <c r="H887" s="78"/>
      <c r="I887" s="78"/>
      <c r="J887" s="78"/>
      <c r="K887" s="78"/>
      <c r="L887" s="78"/>
      <c r="M887" s="78"/>
      <c r="N887" s="78"/>
      <c r="O887" s="78"/>
      <c r="P887" s="78"/>
      <c r="Q887" s="78"/>
      <c r="R887" s="78"/>
      <c r="S887" s="78"/>
      <c r="T887" s="78"/>
      <c r="U887" s="78"/>
      <c r="V887" s="78"/>
      <c r="W887" s="78"/>
      <c r="X887" s="78"/>
      <c r="Y887" s="78"/>
      <c r="Z887" s="78"/>
      <c r="AA887" s="78"/>
      <c r="AB887" s="78"/>
      <c r="AC887" s="78"/>
      <c r="AD887" s="78"/>
      <c r="AE887" s="78"/>
      <c r="AF887" s="78"/>
      <c r="AG887" s="78"/>
      <c r="AH887" s="78"/>
      <c r="AI887" s="78"/>
    </row>
    <row r="888" spans="1:35" ht="30" customHeight="1">
      <c r="A888" s="78"/>
      <c r="B888" s="78"/>
      <c r="C888" s="78"/>
      <c r="D888" s="78"/>
      <c r="E888" s="89"/>
      <c r="F888" s="90"/>
      <c r="G888" s="90"/>
      <c r="H888" s="78"/>
      <c r="I888" s="78"/>
      <c r="J888" s="78"/>
      <c r="K888" s="78"/>
      <c r="L888" s="78"/>
      <c r="M888" s="78"/>
      <c r="N888" s="78"/>
      <c r="O888" s="78"/>
      <c r="P888" s="78"/>
      <c r="Q888" s="78"/>
      <c r="R888" s="78"/>
      <c r="S888" s="78"/>
      <c r="T888" s="78"/>
      <c r="U888" s="78"/>
      <c r="V888" s="78"/>
      <c r="W888" s="78"/>
      <c r="X888" s="78"/>
      <c r="Y888" s="78"/>
      <c r="Z888" s="78"/>
      <c r="AA888" s="78"/>
      <c r="AB888" s="78"/>
      <c r="AC888" s="78"/>
      <c r="AD888" s="78"/>
      <c r="AE888" s="78"/>
      <c r="AF888" s="78"/>
      <c r="AG888" s="78"/>
      <c r="AH888" s="78"/>
      <c r="AI888" s="78"/>
    </row>
    <row r="889" spans="1:35" ht="30" customHeight="1">
      <c r="A889" s="78"/>
      <c r="B889" s="78"/>
      <c r="C889" s="78"/>
      <c r="D889" s="78"/>
      <c r="E889" s="89"/>
      <c r="F889" s="90"/>
      <c r="G889" s="90"/>
      <c r="H889" s="78"/>
      <c r="I889" s="78"/>
      <c r="J889" s="78"/>
      <c r="K889" s="78"/>
      <c r="L889" s="78"/>
      <c r="M889" s="78"/>
      <c r="N889" s="78"/>
      <c r="O889" s="78"/>
      <c r="P889" s="78"/>
      <c r="Q889" s="78"/>
      <c r="R889" s="78"/>
      <c r="S889" s="78"/>
      <c r="T889" s="78"/>
      <c r="U889" s="78"/>
      <c r="V889" s="78"/>
      <c r="W889" s="78"/>
      <c r="X889" s="78"/>
      <c r="Y889" s="78"/>
      <c r="Z889" s="78"/>
      <c r="AA889" s="78"/>
      <c r="AB889" s="78"/>
      <c r="AC889" s="78"/>
      <c r="AD889" s="78"/>
      <c r="AE889" s="78"/>
      <c r="AF889" s="78"/>
      <c r="AG889" s="78"/>
      <c r="AH889" s="78"/>
      <c r="AI889" s="78"/>
    </row>
    <row r="890" spans="1:35" ht="30" customHeight="1">
      <c r="A890" s="78"/>
      <c r="B890" s="78"/>
      <c r="C890" s="78"/>
      <c r="D890" s="78"/>
      <c r="E890" s="89"/>
      <c r="F890" s="90"/>
      <c r="G890" s="90"/>
      <c r="H890" s="78"/>
      <c r="I890" s="78"/>
      <c r="J890" s="78"/>
      <c r="K890" s="78"/>
      <c r="L890" s="78"/>
      <c r="M890" s="78"/>
      <c r="N890" s="78"/>
      <c r="O890" s="78"/>
      <c r="P890" s="78"/>
      <c r="Q890" s="78"/>
      <c r="R890" s="78"/>
      <c r="S890" s="78"/>
      <c r="T890" s="78"/>
      <c r="U890" s="78"/>
      <c r="V890" s="78"/>
      <c r="W890" s="78"/>
      <c r="X890" s="78"/>
      <c r="Y890" s="78"/>
      <c r="Z890" s="78"/>
      <c r="AA890" s="78"/>
      <c r="AB890" s="78"/>
      <c r="AC890" s="78"/>
      <c r="AD890" s="78"/>
      <c r="AE890" s="78"/>
      <c r="AF890" s="78"/>
      <c r="AG890" s="78"/>
      <c r="AH890" s="78"/>
      <c r="AI890" s="78"/>
    </row>
    <row r="891" spans="1:35" ht="30" customHeight="1">
      <c r="A891" s="78"/>
      <c r="B891" s="78"/>
      <c r="C891" s="78"/>
      <c r="D891" s="78"/>
      <c r="E891" s="89"/>
      <c r="F891" s="90"/>
      <c r="G891" s="90"/>
      <c r="H891" s="78"/>
      <c r="I891" s="78"/>
      <c r="J891" s="78"/>
      <c r="K891" s="78"/>
      <c r="L891" s="78"/>
      <c r="M891" s="78"/>
      <c r="N891" s="78"/>
      <c r="O891" s="78"/>
      <c r="P891" s="78"/>
      <c r="Q891" s="78"/>
      <c r="R891" s="78"/>
      <c r="S891" s="78"/>
      <c r="T891" s="78"/>
      <c r="U891" s="78"/>
      <c r="V891" s="78"/>
      <c r="W891" s="78"/>
      <c r="X891" s="78"/>
      <c r="Y891" s="78"/>
      <c r="Z891" s="78"/>
      <c r="AA891" s="78"/>
      <c r="AB891" s="78"/>
      <c r="AC891" s="78"/>
      <c r="AD891" s="78"/>
      <c r="AE891" s="78"/>
      <c r="AF891" s="78"/>
      <c r="AG891" s="78"/>
      <c r="AH891" s="78"/>
      <c r="AI891" s="78"/>
    </row>
    <row r="892" spans="1:35" ht="30" customHeight="1">
      <c r="A892" s="78"/>
      <c r="B892" s="78"/>
      <c r="C892" s="78"/>
      <c r="D892" s="78"/>
      <c r="E892" s="89"/>
      <c r="F892" s="90"/>
      <c r="G892" s="90"/>
      <c r="H892" s="78"/>
      <c r="I892" s="78"/>
      <c r="J892" s="78"/>
      <c r="K892" s="78"/>
      <c r="L892" s="78"/>
      <c r="M892" s="78"/>
      <c r="N892" s="78"/>
      <c r="O892" s="78"/>
      <c r="P892" s="78"/>
      <c r="Q892" s="78"/>
      <c r="R892" s="78"/>
      <c r="S892" s="78"/>
      <c r="T892" s="78"/>
      <c r="U892" s="78"/>
      <c r="V892" s="78"/>
      <c r="W892" s="78"/>
      <c r="X892" s="78"/>
      <c r="Y892" s="78"/>
      <c r="Z892" s="78"/>
      <c r="AA892" s="78"/>
      <c r="AB892" s="78"/>
      <c r="AC892" s="78"/>
      <c r="AD892" s="78"/>
      <c r="AE892" s="78"/>
      <c r="AF892" s="78"/>
      <c r="AG892" s="78"/>
      <c r="AH892" s="78"/>
      <c r="AI892" s="78"/>
    </row>
    <row r="893" spans="1:35" ht="30" customHeight="1">
      <c r="A893" s="78"/>
      <c r="B893" s="78"/>
      <c r="C893" s="78"/>
      <c r="D893" s="78"/>
      <c r="E893" s="89"/>
      <c r="F893" s="90"/>
      <c r="G893" s="90"/>
      <c r="H893" s="78"/>
      <c r="I893" s="78"/>
      <c r="J893" s="78"/>
      <c r="K893" s="78"/>
      <c r="L893" s="78"/>
      <c r="M893" s="78"/>
      <c r="N893" s="78"/>
      <c r="O893" s="78"/>
      <c r="P893" s="78"/>
      <c r="Q893" s="78"/>
      <c r="R893" s="78"/>
      <c r="S893" s="78"/>
      <c r="T893" s="78"/>
      <c r="U893" s="78"/>
      <c r="V893" s="78"/>
      <c r="W893" s="78"/>
      <c r="X893" s="78"/>
      <c r="Y893" s="78"/>
      <c r="Z893" s="78"/>
      <c r="AA893" s="78"/>
      <c r="AB893" s="78"/>
      <c r="AC893" s="78"/>
      <c r="AD893" s="78"/>
      <c r="AE893" s="78"/>
      <c r="AF893" s="78"/>
      <c r="AG893" s="78"/>
      <c r="AH893" s="78"/>
      <c r="AI893" s="78"/>
    </row>
    <row r="894" spans="1:35" ht="30" customHeight="1">
      <c r="A894" s="78"/>
      <c r="B894" s="78"/>
      <c r="C894" s="78"/>
      <c r="D894" s="78"/>
      <c r="E894" s="89"/>
      <c r="F894" s="90"/>
      <c r="G894" s="90"/>
      <c r="H894" s="78"/>
      <c r="I894" s="78"/>
      <c r="J894" s="78"/>
      <c r="K894" s="78"/>
      <c r="L894" s="78"/>
      <c r="M894" s="78"/>
      <c r="N894" s="78"/>
      <c r="O894" s="78"/>
      <c r="P894" s="78"/>
      <c r="Q894" s="78"/>
      <c r="R894" s="78"/>
      <c r="S894" s="78"/>
      <c r="T894" s="78"/>
      <c r="U894" s="78"/>
      <c r="V894" s="78"/>
      <c r="W894" s="78"/>
      <c r="X894" s="78"/>
      <c r="Y894" s="78"/>
      <c r="Z894" s="78"/>
      <c r="AA894" s="78"/>
      <c r="AB894" s="78"/>
      <c r="AC894" s="78"/>
      <c r="AD894" s="78"/>
      <c r="AE894" s="78"/>
      <c r="AF894" s="78"/>
      <c r="AG894" s="78"/>
      <c r="AH894" s="78"/>
      <c r="AI894" s="78"/>
    </row>
    <row r="895" spans="1:35" ht="30" customHeight="1">
      <c r="A895" s="78"/>
      <c r="B895" s="78"/>
      <c r="C895" s="78"/>
      <c r="D895" s="78"/>
      <c r="E895" s="89"/>
      <c r="F895" s="90"/>
      <c r="G895" s="90"/>
      <c r="H895" s="78"/>
      <c r="I895" s="78"/>
      <c r="J895" s="78"/>
      <c r="K895" s="78"/>
      <c r="L895" s="78"/>
      <c r="M895" s="78"/>
      <c r="N895" s="78"/>
      <c r="O895" s="78"/>
      <c r="P895" s="78"/>
      <c r="Q895" s="78"/>
      <c r="R895" s="78"/>
      <c r="S895" s="78"/>
      <c r="T895" s="78"/>
      <c r="U895" s="78"/>
      <c r="V895" s="78"/>
      <c r="W895" s="78"/>
      <c r="X895" s="78"/>
      <c r="Y895" s="78"/>
      <c r="Z895" s="78"/>
      <c r="AA895" s="78"/>
      <c r="AB895" s="78"/>
      <c r="AC895" s="78"/>
      <c r="AD895" s="78"/>
      <c r="AE895" s="78"/>
      <c r="AF895" s="78"/>
      <c r="AG895" s="78"/>
      <c r="AH895" s="78"/>
      <c r="AI895" s="78"/>
    </row>
    <row r="896" spans="1:35" ht="30" customHeight="1">
      <c r="A896" s="78"/>
      <c r="B896" s="78"/>
      <c r="C896" s="78"/>
      <c r="D896" s="78"/>
      <c r="E896" s="89"/>
      <c r="F896" s="90"/>
      <c r="G896" s="90"/>
      <c r="H896" s="78"/>
      <c r="I896" s="78"/>
      <c r="J896" s="78"/>
      <c r="K896" s="78"/>
      <c r="L896" s="78"/>
      <c r="M896" s="78"/>
      <c r="N896" s="78"/>
      <c r="O896" s="78"/>
      <c r="P896" s="78"/>
      <c r="Q896" s="78"/>
      <c r="R896" s="78"/>
      <c r="S896" s="78"/>
      <c r="T896" s="78"/>
      <c r="U896" s="78"/>
      <c r="V896" s="78"/>
      <c r="W896" s="78"/>
      <c r="X896" s="78"/>
      <c r="Y896" s="78"/>
      <c r="Z896" s="78"/>
      <c r="AA896" s="78"/>
      <c r="AB896" s="78"/>
      <c r="AC896" s="78"/>
      <c r="AD896" s="78"/>
      <c r="AE896" s="78"/>
      <c r="AF896" s="78"/>
      <c r="AG896" s="78"/>
      <c r="AH896" s="78"/>
      <c r="AI896" s="78"/>
    </row>
    <row r="897" spans="1:35" ht="30" customHeight="1">
      <c r="A897" s="78"/>
      <c r="B897" s="78"/>
      <c r="C897" s="78"/>
      <c r="D897" s="78"/>
      <c r="E897" s="89"/>
      <c r="F897" s="90"/>
      <c r="G897" s="90"/>
      <c r="H897" s="78"/>
      <c r="I897" s="78"/>
      <c r="J897" s="78"/>
      <c r="K897" s="78"/>
      <c r="L897" s="78"/>
      <c r="M897" s="78"/>
      <c r="N897" s="78"/>
      <c r="O897" s="78"/>
      <c r="P897" s="78"/>
      <c r="Q897" s="78"/>
      <c r="R897" s="78"/>
      <c r="S897" s="78"/>
      <c r="T897" s="78"/>
      <c r="U897" s="78"/>
      <c r="V897" s="78"/>
      <c r="W897" s="78"/>
      <c r="X897" s="78"/>
      <c r="Y897" s="78"/>
      <c r="Z897" s="78"/>
      <c r="AA897" s="78"/>
      <c r="AB897" s="78"/>
      <c r="AC897" s="78"/>
      <c r="AD897" s="78"/>
      <c r="AE897" s="78"/>
      <c r="AF897" s="78"/>
      <c r="AG897" s="78"/>
      <c r="AH897" s="78"/>
      <c r="AI897" s="78"/>
    </row>
    <row r="898" spans="1:35" ht="30" customHeight="1">
      <c r="A898" s="78"/>
      <c r="B898" s="78"/>
      <c r="C898" s="78"/>
      <c r="D898" s="78"/>
      <c r="E898" s="89"/>
      <c r="F898" s="90"/>
      <c r="G898" s="90"/>
      <c r="H898" s="78"/>
      <c r="I898" s="78"/>
      <c r="J898" s="78"/>
      <c r="K898" s="78"/>
      <c r="L898" s="78"/>
      <c r="M898" s="78"/>
      <c r="N898" s="78"/>
      <c r="O898" s="78"/>
      <c r="P898" s="78"/>
      <c r="Q898" s="78"/>
      <c r="R898" s="78"/>
      <c r="S898" s="78"/>
      <c r="T898" s="78"/>
      <c r="U898" s="78"/>
      <c r="V898" s="78"/>
      <c r="W898" s="78"/>
      <c r="X898" s="78"/>
      <c r="Y898" s="78"/>
      <c r="Z898" s="78"/>
      <c r="AA898" s="78"/>
      <c r="AB898" s="78"/>
      <c r="AC898" s="78"/>
      <c r="AD898" s="78"/>
      <c r="AE898" s="78"/>
      <c r="AF898" s="78"/>
      <c r="AG898" s="78"/>
      <c r="AH898" s="78"/>
      <c r="AI898" s="78"/>
    </row>
    <row r="899" spans="1:35" ht="30" customHeight="1">
      <c r="A899" s="78"/>
      <c r="B899" s="78"/>
      <c r="C899" s="78"/>
      <c r="D899" s="78"/>
      <c r="E899" s="89"/>
      <c r="F899" s="90"/>
      <c r="G899" s="90"/>
      <c r="H899" s="78"/>
      <c r="I899" s="78"/>
      <c r="J899" s="78"/>
      <c r="K899" s="78"/>
      <c r="L899" s="78"/>
      <c r="M899" s="78"/>
      <c r="N899" s="78"/>
      <c r="O899" s="78"/>
      <c r="P899" s="78"/>
      <c r="Q899" s="78"/>
      <c r="R899" s="78"/>
      <c r="S899" s="78"/>
      <c r="T899" s="78"/>
      <c r="U899" s="78"/>
      <c r="V899" s="78"/>
      <c r="W899" s="78"/>
      <c r="X899" s="78"/>
      <c r="Y899" s="78"/>
      <c r="Z899" s="78"/>
      <c r="AA899" s="78"/>
      <c r="AB899" s="78"/>
      <c r="AC899" s="78"/>
      <c r="AD899" s="78"/>
      <c r="AE899" s="78"/>
      <c r="AF899" s="78"/>
      <c r="AG899" s="78"/>
      <c r="AH899" s="78"/>
      <c r="AI899" s="78"/>
    </row>
    <row r="900" spans="1:35" ht="30" customHeight="1">
      <c r="A900" s="78"/>
      <c r="B900" s="78"/>
      <c r="C900" s="78"/>
      <c r="D900" s="78"/>
      <c r="E900" s="89"/>
      <c r="F900" s="90"/>
      <c r="G900" s="90"/>
      <c r="H900" s="78"/>
      <c r="I900" s="78"/>
      <c r="J900" s="78"/>
      <c r="K900" s="78"/>
      <c r="L900" s="78"/>
      <c r="M900" s="78"/>
      <c r="N900" s="78"/>
      <c r="O900" s="78"/>
      <c r="P900" s="78"/>
      <c r="Q900" s="78"/>
      <c r="R900" s="78"/>
      <c r="S900" s="78"/>
      <c r="T900" s="78"/>
      <c r="U900" s="78"/>
      <c r="V900" s="78"/>
      <c r="W900" s="78"/>
      <c r="X900" s="78"/>
      <c r="Y900" s="78"/>
      <c r="Z900" s="78"/>
      <c r="AA900" s="78"/>
      <c r="AB900" s="78"/>
      <c r="AC900" s="78"/>
      <c r="AD900" s="78"/>
      <c r="AE900" s="78"/>
      <c r="AF900" s="78"/>
      <c r="AG900" s="78"/>
      <c r="AH900" s="78"/>
      <c r="AI900" s="78"/>
    </row>
    <row r="901" spans="1:35" ht="30" customHeight="1">
      <c r="A901" s="78"/>
      <c r="B901" s="78"/>
      <c r="C901" s="78"/>
      <c r="D901" s="78"/>
      <c r="E901" s="89"/>
      <c r="F901" s="90"/>
      <c r="G901" s="90"/>
      <c r="H901" s="78"/>
      <c r="I901" s="78"/>
      <c r="J901" s="78"/>
      <c r="K901" s="78"/>
      <c r="L901" s="78"/>
      <c r="M901" s="78"/>
      <c r="N901" s="78"/>
      <c r="O901" s="78"/>
      <c r="P901" s="78"/>
      <c r="Q901" s="78"/>
      <c r="R901" s="78"/>
      <c r="S901" s="78"/>
      <c r="T901" s="78"/>
      <c r="U901" s="78"/>
      <c r="V901" s="78"/>
      <c r="W901" s="78"/>
      <c r="X901" s="78"/>
      <c r="Y901" s="78"/>
      <c r="Z901" s="78"/>
      <c r="AA901" s="78"/>
      <c r="AB901" s="78"/>
      <c r="AC901" s="78"/>
      <c r="AD901" s="78"/>
      <c r="AE901" s="78"/>
      <c r="AF901" s="78"/>
      <c r="AG901" s="78"/>
      <c r="AH901" s="78"/>
      <c r="AI901" s="78"/>
    </row>
    <row r="902" spans="1:35" ht="30" customHeight="1">
      <c r="A902" s="78"/>
      <c r="B902" s="78"/>
      <c r="C902" s="78"/>
      <c r="D902" s="78"/>
      <c r="E902" s="89"/>
      <c r="F902" s="90"/>
      <c r="G902" s="90"/>
      <c r="H902" s="78"/>
      <c r="I902" s="78"/>
      <c r="J902" s="78"/>
      <c r="K902" s="78"/>
      <c r="L902" s="78"/>
      <c r="M902" s="78"/>
      <c r="N902" s="78"/>
      <c r="O902" s="78"/>
      <c r="P902" s="78"/>
      <c r="Q902" s="78"/>
      <c r="R902" s="78"/>
      <c r="S902" s="78"/>
      <c r="T902" s="78"/>
      <c r="U902" s="78"/>
      <c r="V902" s="78"/>
      <c r="W902" s="78"/>
      <c r="X902" s="78"/>
      <c r="Y902" s="78"/>
      <c r="Z902" s="78"/>
      <c r="AA902" s="78"/>
      <c r="AB902" s="78"/>
      <c r="AC902" s="78"/>
      <c r="AD902" s="78"/>
      <c r="AE902" s="78"/>
      <c r="AF902" s="78"/>
      <c r="AG902" s="78"/>
      <c r="AH902" s="78"/>
      <c r="AI902" s="78"/>
    </row>
    <row r="903" spans="1:35" ht="30" customHeight="1">
      <c r="A903" s="78"/>
      <c r="B903" s="78"/>
      <c r="C903" s="78"/>
      <c r="D903" s="78"/>
      <c r="E903" s="89"/>
      <c r="F903" s="90"/>
      <c r="G903" s="90"/>
      <c r="H903" s="78"/>
      <c r="I903" s="78"/>
      <c r="J903" s="78"/>
      <c r="K903" s="78"/>
      <c r="L903" s="78"/>
      <c r="M903" s="78"/>
      <c r="N903" s="78"/>
      <c r="O903" s="78"/>
      <c r="P903" s="78"/>
      <c r="Q903" s="78"/>
      <c r="R903" s="78"/>
      <c r="S903" s="78"/>
      <c r="T903" s="78"/>
      <c r="U903" s="78"/>
      <c r="V903" s="78"/>
      <c r="W903" s="78"/>
      <c r="X903" s="78"/>
      <c r="Y903" s="78"/>
      <c r="Z903" s="78"/>
      <c r="AA903" s="78"/>
      <c r="AB903" s="78"/>
      <c r="AC903" s="78"/>
      <c r="AD903" s="78"/>
      <c r="AE903" s="78"/>
      <c r="AF903" s="78"/>
      <c r="AG903" s="78"/>
      <c r="AH903" s="78"/>
      <c r="AI903" s="78"/>
    </row>
    <row r="904" spans="1:35" ht="30" customHeight="1">
      <c r="A904" s="78"/>
      <c r="B904" s="78"/>
      <c r="C904" s="78"/>
      <c r="D904" s="78"/>
      <c r="E904" s="89"/>
      <c r="F904" s="90"/>
      <c r="G904" s="90"/>
      <c r="H904" s="78"/>
      <c r="I904" s="78"/>
      <c r="J904" s="78"/>
      <c r="K904" s="78"/>
      <c r="L904" s="78"/>
      <c r="M904" s="78"/>
      <c r="N904" s="78"/>
      <c r="O904" s="78"/>
      <c r="P904" s="78"/>
      <c r="Q904" s="78"/>
      <c r="R904" s="78"/>
      <c r="S904" s="78"/>
      <c r="T904" s="78"/>
      <c r="U904" s="78"/>
      <c r="V904" s="78"/>
      <c r="W904" s="78"/>
      <c r="X904" s="78"/>
      <c r="Y904" s="78"/>
      <c r="Z904" s="78"/>
      <c r="AA904" s="78"/>
      <c r="AB904" s="78"/>
      <c r="AC904" s="78"/>
      <c r="AD904" s="78"/>
      <c r="AE904" s="78"/>
      <c r="AF904" s="78"/>
      <c r="AG904" s="78"/>
      <c r="AH904" s="78"/>
      <c r="AI904" s="78"/>
    </row>
    <row r="905" spans="1:35" ht="30" customHeight="1">
      <c r="A905" s="78"/>
      <c r="B905" s="78"/>
      <c r="C905" s="78"/>
      <c r="D905" s="78"/>
      <c r="E905" s="89"/>
      <c r="F905" s="90"/>
      <c r="G905" s="90"/>
      <c r="H905" s="78"/>
      <c r="I905" s="78"/>
      <c r="J905" s="78"/>
      <c r="K905" s="78"/>
      <c r="L905" s="78"/>
      <c r="M905" s="78"/>
      <c r="N905" s="78"/>
      <c r="O905" s="78"/>
      <c r="P905" s="78"/>
      <c r="Q905" s="78"/>
      <c r="R905" s="78"/>
      <c r="S905" s="78"/>
      <c r="T905" s="78"/>
      <c r="U905" s="78"/>
      <c r="V905" s="78"/>
      <c r="W905" s="78"/>
      <c r="X905" s="78"/>
      <c r="Y905" s="78"/>
      <c r="Z905" s="78"/>
      <c r="AA905" s="78"/>
      <c r="AB905" s="78"/>
      <c r="AC905" s="78"/>
      <c r="AD905" s="78"/>
      <c r="AE905" s="78"/>
      <c r="AF905" s="78"/>
      <c r="AG905" s="78"/>
      <c r="AH905" s="78"/>
      <c r="AI905" s="78"/>
    </row>
    <row r="906" spans="1:35" ht="30" customHeight="1">
      <c r="A906" s="78"/>
      <c r="B906" s="78"/>
      <c r="C906" s="78"/>
      <c r="D906" s="78"/>
      <c r="E906" s="89"/>
      <c r="F906" s="90"/>
      <c r="G906" s="90"/>
      <c r="H906" s="78"/>
      <c r="I906" s="78"/>
      <c r="J906" s="78"/>
      <c r="K906" s="78"/>
      <c r="L906" s="78"/>
      <c r="M906" s="78"/>
      <c r="N906" s="78"/>
      <c r="O906" s="78"/>
      <c r="P906" s="78"/>
      <c r="Q906" s="78"/>
      <c r="R906" s="78"/>
      <c r="S906" s="78"/>
      <c r="T906" s="78"/>
      <c r="U906" s="78"/>
      <c r="V906" s="78"/>
      <c r="W906" s="78"/>
      <c r="X906" s="78"/>
      <c r="Y906" s="78"/>
      <c r="Z906" s="78"/>
      <c r="AA906" s="78"/>
      <c r="AB906" s="78"/>
      <c r="AC906" s="78"/>
      <c r="AD906" s="78"/>
      <c r="AE906" s="78"/>
      <c r="AF906" s="78"/>
      <c r="AG906" s="78"/>
      <c r="AH906" s="78"/>
      <c r="AI906" s="78"/>
    </row>
    <row r="907" spans="1:35" ht="30" customHeight="1">
      <c r="A907" s="78"/>
      <c r="B907" s="78"/>
      <c r="C907" s="78"/>
      <c r="D907" s="78"/>
      <c r="E907" s="89"/>
      <c r="F907" s="90"/>
      <c r="G907" s="90"/>
      <c r="H907" s="78"/>
      <c r="I907" s="78"/>
      <c r="J907" s="78"/>
      <c r="K907" s="78"/>
      <c r="L907" s="78"/>
      <c r="M907" s="78"/>
      <c r="N907" s="78"/>
      <c r="O907" s="78"/>
      <c r="P907" s="78"/>
      <c r="Q907" s="78"/>
      <c r="R907" s="78"/>
      <c r="S907" s="78"/>
      <c r="T907" s="78"/>
      <c r="U907" s="78"/>
      <c r="V907" s="78"/>
      <c r="W907" s="78"/>
      <c r="X907" s="78"/>
      <c r="Y907" s="78"/>
      <c r="Z907" s="78"/>
      <c r="AA907" s="78"/>
      <c r="AB907" s="78"/>
      <c r="AC907" s="78"/>
      <c r="AD907" s="78"/>
      <c r="AE907" s="78"/>
      <c r="AF907" s="78"/>
      <c r="AG907" s="78"/>
      <c r="AH907" s="78"/>
      <c r="AI907" s="78"/>
    </row>
    <row r="908" spans="1:35" ht="30" customHeight="1">
      <c r="A908" s="78"/>
      <c r="B908" s="78"/>
      <c r="C908" s="78"/>
      <c r="D908" s="78"/>
      <c r="E908" s="89"/>
      <c r="F908" s="90"/>
      <c r="G908" s="90"/>
      <c r="H908" s="78"/>
      <c r="I908" s="78"/>
      <c r="J908" s="78"/>
      <c r="K908" s="78"/>
      <c r="L908" s="78"/>
      <c r="M908" s="78"/>
      <c r="N908" s="78"/>
      <c r="O908" s="78"/>
      <c r="P908" s="78"/>
      <c r="Q908" s="78"/>
      <c r="R908" s="78"/>
      <c r="S908" s="78"/>
      <c r="T908" s="78"/>
      <c r="U908" s="78"/>
      <c r="V908" s="78"/>
      <c r="W908" s="78"/>
      <c r="X908" s="78"/>
      <c r="Y908" s="78"/>
      <c r="Z908" s="78"/>
      <c r="AA908" s="78"/>
      <c r="AB908" s="78"/>
      <c r="AC908" s="78"/>
      <c r="AD908" s="78"/>
      <c r="AE908" s="78"/>
      <c r="AF908" s="78"/>
      <c r="AG908" s="78"/>
      <c r="AH908" s="78"/>
      <c r="AI908" s="78"/>
    </row>
    <row r="909" spans="1:35" ht="30" customHeight="1">
      <c r="A909" s="78"/>
      <c r="B909" s="78"/>
      <c r="C909" s="78"/>
      <c r="D909" s="78"/>
      <c r="E909" s="89"/>
      <c r="F909" s="90"/>
      <c r="G909" s="90"/>
      <c r="H909" s="78"/>
      <c r="I909" s="78"/>
      <c r="J909" s="78"/>
      <c r="K909" s="78"/>
      <c r="L909" s="78"/>
      <c r="M909" s="78"/>
      <c r="N909" s="78"/>
      <c r="O909" s="78"/>
      <c r="P909" s="78"/>
      <c r="Q909" s="78"/>
      <c r="R909" s="78"/>
      <c r="S909" s="78"/>
      <c r="T909" s="78"/>
      <c r="U909" s="78"/>
      <c r="V909" s="78"/>
      <c r="W909" s="78"/>
      <c r="X909" s="78"/>
      <c r="Y909" s="78"/>
      <c r="Z909" s="78"/>
      <c r="AA909" s="78"/>
      <c r="AB909" s="78"/>
      <c r="AC909" s="78"/>
      <c r="AD909" s="78"/>
      <c r="AE909" s="78"/>
      <c r="AF909" s="78"/>
      <c r="AG909" s="78"/>
      <c r="AH909" s="78"/>
      <c r="AI909" s="78"/>
    </row>
    <row r="910" spans="1:35" ht="30" customHeight="1">
      <c r="A910" s="78"/>
      <c r="B910" s="78"/>
      <c r="C910" s="78"/>
      <c r="D910" s="78"/>
      <c r="E910" s="89"/>
      <c r="F910" s="90"/>
      <c r="G910" s="90"/>
      <c r="H910" s="78"/>
      <c r="I910" s="78"/>
      <c r="J910" s="78"/>
      <c r="K910" s="78"/>
      <c r="L910" s="78"/>
      <c r="M910" s="78"/>
      <c r="N910" s="78"/>
      <c r="O910" s="78"/>
      <c r="P910" s="78"/>
      <c r="Q910" s="78"/>
      <c r="R910" s="78"/>
      <c r="S910" s="78"/>
      <c r="T910" s="78"/>
      <c r="U910" s="78"/>
      <c r="V910" s="78"/>
      <c r="W910" s="78"/>
      <c r="X910" s="78"/>
      <c r="Y910" s="78"/>
      <c r="Z910" s="78"/>
      <c r="AA910" s="78"/>
      <c r="AB910" s="78"/>
      <c r="AC910" s="78"/>
      <c r="AD910" s="78"/>
      <c r="AE910" s="78"/>
      <c r="AF910" s="78"/>
      <c r="AG910" s="78"/>
      <c r="AH910" s="78"/>
      <c r="AI910" s="78"/>
    </row>
    <row r="911" spans="1:35" ht="30" customHeight="1">
      <c r="A911" s="78"/>
      <c r="B911" s="78"/>
      <c r="C911" s="78"/>
      <c r="D911" s="78"/>
      <c r="E911" s="89"/>
      <c r="F911" s="90"/>
      <c r="G911" s="90"/>
      <c r="H911" s="78"/>
      <c r="I911" s="78"/>
      <c r="J911" s="78"/>
      <c r="K911" s="78"/>
      <c r="L911" s="78"/>
      <c r="M911" s="78"/>
      <c r="N911" s="78"/>
      <c r="O911" s="78"/>
      <c r="P911" s="78"/>
      <c r="Q911" s="78"/>
      <c r="R911" s="78"/>
      <c r="S911" s="78"/>
      <c r="T911" s="78"/>
      <c r="U911" s="78"/>
      <c r="V911" s="78"/>
      <c r="W911" s="78"/>
      <c r="X911" s="78"/>
      <c r="Y911" s="78"/>
      <c r="Z911" s="78"/>
      <c r="AA911" s="78"/>
      <c r="AB911" s="78"/>
      <c r="AC911" s="78"/>
      <c r="AD911" s="78"/>
      <c r="AE911" s="78"/>
      <c r="AF911" s="78"/>
      <c r="AG911" s="78"/>
      <c r="AH911" s="78"/>
      <c r="AI911" s="78"/>
    </row>
    <row r="912" spans="1:35" ht="30" customHeight="1">
      <c r="A912" s="78"/>
      <c r="B912" s="78"/>
      <c r="C912" s="78"/>
      <c r="D912" s="78"/>
      <c r="E912" s="89"/>
      <c r="F912" s="90"/>
      <c r="G912" s="90"/>
      <c r="H912" s="78"/>
      <c r="I912" s="78"/>
      <c r="J912" s="78"/>
      <c r="K912" s="78"/>
      <c r="L912" s="78"/>
      <c r="M912" s="78"/>
      <c r="N912" s="78"/>
      <c r="O912" s="78"/>
      <c r="P912" s="78"/>
      <c r="Q912" s="78"/>
      <c r="R912" s="78"/>
      <c r="S912" s="78"/>
      <c r="T912" s="78"/>
      <c r="U912" s="78"/>
      <c r="V912" s="78"/>
      <c r="W912" s="78"/>
      <c r="X912" s="78"/>
      <c r="Y912" s="78"/>
      <c r="Z912" s="78"/>
      <c r="AA912" s="78"/>
      <c r="AB912" s="78"/>
      <c r="AC912" s="78"/>
      <c r="AD912" s="78"/>
      <c r="AE912" s="78"/>
      <c r="AF912" s="78"/>
      <c r="AG912" s="78"/>
      <c r="AH912" s="78"/>
      <c r="AI912" s="78"/>
    </row>
    <row r="913" spans="1:35" ht="30" customHeight="1">
      <c r="A913" s="78"/>
      <c r="B913" s="78"/>
      <c r="C913" s="78"/>
      <c r="D913" s="78"/>
      <c r="E913" s="89"/>
      <c r="F913" s="90"/>
      <c r="G913" s="90"/>
      <c r="H913" s="78"/>
      <c r="I913" s="78"/>
      <c r="J913" s="78"/>
      <c r="K913" s="78"/>
      <c r="L913" s="78"/>
      <c r="M913" s="78"/>
      <c r="N913" s="78"/>
      <c r="O913" s="78"/>
      <c r="P913" s="78"/>
      <c r="Q913" s="78"/>
      <c r="R913" s="78"/>
      <c r="S913" s="78"/>
      <c r="T913" s="78"/>
      <c r="U913" s="78"/>
      <c r="V913" s="78"/>
      <c r="W913" s="78"/>
      <c r="X913" s="78"/>
      <c r="Y913" s="78"/>
      <c r="Z913" s="78"/>
      <c r="AA913" s="78"/>
      <c r="AB913" s="78"/>
      <c r="AC913" s="78"/>
      <c r="AD913" s="78"/>
      <c r="AE913" s="78"/>
      <c r="AF913" s="78"/>
      <c r="AG913" s="78"/>
      <c r="AH913" s="78"/>
      <c r="AI913" s="78"/>
    </row>
    <row r="914" spans="1:35" ht="30" customHeight="1">
      <c r="A914" s="78"/>
      <c r="B914" s="78"/>
      <c r="C914" s="78"/>
      <c r="D914" s="78"/>
      <c r="E914" s="89"/>
      <c r="F914" s="90"/>
      <c r="G914" s="90"/>
      <c r="H914" s="78"/>
      <c r="I914" s="78"/>
      <c r="J914" s="78"/>
      <c r="K914" s="78"/>
      <c r="L914" s="78"/>
      <c r="M914" s="78"/>
      <c r="N914" s="78"/>
      <c r="O914" s="78"/>
      <c r="P914" s="78"/>
      <c r="Q914" s="78"/>
      <c r="R914" s="78"/>
      <c r="S914" s="78"/>
      <c r="T914" s="78"/>
      <c r="U914" s="78"/>
      <c r="V914" s="78"/>
      <c r="W914" s="78"/>
      <c r="X914" s="78"/>
      <c r="Y914" s="78"/>
      <c r="Z914" s="78"/>
      <c r="AA914" s="78"/>
      <c r="AB914" s="78"/>
      <c r="AC914" s="78"/>
      <c r="AD914" s="78"/>
      <c r="AE914" s="78"/>
      <c r="AF914" s="78"/>
      <c r="AG914" s="78"/>
      <c r="AH914" s="78"/>
      <c r="AI914" s="78"/>
    </row>
    <row r="915" spans="1:35" ht="30" customHeight="1">
      <c r="A915" s="78"/>
      <c r="B915" s="78"/>
      <c r="C915" s="78"/>
      <c r="D915" s="78"/>
      <c r="E915" s="89"/>
      <c r="F915" s="90"/>
      <c r="G915" s="90"/>
      <c r="H915" s="78"/>
      <c r="I915" s="78"/>
      <c r="J915" s="78"/>
      <c r="K915" s="78"/>
      <c r="L915" s="78"/>
      <c r="M915" s="78"/>
      <c r="N915" s="78"/>
      <c r="O915" s="78"/>
      <c r="P915" s="78"/>
      <c r="Q915" s="78"/>
      <c r="R915" s="78"/>
      <c r="S915" s="78"/>
      <c r="T915" s="78"/>
      <c r="U915" s="78"/>
      <c r="V915" s="78"/>
      <c r="W915" s="78"/>
      <c r="X915" s="78"/>
      <c r="Y915" s="78"/>
      <c r="Z915" s="78"/>
      <c r="AA915" s="78"/>
      <c r="AB915" s="78"/>
      <c r="AC915" s="78"/>
      <c r="AD915" s="78"/>
      <c r="AE915" s="78"/>
      <c r="AF915" s="78"/>
      <c r="AG915" s="78"/>
      <c r="AH915" s="78"/>
      <c r="AI915" s="78"/>
    </row>
    <row r="916" spans="1:35" ht="30" customHeight="1">
      <c r="A916" s="78"/>
      <c r="B916" s="78"/>
      <c r="C916" s="78"/>
      <c r="D916" s="78"/>
      <c r="E916" s="89"/>
      <c r="F916" s="90"/>
      <c r="G916" s="90"/>
      <c r="H916" s="78"/>
      <c r="I916" s="78"/>
      <c r="J916" s="78"/>
      <c r="K916" s="78"/>
      <c r="L916" s="78"/>
      <c r="M916" s="78"/>
      <c r="N916" s="78"/>
      <c r="O916" s="78"/>
      <c r="P916" s="78"/>
      <c r="Q916" s="78"/>
      <c r="R916" s="78"/>
      <c r="S916" s="78"/>
      <c r="T916" s="78"/>
      <c r="U916" s="78"/>
      <c r="V916" s="78"/>
      <c r="W916" s="78"/>
      <c r="X916" s="78"/>
      <c r="Y916" s="78"/>
      <c r="Z916" s="78"/>
      <c r="AA916" s="78"/>
      <c r="AB916" s="78"/>
      <c r="AC916" s="78"/>
      <c r="AD916" s="78"/>
      <c r="AE916" s="78"/>
      <c r="AF916" s="78"/>
      <c r="AG916" s="78"/>
      <c r="AH916" s="78"/>
      <c r="AI916" s="78"/>
    </row>
    <row r="917" spans="1:35" ht="30" customHeight="1">
      <c r="A917" s="78"/>
      <c r="B917" s="78"/>
      <c r="C917" s="78"/>
      <c r="D917" s="78"/>
      <c r="E917" s="89"/>
      <c r="F917" s="90"/>
      <c r="G917" s="90"/>
      <c r="H917" s="78"/>
      <c r="I917" s="78"/>
      <c r="J917" s="78"/>
      <c r="K917" s="78"/>
      <c r="L917" s="78"/>
      <c r="M917" s="78"/>
      <c r="N917" s="78"/>
      <c r="O917" s="78"/>
      <c r="P917" s="78"/>
      <c r="Q917" s="78"/>
      <c r="R917" s="78"/>
      <c r="S917" s="78"/>
      <c r="T917" s="78"/>
      <c r="U917" s="78"/>
      <c r="V917" s="78"/>
      <c r="W917" s="78"/>
      <c r="X917" s="78"/>
      <c r="Y917" s="78"/>
      <c r="Z917" s="78"/>
      <c r="AA917" s="78"/>
      <c r="AB917" s="78"/>
      <c r="AC917" s="78"/>
      <c r="AD917" s="78"/>
      <c r="AE917" s="78"/>
      <c r="AF917" s="78"/>
      <c r="AG917" s="78"/>
      <c r="AH917" s="78"/>
      <c r="AI917" s="78"/>
    </row>
    <row r="918" spans="1:35" ht="30" customHeight="1">
      <c r="A918" s="78"/>
      <c r="B918" s="78"/>
      <c r="C918" s="78"/>
      <c r="D918" s="78"/>
      <c r="E918" s="89"/>
      <c r="F918" s="90"/>
      <c r="G918" s="90"/>
      <c r="H918" s="78"/>
      <c r="I918" s="78"/>
      <c r="J918" s="78"/>
      <c r="K918" s="78"/>
      <c r="L918" s="78"/>
      <c r="M918" s="78"/>
      <c r="N918" s="78"/>
      <c r="O918" s="78"/>
      <c r="P918" s="78"/>
      <c r="Q918" s="78"/>
      <c r="R918" s="78"/>
      <c r="S918" s="78"/>
      <c r="T918" s="78"/>
      <c r="U918" s="78"/>
      <c r="V918" s="78"/>
      <c r="W918" s="78"/>
      <c r="X918" s="78"/>
      <c r="Y918" s="78"/>
      <c r="Z918" s="78"/>
      <c r="AA918" s="78"/>
      <c r="AB918" s="78"/>
      <c r="AC918" s="78"/>
      <c r="AD918" s="78"/>
      <c r="AE918" s="78"/>
      <c r="AF918" s="78"/>
      <c r="AG918" s="78"/>
      <c r="AH918" s="78"/>
      <c r="AI918" s="78"/>
    </row>
    <row r="919" spans="1:35" ht="30" customHeight="1">
      <c r="A919" s="78"/>
      <c r="B919" s="78"/>
      <c r="C919" s="78"/>
      <c r="D919" s="78"/>
      <c r="E919" s="89"/>
      <c r="F919" s="90"/>
      <c r="G919" s="90"/>
      <c r="H919" s="78"/>
      <c r="I919" s="78"/>
      <c r="J919" s="78"/>
      <c r="K919" s="78"/>
      <c r="L919" s="78"/>
      <c r="M919" s="78"/>
      <c r="N919" s="78"/>
      <c r="O919" s="78"/>
      <c r="P919" s="78"/>
      <c r="Q919" s="78"/>
      <c r="R919" s="78"/>
      <c r="S919" s="78"/>
      <c r="T919" s="78"/>
      <c r="U919" s="78"/>
      <c r="V919" s="78"/>
      <c r="W919" s="78"/>
      <c r="X919" s="78"/>
      <c r="Y919" s="78"/>
      <c r="Z919" s="78"/>
      <c r="AA919" s="78"/>
      <c r="AB919" s="78"/>
      <c r="AC919" s="78"/>
      <c r="AD919" s="78"/>
      <c r="AE919" s="78"/>
      <c r="AF919" s="78"/>
      <c r="AG919" s="78"/>
      <c r="AH919" s="78"/>
      <c r="AI919" s="78"/>
    </row>
    <row r="920" spans="1:35" ht="30" customHeight="1">
      <c r="A920" s="78"/>
      <c r="B920" s="78"/>
      <c r="C920" s="78"/>
      <c r="D920" s="78"/>
      <c r="E920" s="89"/>
      <c r="F920" s="90"/>
      <c r="G920" s="90"/>
      <c r="H920" s="78"/>
      <c r="I920" s="78"/>
      <c r="J920" s="78"/>
      <c r="K920" s="78"/>
      <c r="L920" s="78"/>
      <c r="M920" s="78"/>
      <c r="N920" s="78"/>
      <c r="O920" s="78"/>
      <c r="P920" s="78"/>
      <c r="Q920" s="78"/>
      <c r="R920" s="78"/>
      <c r="S920" s="78"/>
      <c r="T920" s="78"/>
      <c r="U920" s="78"/>
      <c r="V920" s="78"/>
      <c r="W920" s="78"/>
      <c r="X920" s="78"/>
      <c r="Y920" s="78"/>
      <c r="Z920" s="78"/>
      <c r="AA920" s="78"/>
      <c r="AB920" s="78"/>
      <c r="AC920" s="78"/>
      <c r="AD920" s="78"/>
      <c r="AE920" s="78"/>
      <c r="AF920" s="78"/>
      <c r="AG920" s="78"/>
      <c r="AH920" s="78"/>
      <c r="AI920" s="78"/>
    </row>
    <row r="921" spans="1:35" ht="30" customHeight="1">
      <c r="A921" s="78"/>
      <c r="B921" s="78"/>
      <c r="C921" s="78"/>
      <c r="D921" s="78"/>
      <c r="E921" s="89"/>
      <c r="F921" s="90"/>
      <c r="G921" s="90"/>
      <c r="H921" s="78"/>
      <c r="I921" s="78"/>
      <c r="J921" s="78"/>
      <c r="K921" s="78"/>
      <c r="L921" s="78"/>
      <c r="M921" s="78"/>
      <c r="N921" s="78"/>
      <c r="O921" s="78"/>
      <c r="P921" s="78"/>
      <c r="Q921" s="78"/>
      <c r="R921" s="78"/>
      <c r="S921" s="78"/>
      <c r="T921" s="78"/>
      <c r="U921" s="78"/>
      <c r="V921" s="78"/>
      <c r="W921" s="78"/>
      <c r="X921" s="78"/>
      <c r="Y921" s="78"/>
      <c r="Z921" s="78"/>
      <c r="AA921" s="78"/>
      <c r="AB921" s="78"/>
      <c r="AC921" s="78"/>
      <c r="AD921" s="78"/>
      <c r="AE921" s="78"/>
      <c r="AF921" s="78"/>
      <c r="AG921" s="78"/>
      <c r="AH921" s="78"/>
      <c r="AI921" s="78"/>
    </row>
    <row r="922" spans="1:35" ht="30" customHeight="1">
      <c r="A922" s="78"/>
      <c r="B922" s="78"/>
      <c r="C922" s="78"/>
      <c r="D922" s="78"/>
      <c r="E922" s="89"/>
      <c r="F922" s="90"/>
      <c r="G922" s="90"/>
      <c r="H922" s="78"/>
      <c r="I922" s="78"/>
      <c r="J922" s="78"/>
      <c r="K922" s="78"/>
      <c r="L922" s="78"/>
      <c r="M922" s="78"/>
      <c r="N922" s="78"/>
      <c r="O922" s="78"/>
      <c r="P922" s="78"/>
      <c r="Q922" s="78"/>
      <c r="R922" s="78"/>
      <c r="S922" s="78"/>
      <c r="T922" s="78"/>
      <c r="U922" s="78"/>
      <c r="V922" s="78"/>
      <c r="W922" s="78"/>
      <c r="X922" s="78"/>
      <c r="Y922" s="78"/>
      <c r="Z922" s="78"/>
      <c r="AA922" s="78"/>
      <c r="AB922" s="78"/>
      <c r="AC922" s="78"/>
      <c r="AD922" s="78"/>
      <c r="AE922" s="78"/>
      <c r="AF922" s="78"/>
      <c r="AG922" s="78"/>
      <c r="AH922" s="78"/>
      <c r="AI922" s="78"/>
    </row>
    <row r="923" spans="1:35" ht="30" customHeight="1">
      <c r="A923" s="78"/>
      <c r="B923" s="78"/>
      <c r="C923" s="78"/>
      <c r="D923" s="78"/>
      <c r="E923" s="89"/>
      <c r="F923" s="90"/>
      <c r="G923" s="90"/>
      <c r="H923" s="78"/>
      <c r="I923" s="78"/>
      <c r="J923" s="78"/>
      <c r="K923" s="78"/>
      <c r="L923" s="78"/>
      <c r="M923" s="78"/>
      <c r="N923" s="78"/>
      <c r="O923" s="78"/>
      <c r="P923" s="78"/>
      <c r="Q923" s="78"/>
      <c r="R923" s="78"/>
      <c r="S923" s="78"/>
      <c r="T923" s="78"/>
      <c r="U923" s="78"/>
      <c r="V923" s="78"/>
      <c r="W923" s="78"/>
      <c r="X923" s="78"/>
      <c r="Y923" s="78"/>
      <c r="Z923" s="78"/>
      <c r="AA923" s="78"/>
      <c r="AB923" s="78"/>
      <c r="AC923" s="78"/>
      <c r="AD923" s="78"/>
      <c r="AE923" s="78"/>
      <c r="AF923" s="78"/>
      <c r="AG923" s="78"/>
      <c r="AH923" s="78"/>
      <c r="AI923" s="78"/>
    </row>
    <row r="924" spans="1:35" ht="30" customHeight="1">
      <c r="A924" s="78"/>
      <c r="B924" s="78"/>
      <c r="C924" s="78"/>
      <c r="D924" s="78"/>
      <c r="E924" s="89"/>
      <c r="F924" s="90"/>
      <c r="G924" s="90"/>
      <c r="H924" s="78"/>
      <c r="I924" s="78"/>
      <c r="J924" s="78"/>
      <c r="K924" s="78"/>
      <c r="L924" s="78"/>
      <c r="M924" s="78"/>
      <c r="N924" s="78"/>
      <c r="O924" s="78"/>
      <c r="P924" s="78"/>
      <c r="Q924" s="78"/>
      <c r="R924" s="78"/>
      <c r="S924" s="78"/>
      <c r="T924" s="78"/>
      <c r="U924" s="78"/>
      <c r="V924" s="78"/>
      <c r="W924" s="78"/>
      <c r="X924" s="78"/>
      <c r="Y924" s="78"/>
      <c r="Z924" s="78"/>
      <c r="AA924" s="78"/>
      <c r="AB924" s="78"/>
      <c r="AC924" s="78"/>
      <c r="AD924" s="78"/>
      <c r="AE924" s="78"/>
      <c r="AF924" s="78"/>
      <c r="AG924" s="78"/>
      <c r="AH924" s="78"/>
      <c r="AI924" s="78"/>
    </row>
    <row r="925" spans="1:35" ht="30" customHeight="1">
      <c r="A925" s="78"/>
      <c r="B925" s="78"/>
      <c r="C925" s="78"/>
      <c r="D925" s="78"/>
      <c r="E925" s="89"/>
      <c r="F925" s="90"/>
      <c r="G925" s="90"/>
      <c r="H925" s="78"/>
      <c r="I925" s="78"/>
      <c r="J925" s="78"/>
      <c r="K925" s="78"/>
      <c r="L925" s="78"/>
      <c r="M925" s="78"/>
      <c r="N925" s="78"/>
      <c r="O925" s="78"/>
      <c r="P925" s="78"/>
      <c r="Q925" s="78"/>
      <c r="R925" s="78"/>
      <c r="S925" s="78"/>
      <c r="T925" s="78"/>
      <c r="U925" s="78"/>
      <c r="V925" s="78"/>
      <c r="W925" s="78"/>
      <c r="X925" s="78"/>
      <c r="Y925" s="78"/>
      <c r="Z925" s="78"/>
      <c r="AA925" s="78"/>
      <c r="AB925" s="78"/>
      <c r="AC925" s="78"/>
      <c r="AD925" s="78"/>
      <c r="AE925" s="78"/>
      <c r="AF925" s="78"/>
      <c r="AG925" s="78"/>
      <c r="AH925" s="78"/>
      <c r="AI925" s="78"/>
    </row>
    <row r="926" spans="1:35" ht="30" customHeight="1">
      <c r="A926" s="78"/>
      <c r="B926" s="78"/>
      <c r="C926" s="78"/>
      <c r="D926" s="78"/>
      <c r="E926" s="89"/>
      <c r="F926" s="90"/>
      <c r="G926" s="90"/>
      <c r="H926" s="78"/>
      <c r="I926" s="78"/>
      <c r="J926" s="78"/>
      <c r="K926" s="78"/>
      <c r="L926" s="78"/>
      <c r="M926" s="78"/>
      <c r="N926" s="78"/>
      <c r="O926" s="78"/>
      <c r="P926" s="78"/>
      <c r="Q926" s="78"/>
      <c r="R926" s="78"/>
      <c r="S926" s="78"/>
      <c r="T926" s="78"/>
      <c r="U926" s="78"/>
      <c r="V926" s="78"/>
      <c r="W926" s="78"/>
      <c r="X926" s="78"/>
      <c r="Y926" s="78"/>
      <c r="Z926" s="78"/>
      <c r="AA926" s="78"/>
      <c r="AB926" s="78"/>
      <c r="AC926" s="78"/>
      <c r="AD926" s="78"/>
      <c r="AE926" s="78"/>
      <c r="AF926" s="78"/>
      <c r="AG926" s="78"/>
      <c r="AH926" s="78"/>
      <c r="AI926" s="78"/>
    </row>
    <row r="927" spans="1:35" ht="30" customHeight="1">
      <c r="A927" s="78"/>
      <c r="B927" s="78"/>
      <c r="C927" s="78"/>
      <c r="D927" s="78"/>
      <c r="E927" s="89"/>
      <c r="F927" s="90"/>
      <c r="G927" s="90"/>
      <c r="H927" s="78"/>
      <c r="I927" s="78"/>
      <c r="J927" s="78"/>
      <c r="K927" s="78"/>
      <c r="L927" s="78"/>
      <c r="M927" s="78"/>
      <c r="N927" s="78"/>
      <c r="O927" s="78"/>
      <c r="P927" s="78"/>
      <c r="Q927" s="78"/>
      <c r="R927" s="78"/>
      <c r="S927" s="78"/>
      <c r="T927" s="78"/>
      <c r="U927" s="78"/>
      <c r="V927" s="78"/>
      <c r="W927" s="78"/>
      <c r="X927" s="78"/>
      <c r="Y927" s="78"/>
      <c r="Z927" s="78"/>
      <c r="AA927" s="78"/>
      <c r="AB927" s="78"/>
      <c r="AC927" s="78"/>
      <c r="AD927" s="78"/>
      <c r="AE927" s="78"/>
      <c r="AF927" s="78"/>
      <c r="AG927" s="78"/>
      <c r="AH927" s="78"/>
      <c r="AI927" s="78"/>
    </row>
    <row r="928" spans="1:35" ht="30" customHeight="1">
      <c r="A928" s="78"/>
      <c r="B928" s="78"/>
      <c r="C928" s="78"/>
      <c r="D928" s="78"/>
      <c r="E928" s="89"/>
      <c r="F928" s="90"/>
      <c r="G928" s="90"/>
      <c r="H928" s="78"/>
      <c r="I928" s="78"/>
      <c r="J928" s="78"/>
      <c r="K928" s="78"/>
      <c r="L928" s="78"/>
      <c r="M928" s="78"/>
      <c r="N928" s="78"/>
      <c r="O928" s="78"/>
      <c r="P928" s="78"/>
      <c r="Q928" s="78"/>
      <c r="R928" s="78"/>
      <c r="S928" s="78"/>
      <c r="T928" s="78"/>
      <c r="U928" s="78"/>
      <c r="V928" s="78"/>
      <c r="W928" s="78"/>
      <c r="X928" s="78"/>
      <c r="Y928" s="78"/>
      <c r="Z928" s="78"/>
      <c r="AA928" s="78"/>
      <c r="AB928" s="78"/>
      <c r="AC928" s="78"/>
      <c r="AD928" s="78"/>
      <c r="AE928" s="78"/>
      <c r="AF928" s="78"/>
      <c r="AG928" s="78"/>
      <c r="AH928" s="78"/>
      <c r="AI928" s="78"/>
    </row>
    <row r="929" spans="1:35" ht="30" customHeight="1">
      <c r="A929" s="78"/>
      <c r="B929" s="78"/>
      <c r="C929" s="78"/>
      <c r="D929" s="78"/>
      <c r="E929" s="89"/>
      <c r="F929" s="90"/>
      <c r="G929" s="90"/>
      <c r="H929" s="78"/>
      <c r="I929" s="78"/>
      <c r="J929" s="78"/>
      <c r="K929" s="78"/>
      <c r="L929" s="78"/>
      <c r="M929" s="78"/>
      <c r="N929" s="78"/>
      <c r="O929" s="78"/>
      <c r="P929" s="78"/>
      <c r="Q929" s="78"/>
      <c r="R929" s="78"/>
      <c r="S929" s="78"/>
      <c r="T929" s="78"/>
      <c r="U929" s="78"/>
      <c r="V929" s="78"/>
      <c r="W929" s="78"/>
      <c r="X929" s="78"/>
      <c r="Y929" s="78"/>
      <c r="Z929" s="78"/>
      <c r="AA929" s="78"/>
      <c r="AB929" s="78"/>
      <c r="AC929" s="78"/>
      <c r="AD929" s="78"/>
      <c r="AE929" s="78"/>
      <c r="AF929" s="78"/>
      <c r="AG929" s="78"/>
      <c r="AH929" s="78"/>
      <c r="AI929" s="78"/>
    </row>
    <row r="930" spans="1:35" ht="30" customHeight="1">
      <c r="A930" s="78"/>
      <c r="B930" s="78"/>
      <c r="C930" s="78"/>
      <c r="D930" s="78"/>
      <c r="E930" s="89"/>
      <c r="F930" s="90"/>
      <c r="G930" s="90"/>
      <c r="H930" s="78"/>
      <c r="I930" s="78"/>
      <c r="J930" s="78"/>
      <c r="K930" s="78"/>
      <c r="L930" s="78"/>
      <c r="M930" s="78"/>
      <c r="N930" s="78"/>
      <c r="O930" s="78"/>
      <c r="P930" s="78"/>
      <c r="Q930" s="78"/>
      <c r="R930" s="78"/>
      <c r="S930" s="78"/>
      <c r="T930" s="78"/>
      <c r="U930" s="78"/>
      <c r="V930" s="78"/>
      <c r="W930" s="78"/>
      <c r="X930" s="78"/>
      <c r="Y930" s="78"/>
      <c r="Z930" s="78"/>
      <c r="AA930" s="78"/>
      <c r="AB930" s="78"/>
      <c r="AC930" s="78"/>
      <c r="AD930" s="78"/>
      <c r="AE930" s="78"/>
      <c r="AF930" s="78"/>
      <c r="AG930" s="78"/>
      <c r="AH930" s="78"/>
      <c r="AI930" s="78"/>
    </row>
    <row r="931" spans="1:35" ht="30" customHeight="1">
      <c r="A931" s="78"/>
      <c r="B931" s="78"/>
      <c r="C931" s="78"/>
      <c r="D931" s="78"/>
      <c r="E931" s="89"/>
      <c r="F931" s="90"/>
      <c r="G931" s="90"/>
      <c r="H931" s="78"/>
      <c r="I931" s="78"/>
      <c r="J931" s="78"/>
      <c r="K931" s="78"/>
      <c r="L931" s="78"/>
      <c r="M931" s="78"/>
      <c r="N931" s="78"/>
      <c r="O931" s="78"/>
      <c r="P931" s="78"/>
      <c r="Q931" s="78"/>
      <c r="R931" s="78"/>
      <c r="S931" s="78"/>
      <c r="T931" s="78"/>
      <c r="U931" s="78"/>
      <c r="V931" s="78"/>
      <c r="W931" s="78"/>
      <c r="X931" s="78"/>
      <c r="Y931" s="78"/>
      <c r="Z931" s="78"/>
      <c r="AA931" s="78"/>
      <c r="AB931" s="78"/>
      <c r="AC931" s="78"/>
      <c r="AD931" s="78"/>
      <c r="AE931" s="78"/>
      <c r="AF931" s="78"/>
      <c r="AG931" s="78"/>
      <c r="AH931" s="78"/>
      <c r="AI931" s="78"/>
    </row>
    <row r="932" spans="1:35" ht="30" customHeight="1">
      <c r="A932" s="78"/>
      <c r="B932" s="78"/>
      <c r="C932" s="78"/>
      <c r="D932" s="78"/>
      <c r="E932" s="89"/>
      <c r="F932" s="90"/>
      <c r="G932" s="90"/>
      <c r="H932" s="78"/>
      <c r="I932" s="78"/>
      <c r="J932" s="78"/>
      <c r="K932" s="78"/>
      <c r="L932" s="78"/>
      <c r="M932" s="78"/>
      <c r="N932" s="78"/>
      <c r="O932" s="78"/>
      <c r="P932" s="78"/>
      <c r="Q932" s="78"/>
      <c r="R932" s="78"/>
      <c r="S932" s="78"/>
      <c r="T932" s="78"/>
      <c r="U932" s="78"/>
      <c r="V932" s="78"/>
      <c r="W932" s="78"/>
      <c r="X932" s="78"/>
      <c r="Y932" s="78"/>
      <c r="Z932" s="78"/>
      <c r="AA932" s="78"/>
      <c r="AB932" s="78"/>
      <c r="AC932" s="78"/>
      <c r="AD932" s="78"/>
      <c r="AE932" s="78"/>
      <c r="AF932" s="78"/>
      <c r="AG932" s="78"/>
      <c r="AH932" s="78"/>
      <c r="AI932" s="78"/>
    </row>
    <row r="933" spans="1:35" ht="30" customHeight="1">
      <c r="A933" s="78"/>
      <c r="B933" s="78"/>
      <c r="C933" s="78"/>
      <c r="D933" s="78"/>
      <c r="E933" s="89"/>
      <c r="F933" s="90"/>
      <c r="G933" s="90"/>
      <c r="H933" s="78"/>
      <c r="I933" s="78"/>
      <c r="J933" s="78"/>
      <c r="K933" s="78"/>
      <c r="L933" s="78"/>
      <c r="M933" s="78"/>
      <c r="N933" s="78"/>
      <c r="O933" s="78"/>
      <c r="P933" s="78"/>
      <c r="Q933" s="78"/>
      <c r="R933" s="78"/>
      <c r="S933" s="78"/>
      <c r="T933" s="78"/>
      <c r="U933" s="78"/>
      <c r="V933" s="78"/>
      <c r="W933" s="78"/>
      <c r="X933" s="78"/>
      <c r="Y933" s="78"/>
      <c r="Z933" s="78"/>
      <c r="AA933" s="78"/>
      <c r="AB933" s="78"/>
      <c r="AC933" s="78"/>
      <c r="AD933" s="78"/>
      <c r="AE933" s="78"/>
      <c r="AF933" s="78"/>
      <c r="AG933" s="78"/>
      <c r="AH933" s="78"/>
      <c r="AI933" s="78"/>
    </row>
    <row r="934" spans="1:35" ht="30" customHeight="1">
      <c r="A934" s="78"/>
      <c r="B934" s="78"/>
      <c r="C934" s="78"/>
      <c r="D934" s="78"/>
      <c r="E934" s="89"/>
      <c r="F934" s="90"/>
      <c r="G934" s="90"/>
      <c r="H934" s="78"/>
      <c r="I934" s="78"/>
      <c r="J934" s="78"/>
      <c r="K934" s="78"/>
      <c r="L934" s="78"/>
      <c r="M934" s="78"/>
      <c r="N934" s="78"/>
      <c r="O934" s="78"/>
      <c r="P934" s="78"/>
      <c r="Q934" s="78"/>
      <c r="R934" s="78"/>
      <c r="S934" s="78"/>
      <c r="T934" s="78"/>
      <c r="U934" s="78"/>
      <c r="V934" s="78"/>
      <c r="W934" s="78"/>
      <c r="X934" s="78"/>
      <c r="Y934" s="78"/>
      <c r="Z934" s="78"/>
      <c r="AA934" s="78"/>
      <c r="AB934" s="78"/>
      <c r="AC934" s="78"/>
      <c r="AD934" s="78"/>
      <c r="AE934" s="78"/>
      <c r="AF934" s="78"/>
      <c r="AG934" s="78"/>
      <c r="AH934" s="78"/>
      <c r="AI934" s="78"/>
    </row>
    <row r="935" spans="1:35" ht="30" customHeight="1">
      <c r="A935" s="78"/>
      <c r="B935" s="78"/>
      <c r="C935" s="78"/>
      <c r="D935" s="78"/>
      <c r="E935" s="89"/>
      <c r="F935" s="90"/>
      <c r="G935" s="90"/>
      <c r="H935" s="78"/>
      <c r="I935" s="78"/>
      <c r="J935" s="78"/>
      <c r="K935" s="78"/>
      <c r="L935" s="78"/>
      <c r="M935" s="78"/>
      <c r="N935" s="78"/>
      <c r="O935" s="78"/>
      <c r="P935" s="78"/>
      <c r="Q935" s="78"/>
      <c r="R935" s="78"/>
      <c r="S935" s="78"/>
      <c r="T935" s="78"/>
      <c r="U935" s="78"/>
      <c r="V935" s="78"/>
      <c r="W935" s="78"/>
      <c r="X935" s="78"/>
      <c r="Y935" s="78"/>
      <c r="Z935" s="78"/>
      <c r="AA935" s="78"/>
      <c r="AB935" s="78"/>
      <c r="AC935" s="78"/>
      <c r="AD935" s="78"/>
      <c r="AE935" s="78"/>
      <c r="AF935" s="78"/>
      <c r="AG935" s="78"/>
      <c r="AH935" s="78"/>
      <c r="AI935" s="78"/>
    </row>
    <row r="936" spans="1:35" ht="30" customHeight="1">
      <c r="A936" s="78"/>
      <c r="B936" s="78"/>
      <c r="C936" s="78"/>
      <c r="D936" s="78"/>
      <c r="E936" s="89"/>
      <c r="F936" s="90"/>
      <c r="G936" s="90"/>
      <c r="H936" s="78"/>
      <c r="I936" s="78"/>
      <c r="J936" s="78"/>
      <c r="K936" s="78"/>
      <c r="L936" s="78"/>
      <c r="M936" s="78"/>
      <c r="N936" s="78"/>
      <c r="O936" s="78"/>
      <c r="P936" s="78"/>
      <c r="Q936" s="78"/>
      <c r="R936" s="78"/>
      <c r="S936" s="78"/>
      <c r="T936" s="78"/>
      <c r="U936" s="78"/>
      <c r="V936" s="78"/>
      <c r="W936" s="78"/>
      <c r="X936" s="78"/>
      <c r="Y936" s="78"/>
      <c r="Z936" s="78"/>
      <c r="AA936" s="78"/>
      <c r="AB936" s="78"/>
      <c r="AC936" s="78"/>
      <c r="AD936" s="78"/>
      <c r="AE936" s="78"/>
      <c r="AF936" s="78"/>
      <c r="AG936" s="78"/>
      <c r="AH936" s="78"/>
      <c r="AI936" s="78"/>
    </row>
    <row r="937" spans="1:35" ht="30" customHeight="1">
      <c r="A937" s="78"/>
      <c r="B937" s="78"/>
      <c r="C937" s="78"/>
      <c r="D937" s="78"/>
      <c r="E937" s="89"/>
      <c r="F937" s="90"/>
      <c r="G937" s="90"/>
      <c r="H937" s="78"/>
      <c r="I937" s="78"/>
      <c r="J937" s="78"/>
      <c r="K937" s="78"/>
      <c r="L937" s="78"/>
      <c r="M937" s="78"/>
      <c r="N937" s="78"/>
      <c r="O937" s="78"/>
      <c r="P937" s="78"/>
      <c r="Q937" s="78"/>
      <c r="R937" s="78"/>
      <c r="S937" s="78"/>
      <c r="T937" s="78"/>
      <c r="U937" s="78"/>
      <c r="V937" s="78"/>
      <c r="W937" s="78"/>
      <c r="X937" s="78"/>
      <c r="Y937" s="78"/>
      <c r="Z937" s="78"/>
      <c r="AA937" s="78"/>
      <c r="AB937" s="78"/>
      <c r="AC937" s="78"/>
      <c r="AD937" s="78"/>
      <c r="AE937" s="78"/>
      <c r="AF937" s="78"/>
      <c r="AG937" s="78"/>
      <c r="AH937" s="78"/>
      <c r="AI937" s="78"/>
    </row>
    <row r="938" spans="1:35" ht="30" customHeight="1">
      <c r="A938" s="78"/>
      <c r="B938" s="78"/>
      <c r="C938" s="78"/>
      <c r="D938" s="78"/>
      <c r="E938" s="89"/>
      <c r="F938" s="90"/>
      <c r="G938" s="90"/>
      <c r="H938" s="78"/>
      <c r="I938" s="78"/>
      <c r="J938" s="78"/>
      <c r="K938" s="78"/>
      <c r="L938" s="78"/>
      <c r="M938" s="78"/>
      <c r="N938" s="78"/>
      <c r="O938" s="78"/>
      <c r="P938" s="78"/>
      <c r="Q938" s="78"/>
      <c r="R938" s="78"/>
      <c r="S938" s="78"/>
      <c r="T938" s="78"/>
      <c r="U938" s="78"/>
      <c r="V938" s="78"/>
      <c r="W938" s="78"/>
      <c r="X938" s="78"/>
      <c r="Y938" s="78"/>
      <c r="Z938" s="78"/>
      <c r="AA938" s="78"/>
      <c r="AB938" s="78"/>
      <c r="AC938" s="78"/>
      <c r="AD938" s="78"/>
      <c r="AE938" s="78"/>
      <c r="AF938" s="78"/>
      <c r="AG938" s="78"/>
      <c r="AH938" s="78"/>
      <c r="AI938" s="78"/>
    </row>
    <row r="939" spans="1:35" ht="30" customHeight="1">
      <c r="A939" s="78"/>
      <c r="B939" s="78"/>
      <c r="C939" s="78"/>
      <c r="D939" s="78"/>
      <c r="E939" s="89"/>
      <c r="F939" s="90"/>
      <c r="G939" s="90"/>
      <c r="H939" s="78"/>
      <c r="I939" s="78"/>
      <c r="J939" s="78"/>
      <c r="K939" s="78"/>
      <c r="L939" s="78"/>
      <c r="M939" s="78"/>
      <c r="N939" s="78"/>
      <c r="O939" s="78"/>
      <c r="P939" s="78"/>
      <c r="Q939" s="78"/>
      <c r="R939" s="78"/>
      <c r="S939" s="78"/>
      <c r="T939" s="78"/>
      <c r="U939" s="78"/>
      <c r="V939" s="78"/>
      <c r="W939" s="78"/>
      <c r="X939" s="78"/>
      <c r="Y939" s="78"/>
      <c r="Z939" s="78"/>
      <c r="AA939" s="78"/>
      <c r="AB939" s="78"/>
      <c r="AC939" s="78"/>
      <c r="AD939" s="78"/>
      <c r="AE939" s="78"/>
      <c r="AF939" s="78"/>
      <c r="AG939" s="78"/>
      <c r="AH939" s="78"/>
      <c r="AI939" s="78"/>
    </row>
    <row r="940" spans="1:35" ht="30" customHeight="1">
      <c r="A940" s="78"/>
      <c r="B940" s="78"/>
      <c r="C940" s="78"/>
      <c r="D940" s="78"/>
      <c r="E940" s="89"/>
      <c r="F940" s="90"/>
      <c r="G940" s="90"/>
      <c r="H940" s="78"/>
      <c r="I940" s="78"/>
      <c r="J940" s="78"/>
      <c r="K940" s="78"/>
      <c r="L940" s="78"/>
      <c r="M940" s="78"/>
      <c r="N940" s="78"/>
      <c r="O940" s="78"/>
      <c r="P940" s="78"/>
      <c r="Q940" s="78"/>
      <c r="R940" s="78"/>
      <c r="S940" s="78"/>
      <c r="T940" s="78"/>
      <c r="U940" s="78"/>
      <c r="V940" s="78"/>
      <c r="W940" s="78"/>
      <c r="X940" s="78"/>
      <c r="Y940" s="78"/>
      <c r="Z940" s="78"/>
      <c r="AA940" s="78"/>
      <c r="AB940" s="78"/>
      <c r="AC940" s="78"/>
      <c r="AD940" s="78"/>
      <c r="AE940" s="78"/>
      <c r="AF940" s="78"/>
      <c r="AG940" s="78"/>
      <c r="AH940" s="78"/>
      <c r="AI940" s="78"/>
    </row>
    <row r="941" spans="1:35" ht="30" customHeight="1">
      <c r="A941" s="78"/>
      <c r="B941" s="78"/>
      <c r="C941" s="78"/>
      <c r="D941" s="78"/>
      <c r="E941" s="89"/>
      <c r="F941" s="90"/>
      <c r="G941" s="90"/>
      <c r="H941" s="78"/>
      <c r="I941" s="78"/>
      <c r="J941" s="78"/>
      <c r="K941" s="78"/>
      <c r="L941" s="78"/>
      <c r="M941" s="78"/>
      <c r="N941" s="78"/>
      <c r="O941" s="78"/>
      <c r="P941" s="78"/>
      <c r="Q941" s="78"/>
      <c r="R941" s="78"/>
      <c r="S941" s="78"/>
      <c r="T941" s="78"/>
      <c r="U941" s="78"/>
      <c r="V941" s="78"/>
      <c r="W941" s="78"/>
      <c r="X941" s="78"/>
      <c r="Y941" s="78"/>
      <c r="Z941" s="78"/>
      <c r="AA941" s="78"/>
      <c r="AB941" s="78"/>
      <c r="AC941" s="78"/>
      <c r="AD941" s="78"/>
      <c r="AE941" s="78"/>
      <c r="AF941" s="78"/>
      <c r="AG941" s="78"/>
      <c r="AH941" s="78"/>
      <c r="AI941" s="78"/>
    </row>
    <row r="942" spans="1:35" ht="30" customHeight="1">
      <c r="A942" s="78"/>
      <c r="B942" s="78"/>
      <c r="C942" s="78"/>
      <c r="D942" s="78"/>
      <c r="E942" s="89"/>
      <c r="F942" s="90"/>
      <c r="G942" s="90"/>
      <c r="H942" s="78"/>
      <c r="I942" s="78"/>
      <c r="J942" s="78"/>
      <c r="K942" s="78"/>
      <c r="L942" s="78"/>
      <c r="M942" s="78"/>
      <c r="N942" s="78"/>
      <c r="O942" s="78"/>
      <c r="P942" s="78"/>
      <c r="Q942" s="78"/>
      <c r="R942" s="78"/>
      <c r="S942" s="78"/>
      <c r="T942" s="78"/>
      <c r="U942" s="78"/>
      <c r="V942" s="78"/>
      <c r="W942" s="78"/>
      <c r="X942" s="78"/>
      <c r="Y942" s="78"/>
      <c r="Z942" s="78"/>
      <c r="AA942" s="78"/>
      <c r="AB942" s="78"/>
      <c r="AC942" s="78"/>
      <c r="AD942" s="78"/>
      <c r="AE942" s="78"/>
      <c r="AF942" s="78"/>
      <c r="AG942" s="78"/>
      <c r="AH942" s="78"/>
      <c r="AI942" s="78"/>
    </row>
    <row r="943" spans="1:35" ht="30" customHeight="1">
      <c r="A943" s="78"/>
      <c r="B943" s="78"/>
      <c r="C943" s="78"/>
      <c r="D943" s="78"/>
      <c r="E943" s="89"/>
      <c r="F943" s="90"/>
      <c r="G943" s="90"/>
      <c r="H943" s="78"/>
      <c r="I943" s="78"/>
      <c r="J943" s="78"/>
      <c r="K943" s="78"/>
      <c r="L943" s="78"/>
      <c r="M943" s="78"/>
      <c r="N943" s="78"/>
      <c r="O943" s="78"/>
      <c r="P943" s="78"/>
      <c r="Q943" s="78"/>
      <c r="R943" s="78"/>
      <c r="S943" s="78"/>
      <c r="T943" s="78"/>
      <c r="U943" s="78"/>
      <c r="V943" s="78"/>
      <c r="W943" s="78"/>
      <c r="X943" s="78"/>
      <c r="Y943" s="78"/>
      <c r="Z943" s="78"/>
      <c r="AA943" s="78"/>
      <c r="AB943" s="78"/>
      <c r="AC943" s="78"/>
      <c r="AD943" s="78"/>
      <c r="AE943" s="78"/>
      <c r="AF943" s="78"/>
      <c r="AG943" s="78"/>
      <c r="AH943" s="78"/>
      <c r="AI943" s="78"/>
    </row>
    <row r="944" spans="1:35" ht="30" customHeight="1">
      <c r="A944" s="78"/>
      <c r="B944" s="78"/>
      <c r="C944" s="78"/>
      <c r="D944" s="78"/>
      <c r="E944" s="89"/>
      <c r="F944" s="90"/>
      <c r="G944" s="90"/>
      <c r="H944" s="78"/>
      <c r="I944" s="78"/>
      <c r="J944" s="78"/>
      <c r="K944" s="78"/>
      <c r="L944" s="78"/>
      <c r="M944" s="78"/>
      <c r="N944" s="78"/>
      <c r="O944" s="78"/>
      <c r="P944" s="78"/>
      <c r="Q944" s="78"/>
      <c r="R944" s="78"/>
      <c r="S944" s="78"/>
      <c r="T944" s="78"/>
      <c r="U944" s="78"/>
      <c r="V944" s="78"/>
      <c r="W944" s="78"/>
      <c r="X944" s="78"/>
      <c r="Y944" s="78"/>
      <c r="Z944" s="78"/>
      <c r="AA944" s="78"/>
      <c r="AB944" s="78"/>
      <c r="AC944" s="78"/>
      <c r="AD944" s="78"/>
      <c r="AE944" s="78"/>
      <c r="AF944" s="78"/>
      <c r="AG944" s="78"/>
      <c r="AH944" s="78"/>
      <c r="AI944" s="78"/>
    </row>
    <row r="945" spans="1:35" ht="30" customHeight="1">
      <c r="A945" s="78"/>
      <c r="B945" s="78"/>
      <c r="C945" s="78"/>
      <c r="D945" s="78"/>
      <c r="E945" s="89"/>
      <c r="F945" s="90"/>
      <c r="G945" s="90"/>
      <c r="H945" s="78"/>
      <c r="I945" s="78"/>
      <c r="J945" s="78"/>
      <c r="K945" s="78"/>
      <c r="L945" s="78"/>
      <c r="M945" s="78"/>
      <c r="N945" s="78"/>
      <c r="O945" s="78"/>
      <c r="P945" s="78"/>
      <c r="Q945" s="78"/>
      <c r="R945" s="78"/>
      <c r="S945" s="78"/>
      <c r="T945" s="78"/>
      <c r="U945" s="78"/>
      <c r="V945" s="78"/>
      <c r="W945" s="78"/>
      <c r="X945" s="78"/>
      <c r="Y945" s="78"/>
      <c r="Z945" s="78"/>
      <c r="AA945" s="78"/>
      <c r="AB945" s="78"/>
      <c r="AC945" s="78"/>
      <c r="AD945" s="78"/>
      <c r="AE945" s="78"/>
      <c r="AF945" s="78"/>
      <c r="AG945" s="78"/>
      <c r="AH945" s="78"/>
      <c r="AI945" s="78"/>
    </row>
    <row r="946" spans="1:35" ht="30" customHeight="1">
      <c r="A946" s="78"/>
      <c r="B946" s="78"/>
      <c r="C946" s="78"/>
      <c r="D946" s="78"/>
      <c r="E946" s="89"/>
      <c r="F946" s="90"/>
      <c r="G946" s="90"/>
      <c r="H946" s="78"/>
      <c r="I946" s="78"/>
      <c r="J946" s="78"/>
      <c r="K946" s="78"/>
      <c r="L946" s="78"/>
      <c r="M946" s="78"/>
      <c r="N946" s="78"/>
      <c r="O946" s="78"/>
      <c r="P946" s="78"/>
      <c r="Q946" s="78"/>
      <c r="R946" s="78"/>
      <c r="S946" s="78"/>
      <c r="T946" s="78"/>
      <c r="U946" s="78"/>
      <c r="V946" s="78"/>
      <c r="W946" s="78"/>
      <c r="X946" s="78"/>
      <c r="Y946" s="78"/>
      <c r="Z946" s="78"/>
      <c r="AA946" s="78"/>
      <c r="AB946" s="78"/>
      <c r="AC946" s="78"/>
      <c r="AD946" s="78"/>
      <c r="AE946" s="78"/>
      <c r="AF946" s="78"/>
      <c r="AG946" s="78"/>
      <c r="AH946" s="78"/>
      <c r="AI946" s="78"/>
    </row>
    <row r="947" spans="1:35" ht="30" customHeight="1">
      <c r="A947" s="78"/>
      <c r="B947" s="78"/>
      <c r="C947" s="78"/>
      <c r="D947" s="78"/>
      <c r="E947" s="89"/>
      <c r="F947" s="90"/>
      <c r="G947" s="90"/>
      <c r="H947" s="78"/>
      <c r="I947" s="78"/>
      <c r="J947" s="78"/>
      <c r="K947" s="78"/>
      <c r="L947" s="78"/>
      <c r="M947" s="78"/>
      <c r="N947" s="78"/>
      <c r="O947" s="78"/>
      <c r="P947" s="78"/>
      <c r="Q947" s="78"/>
      <c r="R947" s="78"/>
      <c r="S947" s="78"/>
      <c r="T947" s="78"/>
      <c r="U947" s="78"/>
      <c r="V947" s="78"/>
      <c r="W947" s="78"/>
      <c r="X947" s="78"/>
      <c r="Y947" s="78"/>
      <c r="Z947" s="78"/>
      <c r="AA947" s="78"/>
      <c r="AB947" s="78"/>
      <c r="AC947" s="78"/>
      <c r="AD947" s="78"/>
      <c r="AE947" s="78"/>
      <c r="AF947" s="78"/>
      <c r="AG947" s="78"/>
      <c r="AH947" s="78"/>
      <c r="AI947" s="78"/>
    </row>
    <row r="948" spans="1:35" ht="30" customHeight="1">
      <c r="A948" s="78"/>
      <c r="B948" s="78"/>
      <c r="C948" s="78"/>
      <c r="D948" s="78"/>
      <c r="E948" s="89"/>
      <c r="F948" s="90"/>
      <c r="G948" s="90"/>
      <c r="H948" s="78"/>
      <c r="I948" s="78"/>
      <c r="J948" s="78"/>
      <c r="K948" s="78"/>
      <c r="L948" s="78"/>
      <c r="M948" s="78"/>
      <c r="N948" s="78"/>
      <c r="O948" s="78"/>
      <c r="P948" s="78"/>
      <c r="Q948" s="78"/>
      <c r="R948" s="78"/>
      <c r="S948" s="78"/>
      <c r="T948" s="78"/>
      <c r="U948" s="78"/>
      <c r="V948" s="78"/>
      <c r="W948" s="78"/>
      <c r="X948" s="78"/>
      <c r="Y948" s="78"/>
      <c r="Z948" s="78"/>
      <c r="AA948" s="78"/>
      <c r="AB948" s="78"/>
      <c r="AC948" s="78"/>
      <c r="AD948" s="78"/>
      <c r="AE948" s="78"/>
      <c r="AF948" s="78"/>
      <c r="AG948" s="78"/>
      <c r="AH948" s="78"/>
      <c r="AI948" s="78"/>
    </row>
    <row r="949" spans="1:35" ht="30" customHeight="1">
      <c r="A949" s="78"/>
      <c r="B949" s="78"/>
      <c r="C949" s="78"/>
      <c r="D949" s="78"/>
      <c r="E949" s="89"/>
      <c r="F949" s="90"/>
      <c r="G949" s="90"/>
      <c r="H949" s="78"/>
      <c r="I949" s="78"/>
      <c r="J949" s="78"/>
      <c r="K949" s="78"/>
      <c r="L949" s="78"/>
      <c r="M949" s="78"/>
      <c r="N949" s="78"/>
      <c r="O949" s="78"/>
      <c r="P949" s="78"/>
      <c r="Q949" s="78"/>
      <c r="R949" s="78"/>
      <c r="S949" s="78"/>
      <c r="T949" s="78"/>
      <c r="U949" s="78"/>
      <c r="V949" s="78"/>
      <c r="W949" s="78"/>
      <c r="X949" s="78"/>
      <c r="Y949" s="78"/>
      <c r="Z949" s="78"/>
      <c r="AA949" s="78"/>
      <c r="AB949" s="78"/>
      <c r="AC949" s="78"/>
      <c r="AD949" s="78"/>
      <c r="AE949" s="78"/>
      <c r="AF949" s="78"/>
      <c r="AG949" s="78"/>
      <c r="AH949" s="78"/>
      <c r="AI949" s="78"/>
    </row>
    <row r="950" spans="1:35" ht="30" customHeight="1">
      <c r="A950" s="78"/>
      <c r="B950" s="78"/>
      <c r="C950" s="78"/>
      <c r="D950" s="78"/>
      <c r="E950" s="89"/>
      <c r="F950" s="90"/>
      <c r="G950" s="90"/>
      <c r="H950" s="78"/>
      <c r="I950" s="78"/>
      <c r="J950" s="78"/>
      <c r="K950" s="78"/>
      <c r="L950" s="78"/>
      <c r="M950" s="78"/>
      <c r="N950" s="78"/>
      <c r="O950" s="78"/>
      <c r="P950" s="78"/>
      <c r="Q950" s="78"/>
      <c r="R950" s="78"/>
      <c r="S950" s="78"/>
      <c r="T950" s="78"/>
      <c r="U950" s="78"/>
      <c r="V950" s="78"/>
      <c r="W950" s="78"/>
      <c r="X950" s="78"/>
      <c r="Y950" s="78"/>
      <c r="Z950" s="78"/>
      <c r="AA950" s="78"/>
      <c r="AB950" s="78"/>
      <c r="AC950" s="78"/>
      <c r="AD950" s="78"/>
      <c r="AE950" s="78"/>
      <c r="AF950" s="78"/>
      <c r="AG950" s="78"/>
      <c r="AH950" s="78"/>
      <c r="AI950" s="78"/>
    </row>
    <row r="951" spans="1:35" ht="30" customHeight="1">
      <c r="A951" s="78"/>
      <c r="B951" s="78"/>
      <c r="C951" s="78"/>
      <c r="D951" s="78"/>
      <c r="E951" s="89"/>
      <c r="F951" s="90"/>
      <c r="G951" s="90"/>
      <c r="H951" s="78"/>
      <c r="I951" s="78"/>
      <c r="J951" s="78"/>
      <c r="K951" s="78"/>
      <c r="L951" s="78"/>
      <c r="M951" s="78"/>
      <c r="N951" s="78"/>
      <c r="O951" s="78"/>
      <c r="P951" s="78"/>
      <c r="Q951" s="78"/>
      <c r="R951" s="78"/>
      <c r="S951" s="78"/>
      <c r="T951" s="78"/>
      <c r="U951" s="78"/>
      <c r="V951" s="78"/>
      <c r="W951" s="78"/>
      <c r="X951" s="78"/>
      <c r="Y951" s="78"/>
      <c r="Z951" s="78"/>
      <c r="AA951" s="78"/>
      <c r="AB951" s="78"/>
      <c r="AC951" s="78"/>
      <c r="AD951" s="78"/>
      <c r="AE951" s="78"/>
      <c r="AF951" s="78"/>
      <c r="AG951" s="78"/>
      <c r="AH951" s="78"/>
      <c r="AI951" s="78"/>
    </row>
    <row r="952" spans="1:35" ht="30" customHeight="1">
      <c r="A952" s="78"/>
      <c r="B952" s="78"/>
      <c r="C952" s="78"/>
      <c r="D952" s="78"/>
      <c r="E952" s="89"/>
      <c r="F952" s="90"/>
      <c r="G952" s="90"/>
      <c r="H952" s="78"/>
      <c r="I952" s="78"/>
      <c r="J952" s="78"/>
      <c r="K952" s="78"/>
      <c r="L952" s="78"/>
      <c r="M952" s="78"/>
      <c r="N952" s="78"/>
      <c r="O952" s="78"/>
      <c r="P952" s="78"/>
      <c r="Q952" s="78"/>
      <c r="R952" s="78"/>
      <c r="S952" s="78"/>
      <c r="T952" s="78"/>
      <c r="U952" s="78"/>
      <c r="V952" s="78"/>
      <c r="W952" s="78"/>
      <c r="X952" s="78"/>
      <c r="Y952" s="78"/>
      <c r="Z952" s="78"/>
      <c r="AA952" s="78"/>
      <c r="AB952" s="78"/>
      <c r="AC952" s="78"/>
      <c r="AD952" s="78"/>
      <c r="AE952" s="78"/>
      <c r="AF952" s="78"/>
      <c r="AG952" s="78"/>
      <c r="AH952" s="78"/>
      <c r="AI952" s="78"/>
    </row>
    <row r="953" spans="1:35" ht="30" customHeight="1">
      <c r="A953" s="78"/>
      <c r="B953" s="78"/>
      <c r="C953" s="78"/>
      <c r="D953" s="78"/>
      <c r="E953" s="89"/>
      <c r="F953" s="90"/>
      <c r="G953" s="90"/>
      <c r="H953" s="78"/>
      <c r="I953" s="78"/>
      <c r="J953" s="78"/>
      <c r="K953" s="78"/>
      <c r="L953" s="78"/>
      <c r="M953" s="78"/>
      <c r="N953" s="78"/>
      <c r="O953" s="78"/>
      <c r="P953" s="78"/>
      <c r="Q953" s="78"/>
      <c r="R953" s="78"/>
      <c r="S953" s="78"/>
      <c r="T953" s="78"/>
      <c r="U953" s="78"/>
      <c r="V953" s="78"/>
      <c r="W953" s="78"/>
      <c r="X953" s="78"/>
      <c r="Y953" s="78"/>
      <c r="Z953" s="78"/>
      <c r="AA953" s="78"/>
      <c r="AB953" s="78"/>
      <c r="AC953" s="78"/>
      <c r="AD953" s="78"/>
      <c r="AE953" s="78"/>
      <c r="AF953" s="78"/>
      <c r="AG953" s="78"/>
      <c r="AH953" s="78"/>
      <c r="AI953" s="78"/>
    </row>
    <row r="954" spans="1:35" ht="30" customHeight="1">
      <c r="A954" s="78"/>
      <c r="B954" s="78"/>
      <c r="C954" s="78"/>
      <c r="D954" s="78"/>
      <c r="E954" s="89"/>
      <c r="F954" s="90"/>
      <c r="G954" s="90"/>
      <c r="H954" s="78"/>
      <c r="I954" s="78"/>
      <c r="J954" s="78"/>
      <c r="K954" s="78"/>
      <c r="L954" s="78"/>
      <c r="M954" s="78"/>
      <c r="N954" s="78"/>
      <c r="O954" s="78"/>
      <c r="P954" s="78"/>
      <c r="Q954" s="78"/>
      <c r="R954" s="78"/>
      <c r="S954" s="78"/>
      <c r="T954" s="78"/>
      <c r="U954" s="78"/>
      <c r="V954" s="78"/>
      <c r="W954" s="78"/>
      <c r="X954" s="78"/>
      <c r="Y954" s="78"/>
      <c r="Z954" s="78"/>
      <c r="AA954" s="78"/>
      <c r="AB954" s="78"/>
      <c r="AC954" s="78"/>
      <c r="AD954" s="78"/>
      <c r="AE954" s="78"/>
      <c r="AF954" s="78"/>
      <c r="AG954" s="78"/>
      <c r="AH954" s="78"/>
      <c r="AI954" s="78"/>
    </row>
    <row r="955" spans="1:35" ht="30" customHeight="1">
      <c r="A955" s="78"/>
      <c r="B955" s="78"/>
      <c r="C955" s="78"/>
      <c r="D955" s="78"/>
      <c r="E955" s="89"/>
      <c r="F955" s="90"/>
      <c r="G955" s="90"/>
      <c r="H955" s="78"/>
      <c r="I955" s="78"/>
      <c r="J955" s="78"/>
      <c r="K955" s="78"/>
      <c r="L955" s="78"/>
      <c r="M955" s="78"/>
      <c r="N955" s="78"/>
      <c r="O955" s="78"/>
      <c r="P955" s="78"/>
      <c r="Q955" s="78"/>
      <c r="R955" s="78"/>
      <c r="S955" s="78"/>
      <c r="T955" s="78"/>
      <c r="U955" s="78"/>
      <c r="V955" s="78"/>
      <c r="W955" s="78"/>
      <c r="X955" s="78"/>
      <c r="Y955" s="78"/>
      <c r="Z955" s="78"/>
      <c r="AA955" s="78"/>
      <c r="AB955" s="78"/>
      <c r="AC955" s="78"/>
      <c r="AD955" s="78"/>
      <c r="AE955" s="78"/>
      <c r="AF955" s="78"/>
      <c r="AG955" s="78"/>
      <c r="AH955" s="78"/>
      <c r="AI955" s="78"/>
    </row>
    <row r="956" spans="1:35" ht="30" customHeight="1">
      <c r="A956" s="78"/>
      <c r="B956" s="78"/>
      <c r="C956" s="78"/>
      <c r="D956" s="78"/>
      <c r="E956" s="89"/>
      <c r="F956" s="90"/>
      <c r="G956" s="90"/>
      <c r="H956" s="78"/>
      <c r="I956" s="78"/>
      <c r="J956" s="78"/>
      <c r="K956" s="78"/>
      <c r="L956" s="78"/>
      <c r="M956" s="78"/>
      <c r="N956" s="78"/>
      <c r="O956" s="78"/>
      <c r="P956" s="78"/>
      <c r="Q956" s="78"/>
      <c r="R956" s="78"/>
      <c r="S956" s="78"/>
      <c r="T956" s="78"/>
      <c r="U956" s="78"/>
      <c r="V956" s="78"/>
      <c r="W956" s="78"/>
      <c r="X956" s="78"/>
      <c r="Y956" s="78"/>
      <c r="Z956" s="78"/>
      <c r="AA956" s="78"/>
      <c r="AB956" s="78"/>
      <c r="AC956" s="78"/>
      <c r="AD956" s="78"/>
      <c r="AE956" s="78"/>
      <c r="AF956" s="78"/>
      <c r="AG956" s="78"/>
      <c r="AH956" s="78"/>
      <c r="AI956" s="78"/>
    </row>
    <row r="957" spans="1:35" ht="30" customHeight="1">
      <c r="A957" s="78"/>
      <c r="B957" s="78"/>
      <c r="C957" s="78"/>
      <c r="D957" s="78"/>
      <c r="E957" s="89"/>
      <c r="F957" s="90"/>
      <c r="G957" s="90"/>
      <c r="H957" s="78"/>
      <c r="I957" s="78"/>
      <c r="J957" s="78"/>
      <c r="K957" s="78"/>
      <c r="L957" s="78"/>
      <c r="M957" s="78"/>
      <c r="N957" s="78"/>
      <c r="O957" s="78"/>
      <c r="P957" s="78"/>
      <c r="Q957" s="78"/>
      <c r="R957" s="78"/>
      <c r="S957" s="78"/>
      <c r="T957" s="78"/>
      <c r="U957" s="78"/>
      <c r="V957" s="78"/>
      <c r="W957" s="78"/>
      <c r="X957" s="78"/>
      <c r="Y957" s="78"/>
      <c r="Z957" s="78"/>
      <c r="AA957" s="78"/>
      <c r="AB957" s="78"/>
      <c r="AC957" s="78"/>
      <c r="AD957" s="78"/>
      <c r="AE957" s="78"/>
      <c r="AF957" s="78"/>
      <c r="AG957" s="78"/>
      <c r="AH957" s="78"/>
      <c r="AI957" s="78"/>
    </row>
    <row r="958" spans="1:35" ht="30" customHeight="1">
      <c r="A958" s="78"/>
      <c r="B958" s="78"/>
      <c r="C958" s="78"/>
      <c r="D958" s="78"/>
      <c r="E958" s="89"/>
      <c r="F958" s="90"/>
      <c r="G958" s="90"/>
      <c r="H958" s="78"/>
      <c r="I958" s="78"/>
      <c r="J958" s="78"/>
      <c r="K958" s="78"/>
      <c r="L958" s="78"/>
      <c r="M958" s="78"/>
      <c r="N958" s="78"/>
      <c r="O958" s="78"/>
      <c r="P958" s="78"/>
      <c r="Q958" s="78"/>
      <c r="R958" s="78"/>
      <c r="S958" s="78"/>
      <c r="T958" s="78"/>
      <c r="U958" s="78"/>
      <c r="V958" s="78"/>
      <c r="W958" s="78"/>
      <c r="X958" s="78"/>
      <c r="Y958" s="78"/>
      <c r="Z958" s="78"/>
      <c r="AA958" s="78"/>
      <c r="AB958" s="78"/>
      <c r="AC958" s="78"/>
      <c r="AD958" s="78"/>
      <c r="AE958" s="78"/>
      <c r="AF958" s="78"/>
      <c r="AG958" s="78"/>
      <c r="AH958" s="78"/>
      <c r="AI958" s="78"/>
    </row>
    <row r="959" spans="1:35" ht="30" customHeight="1">
      <c r="A959" s="78"/>
      <c r="B959" s="78"/>
      <c r="C959" s="78"/>
      <c r="D959" s="78"/>
      <c r="E959" s="89"/>
      <c r="F959" s="90"/>
      <c r="G959" s="90"/>
      <c r="H959" s="78"/>
      <c r="I959" s="78"/>
      <c r="J959" s="78"/>
      <c r="K959" s="78"/>
      <c r="L959" s="78"/>
      <c r="M959" s="78"/>
      <c r="N959" s="78"/>
      <c r="O959" s="78"/>
      <c r="P959" s="78"/>
      <c r="Q959" s="78"/>
      <c r="R959" s="78"/>
      <c r="S959" s="78"/>
      <c r="T959" s="78"/>
      <c r="U959" s="78"/>
      <c r="V959" s="78"/>
      <c r="W959" s="78"/>
      <c r="X959" s="78"/>
      <c r="Y959" s="78"/>
      <c r="Z959" s="78"/>
      <c r="AA959" s="78"/>
      <c r="AB959" s="78"/>
      <c r="AC959" s="78"/>
      <c r="AD959" s="78"/>
      <c r="AE959" s="78"/>
      <c r="AF959" s="78"/>
      <c r="AG959" s="78"/>
      <c r="AH959" s="78"/>
      <c r="AI959" s="78"/>
    </row>
    <row r="960" spans="1:35" ht="30" customHeight="1">
      <c r="A960" s="78"/>
      <c r="B960" s="78"/>
      <c r="C960" s="78"/>
      <c r="D960" s="78"/>
      <c r="E960" s="89"/>
      <c r="F960" s="90"/>
      <c r="G960" s="90"/>
      <c r="H960" s="78"/>
      <c r="I960" s="78"/>
      <c r="J960" s="78"/>
      <c r="K960" s="78"/>
      <c r="L960" s="78"/>
      <c r="M960" s="78"/>
      <c r="N960" s="78"/>
      <c r="O960" s="78"/>
      <c r="P960" s="78"/>
      <c r="Q960" s="78"/>
      <c r="R960" s="78"/>
      <c r="S960" s="78"/>
      <c r="T960" s="78"/>
      <c r="U960" s="78"/>
      <c r="V960" s="78"/>
      <c r="W960" s="78"/>
      <c r="X960" s="78"/>
      <c r="Y960" s="78"/>
      <c r="Z960" s="78"/>
      <c r="AA960" s="78"/>
      <c r="AB960" s="78"/>
      <c r="AC960" s="78"/>
      <c r="AD960" s="78"/>
      <c r="AE960" s="78"/>
      <c r="AF960" s="78"/>
      <c r="AG960" s="78"/>
      <c r="AH960" s="78"/>
      <c r="AI960" s="78"/>
    </row>
    <row r="961" spans="1:35" ht="30" customHeight="1">
      <c r="A961" s="78"/>
      <c r="B961" s="78"/>
      <c r="C961" s="78"/>
      <c r="D961" s="78"/>
      <c r="E961" s="89"/>
      <c r="F961" s="90"/>
      <c r="G961" s="90"/>
      <c r="H961" s="78"/>
      <c r="I961" s="78"/>
      <c r="J961" s="78"/>
      <c r="K961" s="78"/>
      <c r="L961" s="78"/>
      <c r="M961" s="78"/>
      <c r="N961" s="78"/>
      <c r="O961" s="78"/>
      <c r="P961" s="78"/>
      <c r="Q961" s="78"/>
      <c r="R961" s="78"/>
      <c r="S961" s="78"/>
      <c r="T961" s="78"/>
      <c r="U961" s="78"/>
      <c r="V961" s="78"/>
      <c r="W961" s="78"/>
      <c r="X961" s="78"/>
      <c r="Y961" s="78"/>
      <c r="Z961" s="78"/>
      <c r="AA961" s="78"/>
      <c r="AB961" s="78"/>
      <c r="AC961" s="78"/>
      <c r="AD961" s="78"/>
      <c r="AE961" s="78"/>
      <c r="AF961" s="78"/>
      <c r="AG961" s="78"/>
      <c r="AH961" s="78"/>
      <c r="AI961" s="78"/>
    </row>
    <row r="962" spans="1:35" ht="30" customHeight="1">
      <c r="A962" s="78"/>
      <c r="B962" s="78"/>
      <c r="C962" s="78"/>
      <c r="D962" s="78"/>
      <c r="E962" s="89"/>
      <c r="F962" s="90"/>
      <c r="G962" s="90"/>
      <c r="H962" s="78"/>
      <c r="I962" s="78"/>
      <c r="J962" s="78"/>
      <c r="K962" s="78"/>
      <c r="L962" s="78"/>
      <c r="M962" s="78"/>
      <c r="N962" s="78"/>
      <c r="O962" s="78"/>
      <c r="P962" s="78"/>
      <c r="Q962" s="78"/>
      <c r="R962" s="78"/>
      <c r="S962" s="78"/>
      <c r="T962" s="78"/>
      <c r="U962" s="78"/>
      <c r="V962" s="78"/>
      <c r="W962" s="78"/>
      <c r="X962" s="78"/>
      <c r="Y962" s="78"/>
      <c r="Z962" s="78"/>
      <c r="AA962" s="78"/>
      <c r="AB962" s="78"/>
      <c r="AC962" s="78"/>
      <c r="AD962" s="78"/>
      <c r="AE962" s="78"/>
      <c r="AF962" s="78"/>
      <c r="AG962" s="78"/>
      <c r="AH962" s="78"/>
      <c r="AI962" s="78"/>
    </row>
    <row r="963" spans="1:35" ht="30" customHeight="1">
      <c r="A963" s="78"/>
      <c r="B963" s="78"/>
      <c r="C963" s="78"/>
      <c r="D963" s="78"/>
      <c r="E963" s="89"/>
      <c r="F963" s="90"/>
      <c r="G963" s="90"/>
      <c r="H963" s="78"/>
      <c r="I963" s="78"/>
      <c r="J963" s="78"/>
      <c r="K963" s="78"/>
      <c r="L963" s="78"/>
      <c r="M963" s="78"/>
      <c r="N963" s="78"/>
      <c r="O963" s="78"/>
      <c r="P963" s="78"/>
      <c r="Q963" s="78"/>
      <c r="R963" s="78"/>
      <c r="S963" s="78"/>
      <c r="T963" s="78"/>
      <c r="U963" s="78"/>
      <c r="V963" s="78"/>
      <c r="W963" s="78"/>
      <c r="X963" s="78"/>
      <c r="Y963" s="78"/>
      <c r="Z963" s="78"/>
      <c r="AA963" s="78"/>
      <c r="AB963" s="78"/>
      <c r="AC963" s="78"/>
      <c r="AD963" s="78"/>
      <c r="AE963" s="78"/>
      <c r="AF963" s="78"/>
      <c r="AG963" s="78"/>
      <c r="AH963" s="78"/>
      <c r="AI963" s="78"/>
    </row>
    <row r="964" spans="1:35" ht="30" customHeight="1">
      <c r="A964" s="78"/>
      <c r="B964" s="78"/>
      <c r="C964" s="78"/>
      <c r="D964" s="78"/>
      <c r="E964" s="89"/>
      <c r="F964" s="90"/>
      <c r="G964" s="90"/>
      <c r="H964" s="78"/>
      <c r="I964" s="78"/>
      <c r="J964" s="78"/>
      <c r="K964" s="78"/>
      <c r="L964" s="78"/>
      <c r="M964" s="78"/>
      <c r="N964" s="78"/>
      <c r="O964" s="78"/>
      <c r="P964" s="78"/>
      <c r="Q964" s="78"/>
      <c r="R964" s="78"/>
      <c r="S964" s="78"/>
      <c r="T964" s="78"/>
      <c r="U964" s="78"/>
      <c r="V964" s="78"/>
      <c r="W964" s="78"/>
      <c r="X964" s="78"/>
      <c r="Y964" s="78"/>
      <c r="Z964" s="78"/>
      <c r="AA964" s="78"/>
      <c r="AB964" s="78"/>
      <c r="AC964" s="78"/>
      <c r="AD964" s="78"/>
      <c r="AE964" s="78"/>
      <c r="AF964" s="78"/>
      <c r="AG964" s="78"/>
      <c r="AH964" s="78"/>
      <c r="AI964" s="78"/>
    </row>
    <row r="965" spans="1:35" ht="30" customHeight="1">
      <c r="A965" s="78"/>
      <c r="B965" s="78"/>
      <c r="C965" s="78"/>
      <c r="D965" s="78"/>
      <c r="E965" s="89"/>
      <c r="F965" s="90"/>
      <c r="G965" s="90"/>
      <c r="H965" s="78"/>
      <c r="I965" s="78"/>
      <c r="J965" s="78"/>
      <c r="K965" s="78"/>
      <c r="L965" s="78"/>
      <c r="M965" s="78"/>
      <c r="N965" s="78"/>
      <c r="O965" s="78"/>
      <c r="P965" s="78"/>
      <c r="Q965" s="78"/>
      <c r="R965" s="78"/>
      <c r="S965" s="78"/>
      <c r="T965" s="78"/>
      <c r="U965" s="78"/>
      <c r="V965" s="78"/>
      <c r="W965" s="78"/>
      <c r="X965" s="78"/>
      <c r="Y965" s="78"/>
      <c r="Z965" s="78"/>
      <c r="AA965" s="78"/>
      <c r="AB965" s="78"/>
      <c r="AC965" s="78"/>
      <c r="AD965" s="78"/>
      <c r="AE965" s="78"/>
      <c r="AF965" s="78"/>
      <c r="AG965" s="78"/>
      <c r="AH965" s="78"/>
      <c r="AI965" s="78"/>
    </row>
    <row r="966" spans="1:35" ht="30" customHeight="1">
      <c r="A966" s="78"/>
      <c r="B966" s="78"/>
      <c r="C966" s="78"/>
      <c r="D966" s="78"/>
      <c r="E966" s="89"/>
      <c r="F966" s="90"/>
      <c r="G966" s="90"/>
      <c r="H966" s="78"/>
      <c r="I966" s="78"/>
      <c r="J966" s="78"/>
      <c r="K966" s="78"/>
      <c r="L966" s="78"/>
      <c r="M966" s="78"/>
      <c r="N966" s="78"/>
      <c r="O966" s="78"/>
      <c r="P966" s="78"/>
      <c r="Q966" s="78"/>
      <c r="R966" s="78"/>
      <c r="S966" s="78"/>
      <c r="T966" s="78"/>
      <c r="U966" s="78"/>
      <c r="V966" s="78"/>
      <c r="W966" s="78"/>
      <c r="X966" s="78"/>
      <c r="Y966" s="78"/>
      <c r="Z966" s="78"/>
      <c r="AA966" s="78"/>
      <c r="AB966" s="78"/>
      <c r="AC966" s="78"/>
      <c r="AD966" s="78"/>
      <c r="AE966" s="78"/>
      <c r="AF966" s="78"/>
      <c r="AG966" s="78"/>
      <c r="AH966" s="78"/>
      <c r="AI966" s="78"/>
    </row>
    <row r="967" spans="1:35" ht="30" customHeight="1">
      <c r="A967" s="78"/>
      <c r="B967" s="78"/>
      <c r="C967" s="78"/>
      <c r="D967" s="78"/>
      <c r="E967" s="89"/>
      <c r="F967" s="90"/>
      <c r="G967" s="90"/>
      <c r="H967" s="78"/>
      <c r="I967" s="78"/>
      <c r="J967" s="78"/>
      <c r="K967" s="78"/>
      <c r="L967" s="78"/>
      <c r="M967" s="78"/>
      <c r="N967" s="78"/>
      <c r="O967" s="78"/>
      <c r="P967" s="78"/>
      <c r="Q967" s="78"/>
      <c r="R967" s="78"/>
      <c r="S967" s="78"/>
      <c r="T967" s="78"/>
      <c r="U967" s="78"/>
      <c r="V967" s="78"/>
      <c r="W967" s="78"/>
      <c r="X967" s="78"/>
      <c r="Y967" s="78"/>
      <c r="Z967" s="78"/>
      <c r="AA967" s="78"/>
      <c r="AB967" s="78"/>
      <c r="AC967" s="78"/>
      <c r="AD967" s="78"/>
      <c r="AE967" s="78"/>
      <c r="AF967" s="78"/>
      <c r="AG967" s="78"/>
      <c r="AH967" s="78"/>
      <c r="AI967" s="78"/>
    </row>
    <row r="968" spans="1:35" ht="30" customHeight="1">
      <c r="A968" s="78"/>
      <c r="B968" s="78"/>
      <c r="C968" s="78"/>
      <c r="D968" s="78"/>
      <c r="E968" s="89"/>
      <c r="F968" s="90"/>
      <c r="G968" s="90"/>
      <c r="H968" s="78"/>
      <c r="I968" s="78"/>
      <c r="J968" s="78"/>
      <c r="K968" s="78"/>
      <c r="L968" s="78"/>
      <c r="M968" s="78"/>
      <c r="N968" s="78"/>
      <c r="O968" s="78"/>
      <c r="P968" s="78"/>
      <c r="Q968" s="78"/>
      <c r="R968" s="78"/>
      <c r="S968" s="78"/>
      <c r="T968" s="78"/>
      <c r="U968" s="78"/>
      <c r="V968" s="78"/>
      <c r="W968" s="78"/>
      <c r="X968" s="78"/>
      <c r="Y968" s="78"/>
      <c r="Z968" s="78"/>
      <c r="AA968" s="78"/>
      <c r="AB968" s="78"/>
      <c r="AC968" s="78"/>
      <c r="AD968" s="78"/>
      <c r="AE968" s="78"/>
      <c r="AF968" s="78"/>
      <c r="AG968" s="78"/>
      <c r="AH968" s="78"/>
      <c r="AI968" s="78"/>
    </row>
    <row r="969" spans="1:35" ht="30" customHeight="1">
      <c r="A969" s="78"/>
      <c r="B969" s="78"/>
      <c r="C969" s="78"/>
      <c r="D969" s="78"/>
      <c r="E969" s="89"/>
      <c r="F969" s="90"/>
      <c r="G969" s="90"/>
      <c r="H969" s="78"/>
      <c r="I969" s="78"/>
      <c r="J969" s="78"/>
      <c r="K969" s="78"/>
      <c r="L969" s="78"/>
      <c r="M969" s="78"/>
      <c r="N969" s="78"/>
      <c r="O969" s="78"/>
      <c r="P969" s="78"/>
      <c r="Q969" s="78"/>
      <c r="R969" s="78"/>
      <c r="S969" s="78"/>
      <c r="T969" s="78"/>
      <c r="U969" s="78"/>
      <c r="V969" s="78"/>
      <c r="W969" s="78"/>
      <c r="X969" s="78"/>
      <c r="Y969" s="78"/>
      <c r="Z969" s="78"/>
      <c r="AA969" s="78"/>
      <c r="AB969" s="78"/>
      <c r="AC969" s="78"/>
      <c r="AD969" s="78"/>
      <c r="AE969" s="78"/>
      <c r="AF969" s="78"/>
      <c r="AG969" s="78"/>
      <c r="AH969" s="78"/>
      <c r="AI969" s="78"/>
    </row>
    <row r="970" spans="1:35" ht="30" customHeight="1">
      <c r="A970" s="78"/>
      <c r="B970" s="78"/>
      <c r="C970" s="78"/>
      <c r="D970" s="78"/>
      <c r="E970" s="89"/>
      <c r="F970" s="90"/>
      <c r="G970" s="90"/>
      <c r="H970" s="78"/>
      <c r="I970" s="78"/>
      <c r="J970" s="78"/>
      <c r="K970" s="78"/>
      <c r="L970" s="78"/>
      <c r="M970" s="78"/>
      <c r="N970" s="78"/>
      <c r="O970" s="78"/>
      <c r="P970" s="78"/>
      <c r="Q970" s="78"/>
      <c r="R970" s="78"/>
      <c r="S970" s="78"/>
      <c r="T970" s="78"/>
      <c r="U970" s="78"/>
      <c r="V970" s="78"/>
      <c r="W970" s="78"/>
      <c r="X970" s="78"/>
      <c r="Y970" s="78"/>
      <c r="Z970" s="78"/>
      <c r="AA970" s="78"/>
      <c r="AB970" s="78"/>
      <c r="AC970" s="78"/>
      <c r="AD970" s="78"/>
      <c r="AE970" s="78"/>
      <c r="AF970" s="78"/>
      <c r="AG970" s="78"/>
      <c r="AH970" s="78"/>
      <c r="AI970" s="78"/>
    </row>
    <row r="971" spans="1:35" ht="30" customHeight="1">
      <c r="A971" s="78"/>
      <c r="B971" s="78"/>
      <c r="C971" s="78"/>
      <c r="D971" s="78"/>
      <c r="E971" s="89"/>
      <c r="F971" s="90"/>
      <c r="G971" s="90"/>
      <c r="H971" s="78"/>
      <c r="I971" s="78"/>
      <c r="J971" s="78"/>
      <c r="K971" s="78"/>
      <c r="L971" s="78"/>
      <c r="M971" s="78"/>
      <c r="N971" s="78"/>
      <c r="O971" s="78"/>
      <c r="P971" s="78"/>
      <c r="Q971" s="78"/>
      <c r="R971" s="78"/>
      <c r="S971" s="78"/>
      <c r="T971" s="78"/>
      <c r="U971" s="78"/>
      <c r="V971" s="78"/>
      <c r="W971" s="78"/>
      <c r="X971" s="78"/>
      <c r="Y971" s="78"/>
      <c r="Z971" s="78"/>
      <c r="AA971" s="78"/>
      <c r="AB971" s="78"/>
      <c r="AC971" s="78"/>
      <c r="AD971" s="78"/>
      <c r="AE971" s="78"/>
      <c r="AF971" s="78"/>
      <c r="AG971" s="78"/>
      <c r="AH971" s="78"/>
      <c r="AI971" s="78"/>
    </row>
    <row r="972" spans="1:35" ht="30" customHeight="1">
      <c r="A972" s="78"/>
      <c r="B972" s="78"/>
      <c r="C972" s="78"/>
      <c r="D972" s="78"/>
      <c r="E972" s="89"/>
      <c r="F972" s="90"/>
      <c r="G972" s="90"/>
      <c r="H972" s="78"/>
      <c r="I972" s="78"/>
      <c r="J972" s="78"/>
      <c r="K972" s="78"/>
      <c r="L972" s="78"/>
      <c r="M972" s="78"/>
      <c r="N972" s="78"/>
      <c r="O972" s="78"/>
      <c r="P972" s="78"/>
      <c r="Q972" s="78"/>
      <c r="R972" s="78"/>
      <c r="S972" s="78"/>
      <c r="T972" s="78"/>
      <c r="U972" s="78"/>
      <c r="V972" s="78"/>
      <c r="W972" s="78"/>
      <c r="X972" s="78"/>
      <c r="Y972" s="78"/>
      <c r="Z972" s="78"/>
      <c r="AA972" s="78"/>
      <c r="AB972" s="78"/>
      <c r="AC972" s="78"/>
      <c r="AD972" s="78"/>
      <c r="AE972" s="78"/>
      <c r="AF972" s="78"/>
      <c r="AG972" s="78"/>
      <c r="AH972" s="78"/>
      <c r="AI972" s="78"/>
    </row>
    <row r="973" spans="1:35" ht="30" customHeight="1">
      <c r="A973" s="78"/>
      <c r="B973" s="78"/>
      <c r="C973" s="78"/>
      <c r="D973" s="78"/>
      <c r="E973" s="89"/>
      <c r="F973" s="90"/>
      <c r="G973" s="90"/>
      <c r="H973" s="78"/>
      <c r="I973" s="78"/>
      <c r="J973" s="78"/>
      <c r="K973" s="78"/>
      <c r="L973" s="78"/>
      <c r="M973" s="78"/>
      <c r="N973" s="78"/>
      <c r="O973" s="78"/>
      <c r="P973" s="78"/>
      <c r="Q973" s="78"/>
      <c r="R973" s="78"/>
      <c r="S973" s="78"/>
      <c r="T973" s="78"/>
      <c r="U973" s="78"/>
      <c r="V973" s="78"/>
      <c r="W973" s="78"/>
      <c r="X973" s="78"/>
      <c r="Y973" s="78"/>
      <c r="Z973" s="78"/>
      <c r="AA973" s="78"/>
      <c r="AB973" s="78"/>
      <c r="AC973" s="78"/>
      <c r="AD973" s="78"/>
      <c r="AE973" s="78"/>
      <c r="AF973" s="78"/>
      <c r="AG973" s="78"/>
      <c r="AH973" s="78"/>
      <c r="AI973" s="78"/>
    </row>
    <row r="974" spans="1:35" ht="30" customHeight="1">
      <c r="A974" s="78"/>
      <c r="B974" s="78"/>
      <c r="C974" s="78"/>
      <c r="D974" s="78"/>
      <c r="E974" s="89"/>
      <c r="F974" s="90"/>
      <c r="G974" s="90"/>
      <c r="H974" s="78"/>
      <c r="I974" s="78"/>
      <c r="J974" s="78"/>
      <c r="K974" s="78"/>
      <c r="L974" s="78"/>
      <c r="M974" s="78"/>
      <c r="N974" s="78"/>
      <c r="O974" s="78"/>
      <c r="P974" s="78"/>
      <c r="Q974" s="78"/>
      <c r="R974" s="78"/>
      <c r="S974" s="78"/>
      <c r="T974" s="78"/>
      <c r="U974" s="78"/>
      <c r="V974" s="78"/>
      <c r="W974" s="78"/>
      <c r="X974" s="78"/>
      <c r="Y974" s="78"/>
      <c r="Z974" s="78"/>
      <c r="AA974" s="78"/>
      <c r="AB974" s="78"/>
      <c r="AC974" s="78"/>
      <c r="AD974" s="78"/>
      <c r="AE974" s="78"/>
      <c r="AF974" s="78"/>
      <c r="AG974" s="78"/>
      <c r="AH974" s="78"/>
      <c r="AI974" s="78"/>
    </row>
    <row r="975" spans="1:35" ht="30" customHeight="1">
      <c r="A975" s="78"/>
      <c r="B975" s="78"/>
      <c r="C975" s="78"/>
      <c r="D975" s="78"/>
      <c r="E975" s="89"/>
      <c r="F975" s="90"/>
      <c r="G975" s="90"/>
      <c r="H975" s="78"/>
      <c r="I975" s="78"/>
      <c r="J975" s="78"/>
      <c r="K975" s="78"/>
      <c r="L975" s="78"/>
      <c r="M975" s="78"/>
      <c r="N975" s="78"/>
      <c r="O975" s="78"/>
      <c r="P975" s="78"/>
      <c r="Q975" s="78"/>
      <c r="R975" s="78"/>
      <c r="S975" s="78"/>
      <c r="T975" s="78"/>
      <c r="U975" s="78"/>
      <c r="V975" s="78"/>
      <c r="W975" s="78"/>
      <c r="X975" s="78"/>
      <c r="Y975" s="78"/>
      <c r="Z975" s="78"/>
      <c r="AA975" s="78"/>
      <c r="AB975" s="78"/>
      <c r="AC975" s="78"/>
      <c r="AD975" s="78"/>
      <c r="AE975" s="78"/>
      <c r="AF975" s="78"/>
      <c r="AG975" s="78"/>
      <c r="AH975" s="78"/>
      <c r="AI975" s="78"/>
    </row>
    <row r="976" spans="1:35" ht="30" customHeight="1">
      <c r="A976" s="78"/>
      <c r="B976" s="78"/>
      <c r="C976" s="78"/>
      <c r="D976" s="78"/>
      <c r="E976" s="89"/>
      <c r="F976" s="90"/>
      <c r="G976" s="90"/>
      <c r="H976" s="78"/>
      <c r="I976" s="78"/>
      <c r="J976" s="78"/>
      <c r="K976" s="78"/>
      <c r="L976" s="78"/>
      <c r="M976" s="78"/>
      <c r="N976" s="78"/>
      <c r="O976" s="78"/>
      <c r="P976" s="78"/>
      <c r="Q976" s="78"/>
      <c r="R976" s="78"/>
      <c r="S976" s="78"/>
      <c r="T976" s="78"/>
      <c r="U976" s="78"/>
      <c r="V976" s="78"/>
      <c r="W976" s="78"/>
      <c r="X976" s="78"/>
      <c r="Y976" s="78"/>
      <c r="Z976" s="78"/>
      <c r="AA976" s="78"/>
      <c r="AB976" s="78"/>
      <c r="AC976" s="78"/>
      <c r="AD976" s="78"/>
      <c r="AE976" s="78"/>
      <c r="AF976" s="78"/>
      <c r="AG976" s="78"/>
      <c r="AH976" s="78"/>
      <c r="AI976" s="78"/>
    </row>
    <row r="977" spans="1:35" ht="30" customHeight="1">
      <c r="A977" s="78"/>
      <c r="B977" s="78"/>
      <c r="C977" s="78"/>
      <c r="D977" s="78"/>
      <c r="E977" s="89"/>
      <c r="F977" s="90"/>
      <c r="G977" s="90"/>
      <c r="H977" s="78"/>
      <c r="I977" s="78"/>
      <c r="J977" s="78"/>
      <c r="K977" s="78"/>
      <c r="L977" s="78"/>
      <c r="M977" s="78"/>
      <c r="N977" s="78"/>
      <c r="O977" s="78"/>
      <c r="P977" s="78"/>
      <c r="Q977" s="78"/>
      <c r="R977" s="78"/>
      <c r="S977" s="78"/>
      <c r="T977" s="78"/>
      <c r="U977" s="78"/>
      <c r="V977" s="78"/>
      <c r="W977" s="78"/>
      <c r="X977" s="78"/>
      <c r="Y977" s="78"/>
      <c r="Z977" s="78"/>
      <c r="AA977" s="78"/>
      <c r="AB977" s="78"/>
      <c r="AC977" s="78"/>
      <c r="AD977" s="78"/>
      <c r="AE977" s="78"/>
      <c r="AF977" s="78"/>
      <c r="AG977" s="78"/>
      <c r="AH977" s="78"/>
      <c r="AI977" s="78"/>
    </row>
    <row r="978" spans="1:35" ht="30" customHeight="1">
      <c r="A978" s="78"/>
      <c r="B978" s="78"/>
      <c r="C978" s="78"/>
      <c r="D978" s="78"/>
      <c r="E978" s="89"/>
      <c r="F978" s="90"/>
      <c r="G978" s="90"/>
      <c r="H978" s="78"/>
      <c r="I978" s="78"/>
      <c r="J978" s="78"/>
      <c r="K978" s="78"/>
      <c r="L978" s="78"/>
      <c r="M978" s="78"/>
      <c r="N978" s="78"/>
      <c r="O978" s="78"/>
      <c r="P978" s="78"/>
      <c r="Q978" s="78"/>
      <c r="R978" s="78"/>
      <c r="S978" s="78"/>
      <c r="T978" s="78"/>
      <c r="U978" s="78"/>
      <c r="V978" s="78"/>
      <c r="W978" s="78"/>
      <c r="X978" s="78"/>
      <c r="Y978" s="78"/>
      <c r="Z978" s="78"/>
      <c r="AA978" s="78"/>
      <c r="AB978" s="78"/>
      <c r="AC978" s="78"/>
      <c r="AD978" s="78"/>
      <c r="AE978" s="78"/>
      <c r="AF978" s="78"/>
      <c r="AG978" s="78"/>
      <c r="AH978" s="78"/>
      <c r="AI978" s="78"/>
    </row>
    <row r="979" spans="1:35" ht="30" customHeight="1">
      <c r="A979" s="78"/>
      <c r="B979" s="78"/>
      <c r="C979" s="78"/>
      <c r="D979" s="78"/>
      <c r="E979" s="89"/>
      <c r="F979" s="90"/>
      <c r="G979" s="90"/>
      <c r="H979" s="78"/>
      <c r="I979" s="78"/>
      <c r="J979" s="78"/>
      <c r="K979" s="78"/>
      <c r="L979" s="78"/>
      <c r="M979" s="78"/>
      <c r="N979" s="78"/>
      <c r="O979" s="78"/>
      <c r="P979" s="78"/>
      <c r="Q979" s="78"/>
      <c r="R979" s="78"/>
      <c r="S979" s="78"/>
      <c r="T979" s="78"/>
      <c r="U979" s="78"/>
      <c r="V979" s="78"/>
      <c r="W979" s="78"/>
      <c r="X979" s="78"/>
      <c r="Y979" s="78"/>
      <c r="Z979" s="78"/>
      <c r="AA979" s="78"/>
      <c r="AB979" s="78"/>
      <c r="AC979" s="78"/>
      <c r="AD979" s="78"/>
      <c r="AE979" s="78"/>
      <c r="AF979" s="78"/>
      <c r="AG979" s="78"/>
      <c r="AH979" s="78"/>
      <c r="AI979" s="78"/>
    </row>
    <row r="980" spans="1:35" ht="30" customHeight="1">
      <c r="A980" s="78"/>
      <c r="B980" s="78"/>
      <c r="C980" s="78"/>
      <c r="D980" s="78"/>
      <c r="E980" s="89"/>
      <c r="F980" s="90"/>
      <c r="G980" s="90"/>
      <c r="H980" s="78"/>
      <c r="I980" s="78"/>
      <c r="J980" s="78"/>
      <c r="K980" s="78"/>
      <c r="L980" s="78"/>
      <c r="M980" s="78"/>
      <c r="N980" s="78"/>
      <c r="O980" s="78"/>
      <c r="P980" s="78"/>
      <c r="Q980" s="78"/>
      <c r="R980" s="78"/>
      <c r="S980" s="78"/>
      <c r="T980" s="78"/>
      <c r="U980" s="78"/>
      <c r="V980" s="78"/>
      <c r="W980" s="78"/>
      <c r="X980" s="78"/>
      <c r="Y980" s="78"/>
      <c r="Z980" s="78"/>
      <c r="AA980" s="78"/>
      <c r="AB980" s="78"/>
      <c r="AC980" s="78"/>
      <c r="AD980" s="78"/>
      <c r="AE980" s="78"/>
      <c r="AF980" s="78"/>
      <c r="AG980" s="78"/>
      <c r="AH980" s="78"/>
      <c r="AI980" s="78"/>
    </row>
    <row r="981" spans="1:35" ht="30" customHeight="1">
      <c r="A981" s="78"/>
      <c r="B981" s="78"/>
      <c r="C981" s="78"/>
      <c r="D981" s="78"/>
      <c r="E981" s="89"/>
      <c r="F981" s="90"/>
      <c r="G981" s="90"/>
      <c r="H981" s="78"/>
      <c r="I981" s="78"/>
      <c r="J981" s="78"/>
      <c r="K981" s="78"/>
      <c r="L981" s="78"/>
      <c r="M981" s="78"/>
      <c r="N981" s="78"/>
      <c r="O981" s="78"/>
      <c r="P981" s="78"/>
      <c r="Q981" s="78"/>
      <c r="R981" s="78"/>
      <c r="S981" s="78"/>
      <c r="T981" s="78"/>
      <c r="U981" s="78"/>
      <c r="V981" s="78"/>
      <c r="W981" s="78"/>
      <c r="X981" s="78"/>
      <c r="Y981" s="78"/>
      <c r="Z981" s="78"/>
      <c r="AA981" s="78"/>
      <c r="AB981" s="78"/>
      <c r="AC981" s="78"/>
      <c r="AD981" s="78"/>
      <c r="AE981" s="78"/>
      <c r="AF981" s="78"/>
      <c r="AG981" s="78"/>
      <c r="AH981" s="78"/>
      <c r="AI981" s="78"/>
    </row>
    <row r="982" spans="1:35" ht="30" customHeight="1">
      <c r="A982" s="78"/>
      <c r="B982" s="78"/>
      <c r="C982" s="78"/>
      <c r="D982" s="78"/>
      <c r="E982" s="89"/>
      <c r="F982" s="90"/>
      <c r="G982" s="90"/>
      <c r="H982" s="78"/>
      <c r="I982" s="78"/>
      <c r="J982" s="78"/>
      <c r="K982" s="78"/>
      <c r="L982" s="78"/>
      <c r="M982" s="78"/>
      <c r="N982" s="78"/>
      <c r="O982" s="78"/>
      <c r="P982" s="78"/>
      <c r="Q982" s="78"/>
      <c r="R982" s="78"/>
      <c r="S982" s="78"/>
      <c r="T982" s="78"/>
      <c r="U982" s="78"/>
      <c r="V982" s="78"/>
      <c r="W982" s="78"/>
      <c r="X982" s="78"/>
      <c r="Y982" s="78"/>
      <c r="Z982" s="78"/>
      <c r="AA982" s="78"/>
      <c r="AB982" s="78"/>
      <c r="AC982" s="78"/>
      <c r="AD982" s="78"/>
      <c r="AE982" s="78"/>
      <c r="AF982" s="78"/>
      <c r="AG982" s="78"/>
      <c r="AH982" s="78"/>
      <c r="AI982" s="78"/>
    </row>
    <row r="983" spans="1:35" ht="30" customHeight="1">
      <c r="A983" s="78"/>
      <c r="B983" s="78"/>
      <c r="C983" s="78"/>
      <c r="D983" s="78"/>
      <c r="E983" s="89"/>
      <c r="F983" s="90"/>
      <c r="G983" s="90"/>
      <c r="H983" s="78"/>
      <c r="I983" s="78"/>
      <c r="J983" s="78"/>
      <c r="K983" s="78"/>
      <c r="L983" s="78"/>
      <c r="M983" s="78"/>
      <c r="N983" s="78"/>
      <c r="O983" s="78"/>
      <c r="P983" s="78"/>
      <c r="Q983" s="78"/>
      <c r="R983" s="78"/>
      <c r="S983" s="78"/>
      <c r="T983" s="78"/>
      <c r="U983" s="78"/>
      <c r="V983" s="78"/>
      <c r="W983" s="78"/>
      <c r="X983" s="78"/>
      <c r="Y983" s="78"/>
      <c r="Z983" s="78"/>
      <c r="AA983" s="78"/>
      <c r="AB983" s="78"/>
      <c r="AC983" s="78"/>
      <c r="AD983" s="78"/>
      <c r="AE983" s="78"/>
      <c r="AF983" s="78"/>
      <c r="AG983" s="78"/>
      <c r="AH983" s="78"/>
      <c r="AI983" s="78"/>
    </row>
    <row r="984" spans="1:35" ht="30" customHeight="1">
      <c r="A984" s="78"/>
      <c r="B984" s="78"/>
      <c r="C984" s="78"/>
      <c r="D984" s="78"/>
      <c r="E984" s="89"/>
      <c r="F984" s="90"/>
      <c r="G984" s="90"/>
      <c r="H984" s="78"/>
      <c r="I984" s="78"/>
      <c r="J984" s="78"/>
      <c r="K984" s="78"/>
      <c r="L984" s="78"/>
      <c r="M984" s="78"/>
      <c r="N984" s="78"/>
      <c r="O984" s="78"/>
      <c r="P984" s="78"/>
      <c r="Q984" s="78"/>
      <c r="R984" s="78"/>
      <c r="S984" s="78"/>
      <c r="T984" s="78"/>
      <c r="U984" s="78"/>
      <c r="V984" s="78"/>
      <c r="W984" s="78"/>
      <c r="X984" s="78"/>
      <c r="Y984" s="78"/>
      <c r="Z984" s="78"/>
      <c r="AA984" s="78"/>
      <c r="AB984" s="78"/>
      <c r="AC984" s="78"/>
      <c r="AD984" s="78"/>
      <c r="AE984" s="78"/>
      <c r="AF984" s="78"/>
      <c r="AG984" s="78"/>
      <c r="AH984" s="78"/>
      <c r="AI984" s="78"/>
    </row>
    <row r="985" spans="1:35" ht="30" customHeight="1">
      <c r="A985" s="78"/>
      <c r="B985" s="78"/>
      <c r="C985" s="78"/>
      <c r="D985" s="78"/>
      <c r="E985" s="89"/>
      <c r="F985" s="90"/>
      <c r="G985" s="90"/>
      <c r="H985" s="78"/>
      <c r="I985" s="78"/>
      <c r="J985" s="78"/>
      <c r="K985" s="78"/>
      <c r="L985" s="78"/>
      <c r="M985" s="78"/>
      <c r="N985" s="78"/>
      <c r="O985" s="78"/>
      <c r="P985" s="78"/>
      <c r="Q985" s="78"/>
      <c r="R985" s="78"/>
      <c r="S985" s="78"/>
      <c r="T985" s="78"/>
      <c r="U985" s="78"/>
      <c r="V985" s="78"/>
      <c r="W985" s="78"/>
      <c r="X985" s="78"/>
      <c r="Y985" s="78"/>
      <c r="Z985" s="78"/>
      <c r="AA985" s="78"/>
      <c r="AB985" s="78"/>
      <c r="AC985" s="78"/>
      <c r="AD985" s="78"/>
      <c r="AE985" s="78"/>
      <c r="AF985" s="78"/>
      <c r="AG985" s="78"/>
      <c r="AH985" s="78"/>
      <c r="AI985" s="78"/>
    </row>
    <row r="986" spans="1:35" ht="30" customHeight="1">
      <c r="A986" s="78"/>
      <c r="B986" s="78"/>
      <c r="C986" s="78"/>
      <c r="D986" s="78"/>
      <c r="E986" s="89"/>
      <c r="F986" s="90"/>
      <c r="G986" s="90"/>
      <c r="H986" s="78"/>
      <c r="I986" s="78"/>
      <c r="J986" s="78"/>
      <c r="K986" s="78"/>
      <c r="L986" s="78"/>
      <c r="M986" s="78"/>
      <c r="N986" s="78"/>
      <c r="O986" s="78"/>
      <c r="P986" s="78"/>
      <c r="Q986" s="78"/>
      <c r="R986" s="78"/>
      <c r="S986" s="78"/>
      <c r="T986" s="78"/>
      <c r="U986" s="78"/>
      <c r="V986" s="78"/>
      <c r="W986" s="78"/>
      <c r="X986" s="78"/>
      <c r="Y986" s="78"/>
      <c r="Z986" s="78"/>
      <c r="AA986" s="78"/>
      <c r="AB986" s="78"/>
      <c r="AC986" s="78"/>
      <c r="AD986" s="78"/>
      <c r="AE986" s="78"/>
      <c r="AF986" s="78"/>
      <c r="AG986" s="78"/>
      <c r="AH986" s="78"/>
      <c r="AI986" s="78"/>
    </row>
    <row r="987" spans="1:35" ht="30" customHeight="1">
      <c r="A987" s="78"/>
      <c r="B987" s="78"/>
      <c r="C987" s="78"/>
      <c r="D987" s="78"/>
      <c r="E987" s="89"/>
      <c r="F987" s="90"/>
      <c r="G987" s="90"/>
      <c r="H987" s="78"/>
      <c r="I987" s="78"/>
      <c r="J987" s="78"/>
      <c r="K987" s="78"/>
      <c r="L987" s="78"/>
      <c r="M987" s="78"/>
      <c r="N987" s="78"/>
      <c r="O987" s="78"/>
      <c r="P987" s="78"/>
      <c r="Q987" s="78"/>
      <c r="R987" s="78"/>
      <c r="S987" s="78"/>
      <c r="T987" s="78"/>
      <c r="U987" s="78"/>
      <c r="V987" s="78"/>
      <c r="W987" s="78"/>
      <c r="X987" s="78"/>
      <c r="Y987" s="78"/>
      <c r="Z987" s="78"/>
      <c r="AA987" s="78"/>
      <c r="AB987" s="78"/>
      <c r="AC987" s="78"/>
      <c r="AD987" s="78"/>
      <c r="AE987" s="78"/>
      <c r="AF987" s="78"/>
      <c r="AG987" s="78"/>
      <c r="AH987" s="78"/>
      <c r="AI987" s="78"/>
    </row>
    <row r="988" spans="1:35" ht="30" customHeight="1">
      <c r="A988" s="78"/>
      <c r="B988" s="78"/>
      <c r="C988" s="78"/>
      <c r="D988" s="78"/>
      <c r="E988" s="89"/>
      <c r="F988" s="90"/>
      <c r="G988" s="90"/>
      <c r="H988" s="78"/>
      <c r="I988" s="78"/>
      <c r="J988" s="78"/>
      <c r="K988" s="78"/>
      <c r="L988" s="78"/>
      <c r="M988" s="78"/>
      <c r="N988" s="78"/>
      <c r="O988" s="78"/>
      <c r="P988" s="78"/>
      <c r="Q988" s="78"/>
      <c r="R988" s="78"/>
      <c r="S988" s="78"/>
      <c r="T988" s="78"/>
      <c r="U988" s="78"/>
      <c r="V988" s="78"/>
      <c r="W988" s="78"/>
      <c r="X988" s="78"/>
      <c r="Y988" s="78"/>
      <c r="Z988" s="78"/>
      <c r="AA988" s="78"/>
      <c r="AB988" s="78"/>
      <c r="AC988" s="78"/>
      <c r="AD988" s="78"/>
      <c r="AE988" s="78"/>
      <c r="AF988" s="78"/>
      <c r="AG988" s="78"/>
      <c r="AH988" s="78"/>
      <c r="AI988" s="78"/>
    </row>
    <row r="989" spans="1:35" ht="30" customHeight="1">
      <c r="A989" s="78"/>
      <c r="B989" s="78"/>
      <c r="C989" s="78"/>
      <c r="D989" s="78"/>
      <c r="E989" s="89"/>
      <c r="F989" s="90"/>
      <c r="G989" s="90"/>
      <c r="H989" s="78"/>
      <c r="I989" s="78"/>
      <c r="J989" s="78"/>
      <c r="K989" s="78"/>
      <c r="L989" s="78"/>
      <c r="M989" s="78"/>
      <c r="N989" s="78"/>
      <c r="O989" s="78"/>
      <c r="P989" s="78"/>
      <c r="Q989" s="78"/>
      <c r="R989" s="78"/>
      <c r="S989" s="78"/>
      <c r="T989" s="78"/>
      <c r="U989" s="78"/>
      <c r="V989" s="78"/>
      <c r="W989" s="78"/>
      <c r="X989" s="78"/>
      <c r="Y989" s="78"/>
      <c r="Z989" s="78"/>
      <c r="AA989" s="78"/>
      <c r="AB989" s="78"/>
      <c r="AC989" s="78"/>
      <c r="AD989" s="78"/>
      <c r="AE989" s="78"/>
      <c r="AF989" s="78"/>
      <c r="AG989" s="78"/>
      <c r="AH989" s="78"/>
      <c r="AI989" s="78"/>
    </row>
    <row r="990" spans="1:35" ht="30" customHeight="1">
      <c r="A990" s="78"/>
      <c r="B990" s="78"/>
      <c r="C990" s="78"/>
      <c r="D990" s="78"/>
      <c r="E990" s="89"/>
      <c r="F990" s="90"/>
      <c r="G990" s="90"/>
      <c r="H990" s="78"/>
      <c r="I990" s="78"/>
      <c r="J990" s="78"/>
      <c r="K990" s="78"/>
      <c r="L990" s="78"/>
      <c r="M990" s="78"/>
      <c r="N990" s="78"/>
      <c r="O990" s="78"/>
      <c r="P990" s="78"/>
      <c r="Q990" s="78"/>
      <c r="R990" s="78"/>
      <c r="S990" s="78"/>
      <c r="T990" s="78"/>
      <c r="U990" s="78"/>
      <c r="V990" s="78"/>
      <c r="W990" s="78"/>
      <c r="X990" s="78"/>
      <c r="Y990" s="78"/>
      <c r="Z990" s="78"/>
      <c r="AA990" s="78"/>
      <c r="AB990" s="78"/>
      <c r="AC990" s="78"/>
      <c r="AD990" s="78"/>
      <c r="AE990" s="78"/>
      <c r="AF990" s="78"/>
      <c r="AG990" s="78"/>
      <c r="AH990" s="78"/>
      <c r="AI990" s="78"/>
    </row>
    <row r="991" spans="1:35" ht="30" customHeight="1">
      <c r="A991" s="78"/>
      <c r="B991" s="78"/>
      <c r="C991" s="78"/>
      <c r="D991" s="78"/>
      <c r="E991" s="89"/>
      <c r="F991" s="90"/>
      <c r="G991" s="90"/>
      <c r="H991" s="78"/>
      <c r="I991" s="78"/>
      <c r="J991" s="78"/>
      <c r="K991" s="78"/>
      <c r="L991" s="78"/>
      <c r="M991" s="78"/>
      <c r="N991" s="78"/>
      <c r="O991" s="78"/>
      <c r="P991" s="78"/>
      <c r="Q991" s="78"/>
      <c r="R991" s="78"/>
      <c r="S991" s="78"/>
      <c r="T991" s="78"/>
      <c r="U991" s="78"/>
      <c r="V991" s="78"/>
      <c r="W991" s="78"/>
      <c r="X991" s="78"/>
      <c r="Y991" s="78"/>
      <c r="Z991" s="78"/>
      <c r="AA991" s="78"/>
      <c r="AB991" s="78"/>
      <c r="AC991" s="78"/>
      <c r="AD991" s="78"/>
      <c r="AE991" s="78"/>
      <c r="AF991" s="78"/>
      <c r="AG991" s="78"/>
      <c r="AH991" s="78"/>
      <c r="AI991" s="78"/>
    </row>
    <row r="992" spans="1:35" ht="30" customHeight="1">
      <c r="A992" s="78"/>
      <c r="B992" s="78"/>
      <c r="C992" s="78"/>
      <c r="D992" s="78"/>
      <c r="E992" s="89"/>
      <c r="F992" s="90"/>
      <c r="G992" s="90"/>
      <c r="H992" s="78"/>
      <c r="I992" s="78"/>
      <c r="J992" s="78"/>
      <c r="K992" s="78"/>
      <c r="L992" s="78"/>
      <c r="M992" s="78"/>
      <c r="N992" s="78"/>
      <c r="O992" s="78"/>
      <c r="P992" s="78"/>
      <c r="Q992" s="78"/>
      <c r="R992" s="78"/>
      <c r="S992" s="78"/>
      <c r="T992" s="78"/>
      <c r="U992" s="78"/>
      <c r="V992" s="78"/>
      <c r="W992" s="78"/>
      <c r="X992" s="78"/>
      <c r="Y992" s="78"/>
      <c r="Z992" s="78"/>
      <c r="AA992" s="78"/>
      <c r="AB992" s="78"/>
      <c r="AC992" s="78"/>
      <c r="AD992" s="78"/>
      <c r="AE992" s="78"/>
      <c r="AF992" s="78"/>
      <c r="AG992" s="78"/>
      <c r="AH992" s="78"/>
      <c r="AI992" s="78"/>
    </row>
    <row r="993" spans="1:35" ht="30" customHeight="1">
      <c r="A993" s="78"/>
      <c r="B993" s="78"/>
      <c r="C993" s="78"/>
      <c r="D993" s="78"/>
      <c r="E993" s="89"/>
      <c r="F993" s="90"/>
      <c r="G993" s="90"/>
      <c r="H993" s="78"/>
      <c r="I993" s="78"/>
      <c r="J993" s="78"/>
      <c r="K993" s="78"/>
      <c r="L993" s="78"/>
      <c r="M993" s="78"/>
      <c r="N993" s="78"/>
      <c r="O993" s="78"/>
      <c r="P993" s="78"/>
      <c r="Q993" s="78"/>
      <c r="R993" s="78"/>
      <c r="S993" s="78"/>
      <c r="T993" s="78"/>
      <c r="U993" s="78"/>
      <c r="V993" s="78"/>
      <c r="W993" s="78"/>
      <c r="X993" s="78"/>
      <c r="Y993" s="78"/>
      <c r="Z993" s="78"/>
      <c r="AA993" s="78"/>
      <c r="AB993" s="78"/>
      <c r="AC993" s="78"/>
      <c r="AD993" s="78"/>
      <c r="AE993" s="78"/>
      <c r="AF993" s="78"/>
      <c r="AG993" s="78"/>
      <c r="AH993" s="78"/>
      <c r="AI993" s="78"/>
    </row>
    <row r="994" spans="1:35" ht="30" customHeight="1">
      <c r="A994" s="78"/>
      <c r="B994" s="78"/>
      <c r="C994" s="78"/>
      <c r="D994" s="78"/>
      <c r="E994" s="89"/>
      <c r="F994" s="90"/>
      <c r="G994" s="90"/>
      <c r="H994" s="78"/>
      <c r="I994" s="78"/>
      <c r="J994" s="78"/>
      <c r="K994" s="78"/>
      <c r="L994" s="78"/>
      <c r="M994" s="78"/>
      <c r="N994" s="78"/>
      <c r="O994" s="78"/>
      <c r="P994" s="78"/>
      <c r="Q994" s="78"/>
      <c r="R994" s="78"/>
      <c r="S994" s="78"/>
      <c r="T994" s="78"/>
      <c r="U994" s="78"/>
      <c r="V994" s="78"/>
      <c r="W994" s="78"/>
      <c r="X994" s="78"/>
      <c r="Y994" s="78"/>
      <c r="Z994" s="78"/>
      <c r="AA994" s="78"/>
      <c r="AB994" s="78"/>
      <c r="AC994" s="78"/>
      <c r="AD994" s="78"/>
      <c r="AE994" s="78"/>
      <c r="AF994" s="78"/>
      <c r="AG994" s="78"/>
      <c r="AH994" s="78"/>
      <c r="AI994" s="78"/>
    </row>
    <row r="995" spans="1:35" ht="30" customHeight="1">
      <c r="A995" s="78"/>
      <c r="B995" s="78"/>
      <c r="C995" s="78"/>
      <c r="D995" s="78"/>
      <c r="E995" s="89"/>
      <c r="F995" s="90"/>
      <c r="G995" s="90"/>
      <c r="H995" s="78"/>
      <c r="I995" s="78"/>
      <c r="J995" s="78"/>
      <c r="K995" s="78"/>
      <c r="L995" s="78"/>
      <c r="M995" s="78"/>
      <c r="N995" s="78"/>
      <c r="O995" s="78"/>
      <c r="P995" s="78"/>
      <c r="Q995" s="78"/>
      <c r="R995" s="78"/>
      <c r="S995" s="78"/>
      <c r="T995" s="78"/>
      <c r="U995" s="78"/>
      <c r="V995" s="78"/>
      <c r="W995" s="78"/>
      <c r="X995" s="78"/>
      <c r="Y995" s="78"/>
      <c r="Z995" s="78"/>
      <c r="AA995" s="78"/>
      <c r="AB995" s="78"/>
      <c r="AC995" s="78"/>
      <c r="AD995" s="78"/>
      <c r="AE995" s="78"/>
      <c r="AF995" s="78"/>
      <c r="AG995" s="78"/>
      <c r="AH995" s="78"/>
      <c r="AI995" s="78"/>
    </row>
    <row r="996" spans="1:35" ht="30" customHeight="1">
      <c r="A996" s="78"/>
      <c r="B996" s="78"/>
      <c r="C996" s="78"/>
      <c r="D996" s="78"/>
      <c r="E996" s="89"/>
      <c r="F996" s="90"/>
      <c r="G996" s="90"/>
      <c r="H996" s="78"/>
      <c r="I996" s="78"/>
      <c r="J996" s="78"/>
      <c r="K996" s="78"/>
      <c r="L996" s="78"/>
      <c r="M996" s="78"/>
      <c r="N996" s="78"/>
      <c r="O996" s="78"/>
      <c r="P996" s="78"/>
      <c r="Q996" s="78"/>
      <c r="R996" s="78"/>
      <c r="S996" s="78"/>
      <c r="T996" s="78"/>
      <c r="U996" s="78"/>
      <c r="V996" s="78"/>
      <c r="W996" s="78"/>
      <c r="X996" s="78"/>
      <c r="Y996" s="78"/>
      <c r="Z996" s="78"/>
      <c r="AA996" s="78"/>
      <c r="AB996" s="78"/>
      <c r="AC996" s="78"/>
      <c r="AD996" s="78"/>
      <c r="AE996" s="78"/>
      <c r="AF996" s="78"/>
      <c r="AG996" s="78"/>
      <c r="AH996" s="78"/>
      <c r="AI996" s="78"/>
    </row>
    <row r="997" spans="1:35" ht="30" customHeight="1">
      <c r="A997" s="78"/>
      <c r="B997" s="78"/>
      <c r="C997" s="78"/>
      <c r="D997" s="78"/>
      <c r="E997" s="89"/>
      <c r="F997" s="90"/>
      <c r="G997" s="90"/>
      <c r="H997" s="78"/>
      <c r="I997" s="78"/>
      <c r="J997" s="78"/>
      <c r="K997" s="78"/>
      <c r="L997" s="78"/>
      <c r="M997" s="78"/>
      <c r="N997" s="78"/>
      <c r="O997" s="78"/>
      <c r="P997" s="78"/>
      <c r="Q997" s="78"/>
      <c r="R997" s="78"/>
      <c r="S997" s="78"/>
      <c r="T997" s="78"/>
      <c r="U997" s="78"/>
      <c r="V997" s="78"/>
      <c r="W997" s="78"/>
      <c r="X997" s="78"/>
      <c r="Y997" s="78"/>
      <c r="Z997" s="78"/>
      <c r="AA997" s="78"/>
      <c r="AB997" s="78"/>
      <c r="AC997" s="78"/>
      <c r="AD997" s="78"/>
      <c r="AE997" s="78"/>
      <c r="AF997" s="78"/>
      <c r="AG997" s="78"/>
      <c r="AH997" s="78"/>
      <c r="AI997" s="78"/>
    </row>
    <row r="998" spans="1:35" ht="30" customHeight="1">
      <c r="A998" s="78"/>
      <c r="B998" s="78"/>
      <c r="C998" s="78"/>
      <c r="D998" s="78"/>
      <c r="E998" s="89"/>
      <c r="F998" s="90"/>
      <c r="G998" s="90"/>
      <c r="H998" s="78"/>
      <c r="I998" s="78"/>
      <c r="J998" s="78"/>
      <c r="K998" s="78"/>
      <c r="L998" s="78"/>
      <c r="M998" s="78"/>
      <c r="N998" s="78"/>
      <c r="O998" s="78"/>
      <c r="P998" s="78"/>
      <c r="Q998" s="78"/>
      <c r="R998" s="78"/>
      <c r="S998" s="78"/>
      <c r="T998" s="78"/>
      <c r="U998" s="78"/>
      <c r="V998" s="78"/>
      <c r="W998" s="78"/>
      <c r="X998" s="78"/>
      <c r="Y998" s="78"/>
      <c r="Z998" s="78"/>
      <c r="AA998" s="78"/>
      <c r="AB998" s="78"/>
      <c r="AC998" s="78"/>
      <c r="AD998" s="78"/>
      <c r="AE998" s="78"/>
      <c r="AF998" s="78"/>
      <c r="AG998" s="78"/>
      <c r="AH998" s="78"/>
      <c r="AI998" s="78"/>
    </row>
    <row r="999" spans="1:35" ht="30" customHeight="1">
      <c r="A999" s="78"/>
      <c r="B999" s="78"/>
      <c r="C999" s="78"/>
      <c r="D999" s="78"/>
      <c r="E999" s="89"/>
      <c r="F999" s="90"/>
      <c r="G999" s="90"/>
      <c r="H999" s="78"/>
      <c r="I999" s="78"/>
      <c r="J999" s="78"/>
      <c r="K999" s="78"/>
      <c r="L999" s="78"/>
      <c r="M999" s="78"/>
      <c r="N999" s="78"/>
      <c r="O999" s="78"/>
      <c r="P999" s="78"/>
      <c r="Q999" s="78"/>
      <c r="R999" s="78"/>
      <c r="S999" s="78"/>
      <c r="T999" s="78"/>
      <c r="U999" s="78"/>
      <c r="V999" s="78"/>
      <c r="W999" s="78"/>
      <c r="X999" s="78"/>
      <c r="Y999" s="78"/>
      <c r="Z999" s="78"/>
      <c r="AA999" s="78"/>
      <c r="AB999" s="78"/>
      <c r="AC999" s="78"/>
      <c r="AD999" s="78"/>
      <c r="AE999" s="78"/>
      <c r="AF999" s="78"/>
      <c r="AG999" s="78"/>
      <c r="AH999" s="78"/>
      <c r="AI999" s="78"/>
    </row>
    <row r="1000" spans="1:35" ht="30" customHeight="1">
      <c r="A1000" s="78"/>
      <c r="B1000" s="78"/>
      <c r="C1000" s="78"/>
      <c r="D1000" s="78"/>
      <c r="E1000" s="89"/>
      <c r="F1000" s="90"/>
      <c r="G1000" s="90"/>
      <c r="H1000" s="78"/>
      <c r="I1000" s="78"/>
      <c r="J1000" s="78"/>
      <c r="K1000" s="78"/>
      <c r="L1000" s="78"/>
      <c r="M1000" s="78"/>
      <c r="N1000" s="78"/>
      <c r="O1000" s="78"/>
      <c r="P1000" s="78"/>
      <c r="Q1000" s="78"/>
      <c r="R1000" s="78"/>
      <c r="S1000" s="78"/>
      <c r="T1000" s="78"/>
      <c r="U1000" s="78"/>
      <c r="V1000" s="78"/>
      <c r="W1000" s="78"/>
      <c r="X1000" s="78"/>
      <c r="Y1000" s="78"/>
      <c r="Z1000" s="78"/>
      <c r="AA1000" s="78"/>
      <c r="AB1000" s="78"/>
      <c r="AC1000" s="78"/>
      <c r="AD1000" s="78"/>
      <c r="AE1000" s="78"/>
      <c r="AF1000" s="78"/>
      <c r="AG1000" s="78"/>
      <c r="AH1000" s="78"/>
      <c r="AI1000" s="78"/>
    </row>
    <row r="1001" spans="1:35" ht="30" customHeight="1">
      <c r="A1001" s="78"/>
      <c r="B1001" s="78"/>
      <c r="C1001" s="78"/>
      <c r="D1001" s="78"/>
      <c r="E1001" s="89"/>
      <c r="F1001" s="90"/>
      <c r="G1001" s="90"/>
      <c r="H1001" s="78"/>
      <c r="I1001" s="78"/>
      <c r="J1001" s="78"/>
      <c r="K1001" s="78"/>
      <c r="L1001" s="78"/>
      <c r="M1001" s="78"/>
      <c r="N1001" s="78"/>
      <c r="O1001" s="78"/>
      <c r="P1001" s="78"/>
      <c r="Q1001" s="78"/>
      <c r="R1001" s="78"/>
      <c r="S1001" s="78"/>
      <c r="T1001" s="78"/>
      <c r="U1001" s="78"/>
      <c r="V1001" s="78"/>
      <c r="W1001" s="78"/>
      <c r="X1001" s="78"/>
      <c r="Y1001" s="78"/>
      <c r="Z1001" s="78"/>
      <c r="AA1001" s="78"/>
      <c r="AB1001" s="78"/>
      <c r="AC1001" s="78"/>
      <c r="AD1001" s="78"/>
      <c r="AE1001" s="78"/>
      <c r="AF1001" s="78"/>
      <c r="AG1001" s="78"/>
      <c r="AH1001" s="78"/>
      <c r="AI1001" s="78"/>
    </row>
    <row r="1002" spans="1:35" ht="30" customHeight="1">
      <c r="A1002" s="78"/>
      <c r="B1002" s="78"/>
      <c r="C1002" s="78"/>
      <c r="D1002" s="78"/>
      <c r="E1002" s="89"/>
      <c r="F1002" s="90"/>
      <c r="G1002" s="90"/>
      <c r="H1002" s="78"/>
      <c r="I1002" s="78"/>
      <c r="J1002" s="78"/>
      <c r="K1002" s="78"/>
      <c r="L1002" s="78"/>
      <c r="M1002" s="78"/>
      <c r="N1002" s="78"/>
      <c r="O1002" s="78"/>
      <c r="P1002" s="78"/>
      <c r="Q1002" s="78"/>
      <c r="R1002" s="78"/>
      <c r="S1002" s="78"/>
      <c r="T1002" s="78"/>
      <c r="U1002" s="78"/>
      <c r="V1002" s="78"/>
      <c r="W1002" s="78"/>
      <c r="X1002" s="78"/>
      <c r="Y1002" s="78"/>
      <c r="Z1002" s="78"/>
      <c r="AA1002" s="78"/>
      <c r="AB1002" s="78"/>
      <c r="AC1002" s="78"/>
      <c r="AD1002" s="78"/>
      <c r="AE1002" s="78"/>
      <c r="AF1002" s="78"/>
      <c r="AG1002" s="78"/>
      <c r="AH1002" s="78"/>
      <c r="AI1002" s="78"/>
    </row>
    <row r="1003" spans="1:35" ht="30" customHeight="1">
      <c r="A1003" s="78"/>
      <c r="B1003" s="78"/>
      <c r="C1003" s="78"/>
      <c r="D1003" s="78"/>
      <c r="E1003" s="89"/>
      <c r="F1003" s="90"/>
      <c r="G1003" s="90"/>
      <c r="H1003" s="78"/>
      <c r="I1003" s="78"/>
      <c r="J1003" s="78"/>
      <c r="K1003" s="78"/>
      <c r="L1003" s="78"/>
      <c r="M1003" s="78"/>
      <c r="N1003" s="78"/>
      <c r="O1003" s="78"/>
      <c r="P1003" s="78"/>
      <c r="Q1003" s="78"/>
      <c r="R1003" s="78"/>
      <c r="S1003" s="78"/>
      <c r="T1003" s="78"/>
      <c r="U1003" s="78"/>
      <c r="V1003" s="78"/>
      <c r="W1003" s="78"/>
      <c r="X1003" s="78"/>
      <c r="Y1003" s="78"/>
      <c r="Z1003" s="78"/>
      <c r="AA1003" s="78"/>
      <c r="AB1003" s="78"/>
      <c r="AC1003" s="78"/>
      <c r="AD1003" s="78"/>
      <c r="AE1003" s="78"/>
      <c r="AF1003" s="78"/>
      <c r="AG1003" s="78"/>
      <c r="AH1003" s="78"/>
      <c r="AI1003" s="78"/>
    </row>
    <row r="1004" spans="1:35" ht="30" customHeight="1">
      <c r="A1004" s="78"/>
      <c r="B1004" s="78"/>
      <c r="C1004" s="78"/>
      <c r="D1004" s="78"/>
      <c r="E1004" s="89"/>
      <c r="F1004" s="90"/>
      <c r="G1004" s="90"/>
      <c r="H1004" s="78"/>
      <c r="I1004" s="78"/>
      <c r="J1004" s="78"/>
      <c r="K1004" s="78"/>
      <c r="L1004" s="78"/>
      <c r="M1004" s="78"/>
      <c r="N1004" s="78"/>
      <c r="O1004" s="78"/>
      <c r="P1004" s="78"/>
      <c r="Q1004" s="78"/>
      <c r="R1004" s="78"/>
      <c r="S1004" s="78"/>
      <c r="T1004" s="78"/>
      <c r="U1004" s="78"/>
      <c r="V1004" s="78"/>
      <c r="W1004" s="78"/>
      <c r="X1004" s="78"/>
      <c r="Y1004" s="78"/>
      <c r="Z1004" s="78"/>
      <c r="AA1004" s="78"/>
      <c r="AB1004" s="78"/>
      <c r="AC1004" s="78"/>
      <c r="AD1004" s="78"/>
      <c r="AE1004" s="78"/>
      <c r="AF1004" s="78"/>
      <c r="AG1004" s="78"/>
      <c r="AH1004" s="78"/>
      <c r="AI1004" s="78"/>
    </row>
    <row r="1005" spans="1:35" ht="30" customHeight="1">
      <c r="A1005" s="78"/>
      <c r="B1005" s="78"/>
      <c r="C1005" s="78"/>
      <c r="D1005" s="78"/>
      <c r="E1005" s="89"/>
      <c r="F1005" s="90"/>
      <c r="G1005" s="90"/>
      <c r="H1005" s="78"/>
      <c r="I1005" s="78"/>
      <c r="J1005" s="78"/>
      <c r="K1005" s="78"/>
      <c r="L1005" s="78"/>
      <c r="M1005" s="78"/>
      <c r="N1005" s="78"/>
      <c r="O1005" s="78"/>
      <c r="P1005" s="78"/>
      <c r="Q1005" s="78"/>
      <c r="R1005" s="78"/>
      <c r="S1005" s="78"/>
      <c r="T1005" s="78"/>
      <c r="U1005" s="78"/>
      <c r="V1005" s="78"/>
      <c r="W1005" s="78"/>
      <c r="X1005" s="78"/>
      <c r="Y1005" s="78"/>
      <c r="Z1005" s="78"/>
      <c r="AA1005" s="78"/>
      <c r="AB1005" s="78"/>
      <c r="AC1005" s="78"/>
      <c r="AD1005" s="78"/>
      <c r="AE1005" s="78"/>
      <c r="AF1005" s="78"/>
      <c r="AG1005" s="78"/>
      <c r="AH1005" s="78"/>
      <c r="AI1005" s="78"/>
    </row>
    <row r="1006" spans="1:35" ht="30" customHeight="1">
      <c r="A1006" s="78"/>
      <c r="B1006" s="78"/>
      <c r="C1006" s="78"/>
      <c r="D1006" s="78"/>
      <c r="E1006" s="89"/>
      <c r="F1006" s="90"/>
      <c r="G1006" s="90"/>
      <c r="H1006" s="78"/>
      <c r="I1006" s="78"/>
      <c r="J1006" s="78"/>
      <c r="K1006" s="78"/>
      <c r="L1006" s="78"/>
      <c r="M1006" s="78"/>
      <c r="N1006" s="78"/>
      <c r="O1006" s="78"/>
      <c r="P1006" s="78"/>
      <c r="Q1006" s="78"/>
      <c r="R1006" s="78"/>
      <c r="S1006" s="78"/>
      <c r="T1006" s="78"/>
      <c r="U1006" s="78"/>
      <c r="V1006" s="78"/>
      <c r="W1006" s="78"/>
      <c r="X1006" s="78"/>
      <c r="Y1006" s="78"/>
      <c r="Z1006" s="78"/>
      <c r="AA1006" s="78"/>
      <c r="AB1006" s="78"/>
      <c r="AC1006" s="78"/>
      <c r="AD1006" s="78"/>
      <c r="AE1006" s="78"/>
      <c r="AF1006" s="78"/>
      <c r="AG1006" s="78"/>
      <c r="AH1006" s="78"/>
      <c r="AI1006" s="78"/>
    </row>
    <row r="1007" spans="1:35" ht="30" customHeight="1">
      <c r="A1007" s="78"/>
      <c r="B1007" s="78"/>
      <c r="C1007" s="78"/>
      <c r="D1007" s="78"/>
      <c r="E1007" s="89"/>
      <c r="F1007" s="90"/>
      <c r="G1007" s="90"/>
      <c r="H1007" s="78"/>
      <c r="I1007" s="78"/>
      <c r="J1007" s="78"/>
      <c r="K1007" s="78"/>
      <c r="L1007" s="78"/>
      <c r="M1007" s="78"/>
      <c r="N1007" s="78"/>
      <c r="O1007" s="78"/>
      <c r="P1007" s="78"/>
      <c r="Q1007" s="78"/>
      <c r="R1007" s="78"/>
      <c r="S1007" s="78"/>
      <c r="T1007" s="78"/>
      <c r="U1007" s="78"/>
      <c r="V1007" s="78"/>
      <c r="W1007" s="78"/>
      <c r="X1007" s="78"/>
      <c r="Y1007" s="78"/>
      <c r="Z1007" s="78"/>
      <c r="AA1007" s="78"/>
      <c r="AB1007" s="78"/>
      <c r="AC1007" s="78"/>
      <c r="AD1007" s="78"/>
      <c r="AE1007" s="78"/>
      <c r="AF1007" s="78"/>
      <c r="AG1007" s="78"/>
      <c r="AH1007" s="78"/>
      <c r="AI1007" s="78"/>
    </row>
    <row r="1008" spans="1:35" ht="30" customHeight="1">
      <c r="A1008" s="78"/>
      <c r="B1008" s="78"/>
      <c r="C1008" s="78"/>
      <c r="D1008" s="78"/>
      <c r="E1008" s="89"/>
      <c r="F1008" s="90"/>
      <c r="G1008" s="90"/>
      <c r="H1008" s="78"/>
      <c r="I1008" s="78"/>
      <c r="J1008" s="78"/>
      <c r="K1008" s="78"/>
      <c r="L1008" s="78"/>
      <c r="M1008" s="78"/>
      <c r="N1008" s="78"/>
      <c r="O1008" s="78"/>
      <c r="P1008" s="78"/>
      <c r="Q1008" s="78"/>
      <c r="R1008" s="78"/>
      <c r="S1008" s="78"/>
      <c r="T1008" s="78"/>
      <c r="U1008" s="78"/>
      <c r="V1008" s="78"/>
      <c r="W1008" s="78"/>
      <c r="X1008" s="78"/>
      <c r="Y1008" s="78"/>
      <c r="Z1008" s="78"/>
      <c r="AA1008" s="78"/>
      <c r="AB1008" s="78"/>
      <c r="AC1008" s="78"/>
      <c r="AD1008" s="78"/>
      <c r="AE1008" s="78"/>
      <c r="AF1008" s="78"/>
      <c r="AG1008" s="78"/>
      <c r="AH1008" s="78"/>
      <c r="AI1008" s="78"/>
    </row>
    <row r="1009" spans="1:35" ht="30" customHeight="1">
      <c r="A1009" s="78"/>
      <c r="B1009" s="78"/>
      <c r="C1009" s="78"/>
      <c r="D1009" s="78"/>
      <c r="E1009" s="89"/>
      <c r="F1009" s="90"/>
      <c r="G1009" s="90"/>
      <c r="H1009" s="78"/>
      <c r="I1009" s="78"/>
      <c r="J1009" s="78"/>
      <c r="K1009" s="78"/>
      <c r="L1009" s="78"/>
      <c r="M1009" s="78"/>
      <c r="N1009" s="78"/>
      <c r="O1009" s="78"/>
      <c r="P1009" s="78"/>
      <c r="Q1009" s="78"/>
      <c r="R1009" s="78"/>
      <c r="S1009" s="78"/>
      <c r="T1009" s="78"/>
      <c r="U1009" s="78"/>
      <c r="V1009" s="78"/>
      <c r="W1009" s="78"/>
      <c r="X1009" s="78"/>
      <c r="Y1009" s="78"/>
      <c r="Z1009" s="78"/>
      <c r="AA1009" s="78"/>
      <c r="AB1009" s="78"/>
      <c r="AC1009" s="78"/>
      <c r="AD1009" s="78"/>
      <c r="AE1009" s="78"/>
      <c r="AF1009" s="78"/>
      <c r="AG1009" s="78"/>
      <c r="AH1009" s="78"/>
      <c r="AI1009" s="78"/>
    </row>
    <row r="1010" spans="1:35" ht="30" customHeight="1">
      <c r="A1010" s="78"/>
      <c r="B1010" s="78"/>
      <c r="C1010" s="78"/>
      <c r="D1010" s="78"/>
      <c r="E1010" s="89"/>
      <c r="F1010" s="90"/>
      <c r="G1010" s="90"/>
      <c r="H1010" s="78"/>
      <c r="I1010" s="78"/>
      <c r="J1010" s="78"/>
      <c r="K1010" s="78"/>
      <c r="L1010" s="78"/>
      <c r="M1010" s="78"/>
      <c r="N1010" s="78"/>
      <c r="O1010" s="78"/>
      <c r="P1010" s="78"/>
      <c r="Q1010" s="78"/>
      <c r="R1010" s="78"/>
      <c r="S1010" s="78"/>
      <c r="T1010" s="78"/>
      <c r="U1010" s="78"/>
      <c r="V1010" s="78"/>
      <c r="W1010" s="78"/>
      <c r="X1010" s="78"/>
      <c r="Y1010" s="78"/>
      <c r="Z1010" s="78"/>
      <c r="AA1010" s="78"/>
      <c r="AB1010" s="78"/>
      <c r="AC1010" s="78"/>
      <c r="AD1010" s="78"/>
      <c r="AE1010" s="78"/>
      <c r="AF1010" s="78"/>
      <c r="AG1010" s="78"/>
      <c r="AH1010" s="78"/>
      <c r="AI1010" s="78"/>
    </row>
    <row r="1011" spans="1:35" ht="30" customHeight="1">
      <c r="A1011" s="78"/>
      <c r="B1011" s="78"/>
      <c r="C1011" s="78"/>
      <c r="D1011" s="78"/>
      <c r="E1011" s="89"/>
      <c r="F1011" s="90"/>
      <c r="G1011" s="90"/>
      <c r="H1011" s="78"/>
      <c r="I1011" s="78"/>
      <c r="J1011" s="78"/>
      <c r="K1011" s="78"/>
      <c r="L1011" s="78"/>
      <c r="M1011" s="78"/>
      <c r="N1011" s="78"/>
      <c r="O1011" s="78"/>
      <c r="P1011" s="78"/>
      <c r="Q1011" s="78"/>
      <c r="R1011" s="78"/>
      <c r="S1011" s="78"/>
      <c r="T1011" s="78"/>
      <c r="U1011" s="78"/>
      <c r="V1011" s="78"/>
      <c r="W1011" s="78"/>
      <c r="X1011" s="78"/>
      <c r="Y1011" s="78"/>
      <c r="Z1011" s="78"/>
      <c r="AA1011" s="78"/>
      <c r="AB1011" s="78"/>
      <c r="AC1011" s="78"/>
      <c r="AD1011" s="78"/>
      <c r="AE1011" s="78"/>
      <c r="AF1011" s="78"/>
      <c r="AG1011" s="78"/>
      <c r="AH1011" s="78"/>
      <c r="AI1011" s="78"/>
    </row>
    <row r="1012" spans="1:35" ht="30" customHeight="1">
      <c r="A1012" s="78"/>
      <c r="B1012" s="78"/>
      <c r="C1012" s="78"/>
      <c r="D1012" s="78"/>
      <c r="E1012" s="89"/>
      <c r="F1012" s="90"/>
      <c r="G1012" s="90"/>
      <c r="H1012" s="78"/>
      <c r="I1012" s="78"/>
      <c r="J1012" s="78"/>
      <c r="K1012" s="78"/>
      <c r="L1012" s="78"/>
      <c r="M1012" s="78"/>
      <c r="N1012" s="78"/>
      <c r="O1012" s="78"/>
      <c r="P1012" s="78"/>
      <c r="Q1012" s="78"/>
      <c r="R1012" s="78"/>
      <c r="S1012" s="78"/>
      <c r="T1012" s="78"/>
      <c r="U1012" s="78"/>
      <c r="V1012" s="78"/>
      <c r="W1012" s="78"/>
      <c r="X1012" s="78"/>
      <c r="Y1012" s="78"/>
      <c r="Z1012" s="78"/>
      <c r="AA1012" s="78"/>
      <c r="AB1012" s="78"/>
      <c r="AC1012" s="78"/>
      <c r="AD1012" s="78"/>
      <c r="AE1012" s="78"/>
      <c r="AF1012" s="78"/>
      <c r="AG1012" s="78"/>
      <c r="AH1012" s="78"/>
      <c r="AI1012" s="78"/>
    </row>
    <row r="1013" spans="1:35" ht="30" customHeight="1">
      <c r="A1013" s="78"/>
      <c r="B1013" s="78"/>
      <c r="C1013" s="78"/>
      <c r="D1013" s="78"/>
      <c r="E1013" s="89"/>
      <c r="F1013" s="90"/>
      <c r="G1013" s="90"/>
      <c r="H1013" s="78"/>
      <c r="I1013" s="78"/>
      <c r="J1013" s="78"/>
      <c r="K1013" s="78"/>
      <c r="L1013" s="78"/>
      <c r="M1013" s="78"/>
      <c r="N1013" s="78"/>
      <c r="O1013" s="78"/>
      <c r="P1013" s="78"/>
      <c r="Q1013" s="78"/>
      <c r="R1013" s="78"/>
      <c r="S1013" s="78"/>
      <c r="T1013" s="78"/>
      <c r="U1013" s="78"/>
      <c r="V1013" s="78"/>
      <c r="W1013" s="78"/>
      <c r="X1013" s="78"/>
      <c r="Y1013" s="78"/>
      <c r="Z1013" s="78"/>
      <c r="AA1013" s="78"/>
      <c r="AB1013" s="78"/>
      <c r="AC1013" s="78"/>
      <c r="AD1013" s="78"/>
      <c r="AE1013" s="78"/>
      <c r="AF1013" s="78"/>
      <c r="AG1013" s="78"/>
      <c r="AH1013" s="78"/>
      <c r="AI1013" s="78"/>
    </row>
    <row r="1014" spans="1:35" ht="30" customHeight="1">
      <c r="A1014" s="78"/>
      <c r="B1014" s="78"/>
      <c r="C1014" s="78"/>
      <c r="D1014" s="78"/>
      <c r="E1014" s="89"/>
      <c r="F1014" s="90"/>
      <c r="G1014" s="90"/>
      <c r="H1014" s="78"/>
      <c r="I1014" s="78"/>
      <c r="J1014" s="78"/>
      <c r="K1014" s="78"/>
      <c r="L1014" s="78"/>
      <c r="M1014" s="78"/>
      <c r="N1014" s="78"/>
      <c r="O1014" s="78"/>
      <c r="P1014" s="78"/>
      <c r="Q1014" s="78"/>
      <c r="R1014" s="78"/>
      <c r="S1014" s="78"/>
      <c r="T1014" s="78"/>
      <c r="U1014" s="78"/>
      <c r="V1014" s="78"/>
      <c r="W1014" s="78"/>
      <c r="X1014" s="78"/>
      <c r="Y1014" s="78"/>
      <c r="Z1014" s="78"/>
      <c r="AA1014" s="78"/>
      <c r="AB1014" s="78"/>
      <c r="AC1014" s="78"/>
      <c r="AD1014" s="78"/>
      <c r="AE1014" s="78"/>
      <c r="AF1014" s="78"/>
      <c r="AG1014" s="78"/>
      <c r="AH1014" s="78"/>
      <c r="AI1014" s="78"/>
    </row>
    <row r="1015" spans="1:35" ht="30" customHeight="1">
      <c r="A1015" s="78"/>
      <c r="B1015" s="78"/>
      <c r="C1015" s="78"/>
      <c r="D1015" s="78"/>
      <c r="E1015" s="89"/>
      <c r="F1015" s="90"/>
      <c r="G1015" s="90"/>
      <c r="H1015" s="78"/>
      <c r="I1015" s="78"/>
      <c r="J1015" s="78"/>
      <c r="K1015" s="78"/>
      <c r="L1015" s="78"/>
      <c r="M1015" s="78"/>
      <c r="N1015" s="78"/>
      <c r="O1015" s="78"/>
      <c r="P1015" s="78"/>
      <c r="Q1015" s="78"/>
      <c r="R1015" s="78"/>
      <c r="S1015" s="78"/>
      <c r="T1015" s="78"/>
      <c r="U1015" s="78"/>
      <c r="V1015" s="78"/>
      <c r="W1015" s="78"/>
      <c r="X1015" s="78"/>
      <c r="Y1015" s="78"/>
      <c r="Z1015" s="78"/>
      <c r="AA1015" s="78"/>
      <c r="AB1015" s="78"/>
      <c r="AC1015" s="78"/>
      <c r="AD1015" s="78"/>
      <c r="AE1015" s="78"/>
      <c r="AF1015" s="78"/>
      <c r="AG1015" s="78"/>
      <c r="AH1015" s="78"/>
      <c r="AI1015" s="78"/>
    </row>
    <row r="1016" spans="1:35" ht="30" customHeight="1">
      <c r="A1016" s="78"/>
      <c r="B1016" s="78"/>
      <c r="C1016" s="78"/>
      <c r="D1016" s="78"/>
      <c r="E1016" s="89"/>
      <c r="F1016" s="90"/>
      <c r="G1016" s="90"/>
      <c r="H1016" s="78"/>
      <c r="I1016" s="78"/>
      <c r="J1016" s="78"/>
      <c r="K1016" s="78"/>
      <c r="L1016" s="78"/>
      <c r="M1016" s="78"/>
      <c r="N1016" s="78"/>
      <c r="O1016" s="78"/>
      <c r="P1016" s="78"/>
      <c r="Q1016" s="78"/>
      <c r="R1016" s="78"/>
      <c r="S1016" s="78"/>
      <c r="T1016" s="78"/>
      <c r="U1016" s="78"/>
      <c r="V1016" s="78"/>
      <c r="W1016" s="78"/>
      <c r="X1016" s="78"/>
      <c r="Y1016" s="78"/>
      <c r="Z1016" s="78"/>
      <c r="AA1016" s="78"/>
      <c r="AB1016" s="78"/>
      <c r="AC1016" s="78"/>
      <c r="AD1016" s="78"/>
      <c r="AE1016" s="78"/>
      <c r="AF1016" s="78"/>
      <c r="AG1016" s="78"/>
      <c r="AH1016" s="78"/>
      <c r="AI1016" s="78"/>
    </row>
    <row r="1017" spans="1:35" ht="30" customHeight="1">
      <c r="A1017" s="78"/>
      <c r="B1017" s="78"/>
      <c r="C1017" s="78"/>
      <c r="D1017" s="78"/>
      <c r="E1017" s="89"/>
      <c r="F1017" s="90"/>
      <c r="G1017" s="90"/>
      <c r="H1017" s="78"/>
      <c r="I1017" s="78"/>
      <c r="J1017" s="78"/>
      <c r="K1017" s="78"/>
      <c r="L1017" s="78"/>
      <c r="M1017" s="78"/>
      <c r="N1017" s="78"/>
      <c r="O1017" s="78"/>
      <c r="P1017" s="78"/>
      <c r="Q1017" s="78"/>
      <c r="R1017" s="78"/>
      <c r="S1017" s="78"/>
      <c r="T1017" s="78"/>
      <c r="U1017" s="78"/>
      <c r="V1017" s="78"/>
      <c r="W1017" s="78"/>
      <c r="X1017" s="78"/>
      <c r="Y1017" s="78"/>
      <c r="Z1017" s="78"/>
      <c r="AA1017" s="78"/>
      <c r="AB1017" s="78"/>
      <c r="AC1017" s="78"/>
      <c r="AD1017" s="78"/>
      <c r="AE1017" s="78"/>
      <c r="AF1017" s="78"/>
      <c r="AG1017" s="78"/>
      <c r="AH1017" s="78"/>
      <c r="AI1017" s="78"/>
    </row>
    <row r="1018" spans="1:35" ht="30" customHeight="1">
      <c r="A1018" s="78"/>
      <c r="B1018" s="78"/>
      <c r="C1018" s="78"/>
      <c r="D1018" s="78"/>
      <c r="E1018" s="89"/>
      <c r="F1018" s="90"/>
      <c r="G1018" s="90"/>
      <c r="H1018" s="78"/>
      <c r="I1018" s="78"/>
      <c r="J1018" s="78"/>
      <c r="K1018" s="78"/>
      <c r="L1018" s="78"/>
      <c r="M1018" s="78"/>
      <c r="N1018" s="78"/>
      <c r="O1018" s="78"/>
      <c r="P1018" s="78"/>
      <c r="Q1018" s="78"/>
      <c r="R1018" s="78"/>
      <c r="S1018" s="78"/>
      <c r="T1018" s="78"/>
      <c r="U1018" s="78"/>
      <c r="V1018" s="78"/>
      <c r="W1018" s="78"/>
      <c r="X1018" s="78"/>
      <c r="Y1018" s="78"/>
      <c r="Z1018" s="78"/>
      <c r="AA1018" s="78"/>
      <c r="AB1018" s="78"/>
      <c r="AC1018" s="78"/>
      <c r="AD1018" s="78"/>
      <c r="AE1018" s="78"/>
      <c r="AF1018" s="78"/>
      <c r="AG1018" s="78"/>
      <c r="AH1018" s="78"/>
      <c r="AI1018" s="78"/>
    </row>
    <row r="1019" spans="1:35" ht="30" customHeight="1">
      <c r="A1019" s="78"/>
      <c r="B1019" s="78"/>
      <c r="C1019" s="78"/>
      <c r="D1019" s="78"/>
      <c r="E1019" s="89"/>
      <c r="F1019" s="90"/>
      <c r="G1019" s="90"/>
      <c r="H1019" s="78"/>
      <c r="I1019" s="78"/>
      <c r="J1019" s="78"/>
      <c r="K1019" s="78"/>
      <c r="L1019" s="78"/>
      <c r="M1019" s="78"/>
      <c r="N1019" s="78"/>
      <c r="O1019" s="78"/>
      <c r="P1019" s="78"/>
      <c r="Q1019" s="78"/>
      <c r="R1019" s="78"/>
      <c r="S1019" s="78"/>
      <c r="T1019" s="78"/>
      <c r="U1019" s="78"/>
      <c r="V1019" s="78"/>
      <c r="W1019" s="78"/>
      <c r="X1019" s="78"/>
      <c r="Y1019" s="78"/>
      <c r="Z1019" s="78"/>
      <c r="AA1019" s="78"/>
      <c r="AB1019" s="78"/>
      <c r="AC1019" s="78"/>
      <c r="AD1019" s="78"/>
      <c r="AE1019" s="78"/>
      <c r="AF1019" s="78"/>
      <c r="AG1019" s="78"/>
      <c r="AH1019" s="78"/>
      <c r="AI1019" s="78"/>
    </row>
    <row r="1020" spans="1:35" ht="30" customHeight="1">
      <c r="A1020" s="78"/>
      <c r="B1020" s="78"/>
      <c r="C1020" s="78"/>
      <c r="D1020" s="78"/>
      <c r="E1020" s="89"/>
      <c r="F1020" s="90"/>
      <c r="G1020" s="90"/>
      <c r="H1020" s="78"/>
      <c r="I1020" s="78"/>
      <c r="J1020" s="78"/>
      <c r="K1020" s="78"/>
      <c r="L1020" s="78"/>
      <c r="M1020" s="78"/>
      <c r="N1020" s="78"/>
      <c r="O1020" s="78"/>
      <c r="P1020" s="78"/>
      <c r="Q1020" s="78"/>
      <c r="R1020" s="78"/>
      <c r="S1020" s="78"/>
      <c r="T1020" s="78"/>
      <c r="U1020" s="78"/>
      <c r="V1020" s="78"/>
      <c r="W1020" s="78"/>
      <c r="X1020" s="78"/>
      <c r="Y1020" s="78"/>
      <c r="Z1020" s="78"/>
      <c r="AA1020" s="78"/>
      <c r="AB1020" s="78"/>
      <c r="AC1020" s="78"/>
      <c r="AD1020" s="78"/>
      <c r="AE1020" s="78"/>
      <c r="AF1020" s="78"/>
      <c r="AG1020" s="78"/>
      <c r="AH1020" s="78"/>
      <c r="AI1020" s="78"/>
    </row>
    <row r="1021" spans="1:35" ht="30" customHeight="1">
      <c r="A1021" s="78"/>
      <c r="B1021" s="78"/>
      <c r="C1021" s="78"/>
      <c r="D1021" s="78"/>
      <c r="E1021" s="89"/>
      <c r="F1021" s="90"/>
      <c r="G1021" s="90"/>
      <c r="H1021" s="78"/>
      <c r="I1021" s="78"/>
      <c r="J1021" s="78"/>
      <c r="K1021" s="78"/>
      <c r="L1021" s="78"/>
      <c r="M1021" s="78"/>
      <c r="N1021" s="78"/>
      <c r="O1021" s="78"/>
      <c r="P1021" s="78"/>
      <c r="Q1021" s="78"/>
      <c r="R1021" s="78"/>
      <c r="S1021" s="78"/>
      <c r="T1021" s="78"/>
      <c r="U1021" s="78"/>
      <c r="V1021" s="78"/>
      <c r="W1021" s="78"/>
      <c r="X1021" s="78"/>
      <c r="Y1021" s="78"/>
      <c r="Z1021" s="78"/>
      <c r="AA1021" s="78"/>
      <c r="AB1021" s="78"/>
      <c r="AC1021" s="78"/>
      <c r="AD1021" s="78"/>
      <c r="AE1021" s="78"/>
      <c r="AF1021" s="78"/>
      <c r="AG1021" s="78"/>
      <c r="AH1021" s="78"/>
      <c r="AI1021" s="78"/>
    </row>
    <row r="1022" spans="1:35" ht="30" customHeight="1">
      <c r="A1022" s="78"/>
      <c r="B1022" s="78"/>
      <c r="C1022" s="78"/>
      <c r="D1022" s="78"/>
      <c r="E1022" s="89"/>
      <c r="F1022" s="90"/>
      <c r="G1022" s="90"/>
      <c r="H1022" s="78"/>
      <c r="I1022" s="78"/>
      <c r="J1022" s="78"/>
      <c r="K1022" s="78"/>
      <c r="L1022" s="78"/>
      <c r="M1022" s="78"/>
      <c r="N1022" s="78"/>
      <c r="O1022" s="78"/>
      <c r="P1022" s="78"/>
      <c r="Q1022" s="78"/>
      <c r="R1022" s="78"/>
      <c r="S1022" s="78"/>
      <c r="T1022" s="78"/>
      <c r="U1022" s="78"/>
      <c r="V1022" s="78"/>
      <c r="W1022" s="78"/>
      <c r="X1022" s="78"/>
      <c r="Y1022" s="78"/>
      <c r="Z1022" s="78"/>
      <c r="AA1022" s="78"/>
      <c r="AB1022" s="78"/>
      <c r="AC1022" s="78"/>
      <c r="AD1022" s="78"/>
      <c r="AE1022" s="78"/>
      <c r="AF1022" s="78"/>
      <c r="AG1022" s="78"/>
      <c r="AH1022" s="78"/>
      <c r="AI1022" s="78"/>
    </row>
    <row r="1023" spans="1:35" ht="30" customHeight="1">
      <c r="A1023" s="78"/>
      <c r="B1023" s="78"/>
      <c r="C1023" s="78"/>
      <c r="D1023" s="78"/>
      <c r="E1023" s="89"/>
      <c r="F1023" s="90"/>
      <c r="G1023" s="90"/>
      <c r="H1023" s="78"/>
      <c r="I1023" s="78"/>
      <c r="J1023" s="78"/>
      <c r="K1023" s="78"/>
      <c r="L1023" s="78"/>
      <c r="M1023" s="78"/>
      <c r="N1023" s="78"/>
      <c r="O1023" s="78"/>
      <c r="P1023" s="78"/>
      <c r="Q1023" s="78"/>
      <c r="R1023" s="78"/>
      <c r="S1023" s="78"/>
      <c r="T1023" s="78"/>
      <c r="U1023" s="78"/>
      <c r="V1023" s="78"/>
      <c r="W1023" s="78"/>
      <c r="X1023" s="78"/>
      <c r="Y1023" s="78"/>
      <c r="Z1023" s="78"/>
      <c r="AA1023" s="78"/>
      <c r="AB1023" s="78"/>
      <c r="AC1023" s="78"/>
      <c r="AD1023" s="78"/>
      <c r="AE1023" s="78"/>
      <c r="AF1023" s="78"/>
      <c r="AG1023" s="78"/>
      <c r="AH1023" s="78"/>
      <c r="AI1023" s="78"/>
    </row>
    <row r="1024" spans="1:35" ht="30" customHeight="1">
      <c r="A1024" s="78"/>
      <c r="B1024" s="78"/>
      <c r="C1024" s="78"/>
      <c r="D1024" s="78"/>
      <c r="E1024" s="89"/>
      <c r="F1024" s="90"/>
      <c r="G1024" s="90"/>
      <c r="H1024" s="78"/>
      <c r="I1024" s="78"/>
      <c r="J1024" s="78"/>
      <c r="K1024" s="78"/>
      <c r="L1024" s="78"/>
      <c r="M1024" s="78"/>
      <c r="N1024" s="78"/>
      <c r="O1024" s="78"/>
      <c r="P1024" s="78"/>
      <c r="Q1024" s="78"/>
      <c r="R1024" s="78"/>
      <c r="S1024" s="78"/>
      <c r="T1024" s="78"/>
      <c r="U1024" s="78"/>
      <c r="V1024" s="78"/>
      <c r="W1024" s="78"/>
      <c r="X1024" s="78"/>
      <c r="Y1024" s="78"/>
      <c r="Z1024" s="78"/>
      <c r="AA1024" s="78"/>
      <c r="AB1024" s="78"/>
      <c r="AC1024" s="78"/>
      <c r="AD1024" s="78"/>
      <c r="AE1024" s="78"/>
      <c r="AF1024" s="78"/>
      <c r="AG1024" s="78"/>
      <c r="AH1024" s="78"/>
      <c r="AI1024" s="78"/>
    </row>
    <row r="1025" spans="1:35" ht="30" customHeight="1">
      <c r="A1025" s="78"/>
      <c r="B1025" s="78"/>
      <c r="C1025" s="78"/>
      <c r="D1025" s="78"/>
      <c r="E1025" s="89"/>
      <c r="F1025" s="90"/>
      <c r="G1025" s="90"/>
      <c r="H1025" s="78"/>
      <c r="I1025" s="78"/>
      <c r="J1025" s="78"/>
      <c r="K1025" s="78"/>
      <c r="L1025" s="78"/>
      <c r="M1025" s="78"/>
      <c r="N1025" s="78"/>
      <c r="O1025" s="78"/>
      <c r="P1025" s="78"/>
      <c r="Q1025" s="78"/>
      <c r="R1025" s="78"/>
      <c r="S1025" s="78"/>
      <c r="T1025" s="78"/>
      <c r="U1025" s="78"/>
      <c r="V1025" s="78"/>
      <c r="W1025" s="78"/>
      <c r="X1025" s="78"/>
      <c r="Y1025" s="78"/>
      <c r="Z1025" s="78"/>
      <c r="AA1025" s="78"/>
      <c r="AB1025" s="78"/>
      <c r="AC1025" s="78"/>
      <c r="AD1025" s="78"/>
      <c r="AE1025" s="78"/>
      <c r="AF1025" s="78"/>
      <c r="AG1025" s="78"/>
      <c r="AH1025" s="78"/>
      <c r="AI1025" s="78"/>
    </row>
    <row r="1026" spans="1:35" ht="30" customHeight="1">
      <c r="A1026" s="78"/>
      <c r="B1026" s="78"/>
      <c r="C1026" s="78"/>
      <c r="D1026" s="78"/>
      <c r="E1026" s="89"/>
      <c r="F1026" s="90"/>
      <c r="G1026" s="90"/>
      <c r="H1026" s="78"/>
      <c r="I1026" s="78"/>
      <c r="J1026" s="78"/>
      <c r="K1026" s="78"/>
      <c r="L1026" s="78"/>
      <c r="M1026" s="78"/>
      <c r="N1026" s="78"/>
      <c r="O1026" s="78"/>
      <c r="P1026" s="78"/>
      <c r="Q1026" s="78"/>
      <c r="R1026" s="78"/>
      <c r="S1026" s="78"/>
      <c r="T1026" s="78"/>
      <c r="U1026" s="78"/>
      <c r="V1026" s="78"/>
      <c r="W1026" s="78"/>
      <c r="X1026" s="78"/>
      <c r="Y1026" s="78"/>
      <c r="Z1026" s="78"/>
      <c r="AA1026" s="78"/>
      <c r="AB1026" s="78"/>
      <c r="AC1026" s="78"/>
      <c r="AD1026" s="78"/>
      <c r="AE1026" s="78"/>
      <c r="AF1026" s="78"/>
      <c r="AG1026" s="78"/>
      <c r="AH1026" s="78"/>
      <c r="AI1026" s="78"/>
    </row>
    <row r="1027" spans="1:35" ht="30" customHeight="1">
      <c r="A1027" s="78"/>
      <c r="B1027" s="78"/>
      <c r="C1027" s="78"/>
      <c r="D1027" s="78"/>
      <c r="E1027" s="89"/>
      <c r="F1027" s="90"/>
      <c r="G1027" s="90"/>
      <c r="H1027" s="78"/>
      <c r="I1027" s="78"/>
      <c r="J1027" s="78"/>
      <c r="K1027" s="78"/>
      <c r="L1027" s="78"/>
      <c r="M1027" s="78"/>
      <c r="N1027" s="78"/>
      <c r="O1027" s="78"/>
      <c r="P1027" s="78"/>
      <c r="Q1027" s="78"/>
      <c r="R1027" s="78"/>
      <c r="S1027" s="78"/>
      <c r="T1027" s="78"/>
      <c r="U1027" s="78"/>
      <c r="V1027" s="78"/>
      <c r="W1027" s="78"/>
      <c r="X1027" s="78"/>
      <c r="Y1027" s="78"/>
      <c r="Z1027" s="78"/>
      <c r="AA1027" s="78"/>
      <c r="AB1027" s="78"/>
      <c r="AC1027" s="78"/>
      <c r="AD1027" s="78"/>
      <c r="AE1027" s="78"/>
      <c r="AF1027" s="78"/>
      <c r="AG1027" s="78"/>
      <c r="AH1027" s="78"/>
      <c r="AI1027" s="78"/>
    </row>
    <row r="1028" spans="1:35" ht="30" customHeight="1">
      <c r="A1028" s="78"/>
      <c r="B1028" s="78"/>
      <c r="C1028" s="78"/>
      <c r="D1028" s="78"/>
      <c r="E1028" s="89"/>
      <c r="F1028" s="90"/>
      <c r="G1028" s="90"/>
      <c r="H1028" s="78"/>
      <c r="I1028" s="78"/>
      <c r="J1028" s="78"/>
      <c r="K1028" s="78"/>
      <c r="L1028" s="78"/>
      <c r="M1028" s="78"/>
      <c r="N1028" s="78"/>
      <c r="O1028" s="78"/>
      <c r="P1028" s="78"/>
      <c r="Q1028" s="78"/>
      <c r="R1028" s="78"/>
      <c r="S1028" s="78"/>
      <c r="T1028" s="78"/>
      <c r="U1028" s="78"/>
      <c r="V1028" s="78"/>
      <c r="W1028" s="78"/>
      <c r="X1028" s="78"/>
      <c r="Y1028" s="78"/>
      <c r="Z1028" s="78"/>
      <c r="AA1028" s="78"/>
      <c r="AB1028" s="78"/>
      <c r="AC1028" s="78"/>
      <c r="AD1028" s="78"/>
      <c r="AE1028" s="78"/>
      <c r="AF1028" s="78"/>
      <c r="AG1028" s="78"/>
      <c r="AH1028" s="78"/>
      <c r="AI1028" s="78"/>
    </row>
    <row r="1029" spans="1:35" ht="30" customHeight="1">
      <c r="A1029" s="78"/>
      <c r="B1029" s="78"/>
      <c r="C1029" s="78"/>
      <c r="D1029" s="78"/>
      <c r="E1029" s="89"/>
      <c r="F1029" s="90"/>
      <c r="G1029" s="90"/>
      <c r="H1029" s="78"/>
      <c r="I1029" s="78"/>
      <c r="J1029" s="78"/>
      <c r="K1029" s="78"/>
      <c r="L1029" s="78"/>
      <c r="M1029" s="78"/>
      <c r="N1029" s="78"/>
      <c r="O1029" s="78"/>
      <c r="P1029" s="78"/>
      <c r="Q1029" s="78"/>
      <c r="R1029" s="78"/>
      <c r="S1029" s="78"/>
      <c r="T1029" s="78"/>
      <c r="U1029" s="78"/>
      <c r="V1029" s="78"/>
      <c r="W1029" s="78"/>
      <c r="X1029" s="78"/>
      <c r="Y1029" s="78"/>
      <c r="Z1029" s="78"/>
      <c r="AA1029" s="78"/>
      <c r="AB1029" s="78"/>
      <c r="AC1029" s="78"/>
      <c r="AD1029" s="78"/>
      <c r="AE1029" s="78"/>
      <c r="AF1029" s="78"/>
      <c r="AG1029" s="78"/>
      <c r="AH1029" s="78"/>
      <c r="AI1029" s="78"/>
    </row>
    <row r="1030" spans="1:35" ht="30" customHeight="1">
      <c r="A1030" s="78"/>
      <c r="B1030" s="78"/>
      <c r="C1030" s="78"/>
      <c r="D1030" s="78"/>
      <c r="E1030" s="89"/>
      <c r="F1030" s="90"/>
      <c r="G1030" s="90"/>
      <c r="H1030" s="78"/>
      <c r="I1030" s="78"/>
      <c r="J1030" s="78"/>
      <c r="K1030" s="78"/>
      <c r="L1030" s="78"/>
      <c r="M1030" s="78"/>
      <c r="N1030" s="78"/>
      <c r="O1030" s="78"/>
      <c r="P1030" s="78"/>
      <c r="Q1030" s="78"/>
      <c r="R1030" s="78"/>
      <c r="S1030" s="78"/>
      <c r="T1030" s="78"/>
      <c r="U1030" s="78"/>
      <c r="V1030" s="78"/>
      <c r="W1030" s="78"/>
      <c r="X1030" s="78"/>
      <c r="Y1030" s="78"/>
      <c r="Z1030" s="78"/>
      <c r="AA1030" s="78"/>
      <c r="AB1030" s="78"/>
      <c r="AC1030" s="78"/>
      <c r="AD1030" s="78"/>
      <c r="AE1030" s="78"/>
      <c r="AF1030" s="78"/>
      <c r="AG1030" s="78"/>
      <c r="AH1030" s="78"/>
      <c r="AI1030" s="78"/>
    </row>
    <row r="1031" spans="1:35" ht="30" customHeight="1">
      <c r="A1031" s="78"/>
      <c r="B1031" s="78"/>
      <c r="C1031" s="78"/>
      <c r="D1031" s="78"/>
      <c r="E1031" s="89"/>
      <c r="F1031" s="90"/>
      <c r="G1031" s="90"/>
      <c r="H1031" s="78"/>
      <c r="I1031" s="78"/>
      <c r="J1031" s="78"/>
      <c r="K1031" s="78"/>
      <c r="L1031" s="78"/>
      <c r="M1031" s="78"/>
      <c r="N1031" s="78"/>
      <c r="O1031" s="78"/>
      <c r="P1031" s="78"/>
      <c r="Q1031" s="78"/>
      <c r="R1031" s="78"/>
      <c r="S1031" s="78"/>
      <c r="T1031" s="78"/>
      <c r="U1031" s="78"/>
      <c r="V1031" s="78"/>
      <c r="W1031" s="78"/>
      <c r="X1031" s="78"/>
      <c r="Y1031" s="78"/>
      <c r="Z1031" s="78"/>
      <c r="AA1031" s="78"/>
      <c r="AB1031" s="78"/>
      <c r="AC1031" s="78"/>
      <c r="AD1031" s="78"/>
      <c r="AE1031" s="78"/>
      <c r="AF1031" s="78"/>
      <c r="AG1031" s="78"/>
      <c r="AH1031" s="78"/>
      <c r="AI1031" s="78"/>
    </row>
    <row r="1032" spans="1:35" ht="30" customHeight="1">
      <c r="A1032" s="78"/>
      <c r="B1032" s="78"/>
      <c r="C1032" s="78"/>
      <c r="D1032" s="78"/>
      <c r="E1032" s="89"/>
      <c r="F1032" s="90"/>
      <c r="G1032" s="90"/>
      <c r="H1032" s="78"/>
      <c r="I1032" s="78"/>
      <c r="J1032" s="78"/>
      <c r="K1032" s="78"/>
      <c r="L1032" s="78"/>
      <c r="M1032" s="78"/>
      <c r="N1032" s="78"/>
      <c r="O1032" s="78"/>
      <c r="P1032" s="78"/>
      <c r="Q1032" s="78"/>
      <c r="R1032" s="78"/>
      <c r="S1032" s="78"/>
      <c r="T1032" s="78"/>
      <c r="U1032" s="78"/>
      <c r="V1032" s="78"/>
      <c r="W1032" s="78"/>
      <c r="X1032" s="78"/>
      <c r="Y1032" s="78"/>
      <c r="Z1032" s="78"/>
      <c r="AA1032" s="78"/>
      <c r="AB1032" s="78"/>
      <c r="AC1032" s="78"/>
      <c r="AD1032" s="78"/>
      <c r="AE1032" s="78"/>
      <c r="AF1032" s="78"/>
      <c r="AG1032" s="78"/>
      <c r="AH1032" s="78"/>
      <c r="AI1032" s="78"/>
    </row>
    <row r="1033" spans="1:35" ht="30" customHeight="1">
      <c r="A1033" s="78"/>
      <c r="B1033" s="78"/>
      <c r="C1033" s="78"/>
      <c r="D1033" s="78"/>
      <c r="E1033" s="89"/>
      <c r="F1033" s="90"/>
      <c r="G1033" s="90"/>
      <c r="H1033" s="78"/>
      <c r="I1033" s="78"/>
      <c r="J1033" s="78"/>
      <c r="K1033" s="78"/>
      <c r="L1033" s="78"/>
      <c r="M1033" s="78"/>
      <c r="N1033" s="78"/>
      <c r="O1033" s="78"/>
      <c r="P1033" s="78"/>
      <c r="Q1033" s="78"/>
      <c r="R1033" s="78"/>
      <c r="S1033" s="78"/>
      <c r="T1033" s="78"/>
      <c r="U1033" s="78"/>
      <c r="V1033" s="78"/>
      <c r="W1033" s="78"/>
      <c r="X1033" s="78"/>
      <c r="Y1033" s="78"/>
      <c r="Z1033" s="78"/>
      <c r="AA1033" s="78"/>
      <c r="AB1033" s="78"/>
      <c r="AC1033" s="78"/>
      <c r="AD1033" s="78"/>
      <c r="AE1033" s="78"/>
      <c r="AF1033" s="78"/>
      <c r="AG1033" s="78"/>
      <c r="AH1033" s="78"/>
      <c r="AI1033" s="78"/>
    </row>
    <row r="1034" spans="1:35" ht="30" customHeight="1">
      <c r="A1034" s="78"/>
      <c r="B1034" s="78"/>
      <c r="C1034" s="78"/>
      <c r="D1034" s="78"/>
      <c r="E1034" s="89"/>
      <c r="F1034" s="90"/>
      <c r="G1034" s="90"/>
      <c r="H1034" s="78"/>
      <c r="I1034" s="78"/>
      <c r="J1034" s="78"/>
      <c r="K1034" s="78"/>
      <c r="L1034" s="78"/>
      <c r="M1034" s="78"/>
      <c r="N1034" s="78"/>
      <c r="O1034" s="78"/>
      <c r="P1034" s="78"/>
      <c r="Q1034" s="78"/>
      <c r="R1034" s="78"/>
      <c r="S1034" s="78"/>
      <c r="T1034" s="78"/>
      <c r="U1034" s="78"/>
      <c r="V1034" s="78"/>
      <c r="W1034" s="78"/>
      <c r="X1034" s="78"/>
      <c r="Y1034" s="78"/>
      <c r="Z1034" s="78"/>
      <c r="AA1034" s="78"/>
      <c r="AB1034" s="78"/>
      <c r="AC1034" s="78"/>
      <c r="AD1034" s="78"/>
      <c r="AE1034" s="78"/>
      <c r="AF1034" s="78"/>
      <c r="AG1034" s="78"/>
      <c r="AH1034" s="78"/>
      <c r="AI1034" s="78"/>
    </row>
    <row r="1035" spans="1:35" ht="30" customHeight="1">
      <c r="A1035" s="78"/>
      <c r="B1035" s="78"/>
      <c r="C1035" s="78"/>
      <c r="D1035" s="78"/>
      <c r="E1035" s="89"/>
      <c r="F1035" s="90"/>
      <c r="G1035" s="90"/>
      <c r="H1035" s="78"/>
      <c r="I1035" s="78"/>
      <c r="J1035" s="78"/>
      <c r="K1035" s="78"/>
      <c r="L1035" s="78"/>
      <c r="M1035" s="78"/>
      <c r="N1035" s="78"/>
      <c r="O1035" s="78"/>
      <c r="P1035" s="78"/>
      <c r="Q1035" s="78"/>
      <c r="R1035" s="78"/>
      <c r="S1035" s="78"/>
      <c r="T1035" s="78"/>
      <c r="U1035" s="78"/>
      <c r="V1035" s="78"/>
      <c r="W1035" s="78"/>
      <c r="X1035" s="78"/>
      <c r="Y1035" s="78"/>
      <c r="Z1035" s="78"/>
      <c r="AA1035" s="78"/>
      <c r="AB1035" s="78"/>
      <c r="AC1035" s="78"/>
      <c r="AD1035" s="78"/>
      <c r="AE1035" s="78"/>
      <c r="AF1035" s="78"/>
      <c r="AG1035" s="78"/>
      <c r="AH1035" s="78"/>
      <c r="AI1035" s="78"/>
    </row>
    <row r="1036" spans="1:35" ht="30" customHeight="1">
      <c r="A1036" s="78"/>
      <c r="B1036" s="78"/>
      <c r="C1036" s="78"/>
      <c r="D1036" s="78"/>
      <c r="E1036" s="89"/>
      <c r="F1036" s="90"/>
      <c r="G1036" s="90"/>
      <c r="H1036" s="78"/>
      <c r="I1036" s="78"/>
      <c r="J1036" s="78"/>
      <c r="K1036" s="78"/>
      <c r="L1036" s="78"/>
      <c r="M1036" s="78"/>
      <c r="N1036" s="78"/>
      <c r="O1036" s="78"/>
      <c r="P1036" s="78"/>
      <c r="Q1036" s="78"/>
      <c r="R1036" s="78"/>
      <c r="S1036" s="78"/>
      <c r="T1036" s="78"/>
      <c r="U1036" s="78"/>
      <c r="V1036" s="78"/>
      <c r="W1036" s="78"/>
      <c r="X1036" s="78"/>
      <c r="Y1036" s="78"/>
      <c r="Z1036" s="78"/>
      <c r="AA1036" s="78"/>
      <c r="AB1036" s="78"/>
      <c r="AC1036" s="78"/>
      <c r="AD1036" s="78"/>
      <c r="AE1036" s="78"/>
      <c r="AF1036" s="78"/>
      <c r="AG1036" s="78"/>
      <c r="AH1036" s="78"/>
      <c r="AI1036" s="78"/>
    </row>
    <row r="1037" spans="1:35" ht="30" customHeight="1">
      <c r="A1037" s="78"/>
      <c r="B1037" s="78"/>
      <c r="C1037" s="78"/>
      <c r="D1037" s="78"/>
      <c r="E1037" s="89"/>
      <c r="F1037" s="90"/>
      <c r="G1037" s="90"/>
      <c r="H1037" s="78"/>
      <c r="I1037" s="78"/>
      <c r="J1037" s="78"/>
      <c r="K1037" s="78"/>
      <c r="L1037" s="78"/>
      <c r="M1037" s="78"/>
      <c r="N1037" s="78"/>
      <c r="O1037" s="78"/>
      <c r="P1037" s="78"/>
      <c r="Q1037" s="78"/>
      <c r="R1037" s="78"/>
      <c r="S1037" s="78"/>
      <c r="T1037" s="78"/>
      <c r="U1037" s="78"/>
      <c r="V1037" s="78"/>
      <c r="W1037" s="78"/>
      <c r="X1037" s="78"/>
      <c r="Y1037" s="78"/>
      <c r="Z1037" s="78"/>
      <c r="AA1037" s="78"/>
      <c r="AB1037" s="78"/>
      <c r="AC1037" s="78"/>
      <c r="AD1037" s="78"/>
      <c r="AE1037" s="78"/>
      <c r="AF1037" s="78"/>
      <c r="AG1037" s="78"/>
      <c r="AH1037" s="78"/>
      <c r="AI1037" s="78"/>
    </row>
    <row r="1038" spans="1:35" ht="30" customHeight="1">
      <c r="A1038" s="78"/>
      <c r="B1038" s="78"/>
      <c r="C1038" s="78"/>
      <c r="D1038" s="78"/>
      <c r="E1038" s="89"/>
      <c r="F1038" s="90"/>
      <c r="G1038" s="90"/>
      <c r="H1038" s="78"/>
      <c r="I1038" s="78"/>
      <c r="J1038" s="78"/>
      <c r="K1038" s="78"/>
      <c r="L1038" s="78"/>
      <c r="M1038" s="78"/>
      <c r="N1038" s="78"/>
      <c r="O1038" s="78"/>
      <c r="P1038" s="78"/>
      <c r="Q1038" s="78"/>
      <c r="R1038" s="78"/>
      <c r="S1038" s="78"/>
      <c r="T1038" s="78"/>
      <c r="U1038" s="78"/>
      <c r="V1038" s="78"/>
      <c r="W1038" s="78"/>
      <c r="X1038" s="78"/>
      <c r="Y1038" s="78"/>
      <c r="Z1038" s="78"/>
      <c r="AA1038" s="78"/>
      <c r="AB1038" s="78"/>
      <c r="AC1038" s="78"/>
      <c r="AD1038" s="78"/>
      <c r="AE1038" s="78"/>
      <c r="AF1038" s="78"/>
      <c r="AG1038" s="78"/>
      <c r="AH1038" s="78"/>
      <c r="AI1038" s="78"/>
    </row>
    <row r="1039" spans="1:35" ht="30" customHeight="1">
      <c r="A1039" s="78"/>
      <c r="B1039" s="78"/>
      <c r="C1039" s="78"/>
      <c r="D1039" s="78"/>
      <c r="E1039" s="89"/>
      <c r="F1039" s="90"/>
      <c r="G1039" s="90"/>
      <c r="H1039" s="78"/>
      <c r="I1039" s="78"/>
      <c r="J1039" s="78"/>
      <c r="K1039" s="78"/>
      <c r="L1039" s="78"/>
      <c r="M1039" s="78"/>
      <c r="N1039" s="78"/>
      <c r="O1039" s="78"/>
      <c r="P1039" s="78"/>
      <c r="Q1039" s="78"/>
      <c r="R1039" s="78"/>
      <c r="S1039" s="78"/>
      <c r="T1039" s="78"/>
      <c r="U1039" s="78"/>
      <c r="V1039" s="78"/>
      <c r="W1039" s="78"/>
      <c r="X1039" s="78"/>
      <c r="Y1039" s="78"/>
      <c r="Z1039" s="78"/>
      <c r="AA1039" s="78"/>
      <c r="AB1039" s="78"/>
      <c r="AC1039" s="78"/>
      <c r="AD1039" s="78"/>
      <c r="AE1039" s="78"/>
      <c r="AF1039" s="78"/>
      <c r="AG1039" s="78"/>
      <c r="AH1039" s="78"/>
      <c r="AI1039" s="78"/>
    </row>
    <row r="1040" spans="1:35" ht="30" customHeight="1">
      <c r="A1040" s="78"/>
      <c r="B1040" s="78"/>
      <c r="C1040" s="78"/>
      <c r="D1040" s="78"/>
      <c r="E1040" s="89"/>
      <c r="F1040" s="90"/>
      <c r="G1040" s="90"/>
      <c r="H1040" s="78"/>
      <c r="I1040" s="78"/>
      <c r="J1040" s="78"/>
      <c r="K1040" s="78"/>
      <c r="L1040" s="78"/>
      <c r="M1040" s="78"/>
      <c r="N1040" s="78"/>
      <c r="O1040" s="78"/>
      <c r="P1040" s="78"/>
      <c r="Q1040" s="78"/>
      <c r="R1040" s="78"/>
      <c r="S1040" s="78"/>
      <c r="T1040" s="78"/>
      <c r="U1040" s="78"/>
      <c r="V1040" s="78"/>
      <c r="W1040" s="78"/>
      <c r="X1040" s="78"/>
      <c r="Y1040" s="78"/>
      <c r="Z1040" s="78"/>
      <c r="AA1040" s="78"/>
      <c r="AB1040" s="78"/>
      <c r="AC1040" s="78"/>
      <c r="AD1040" s="78"/>
      <c r="AE1040" s="78"/>
      <c r="AF1040" s="78"/>
      <c r="AG1040" s="78"/>
      <c r="AH1040" s="78"/>
      <c r="AI1040" s="78"/>
    </row>
    <row r="1041" spans="1:35" ht="30" customHeight="1">
      <c r="A1041" s="78"/>
      <c r="B1041" s="78"/>
      <c r="C1041" s="78"/>
      <c r="D1041" s="78"/>
      <c r="E1041" s="89"/>
      <c r="F1041" s="90"/>
      <c r="G1041" s="90"/>
      <c r="H1041" s="78"/>
      <c r="I1041" s="78"/>
      <c r="J1041" s="78"/>
      <c r="K1041" s="78"/>
      <c r="L1041" s="78"/>
      <c r="M1041" s="78"/>
      <c r="N1041" s="78"/>
      <c r="O1041" s="78"/>
      <c r="P1041" s="78"/>
      <c r="Q1041" s="78"/>
      <c r="R1041" s="78"/>
      <c r="S1041" s="78"/>
      <c r="T1041" s="78"/>
      <c r="U1041" s="78"/>
      <c r="V1041" s="78"/>
      <c r="W1041" s="78"/>
      <c r="X1041" s="78"/>
      <c r="Y1041" s="78"/>
      <c r="Z1041" s="78"/>
      <c r="AA1041" s="78"/>
      <c r="AB1041" s="78"/>
      <c r="AC1041" s="78"/>
      <c r="AD1041" s="78"/>
      <c r="AE1041" s="78"/>
      <c r="AF1041" s="78"/>
      <c r="AG1041" s="78"/>
      <c r="AH1041" s="78"/>
      <c r="AI1041" s="78"/>
    </row>
    <row r="1042" spans="1:35" ht="30" customHeight="1">
      <c r="A1042" s="78"/>
      <c r="B1042" s="78"/>
      <c r="C1042" s="78"/>
      <c r="D1042" s="78"/>
      <c r="E1042" s="89"/>
      <c r="F1042" s="90"/>
      <c r="G1042" s="90"/>
      <c r="H1042" s="78"/>
      <c r="I1042" s="78"/>
      <c r="J1042" s="78"/>
      <c r="K1042" s="78"/>
      <c r="L1042" s="78"/>
      <c r="M1042" s="78"/>
      <c r="N1042" s="78"/>
      <c r="O1042" s="78"/>
      <c r="P1042" s="78"/>
      <c r="Q1042" s="78"/>
      <c r="R1042" s="78"/>
      <c r="S1042" s="78"/>
      <c r="T1042" s="78"/>
      <c r="U1042" s="78"/>
      <c r="V1042" s="78"/>
      <c r="W1042" s="78"/>
      <c r="X1042" s="78"/>
      <c r="Y1042" s="78"/>
      <c r="Z1042" s="78"/>
      <c r="AA1042" s="78"/>
      <c r="AB1042" s="78"/>
      <c r="AC1042" s="78"/>
      <c r="AD1042" s="78"/>
      <c r="AE1042" s="78"/>
      <c r="AF1042" s="78"/>
      <c r="AG1042" s="78"/>
      <c r="AH1042" s="78"/>
      <c r="AI1042" s="78"/>
    </row>
    <row r="1043" spans="1:35" ht="30" customHeight="1">
      <c r="A1043" s="78"/>
      <c r="B1043" s="78"/>
      <c r="C1043" s="78"/>
      <c r="D1043" s="78"/>
      <c r="E1043" s="89"/>
      <c r="F1043" s="90"/>
      <c r="G1043" s="90"/>
      <c r="H1043" s="78"/>
      <c r="I1043" s="78"/>
      <c r="J1043" s="78"/>
      <c r="K1043" s="78"/>
      <c r="L1043" s="78"/>
      <c r="M1043" s="78"/>
      <c r="N1043" s="78"/>
      <c r="O1043" s="78"/>
      <c r="P1043" s="78"/>
      <c r="Q1043" s="78"/>
      <c r="R1043" s="78"/>
      <c r="S1043" s="78"/>
      <c r="T1043" s="78"/>
      <c r="U1043" s="78"/>
      <c r="V1043" s="78"/>
      <c r="W1043" s="78"/>
      <c r="X1043" s="78"/>
      <c r="Y1043" s="78"/>
      <c r="Z1043" s="78"/>
      <c r="AA1043" s="78"/>
      <c r="AB1043" s="78"/>
      <c r="AC1043" s="78"/>
      <c r="AD1043" s="78"/>
      <c r="AE1043" s="78"/>
      <c r="AF1043" s="78"/>
      <c r="AG1043" s="78"/>
      <c r="AH1043" s="78"/>
      <c r="AI1043" s="78"/>
    </row>
    <row r="1044" spans="1:35" ht="30" customHeight="1">
      <c r="A1044" s="78"/>
      <c r="B1044" s="78"/>
      <c r="C1044" s="78"/>
      <c r="D1044" s="78"/>
      <c r="E1044" s="89"/>
      <c r="F1044" s="90"/>
      <c r="G1044" s="90"/>
      <c r="H1044" s="78"/>
      <c r="I1044" s="78"/>
      <c r="J1044" s="78"/>
      <c r="K1044" s="78"/>
      <c r="L1044" s="78"/>
      <c r="M1044" s="78"/>
      <c r="N1044" s="78"/>
      <c r="O1044" s="78"/>
      <c r="P1044" s="78"/>
      <c r="Q1044" s="78"/>
      <c r="R1044" s="78"/>
      <c r="S1044" s="78"/>
      <c r="T1044" s="78"/>
      <c r="U1044" s="78"/>
      <c r="V1044" s="78"/>
      <c r="W1044" s="78"/>
      <c r="X1044" s="78"/>
      <c r="Y1044" s="78"/>
      <c r="Z1044" s="78"/>
      <c r="AA1044" s="78"/>
      <c r="AB1044" s="78"/>
      <c r="AC1044" s="78"/>
      <c r="AD1044" s="78"/>
      <c r="AE1044" s="78"/>
      <c r="AF1044" s="78"/>
      <c r="AG1044" s="78"/>
      <c r="AH1044" s="78"/>
      <c r="AI1044" s="78"/>
    </row>
    <row r="1045" spans="1:35" ht="30" customHeight="1">
      <c r="A1045" s="78"/>
      <c r="B1045" s="78"/>
      <c r="C1045" s="78"/>
      <c r="D1045" s="78"/>
      <c r="E1045" s="89"/>
      <c r="F1045" s="90"/>
      <c r="G1045" s="90"/>
      <c r="H1045" s="78"/>
      <c r="I1045" s="78"/>
      <c r="J1045" s="78"/>
      <c r="K1045" s="78"/>
      <c r="L1045" s="78"/>
      <c r="M1045" s="78"/>
      <c r="N1045" s="78"/>
      <c r="O1045" s="78"/>
      <c r="P1045" s="78"/>
      <c r="Q1045" s="78"/>
      <c r="R1045" s="78"/>
      <c r="S1045" s="78"/>
      <c r="T1045" s="78"/>
      <c r="U1045" s="78"/>
      <c r="V1045" s="78"/>
      <c r="W1045" s="78"/>
      <c r="X1045" s="78"/>
      <c r="Y1045" s="78"/>
      <c r="Z1045" s="78"/>
      <c r="AA1045" s="78"/>
      <c r="AB1045" s="78"/>
      <c r="AC1045" s="78"/>
      <c r="AD1045" s="78"/>
      <c r="AE1045" s="78"/>
      <c r="AF1045" s="78"/>
      <c r="AG1045" s="78"/>
      <c r="AH1045" s="78"/>
      <c r="AI1045" s="78"/>
    </row>
    <row r="1046" spans="1:35" ht="30" customHeight="1">
      <c r="A1046" s="78"/>
      <c r="B1046" s="78"/>
      <c r="C1046" s="78"/>
      <c r="D1046" s="78"/>
      <c r="E1046" s="89"/>
      <c r="F1046" s="90"/>
      <c r="G1046" s="90"/>
      <c r="H1046" s="78"/>
      <c r="I1046" s="78"/>
      <c r="J1046" s="78"/>
      <c r="K1046" s="78"/>
      <c r="L1046" s="78"/>
      <c r="M1046" s="78"/>
      <c r="N1046" s="78"/>
      <c r="O1046" s="78"/>
      <c r="P1046" s="78"/>
      <c r="Q1046" s="78"/>
      <c r="R1046" s="78"/>
      <c r="S1046" s="78"/>
      <c r="T1046" s="78"/>
      <c r="U1046" s="78"/>
      <c r="V1046" s="78"/>
      <c r="W1046" s="78"/>
      <c r="X1046" s="78"/>
      <c r="Y1046" s="78"/>
      <c r="Z1046" s="78"/>
      <c r="AA1046" s="78"/>
      <c r="AB1046" s="78"/>
      <c r="AC1046" s="78"/>
      <c r="AD1046" s="78"/>
      <c r="AE1046" s="78"/>
      <c r="AF1046" s="78"/>
      <c r="AG1046" s="78"/>
      <c r="AH1046" s="78"/>
      <c r="AI1046" s="78"/>
    </row>
    <row r="1047" spans="1:35" ht="30" customHeight="1">
      <c r="A1047" s="78"/>
      <c r="B1047" s="78"/>
      <c r="C1047" s="78"/>
      <c r="D1047" s="78"/>
      <c r="E1047" s="89"/>
      <c r="F1047" s="90"/>
      <c r="G1047" s="90"/>
      <c r="H1047" s="78"/>
      <c r="I1047" s="78"/>
      <c r="J1047" s="78"/>
      <c r="K1047" s="78"/>
      <c r="L1047" s="78"/>
      <c r="M1047" s="78"/>
      <c r="N1047" s="78"/>
      <c r="O1047" s="78"/>
      <c r="P1047" s="78"/>
      <c r="Q1047" s="78"/>
      <c r="R1047" s="78"/>
      <c r="S1047" s="78"/>
      <c r="T1047" s="78"/>
      <c r="U1047" s="78"/>
      <c r="V1047" s="78"/>
      <c r="W1047" s="78"/>
      <c r="X1047" s="78"/>
      <c r="Y1047" s="78"/>
      <c r="Z1047" s="78"/>
      <c r="AA1047" s="78"/>
      <c r="AB1047" s="78"/>
      <c r="AC1047" s="78"/>
      <c r="AD1047" s="78"/>
      <c r="AE1047" s="78"/>
      <c r="AF1047" s="78"/>
      <c r="AG1047" s="78"/>
      <c r="AH1047" s="78"/>
      <c r="AI1047" s="78"/>
    </row>
    <row r="1048" spans="1:35" ht="30" customHeight="1">
      <c r="A1048" s="78"/>
      <c r="B1048" s="78"/>
      <c r="C1048" s="78"/>
      <c r="D1048" s="78"/>
      <c r="E1048" s="89"/>
      <c r="F1048" s="90"/>
      <c r="G1048" s="90"/>
      <c r="H1048" s="78"/>
      <c r="I1048" s="78"/>
      <c r="J1048" s="78"/>
      <c r="K1048" s="78"/>
      <c r="L1048" s="78"/>
      <c r="M1048" s="78"/>
      <c r="N1048" s="78"/>
      <c r="O1048" s="78"/>
      <c r="P1048" s="78"/>
      <c r="Q1048" s="78"/>
      <c r="R1048" s="78"/>
      <c r="S1048" s="78"/>
      <c r="T1048" s="78"/>
      <c r="U1048" s="78"/>
      <c r="V1048" s="78"/>
      <c r="W1048" s="78"/>
      <c r="X1048" s="78"/>
      <c r="Y1048" s="78"/>
      <c r="Z1048" s="78"/>
      <c r="AA1048" s="78"/>
      <c r="AB1048" s="78"/>
      <c r="AC1048" s="78"/>
      <c r="AD1048" s="78"/>
      <c r="AE1048" s="78"/>
      <c r="AF1048" s="78"/>
      <c r="AG1048" s="78"/>
      <c r="AH1048" s="78"/>
      <c r="AI1048" s="78"/>
    </row>
    <row r="1049" spans="1:35" ht="30" customHeight="1">
      <c r="A1049" s="78"/>
      <c r="B1049" s="78"/>
      <c r="C1049" s="78"/>
      <c r="D1049" s="78"/>
      <c r="E1049" s="89"/>
      <c r="F1049" s="90"/>
      <c r="G1049" s="90"/>
      <c r="H1049" s="78"/>
      <c r="I1049" s="78"/>
      <c r="J1049" s="78"/>
      <c r="K1049" s="78"/>
      <c r="L1049" s="78"/>
      <c r="M1049" s="78"/>
      <c r="N1049" s="78"/>
      <c r="O1049" s="78"/>
      <c r="P1049" s="78"/>
      <c r="Q1049" s="78"/>
      <c r="R1049" s="78"/>
      <c r="S1049" s="78"/>
      <c r="T1049" s="78"/>
      <c r="U1049" s="78"/>
      <c r="V1049" s="78"/>
      <c r="W1049" s="78"/>
      <c r="X1049" s="78"/>
      <c r="Y1049" s="78"/>
      <c r="Z1049" s="78"/>
      <c r="AA1049" s="78"/>
      <c r="AB1049" s="78"/>
      <c r="AC1049" s="78"/>
      <c r="AD1049" s="78"/>
      <c r="AE1049" s="78"/>
      <c r="AF1049" s="78"/>
      <c r="AG1049" s="78"/>
      <c r="AH1049" s="78"/>
      <c r="AI1049" s="78"/>
    </row>
    <row r="1050" spans="1:35" ht="30" customHeight="1">
      <c r="A1050" s="78"/>
      <c r="B1050" s="78"/>
      <c r="C1050" s="78"/>
      <c r="D1050" s="78"/>
      <c r="E1050" s="89"/>
      <c r="F1050" s="90"/>
      <c r="G1050" s="90"/>
      <c r="H1050" s="78"/>
      <c r="I1050" s="78"/>
      <c r="J1050" s="78"/>
      <c r="K1050" s="78"/>
      <c r="L1050" s="78"/>
      <c r="M1050" s="78"/>
      <c r="N1050" s="78"/>
      <c r="O1050" s="78"/>
      <c r="P1050" s="78"/>
      <c r="Q1050" s="78"/>
      <c r="R1050" s="78"/>
      <c r="S1050" s="78"/>
      <c r="T1050" s="78"/>
      <c r="U1050" s="78"/>
      <c r="V1050" s="78"/>
      <c r="W1050" s="78"/>
      <c r="X1050" s="78"/>
      <c r="Y1050" s="78"/>
      <c r="Z1050" s="78"/>
      <c r="AA1050" s="78"/>
      <c r="AB1050" s="78"/>
      <c r="AC1050" s="78"/>
      <c r="AD1050" s="78"/>
      <c r="AE1050" s="78"/>
      <c r="AF1050" s="78"/>
      <c r="AG1050" s="78"/>
      <c r="AH1050" s="78"/>
      <c r="AI1050" s="78"/>
    </row>
  </sheetData>
  <mergeCells count="1405">
    <mergeCell ref="B129:B133"/>
    <mergeCell ref="C129:C133"/>
    <mergeCell ref="D129:D133"/>
    <mergeCell ref="F129:F133"/>
    <mergeCell ref="G129:G133"/>
    <mergeCell ref="H129:H133"/>
    <mergeCell ref="B134:O135"/>
    <mergeCell ref="F138:O138"/>
    <mergeCell ref="E129:E133"/>
    <mergeCell ref="C138:E138"/>
    <mergeCell ref="B139:B140"/>
    <mergeCell ref="C139:C140"/>
    <mergeCell ref="D139:D140"/>
    <mergeCell ref="E139:E140"/>
    <mergeCell ref="F139:F140"/>
    <mergeCell ref="O146:O150"/>
    <mergeCell ref="B141:B145"/>
    <mergeCell ref="C141:C145"/>
    <mergeCell ref="D141:D145"/>
    <mergeCell ref="E141:E145"/>
    <mergeCell ref="F141:F145"/>
    <mergeCell ref="G141:G145"/>
    <mergeCell ref="H141:H145"/>
    <mergeCell ref="B146:B150"/>
    <mergeCell ref="C146:C150"/>
    <mergeCell ref="D146:D150"/>
    <mergeCell ref="E146:E150"/>
    <mergeCell ref="F146:F150"/>
    <mergeCell ref="G146:G150"/>
    <mergeCell ref="H146:H150"/>
    <mergeCell ref="B114:B118"/>
    <mergeCell ref="C114:C118"/>
    <mergeCell ref="D114:D118"/>
    <mergeCell ref="E114:E118"/>
    <mergeCell ref="F114:F118"/>
    <mergeCell ref="G114:G118"/>
    <mergeCell ref="H114:H118"/>
    <mergeCell ref="I124:I128"/>
    <mergeCell ref="N124:N128"/>
    <mergeCell ref="O124:O128"/>
    <mergeCell ref="B124:B128"/>
    <mergeCell ref="C124:C128"/>
    <mergeCell ref="D124:D128"/>
    <mergeCell ref="E124:E128"/>
    <mergeCell ref="I151:I155"/>
    <mergeCell ref="G124:G128"/>
    <mergeCell ref="H124:H128"/>
    <mergeCell ref="I129:I133"/>
    <mergeCell ref="N129:N133"/>
    <mergeCell ref="O129:O133"/>
    <mergeCell ref="G139:G140"/>
    <mergeCell ref="H139:H140"/>
    <mergeCell ref="I139:I140"/>
    <mergeCell ref="J139:M139"/>
    <mergeCell ref="N139:N140"/>
    <mergeCell ref="O139:O140"/>
    <mergeCell ref="J140:M140"/>
    <mergeCell ref="I141:I145"/>
    <mergeCell ref="I146:I150"/>
    <mergeCell ref="N146:N150"/>
    <mergeCell ref="F124:F128"/>
    <mergeCell ref="C151:C155"/>
    <mergeCell ref="C170:E170"/>
    <mergeCell ref="B161:B165"/>
    <mergeCell ref="B171:B172"/>
    <mergeCell ref="C171:C172"/>
    <mergeCell ref="D171:D172"/>
    <mergeCell ref="E171:E172"/>
    <mergeCell ref="F171:F172"/>
    <mergeCell ref="G171:G172"/>
    <mergeCell ref="D151:D155"/>
    <mergeCell ref="E151:E155"/>
    <mergeCell ref="F151:F155"/>
    <mergeCell ref="G151:G155"/>
    <mergeCell ref="H151:H155"/>
    <mergeCell ref="H156:H160"/>
    <mergeCell ref="I156:I160"/>
    <mergeCell ref="B151:B155"/>
    <mergeCell ref="B156:B160"/>
    <mergeCell ref="C156:C160"/>
    <mergeCell ref="D156:D160"/>
    <mergeCell ref="E156:E160"/>
    <mergeCell ref="F156:F160"/>
    <mergeCell ref="G156:G160"/>
    <mergeCell ref="I161:I165"/>
    <mergeCell ref="B166:O167"/>
    <mergeCell ref="N151:N155"/>
    <mergeCell ref="O151:O155"/>
    <mergeCell ref="N156:N160"/>
    <mergeCell ref="C161:C165"/>
    <mergeCell ref="D161:D165"/>
    <mergeCell ref="E161:E165"/>
    <mergeCell ref="N173:N175"/>
    <mergeCell ref="N176:N178"/>
    <mergeCell ref="O176:O178"/>
    <mergeCell ref="P176:P178"/>
    <mergeCell ref="Q176:Q178"/>
    <mergeCell ref="N179:N181"/>
    <mergeCell ref="O179:O181"/>
    <mergeCell ref="C179:C181"/>
    <mergeCell ref="D179:D181"/>
    <mergeCell ref="E179:E181"/>
    <mergeCell ref="F179:F181"/>
    <mergeCell ref="G179:G181"/>
    <mergeCell ref="H179:H181"/>
    <mergeCell ref="I179:I181"/>
    <mergeCell ref="B179:B181"/>
    <mergeCell ref="O173:O175"/>
    <mergeCell ref="P173:P175"/>
    <mergeCell ref="Q173:Q175"/>
    <mergeCell ref="C173:C175"/>
    <mergeCell ref="D173:D175"/>
    <mergeCell ref="E173:E175"/>
    <mergeCell ref="F173:F175"/>
    <mergeCell ref="G173:G175"/>
    <mergeCell ref="H173:H175"/>
    <mergeCell ref="I173:I175"/>
    <mergeCell ref="H176:H178"/>
    <mergeCell ref="I176:I178"/>
    <mergeCell ref="B173:B175"/>
    <mergeCell ref="B176:B178"/>
    <mergeCell ref="C176:C178"/>
    <mergeCell ref="B182:B184"/>
    <mergeCell ref="C182:C184"/>
    <mergeCell ref="D182:D184"/>
    <mergeCell ref="E182:E184"/>
    <mergeCell ref="F182:F184"/>
    <mergeCell ref="G182:G184"/>
    <mergeCell ref="R193:R194"/>
    <mergeCell ref="S193:S194"/>
    <mergeCell ref="N195:N197"/>
    <mergeCell ref="O195:O197"/>
    <mergeCell ref="P195:P197"/>
    <mergeCell ref="Q195:Q197"/>
    <mergeCell ref="R195:R197"/>
    <mergeCell ref="S195:S197"/>
    <mergeCell ref="B188:O189"/>
    <mergeCell ref="P188:Q188"/>
    <mergeCell ref="F192:O192"/>
    <mergeCell ref="P192:R192"/>
    <mergeCell ref="J193:M193"/>
    <mergeCell ref="N193:N194"/>
    <mergeCell ref="O193:O194"/>
    <mergeCell ref="J194:M194"/>
    <mergeCell ref="Q185:Q187"/>
    <mergeCell ref="P189:Q189"/>
    <mergeCell ref="N182:N184"/>
    <mergeCell ref="O182:O184"/>
    <mergeCell ref="P182:P184"/>
    <mergeCell ref="Q182:Q184"/>
    <mergeCell ref="N185:N187"/>
    <mergeCell ref="O185:O187"/>
    <mergeCell ref="P185:P187"/>
    <mergeCell ref="G193:G194"/>
    <mergeCell ref="D286:D288"/>
    <mergeCell ref="E286:E288"/>
    <mergeCell ref="F286:F288"/>
    <mergeCell ref="G286:G288"/>
    <mergeCell ref="H286:H288"/>
    <mergeCell ref="R204:R206"/>
    <mergeCell ref="S204:S206"/>
    <mergeCell ref="R207:R209"/>
    <mergeCell ref="S207:S209"/>
    <mergeCell ref="R217:R219"/>
    <mergeCell ref="S217:S219"/>
    <mergeCell ref="S220:S222"/>
    <mergeCell ref="R220:R222"/>
    <mergeCell ref="R223:R225"/>
    <mergeCell ref="R226:R228"/>
    <mergeCell ref="R229:R231"/>
    <mergeCell ref="R239:R241"/>
    <mergeCell ref="R242:R244"/>
    <mergeCell ref="R245:R247"/>
    <mergeCell ref="P207:P209"/>
    <mergeCell ref="Q207:Q209"/>
    <mergeCell ref="O251:O253"/>
    <mergeCell ref="P251:P253"/>
    <mergeCell ref="P248:P250"/>
    <mergeCell ref="Q248:Q250"/>
    <mergeCell ref="N251:N253"/>
    <mergeCell ref="O264:O266"/>
    <mergeCell ref="P264:P266"/>
    <mergeCell ref="Q251:Q253"/>
    <mergeCell ref="P255:Q255"/>
    <mergeCell ref="P232:Q232"/>
    <mergeCell ref="B232:O233"/>
    <mergeCell ref="S383:S385"/>
    <mergeCell ref="T364:T365"/>
    <mergeCell ref="T369:T370"/>
    <mergeCell ref="T371:T385"/>
    <mergeCell ref="T386:T387"/>
    <mergeCell ref="T327:T341"/>
    <mergeCell ref="S339:S341"/>
    <mergeCell ref="T342:T343"/>
    <mergeCell ref="T347:T348"/>
    <mergeCell ref="T349:T363"/>
    <mergeCell ref="S352:S354"/>
    <mergeCell ref="S355:S357"/>
    <mergeCell ref="I286:I288"/>
    <mergeCell ref="N286:N288"/>
    <mergeCell ref="O286:O288"/>
    <mergeCell ref="P286:P288"/>
    <mergeCell ref="Q286:Q288"/>
    <mergeCell ref="R286:R288"/>
    <mergeCell ref="S286:S288"/>
    <mergeCell ref="R305:R307"/>
    <mergeCell ref="Q289:Q291"/>
    <mergeCell ref="O292:O294"/>
    <mergeCell ref="P292:P294"/>
    <mergeCell ref="Q292:Q294"/>
    <mergeCell ref="N336:N338"/>
    <mergeCell ref="O336:O338"/>
    <mergeCell ref="P336:P338"/>
    <mergeCell ref="Q336:Q338"/>
    <mergeCell ref="R336:R338"/>
    <mergeCell ref="S336:S338"/>
    <mergeCell ref="P377:P379"/>
    <mergeCell ref="Q377:Q379"/>
    <mergeCell ref="S259:S260"/>
    <mergeCell ref="T173:T187"/>
    <mergeCell ref="R176:R178"/>
    <mergeCell ref="S176:S178"/>
    <mergeCell ref="S179:S181"/>
    <mergeCell ref="S182:S184"/>
    <mergeCell ref="R185:R187"/>
    <mergeCell ref="S185:S187"/>
    <mergeCell ref="R198:R200"/>
    <mergeCell ref="S198:S200"/>
    <mergeCell ref="R201:R203"/>
    <mergeCell ref="S201:S203"/>
    <mergeCell ref="T188:T189"/>
    <mergeCell ref="T193:T194"/>
    <mergeCell ref="T195:T209"/>
    <mergeCell ref="R173:R175"/>
    <mergeCell ref="S173:S175"/>
    <mergeCell ref="R179:R181"/>
    <mergeCell ref="R182:R184"/>
    <mergeCell ref="P236:R236"/>
    <mergeCell ref="P179:P181"/>
    <mergeCell ref="Q179:Q181"/>
    <mergeCell ref="S380:S382"/>
    <mergeCell ref="T210:T211"/>
    <mergeCell ref="T215:T216"/>
    <mergeCell ref="T217:T231"/>
    <mergeCell ref="T232:T233"/>
    <mergeCell ref="R248:R250"/>
    <mergeCell ref="R251:R253"/>
    <mergeCell ref="R261:R263"/>
    <mergeCell ref="R264:R266"/>
    <mergeCell ref="S264:S266"/>
    <mergeCell ref="R267:R269"/>
    <mergeCell ref="S267:S269"/>
    <mergeCell ref="T237:T238"/>
    <mergeCell ref="T239:T253"/>
    <mergeCell ref="T254:T255"/>
    <mergeCell ref="T259:T260"/>
    <mergeCell ref="T261:T275"/>
    <mergeCell ref="T276:T277"/>
    <mergeCell ref="S270:S272"/>
    <mergeCell ref="S273:S275"/>
    <mergeCell ref="S215:S216"/>
    <mergeCell ref="S237:S238"/>
    <mergeCell ref="S251:S253"/>
    <mergeCell ref="S261:S263"/>
    <mergeCell ref="S223:S225"/>
    <mergeCell ref="S226:S228"/>
    <mergeCell ref="S229:S231"/>
    <mergeCell ref="S239:S241"/>
    <mergeCell ref="S242:S244"/>
    <mergeCell ref="S245:S247"/>
    <mergeCell ref="S248:S250"/>
    <mergeCell ref="R259:R260"/>
    <mergeCell ref="P146:P150"/>
    <mergeCell ref="T281:T282"/>
    <mergeCell ref="T283:T297"/>
    <mergeCell ref="T298:T299"/>
    <mergeCell ref="T303:T304"/>
    <mergeCell ref="T305:T319"/>
    <mergeCell ref="S308:S310"/>
    <mergeCell ref="T320:T321"/>
    <mergeCell ref="T325:T326"/>
    <mergeCell ref="R374:R376"/>
    <mergeCell ref="R377:R379"/>
    <mergeCell ref="R380:R382"/>
    <mergeCell ref="R383:R385"/>
    <mergeCell ref="R308:R310"/>
    <mergeCell ref="R311:R313"/>
    <mergeCell ref="R339:R341"/>
    <mergeCell ref="R352:R354"/>
    <mergeCell ref="R355:R357"/>
    <mergeCell ref="R358:R360"/>
    <mergeCell ref="R361:R363"/>
    <mergeCell ref="S289:S291"/>
    <mergeCell ref="S292:S294"/>
    <mergeCell ref="S295:S297"/>
    <mergeCell ref="S283:S285"/>
    <mergeCell ref="S305:S307"/>
    <mergeCell ref="R347:R348"/>
    <mergeCell ref="S347:S348"/>
    <mergeCell ref="P346:R346"/>
    <mergeCell ref="S358:S360"/>
    <mergeCell ref="S361:S363"/>
    <mergeCell ref="S374:S376"/>
    <mergeCell ref="S377:S379"/>
    <mergeCell ref="B286:B288"/>
    <mergeCell ref="C286:C288"/>
    <mergeCell ref="T171:T172"/>
    <mergeCell ref="N141:N145"/>
    <mergeCell ref="O141:O145"/>
    <mergeCell ref="P141:P145"/>
    <mergeCell ref="Q141:Q145"/>
    <mergeCell ref="R141:R145"/>
    <mergeCell ref="S141:S145"/>
    <mergeCell ref="T141:T165"/>
    <mergeCell ref="N161:N165"/>
    <mergeCell ref="O161:O165"/>
    <mergeCell ref="R161:R165"/>
    <mergeCell ref="S161:S165"/>
    <mergeCell ref="T166:T167"/>
    <mergeCell ref="Q146:Q150"/>
    <mergeCell ref="R146:R150"/>
    <mergeCell ref="S146:S150"/>
    <mergeCell ref="P151:P155"/>
    <mergeCell ref="Q151:Q155"/>
    <mergeCell ref="R151:R155"/>
    <mergeCell ref="S151:S155"/>
    <mergeCell ref="O156:O160"/>
    <mergeCell ref="F170:O170"/>
    <mergeCell ref="H171:H172"/>
    <mergeCell ref="I171:I172"/>
    <mergeCell ref="J171:M171"/>
    <mergeCell ref="N171:N172"/>
    <mergeCell ref="O171:O172"/>
    <mergeCell ref="J172:M172"/>
    <mergeCell ref="F161:F165"/>
    <mergeCell ref="G161:G165"/>
    <mergeCell ref="R289:R291"/>
    <mergeCell ref="N283:N285"/>
    <mergeCell ref="O283:O285"/>
    <mergeCell ref="P283:P285"/>
    <mergeCell ref="Q283:Q285"/>
    <mergeCell ref="R283:R285"/>
    <mergeCell ref="P270:P272"/>
    <mergeCell ref="Q270:Q272"/>
    <mergeCell ref="P273:P275"/>
    <mergeCell ref="Q273:Q275"/>
    <mergeCell ref="N264:N266"/>
    <mergeCell ref="N267:N269"/>
    <mergeCell ref="O267:O269"/>
    <mergeCell ref="P267:P269"/>
    <mergeCell ref="Q267:Q269"/>
    <mergeCell ref="N270:N272"/>
    <mergeCell ref="O270:O272"/>
    <mergeCell ref="N289:N291"/>
    <mergeCell ref="O289:O291"/>
    <mergeCell ref="P289:P291"/>
    <mergeCell ref="R270:R272"/>
    <mergeCell ref="R273:R275"/>
    <mergeCell ref="N237:N238"/>
    <mergeCell ref="O237:O238"/>
    <mergeCell ref="R237:R238"/>
    <mergeCell ref="J260:M260"/>
    <mergeCell ref="J237:M237"/>
    <mergeCell ref="J238:M238"/>
    <mergeCell ref="B254:O255"/>
    <mergeCell ref="P254:Q254"/>
    <mergeCell ref="F258:O258"/>
    <mergeCell ref="P258:R258"/>
    <mergeCell ref="J259:M259"/>
    <mergeCell ref="G242:G244"/>
    <mergeCell ref="B261:B263"/>
    <mergeCell ref="H270:H272"/>
    <mergeCell ref="I270:I272"/>
    <mergeCell ref="D264:D266"/>
    <mergeCell ref="E264:E266"/>
    <mergeCell ref="F264:F266"/>
    <mergeCell ref="G264:G266"/>
    <mergeCell ref="G259:G260"/>
    <mergeCell ref="H259:H260"/>
    <mergeCell ref="H237:H238"/>
    <mergeCell ref="I237:I238"/>
    <mergeCell ref="B245:B247"/>
    <mergeCell ref="B248:B250"/>
    <mergeCell ref="C248:C250"/>
    <mergeCell ref="D248:D250"/>
    <mergeCell ref="E248:E250"/>
    <mergeCell ref="F248:F250"/>
    <mergeCell ref="G248:G250"/>
    <mergeCell ref="B264:B266"/>
    <mergeCell ref="G245:G247"/>
    <mergeCell ref="C201:C203"/>
    <mergeCell ref="D201:D203"/>
    <mergeCell ref="E201:E203"/>
    <mergeCell ref="E251:E253"/>
    <mergeCell ref="C258:E258"/>
    <mergeCell ref="B267:B269"/>
    <mergeCell ref="B270:B272"/>
    <mergeCell ref="C270:C272"/>
    <mergeCell ref="D270:D272"/>
    <mergeCell ref="E270:E272"/>
    <mergeCell ref="F270:F272"/>
    <mergeCell ref="G270:G272"/>
    <mergeCell ref="B259:B260"/>
    <mergeCell ref="F220:F222"/>
    <mergeCell ref="G220:G222"/>
    <mergeCell ref="G237:G238"/>
    <mergeCell ref="B229:B231"/>
    <mergeCell ref="B239:B241"/>
    <mergeCell ref="B242:B244"/>
    <mergeCell ref="C214:E214"/>
    <mergeCell ref="G229:G231"/>
    <mergeCell ref="C223:C225"/>
    <mergeCell ref="D223:D225"/>
    <mergeCell ref="E223:E225"/>
    <mergeCell ref="F223:F225"/>
    <mergeCell ref="G223:G225"/>
    <mergeCell ref="F236:O236"/>
    <mergeCell ref="C264:C266"/>
    <mergeCell ref="E229:E231"/>
    <mergeCell ref="C236:E236"/>
    <mergeCell ref="B237:B238"/>
    <mergeCell ref="C237:C238"/>
    <mergeCell ref="C281:C282"/>
    <mergeCell ref="D281:D282"/>
    <mergeCell ref="S281:S282"/>
    <mergeCell ref="G281:G282"/>
    <mergeCell ref="H281:H282"/>
    <mergeCell ref="I281:I282"/>
    <mergeCell ref="J281:M281"/>
    <mergeCell ref="J282:M282"/>
    <mergeCell ref="N281:N282"/>
    <mergeCell ref="O281:O282"/>
    <mergeCell ref="B276:O277"/>
    <mergeCell ref="P276:Q276"/>
    <mergeCell ref="P277:Q277"/>
    <mergeCell ref="C280:E280"/>
    <mergeCell ref="F280:O280"/>
    <mergeCell ref="P280:R280"/>
    <mergeCell ref="B281:B282"/>
    <mergeCell ref="R281:R282"/>
    <mergeCell ref="B273:B275"/>
    <mergeCell ref="C273:C275"/>
    <mergeCell ref="G283:G285"/>
    <mergeCell ref="H283:H285"/>
    <mergeCell ref="I283:I285"/>
    <mergeCell ref="E281:E282"/>
    <mergeCell ref="F281:F282"/>
    <mergeCell ref="B283:B285"/>
    <mergeCell ref="C283:C285"/>
    <mergeCell ref="D283:D285"/>
    <mergeCell ref="E283:E285"/>
    <mergeCell ref="F283:F285"/>
    <mergeCell ref="H292:H294"/>
    <mergeCell ref="I292:I294"/>
    <mergeCell ref="D273:D275"/>
    <mergeCell ref="E273:E275"/>
    <mergeCell ref="F273:F275"/>
    <mergeCell ref="G273:G275"/>
    <mergeCell ref="H273:H275"/>
    <mergeCell ref="I273:I275"/>
    <mergeCell ref="C289:C291"/>
    <mergeCell ref="D289:D291"/>
    <mergeCell ref="E289:E291"/>
    <mergeCell ref="F289:F291"/>
    <mergeCell ref="G289:G291"/>
    <mergeCell ref="H289:H291"/>
    <mergeCell ref="I289:I291"/>
    <mergeCell ref="B289:B291"/>
    <mergeCell ref="B292:B294"/>
    <mergeCell ref="C292:C294"/>
    <mergeCell ref="D292:D294"/>
    <mergeCell ref="E292:E294"/>
    <mergeCell ref="R292:R294"/>
    <mergeCell ref="R295:R297"/>
    <mergeCell ref="H330:H332"/>
    <mergeCell ref="I330:I332"/>
    <mergeCell ref="H303:H304"/>
    <mergeCell ref="I303:I304"/>
    <mergeCell ref="J303:M303"/>
    <mergeCell ref="N303:N304"/>
    <mergeCell ref="O303:O304"/>
    <mergeCell ref="R303:R304"/>
    <mergeCell ref="J325:M325"/>
    <mergeCell ref="O325:O326"/>
    <mergeCell ref="R325:R326"/>
    <mergeCell ref="H314:H316"/>
    <mergeCell ref="I317:I319"/>
    <mergeCell ref="N317:N319"/>
    <mergeCell ref="O317:O319"/>
    <mergeCell ref="P317:P319"/>
    <mergeCell ref="Q317:Q319"/>
    <mergeCell ref="R317:R319"/>
    <mergeCell ref="H311:H313"/>
    <mergeCell ref="I311:I313"/>
    <mergeCell ref="B295:B297"/>
    <mergeCell ref="B303:B304"/>
    <mergeCell ref="C303:C304"/>
    <mergeCell ref="D303:D304"/>
    <mergeCell ref="E303:E304"/>
    <mergeCell ref="F303:F304"/>
    <mergeCell ref="G303:G304"/>
    <mergeCell ref="B305:B307"/>
    <mergeCell ref="F292:F294"/>
    <mergeCell ref="G292:G294"/>
    <mergeCell ref="I295:I297"/>
    <mergeCell ref="B298:O299"/>
    <mergeCell ref="P298:Q298"/>
    <mergeCell ref="N292:N294"/>
    <mergeCell ref="N295:N297"/>
    <mergeCell ref="O295:O297"/>
    <mergeCell ref="P295:P297"/>
    <mergeCell ref="Q295:Q297"/>
    <mergeCell ref="P299:Q299"/>
    <mergeCell ref="C295:C297"/>
    <mergeCell ref="S311:S313"/>
    <mergeCell ref="O308:O310"/>
    <mergeCell ref="P308:P310"/>
    <mergeCell ref="N308:N310"/>
    <mergeCell ref="N311:N313"/>
    <mergeCell ref="O311:O313"/>
    <mergeCell ref="P311:P313"/>
    <mergeCell ref="Q311:Q313"/>
    <mergeCell ref="Q308:Q310"/>
    <mergeCell ref="D295:D297"/>
    <mergeCell ref="E295:E297"/>
    <mergeCell ref="F295:F297"/>
    <mergeCell ref="G295:G297"/>
    <mergeCell ref="H295:H297"/>
    <mergeCell ref="C302:E302"/>
    <mergeCell ref="C305:C307"/>
    <mergeCell ref="D305:D307"/>
    <mergeCell ref="E305:E307"/>
    <mergeCell ref="F305:F307"/>
    <mergeCell ref="G305:G307"/>
    <mergeCell ref="I305:I307"/>
    <mergeCell ref="N305:N307"/>
    <mergeCell ref="O305:O307"/>
    <mergeCell ref="P305:P307"/>
    <mergeCell ref="Q305:Q307"/>
    <mergeCell ref="H305:H307"/>
    <mergeCell ref="F302:O302"/>
    <mergeCell ref="P302:R302"/>
    <mergeCell ref="S303:S304"/>
    <mergeCell ref="J304:M304"/>
    <mergeCell ref="S325:S326"/>
    <mergeCell ref="J326:M326"/>
    <mergeCell ref="N325:N326"/>
    <mergeCell ref="N327:N329"/>
    <mergeCell ref="O327:O329"/>
    <mergeCell ref="P327:P329"/>
    <mergeCell ref="Q327:Q329"/>
    <mergeCell ref="R327:R329"/>
    <mergeCell ref="S327:S329"/>
    <mergeCell ref="Q333:Q335"/>
    <mergeCell ref="R333:R335"/>
    <mergeCell ref="N333:N335"/>
    <mergeCell ref="N330:N332"/>
    <mergeCell ref="O330:O332"/>
    <mergeCell ref="P330:P332"/>
    <mergeCell ref="Q330:Q332"/>
    <mergeCell ref="R330:R332"/>
    <mergeCell ref="S330:S332"/>
    <mergeCell ref="S333:S335"/>
    <mergeCell ref="C333:C335"/>
    <mergeCell ref="D333:D335"/>
    <mergeCell ref="E333:E335"/>
    <mergeCell ref="F333:F335"/>
    <mergeCell ref="G333:G335"/>
    <mergeCell ref="H333:H335"/>
    <mergeCell ref="I333:I335"/>
    <mergeCell ref="O333:O335"/>
    <mergeCell ref="P333:P335"/>
    <mergeCell ref="F336:F338"/>
    <mergeCell ref="G336:G338"/>
    <mergeCell ref="B358:B360"/>
    <mergeCell ref="C361:C363"/>
    <mergeCell ref="D361:D363"/>
    <mergeCell ref="E361:E363"/>
    <mergeCell ref="F361:F363"/>
    <mergeCell ref="G361:G363"/>
    <mergeCell ref="O349:O351"/>
    <mergeCell ref="P349:P351"/>
    <mergeCell ref="G349:G351"/>
    <mergeCell ref="H349:H351"/>
    <mergeCell ref="I349:I351"/>
    <mergeCell ref="G347:G348"/>
    <mergeCell ref="H347:H348"/>
    <mergeCell ref="B349:B351"/>
    <mergeCell ref="C349:C351"/>
    <mergeCell ref="D349:D351"/>
    <mergeCell ref="E349:E351"/>
    <mergeCell ref="F349:F351"/>
    <mergeCell ref="G358:G360"/>
    <mergeCell ref="H358:H360"/>
    <mergeCell ref="H355:H357"/>
    <mergeCell ref="H380:H382"/>
    <mergeCell ref="I380:I382"/>
    <mergeCell ref="C377:C379"/>
    <mergeCell ref="D377:D379"/>
    <mergeCell ref="E377:E379"/>
    <mergeCell ref="F377:F379"/>
    <mergeCell ref="G377:G379"/>
    <mergeCell ref="H377:H379"/>
    <mergeCell ref="I377:I379"/>
    <mergeCell ref="B377:B379"/>
    <mergeCell ref="B380:B382"/>
    <mergeCell ref="C380:C382"/>
    <mergeCell ref="D380:D382"/>
    <mergeCell ref="E380:E382"/>
    <mergeCell ref="F380:F382"/>
    <mergeCell ref="G380:G382"/>
    <mergeCell ref="C369:C370"/>
    <mergeCell ref="D369:D370"/>
    <mergeCell ref="E369:E370"/>
    <mergeCell ref="F369:F370"/>
    <mergeCell ref="G369:G370"/>
    <mergeCell ref="P355:P357"/>
    <mergeCell ref="Q355:Q357"/>
    <mergeCell ref="O358:O360"/>
    <mergeCell ref="P358:P360"/>
    <mergeCell ref="Q358:Q360"/>
    <mergeCell ref="N358:N360"/>
    <mergeCell ref="N361:N363"/>
    <mergeCell ref="O361:O363"/>
    <mergeCell ref="P361:P363"/>
    <mergeCell ref="H374:H376"/>
    <mergeCell ref="I374:I376"/>
    <mergeCell ref="B371:B373"/>
    <mergeCell ref="B374:B376"/>
    <mergeCell ref="C374:C376"/>
    <mergeCell ref="D374:D376"/>
    <mergeCell ref="E374:E376"/>
    <mergeCell ref="F374:F376"/>
    <mergeCell ref="G374:G376"/>
    <mergeCell ref="I355:I357"/>
    <mergeCell ref="C358:C360"/>
    <mergeCell ref="D358:D360"/>
    <mergeCell ref="E358:E360"/>
    <mergeCell ref="F358:F360"/>
    <mergeCell ref="I358:I360"/>
    <mergeCell ref="N377:N379"/>
    <mergeCell ref="O377:O379"/>
    <mergeCell ref="C352:C354"/>
    <mergeCell ref="D352:D354"/>
    <mergeCell ref="E352:E354"/>
    <mergeCell ref="F352:F354"/>
    <mergeCell ref="G352:G354"/>
    <mergeCell ref="H352:H354"/>
    <mergeCell ref="I352:I354"/>
    <mergeCell ref="B352:B354"/>
    <mergeCell ref="B355:B357"/>
    <mergeCell ref="C355:C357"/>
    <mergeCell ref="D355:D357"/>
    <mergeCell ref="E355:E357"/>
    <mergeCell ref="F355:F357"/>
    <mergeCell ref="G355:G357"/>
    <mergeCell ref="N355:N357"/>
    <mergeCell ref="O355:O357"/>
    <mergeCell ref="S369:S370"/>
    <mergeCell ref="J369:M369"/>
    <mergeCell ref="J370:M370"/>
    <mergeCell ref="O371:O373"/>
    <mergeCell ref="P371:P373"/>
    <mergeCell ref="Q371:Q373"/>
    <mergeCell ref="R371:R373"/>
    <mergeCell ref="S371:S373"/>
    <mergeCell ref="H361:H363"/>
    <mergeCell ref="I361:I363"/>
    <mergeCell ref="C371:C373"/>
    <mergeCell ref="D371:D373"/>
    <mergeCell ref="E371:E373"/>
    <mergeCell ref="F371:F373"/>
    <mergeCell ref="G371:G373"/>
    <mergeCell ref="H371:H373"/>
    <mergeCell ref="I371:I373"/>
    <mergeCell ref="N371:N373"/>
    <mergeCell ref="C368:E368"/>
    <mergeCell ref="H369:H370"/>
    <mergeCell ref="I369:I370"/>
    <mergeCell ref="Q380:Q382"/>
    <mergeCell ref="B339:B341"/>
    <mergeCell ref="C339:C341"/>
    <mergeCell ref="D339:D341"/>
    <mergeCell ref="F339:F341"/>
    <mergeCell ref="G339:G341"/>
    <mergeCell ref="H339:H341"/>
    <mergeCell ref="I339:I341"/>
    <mergeCell ref="E339:E341"/>
    <mergeCell ref="C346:E346"/>
    <mergeCell ref="B347:B348"/>
    <mergeCell ref="C347:C348"/>
    <mergeCell ref="D347:D348"/>
    <mergeCell ref="E347:E348"/>
    <mergeCell ref="F347:F348"/>
    <mergeCell ref="I347:I348"/>
    <mergeCell ref="N339:N341"/>
    <mergeCell ref="O339:O341"/>
    <mergeCell ref="P339:P341"/>
    <mergeCell ref="Q339:Q341"/>
    <mergeCell ref="B342:O343"/>
    <mergeCell ref="F346:O346"/>
    <mergeCell ref="J347:M347"/>
    <mergeCell ref="N347:N348"/>
    <mergeCell ref="O347:O348"/>
    <mergeCell ref="J348:M348"/>
    <mergeCell ref="O352:O354"/>
    <mergeCell ref="P352:P354"/>
    <mergeCell ref="N349:N351"/>
    <mergeCell ref="Q361:Q363"/>
    <mergeCell ref="P364:Q364"/>
    <mergeCell ref="P365:Q365"/>
    <mergeCell ref="Q349:Q351"/>
    <mergeCell ref="R349:R351"/>
    <mergeCell ref="S349:S351"/>
    <mergeCell ref="N352:N354"/>
    <mergeCell ref="Q352:Q354"/>
    <mergeCell ref="C308:C310"/>
    <mergeCell ref="D308:D310"/>
    <mergeCell ref="E308:E310"/>
    <mergeCell ref="F308:F310"/>
    <mergeCell ref="G308:G310"/>
    <mergeCell ref="H308:H310"/>
    <mergeCell ref="I308:I310"/>
    <mergeCell ref="B308:B310"/>
    <mergeCell ref="B311:B313"/>
    <mergeCell ref="C311:C313"/>
    <mergeCell ref="D311:D313"/>
    <mergeCell ref="E311:E313"/>
    <mergeCell ref="F311:F313"/>
    <mergeCell ref="G311:G313"/>
    <mergeCell ref="I314:I316"/>
    <mergeCell ref="N314:N316"/>
    <mergeCell ref="O314:O316"/>
    <mergeCell ref="P314:P316"/>
    <mergeCell ref="Q314:Q316"/>
    <mergeCell ref="R314:R316"/>
    <mergeCell ref="S314:S316"/>
    <mergeCell ref="B314:B316"/>
    <mergeCell ref="C314:C316"/>
    <mergeCell ref="D314:D316"/>
    <mergeCell ref="E314:E316"/>
    <mergeCell ref="F314:F316"/>
    <mergeCell ref="G314:G316"/>
    <mergeCell ref="S317:S319"/>
    <mergeCell ref="B320:O321"/>
    <mergeCell ref="P320:Q320"/>
    <mergeCell ref="P321:Q321"/>
    <mergeCell ref="F324:O324"/>
    <mergeCell ref="P324:R324"/>
    <mergeCell ref="P342:Q342"/>
    <mergeCell ref="P343:Q343"/>
    <mergeCell ref="B317:B319"/>
    <mergeCell ref="B325:B326"/>
    <mergeCell ref="B327:B329"/>
    <mergeCell ref="B330:B332"/>
    <mergeCell ref="D330:D332"/>
    <mergeCell ref="E330:E332"/>
    <mergeCell ref="F330:F332"/>
    <mergeCell ref="G330:G332"/>
    <mergeCell ref="H336:H338"/>
    <mergeCell ref="I336:I338"/>
    <mergeCell ref="B333:B335"/>
    <mergeCell ref="B336:B338"/>
    <mergeCell ref="C336:C338"/>
    <mergeCell ref="D336:D338"/>
    <mergeCell ref="E336:E338"/>
    <mergeCell ref="C317:C319"/>
    <mergeCell ref="D317:D319"/>
    <mergeCell ref="E317:E319"/>
    <mergeCell ref="F317:F319"/>
    <mergeCell ref="G317:G319"/>
    <mergeCell ref="H317:H319"/>
    <mergeCell ref="C324:E324"/>
    <mergeCell ref="C325:C326"/>
    <mergeCell ref="D325:D326"/>
    <mergeCell ref="E325:E326"/>
    <mergeCell ref="F325:F326"/>
    <mergeCell ref="G325:G326"/>
    <mergeCell ref="C327:C329"/>
    <mergeCell ref="D327:D329"/>
    <mergeCell ref="E327:E329"/>
    <mergeCell ref="F327:F329"/>
    <mergeCell ref="G327:G329"/>
    <mergeCell ref="H327:H329"/>
    <mergeCell ref="I327:I329"/>
    <mergeCell ref="H325:H326"/>
    <mergeCell ref="I325:I326"/>
    <mergeCell ref="C330:C332"/>
    <mergeCell ref="I383:I385"/>
    <mergeCell ref="N383:N385"/>
    <mergeCell ref="O383:O385"/>
    <mergeCell ref="P383:P385"/>
    <mergeCell ref="N380:N382"/>
    <mergeCell ref="O380:O382"/>
    <mergeCell ref="P380:P382"/>
    <mergeCell ref="B364:O365"/>
    <mergeCell ref="F368:O368"/>
    <mergeCell ref="P368:R368"/>
    <mergeCell ref="N369:N370"/>
    <mergeCell ref="O369:O370"/>
    <mergeCell ref="R369:R370"/>
    <mergeCell ref="B361:B363"/>
    <mergeCell ref="B369:B370"/>
    <mergeCell ref="N374:N376"/>
    <mergeCell ref="O374:O376"/>
    <mergeCell ref="P374:P376"/>
    <mergeCell ref="Q374:Q376"/>
    <mergeCell ref="Q383:Q385"/>
    <mergeCell ref="P386:Q386"/>
    <mergeCell ref="P387:Q387"/>
    <mergeCell ref="B383:B385"/>
    <mergeCell ref="C383:C385"/>
    <mergeCell ref="D383:D385"/>
    <mergeCell ref="E383:E385"/>
    <mergeCell ref="F383:F385"/>
    <mergeCell ref="G383:G385"/>
    <mergeCell ref="H383:H385"/>
    <mergeCell ref="B386:O387"/>
    <mergeCell ref="I28:I32"/>
    <mergeCell ref="N28:N32"/>
    <mergeCell ref="O28:O32"/>
    <mergeCell ref="P28:P32"/>
    <mergeCell ref="Q28:Q32"/>
    <mergeCell ref="H43:H44"/>
    <mergeCell ref="I43:I44"/>
    <mergeCell ref="J43:M43"/>
    <mergeCell ref="N43:N44"/>
    <mergeCell ref="J44:M44"/>
    <mergeCell ref="O43:O44"/>
    <mergeCell ref="B38:O39"/>
    <mergeCell ref="P38:Q38"/>
    <mergeCell ref="H107:H108"/>
    <mergeCell ref="I107:I108"/>
    <mergeCell ref="J107:M107"/>
    <mergeCell ref="N107:N108"/>
    <mergeCell ref="B28:B32"/>
    <mergeCell ref="C28:C32"/>
    <mergeCell ref="D28:D32"/>
    <mergeCell ref="E28:E32"/>
    <mergeCell ref="F28:F32"/>
    <mergeCell ref="G28:G32"/>
    <mergeCell ref="H28:H32"/>
    <mergeCell ref="I33:I37"/>
    <mergeCell ref="N33:N37"/>
    <mergeCell ref="O33:O37"/>
    <mergeCell ref="P33:P37"/>
    <mergeCell ref="Q33:Q37"/>
    <mergeCell ref="R33:R37"/>
    <mergeCell ref="B33:B37"/>
    <mergeCell ref="C33:C37"/>
    <mergeCell ref="D33:D37"/>
    <mergeCell ref="E33:E37"/>
    <mergeCell ref="F33:F37"/>
    <mergeCell ref="G33:G37"/>
    <mergeCell ref="H33:H37"/>
    <mergeCell ref="R43:R44"/>
    <mergeCell ref="R28:R32"/>
    <mergeCell ref="B107:B108"/>
    <mergeCell ref="C107:C108"/>
    <mergeCell ref="D107:D108"/>
    <mergeCell ref="E107:E108"/>
    <mergeCell ref="O107:O108"/>
    <mergeCell ref="I82:I86"/>
    <mergeCell ref="N82:N86"/>
    <mergeCell ref="B82:B86"/>
    <mergeCell ref="C82:C86"/>
    <mergeCell ref="D82:D86"/>
    <mergeCell ref="S43:S44"/>
    <mergeCell ref="T43:T44"/>
    <mergeCell ref="C42:E42"/>
    <mergeCell ref="F42:O42"/>
    <mergeCell ref="P42:R42"/>
    <mergeCell ref="B43:B44"/>
    <mergeCell ref="C43:C44"/>
    <mergeCell ref="D43:D44"/>
    <mergeCell ref="E43:E44"/>
    <mergeCell ref="F43:F44"/>
    <mergeCell ref="G43:G44"/>
    <mergeCell ref="B45:B49"/>
    <mergeCell ref="C45:C49"/>
    <mergeCell ref="D45:D49"/>
    <mergeCell ref="E45:E49"/>
    <mergeCell ref="F45:F49"/>
    <mergeCell ref="S45:S49"/>
    <mergeCell ref="T45:T69"/>
    <mergeCell ref="S50:S54"/>
    <mergeCell ref="S55:S59"/>
    <mergeCell ref="P50:P54"/>
    <mergeCell ref="Q50:Q54"/>
    <mergeCell ref="G55:G59"/>
    <mergeCell ref="H55:H59"/>
    <mergeCell ref="I55:I59"/>
    <mergeCell ref="N55:N59"/>
    <mergeCell ref="O55:O59"/>
    <mergeCell ref="P55:P59"/>
    <mergeCell ref="Q55:Q59"/>
    <mergeCell ref="G60:G64"/>
    <mergeCell ref="H60:H64"/>
    <mergeCell ref="I60:I64"/>
    <mergeCell ref="T11:T12"/>
    <mergeCell ref="W11:Y11"/>
    <mergeCell ref="F6:G6"/>
    <mergeCell ref="C10:E10"/>
    <mergeCell ref="F10:O10"/>
    <mergeCell ref="P10:R10"/>
    <mergeCell ref="B11:B12"/>
    <mergeCell ref="C11:C12"/>
    <mergeCell ref="D11:D12"/>
    <mergeCell ref="J11:M11"/>
    <mergeCell ref="J12:M12"/>
    <mergeCell ref="N11:N12"/>
    <mergeCell ref="O11:O12"/>
    <mergeCell ref="B23:B27"/>
    <mergeCell ref="C23:C27"/>
    <mergeCell ref="D23:D27"/>
    <mergeCell ref="E23:E27"/>
    <mergeCell ref="F23:F27"/>
    <mergeCell ref="G23:G27"/>
    <mergeCell ref="H23:H27"/>
    <mergeCell ref="G11:G12"/>
    <mergeCell ref="H11:H12"/>
    <mergeCell ref="E11:E12"/>
    <mergeCell ref="F11:F12"/>
    <mergeCell ref="B13:B17"/>
    <mergeCell ref="C13:C17"/>
    <mergeCell ref="D13:D17"/>
    <mergeCell ref="E13:E17"/>
    <mergeCell ref="F13:F17"/>
    <mergeCell ref="I11:I12"/>
    <mergeCell ref="I18:I22"/>
    <mergeCell ref="B18:B22"/>
    <mergeCell ref="I23:I27"/>
    <mergeCell ref="N23:N27"/>
    <mergeCell ref="N13:N17"/>
    <mergeCell ref="O13:O17"/>
    <mergeCell ref="P13:P17"/>
    <mergeCell ref="Q13:Q17"/>
    <mergeCell ref="R13:R17"/>
    <mergeCell ref="N18:N22"/>
    <mergeCell ref="B1:S1"/>
    <mergeCell ref="B3:S3"/>
    <mergeCell ref="F4:N4"/>
    <mergeCell ref="F5:G5"/>
    <mergeCell ref="L5:M6"/>
    <mergeCell ref="N5:O5"/>
    <mergeCell ref="N6:O6"/>
    <mergeCell ref="R11:R12"/>
    <mergeCell ref="S11:S12"/>
    <mergeCell ref="C18:C22"/>
    <mergeCell ref="D18:D22"/>
    <mergeCell ref="E18:E22"/>
    <mergeCell ref="F18:F22"/>
    <mergeCell ref="G18:G22"/>
    <mergeCell ref="H18:H22"/>
    <mergeCell ref="J76:M76"/>
    <mergeCell ref="N77:N81"/>
    <mergeCell ref="G45:G49"/>
    <mergeCell ref="H45:H49"/>
    <mergeCell ref="I45:I49"/>
    <mergeCell ref="N45:N49"/>
    <mergeCell ref="O45:O49"/>
    <mergeCell ref="P45:P49"/>
    <mergeCell ref="Q45:Q49"/>
    <mergeCell ref="G50:G54"/>
    <mergeCell ref="H50:H54"/>
    <mergeCell ref="I50:I54"/>
    <mergeCell ref="N50:N54"/>
    <mergeCell ref="O50:O54"/>
    <mergeCell ref="S13:S17"/>
    <mergeCell ref="D55:D59"/>
    <mergeCell ref="E55:E59"/>
    <mergeCell ref="T13:T37"/>
    <mergeCell ref="AI13:AI36"/>
    <mergeCell ref="S18:S22"/>
    <mergeCell ref="S23:S27"/>
    <mergeCell ref="S28:S32"/>
    <mergeCell ref="S33:S37"/>
    <mergeCell ref="O23:O27"/>
    <mergeCell ref="P23:P27"/>
    <mergeCell ref="Q23:Q27"/>
    <mergeCell ref="R23:R27"/>
    <mergeCell ref="G13:G17"/>
    <mergeCell ref="H13:H17"/>
    <mergeCell ref="I13:I17"/>
    <mergeCell ref="O18:O22"/>
    <mergeCell ref="P18:P22"/>
    <mergeCell ref="Q18:Q22"/>
    <mergeCell ref="R18:R22"/>
    <mergeCell ref="I87:I91"/>
    <mergeCell ref="N87:N91"/>
    <mergeCell ref="B87:B91"/>
    <mergeCell ref="C87:C91"/>
    <mergeCell ref="D87:D91"/>
    <mergeCell ref="E87:E91"/>
    <mergeCell ref="F87:F91"/>
    <mergeCell ref="G87:G91"/>
    <mergeCell ref="H87:H91"/>
    <mergeCell ref="I92:I96"/>
    <mergeCell ref="N92:N96"/>
    <mergeCell ref="B92:B96"/>
    <mergeCell ref="C92:C96"/>
    <mergeCell ref="D92:D96"/>
    <mergeCell ref="T38:T39"/>
    <mergeCell ref="P39:Q39"/>
    <mergeCell ref="R65:R69"/>
    <mergeCell ref="S65:S69"/>
    <mergeCell ref="G65:G69"/>
    <mergeCell ref="H65:H69"/>
    <mergeCell ref="I65:I69"/>
    <mergeCell ref="N65:N69"/>
    <mergeCell ref="O65:O69"/>
    <mergeCell ref="P65:P69"/>
    <mergeCell ref="Q65:Q69"/>
    <mergeCell ref="O77:O81"/>
    <mergeCell ref="P77:P81"/>
    <mergeCell ref="N75:N76"/>
    <mergeCell ref="O75:O76"/>
    <mergeCell ref="R75:R76"/>
    <mergeCell ref="S75:S76"/>
    <mergeCell ref="T75:T76"/>
    <mergeCell ref="B50:B54"/>
    <mergeCell ref="C50:C54"/>
    <mergeCell ref="D50:D54"/>
    <mergeCell ref="E50:E54"/>
    <mergeCell ref="F50:F54"/>
    <mergeCell ref="C55:C59"/>
    <mergeCell ref="F55:F59"/>
    <mergeCell ref="E65:E69"/>
    <mergeCell ref="F65:F69"/>
    <mergeCell ref="B55:B59"/>
    <mergeCell ref="B60:B64"/>
    <mergeCell ref="C60:C64"/>
    <mergeCell ref="D60:D64"/>
    <mergeCell ref="E60:E64"/>
    <mergeCell ref="F60:F64"/>
    <mergeCell ref="B65:B69"/>
    <mergeCell ref="D77:D81"/>
    <mergeCell ref="E77:E81"/>
    <mergeCell ref="F77:F81"/>
    <mergeCell ref="G77:G81"/>
    <mergeCell ref="H77:H81"/>
    <mergeCell ref="I77:I81"/>
    <mergeCell ref="C65:C69"/>
    <mergeCell ref="D65:D69"/>
    <mergeCell ref="C74:E74"/>
    <mergeCell ref="B75:B76"/>
    <mergeCell ref="C75:C76"/>
    <mergeCell ref="D75:D76"/>
    <mergeCell ref="E75:E76"/>
    <mergeCell ref="B70:O71"/>
    <mergeCell ref="I119:I123"/>
    <mergeCell ref="N119:N123"/>
    <mergeCell ref="O119:O123"/>
    <mergeCell ref="B119:B123"/>
    <mergeCell ref="C119:C123"/>
    <mergeCell ref="D119:D123"/>
    <mergeCell ref="E119:E123"/>
    <mergeCell ref="F119:F123"/>
    <mergeCell ref="G119:G123"/>
    <mergeCell ref="H119:H123"/>
    <mergeCell ref="J108:M108"/>
    <mergeCell ref="E97:E101"/>
    <mergeCell ref="C106:E106"/>
    <mergeCell ref="F106:O106"/>
    <mergeCell ref="E82:E86"/>
    <mergeCell ref="F82:F86"/>
    <mergeCell ref="G82:G86"/>
    <mergeCell ref="H82:H86"/>
    <mergeCell ref="O109:O113"/>
    <mergeCell ref="O114:O118"/>
    <mergeCell ref="B109:B113"/>
    <mergeCell ref="N60:N64"/>
    <mergeCell ref="O60:O64"/>
    <mergeCell ref="P60:P64"/>
    <mergeCell ref="Q60:Q64"/>
    <mergeCell ref="R45:R49"/>
    <mergeCell ref="R50:R54"/>
    <mergeCell ref="R55:R59"/>
    <mergeCell ref="B97:B101"/>
    <mergeCell ref="C97:C101"/>
    <mergeCell ref="D97:D101"/>
    <mergeCell ref="F97:F101"/>
    <mergeCell ref="G97:G101"/>
    <mergeCell ref="H97:H101"/>
    <mergeCell ref="B102:O103"/>
    <mergeCell ref="R82:R86"/>
    <mergeCell ref="S82:S86"/>
    <mergeCell ref="O87:O91"/>
    <mergeCell ref="P87:P91"/>
    <mergeCell ref="P92:P96"/>
    <mergeCell ref="P97:P101"/>
    <mergeCell ref="Q87:Q91"/>
    <mergeCell ref="R87:R91"/>
    <mergeCell ref="O82:O86"/>
    <mergeCell ref="O92:O96"/>
    <mergeCell ref="O97:O101"/>
    <mergeCell ref="E92:E96"/>
    <mergeCell ref="F92:F96"/>
    <mergeCell ref="G92:G96"/>
    <mergeCell ref="H92:H96"/>
    <mergeCell ref="I75:I76"/>
    <mergeCell ref="B77:B81"/>
    <mergeCell ref="C77:C81"/>
    <mergeCell ref="Q92:Q96"/>
    <mergeCell ref="R92:R96"/>
    <mergeCell ref="Q77:Q81"/>
    <mergeCell ref="Q97:Q101"/>
    <mergeCell ref="R60:R64"/>
    <mergeCell ref="S60:S64"/>
    <mergeCell ref="R77:R81"/>
    <mergeCell ref="S77:S81"/>
    <mergeCell ref="T77:T101"/>
    <mergeCell ref="S87:S91"/>
    <mergeCell ref="S92:S96"/>
    <mergeCell ref="T102:T103"/>
    <mergeCell ref="G109:G113"/>
    <mergeCell ref="H109:H113"/>
    <mergeCell ref="I109:I113"/>
    <mergeCell ref="N109:N113"/>
    <mergeCell ref="Q109:Q113"/>
    <mergeCell ref="P70:Q70"/>
    <mergeCell ref="T70:T71"/>
    <mergeCell ref="P71:Q71"/>
    <mergeCell ref="F74:O74"/>
    <mergeCell ref="P74:R74"/>
    <mergeCell ref="J75:M75"/>
    <mergeCell ref="P82:P86"/>
    <mergeCell ref="Q82:Q86"/>
    <mergeCell ref="I97:I101"/>
    <mergeCell ref="N97:N101"/>
    <mergeCell ref="F75:F76"/>
    <mergeCell ref="G75:G76"/>
    <mergeCell ref="H75:H76"/>
    <mergeCell ref="F107:F108"/>
    <mergeCell ref="G107:G108"/>
    <mergeCell ref="R97:R101"/>
    <mergeCell ref="S97:S101"/>
    <mergeCell ref="P102:Q102"/>
    <mergeCell ref="P103:Q103"/>
    <mergeCell ref="P106:R106"/>
    <mergeCell ref="S107:S108"/>
    <mergeCell ref="T107:T108"/>
    <mergeCell ref="Q114:Q118"/>
    <mergeCell ref="R114:R118"/>
    <mergeCell ref="P114:P118"/>
    <mergeCell ref="P119:P123"/>
    <mergeCell ref="Q119:Q123"/>
    <mergeCell ref="R119:R123"/>
    <mergeCell ref="P109:P113"/>
    <mergeCell ref="P124:P128"/>
    <mergeCell ref="P129:P133"/>
    <mergeCell ref="Q129:Q133"/>
    <mergeCell ref="C109:C113"/>
    <mergeCell ref="D109:D113"/>
    <mergeCell ref="E109:E113"/>
    <mergeCell ref="F109:F113"/>
    <mergeCell ref="R129:R133"/>
    <mergeCell ref="S129:S133"/>
    <mergeCell ref="R107:R108"/>
    <mergeCell ref="R109:R113"/>
    <mergeCell ref="S109:S113"/>
    <mergeCell ref="T109:T133"/>
    <mergeCell ref="S114:S118"/>
    <mergeCell ref="S119:S123"/>
    <mergeCell ref="S124:S128"/>
    <mergeCell ref="I114:I118"/>
    <mergeCell ref="N114:N118"/>
    <mergeCell ref="N198:N200"/>
    <mergeCell ref="O198:O200"/>
    <mergeCell ref="P156:P160"/>
    <mergeCell ref="Q156:Q160"/>
    <mergeCell ref="R156:R160"/>
    <mergeCell ref="S156:S160"/>
    <mergeCell ref="P161:P165"/>
    <mergeCell ref="Q161:Q165"/>
    <mergeCell ref="P166:Q166"/>
    <mergeCell ref="P167:Q167"/>
    <mergeCell ref="P170:R170"/>
    <mergeCell ref="R171:R172"/>
    <mergeCell ref="S171:S172"/>
    <mergeCell ref="E195:E197"/>
    <mergeCell ref="F195:F197"/>
    <mergeCell ref="G195:G197"/>
    <mergeCell ref="H161:H165"/>
    <mergeCell ref="S139:S140"/>
    <mergeCell ref="T139:T140"/>
    <mergeCell ref="Q124:Q128"/>
    <mergeCell ref="R124:R128"/>
    <mergeCell ref="P134:Q134"/>
    <mergeCell ref="T134:T135"/>
    <mergeCell ref="P135:Q135"/>
    <mergeCell ref="P138:R138"/>
    <mergeCell ref="R139:R140"/>
    <mergeCell ref="B204:B206"/>
    <mergeCell ref="C207:C209"/>
    <mergeCell ref="D207:D209"/>
    <mergeCell ref="E207:E209"/>
    <mergeCell ref="F207:F209"/>
    <mergeCell ref="G207:G209"/>
    <mergeCell ref="B207:B209"/>
    <mergeCell ref="F201:F203"/>
    <mergeCell ref="G201:G203"/>
    <mergeCell ref="G204:G206"/>
    <mergeCell ref="H204:H206"/>
    <mergeCell ref="H201:H203"/>
    <mergeCell ref="I201:I203"/>
    <mergeCell ref="C204:C206"/>
    <mergeCell ref="D176:D178"/>
    <mergeCell ref="E176:E178"/>
    <mergeCell ref="F176:F178"/>
    <mergeCell ref="G176:G178"/>
    <mergeCell ref="H182:H184"/>
    <mergeCell ref="I182:I184"/>
    <mergeCell ref="I207:I209"/>
    <mergeCell ref="D198:D200"/>
    <mergeCell ref="B201:B203"/>
    <mergeCell ref="I198:I200"/>
    <mergeCell ref="H193:H194"/>
    <mergeCell ref="C195:C197"/>
    <mergeCell ref="D195:D197"/>
    <mergeCell ref="I259:I260"/>
    <mergeCell ref="B185:B187"/>
    <mergeCell ref="C185:C187"/>
    <mergeCell ref="D185:D187"/>
    <mergeCell ref="F185:F187"/>
    <mergeCell ref="G185:G187"/>
    <mergeCell ref="H185:H187"/>
    <mergeCell ref="I185:I187"/>
    <mergeCell ref="E185:E187"/>
    <mergeCell ref="C192:E192"/>
    <mergeCell ref="B193:B194"/>
    <mergeCell ref="C193:C194"/>
    <mergeCell ref="D193:D194"/>
    <mergeCell ref="E193:E194"/>
    <mergeCell ref="F193:F194"/>
    <mergeCell ref="I193:I194"/>
    <mergeCell ref="C198:C200"/>
    <mergeCell ref="C259:C260"/>
    <mergeCell ref="D259:D260"/>
    <mergeCell ref="E259:E260"/>
    <mergeCell ref="F259:F260"/>
    <mergeCell ref="B198:B200"/>
    <mergeCell ref="B195:B197"/>
    <mergeCell ref="B215:B216"/>
    <mergeCell ref="H207:H209"/>
    <mergeCell ref="H195:H197"/>
    <mergeCell ref="I195:I197"/>
    <mergeCell ref="C215:C216"/>
    <mergeCell ref="C226:C228"/>
    <mergeCell ref="E198:E200"/>
    <mergeCell ref="F198:F200"/>
    <mergeCell ref="G198:G200"/>
    <mergeCell ref="H198:H200"/>
    <mergeCell ref="D204:D206"/>
    <mergeCell ref="E204:E206"/>
    <mergeCell ref="F204:F206"/>
    <mergeCell ref="I204:I206"/>
    <mergeCell ref="C267:C269"/>
    <mergeCell ref="D267:D269"/>
    <mergeCell ref="E267:E269"/>
    <mergeCell ref="F267:F269"/>
    <mergeCell ref="G267:G269"/>
    <mergeCell ref="H267:H269"/>
    <mergeCell ref="I267:I269"/>
    <mergeCell ref="F261:F263"/>
    <mergeCell ref="G261:G263"/>
    <mergeCell ref="H261:H263"/>
    <mergeCell ref="I261:I263"/>
    <mergeCell ref="H264:H266"/>
    <mergeCell ref="I264:I266"/>
    <mergeCell ref="D229:D231"/>
    <mergeCell ref="F229:F231"/>
    <mergeCell ref="I229:I231"/>
    <mergeCell ref="C217:C219"/>
    <mergeCell ref="D217:D219"/>
    <mergeCell ref="E217:E219"/>
    <mergeCell ref="F217:F219"/>
    <mergeCell ref="G217:G219"/>
    <mergeCell ref="H229:H231"/>
    <mergeCell ref="C229:C231"/>
    <mergeCell ref="H245:H247"/>
    <mergeCell ref="I245:I247"/>
    <mergeCell ref="C261:C263"/>
    <mergeCell ref="D261:D263"/>
    <mergeCell ref="E261:E263"/>
    <mergeCell ref="F237:F238"/>
    <mergeCell ref="B251:B253"/>
    <mergeCell ref="C251:C253"/>
    <mergeCell ref="D251:D253"/>
    <mergeCell ref="F251:F253"/>
    <mergeCell ref="G251:G253"/>
    <mergeCell ref="H251:H253"/>
    <mergeCell ref="I251:I253"/>
    <mergeCell ref="D239:D241"/>
    <mergeCell ref="H248:H250"/>
    <mergeCell ref="I248:I250"/>
    <mergeCell ref="E239:E241"/>
    <mergeCell ref="F239:F241"/>
    <mergeCell ref="G239:G241"/>
    <mergeCell ref="H239:H241"/>
    <mergeCell ref="I239:I241"/>
    <mergeCell ref="H242:H244"/>
    <mergeCell ref="D242:D244"/>
    <mergeCell ref="E242:E244"/>
    <mergeCell ref="F242:F244"/>
    <mergeCell ref="C239:C241"/>
    <mergeCell ref="C242:C244"/>
    <mergeCell ref="I242:I244"/>
    <mergeCell ref="D237:D238"/>
    <mergeCell ref="E237:E238"/>
    <mergeCell ref="C245:C247"/>
    <mergeCell ref="D245:D247"/>
    <mergeCell ref="E245:E247"/>
    <mergeCell ref="F245:F247"/>
    <mergeCell ref="B226:B228"/>
    <mergeCell ref="D226:D228"/>
    <mergeCell ref="E226:E228"/>
    <mergeCell ref="F226:F228"/>
    <mergeCell ref="G226:G228"/>
    <mergeCell ref="H226:H228"/>
    <mergeCell ref="I226:I228"/>
    <mergeCell ref="P198:P200"/>
    <mergeCell ref="Q198:Q200"/>
    <mergeCell ref="O201:O203"/>
    <mergeCell ref="P201:P203"/>
    <mergeCell ref="Q201:Q203"/>
    <mergeCell ref="N201:N203"/>
    <mergeCell ref="N204:N206"/>
    <mergeCell ref="O204:O206"/>
    <mergeCell ref="P204:P206"/>
    <mergeCell ref="Q204:Q206"/>
    <mergeCell ref="O207:O209"/>
    <mergeCell ref="P211:Q211"/>
    <mergeCell ref="P220:P222"/>
    <mergeCell ref="Q220:Q222"/>
    <mergeCell ref="N207:N209"/>
    <mergeCell ref="N217:N219"/>
    <mergeCell ref="O217:O219"/>
    <mergeCell ref="P217:P219"/>
    <mergeCell ref="Q217:Q219"/>
    <mergeCell ref="N220:N222"/>
    <mergeCell ref="O220:O222"/>
    <mergeCell ref="B210:O211"/>
    <mergeCell ref="P210:Q210"/>
    <mergeCell ref="F214:O214"/>
    <mergeCell ref="P214:R214"/>
    <mergeCell ref="J215:M215"/>
    <mergeCell ref="N215:N216"/>
    <mergeCell ref="O215:O216"/>
    <mergeCell ref="R215:R216"/>
    <mergeCell ref="J216:M216"/>
    <mergeCell ref="H215:H216"/>
    <mergeCell ref="I215:I216"/>
    <mergeCell ref="N223:N225"/>
    <mergeCell ref="O223:O225"/>
    <mergeCell ref="P223:P225"/>
    <mergeCell ref="Q223:Q225"/>
    <mergeCell ref="B217:B219"/>
    <mergeCell ref="B220:B222"/>
    <mergeCell ref="C220:C222"/>
    <mergeCell ref="D220:D222"/>
    <mergeCell ref="E220:E222"/>
    <mergeCell ref="B223:B225"/>
    <mergeCell ref="H217:H219"/>
    <mergeCell ref="I217:I219"/>
    <mergeCell ref="H220:H222"/>
    <mergeCell ref="I220:I222"/>
    <mergeCell ref="H223:H225"/>
    <mergeCell ref="I223:I225"/>
    <mergeCell ref="D215:D216"/>
    <mergeCell ref="E215:E216"/>
    <mergeCell ref="F215:F216"/>
    <mergeCell ref="G215:G216"/>
    <mergeCell ref="O226:O228"/>
    <mergeCell ref="P226:P228"/>
    <mergeCell ref="Q226:Q228"/>
    <mergeCell ref="O239:O241"/>
    <mergeCell ref="P239:P241"/>
    <mergeCell ref="N273:N275"/>
    <mergeCell ref="O273:O275"/>
    <mergeCell ref="O229:O231"/>
    <mergeCell ref="P229:P231"/>
    <mergeCell ref="Q229:Q231"/>
    <mergeCell ref="P233:Q233"/>
    <mergeCell ref="Q239:Q241"/>
    <mergeCell ref="N239:N241"/>
    <mergeCell ref="N242:N244"/>
    <mergeCell ref="O242:O244"/>
    <mergeCell ref="P242:P244"/>
    <mergeCell ref="Q242:Q244"/>
    <mergeCell ref="N245:N247"/>
    <mergeCell ref="O245:O247"/>
    <mergeCell ref="N259:N260"/>
    <mergeCell ref="O259:O260"/>
    <mergeCell ref="P245:P247"/>
    <mergeCell ref="Q245:Q247"/>
    <mergeCell ref="N248:N250"/>
    <mergeCell ref="O248:O250"/>
    <mergeCell ref="N226:N228"/>
    <mergeCell ref="N229:N231"/>
    <mergeCell ref="N261:N263"/>
    <mergeCell ref="O261:O263"/>
    <mergeCell ref="P261:P263"/>
    <mergeCell ref="Q261:Q263"/>
    <mergeCell ref="Q264:Q266"/>
  </mergeCells>
  <conditionalFormatting sqref="K13">
    <cfRule type="expression" dxfId="6361" priority="1273">
      <formula>J13="NO CUMPLE"</formula>
    </cfRule>
  </conditionalFormatting>
  <conditionalFormatting sqref="K13">
    <cfRule type="expression" dxfId="6360" priority="1274">
      <formula>J13="CUMPLE"</formula>
    </cfRule>
  </conditionalFormatting>
  <conditionalFormatting sqref="M13">
    <cfRule type="expression" dxfId="6359" priority="1275">
      <formula>L13="NO CUMPLE"</formula>
    </cfRule>
  </conditionalFormatting>
  <conditionalFormatting sqref="M13">
    <cfRule type="expression" dxfId="6358" priority="1276">
      <formula>L13="CUMPLE"</formula>
    </cfRule>
  </conditionalFormatting>
  <conditionalFormatting sqref="N13:N15">
    <cfRule type="expression" dxfId="6357" priority="1277">
      <formula>N13=" "</formula>
    </cfRule>
  </conditionalFormatting>
  <conditionalFormatting sqref="N13:N15">
    <cfRule type="expression" dxfId="6356" priority="1278">
      <formula>N13="NO PRESENTÓ CERTIFICADO"</formula>
    </cfRule>
  </conditionalFormatting>
  <conditionalFormatting sqref="N13:N15">
    <cfRule type="expression" dxfId="6355" priority="1279">
      <formula>N13="PRESENTÓ CERTIFICADO"</formula>
    </cfRule>
  </conditionalFormatting>
  <conditionalFormatting sqref="J13:J15">
    <cfRule type="cellIs" dxfId="6354" priority="1280" operator="equal">
      <formula>"NO CUMPLE"</formula>
    </cfRule>
  </conditionalFormatting>
  <conditionalFormatting sqref="J13:J15">
    <cfRule type="cellIs" dxfId="6353" priority="1281" operator="equal">
      <formula>"CUMPLE"</formula>
    </cfRule>
  </conditionalFormatting>
  <conditionalFormatting sqref="L13:L17">
    <cfRule type="cellIs" dxfId="6352" priority="1282" operator="equal">
      <formula>"NO CUMPLE"</formula>
    </cfRule>
  </conditionalFormatting>
  <conditionalFormatting sqref="L13:L17">
    <cfRule type="cellIs" dxfId="6351" priority="1283" operator="equal">
      <formula>"CUMPLE"</formula>
    </cfRule>
  </conditionalFormatting>
  <conditionalFormatting sqref="S13:S15 S18:S20 S23:S25 S28:S30 S33:S35">
    <cfRule type="cellIs" dxfId="6350" priority="1284" operator="greaterThan">
      <formula>0</formula>
    </cfRule>
  </conditionalFormatting>
  <conditionalFormatting sqref="S13:S15 S18:S20 S23:S25 S28:S30 S33:S35">
    <cfRule type="cellIs" dxfId="6349" priority="1285" operator="equal">
      <formula>0</formula>
    </cfRule>
  </conditionalFormatting>
  <conditionalFormatting sqref="P13:P15 P18:P20 P23:P25 P28:P30 P33:P35">
    <cfRule type="expression" dxfId="6348" priority="1286">
      <formula>Q13="NO SUBSANABLE"</formula>
    </cfRule>
  </conditionalFormatting>
  <conditionalFormatting sqref="P13:P15 P18:P20 P23:P25 P28:P30 P33:P35">
    <cfRule type="expression" dxfId="6347" priority="1287">
      <formula>Q13="REQUERIMIENTOS SUBSANADOS"</formula>
    </cfRule>
  </conditionalFormatting>
  <conditionalFormatting sqref="P13:P15 P18:P20 P23:P25 P28:P30 P33:P35">
    <cfRule type="expression" dxfId="6346" priority="1288">
      <formula>Q13="PENDIENTES POR SUBSANAR"</formula>
    </cfRule>
  </conditionalFormatting>
  <conditionalFormatting sqref="P13:P15 P18:P20 P23:P25 P28:P30 P33:P35">
    <cfRule type="expression" dxfId="6345" priority="1289">
      <formula>Q13="SIN OBSERVACIÓN"</formula>
    </cfRule>
  </conditionalFormatting>
  <conditionalFormatting sqref="P13:P15 P18:P20 P23:P25 P28:P30 P33:P35">
    <cfRule type="containsBlanks" dxfId="6344" priority="1290">
      <formula>LEN(TRIM(P13))=0</formula>
    </cfRule>
  </conditionalFormatting>
  <conditionalFormatting sqref="O13:O15 O18:O20 O23:O25 O28:O30 O33:O35">
    <cfRule type="cellIs" dxfId="6343" priority="1291" operator="equal">
      <formula>"PENDIENTE POR DESCRIPCIÓN"</formula>
    </cfRule>
  </conditionalFormatting>
  <conditionalFormatting sqref="O13:O15 O18:O20 O23:O25 O28:O30 O33:O35">
    <cfRule type="cellIs" dxfId="6342" priority="1292" operator="equal">
      <formula>"DESCRIPCIÓN INSUFICIENTE"</formula>
    </cfRule>
  </conditionalFormatting>
  <conditionalFormatting sqref="O13:O15 O18:O20 O23:O25 O28:O30 O33:O35">
    <cfRule type="cellIs" dxfId="6341" priority="1293" operator="equal">
      <formula>"NO ESTÁ ACORDE A ITEM 5.2.1 (T.R.)"</formula>
    </cfRule>
  </conditionalFormatting>
  <conditionalFormatting sqref="O13:O15 O18:O20 O23:O25 O28:O30 O33:O35">
    <cfRule type="cellIs" dxfId="6340" priority="1294" operator="equal">
      <formula>"ACORDE A ITEM 5.2. (TR)"</formula>
    </cfRule>
  </conditionalFormatting>
  <conditionalFormatting sqref="Q13:Q15">
    <cfRule type="containsBlanks" dxfId="6339" priority="1295">
      <formula>LEN(TRIM(Q13))=0</formula>
    </cfRule>
  </conditionalFormatting>
  <conditionalFormatting sqref="Q13:Q15">
    <cfRule type="cellIs" dxfId="6338" priority="1296" operator="equal">
      <formula>"REQUERIMIENTOS SUBSANADOS"</formula>
    </cfRule>
  </conditionalFormatting>
  <conditionalFormatting sqref="Q13:Q15">
    <cfRule type="containsText" dxfId="6337" priority="1297" operator="containsText" text="NO SUBSANABLE">
      <formula>NOT(ISERROR(SEARCH(("NO SUBSANABLE"),(Q13))))</formula>
    </cfRule>
  </conditionalFormatting>
  <conditionalFormatting sqref="Q13:Q15">
    <cfRule type="containsText" dxfId="6336" priority="1298" operator="containsText" text="PENDIENTES POR SUBSANAR">
      <formula>NOT(ISERROR(SEARCH(("PENDIENTES POR SUBSANAR"),(Q13))))</formula>
    </cfRule>
  </conditionalFormatting>
  <conditionalFormatting sqref="Q13:Q15">
    <cfRule type="containsText" dxfId="6335" priority="1299" operator="containsText" text="SIN OBSERVACIÓN">
      <formula>NOT(ISERROR(SEARCH(("SIN OBSERVACIÓN"),(Q13))))</formula>
    </cfRule>
  </conditionalFormatting>
  <conditionalFormatting sqref="R13:R15">
    <cfRule type="containsBlanks" dxfId="6334" priority="1300">
      <formula>LEN(TRIM(R13))=0</formula>
    </cfRule>
  </conditionalFormatting>
  <conditionalFormatting sqref="R13:R15">
    <cfRule type="cellIs" dxfId="6333" priority="1301" operator="equal">
      <formula>"NO CUMPLEN CON LO SOLICITADO"</formula>
    </cfRule>
  </conditionalFormatting>
  <conditionalFormatting sqref="R13:R15">
    <cfRule type="cellIs" dxfId="6332" priority="1302" operator="equal">
      <formula>"CUMPLEN CON LO SOLICITADO"</formula>
    </cfRule>
  </conditionalFormatting>
  <conditionalFormatting sqref="R13:R15">
    <cfRule type="cellIs" dxfId="6331" priority="1303" operator="equal">
      <formula>"PENDIENTES"</formula>
    </cfRule>
  </conditionalFormatting>
  <conditionalFormatting sqref="R13:R15">
    <cfRule type="cellIs" dxfId="6330" priority="1304" operator="equal">
      <formula>"NINGUNO"</formula>
    </cfRule>
  </conditionalFormatting>
  <conditionalFormatting sqref="T38">
    <cfRule type="cellIs" dxfId="6329" priority="1305" operator="equal">
      <formula>"NO CUMPLE"</formula>
    </cfRule>
  </conditionalFormatting>
  <conditionalFormatting sqref="T38">
    <cfRule type="cellIs" dxfId="6328" priority="1306" operator="equal">
      <formula>"CUMPLE"</formula>
    </cfRule>
  </conditionalFormatting>
  <conditionalFormatting sqref="B38">
    <cfRule type="cellIs" dxfId="6327" priority="1307" operator="equal">
      <formula>"NO CUMPLE CON LA EXPERIENCIA REQUERIDA"</formula>
    </cfRule>
  </conditionalFormatting>
  <conditionalFormatting sqref="B38">
    <cfRule type="cellIs" dxfId="6326" priority="1308" operator="equal">
      <formula>"CUMPLE CON LA EXPERIENCIA REQUERIDA"</formula>
    </cfRule>
  </conditionalFormatting>
  <conditionalFormatting sqref="H13:H15">
    <cfRule type="notContainsBlanks" dxfId="6325" priority="1309">
      <formula>LEN(TRIM(H13))&gt;0</formula>
    </cfRule>
  </conditionalFormatting>
  <conditionalFormatting sqref="G13:G15">
    <cfRule type="notContainsBlanks" dxfId="6324" priority="1310">
      <formula>LEN(TRIM(G13))&gt;0</formula>
    </cfRule>
  </conditionalFormatting>
  <conditionalFormatting sqref="F13:F15">
    <cfRule type="notContainsBlanks" dxfId="6323" priority="1311">
      <formula>LEN(TRIM(F13))&gt;0</formula>
    </cfRule>
  </conditionalFormatting>
  <conditionalFormatting sqref="E13:E15">
    <cfRule type="notContainsBlanks" dxfId="6322" priority="1312">
      <formula>LEN(TRIM(E13))&gt;0</formula>
    </cfRule>
  </conditionalFormatting>
  <conditionalFormatting sqref="D13:D15">
    <cfRule type="notContainsBlanks" dxfId="6321" priority="1313">
      <formula>LEN(TRIM(D13))&gt;0</formula>
    </cfRule>
  </conditionalFormatting>
  <conditionalFormatting sqref="C13:C15">
    <cfRule type="notContainsBlanks" dxfId="6320" priority="1314">
      <formula>LEN(TRIM(C13))&gt;0</formula>
    </cfRule>
  </conditionalFormatting>
  <conditionalFormatting sqref="I13:I15">
    <cfRule type="notContainsBlanks" dxfId="6319" priority="1315">
      <formula>LEN(TRIM(I13))&gt;0</formula>
    </cfRule>
  </conditionalFormatting>
  <conditionalFormatting sqref="N18:N20">
    <cfRule type="expression" dxfId="6318" priority="1316">
      <formula>N18=" "</formula>
    </cfRule>
  </conditionalFormatting>
  <conditionalFormatting sqref="N18:N20">
    <cfRule type="expression" dxfId="6317" priority="1317">
      <formula>N18="NO PRESENTÓ CERTIFICADO"</formula>
    </cfRule>
  </conditionalFormatting>
  <conditionalFormatting sqref="N18:N20">
    <cfRule type="expression" dxfId="6316" priority="1318">
      <formula>N18="PRESENTÓ CERTIFICADO"</formula>
    </cfRule>
  </conditionalFormatting>
  <conditionalFormatting sqref="P18:P20 P23:P25 P28:P30 P33:P35">
    <cfRule type="expression" dxfId="6315" priority="1319">
      <formula>Q18="NO SUBSANABLE"</formula>
    </cfRule>
  </conditionalFormatting>
  <conditionalFormatting sqref="P18:P20 P23:P25 P28:P30 P33:P35">
    <cfRule type="expression" dxfId="6314" priority="1320">
      <formula>Q18="REQUERIMIENTOS SUBSANADOS"</formula>
    </cfRule>
  </conditionalFormatting>
  <conditionalFormatting sqref="P18:P20 P23:P25 P28:P30 P33:P35">
    <cfRule type="expression" dxfId="6313" priority="1321">
      <formula>Q18="PENDIENTES POR SUBSANAR"</formula>
    </cfRule>
  </conditionalFormatting>
  <conditionalFormatting sqref="P18:P20 P23:P25 P28:P30 P33:P35">
    <cfRule type="expression" dxfId="6312" priority="1322">
      <formula>Q18="SIN OBSERVACIÓN"</formula>
    </cfRule>
  </conditionalFormatting>
  <conditionalFormatting sqref="P18:P20 P23:P25 P28:P30 P33:P35">
    <cfRule type="containsBlanks" dxfId="6311" priority="1323">
      <formula>LEN(TRIM(P18))=0</formula>
    </cfRule>
  </conditionalFormatting>
  <conditionalFormatting sqref="Q18:Q20">
    <cfRule type="containsBlanks" dxfId="6310" priority="1328">
      <formula>LEN(TRIM(Q18))=0</formula>
    </cfRule>
  </conditionalFormatting>
  <conditionalFormatting sqref="Q18:Q20">
    <cfRule type="cellIs" dxfId="6309" priority="1329" operator="equal">
      <formula>"REQUERIMIENTOS SUBSANADOS"</formula>
    </cfRule>
  </conditionalFormatting>
  <conditionalFormatting sqref="Q18:Q20">
    <cfRule type="containsText" dxfId="6308" priority="1330" operator="containsText" text="NO SUBSANABLE">
      <formula>NOT(ISERROR(SEARCH(("NO SUBSANABLE"),(Q18))))</formula>
    </cfRule>
  </conditionalFormatting>
  <conditionalFormatting sqref="Q18:Q20">
    <cfRule type="containsText" dxfId="6307" priority="1331" operator="containsText" text="PENDIENTES POR SUBSANAR">
      <formula>NOT(ISERROR(SEARCH(("PENDIENTES POR SUBSANAR"),(Q18))))</formula>
    </cfRule>
  </conditionalFormatting>
  <conditionalFormatting sqref="Q18:Q20">
    <cfRule type="containsText" dxfId="6306" priority="1332" operator="containsText" text="SIN OBSERVACIÓN">
      <formula>NOT(ISERROR(SEARCH(("SIN OBSERVACIÓN"),(Q18))))</formula>
    </cfRule>
  </conditionalFormatting>
  <conditionalFormatting sqref="R18:R20">
    <cfRule type="containsBlanks" dxfId="6305" priority="1333">
      <formula>LEN(TRIM(R18))=0</formula>
    </cfRule>
  </conditionalFormatting>
  <conditionalFormatting sqref="R18:R20">
    <cfRule type="cellIs" dxfId="6304" priority="1334" operator="equal">
      <formula>"NO CUMPLEN CON LO SOLICITADO"</formula>
    </cfRule>
  </conditionalFormatting>
  <conditionalFormatting sqref="R18:R20">
    <cfRule type="cellIs" dxfId="6303" priority="1335" operator="equal">
      <formula>"CUMPLEN CON LO SOLICITADO"</formula>
    </cfRule>
  </conditionalFormatting>
  <conditionalFormatting sqref="R18:R20">
    <cfRule type="cellIs" dxfId="6302" priority="1336" operator="equal">
      <formula>"PENDIENTES"</formula>
    </cfRule>
  </conditionalFormatting>
  <conditionalFormatting sqref="R18:R20">
    <cfRule type="cellIs" dxfId="6301" priority="1337" operator="equal">
      <formula>"NINGUNO"</formula>
    </cfRule>
  </conditionalFormatting>
  <conditionalFormatting sqref="H18:H20 H23:H25">
    <cfRule type="notContainsBlanks" dxfId="6300" priority="1338">
      <formula>LEN(TRIM(H18))&gt;0</formula>
    </cfRule>
  </conditionalFormatting>
  <conditionalFormatting sqref="G18:G20 G23:G25">
    <cfRule type="notContainsBlanks" dxfId="6299" priority="1339">
      <formula>LEN(TRIM(G18))&gt;0</formula>
    </cfRule>
  </conditionalFormatting>
  <conditionalFormatting sqref="F18:F20 F23:F25">
    <cfRule type="notContainsBlanks" dxfId="6298" priority="1340">
      <formula>LEN(TRIM(F18))&gt;0</formula>
    </cfRule>
  </conditionalFormatting>
  <conditionalFormatting sqref="E18:E20 E23:E25">
    <cfRule type="notContainsBlanks" dxfId="6297" priority="1341">
      <formula>LEN(TRIM(E18))&gt;0</formula>
    </cfRule>
  </conditionalFormatting>
  <conditionalFormatting sqref="D18:D20 D23:D25">
    <cfRule type="notContainsBlanks" dxfId="6296" priority="1342">
      <formula>LEN(TRIM(D18))&gt;0</formula>
    </cfRule>
  </conditionalFormatting>
  <conditionalFormatting sqref="C18:C20 C23:C25">
    <cfRule type="notContainsBlanks" dxfId="6295" priority="1343">
      <formula>LEN(TRIM(C18))&gt;0</formula>
    </cfRule>
  </conditionalFormatting>
  <conditionalFormatting sqref="I18:I20 I23:I25">
    <cfRule type="notContainsBlanks" dxfId="6294" priority="1344">
      <formula>LEN(TRIM(I18))&gt;0</formula>
    </cfRule>
  </conditionalFormatting>
  <conditionalFormatting sqref="N28:N30">
    <cfRule type="expression" dxfId="6293" priority="1345">
      <formula>N28=" "</formula>
    </cfRule>
  </conditionalFormatting>
  <conditionalFormatting sqref="N28:N30">
    <cfRule type="expression" dxfId="6292" priority="1346">
      <formula>N28="NO PRESENTÓ CERTIFICADO"</formula>
    </cfRule>
  </conditionalFormatting>
  <conditionalFormatting sqref="N28:N30">
    <cfRule type="expression" dxfId="6291" priority="1347">
      <formula>N28="PRESENTÓ CERTIFICADO"</formula>
    </cfRule>
  </conditionalFormatting>
  <conditionalFormatting sqref="P28:P30 P33:P35">
    <cfRule type="expression" dxfId="6290" priority="1348">
      <formula>Q28="NO SUBSANABLE"</formula>
    </cfRule>
  </conditionalFormatting>
  <conditionalFormatting sqref="P28:P30 P33:P35">
    <cfRule type="expression" dxfId="6289" priority="1349">
      <formula>Q28="REQUERIMIENTOS SUBSANADOS"</formula>
    </cfRule>
  </conditionalFormatting>
  <conditionalFormatting sqref="P28:P30 P33:P35">
    <cfRule type="expression" dxfId="6288" priority="1350">
      <formula>Q28="PENDIENTES POR SUBSANAR"</formula>
    </cfRule>
  </conditionalFormatting>
  <conditionalFormatting sqref="P28:P30 P33:P35">
    <cfRule type="expression" dxfId="6287" priority="1351">
      <formula>Q28="SIN OBSERVACIÓN"</formula>
    </cfRule>
  </conditionalFormatting>
  <conditionalFormatting sqref="P28:P30 P33:P35">
    <cfRule type="containsBlanks" dxfId="6286" priority="1352">
      <formula>LEN(TRIM(P28))=0</formula>
    </cfRule>
  </conditionalFormatting>
  <conditionalFormatting sqref="Q28:Q30">
    <cfRule type="containsBlanks" dxfId="6285" priority="1357">
      <formula>LEN(TRIM(Q28))=0</formula>
    </cfRule>
  </conditionalFormatting>
  <conditionalFormatting sqref="Q28:Q30">
    <cfRule type="cellIs" dxfId="6284" priority="1358" operator="equal">
      <formula>"REQUERIMIENTOS SUBSANADOS"</formula>
    </cfRule>
  </conditionalFormatting>
  <conditionalFormatting sqref="Q28:Q30">
    <cfRule type="containsText" dxfId="6283" priority="1359" operator="containsText" text="NO SUBSANABLE">
      <formula>NOT(ISERROR(SEARCH(("NO SUBSANABLE"),(Q28))))</formula>
    </cfRule>
  </conditionalFormatting>
  <conditionalFormatting sqref="Q28:Q30">
    <cfRule type="containsText" dxfId="6282" priority="1360" operator="containsText" text="PENDIENTES POR SUBSANAR">
      <formula>NOT(ISERROR(SEARCH(("PENDIENTES POR SUBSANAR"),(Q28))))</formula>
    </cfRule>
  </conditionalFormatting>
  <conditionalFormatting sqref="Q28:Q30">
    <cfRule type="containsText" dxfId="6281" priority="1361" operator="containsText" text="SIN OBSERVACIÓN">
      <formula>NOT(ISERROR(SEARCH(("SIN OBSERVACIÓN"),(Q28))))</formula>
    </cfRule>
  </conditionalFormatting>
  <conditionalFormatting sqref="R28:R30">
    <cfRule type="containsBlanks" dxfId="6280" priority="1362">
      <formula>LEN(TRIM(R28))=0</formula>
    </cfRule>
  </conditionalFormatting>
  <conditionalFormatting sqref="R28:R30">
    <cfRule type="cellIs" dxfId="6279" priority="1363" operator="equal">
      <formula>"NO CUMPLEN CON LO SOLICITADO"</formula>
    </cfRule>
  </conditionalFormatting>
  <conditionalFormatting sqref="R28:R30">
    <cfRule type="cellIs" dxfId="6278" priority="1364" operator="equal">
      <formula>"CUMPLEN CON LO SOLICITADO"</formula>
    </cfRule>
  </conditionalFormatting>
  <conditionalFormatting sqref="R28:R30">
    <cfRule type="cellIs" dxfId="6277" priority="1365" operator="equal">
      <formula>"PENDIENTES"</formula>
    </cfRule>
  </conditionalFormatting>
  <conditionalFormatting sqref="R28:R30">
    <cfRule type="cellIs" dxfId="6276" priority="1366" operator="equal">
      <formula>"NINGUNO"</formula>
    </cfRule>
  </conditionalFormatting>
  <conditionalFormatting sqref="H28:H30">
    <cfRule type="notContainsBlanks" dxfId="6275" priority="1367">
      <formula>LEN(TRIM(H28))&gt;0</formula>
    </cfRule>
  </conditionalFormatting>
  <conditionalFormatting sqref="G28:G30">
    <cfRule type="notContainsBlanks" dxfId="6274" priority="1368">
      <formula>LEN(TRIM(G28))&gt;0</formula>
    </cfRule>
  </conditionalFormatting>
  <conditionalFormatting sqref="F28:F30">
    <cfRule type="notContainsBlanks" dxfId="6273" priority="1369">
      <formula>LEN(TRIM(F28))&gt;0</formula>
    </cfRule>
  </conditionalFormatting>
  <conditionalFormatting sqref="E28:E30">
    <cfRule type="notContainsBlanks" dxfId="6272" priority="1370">
      <formula>LEN(TRIM(E28))&gt;0</formula>
    </cfRule>
  </conditionalFormatting>
  <conditionalFormatting sqref="D28:D30">
    <cfRule type="notContainsBlanks" dxfId="6271" priority="1371">
      <formula>LEN(TRIM(D28))&gt;0</formula>
    </cfRule>
  </conditionalFormatting>
  <conditionalFormatting sqref="C28:C30">
    <cfRule type="notContainsBlanks" dxfId="6270" priority="1372">
      <formula>LEN(TRIM(C28))&gt;0</formula>
    </cfRule>
  </conditionalFormatting>
  <conditionalFormatting sqref="I28:I30">
    <cfRule type="notContainsBlanks" dxfId="6269" priority="1373">
      <formula>LEN(TRIM(I28))&gt;0</formula>
    </cfRule>
  </conditionalFormatting>
  <conditionalFormatting sqref="T13:T15">
    <cfRule type="cellIs" dxfId="6268" priority="1374" operator="equal">
      <formula>"NO"</formula>
    </cfRule>
  </conditionalFormatting>
  <conditionalFormatting sqref="T13:T15">
    <cfRule type="cellIs" dxfId="6267" priority="1375" operator="equal">
      <formula>"SI"</formula>
    </cfRule>
  </conditionalFormatting>
  <conditionalFormatting sqref="N33:N35">
    <cfRule type="expression" dxfId="6266" priority="1378">
      <formula>N33=" "</formula>
    </cfRule>
  </conditionalFormatting>
  <conditionalFormatting sqref="N33:N35">
    <cfRule type="expression" dxfId="6265" priority="1379">
      <formula>N33="NO PRESENTÓ CERTIFICADO"</formula>
    </cfRule>
  </conditionalFormatting>
  <conditionalFormatting sqref="N33:N35">
    <cfRule type="expression" dxfId="6264" priority="1380">
      <formula>N33="PRESENTÓ CERTIFICADO"</formula>
    </cfRule>
  </conditionalFormatting>
  <conditionalFormatting sqref="P33:P35">
    <cfRule type="expression" dxfId="6263" priority="1381">
      <formula>Q33="NO SUBSANABLE"</formula>
    </cfRule>
  </conditionalFormatting>
  <conditionalFormatting sqref="P33:P35">
    <cfRule type="expression" dxfId="6262" priority="1382">
      <formula>Q33="REQUERIMIENTOS SUBSANADOS"</formula>
    </cfRule>
  </conditionalFormatting>
  <conditionalFormatting sqref="P33:P35">
    <cfRule type="expression" dxfId="6261" priority="1383">
      <formula>Q33="PENDIENTES POR SUBSANAR"</formula>
    </cfRule>
  </conditionalFormatting>
  <conditionalFormatting sqref="P33:P35">
    <cfRule type="expression" dxfId="6260" priority="1384">
      <formula>Q33="SIN OBSERVACIÓN"</formula>
    </cfRule>
  </conditionalFormatting>
  <conditionalFormatting sqref="P33:P35">
    <cfRule type="containsBlanks" dxfId="6259" priority="1385">
      <formula>LEN(TRIM(P33))=0</formula>
    </cfRule>
  </conditionalFormatting>
  <conditionalFormatting sqref="Q33:Q35">
    <cfRule type="containsBlanks" dxfId="6258" priority="1390">
      <formula>LEN(TRIM(Q33))=0</formula>
    </cfRule>
  </conditionalFormatting>
  <conditionalFormatting sqref="Q33:Q35">
    <cfRule type="cellIs" dxfId="6257" priority="1391" operator="equal">
      <formula>"REQUERIMIENTOS SUBSANADOS"</formula>
    </cfRule>
  </conditionalFormatting>
  <conditionalFormatting sqref="Q33:Q35">
    <cfRule type="containsText" dxfId="6256" priority="1392" operator="containsText" text="NO SUBSANABLE">
      <formula>NOT(ISERROR(SEARCH(("NO SUBSANABLE"),(Q33))))</formula>
    </cfRule>
  </conditionalFormatting>
  <conditionalFormatting sqref="Q33:Q35">
    <cfRule type="containsText" dxfId="6255" priority="1393" operator="containsText" text="PENDIENTES POR SUBSANAR">
      <formula>NOT(ISERROR(SEARCH(("PENDIENTES POR SUBSANAR"),(Q33))))</formula>
    </cfRule>
  </conditionalFormatting>
  <conditionalFormatting sqref="Q33:Q35">
    <cfRule type="containsText" dxfId="6254" priority="1394" operator="containsText" text="SIN OBSERVACIÓN">
      <formula>NOT(ISERROR(SEARCH(("SIN OBSERVACIÓN"),(Q33))))</formula>
    </cfRule>
  </conditionalFormatting>
  <conditionalFormatting sqref="R33:R35">
    <cfRule type="containsBlanks" dxfId="6253" priority="1395">
      <formula>LEN(TRIM(R33))=0</formula>
    </cfRule>
  </conditionalFormatting>
  <conditionalFormatting sqref="R33:R35">
    <cfRule type="cellIs" dxfId="6252" priority="1396" operator="equal">
      <formula>"NO CUMPLEN CON LO SOLICITADO"</formula>
    </cfRule>
  </conditionalFormatting>
  <conditionalFormatting sqref="R33:R35">
    <cfRule type="cellIs" dxfId="6251" priority="1397" operator="equal">
      <formula>"CUMPLEN CON LO SOLICITADO"</formula>
    </cfRule>
  </conditionalFormatting>
  <conditionalFormatting sqref="R33:R35">
    <cfRule type="cellIs" dxfId="6250" priority="1398" operator="equal">
      <formula>"PENDIENTES"</formula>
    </cfRule>
  </conditionalFormatting>
  <conditionalFormatting sqref="R33:R35">
    <cfRule type="cellIs" dxfId="6249" priority="1399" operator="equal">
      <formula>"NINGUNO"</formula>
    </cfRule>
  </conditionalFormatting>
  <conditionalFormatting sqref="H33:H35">
    <cfRule type="notContainsBlanks" dxfId="6248" priority="1400">
      <formula>LEN(TRIM(H33))&gt;0</formula>
    </cfRule>
  </conditionalFormatting>
  <conditionalFormatting sqref="G33:G35">
    <cfRule type="notContainsBlanks" dxfId="6247" priority="1401">
      <formula>LEN(TRIM(G33))&gt;0</formula>
    </cfRule>
  </conditionalFormatting>
  <conditionalFormatting sqref="F33:F35">
    <cfRule type="notContainsBlanks" dxfId="6246" priority="1402">
      <formula>LEN(TRIM(F33))&gt;0</formula>
    </cfRule>
  </conditionalFormatting>
  <conditionalFormatting sqref="E33:E35">
    <cfRule type="notContainsBlanks" dxfId="6245" priority="1403">
      <formula>LEN(TRIM(E33))&gt;0</formula>
    </cfRule>
  </conditionalFormatting>
  <conditionalFormatting sqref="D33:D35">
    <cfRule type="notContainsBlanks" dxfId="6244" priority="1404">
      <formula>LEN(TRIM(D33))&gt;0</formula>
    </cfRule>
  </conditionalFormatting>
  <conditionalFormatting sqref="C33:C35">
    <cfRule type="notContainsBlanks" dxfId="6243" priority="1405">
      <formula>LEN(TRIM(C33))&gt;0</formula>
    </cfRule>
  </conditionalFormatting>
  <conditionalFormatting sqref="I33:I35">
    <cfRule type="notContainsBlanks" dxfId="6242" priority="1406">
      <formula>LEN(TRIM(I33))&gt;0</formula>
    </cfRule>
  </conditionalFormatting>
  <conditionalFormatting sqref="K16:K17">
    <cfRule type="expression" dxfId="6241" priority="1407">
      <formula>J16="NO CUMPLE"</formula>
    </cfRule>
  </conditionalFormatting>
  <conditionalFormatting sqref="K16:K17">
    <cfRule type="expression" dxfId="6240" priority="1408">
      <formula>J16="CUMPLE"</formula>
    </cfRule>
  </conditionalFormatting>
  <conditionalFormatting sqref="J16:J17">
    <cfRule type="cellIs" dxfId="6239" priority="1409" operator="equal">
      <formula>"NO CUMPLE"</formula>
    </cfRule>
  </conditionalFormatting>
  <conditionalFormatting sqref="J16:J17">
    <cfRule type="cellIs" dxfId="6238" priority="1410" operator="equal">
      <formula>"CUMPLE"</formula>
    </cfRule>
  </conditionalFormatting>
  <conditionalFormatting sqref="M16">
    <cfRule type="expression" dxfId="6237" priority="1411">
      <formula>L16="NO CUMPLE"</formula>
    </cfRule>
  </conditionalFormatting>
  <conditionalFormatting sqref="M16">
    <cfRule type="expression" dxfId="6236" priority="1412">
      <formula>L16="CUMPLE"</formula>
    </cfRule>
  </conditionalFormatting>
  <conditionalFormatting sqref="T70">
    <cfRule type="cellIs" dxfId="6235" priority="1413" operator="equal">
      <formula>"NO CUMPLE"</formula>
    </cfRule>
  </conditionalFormatting>
  <conditionalFormatting sqref="T70">
    <cfRule type="cellIs" dxfId="6234" priority="1414" operator="equal">
      <formula>"CUMPLE"</formula>
    </cfRule>
  </conditionalFormatting>
  <conditionalFormatting sqref="B70">
    <cfRule type="cellIs" dxfId="6233" priority="1415" operator="equal">
      <formula>"NO CUMPLE CON LA EXPERIENCIA REQUERIDA"</formula>
    </cfRule>
  </conditionalFormatting>
  <conditionalFormatting sqref="B70">
    <cfRule type="cellIs" dxfId="6232" priority="1416" operator="equal">
      <formula>"CUMPLE CON LA EXPERIENCIA REQUERIDA"</formula>
    </cfRule>
  </conditionalFormatting>
  <conditionalFormatting sqref="T102">
    <cfRule type="cellIs" dxfId="6231" priority="1417" operator="equal">
      <formula>"NO CUMPLE"</formula>
    </cfRule>
  </conditionalFormatting>
  <conditionalFormatting sqref="T102">
    <cfRule type="cellIs" dxfId="6230" priority="1418" operator="equal">
      <formula>"CUMPLE"</formula>
    </cfRule>
  </conditionalFormatting>
  <conditionalFormatting sqref="B102">
    <cfRule type="cellIs" dxfId="6229" priority="1419" operator="equal">
      <formula>"NO CUMPLE CON LA EXPERIENCIA REQUERIDA"</formula>
    </cfRule>
  </conditionalFormatting>
  <conditionalFormatting sqref="B102">
    <cfRule type="cellIs" dxfId="6228" priority="1420" operator="equal">
      <formula>"CUMPLE CON LA EXPERIENCIA REQUERIDA"</formula>
    </cfRule>
  </conditionalFormatting>
  <conditionalFormatting sqref="T134">
    <cfRule type="cellIs" dxfId="6227" priority="1421" operator="equal">
      <formula>"NO CUMPLE"</formula>
    </cfRule>
  </conditionalFormatting>
  <conditionalFormatting sqref="T134">
    <cfRule type="cellIs" dxfId="6226" priority="1422" operator="equal">
      <formula>"CUMPLE"</formula>
    </cfRule>
  </conditionalFormatting>
  <conditionalFormatting sqref="B134">
    <cfRule type="cellIs" dxfId="6225" priority="1423" operator="equal">
      <formula>"NO CUMPLE CON LA EXPERIENCIA REQUERIDA"</formula>
    </cfRule>
  </conditionalFormatting>
  <conditionalFormatting sqref="B134">
    <cfRule type="cellIs" dxfId="6224" priority="1424" operator="equal">
      <formula>"CUMPLE CON LA EXPERIENCIA REQUERIDA"</formula>
    </cfRule>
  </conditionalFormatting>
  <conditionalFormatting sqref="T166">
    <cfRule type="cellIs" dxfId="6223" priority="1425" operator="equal">
      <formula>"NO CUMPLE"</formula>
    </cfRule>
  </conditionalFormatting>
  <conditionalFormatting sqref="T166">
    <cfRule type="cellIs" dxfId="6222" priority="1426" operator="equal">
      <formula>"CUMPLE"</formula>
    </cfRule>
  </conditionalFormatting>
  <conditionalFormatting sqref="B166">
    <cfRule type="cellIs" dxfId="6221" priority="1427" operator="equal">
      <formula>"NO CUMPLE CON LA EXPERIENCIA REQUERIDA"</formula>
    </cfRule>
  </conditionalFormatting>
  <conditionalFormatting sqref="B166">
    <cfRule type="cellIs" dxfId="6220" priority="1428" operator="equal">
      <formula>"CUMPLE CON LA EXPERIENCIA REQUERIDA"</formula>
    </cfRule>
  </conditionalFormatting>
  <conditionalFormatting sqref="T188">
    <cfRule type="cellIs" dxfId="6219" priority="1429" operator="equal">
      <formula>"NO CUMPLE"</formula>
    </cfRule>
  </conditionalFormatting>
  <conditionalFormatting sqref="T188">
    <cfRule type="cellIs" dxfId="6218" priority="1430" operator="equal">
      <formula>"CUMPLE"</formula>
    </cfRule>
  </conditionalFormatting>
  <conditionalFormatting sqref="B188">
    <cfRule type="cellIs" dxfId="6217" priority="1431" operator="equal">
      <formula>"NO CUMPLE CON LA EXPERIENCIA REQUERIDA"</formula>
    </cfRule>
  </conditionalFormatting>
  <conditionalFormatting sqref="B188">
    <cfRule type="cellIs" dxfId="6216" priority="1432" operator="equal">
      <formula>"CUMPLE CON LA EXPERIENCIA REQUERIDA"</formula>
    </cfRule>
  </conditionalFormatting>
  <conditionalFormatting sqref="N195">
    <cfRule type="expression" dxfId="6215" priority="1433">
      <formula>N195=" "</formula>
    </cfRule>
  </conditionalFormatting>
  <conditionalFormatting sqref="N195">
    <cfRule type="expression" dxfId="6214" priority="1434">
      <formula>N195="NO PRESENTÓ CERTIFICADO"</formula>
    </cfRule>
  </conditionalFormatting>
  <conditionalFormatting sqref="N195">
    <cfRule type="expression" dxfId="6213" priority="1435">
      <formula>N195="PRESENTÓ CERTIFICADO"</formula>
    </cfRule>
  </conditionalFormatting>
  <conditionalFormatting sqref="P195">
    <cfRule type="expression" dxfId="6212" priority="1438">
      <formula>Q195="NO SUBSANABLE"</formula>
    </cfRule>
  </conditionalFormatting>
  <conditionalFormatting sqref="P195">
    <cfRule type="expression" dxfId="6211" priority="1439">
      <formula>Q195="REQUERIMIENTOS SUBSANADOS"</formula>
    </cfRule>
  </conditionalFormatting>
  <conditionalFormatting sqref="P195">
    <cfRule type="expression" dxfId="6210" priority="1440">
      <formula>Q195="PENDIENTES POR SUBSANAR"</formula>
    </cfRule>
  </conditionalFormatting>
  <conditionalFormatting sqref="P195">
    <cfRule type="expression" dxfId="6209" priority="1441">
      <formula>Q195="SIN OBSERVACIÓN"</formula>
    </cfRule>
  </conditionalFormatting>
  <conditionalFormatting sqref="P195">
    <cfRule type="containsBlanks" dxfId="6208" priority="1442">
      <formula>LEN(TRIM(P195))=0</formula>
    </cfRule>
  </conditionalFormatting>
  <conditionalFormatting sqref="Q195">
    <cfRule type="containsBlanks" dxfId="6207" priority="1447">
      <formula>LEN(TRIM(Q195))=0</formula>
    </cfRule>
  </conditionalFormatting>
  <conditionalFormatting sqref="Q195">
    <cfRule type="cellIs" dxfId="6206" priority="1448" operator="equal">
      <formula>"REQUERIMIENTOS SUBSANADOS"</formula>
    </cfRule>
  </conditionalFormatting>
  <conditionalFormatting sqref="Q195">
    <cfRule type="containsText" dxfId="6205" priority="1449" operator="containsText" text="NO SUBSANABLE">
      <formula>NOT(ISERROR(SEARCH(("NO SUBSANABLE"),(Q195))))</formula>
    </cfRule>
  </conditionalFormatting>
  <conditionalFormatting sqref="Q195">
    <cfRule type="containsText" dxfId="6204" priority="1450" operator="containsText" text="PENDIENTES POR SUBSANAR">
      <formula>NOT(ISERROR(SEARCH(("PENDIENTES POR SUBSANAR"),(Q195))))</formula>
    </cfRule>
  </conditionalFormatting>
  <conditionalFormatting sqref="Q195">
    <cfRule type="containsText" dxfId="6203" priority="1451" operator="containsText" text="SIN OBSERVACIÓN">
      <formula>NOT(ISERROR(SEARCH(("SIN OBSERVACIÓN"),(Q195))))</formula>
    </cfRule>
  </conditionalFormatting>
  <conditionalFormatting sqref="R195">
    <cfRule type="containsBlanks" dxfId="6202" priority="1452">
      <formula>LEN(TRIM(R195))=0</formula>
    </cfRule>
  </conditionalFormatting>
  <conditionalFormatting sqref="R195">
    <cfRule type="cellIs" dxfId="6201" priority="1453" operator="equal">
      <formula>"NO CUMPLEN CON LO SOLICITADO"</formula>
    </cfRule>
  </conditionalFormatting>
  <conditionalFormatting sqref="R195">
    <cfRule type="cellIs" dxfId="6200" priority="1454" operator="equal">
      <formula>"CUMPLEN CON LO SOLICITADO"</formula>
    </cfRule>
  </conditionalFormatting>
  <conditionalFormatting sqref="R195">
    <cfRule type="cellIs" dxfId="6199" priority="1455" operator="equal">
      <formula>"PENDIENTES"</formula>
    </cfRule>
  </conditionalFormatting>
  <conditionalFormatting sqref="R195">
    <cfRule type="cellIs" dxfId="6198" priority="1456" operator="equal">
      <formula>"NINGUNO"</formula>
    </cfRule>
  </conditionalFormatting>
  <conditionalFormatting sqref="T210">
    <cfRule type="cellIs" dxfId="6197" priority="1457" operator="equal">
      <formula>"NO CUMPLE"</formula>
    </cfRule>
  </conditionalFormatting>
  <conditionalFormatting sqref="T210">
    <cfRule type="cellIs" dxfId="6196" priority="1458" operator="equal">
      <formula>"CUMPLE"</formula>
    </cfRule>
  </conditionalFormatting>
  <conditionalFormatting sqref="B210">
    <cfRule type="cellIs" dxfId="6195" priority="1459" operator="equal">
      <formula>"NO CUMPLE CON LA EXPERIENCIA REQUERIDA"</formula>
    </cfRule>
  </conditionalFormatting>
  <conditionalFormatting sqref="B210">
    <cfRule type="cellIs" dxfId="6194" priority="1460" operator="equal">
      <formula>"CUMPLE CON LA EXPERIENCIA REQUERIDA"</formula>
    </cfRule>
  </conditionalFormatting>
  <conditionalFormatting sqref="H195">
    <cfRule type="notContainsBlanks" dxfId="6193" priority="1461">
      <formula>LEN(TRIM(H195))&gt;0</formula>
    </cfRule>
  </conditionalFormatting>
  <conditionalFormatting sqref="G195">
    <cfRule type="notContainsBlanks" dxfId="6192" priority="1462">
      <formula>LEN(TRIM(G195))&gt;0</formula>
    </cfRule>
  </conditionalFormatting>
  <conditionalFormatting sqref="F195">
    <cfRule type="notContainsBlanks" dxfId="6191" priority="1463">
      <formula>LEN(TRIM(F195))&gt;0</formula>
    </cfRule>
  </conditionalFormatting>
  <conditionalFormatting sqref="E195">
    <cfRule type="notContainsBlanks" dxfId="6190" priority="1464">
      <formula>LEN(TRIM(E195))&gt;0</formula>
    </cfRule>
  </conditionalFormatting>
  <conditionalFormatting sqref="D195">
    <cfRule type="notContainsBlanks" dxfId="6189" priority="1465">
      <formula>LEN(TRIM(D195))&gt;0</formula>
    </cfRule>
  </conditionalFormatting>
  <conditionalFormatting sqref="C195">
    <cfRule type="notContainsBlanks" dxfId="6188" priority="1466">
      <formula>LEN(TRIM(C195))&gt;0</formula>
    </cfRule>
  </conditionalFormatting>
  <conditionalFormatting sqref="I195">
    <cfRule type="notContainsBlanks" dxfId="6187" priority="1467">
      <formula>LEN(TRIM(I195))&gt;0</formula>
    </cfRule>
  </conditionalFormatting>
  <conditionalFormatting sqref="N198 N201">
    <cfRule type="expression" dxfId="6186" priority="1468">
      <formula>N198=" "</formula>
    </cfRule>
  </conditionalFormatting>
  <conditionalFormatting sqref="N198 N201">
    <cfRule type="expression" dxfId="6185" priority="1469">
      <formula>N198="NO PRESENTÓ CERTIFICADO"</formula>
    </cfRule>
  </conditionalFormatting>
  <conditionalFormatting sqref="N198 N201">
    <cfRule type="expression" dxfId="6184" priority="1470">
      <formula>N198="PRESENTÓ CERTIFICADO"</formula>
    </cfRule>
  </conditionalFormatting>
  <conditionalFormatting sqref="P198 P201">
    <cfRule type="expression" dxfId="6183" priority="1471">
      <formula>Q198="NO SUBSANABLE"</formula>
    </cfRule>
  </conditionalFormatting>
  <conditionalFormatting sqref="P198 P201">
    <cfRule type="expression" dxfId="6182" priority="1472">
      <formula>Q198="REQUERIMIENTOS SUBSANADOS"</formula>
    </cfRule>
  </conditionalFormatting>
  <conditionalFormatting sqref="P198 P201">
    <cfRule type="expression" dxfId="6181" priority="1473">
      <formula>Q198="PENDIENTES POR SUBSANAR"</formula>
    </cfRule>
  </conditionalFormatting>
  <conditionalFormatting sqref="P198 P201">
    <cfRule type="expression" dxfId="6180" priority="1474">
      <formula>Q198="SIN OBSERVACIÓN"</formula>
    </cfRule>
  </conditionalFormatting>
  <conditionalFormatting sqref="P198 P201">
    <cfRule type="containsBlanks" dxfId="6179" priority="1475">
      <formula>LEN(TRIM(P198))=0</formula>
    </cfRule>
  </conditionalFormatting>
  <conditionalFormatting sqref="Q198 Q201">
    <cfRule type="containsBlanks" dxfId="6178" priority="1480">
      <formula>LEN(TRIM(Q198))=0</formula>
    </cfRule>
  </conditionalFormatting>
  <conditionalFormatting sqref="Q198 Q201">
    <cfRule type="cellIs" dxfId="6177" priority="1481" operator="equal">
      <formula>"REQUERIMIENTOS SUBSANADOS"</formula>
    </cfRule>
  </conditionalFormatting>
  <conditionalFormatting sqref="Q198 Q201">
    <cfRule type="containsText" dxfId="6176" priority="1482" operator="containsText" text="NO SUBSANABLE">
      <formula>NOT(ISERROR(SEARCH(("NO SUBSANABLE"),(Q198))))</formula>
    </cfRule>
  </conditionalFormatting>
  <conditionalFormatting sqref="Q198 Q201">
    <cfRule type="containsText" dxfId="6175" priority="1483" operator="containsText" text="PENDIENTES POR SUBSANAR">
      <formula>NOT(ISERROR(SEARCH(("PENDIENTES POR SUBSANAR"),(Q198))))</formula>
    </cfRule>
  </conditionalFormatting>
  <conditionalFormatting sqref="Q198 Q201">
    <cfRule type="containsText" dxfId="6174" priority="1484" operator="containsText" text="SIN OBSERVACIÓN">
      <formula>NOT(ISERROR(SEARCH(("SIN OBSERVACIÓN"),(Q198))))</formula>
    </cfRule>
  </conditionalFormatting>
  <conditionalFormatting sqref="R198 R201">
    <cfRule type="containsBlanks" dxfId="6173" priority="1485">
      <formula>LEN(TRIM(R198))=0</formula>
    </cfRule>
  </conditionalFormatting>
  <conditionalFormatting sqref="R198 R201">
    <cfRule type="cellIs" dxfId="6172" priority="1486" operator="equal">
      <formula>"NO CUMPLEN CON LO SOLICITADO"</formula>
    </cfRule>
  </conditionalFormatting>
  <conditionalFormatting sqref="R198 R201">
    <cfRule type="cellIs" dxfId="6171" priority="1487" operator="equal">
      <formula>"CUMPLEN CON LO SOLICITADO"</formula>
    </cfRule>
  </conditionalFormatting>
  <conditionalFormatting sqref="R198 R201">
    <cfRule type="cellIs" dxfId="6170" priority="1488" operator="equal">
      <formula>"PENDIENTES"</formula>
    </cfRule>
  </conditionalFormatting>
  <conditionalFormatting sqref="R198 R201">
    <cfRule type="cellIs" dxfId="6169" priority="1489" operator="equal">
      <formula>"NINGUNO"</formula>
    </cfRule>
  </conditionalFormatting>
  <conditionalFormatting sqref="H198 H201">
    <cfRule type="notContainsBlanks" dxfId="6168" priority="1490">
      <formula>LEN(TRIM(H198))&gt;0</formula>
    </cfRule>
  </conditionalFormatting>
  <conditionalFormatting sqref="G198 G201">
    <cfRule type="notContainsBlanks" dxfId="6167" priority="1491">
      <formula>LEN(TRIM(G198))&gt;0</formula>
    </cfRule>
  </conditionalFormatting>
  <conditionalFormatting sqref="F198 F201">
    <cfRule type="notContainsBlanks" dxfId="6166" priority="1492">
      <formula>LEN(TRIM(F198))&gt;0</formula>
    </cfRule>
  </conditionalFormatting>
  <conditionalFormatting sqref="E198 E201">
    <cfRule type="notContainsBlanks" dxfId="6165" priority="1493">
      <formula>LEN(TRIM(E198))&gt;0</formula>
    </cfRule>
  </conditionalFormatting>
  <conditionalFormatting sqref="D198 D201">
    <cfRule type="notContainsBlanks" dxfId="6164" priority="1494">
      <formula>LEN(TRIM(D198))&gt;0</formula>
    </cfRule>
  </conditionalFormatting>
  <conditionalFormatting sqref="C198 C201">
    <cfRule type="notContainsBlanks" dxfId="6163" priority="1495">
      <formula>LEN(TRIM(C198))&gt;0</formula>
    </cfRule>
  </conditionalFormatting>
  <conditionalFormatting sqref="I198 I201">
    <cfRule type="notContainsBlanks" dxfId="6162" priority="1496">
      <formula>LEN(TRIM(I198))&gt;0</formula>
    </cfRule>
  </conditionalFormatting>
  <conditionalFormatting sqref="N204">
    <cfRule type="expression" dxfId="6161" priority="1497">
      <formula>N204=" "</formula>
    </cfRule>
  </conditionalFormatting>
  <conditionalFormatting sqref="N204">
    <cfRule type="expression" dxfId="6160" priority="1498">
      <formula>N204="NO PRESENTÓ CERTIFICADO"</formula>
    </cfRule>
  </conditionalFormatting>
  <conditionalFormatting sqref="N204">
    <cfRule type="expression" dxfId="6159" priority="1499">
      <formula>N204="PRESENTÓ CERTIFICADO"</formula>
    </cfRule>
  </conditionalFormatting>
  <conditionalFormatting sqref="P204">
    <cfRule type="expression" dxfId="6158" priority="1500">
      <formula>Q204="NO SUBSANABLE"</formula>
    </cfRule>
  </conditionalFormatting>
  <conditionalFormatting sqref="P204">
    <cfRule type="expression" dxfId="6157" priority="1501">
      <formula>Q204="REQUERIMIENTOS SUBSANADOS"</formula>
    </cfRule>
  </conditionalFormatting>
  <conditionalFormatting sqref="P204">
    <cfRule type="expression" dxfId="6156" priority="1502">
      <formula>Q204="PENDIENTES POR SUBSANAR"</formula>
    </cfRule>
  </conditionalFormatting>
  <conditionalFormatting sqref="P204">
    <cfRule type="expression" dxfId="6155" priority="1503">
      <formula>Q204="SIN OBSERVACIÓN"</formula>
    </cfRule>
  </conditionalFormatting>
  <conditionalFormatting sqref="P204">
    <cfRule type="containsBlanks" dxfId="6154" priority="1504">
      <formula>LEN(TRIM(P204))=0</formula>
    </cfRule>
  </conditionalFormatting>
  <conditionalFormatting sqref="Q204">
    <cfRule type="containsBlanks" dxfId="6153" priority="1509">
      <formula>LEN(TRIM(Q204))=0</formula>
    </cfRule>
  </conditionalFormatting>
  <conditionalFormatting sqref="Q204">
    <cfRule type="cellIs" dxfId="6152" priority="1510" operator="equal">
      <formula>"REQUERIMIENTOS SUBSANADOS"</formula>
    </cfRule>
  </conditionalFormatting>
  <conditionalFormatting sqref="Q204">
    <cfRule type="containsText" dxfId="6151" priority="1511" operator="containsText" text="NO SUBSANABLE">
      <formula>NOT(ISERROR(SEARCH(("NO SUBSANABLE"),(Q204))))</formula>
    </cfRule>
  </conditionalFormatting>
  <conditionalFormatting sqref="Q204">
    <cfRule type="containsText" dxfId="6150" priority="1512" operator="containsText" text="PENDIENTES POR SUBSANAR">
      <formula>NOT(ISERROR(SEARCH(("PENDIENTES POR SUBSANAR"),(Q204))))</formula>
    </cfRule>
  </conditionalFormatting>
  <conditionalFormatting sqref="Q204">
    <cfRule type="containsText" dxfId="6149" priority="1513" operator="containsText" text="SIN OBSERVACIÓN">
      <formula>NOT(ISERROR(SEARCH(("SIN OBSERVACIÓN"),(Q204))))</formula>
    </cfRule>
  </conditionalFormatting>
  <conditionalFormatting sqref="R204">
    <cfRule type="containsBlanks" dxfId="6148" priority="1514">
      <formula>LEN(TRIM(R204))=0</formula>
    </cfRule>
  </conditionalFormatting>
  <conditionalFormatting sqref="R204">
    <cfRule type="cellIs" dxfId="6147" priority="1515" operator="equal">
      <formula>"NO CUMPLEN CON LO SOLICITADO"</formula>
    </cfRule>
  </conditionalFormatting>
  <conditionalFormatting sqref="R204">
    <cfRule type="cellIs" dxfId="6146" priority="1516" operator="equal">
      <formula>"CUMPLEN CON LO SOLICITADO"</formula>
    </cfRule>
  </conditionalFormatting>
  <conditionalFormatting sqref="R204">
    <cfRule type="cellIs" dxfId="6145" priority="1517" operator="equal">
      <formula>"PENDIENTES"</formula>
    </cfRule>
  </conditionalFormatting>
  <conditionalFormatting sqref="R204">
    <cfRule type="cellIs" dxfId="6144" priority="1518" operator="equal">
      <formula>"NINGUNO"</formula>
    </cfRule>
  </conditionalFormatting>
  <conditionalFormatting sqref="H204">
    <cfRule type="notContainsBlanks" dxfId="6143" priority="1519">
      <formula>LEN(TRIM(H204))&gt;0</formula>
    </cfRule>
  </conditionalFormatting>
  <conditionalFormatting sqref="G204">
    <cfRule type="notContainsBlanks" dxfId="6142" priority="1520">
      <formula>LEN(TRIM(G204))&gt;0</formula>
    </cfRule>
  </conditionalFormatting>
  <conditionalFormatting sqref="F204">
    <cfRule type="notContainsBlanks" dxfId="6141" priority="1521">
      <formula>LEN(TRIM(F204))&gt;0</formula>
    </cfRule>
  </conditionalFormatting>
  <conditionalFormatting sqref="E204">
    <cfRule type="notContainsBlanks" dxfId="6140" priority="1522">
      <formula>LEN(TRIM(E204))&gt;0</formula>
    </cfRule>
  </conditionalFormatting>
  <conditionalFormatting sqref="D204">
    <cfRule type="notContainsBlanks" dxfId="6139" priority="1523">
      <formula>LEN(TRIM(D204))&gt;0</formula>
    </cfRule>
  </conditionalFormatting>
  <conditionalFormatting sqref="C204">
    <cfRule type="notContainsBlanks" dxfId="6138" priority="1524">
      <formula>LEN(TRIM(C204))&gt;0</formula>
    </cfRule>
  </conditionalFormatting>
  <conditionalFormatting sqref="I204">
    <cfRule type="notContainsBlanks" dxfId="6137" priority="1525">
      <formula>LEN(TRIM(I204))&gt;0</formula>
    </cfRule>
  </conditionalFormatting>
  <conditionalFormatting sqref="T195">
    <cfRule type="cellIs" dxfId="6136" priority="1526" operator="equal">
      <formula>"NO"</formula>
    </cfRule>
  </conditionalFormatting>
  <conditionalFormatting sqref="T195">
    <cfRule type="cellIs" dxfId="6135" priority="1527" operator="equal">
      <formula>"SI"</formula>
    </cfRule>
  </conditionalFormatting>
  <conditionalFormatting sqref="N207">
    <cfRule type="expression" dxfId="6134" priority="1530">
      <formula>N207=" "</formula>
    </cfRule>
  </conditionalFormatting>
  <conditionalFormatting sqref="N207">
    <cfRule type="expression" dxfId="6133" priority="1531">
      <formula>N207="NO PRESENTÓ CERTIFICADO"</formula>
    </cfRule>
  </conditionalFormatting>
  <conditionalFormatting sqref="N207">
    <cfRule type="expression" dxfId="6132" priority="1532">
      <formula>N207="PRESENTÓ CERTIFICADO"</formula>
    </cfRule>
  </conditionalFormatting>
  <conditionalFormatting sqref="P207">
    <cfRule type="expression" dxfId="6131" priority="1533">
      <formula>Q207="NO SUBSANABLE"</formula>
    </cfRule>
  </conditionalFormatting>
  <conditionalFormatting sqref="P207">
    <cfRule type="expression" dxfId="6130" priority="1534">
      <formula>Q207="REQUERIMIENTOS SUBSANADOS"</formula>
    </cfRule>
  </conditionalFormatting>
  <conditionalFormatting sqref="P207">
    <cfRule type="expression" dxfId="6129" priority="1535">
      <formula>Q207="PENDIENTES POR SUBSANAR"</formula>
    </cfRule>
  </conditionalFormatting>
  <conditionalFormatting sqref="P207">
    <cfRule type="expression" dxfId="6128" priority="1536">
      <formula>Q207="SIN OBSERVACIÓN"</formula>
    </cfRule>
  </conditionalFormatting>
  <conditionalFormatting sqref="P207">
    <cfRule type="containsBlanks" dxfId="6127" priority="1537">
      <formula>LEN(TRIM(P207))=0</formula>
    </cfRule>
  </conditionalFormatting>
  <conditionalFormatting sqref="Q207">
    <cfRule type="containsBlanks" dxfId="6126" priority="1542">
      <formula>LEN(TRIM(Q207))=0</formula>
    </cfRule>
  </conditionalFormatting>
  <conditionalFormatting sqref="Q207">
    <cfRule type="cellIs" dxfId="6125" priority="1543" operator="equal">
      <formula>"REQUERIMIENTOS SUBSANADOS"</formula>
    </cfRule>
  </conditionalFormatting>
  <conditionalFormatting sqref="Q207">
    <cfRule type="containsText" dxfId="6124" priority="1544" operator="containsText" text="NO SUBSANABLE">
      <formula>NOT(ISERROR(SEARCH(("NO SUBSANABLE"),(Q207))))</formula>
    </cfRule>
  </conditionalFormatting>
  <conditionalFormatting sqref="Q207">
    <cfRule type="containsText" dxfId="6123" priority="1545" operator="containsText" text="PENDIENTES POR SUBSANAR">
      <formula>NOT(ISERROR(SEARCH(("PENDIENTES POR SUBSANAR"),(Q207))))</formula>
    </cfRule>
  </conditionalFormatting>
  <conditionalFormatting sqref="Q207">
    <cfRule type="containsText" dxfId="6122" priority="1546" operator="containsText" text="SIN OBSERVACIÓN">
      <formula>NOT(ISERROR(SEARCH(("SIN OBSERVACIÓN"),(Q207))))</formula>
    </cfRule>
  </conditionalFormatting>
  <conditionalFormatting sqref="R207">
    <cfRule type="containsBlanks" dxfId="6121" priority="1547">
      <formula>LEN(TRIM(R207))=0</formula>
    </cfRule>
  </conditionalFormatting>
  <conditionalFormatting sqref="R207">
    <cfRule type="cellIs" dxfId="6120" priority="1548" operator="equal">
      <formula>"NO CUMPLEN CON LO SOLICITADO"</formula>
    </cfRule>
  </conditionalFormatting>
  <conditionalFormatting sqref="R207">
    <cfRule type="cellIs" dxfId="6119" priority="1549" operator="equal">
      <formula>"CUMPLEN CON LO SOLICITADO"</formula>
    </cfRule>
  </conditionalFormatting>
  <conditionalFormatting sqref="R207">
    <cfRule type="cellIs" dxfId="6118" priority="1550" operator="equal">
      <formula>"PENDIENTES"</formula>
    </cfRule>
  </conditionalFormatting>
  <conditionalFormatting sqref="R207">
    <cfRule type="cellIs" dxfId="6117" priority="1551" operator="equal">
      <formula>"NINGUNO"</formula>
    </cfRule>
  </conditionalFormatting>
  <conditionalFormatting sqref="H207">
    <cfRule type="notContainsBlanks" dxfId="6116" priority="1552">
      <formula>LEN(TRIM(H207))&gt;0</formula>
    </cfRule>
  </conditionalFormatting>
  <conditionalFormatting sqref="G207">
    <cfRule type="notContainsBlanks" dxfId="6115" priority="1553">
      <formula>LEN(TRIM(G207))&gt;0</formula>
    </cfRule>
  </conditionalFormatting>
  <conditionalFormatting sqref="F207">
    <cfRule type="notContainsBlanks" dxfId="6114" priority="1554">
      <formula>LEN(TRIM(F207))&gt;0</formula>
    </cfRule>
  </conditionalFormatting>
  <conditionalFormatting sqref="E207">
    <cfRule type="notContainsBlanks" dxfId="6113" priority="1555">
      <formula>LEN(TRIM(E207))&gt;0</formula>
    </cfRule>
  </conditionalFormatting>
  <conditionalFormatting sqref="D207">
    <cfRule type="notContainsBlanks" dxfId="6112" priority="1556">
      <formula>LEN(TRIM(D207))&gt;0</formula>
    </cfRule>
  </conditionalFormatting>
  <conditionalFormatting sqref="C207">
    <cfRule type="notContainsBlanks" dxfId="6111" priority="1557">
      <formula>LEN(TRIM(C207))&gt;0</formula>
    </cfRule>
  </conditionalFormatting>
  <conditionalFormatting sqref="I207">
    <cfRule type="notContainsBlanks" dxfId="6110" priority="1558">
      <formula>LEN(TRIM(I207))&gt;0</formula>
    </cfRule>
  </conditionalFormatting>
  <conditionalFormatting sqref="T232">
    <cfRule type="cellIs" dxfId="6109" priority="1561" operator="equal">
      <formula>"NO CUMPLE"</formula>
    </cfRule>
  </conditionalFormatting>
  <conditionalFormatting sqref="T232">
    <cfRule type="cellIs" dxfId="6108" priority="1562" operator="equal">
      <formula>"CUMPLE"</formula>
    </cfRule>
  </conditionalFormatting>
  <conditionalFormatting sqref="T298">
    <cfRule type="cellIs" dxfId="6107" priority="1563" operator="equal">
      <formula>"NO CUMPLE"</formula>
    </cfRule>
  </conditionalFormatting>
  <conditionalFormatting sqref="T298">
    <cfRule type="cellIs" dxfId="6106" priority="1564" operator="equal">
      <formula>"CUMPLE"</formula>
    </cfRule>
  </conditionalFormatting>
  <conditionalFormatting sqref="N217">
    <cfRule type="expression" dxfId="6105" priority="1565">
      <formula>N217=" "</formula>
    </cfRule>
  </conditionalFormatting>
  <conditionalFormatting sqref="N217">
    <cfRule type="expression" dxfId="6104" priority="1566">
      <formula>N217="NO PRESENTÓ CERTIFICADO"</formula>
    </cfRule>
  </conditionalFormatting>
  <conditionalFormatting sqref="N217">
    <cfRule type="expression" dxfId="6103" priority="1567">
      <formula>N217="PRESENTÓ CERTIFICADO"</formula>
    </cfRule>
  </conditionalFormatting>
  <conditionalFormatting sqref="P217">
    <cfRule type="expression" dxfId="6102" priority="1570">
      <formula>Q217="NO SUBSANABLE"</formula>
    </cfRule>
  </conditionalFormatting>
  <conditionalFormatting sqref="P217">
    <cfRule type="expression" dxfId="6101" priority="1571">
      <formula>Q217="REQUERIMIENTOS SUBSANADOS"</formula>
    </cfRule>
  </conditionalFormatting>
  <conditionalFormatting sqref="P217">
    <cfRule type="expression" dxfId="6100" priority="1572">
      <formula>Q217="PENDIENTES POR SUBSANAR"</formula>
    </cfRule>
  </conditionalFormatting>
  <conditionalFormatting sqref="P217">
    <cfRule type="expression" dxfId="6099" priority="1573">
      <formula>Q217="SIN OBSERVACIÓN"</formula>
    </cfRule>
  </conditionalFormatting>
  <conditionalFormatting sqref="P217">
    <cfRule type="containsBlanks" dxfId="6098" priority="1574">
      <formula>LEN(TRIM(P217))=0</formula>
    </cfRule>
  </conditionalFormatting>
  <conditionalFormatting sqref="Q217">
    <cfRule type="containsBlanks" dxfId="6097" priority="1579">
      <formula>LEN(TRIM(Q217))=0</formula>
    </cfRule>
  </conditionalFormatting>
  <conditionalFormatting sqref="Q217">
    <cfRule type="cellIs" dxfId="6096" priority="1580" operator="equal">
      <formula>"REQUERIMIENTOS SUBSANADOS"</formula>
    </cfRule>
  </conditionalFormatting>
  <conditionalFormatting sqref="Q217">
    <cfRule type="containsText" dxfId="6095" priority="1581" operator="containsText" text="NO SUBSANABLE">
      <formula>NOT(ISERROR(SEARCH(("NO SUBSANABLE"),(Q217))))</formula>
    </cfRule>
  </conditionalFormatting>
  <conditionalFormatting sqref="Q217">
    <cfRule type="containsText" dxfId="6094" priority="1582" operator="containsText" text="PENDIENTES POR SUBSANAR">
      <formula>NOT(ISERROR(SEARCH(("PENDIENTES POR SUBSANAR"),(Q217))))</formula>
    </cfRule>
  </conditionalFormatting>
  <conditionalFormatting sqref="Q217">
    <cfRule type="containsText" dxfId="6093" priority="1583" operator="containsText" text="SIN OBSERVACIÓN">
      <formula>NOT(ISERROR(SEARCH(("SIN OBSERVACIÓN"),(Q217))))</formula>
    </cfRule>
  </conditionalFormatting>
  <conditionalFormatting sqref="R217">
    <cfRule type="containsBlanks" dxfId="6092" priority="1584">
      <formula>LEN(TRIM(R217))=0</formula>
    </cfRule>
  </conditionalFormatting>
  <conditionalFormatting sqref="R217">
    <cfRule type="cellIs" dxfId="6091" priority="1585" operator="equal">
      <formula>"NO CUMPLEN CON LO SOLICITADO"</formula>
    </cfRule>
  </conditionalFormatting>
  <conditionalFormatting sqref="R217">
    <cfRule type="cellIs" dxfId="6090" priority="1586" operator="equal">
      <formula>"CUMPLEN CON LO SOLICITADO"</formula>
    </cfRule>
  </conditionalFormatting>
  <conditionalFormatting sqref="R217">
    <cfRule type="cellIs" dxfId="6089" priority="1587" operator="equal">
      <formula>"PENDIENTES"</formula>
    </cfRule>
  </conditionalFormatting>
  <conditionalFormatting sqref="R217">
    <cfRule type="cellIs" dxfId="6088" priority="1588" operator="equal">
      <formula>"NINGUNO"</formula>
    </cfRule>
  </conditionalFormatting>
  <conditionalFormatting sqref="B232">
    <cfRule type="cellIs" dxfId="6087" priority="1589" operator="equal">
      <formula>"NO CUMPLE CON LA EXPERIENCIA REQUERIDA"</formula>
    </cfRule>
  </conditionalFormatting>
  <conditionalFormatting sqref="B232">
    <cfRule type="cellIs" dxfId="6086" priority="1590" operator="equal">
      <formula>"CUMPLE CON LA EXPERIENCIA REQUERIDA"</formula>
    </cfRule>
  </conditionalFormatting>
  <conditionalFormatting sqref="H217">
    <cfRule type="notContainsBlanks" dxfId="6085" priority="1591">
      <formula>LEN(TRIM(H217))&gt;0</formula>
    </cfRule>
  </conditionalFormatting>
  <conditionalFormatting sqref="G217">
    <cfRule type="notContainsBlanks" dxfId="6084" priority="1592">
      <formula>LEN(TRIM(G217))&gt;0</formula>
    </cfRule>
  </conditionalFormatting>
  <conditionalFormatting sqref="F217">
    <cfRule type="notContainsBlanks" dxfId="6083" priority="1593">
      <formula>LEN(TRIM(F217))&gt;0</formula>
    </cfRule>
  </conditionalFormatting>
  <conditionalFormatting sqref="E217">
    <cfRule type="notContainsBlanks" dxfId="6082" priority="1594">
      <formula>LEN(TRIM(E217))&gt;0</formula>
    </cfRule>
  </conditionalFormatting>
  <conditionalFormatting sqref="D217">
    <cfRule type="notContainsBlanks" dxfId="6081" priority="1595">
      <formula>LEN(TRIM(D217))&gt;0</formula>
    </cfRule>
  </conditionalFormatting>
  <conditionalFormatting sqref="C217">
    <cfRule type="notContainsBlanks" dxfId="6080" priority="1596">
      <formula>LEN(TRIM(C217))&gt;0</formula>
    </cfRule>
  </conditionalFormatting>
  <conditionalFormatting sqref="I217">
    <cfRule type="notContainsBlanks" dxfId="6079" priority="1597">
      <formula>LEN(TRIM(I217))&gt;0</formula>
    </cfRule>
  </conditionalFormatting>
  <conditionalFormatting sqref="N220 N223">
    <cfRule type="expression" dxfId="6078" priority="1598">
      <formula>N220=" "</formula>
    </cfRule>
  </conditionalFormatting>
  <conditionalFormatting sqref="N220 N223">
    <cfRule type="expression" dxfId="6077" priority="1599">
      <formula>N220="NO PRESENTÓ CERTIFICADO"</formula>
    </cfRule>
  </conditionalFormatting>
  <conditionalFormatting sqref="N220 N223">
    <cfRule type="expression" dxfId="6076" priority="1600">
      <formula>N220="PRESENTÓ CERTIFICADO"</formula>
    </cfRule>
  </conditionalFormatting>
  <conditionalFormatting sqref="P220 P223">
    <cfRule type="expression" dxfId="6075" priority="1601">
      <formula>Q220="NO SUBSANABLE"</formula>
    </cfRule>
  </conditionalFormatting>
  <conditionalFormatting sqref="P220 P223">
    <cfRule type="expression" dxfId="6074" priority="1602">
      <formula>Q220="REQUERIMIENTOS SUBSANADOS"</formula>
    </cfRule>
  </conditionalFormatting>
  <conditionalFormatting sqref="P220 P223">
    <cfRule type="expression" dxfId="6073" priority="1603">
      <formula>Q220="PENDIENTES POR SUBSANAR"</formula>
    </cfRule>
  </conditionalFormatting>
  <conditionalFormatting sqref="P220 P223">
    <cfRule type="expression" dxfId="6072" priority="1604">
      <formula>Q220="SIN OBSERVACIÓN"</formula>
    </cfRule>
  </conditionalFormatting>
  <conditionalFormatting sqref="P220 P223">
    <cfRule type="containsBlanks" dxfId="6071" priority="1605">
      <formula>LEN(TRIM(P220))=0</formula>
    </cfRule>
  </conditionalFormatting>
  <conditionalFormatting sqref="Q220 Q223">
    <cfRule type="containsBlanks" dxfId="6070" priority="1610">
      <formula>LEN(TRIM(Q220))=0</formula>
    </cfRule>
  </conditionalFormatting>
  <conditionalFormatting sqref="Q220 Q223">
    <cfRule type="cellIs" dxfId="6069" priority="1611" operator="equal">
      <formula>"REQUERIMIENTOS SUBSANADOS"</formula>
    </cfRule>
  </conditionalFormatting>
  <conditionalFormatting sqref="Q220 Q223">
    <cfRule type="containsText" dxfId="6068" priority="1612" operator="containsText" text="NO SUBSANABLE">
      <formula>NOT(ISERROR(SEARCH(("NO SUBSANABLE"),(Q220))))</formula>
    </cfRule>
  </conditionalFormatting>
  <conditionalFormatting sqref="Q220 Q223">
    <cfRule type="containsText" dxfId="6067" priority="1613" operator="containsText" text="PENDIENTES POR SUBSANAR">
      <formula>NOT(ISERROR(SEARCH(("PENDIENTES POR SUBSANAR"),(Q220))))</formula>
    </cfRule>
  </conditionalFormatting>
  <conditionalFormatting sqref="Q220 Q223">
    <cfRule type="containsText" dxfId="6066" priority="1614" operator="containsText" text="SIN OBSERVACIÓN">
      <formula>NOT(ISERROR(SEARCH(("SIN OBSERVACIÓN"),(Q220))))</formula>
    </cfRule>
  </conditionalFormatting>
  <conditionalFormatting sqref="R220 R223">
    <cfRule type="containsBlanks" dxfId="6065" priority="1615">
      <formula>LEN(TRIM(R220))=0</formula>
    </cfRule>
  </conditionalFormatting>
  <conditionalFormatting sqref="R220 R223">
    <cfRule type="cellIs" dxfId="6064" priority="1616" operator="equal">
      <formula>"NO CUMPLEN CON LO SOLICITADO"</formula>
    </cfRule>
  </conditionalFormatting>
  <conditionalFormatting sqref="R220 R223">
    <cfRule type="cellIs" dxfId="6063" priority="1617" operator="equal">
      <formula>"CUMPLEN CON LO SOLICITADO"</formula>
    </cfRule>
  </conditionalFormatting>
  <conditionalFormatting sqref="R220 R223">
    <cfRule type="cellIs" dxfId="6062" priority="1618" operator="equal">
      <formula>"PENDIENTES"</formula>
    </cfRule>
  </conditionalFormatting>
  <conditionalFormatting sqref="R220 R223">
    <cfRule type="cellIs" dxfId="6061" priority="1619" operator="equal">
      <formula>"NINGUNO"</formula>
    </cfRule>
  </conditionalFormatting>
  <conditionalFormatting sqref="H220 H223">
    <cfRule type="notContainsBlanks" dxfId="6060" priority="1620">
      <formula>LEN(TRIM(H220))&gt;0</formula>
    </cfRule>
  </conditionalFormatting>
  <conditionalFormatting sqref="G220 G223">
    <cfRule type="notContainsBlanks" dxfId="6059" priority="1621">
      <formula>LEN(TRIM(G220))&gt;0</formula>
    </cfRule>
  </conditionalFormatting>
  <conditionalFormatting sqref="F220 F223">
    <cfRule type="notContainsBlanks" dxfId="6058" priority="1622">
      <formula>LEN(TRIM(F220))&gt;0</formula>
    </cfRule>
  </conditionalFormatting>
  <conditionalFormatting sqref="E220 E223">
    <cfRule type="notContainsBlanks" dxfId="6057" priority="1623">
      <formula>LEN(TRIM(E220))&gt;0</formula>
    </cfRule>
  </conditionalFormatting>
  <conditionalFormatting sqref="D220 D223">
    <cfRule type="notContainsBlanks" dxfId="6056" priority="1624">
      <formula>LEN(TRIM(D220))&gt;0</formula>
    </cfRule>
  </conditionalFormatting>
  <conditionalFormatting sqref="C220 C223">
    <cfRule type="notContainsBlanks" dxfId="6055" priority="1625">
      <formula>LEN(TRIM(C220))&gt;0</formula>
    </cfRule>
  </conditionalFormatting>
  <conditionalFormatting sqref="I220 I223">
    <cfRule type="notContainsBlanks" dxfId="6054" priority="1626">
      <formula>LEN(TRIM(I220))&gt;0</formula>
    </cfRule>
  </conditionalFormatting>
  <conditionalFormatting sqref="N226">
    <cfRule type="expression" dxfId="6053" priority="1627">
      <formula>N226=" "</formula>
    </cfRule>
  </conditionalFormatting>
  <conditionalFormatting sqref="N226">
    <cfRule type="expression" dxfId="6052" priority="1628">
      <formula>N226="NO PRESENTÓ CERTIFICADO"</formula>
    </cfRule>
  </conditionalFormatting>
  <conditionalFormatting sqref="N226">
    <cfRule type="expression" dxfId="6051" priority="1629">
      <formula>N226="PRESENTÓ CERTIFICADO"</formula>
    </cfRule>
  </conditionalFormatting>
  <conditionalFormatting sqref="P226">
    <cfRule type="expression" dxfId="6050" priority="1630">
      <formula>Q226="NO SUBSANABLE"</formula>
    </cfRule>
  </conditionalFormatting>
  <conditionalFormatting sqref="P226">
    <cfRule type="expression" dxfId="6049" priority="1631">
      <formula>Q226="REQUERIMIENTOS SUBSANADOS"</formula>
    </cfRule>
  </conditionalFormatting>
  <conditionalFormatting sqref="P226">
    <cfRule type="expression" dxfId="6048" priority="1632">
      <formula>Q226="PENDIENTES POR SUBSANAR"</formula>
    </cfRule>
  </conditionalFormatting>
  <conditionalFormatting sqref="P226">
    <cfRule type="expression" dxfId="6047" priority="1633">
      <formula>Q226="SIN OBSERVACIÓN"</formula>
    </cfRule>
  </conditionalFormatting>
  <conditionalFormatting sqref="P226">
    <cfRule type="containsBlanks" dxfId="6046" priority="1634">
      <formula>LEN(TRIM(P226))=0</formula>
    </cfRule>
  </conditionalFormatting>
  <conditionalFormatting sqref="Q226">
    <cfRule type="containsBlanks" dxfId="6045" priority="1639">
      <formula>LEN(TRIM(Q226))=0</formula>
    </cfRule>
  </conditionalFormatting>
  <conditionalFormatting sqref="Q226">
    <cfRule type="cellIs" dxfId="6044" priority="1640" operator="equal">
      <formula>"REQUERIMIENTOS SUBSANADOS"</formula>
    </cfRule>
  </conditionalFormatting>
  <conditionalFormatting sqref="Q226">
    <cfRule type="containsText" dxfId="6043" priority="1641" operator="containsText" text="NO SUBSANABLE">
      <formula>NOT(ISERROR(SEARCH(("NO SUBSANABLE"),(Q226))))</formula>
    </cfRule>
  </conditionalFormatting>
  <conditionalFormatting sqref="Q226">
    <cfRule type="containsText" dxfId="6042" priority="1642" operator="containsText" text="PENDIENTES POR SUBSANAR">
      <formula>NOT(ISERROR(SEARCH(("PENDIENTES POR SUBSANAR"),(Q226))))</formula>
    </cfRule>
  </conditionalFormatting>
  <conditionalFormatting sqref="Q226">
    <cfRule type="containsText" dxfId="6041" priority="1643" operator="containsText" text="SIN OBSERVACIÓN">
      <formula>NOT(ISERROR(SEARCH(("SIN OBSERVACIÓN"),(Q226))))</formula>
    </cfRule>
  </conditionalFormatting>
  <conditionalFormatting sqref="R226">
    <cfRule type="containsBlanks" dxfId="6040" priority="1644">
      <formula>LEN(TRIM(R226))=0</formula>
    </cfRule>
  </conditionalFormatting>
  <conditionalFormatting sqref="R226">
    <cfRule type="cellIs" dxfId="6039" priority="1645" operator="equal">
      <formula>"NO CUMPLEN CON LO SOLICITADO"</formula>
    </cfRule>
  </conditionalFormatting>
  <conditionalFormatting sqref="R226">
    <cfRule type="cellIs" dxfId="6038" priority="1646" operator="equal">
      <formula>"CUMPLEN CON LO SOLICITADO"</formula>
    </cfRule>
  </conditionalFormatting>
  <conditionalFormatting sqref="R226">
    <cfRule type="cellIs" dxfId="6037" priority="1647" operator="equal">
      <formula>"PENDIENTES"</formula>
    </cfRule>
  </conditionalFormatting>
  <conditionalFormatting sqref="R226">
    <cfRule type="cellIs" dxfId="6036" priority="1648" operator="equal">
      <formula>"NINGUNO"</formula>
    </cfRule>
  </conditionalFormatting>
  <conditionalFormatting sqref="H226">
    <cfRule type="notContainsBlanks" dxfId="6035" priority="1649">
      <formula>LEN(TRIM(H226))&gt;0</formula>
    </cfRule>
  </conditionalFormatting>
  <conditionalFormatting sqref="G226">
    <cfRule type="notContainsBlanks" dxfId="6034" priority="1650">
      <formula>LEN(TRIM(G226))&gt;0</formula>
    </cfRule>
  </conditionalFormatting>
  <conditionalFormatting sqref="F226">
    <cfRule type="notContainsBlanks" dxfId="6033" priority="1651">
      <formula>LEN(TRIM(F226))&gt;0</formula>
    </cfRule>
  </conditionalFormatting>
  <conditionalFormatting sqref="E226">
    <cfRule type="notContainsBlanks" dxfId="6032" priority="1652">
      <formula>LEN(TRIM(E226))&gt;0</formula>
    </cfRule>
  </conditionalFormatting>
  <conditionalFormatting sqref="D226">
    <cfRule type="notContainsBlanks" dxfId="6031" priority="1653">
      <formula>LEN(TRIM(D226))&gt;0</formula>
    </cfRule>
  </conditionalFormatting>
  <conditionalFormatting sqref="C226">
    <cfRule type="notContainsBlanks" dxfId="6030" priority="1654">
      <formula>LEN(TRIM(C226))&gt;0</formula>
    </cfRule>
  </conditionalFormatting>
  <conditionalFormatting sqref="I226">
    <cfRule type="notContainsBlanks" dxfId="6029" priority="1655">
      <formula>LEN(TRIM(I226))&gt;0</formula>
    </cfRule>
  </conditionalFormatting>
  <conditionalFormatting sqref="T217">
    <cfRule type="cellIs" dxfId="6028" priority="1656" operator="equal">
      <formula>"NO"</formula>
    </cfRule>
  </conditionalFormatting>
  <conditionalFormatting sqref="T217">
    <cfRule type="cellIs" dxfId="6027" priority="1657" operator="equal">
      <formula>"SI"</formula>
    </cfRule>
  </conditionalFormatting>
  <conditionalFormatting sqref="N229">
    <cfRule type="expression" dxfId="6026" priority="1660">
      <formula>N229=" "</formula>
    </cfRule>
  </conditionalFormatting>
  <conditionalFormatting sqref="N229">
    <cfRule type="expression" dxfId="6025" priority="1661">
      <formula>N229="NO PRESENTÓ CERTIFICADO"</formula>
    </cfRule>
  </conditionalFormatting>
  <conditionalFormatting sqref="N229">
    <cfRule type="expression" dxfId="6024" priority="1662">
      <formula>N229="PRESENTÓ CERTIFICADO"</formula>
    </cfRule>
  </conditionalFormatting>
  <conditionalFormatting sqref="P229">
    <cfRule type="expression" dxfId="6023" priority="1663">
      <formula>Q229="NO SUBSANABLE"</formula>
    </cfRule>
  </conditionalFormatting>
  <conditionalFormatting sqref="P229">
    <cfRule type="expression" dxfId="6022" priority="1664">
      <formula>Q229="REQUERIMIENTOS SUBSANADOS"</formula>
    </cfRule>
  </conditionalFormatting>
  <conditionalFormatting sqref="P229">
    <cfRule type="expression" dxfId="6021" priority="1665">
      <formula>Q229="PENDIENTES POR SUBSANAR"</formula>
    </cfRule>
  </conditionalFormatting>
  <conditionalFormatting sqref="P229">
    <cfRule type="expression" dxfId="6020" priority="1666">
      <formula>Q229="SIN OBSERVACIÓN"</formula>
    </cfRule>
  </conditionalFormatting>
  <conditionalFormatting sqref="P229">
    <cfRule type="containsBlanks" dxfId="6019" priority="1667">
      <formula>LEN(TRIM(P229))=0</formula>
    </cfRule>
  </conditionalFormatting>
  <conditionalFormatting sqref="Q229">
    <cfRule type="containsBlanks" dxfId="6018" priority="1672">
      <formula>LEN(TRIM(Q229))=0</formula>
    </cfRule>
  </conditionalFormatting>
  <conditionalFormatting sqref="Q229">
    <cfRule type="cellIs" dxfId="6017" priority="1673" operator="equal">
      <formula>"REQUERIMIENTOS SUBSANADOS"</formula>
    </cfRule>
  </conditionalFormatting>
  <conditionalFormatting sqref="Q229">
    <cfRule type="containsText" dxfId="6016" priority="1674" operator="containsText" text="NO SUBSANABLE">
      <formula>NOT(ISERROR(SEARCH(("NO SUBSANABLE"),(Q229))))</formula>
    </cfRule>
  </conditionalFormatting>
  <conditionalFormatting sqref="Q229">
    <cfRule type="containsText" dxfId="6015" priority="1675" operator="containsText" text="PENDIENTES POR SUBSANAR">
      <formula>NOT(ISERROR(SEARCH(("PENDIENTES POR SUBSANAR"),(Q229))))</formula>
    </cfRule>
  </conditionalFormatting>
  <conditionalFormatting sqref="Q229">
    <cfRule type="containsText" dxfId="6014" priority="1676" operator="containsText" text="SIN OBSERVACIÓN">
      <formula>NOT(ISERROR(SEARCH(("SIN OBSERVACIÓN"),(Q229))))</formula>
    </cfRule>
  </conditionalFormatting>
  <conditionalFormatting sqref="R229">
    <cfRule type="containsBlanks" dxfId="6013" priority="1677">
      <formula>LEN(TRIM(R229))=0</formula>
    </cfRule>
  </conditionalFormatting>
  <conditionalFormatting sqref="R229">
    <cfRule type="cellIs" dxfId="6012" priority="1678" operator="equal">
      <formula>"NO CUMPLEN CON LO SOLICITADO"</formula>
    </cfRule>
  </conditionalFormatting>
  <conditionalFormatting sqref="R229">
    <cfRule type="cellIs" dxfId="6011" priority="1679" operator="equal">
      <formula>"CUMPLEN CON LO SOLICITADO"</formula>
    </cfRule>
  </conditionalFormatting>
  <conditionalFormatting sqref="R229">
    <cfRule type="cellIs" dxfId="6010" priority="1680" operator="equal">
      <formula>"PENDIENTES"</formula>
    </cfRule>
  </conditionalFormatting>
  <conditionalFormatting sqref="R229">
    <cfRule type="cellIs" dxfId="6009" priority="1681" operator="equal">
      <formula>"NINGUNO"</formula>
    </cfRule>
  </conditionalFormatting>
  <conditionalFormatting sqref="H229">
    <cfRule type="notContainsBlanks" dxfId="6008" priority="1682">
      <formula>LEN(TRIM(H229))&gt;0</formula>
    </cfRule>
  </conditionalFormatting>
  <conditionalFormatting sqref="G229">
    <cfRule type="notContainsBlanks" dxfId="6007" priority="1683">
      <formula>LEN(TRIM(G229))&gt;0</formula>
    </cfRule>
  </conditionalFormatting>
  <conditionalFormatting sqref="F229">
    <cfRule type="notContainsBlanks" dxfId="6006" priority="1684">
      <formula>LEN(TRIM(F229))&gt;0</formula>
    </cfRule>
  </conditionalFormatting>
  <conditionalFormatting sqref="E229">
    <cfRule type="notContainsBlanks" dxfId="6005" priority="1685">
      <formula>LEN(TRIM(E229))&gt;0</formula>
    </cfRule>
  </conditionalFormatting>
  <conditionalFormatting sqref="D229">
    <cfRule type="notContainsBlanks" dxfId="6004" priority="1686">
      <formula>LEN(TRIM(D229))&gt;0</formula>
    </cfRule>
  </conditionalFormatting>
  <conditionalFormatting sqref="C229">
    <cfRule type="notContainsBlanks" dxfId="6003" priority="1687">
      <formula>LEN(TRIM(C229))&gt;0</formula>
    </cfRule>
  </conditionalFormatting>
  <conditionalFormatting sqref="I229">
    <cfRule type="notContainsBlanks" dxfId="6002" priority="1688">
      <formula>LEN(TRIM(I229))&gt;0</formula>
    </cfRule>
  </conditionalFormatting>
  <conditionalFormatting sqref="T254">
    <cfRule type="cellIs" dxfId="6001" priority="1691" operator="equal">
      <formula>"NO CUMPLE"</formula>
    </cfRule>
  </conditionalFormatting>
  <conditionalFormatting sqref="T254">
    <cfRule type="cellIs" dxfId="6000" priority="1692" operator="equal">
      <formula>"CUMPLE"</formula>
    </cfRule>
  </conditionalFormatting>
  <conditionalFormatting sqref="N239">
    <cfRule type="expression" dxfId="5999" priority="1693">
      <formula>N239=" "</formula>
    </cfRule>
  </conditionalFormatting>
  <conditionalFormatting sqref="N239">
    <cfRule type="expression" dxfId="5998" priority="1694">
      <formula>N239="NO PRESENTÓ CERTIFICADO"</formula>
    </cfRule>
  </conditionalFormatting>
  <conditionalFormatting sqref="N239">
    <cfRule type="expression" dxfId="5997" priority="1695">
      <formula>N239="PRESENTÓ CERTIFICADO"</formula>
    </cfRule>
  </conditionalFormatting>
  <conditionalFormatting sqref="S239">
    <cfRule type="cellIs" dxfId="5996" priority="1696" operator="greaterThan">
      <formula>0</formula>
    </cfRule>
  </conditionalFormatting>
  <conditionalFormatting sqref="S239">
    <cfRule type="cellIs" dxfId="5995" priority="1697" operator="equal">
      <formula>0</formula>
    </cfRule>
  </conditionalFormatting>
  <conditionalFormatting sqref="P239">
    <cfRule type="expression" dxfId="5994" priority="1698">
      <formula>Q239="NO SUBSANABLE"</formula>
    </cfRule>
  </conditionalFormatting>
  <conditionalFormatting sqref="P239">
    <cfRule type="expression" dxfId="5993" priority="1699">
      <formula>Q239="REQUERIMIENTOS SUBSANADOS"</formula>
    </cfRule>
  </conditionalFormatting>
  <conditionalFormatting sqref="P239">
    <cfRule type="expression" dxfId="5992" priority="1700">
      <formula>Q239="PENDIENTES POR SUBSANAR"</formula>
    </cfRule>
  </conditionalFormatting>
  <conditionalFormatting sqref="P239">
    <cfRule type="expression" dxfId="5991" priority="1701">
      <formula>Q239="SIN OBSERVACIÓN"</formula>
    </cfRule>
  </conditionalFormatting>
  <conditionalFormatting sqref="P239">
    <cfRule type="containsBlanks" dxfId="5990" priority="1702">
      <formula>LEN(TRIM(P239))=0</formula>
    </cfRule>
  </conditionalFormatting>
  <conditionalFormatting sqref="O239">
    <cfRule type="cellIs" dxfId="5989" priority="1703" operator="equal">
      <formula>"PENDIENTE POR DESCRIPCIÓN"</formula>
    </cfRule>
  </conditionalFormatting>
  <conditionalFormatting sqref="O239">
    <cfRule type="cellIs" dxfId="5988" priority="1704" operator="equal">
      <formula>"DESCRIPCIÓN INSUFICIENTE"</formula>
    </cfRule>
  </conditionalFormatting>
  <conditionalFormatting sqref="O239">
    <cfRule type="cellIs" dxfId="5987" priority="1705" operator="equal">
      <formula>"NO ESTÁ ACORDE A ITEM 5.2.1 (T.R.)"</formula>
    </cfRule>
  </conditionalFormatting>
  <conditionalFormatting sqref="O239">
    <cfRule type="cellIs" dxfId="5986" priority="1706" operator="equal">
      <formula>"ACORDE A ITEM 5.2.1 (T.R.)"</formula>
    </cfRule>
  </conditionalFormatting>
  <conditionalFormatting sqref="Q239">
    <cfRule type="containsBlanks" dxfId="5985" priority="1707">
      <formula>LEN(TRIM(Q239))=0</formula>
    </cfRule>
  </conditionalFormatting>
  <conditionalFormatting sqref="Q239">
    <cfRule type="cellIs" dxfId="5984" priority="1708" operator="equal">
      <formula>"REQUERIMIENTOS SUBSANADOS"</formula>
    </cfRule>
  </conditionalFormatting>
  <conditionalFormatting sqref="Q239">
    <cfRule type="containsText" dxfId="5983" priority="1709" operator="containsText" text="NO SUBSANABLE">
      <formula>NOT(ISERROR(SEARCH(("NO SUBSANABLE"),(Q239))))</formula>
    </cfRule>
  </conditionalFormatting>
  <conditionalFormatting sqref="Q239">
    <cfRule type="containsText" dxfId="5982" priority="1710" operator="containsText" text="PENDIENTES POR SUBSANAR">
      <formula>NOT(ISERROR(SEARCH(("PENDIENTES POR SUBSANAR"),(Q239))))</formula>
    </cfRule>
  </conditionalFormatting>
  <conditionalFormatting sqref="Q239">
    <cfRule type="containsText" dxfId="5981" priority="1711" operator="containsText" text="SIN OBSERVACIÓN">
      <formula>NOT(ISERROR(SEARCH(("SIN OBSERVACIÓN"),(Q239))))</formula>
    </cfRule>
  </conditionalFormatting>
  <conditionalFormatting sqref="R239">
    <cfRule type="containsBlanks" dxfId="5980" priority="1712">
      <formula>LEN(TRIM(R239))=0</formula>
    </cfRule>
  </conditionalFormatting>
  <conditionalFormatting sqref="R239">
    <cfRule type="cellIs" dxfId="5979" priority="1713" operator="equal">
      <formula>"NO CUMPLEN CON LO SOLICITADO"</formula>
    </cfRule>
  </conditionalFormatting>
  <conditionalFormatting sqref="R239">
    <cfRule type="cellIs" dxfId="5978" priority="1714" operator="equal">
      <formula>"CUMPLEN CON LO SOLICITADO"</formula>
    </cfRule>
  </conditionalFormatting>
  <conditionalFormatting sqref="R239">
    <cfRule type="cellIs" dxfId="5977" priority="1715" operator="equal">
      <formula>"PENDIENTES"</formula>
    </cfRule>
  </conditionalFormatting>
  <conditionalFormatting sqref="R239">
    <cfRule type="cellIs" dxfId="5976" priority="1716" operator="equal">
      <formula>"NINGUNO"</formula>
    </cfRule>
  </conditionalFormatting>
  <conditionalFormatting sqref="B254">
    <cfRule type="cellIs" dxfId="5975" priority="1717" operator="equal">
      <formula>"NO CUMPLE CON LA EXPERIENCIA REQUERIDA"</formula>
    </cfRule>
  </conditionalFormatting>
  <conditionalFormatting sqref="B254">
    <cfRule type="cellIs" dxfId="5974" priority="1718" operator="equal">
      <formula>"CUMPLE CON LA EXPERIENCIA REQUERIDA"</formula>
    </cfRule>
  </conditionalFormatting>
  <conditionalFormatting sqref="H239">
    <cfRule type="notContainsBlanks" dxfId="5973" priority="1719">
      <formula>LEN(TRIM(H239))&gt;0</formula>
    </cfRule>
  </conditionalFormatting>
  <conditionalFormatting sqref="G239">
    <cfRule type="notContainsBlanks" dxfId="5972" priority="1720">
      <formula>LEN(TRIM(G239))&gt;0</formula>
    </cfRule>
  </conditionalFormatting>
  <conditionalFormatting sqref="F239">
    <cfRule type="notContainsBlanks" dxfId="5971" priority="1721">
      <formula>LEN(TRIM(F239))&gt;0</formula>
    </cfRule>
  </conditionalFormatting>
  <conditionalFormatting sqref="E239">
    <cfRule type="notContainsBlanks" dxfId="5970" priority="1722">
      <formula>LEN(TRIM(E239))&gt;0</formula>
    </cfRule>
  </conditionalFormatting>
  <conditionalFormatting sqref="D239">
    <cfRule type="notContainsBlanks" dxfId="5969" priority="1723">
      <formula>LEN(TRIM(D239))&gt;0</formula>
    </cfRule>
  </conditionalFormatting>
  <conditionalFormatting sqref="C239">
    <cfRule type="notContainsBlanks" dxfId="5968" priority="1724">
      <formula>LEN(TRIM(C239))&gt;0</formula>
    </cfRule>
  </conditionalFormatting>
  <conditionalFormatting sqref="I239">
    <cfRule type="notContainsBlanks" dxfId="5967" priority="1725">
      <formula>LEN(TRIM(I239))&gt;0</formula>
    </cfRule>
  </conditionalFormatting>
  <conditionalFormatting sqref="N242 N245">
    <cfRule type="expression" dxfId="5966" priority="1726">
      <formula>N242=" "</formula>
    </cfRule>
  </conditionalFormatting>
  <conditionalFormatting sqref="N242 N245">
    <cfRule type="expression" dxfId="5965" priority="1727">
      <formula>N242="NO PRESENTÓ CERTIFICADO"</formula>
    </cfRule>
  </conditionalFormatting>
  <conditionalFormatting sqref="N242 N245">
    <cfRule type="expression" dxfId="5964" priority="1728">
      <formula>N242="PRESENTÓ CERTIFICADO"</formula>
    </cfRule>
  </conditionalFormatting>
  <conditionalFormatting sqref="P242 P245">
    <cfRule type="expression" dxfId="5963" priority="1729">
      <formula>Q242="NO SUBSANABLE"</formula>
    </cfRule>
  </conditionalFormatting>
  <conditionalFormatting sqref="P242 P245">
    <cfRule type="expression" dxfId="5962" priority="1730">
      <formula>Q242="REQUERIMIENTOS SUBSANADOS"</formula>
    </cfRule>
  </conditionalFormatting>
  <conditionalFormatting sqref="P242 P245">
    <cfRule type="expression" dxfId="5961" priority="1731">
      <formula>Q242="PENDIENTES POR SUBSANAR"</formula>
    </cfRule>
  </conditionalFormatting>
  <conditionalFormatting sqref="P242 P245">
    <cfRule type="expression" dxfId="5960" priority="1732">
      <formula>Q242="SIN OBSERVACIÓN"</formula>
    </cfRule>
  </conditionalFormatting>
  <conditionalFormatting sqref="P242 P245">
    <cfRule type="containsBlanks" dxfId="5959" priority="1733">
      <formula>LEN(TRIM(P242))=0</formula>
    </cfRule>
  </conditionalFormatting>
  <conditionalFormatting sqref="O242 O245">
    <cfRule type="cellIs" dxfId="5958" priority="1734" operator="equal">
      <formula>"PENDIENTE POR DESCRIPCIÓN"</formula>
    </cfRule>
  </conditionalFormatting>
  <conditionalFormatting sqref="O242 O245">
    <cfRule type="cellIs" dxfId="5957" priority="1735" operator="equal">
      <formula>"DESCRIPCIÓN INSUFICIENTE"</formula>
    </cfRule>
  </conditionalFormatting>
  <conditionalFormatting sqref="O242 O245">
    <cfRule type="cellIs" dxfId="5956" priority="1736" operator="equal">
      <formula>"NO ESTÁ ACORDE A ITEM 5.2.1 (T.R.)"</formula>
    </cfRule>
  </conditionalFormatting>
  <conditionalFormatting sqref="O242 O245">
    <cfRule type="cellIs" dxfId="5955" priority="1737" operator="equal">
      <formula>"ACORDE A ITEM 5.2.1 (T.R.)"</formula>
    </cfRule>
  </conditionalFormatting>
  <conditionalFormatting sqref="Q242 Q245">
    <cfRule type="containsBlanks" dxfId="5954" priority="1738">
      <formula>LEN(TRIM(Q242))=0</formula>
    </cfRule>
  </conditionalFormatting>
  <conditionalFormatting sqref="Q242 Q245">
    <cfRule type="cellIs" dxfId="5953" priority="1739" operator="equal">
      <formula>"REQUERIMIENTOS SUBSANADOS"</formula>
    </cfRule>
  </conditionalFormatting>
  <conditionalFormatting sqref="Q242 Q245">
    <cfRule type="containsText" dxfId="5952" priority="1740" operator="containsText" text="NO SUBSANABLE">
      <formula>NOT(ISERROR(SEARCH(("NO SUBSANABLE"),(Q242))))</formula>
    </cfRule>
  </conditionalFormatting>
  <conditionalFormatting sqref="Q242 Q245">
    <cfRule type="containsText" dxfId="5951" priority="1741" operator="containsText" text="PENDIENTES POR SUBSANAR">
      <formula>NOT(ISERROR(SEARCH(("PENDIENTES POR SUBSANAR"),(Q242))))</formula>
    </cfRule>
  </conditionalFormatting>
  <conditionalFormatting sqref="Q242 Q245">
    <cfRule type="containsText" dxfId="5950" priority="1742" operator="containsText" text="SIN OBSERVACIÓN">
      <formula>NOT(ISERROR(SEARCH(("SIN OBSERVACIÓN"),(Q242))))</formula>
    </cfRule>
  </conditionalFormatting>
  <conditionalFormatting sqref="R242 R245">
    <cfRule type="containsBlanks" dxfId="5949" priority="1743">
      <formula>LEN(TRIM(R242))=0</formula>
    </cfRule>
  </conditionalFormatting>
  <conditionalFormatting sqref="R242 R245">
    <cfRule type="cellIs" dxfId="5948" priority="1744" operator="equal">
      <formula>"NO CUMPLEN CON LO SOLICITADO"</formula>
    </cfRule>
  </conditionalFormatting>
  <conditionalFormatting sqref="R242 R245">
    <cfRule type="cellIs" dxfId="5947" priority="1745" operator="equal">
      <formula>"CUMPLEN CON LO SOLICITADO"</formula>
    </cfRule>
  </conditionalFormatting>
  <conditionalFormatting sqref="R242 R245">
    <cfRule type="cellIs" dxfId="5946" priority="1746" operator="equal">
      <formula>"PENDIENTES"</formula>
    </cfRule>
  </conditionalFormatting>
  <conditionalFormatting sqref="R242 R245">
    <cfRule type="cellIs" dxfId="5945" priority="1747" operator="equal">
      <formula>"NINGUNO"</formula>
    </cfRule>
  </conditionalFormatting>
  <conditionalFormatting sqref="H242 H245">
    <cfRule type="notContainsBlanks" dxfId="5944" priority="1748">
      <formula>LEN(TRIM(H242))&gt;0</formula>
    </cfRule>
  </conditionalFormatting>
  <conditionalFormatting sqref="G242 G245">
    <cfRule type="notContainsBlanks" dxfId="5943" priority="1749">
      <formula>LEN(TRIM(G242))&gt;0</formula>
    </cfRule>
  </conditionalFormatting>
  <conditionalFormatting sqref="F242 F245 F248">
    <cfRule type="notContainsBlanks" dxfId="5942" priority="1750">
      <formula>LEN(TRIM(F242))&gt;0</formula>
    </cfRule>
  </conditionalFormatting>
  <conditionalFormatting sqref="E242 E245">
    <cfRule type="notContainsBlanks" dxfId="5941" priority="1751">
      <formula>LEN(TRIM(E242))&gt;0</formula>
    </cfRule>
  </conditionalFormatting>
  <conditionalFormatting sqref="D242 D245">
    <cfRule type="notContainsBlanks" dxfId="5940" priority="1752">
      <formula>LEN(TRIM(D242))&gt;0</formula>
    </cfRule>
  </conditionalFormatting>
  <conditionalFormatting sqref="C242 C245">
    <cfRule type="notContainsBlanks" dxfId="5939" priority="1753">
      <formula>LEN(TRIM(C242))&gt;0</formula>
    </cfRule>
  </conditionalFormatting>
  <conditionalFormatting sqref="I242 I245">
    <cfRule type="notContainsBlanks" dxfId="5938" priority="1754">
      <formula>LEN(TRIM(I242))&gt;0</formula>
    </cfRule>
  </conditionalFormatting>
  <conditionalFormatting sqref="N248">
    <cfRule type="expression" dxfId="5937" priority="1755">
      <formula>N248=" "</formula>
    </cfRule>
  </conditionalFormatting>
  <conditionalFormatting sqref="N248">
    <cfRule type="expression" dxfId="5936" priority="1756">
      <formula>N248="NO PRESENTÓ CERTIFICADO"</formula>
    </cfRule>
  </conditionalFormatting>
  <conditionalFormatting sqref="N248">
    <cfRule type="expression" dxfId="5935" priority="1757">
      <formula>N248="PRESENTÓ CERTIFICADO"</formula>
    </cfRule>
  </conditionalFormatting>
  <conditionalFormatting sqref="P248">
    <cfRule type="expression" dxfId="5934" priority="1758">
      <formula>Q248="NO SUBSANABLE"</formula>
    </cfRule>
  </conditionalFormatting>
  <conditionalFormatting sqref="P248">
    <cfRule type="expression" dxfId="5933" priority="1759">
      <formula>Q248="REQUERIMIENTOS SUBSANADOS"</formula>
    </cfRule>
  </conditionalFormatting>
  <conditionalFormatting sqref="P248">
    <cfRule type="expression" dxfId="5932" priority="1760">
      <formula>Q248="PENDIENTES POR SUBSANAR"</formula>
    </cfRule>
  </conditionalFormatting>
  <conditionalFormatting sqref="P248">
    <cfRule type="expression" dxfId="5931" priority="1761">
      <formula>Q248="SIN OBSERVACIÓN"</formula>
    </cfRule>
  </conditionalFormatting>
  <conditionalFormatting sqref="P248">
    <cfRule type="containsBlanks" dxfId="5930" priority="1762">
      <formula>LEN(TRIM(P248))=0</formula>
    </cfRule>
  </conditionalFormatting>
  <conditionalFormatting sqref="O248">
    <cfRule type="cellIs" dxfId="5929" priority="1763" operator="equal">
      <formula>"PENDIENTE POR DESCRIPCIÓN"</formula>
    </cfRule>
  </conditionalFormatting>
  <conditionalFormatting sqref="O248">
    <cfRule type="cellIs" dxfId="5928" priority="1764" operator="equal">
      <formula>"DESCRIPCIÓN INSUFICIENTE"</formula>
    </cfRule>
  </conditionalFormatting>
  <conditionalFormatting sqref="O248">
    <cfRule type="cellIs" dxfId="5927" priority="1765" operator="equal">
      <formula>"NO ESTÁ ACORDE A ITEM 5.2.1 (T.R.)"</formula>
    </cfRule>
  </conditionalFormatting>
  <conditionalFormatting sqref="O248">
    <cfRule type="cellIs" dxfId="5926" priority="1766" operator="equal">
      <formula>"ACORDE A ITEM 5.2.1 (T.R.)"</formula>
    </cfRule>
  </conditionalFormatting>
  <conditionalFormatting sqref="Q248">
    <cfRule type="containsBlanks" dxfId="5925" priority="1767">
      <formula>LEN(TRIM(Q248))=0</formula>
    </cfRule>
  </conditionalFormatting>
  <conditionalFormatting sqref="Q248">
    <cfRule type="cellIs" dxfId="5924" priority="1768" operator="equal">
      <formula>"REQUERIMIENTOS SUBSANADOS"</formula>
    </cfRule>
  </conditionalFormatting>
  <conditionalFormatting sqref="Q248">
    <cfRule type="containsText" dxfId="5923" priority="1769" operator="containsText" text="NO SUBSANABLE">
      <formula>NOT(ISERROR(SEARCH(("NO SUBSANABLE"),(Q248))))</formula>
    </cfRule>
  </conditionalFormatting>
  <conditionalFormatting sqref="Q248">
    <cfRule type="containsText" dxfId="5922" priority="1770" operator="containsText" text="PENDIENTES POR SUBSANAR">
      <formula>NOT(ISERROR(SEARCH(("PENDIENTES POR SUBSANAR"),(Q248))))</formula>
    </cfRule>
  </conditionalFormatting>
  <conditionalFormatting sqref="Q248">
    <cfRule type="containsText" dxfId="5921" priority="1771" operator="containsText" text="SIN OBSERVACIÓN">
      <formula>NOT(ISERROR(SEARCH(("SIN OBSERVACIÓN"),(Q248))))</formula>
    </cfRule>
  </conditionalFormatting>
  <conditionalFormatting sqref="R248">
    <cfRule type="containsBlanks" dxfId="5920" priority="1772">
      <formula>LEN(TRIM(R248))=0</formula>
    </cfRule>
  </conditionalFormatting>
  <conditionalFormatting sqref="R248">
    <cfRule type="cellIs" dxfId="5919" priority="1773" operator="equal">
      <formula>"NO CUMPLEN CON LO SOLICITADO"</formula>
    </cfRule>
  </conditionalFormatting>
  <conditionalFormatting sqref="R248">
    <cfRule type="cellIs" dxfId="5918" priority="1774" operator="equal">
      <formula>"CUMPLEN CON LO SOLICITADO"</formula>
    </cfRule>
  </conditionalFormatting>
  <conditionalFormatting sqref="R248">
    <cfRule type="cellIs" dxfId="5917" priority="1775" operator="equal">
      <formula>"PENDIENTES"</formula>
    </cfRule>
  </conditionalFormatting>
  <conditionalFormatting sqref="R248">
    <cfRule type="cellIs" dxfId="5916" priority="1776" operator="equal">
      <formula>"NINGUNO"</formula>
    </cfRule>
  </conditionalFormatting>
  <conditionalFormatting sqref="H248">
    <cfRule type="notContainsBlanks" dxfId="5915" priority="1777">
      <formula>LEN(TRIM(H248))&gt;0</formula>
    </cfRule>
  </conditionalFormatting>
  <conditionalFormatting sqref="G248">
    <cfRule type="notContainsBlanks" dxfId="5914" priority="1778">
      <formula>LEN(TRIM(G248))&gt;0</formula>
    </cfRule>
  </conditionalFormatting>
  <conditionalFormatting sqref="F248">
    <cfRule type="notContainsBlanks" dxfId="5913" priority="1779">
      <formula>LEN(TRIM(F248))&gt;0</formula>
    </cfRule>
  </conditionalFormatting>
  <conditionalFormatting sqref="E248">
    <cfRule type="notContainsBlanks" dxfId="5912" priority="1780">
      <formula>LEN(TRIM(E248))&gt;0</formula>
    </cfRule>
  </conditionalFormatting>
  <conditionalFormatting sqref="D248">
    <cfRule type="notContainsBlanks" dxfId="5911" priority="1781">
      <formula>LEN(TRIM(D248))&gt;0</formula>
    </cfRule>
  </conditionalFormatting>
  <conditionalFormatting sqref="C248">
    <cfRule type="notContainsBlanks" dxfId="5910" priority="1782">
      <formula>LEN(TRIM(C248))&gt;0</formula>
    </cfRule>
  </conditionalFormatting>
  <conditionalFormatting sqref="I248">
    <cfRule type="notContainsBlanks" dxfId="5909" priority="1783">
      <formula>LEN(TRIM(I248))&gt;0</formula>
    </cfRule>
  </conditionalFormatting>
  <conditionalFormatting sqref="T239">
    <cfRule type="cellIs" dxfId="5908" priority="1784" operator="equal">
      <formula>"NO"</formula>
    </cfRule>
  </conditionalFormatting>
  <conditionalFormatting sqref="T239">
    <cfRule type="cellIs" dxfId="5907" priority="1785" operator="equal">
      <formula>"SI"</formula>
    </cfRule>
  </conditionalFormatting>
  <conditionalFormatting sqref="S242 S245 S248">
    <cfRule type="cellIs" dxfId="5906" priority="1786" operator="greaterThan">
      <formula>0</formula>
    </cfRule>
  </conditionalFormatting>
  <conditionalFormatting sqref="S242 S245 S248">
    <cfRule type="cellIs" dxfId="5905" priority="1787" operator="equal">
      <formula>0</formula>
    </cfRule>
  </conditionalFormatting>
  <conditionalFormatting sqref="N251">
    <cfRule type="expression" dxfId="5904" priority="1788">
      <formula>N251=" "</formula>
    </cfRule>
  </conditionalFormatting>
  <conditionalFormatting sqref="N251">
    <cfRule type="expression" dxfId="5903" priority="1789">
      <formula>N251="NO PRESENTÓ CERTIFICADO"</formula>
    </cfRule>
  </conditionalFormatting>
  <conditionalFormatting sqref="N251">
    <cfRule type="expression" dxfId="5902" priority="1790">
      <formula>N251="PRESENTÓ CERTIFICADO"</formula>
    </cfRule>
  </conditionalFormatting>
  <conditionalFormatting sqref="P251">
    <cfRule type="expression" dxfId="5901" priority="1791">
      <formula>Q251="NO SUBSANABLE"</formula>
    </cfRule>
  </conditionalFormatting>
  <conditionalFormatting sqref="P251">
    <cfRule type="expression" dxfId="5900" priority="1792">
      <formula>Q251="REQUERIMIENTOS SUBSANADOS"</formula>
    </cfRule>
  </conditionalFormatting>
  <conditionalFormatting sqref="P251">
    <cfRule type="expression" dxfId="5899" priority="1793">
      <formula>Q251="PENDIENTES POR SUBSANAR"</formula>
    </cfRule>
  </conditionalFormatting>
  <conditionalFormatting sqref="P251">
    <cfRule type="expression" dxfId="5898" priority="1794">
      <formula>Q251="SIN OBSERVACIÓN"</formula>
    </cfRule>
  </conditionalFormatting>
  <conditionalFormatting sqref="P251">
    <cfRule type="containsBlanks" dxfId="5897" priority="1795">
      <formula>LEN(TRIM(P251))=0</formula>
    </cfRule>
  </conditionalFormatting>
  <conditionalFormatting sqref="O251">
    <cfRule type="cellIs" dxfId="5896" priority="1796" operator="equal">
      <formula>"PENDIENTE POR DESCRIPCIÓN"</formula>
    </cfRule>
  </conditionalFormatting>
  <conditionalFormatting sqref="O251">
    <cfRule type="cellIs" dxfId="5895" priority="1797" operator="equal">
      <formula>"DESCRIPCIÓN INSUFICIENTE"</formula>
    </cfRule>
  </conditionalFormatting>
  <conditionalFormatting sqref="O251">
    <cfRule type="cellIs" dxfId="5894" priority="1798" operator="equal">
      <formula>"NO ESTÁ ACORDE A ITEM 5.2.1 (T.R.)"</formula>
    </cfRule>
  </conditionalFormatting>
  <conditionalFormatting sqref="O251">
    <cfRule type="cellIs" dxfId="5893" priority="1799" operator="equal">
      <formula>"ACORDE A ITEM 5.2.1 (T.R.)"</formula>
    </cfRule>
  </conditionalFormatting>
  <conditionalFormatting sqref="Q251">
    <cfRule type="containsBlanks" dxfId="5892" priority="1800">
      <formula>LEN(TRIM(Q251))=0</formula>
    </cfRule>
  </conditionalFormatting>
  <conditionalFormatting sqref="Q251">
    <cfRule type="cellIs" dxfId="5891" priority="1801" operator="equal">
      <formula>"REQUERIMIENTOS SUBSANADOS"</formula>
    </cfRule>
  </conditionalFormatting>
  <conditionalFormatting sqref="Q251">
    <cfRule type="containsText" dxfId="5890" priority="1802" operator="containsText" text="NO SUBSANABLE">
      <formula>NOT(ISERROR(SEARCH(("NO SUBSANABLE"),(Q251))))</formula>
    </cfRule>
  </conditionalFormatting>
  <conditionalFormatting sqref="Q251">
    <cfRule type="containsText" dxfId="5889" priority="1803" operator="containsText" text="PENDIENTES POR SUBSANAR">
      <formula>NOT(ISERROR(SEARCH(("PENDIENTES POR SUBSANAR"),(Q251))))</formula>
    </cfRule>
  </conditionalFormatting>
  <conditionalFormatting sqref="Q251">
    <cfRule type="containsText" dxfId="5888" priority="1804" operator="containsText" text="SIN OBSERVACIÓN">
      <formula>NOT(ISERROR(SEARCH(("SIN OBSERVACIÓN"),(Q251))))</formula>
    </cfRule>
  </conditionalFormatting>
  <conditionalFormatting sqref="R251">
    <cfRule type="containsBlanks" dxfId="5887" priority="1805">
      <formula>LEN(TRIM(R251))=0</formula>
    </cfRule>
  </conditionalFormatting>
  <conditionalFormatting sqref="R251">
    <cfRule type="cellIs" dxfId="5886" priority="1806" operator="equal">
      <formula>"NO CUMPLEN CON LO SOLICITADO"</formula>
    </cfRule>
  </conditionalFormatting>
  <conditionalFormatting sqref="R251">
    <cfRule type="cellIs" dxfId="5885" priority="1807" operator="equal">
      <formula>"CUMPLEN CON LO SOLICITADO"</formula>
    </cfRule>
  </conditionalFormatting>
  <conditionalFormatting sqref="R251">
    <cfRule type="cellIs" dxfId="5884" priority="1808" operator="equal">
      <formula>"PENDIENTES"</formula>
    </cfRule>
  </conditionalFormatting>
  <conditionalFormatting sqref="R251">
    <cfRule type="cellIs" dxfId="5883" priority="1809" operator="equal">
      <formula>"NINGUNO"</formula>
    </cfRule>
  </conditionalFormatting>
  <conditionalFormatting sqref="H251">
    <cfRule type="notContainsBlanks" dxfId="5882" priority="1810">
      <formula>LEN(TRIM(H251))&gt;0</formula>
    </cfRule>
  </conditionalFormatting>
  <conditionalFormatting sqref="G251">
    <cfRule type="notContainsBlanks" dxfId="5881" priority="1811">
      <formula>LEN(TRIM(G251))&gt;0</formula>
    </cfRule>
  </conditionalFormatting>
  <conditionalFormatting sqref="F251">
    <cfRule type="notContainsBlanks" dxfId="5880" priority="1812">
      <formula>LEN(TRIM(F251))&gt;0</formula>
    </cfRule>
  </conditionalFormatting>
  <conditionalFormatting sqref="E251">
    <cfRule type="notContainsBlanks" dxfId="5879" priority="1813">
      <formula>LEN(TRIM(E251))&gt;0</formula>
    </cfRule>
  </conditionalFormatting>
  <conditionalFormatting sqref="D251">
    <cfRule type="notContainsBlanks" dxfId="5878" priority="1814">
      <formula>LEN(TRIM(D251))&gt;0</formula>
    </cfRule>
  </conditionalFormatting>
  <conditionalFormatting sqref="C251">
    <cfRule type="notContainsBlanks" dxfId="5877" priority="1815">
      <formula>LEN(TRIM(C251))&gt;0</formula>
    </cfRule>
  </conditionalFormatting>
  <conditionalFormatting sqref="I251">
    <cfRule type="notContainsBlanks" dxfId="5876" priority="1816">
      <formula>LEN(TRIM(I251))&gt;0</formula>
    </cfRule>
  </conditionalFormatting>
  <conditionalFormatting sqref="S251">
    <cfRule type="cellIs" dxfId="5875" priority="1817" operator="greaterThan">
      <formula>0</formula>
    </cfRule>
  </conditionalFormatting>
  <conditionalFormatting sqref="S251">
    <cfRule type="cellIs" dxfId="5874" priority="1818" operator="equal">
      <formula>0</formula>
    </cfRule>
  </conditionalFormatting>
  <conditionalFormatting sqref="T276">
    <cfRule type="cellIs" dxfId="5873" priority="1819" operator="equal">
      <formula>"NO CUMPLE"</formula>
    </cfRule>
  </conditionalFormatting>
  <conditionalFormatting sqref="T276">
    <cfRule type="cellIs" dxfId="5872" priority="1820" operator="equal">
      <formula>"CUMPLE"</formula>
    </cfRule>
  </conditionalFormatting>
  <conditionalFormatting sqref="N261">
    <cfRule type="expression" dxfId="5871" priority="1821">
      <formula>N261=" "</formula>
    </cfRule>
  </conditionalFormatting>
  <conditionalFormatting sqref="N261">
    <cfRule type="expression" dxfId="5870" priority="1822">
      <formula>N261="NO PRESENTÓ CERTIFICADO"</formula>
    </cfRule>
  </conditionalFormatting>
  <conditionalFormatting sqref="N261">
    <cfRule type="expression" dxfId="5869" priority="1823">
      <formula>N261="PRESENTÓ CERTIFICADO"</formula>
    </cfRule>
  </conditionalFormatting>
  <conditionalFormatting sqref="S261">
    <cfRule type="cellIs" dxfId="5868" priority="1824" operator="greaterThan">
      <formula>0</formula>
    </cfRule>
  </conditionalFormatting>
  <conditionalFormatting sqref="S261">
    <cfRule type="cellIs" dxfId="5867" priority="1825" operator="equal">
      <formula>0</formula>
    </cfRule>
  </conditionalFormatting>
  <conditionalFormatting sqref="P261">
    <cfRule type="expression" dxfId="5866" priority="1826">
      <formula>Q261="NO SUBSANABLE"</formula>
    </cfRule>
  </conditionalFormatting>
  <conditionalFormatting sqref="P261">
    <cfRule type="expression" dxfId="5865" priority="1827">
      <formula>Q261="REQUERIMIENTOS SUBSANADOS"</formula>
    </cfRule>
  </conditionalFormatting>
  <conditionalFormatting sqref="P261">
    <cfRule type="expression" dxfId="5864" priority="1828">
      <formula>Q261="PENDIENTES POR SUBSANAR"</formula>
    </cfRule>
  </conditionalFormatting>
  <conditionalFormatting sqref="P261">
    <cfRule type="expression" dxfId="5863" priority="1829">
      <formula>Q261="SIN OBSERVACIÓN"</formula>
    </cfRule>
  </conditionalFormatting>
  <conditionalFormatting sqref="P261">
    <cfRule type="containsBlanks" dxfId="5862" priority="1830">
      <formula>LEN(TRIM(P261))=0</formula>
    </cfRule>
  </conditionalFormatting>
  <conditionalFormatting sqref="O261">
    <cfRule type="cellIs" dxfId="5861" priority="1831" operator="equal">
      <formula>"PENDIENTE POR DESCRIPCIÓN"</formula>
    </cfRule>
  </conditionalFormatting>
  <conditionalFormatting sqref="O261">
    <cfRule type="cellIs" dxfId="5860" priority="1832" operator="equal">
      <formula>"DESCRIPCIÓN INSUFICIENTE"</formula>
    </cfRule>
  </conditionalFormatting>
  <conditionalFormatting sqref="O261">
    <cfRule type="cellIs" dxfId="5859" priority="1833" operator="equal">
      <formula>"NO ESTÁ ACORDE A ITEM 5.2.1 (T.R.)"</formula>
    </cfRule>
  </conditionalFormatting>
  <conditionalFormatting sqref="O261">
    <cfRule type="cellIs" dxfId="5858" priority="1834" operator="equal">
      <formula>"ACORDE A ITEM 5.2.1 (T.R.)"</formula>
    </cfRule>
  </conditionalFormatting>
  <conditionalFormatting sqref="Q261">
    <cfRule type="containsBlanks" dxfId="5857" priority="1835">
      <formula>LEN(TRIM(Q261))=0</formula>
    </cfRule>
  </conditionalFormatting>
  <conditionalFormatting sqref="Q261">
    <cfRule type="cellIs" dxfId="5856" priority="1836" operator="equal">
      <formula>"REQUERIMIENTOS SUBSANADOS"</formula>
    </cfRule>
  </conditionalFormatting>
  <conditionalFormatting sqref="Q261">
    <cfRule type="containsText" dxfId="5855" priority="1837" operator="containsText" text="NO SUBSANABLE">
      <formula>NOT(ISERROR(SEARCH(("NO SUBSANABLE"),(Q261))))</formula>
    </cfRule>
  </conditionalFormatting>
  <conditionalFormatting sqref="Q261">
    <cfRule type="containsText" dxfId="5854" priority="1838" operator="containsText" text="PENDIENTES POR SUBSANAR">
      <formula>NOT(ISERROR(SEARCH(("PENDIENTES POR SUBSANAR"),(Q261))))</formula>
    </cfRule>
  </conditionalFormatting>
  <conditionalFormatting sqref="Q261">
    <cfRule type="containsText" dxfId="5853" priority="1839" operator="containsText" text="SIN OBSERVACIÓN">
      <formula>NOT(ISERROR(SEARCH(("SIN OBSERVACIÓN"),(Q261))))</formula>
    </cfRule>
  </conditionalFormatting>
  <conditionalFormatting sqref="R261">
    <cfRule type="containsBlanks" dxfId="5852" priority="1840">
      <formula>LEN(TRIM(R261))=0</formula>
    </cfRule>
  </conditionalFormatting>
  <conditionalFormatting sqref="R261">
    <cfRule type="cellIs" dxfId="5851" priority="1841" operator="equal">
      <formula>"NO CUMPLEN CON LO SOLICITADO"</formula>
    </cfRule>
  </conditionalFormatting>
  <conditionalFormatting sqref="R261">
    <cfRule type="cellIs" dxfId="5850" priority="1842" operator="equal">
      <formula>"CUMPLEN CON LO SOLICITADO"</formula>
    </cfRule>
  </conditionalFormatting>
  <conditionalFormatting sqref="R261">
    <cfRule type="cellIs" dxfId="5849" priority="1843" operator="equal">
      <formula>"PENDIENTES"</formula>
    </cfRule>
  </conditionalFormatting>
  <conditionalFormatting sqref="R261">
    <cfRule type="cellIs" dxfId="5848" priority="1844" operator="equal">
      <formula>"NINGUNO"</formula>
    </cfRule>
  </conditionalFormatting>
  <conditionalFormatting sqref="B276">
    <cfRule type="cellIs" dxfId="5847" priority="1845" operator="equal">
      <formula>"NO CUMPLE CON LA EXPERIENCIA REQUERIDA"</formula>
    </cfRule>
  </conditionalFormatting>
  <conditionalFormatting sqref="B276">
    <cfRule type="cellIs" dxfId="5846" priority="1846" operator="equal">
      <formula>"CUMPLE CON LA EXPERIENCIA REQUERIDA"</formula>
    </cfRule>
  </conditionalFormatting>
  <conditionalFormatting sqref="H261">
    <cfRule type="notContainsBlanks" dxfId="5845" priority="1847">
      <formula>LEN(TRIM(H261))&gt;0</formula>
    </cfRule>
  </conditionalFormatting>
  <conditionalFormatting sqref="G261">
    <cfRule type="notContainsBlanks" dxfId="5844" priority="1848">
      <formula>LEN(TRIM(G261))&gt;0</formula>
    </cfRule>
  </conditionalFormatting>
  <conditionalFormatting sqref="F261">
    <cfRule type="notContainsBlanks" dxfId="5843" priority="1849">
      <formula>LEN(TRIM(F261))&gt;0</formula>
    </cfRule>
  </conditionalFormatting>
  <conditionalFormatting sqref="E261 E264 E267">
    <cfRule type="notContainsBlanks" dxfId="5842" priority="1850">
      <formula>LEN(TRIM(E261))&gt;0</formula>
    </cfRule>
  </conditionalFormatting>
  <conditionalFormatting sqref="D261">
    <cfRule type="notContainsBlanks" dxfId="5841" priority="1851">
      <formula>LEN(TRIM(D261))&gt;0</formula>
    </cfRule>
  </conditionalFormatting>
  <conditionalFormatting sqref="C261">
    <cfRule type="notContainsBlanks" dxfId="5840" priority="1852">
      <formula>LEN(TRIM(C261))&gt;0</formula>
    </cfRule>
  </conditionalFormatting>
  <conditionalFormatting sqref="I261">
    <cfRule type="notContainsBlanks" dxfId="5839" priority="1853">
      <formula>LEN(TRIM(I261))&gt;0</formula>
    </cfRule>
  </conditionalFormatting>
  <conditionalFormatting sqref="N264 N267">
    <cfRule type="expression" dxfId="5838" priority="1854">
      <formula>N264=" "</formula>
    </cfRule>
  </conditionalFormatting>
  <conditionalFormatting sqref="N264 N267">
    <cfRule type="expression" dxfId="5837" priority="1855">
      <formula>N264="NO PRESENTÓ CERTIFICADO"</formula>
    </cfRule>
  </conditionalFormatting>
  <conditionalFormatting sqref="N264 N267">
    <cfRule type="expression" dxfId="5836" priority="1856">
      <formula>N264="PRESENTÓ CERTIFICADO"</formula>
    </cfRule>
  </conditionalFormatting>
  <conditionalFormatting sqref="P264 P267">
    <cfRule type="expression" dxfId="5835" priority="1857">
      <formula>Q264="NO SUBSANABLE"</formula>
    </cfRule>
  </conditionalFormatting>
  <conditionalFormatting sqref="P264 P267">
    <cfRule type="expression" dxfId="5834" priority="1858">
      <formula>Q264="REQUERIMIENTOS SUBSANADOS"</formula>
    </cfRule>
  </conditionalFormatting>
  <conditionalFormatting sqref="P264 P267">
    <cfRule type="expression" dxfId="5833" priority="1859">
      <formula>Q264="PENDIENTES POR SUBSANAR"</formula>
    </cfRule>
  </conditionalFormatting>
  <conditionalFormatting sqref="P264 P267">
    <cfRule type="expression" dxfId="5832" priority="1860">
      <formula>Q264="SIN OBSERVACIÓN"</formula>
    </cfRule>
  </conditionalFormatting>
  <conditionalFormatting sqref="P264 P267">
    <cfRule type="containsBlanks" dxfId="5831" priority="1861">
      <formula>LEN(TRIM(P264))=0</formula>
    </cfRule>
  </conditionalFormatting>
  <conditionalFormatting sqref="O264 O267">
    <cfRule type="cellIs" dxfId="5830" priority="1862" operator="equal">
      <formula>"PENDIENTE POR DESCRIPCIÓN"</formula>
    </cfRule>
  </conditionalFormatting>
  <conditionalFormatting sqref="O264 O267">
    <cfRule type="cellIs" dxfId="5829" priority="1863" operator="equal">
      <formula>"DESCRIPCIÓN INSUFICIENTE"</formula>
    </cfRule>
  </conditionalFormatting>
  <conditionalFormatting sqref="O264 O267">
    <cfRule type="cellIs" dxfId="5828" priority="1864" operator="equal">
      <formula>"NO ESTÁ ACORDE A ITEM 5.2.1 (T.R.)"</formula>
    </cfRule>
  </conditionalFormatting>
  <conditionalFormatting sqref="O264 O267">
    <cfRule type="cellIs" dxfId="5827" priority="1865" operator="equal">
      <formula>"ACORDE A ITEM 5.2.1 (T.R.)"</formula>
    </cfRule>
  </conditionalFormatting>
  <conditionalFormatting sqref="Q264 Q267">
    <cfRule type="containsBlanks" dxfId="5826" priority="1866">
      <formula>LEN(TRIM(Q264))=0</formula>
    </cfRule>
  </conditionalFormatting>
  <conditionalFormatting sqref="Q264 Q267">
    <cfRule type="cellIs" dxfId="5825" priority="1867" operator="equal">
      <formula>"REQUERIMIENTOS SUBSANADOS"</formula>
    </cfRule>
  </conditionalFormatting>
  <conditionalFormatting sqref="Q264 Q267">
    <cfRule type="containsText" dxfId="5824" priority="1868" operator="containsText" text="NO SUBSANABLE">
      <formula>NOT(ISERROR(SEARCH(("NO SUBSANABLE"),(Q264))))</formula>
    </cfRule>
  </conditionalFormatting>
  <conditionalFormatting sqref="Q264 Q267">
    <cfRule type="containsText" dxfId="5823" priority="1869" operator="containsText" text="PENDIENTES POR SUBSANAR">
      <formula>NOT(ISERROR(SEARCH(("PENDIENTES POR SUBSANAR"),(Q264))))</formula>
    </cfRule>
  </conditionalFormatting>
  <conditionalFormatting sqref="Q264 Q267">
    <cfRule type="containsText" dxfId="5822" priority="1870" operator="containsText" text="SIN OBSERVACIÓN">
      <formula>NOT(ISERROR(SEARCH(("SIN OBSERVACIÓN"),(Q264))))</formula>
    </cfRule>
  </conditionalFormatting>
  <conditionalFormatting sqref="R264 R267">
    <cfRule type="containsBlanks" dxfId="5821" priority="1871">
      <formula>LEN(TRIM(R264))=0</formula>
    </cfRule>
  </conditionalFormatting>
  <conditionalFormatting sqref="R264 R267">
    <cfRule type="cellIs" dxfId="5820" priority="1872" operator="equal">
      <formula>"NO CUMPLEN CON LO SOLICITADO"</formula>
    </cfRule>
  </conditionalFormatting>
  <conditionalFormatting sqref="R264 R267">
    <cfRule type="cellIs" dxfId="5819" priority="1873" operator="equal">
      <formula>"CUMPLEN CON LO SOLICITADO"</formula>
    </cfRule>
  </conditionalFormatting>
  <conditionalFormatting sqref="R264 R267">
    <cfRule type="cellIs" dxfId="5818" priority="1874" operator="equal">
      <formula>"PENDIENTES"</formula>
    </cfRule>
  </conditionalFormatting>
  <conditionalFormatting sqref="R264 R267">
    <cfRule type="cellIs" dxfId="5817" priority="1875" operator="equal">
      <formula>"NINGUNO"</formula>
    </cfRule>
  </conditionalFormatting>
  <conditionalFormatting sqref="H264 H267">
    <cfRule type="notContainsBlanks" dxfId="5816" priority="1876">
      <formula>LEN(TRIM(H264))&gt;0</formula>
    </cfRule>
  </conditionalFormatting>
  <conditionalFormatting sqref="G264 G267">
    <cfRule type="notContainsBlanks" dxfId="5815" priority="1877">
      <formula>LEN(TRIM(G264))&gt;0</formula>
    </cfRule>
  </conditionalFormatting>
  <conditionalFormatting sqref="F264 F267">
    <cfRule type="notContainsBlanks" dxfId="5814" priority="1878">
      <formula>LEN(TRIM(F264))&gt;0</formula>
    </cfRule>
  </conditionalFormatting>
  <conditionalFormatting sqref="E264 E267">
    <cfRule type="notContainsBlanks" dxfId="5813" priority="1879">
      <formula>LEN(TRIM(E264))&gt;0</formula>
    </cfRule>
  </conditionalFormatting>
  <conditionalFormatting sqref="D264 D267">
    <cfRule type="notContainsBlanks" dxfId="5812" priority="1880">
      <formula>LEN(TRIM(D264))&gt;0</formula>
    </cfRule>
  </conditionalFormatting>
  <conditionalFormatting sqref="C264 C267">
    <cfRule type="notContainsBlanks" dxfId="5811" priority="1881">
      <formula>LEN(TRIM(C264))&gt;0</formula>
    </cfRule>
  </conditionalFormatting>
  <conditionalFormatting sqref="I264 I267">
    <cfRule type="notContainsBlanks" dxfId="5810" priority="1882">
      <formula>LEN(TRIM(I264))&gt;0</formula>
    </cfRule>
  </conditionalFormatting>
  <conditionalFormatting sqref="N270">
    <cfRule type="expression" dxfId="5809" priority="1883">
      <formula>N270=" "</formula>
    </cfRule>
  </conditionalFormatting>
  <conditionalFormatting sqref="N270">
    <cfRule type="expression" dxfId="5808" priority="1884">
      <formula>N270="NO PRESENTÓ CERTIFICADO"</formula>
    </cfRule>
  </conditionalFormatting>
  <conditionalFormatting sqref="N270">
    <cfRule type="expression" dxfId="5807" priority="1885">
      <formula>N270="PRESENTÓ CERTIFICADO"</formula>
    </cfRule>
  </conditionalFormatting>
  <conditionalFormatting sqref="P270">
    <cfRule type="expression" dxfId="5806" priority="1886">
      <formula>Q270="NO SUBSANABLE"</formula>
    </cfRule>
  </conditionalFormatting>
  <conditionalFormatting sqref="P270">
    <cfRule type="expression" dxfId="5805" priority="1887">
      <formula>Q270="REQUERIMIENTOS SUBSANADOS"</formula>
    </cfRule>
  </conditionalFormatting>
  <conditionalFormatting sqref="P270">
    <cfRule type="expression" dxfId="5804" priority="1888">
      <formula>Q270="PENDIENTES POR SUBSANAR"</formula>
    </cfRule>
  </conditionalFormatting>
  <conditionalFormatting sqref="P270">
    <cfRule type="expression" dxfId="5803" priority="1889">
      <formula>Q270="SIN OBSERVACIÓN"</formula>
    </cfRule>
  </conditionalFormatting>
  <conditionalFormatting sqref="P270">
    <cfRule type="containsBlanks" dxfId="5802" priority="1890">
      <formula>LEN(TRIM(P270))=0</formula>
    </cfRule>
  </conditionalFormatting>
  <conditionalFormatting sqref="O270">
    <cfRule type="cellIs" dxfId="5801" priority="1891" operator="equal">
      <formula>"PENDIENTE POR DESCRIPCIÓN"</formula>
    </cfRule>
  </conditionalFormatting>
  <conditionalFormatting sqref="O270">
    <cfRule type="cellIs" dxfId="5800" priority="1892" operator="equal">
      <formula>"DESCRIPCIÓN INSUFICIENTE"</formula>
    </cfRule>
  </conditionalFormatting>
  <conditionalFormatting sqref="O270">
    <cfRule type="cellIs" dxfId="5799" priority="1893" operator="equal">
      <formula>"NO ESTÁ ACORDE A ITEM 5.2.1 (T.R.)"</formula>
    </cfRule>
  </conditionalFormatting>
  <conditionalFormatting sqref="O270">
    <cfRule type="cellIs" dxfId="5798" priority="1894" operator="equal">
      <formula>"ACORDE A ITEM 5.2.1 (T.R.)"</formula>
    </cfRule>
  </conditionalFormatting>
  <conditionalFormatting sqref="Q270">
    <cfRule type="containsBlanks" dxfId="5797" priority="1895">
      <formula>LEN(TRIM(Q270))=0</formula>
    </cfRule>
  </conditionalFormatting>
  <conditionalFormatting sqref="Q270">
    <cfRule type="cellIs" dxfId="5796" priority="1896" operator="equal">
      <formula>"REQUERIMIENTOS SUBSANADOS"</formula>
    </cfRule>
  </conditionalFormatting>
  <conditionalFormatting sqref="Q270">
    <cfRule type="containsText" dxfId="5795" priority="1897" operator="containsText" text="NO SUBSANABLE">
      <formula>NOT(ISERROR(SEARCH(("NO SUBSANABLE"),(Q270))))</formula>
    </cfRule>
  </conditionalFormatting>
  <conditionalFormatting sqref="Q270">
    <cfRule type="containsText" dxfId="5794" priority="1898" operator="containsText" text="PENDIENTES POR SUBSANAR">
      <formula>NOT(ISERROR(SEARCH(("PENDIENTES POR SUBSANAR"),(Q270))))</formula>
    </cfRule>
  </conditionalFormatting>
  <conditionalFormatting sqref="Q270">
    <cfRule type="containsText" dxfId="5793" priority="1899" operator="containsText" text="SIN OBSERVACIÓN">
      <formula>NOT(ISERROR(SEARCH(("SIN OBSERVACIÓN"),(Q270))))</formula>
    </cfRule>
  </conditionalFormatting>
  <conditionalFormatting sqref="R270">
    <cfRule type="containsBlanks" dxfId="5792" priority="1900">
      <formula>LEN(TRIM(R270))=0</formula>
    </cfRule>
  </conditionalFormatting>
  <conditionalFormatting sqref="R270">
    <cfRule type="cellIs" dxfId="5791" priority="1901" operator="equal">
      <formula>"NO CUMPLEN CON LO SOLICITADO"</formula>
    </cfRule>
  </conditionalFormatting>
  <conditionalFormatting sqref="R270">
    <cfRule type="cellIs" dxfId="5790" priority="1902" operator="equal">
      <formula>"CUMPLEN CON LO SOLICITADO"</formula>
    </cfRule>
  </conditionalFormatting>
  <conditionalFormatting sqref="R270">
    <cfRule type="cellIs" dxfId="5789" priority="1903" operator="equal">
      <formula>"PENDIENTES"</formula>
    </cfRule>
  </conditionalFormatting>
  <conditionalFormatting sqref="R270">
    <cfRule type="cellIs" dxfId="5788" priority="1904" operator="equal">
      <formula>"NINGUNO"</formula>
    </cfRule>
  </conditionalFormatting>
  <conditionalFormatting sqref="H270">
    <cfRule type="notContainsBlanks" dxfId="5787" priority="1905">
      <formula>LEN(TRIM(H270))&gt;0</formula>
    </cfRule>
  </conditionalFormatting>
  <conditionalFormatting sqref="G270">
    <cfRule type="notContainsBlanks" dxfId="5786" priority="1906">
      <formula>LEN(TRIM(G270))&gt;0</formula>
    </cfRule>
  </conditionalFormatting>
  <conditionalFormatting sqref="F270">
    <cfRule type="notContainsBlanks" dxfId="5785" priority="1907">
      <formula>LEN(TRIM(F270))&gt;0</formula>
    </cfRule>
  </conditionalFormatting>
  <conditionalFormatting sqref="E270">
    <cfRule type="notContainsBlanks" dxfId="5784" priority="1908">
      <formula>LEN(TRIM(E270))&gt;0</formula>
    </cfRule>
  </conditionalFormatting>
  <conditionalFormatting sqref="D270">
    <cfRule type="notContainsBlanks" dxfId="5783" priority="1909">
      <formula>LEN(TRIM(D270))&gt;0</formula>
    </cfRule>
  </conditionalFormatting>
  <conditionalFormatting sqref="C270">
    <cfRule type="notContainsBlanks" dxfId="5782" priority="1910">
      <formula>LEN(TRIM(C270))&gt;0</formula>
    </cfRule>
  </conditionalFormatting>
  <conditionalFormatting sqref="I270">
    <cfRule type="notContainsBlanks" dxfId="5781" priority="1911">
      <formula>LEN(TRIM(I270))&gt;0</formula>
    </cfRule>
  </conditionalFormatting>
  <conditionalFormatting sqref="T261">
    <cfRule type="cellIs" dxfId="5780" priority="1912" operator="equal">
      <formula>"NO"</formula>
    </cfRule>
  </conditionalFormatting>
  <conditionalFormatting sqref="T261">
    <cfRule type="cellIs" dxfId="5779" priority="1913" operator="equal">
      <formula>"SI"</formula>
    </cfRule>
  </conditionalFormatting>
  <conditionalFormatting sqref="S264 S267 S270">
    <cfRule type="cellIs" dxfId="5778" priority="1914" operator="greaterThan">
      <formula>0</formula>
    </cfRule>
  </conditionalFormatting>
  <conditionalFormatting sqref="S264 S267 S270">
    <cfRule type="cellIs" dxfId="5777" priority="1915" operator="equal">
      <formula>0</formula>
    </cfRule>
  </conditionalFormatting>
  <conditionalFormatting sqref="N273">
    <cfRule type="expression" dxfId="5776" priority="1916">
      <formula>N273=" "</formula>
    </cfRule>
  </conditionalFormatting>
  <conditionalFormatting sqref="N273">
    <cfRule type="expression" dxfId="5775" priority="1917">
      <formula>N273="NO PRESENTÓ CERTIFICADO"</formula>
    </cfRule>
  </conditionalFormatting>
  <conditionalFormatting sqref="N273">
    <cfRule type="expression" dxfId="5774" priority="1918">
      <formula>N273="PRESENTÓ CERTIFICADO"</formula>
    </cfRule>
  </conditionalFormatting>
  <conditionalFormatting sqref="P273">
    <cfRule type="expression" dxfId="5773" priority="1919">
      <formula>Q273="NO SUBSANABLE"</formula>
    </cfRule>
  </conditionalFormatting>
  <conditionalFormatting sqref="P273">
    <cfRule type="expression" dxfId="5772" priority="1920">
      <formula>Q273="REQUERIMIENTOS SUBSANADOS"</formula>
    </cfRule>
  </conditionalFormatting>
  <conditionalFormatting sqref="P273">
    <cfRule type="expression" dxfId="5771" priority="1921">
      <formula>Q273="PENDIENTES POR SUBSANAR"</formula>
    </cfRule>
  </conditionalFormatting>
  <conditionalFormatting sqref="P273">
    <cfRule type="expression" dxfId="5770" priority="1922">
      <formula>Q273="SIN OBSERVACIÓN"</formula>
    </cfRule>
  </conditionalFormatting>
  <conditionalFormatting sqref="P273">
    <cfRule type="containsBlanks" dxfId="5769" priority="1923">
      <formula>LEN(TRIM(P273))=0</formula>
    </cfRule>
  </conditionalFormatting>
  <conditionalFormatting sqref="O273">
    <cfRule type="cellIs" dxfId="5768" priority="1924" operator="equal">
      <formula>"PENDIENTE POR DESCRIPCIÓN"</formula>
    </cfRule>
  </conditionalFormatting>
  <conditionalFormatting sqref="O273">
    <cfRule type="cellIs" dxfId="5767" priority="1925" operator="equal">
      <formula>"DESCRIPCIÓN INSUFICIENTE"</formula>
    </cfRule>
  </conditionalFormatting>
  <conditionalFormatting sqref="O273">
    <cfRule type="cellIs" dxfId="5766" priority="1926" operator="equal">
      <formula>"NO ESTÁ ACORDE A ITEM 5.2.1 (T.R.)"</formula>
    </cfRule>
  </conditionalFormatting>
  <conditionalFormatting sqref="O273">
    <cfRule type="cellIs" dxfId="5765" priority="1927" operator="equal">
      <formula>"ACORDE A ITEM 5.2.1 (T.R.)"</formula>
    </cfRule>
  </conditionalFormatting>
  <conditionalFormatting sqref="Q273">
    <cfRule type="containsBlanks" dxfId="5764" priority="1928">
      <formula>LEN(TRIM(Q273))=0</formula>
    </cfRule>
  </conditionalFormatting>
  <conditionalFormatting sqref="Q273">
    <cfRule type="cellIs" dxfId="5763" priority="1929" operator="equal">
      <formula>"REQUERIMIENTOS SUBSANADOS"</formula>
    </cfRule>
  </conditionalFormatting>
  <conditionalFormatting sqref="Q273">
    <cfRule type="containsText" dxfId="5762" priority="1930" operator="containsText" text="NO SUBSANABLE">
      <formula>NOT(ISERROR(SEARCH(("NO SUBSANABLE"),(Q273))))</formula>
    </cfRule>
  </conditionalFormatting>
  <conditionalFormatting sqref="Q273">
    <cfRule type="containsText" dxfId="5761" priority="1931" operator="containsText" text="PENDIENTES POR SUBSANAR">
      <formula>NOT(ISERROR(SEARCH(("PENDIENTES POR SUBSANAR"),(Q273))))</formula>
    </cfRule>
  </conditionalFormatting>
  <conditionalFormatting sqref="Q273">
    <cfRule type="containsText" dxfId="5760" priority="1932" operator="containsText" text="SIN OBSERVACIÓN">
      <formula>NOT(ISERROR(SEARCH(("SIN OBSERVACIÓN"),(Q273))))</formula>
    </cfRule>
  </conditionalFormatting>
  <conditionalFormatting sqref="R273">
    <cfRule type="containsBlanks" dxfId="5759" priority="1933">
      <formula>LEN(TRIM(R273))=0</formula>
    </cfRule>
  </conditionalFormatting>
  <conditionalFormatting sqref="R273">
    <cfRule type="cellIs" dxfId="5758" priority="1934" operator="equal">
      <formula>"NO CUMPLEN CON LO SOLICITADO"</formula>
    </cfRule>
  </conditionalFormatting>
  <conditionalFormatting sqref="R273">
    <cfRule type="cellIs" dxfId="5757" priority="1935" operator="equal">
      <formula>"CUMPLEN CON LO SOLICITADO"</formula>
    </cfRule>
  </conditionalFormatting>
  <conditionalFormatting sqref="R273">
    <cfRule type="cellIs" dxfId="5756" priority="1936" operator="equal">
      <formula>"PENDIENTES"</formula>
    </cfRule>
  </conditionalFormatting>
  <conditionalFormatting sqref="R273">
    <cfRule type="cellIs" dxfId="5755" priority="1937" operator="equal">
      <formula>"NINGUNO"</formula>
    </cfRule>
  </conditionalFormatting>
  <conditionalFormatting sqref="H273">
    <cfRule type="notContainsBlanks" dxfId="5754" priority="1938">
      <formula>LEN(TRIM(H273))&gt;0</formula>
    </cfRule>
  </conditionalFormatting>
  <conditionalFormatting sqref="G273">
    <cfRule type="notContainsBlanks" dxfId="5753" priority="1939">
      <formula>LEN(TRIM(G273))&gt;0</formula>
    </cfRule>
  </conditionalFormatting>
  <conditionalFormatting sqref="F273">
    <cfRule type="notContainsBlanks" dxfId="5752" priority="1940">
      <formula>LEN(TRIM(F273))&gt;0</formula>
    </cfRule>
  </conditionalFormatting>
  <conditionalFormatting sqref="E273">
    <cfRule type="notContainsBlanks" dxfId="5751" priority="1941">
      <formula>LEN(TRIM(E273))&gt;0</formula>
    </cfRule>
  </conditionalFormatting>
  <conditionalFormatting sqref="D273">
    <cfRule type="notContainsBlanks" dxfId="5750" priority="1942">
      <formula>LEN(TRIM(D273))&gt;0</formula>
    </cfRule>
  </conditionalFormatting>
  <conditionalFormatting sqref="C273">
    <cfRule type="notContainsBlanks" dxfId="5749" priority="1943">
      <formula>LEN(TRIM(C273))&gt;0</formula>
    </cfRule>
  </conditionalFormatting>
  <conditionalFormatting sqref="I273">
    <cfRule type="notContainsBlanks" dxfId="5748" priority="1944">
      <formula>LEN(TRIM(I273))&gt;0</formula>
    </cfRule>
  </conditionalFormatting>
  <conditionalFormatting sqref="S273">
    <cfRule type="cellIs" dxfId="5747" priority="1945" operator="greaterThan">
      <formula>0</formula>
    </cfRule>
  </conditionalFormatting>
  <conditionalFormatting sqref="S273">
    <cfRule type="cellIs" dxfId="5746" priority="1946" operator="equal">
      <formula>0</formula>
    </cfRule>
  </conditionalFormatting>
  <conditionalFormatting sqref="N283">
    <cfRule type="expression" dxfId="5745" priority="1947">
      <formula>N283=" "</formula>
    </cfRule>
  </conditionalFormatting>
  <conditionalFormatting sqref="N283">
    <cfRule type="expression" dxfId="5744" priority="1948">
      <formula>N283="NO PRESENTÓ CERTIFICADO"</formula>
    </cfRule>
  </conditionalFormatting>
  <conditionalFormatting sqref="N283">
    <cfRule type="expression" dxfId="5743" priority="1949">
      <formula>N283="PRESENTÓ CERTIFICADO"</formula>
    </cfRule>
  </conditionalFormatting>
  <conditionalFormatting sqref="S283">
    <cfRule type="cellIs" dxfId="5742" priority="1950" operator="greaterThan">
      <formula>0</formula>
    </cfRule>
  </conditionalFormatting>
  <conditionalFormatting sqref="S283">
    <cfRule type="cellIs" dxfId="5741" priority="1951" operator="equal">
      <formula>0</formula>
    </cfRule>
  </conditionalFormatting>
  <conditionalFormatting sqref="P283">
    <cfRule type="expression" dxfId="5740" priority="1952">
      <formula>Q283="NO SUBSANABLE"</formula>
    </cfRule>
  </conditionalFormatting>
  <conditionalFormatting sqref="P283">
    <cfRule type="expression" dxfId="5739" priority="1953">
      <formula>Q283="REQUERIMIENTOS SUBSANADOS"</formula>
    </cfRule>
  </conditionalFormatting>
  <conditionalFormatting sqref="P283">
    <cfRule type="expression" dxfId="5738" priority="1954">
      <formula>Q283="PENDIENTES POR SUBSANAR"</formula>
    </cfRule>
  </conditionalFormatting>
  <conditionalFormatting sqref="P283">
    <cfRule type="expression" dxfId="5737" priority="1955">
      <formula>Q283="SIN OBSERVACIÓN"</formula>
    </cfRule>
  </conditionalFormatting>
  <conditionalFormatting sqref="P283">
    <cfRule type="containsBlanks" dxfId="5736" priority="1956">
      <formula>LEN(TRIM(P283))=0</formula>
    </cfRule>
  </conditionalFormatting>
  <conditionalFormatting sqref="O283">
    <cfRule type="cellIs" dxfId="5735" priority="1957" operator="equal">
      <formula>"PENDIENTE POR DESCRIPCIÓN"</formula>
    </cfRule>
  </conditionalFormatting>
  <conditionalFormatting sqref="O283">
    <cfRule type="cellIs" dxfId="5734" priority="1958" operator="equal">
      <formula>"DESCRIPCIÓN INSUFICIENTE"</formula>
    </cfRule>
  </conditionalFormatting>
  <conditionalFormatting sqref="O283">
    <cfRule type="cellIs" dxfId="5733" priority="1959" operator="equal">
      <formula>"NO ESTÁ ACORDE A ITEM 5.2.1 (T.R.)"</formula>
    </cfRule>
  </conditionalFormatting>
  <conditionalFormatting sqref="O283">
    <cfRule type="cellIs" dxfId="5732" priority="1960" operator="equal">
      <formula>"ACORDE A ITEM 5.2.1 (T.R.)"</formula>
    </cfRule>
  </conditionalFormatting>
  <conditionalFormatting sqref="Q283">
    <cfRule type="containsBlanks" dxfId="5731" priority="1961">
      <formula>LEN(TRIM(Q283))=0</formula>
    </cfRule>
  </conditionalFormatting>
  <conditionalFormatting sqref="Q283">
    <cfRule type="cellIs" dxfId="5730" priority="1962" operator="equal">
      <formula>"REQUERIMIENTOS SUBSANADOS"</formula>
    </cfRule>
  </conditionalFormatting>
  <conditionalFormatting sqref="Q283">
    <cfRule type="containsText" dxfId="5729" priority="1963" operator="containsText" text="NO SUBSANABLE">
      <formula>NOT(ISERROR(SEARCH(("NO SUBSANABLE"),(Q283))))</formula>
    </cfRule>
  </conditionalFormatting>
  <conditionalFormatting sqref="Q283">
    <cfRule type="containsText" dxfId="5728" priority="1964" operator="containsText" text="PENDIENTES POR SUBSANAR">
      <formula>NOT(ISERROR(SEARCH(("PENDIENTES POR SUBSANAR"),(Q283))))</formula>
    </cfRule>
  </conditionalFormatting>
  <conditionalFormatting sqref="Q283">
    <cfRule type="containsText" dxfId="5727" priority="1965" operator="containsText" text="SIN OBSERVACIÓN">
      <formula>NOT(ISERROR(SEARCH(("SIN OBSERVACIÓN"),(Q283))))</formula>
    </cfRule>
  </conditionalFormatting>
  <conditionalFormatting sqref="R283">
    <cfRule type="containsBlanks" dxfId="5726" priority="1966">
      <formula>LEN(TRIM(R283))=0</formula>
    </cfRule>
  </conditionalFormatting>
  <conditionalFormatting sqref="R283">
    <cfRule type="cellIs" dxfId="5725" priority="1967" operator="equal">
      <formula>"NO CUMPLEN CON LO SOLICITADO"</formula>
    </cfRule>
  </conditionalFormatting>
  <conditionalFormatting sqref="R283">
    <cfRule type="cellIs" dxfId="5724" priority="1968" operator="equal">
      <formula>"CUMPLEN CON LO SOLICITADO"</formula>
    </cfRule>
  </conditionalFormatting>
  <conditionalFormatting sqref="R283">
    <cfRule type="cellIs" dxfId="5723" priority="1969" operator="equal">
      <formula>"PENDIENTES"</formula>
    </cfRule>
  </conditionalFormatting>
  <conditionalFormatting sqref="R283">
    <cfRule type="cellIs" dxfId="5722" priority="1970" operator="equal">
      <formula>"NINGUNO"</formula>
    </cfRule>
  </conditionalFormatting>
  <conditionalFormatting sqref="B298">
    <cfRule type="cellIs" dxfId="5721" priority="1971" operator="equal">
      <formula>"NO CUMPLE CON LA EXPERIENCIA REQUERIDA"</formula>
    </cfRule>
  </conditionalFormatting>
  <conditionalFormatting sqref="B298">
    <cfRule type="cellIs" dxfId="5720" priority="1972" operator="equal">
      <formula>"CUMPLE CON LA EXPERIENCIA REQUERIDA"</formula>
    </cfRule>
  </conditionalFormatting>
  <conditionalFormatting sqref="H283">
    <cfRule type="notContainsBlanks" dxfId="5719" priority="1973">
      <formula>LEN(TRIM(H283))&gt;0</formula>
    </cfRule>
  </conditionalFormatting>
  <conditionalFormatting sqref="G283">
    <cfRule type="notContainsBlanks" dxfId="5718" priority="1974">
      <formula>LEN(TRIM(G283))&gt;0</formula>
    </cfRule>
  </conditionalFormatting>
  <conditionalFormatting sqref="F283">
    <cfRule type="notContainsBlanks" dxfId="5717" priority="1975">
      <formula>LEN(TRIM(F283))&gt;0</formula>
    </cfRule>
  </conditionalFormatting>
  <conditionalFormatting sqref="E283">
    <cfRule type="notContainsBlanks" dxfId="5716" priority="1976">
      <formula>LEN(TRIM(E283))&gt;0</formula>
    </cfRule>
  </conditionalFormatting>
  <conditionalFormatting sqref="D283">
    <cfRule type="notContainsBlanks" dxfId="5715" priority="1977">
      <formula>LEN(TRIM(D283))&gt;0</formula>
    </cfRule>
  </conditionalFormatting>
  <conditionalFormatting sqref="C283">
    <cfRule type="notContainsBlanks" dxfId="5714" priority="1978">
      <formula>LEN(TRIM(C283))&gt;0</formula>
    </cfRule>
  </conditionalFormatting>
  <conditionalFormatting sqref="I283">
    <cfRule type="notContainsBlanks" dxfId="5713" priority="1979">
      <formula>LEN(TRIM(I283))&gt;0</formula>
    </cfRule>
  </conditionalFormatting>
  <conditionalFormatting sqref="N286 N289">
    <cfRule type="expression" dxfId="5712" priority="1980">
      <formula>N286=" "</formula>
    </cfRule>
  </conditionalFormatting>
  <conditionalFormatting sqref="N286 N289">
    <cfRule type="expression" dxfId="5711" priority="1981">
      <formula>N286="NO PRESENTÓ CERTIFICADO"</formula>
    </cfRule>
  </conditionalFormatting>
  <conditionalFormatting sqref="N286 N289">
    <cfRule type="expression" dxfId="5710" priority="1982">
      <formula>N286="PRESENTÓ CERTIFICADO"</formula>
    </cfRule>
  </conditionalFormatting>
  <conditionalFormatting sqref="P286 P289">
    <cfRule type="expression" dxfId="5709" priority="1983">
      <formula>Q286="NO SUBSANABLE"</formula>
    </cfRule>
  </conditionalFormatting>
  <conditionalFormatting sqref="P286 P289">
    <cfRule type="expression" dxfId="5708" priority="1984">
      <formula>Q286="REQUERIMIENTOS SUBSANADOS"</formula>
    </cfRule>
  </conditionalFormatting>
  <conditionalFormatting sqref="P286 P289">
    <cfRule type="expression" dxfId="5707" priority="1985">
      <formula>Q286="PENDIENTES POR SUBSANAR"</formula>
    </cfRule>
  </conditionalFormatting>
  <conditionalFormatting sqref="P286 P289">
    <cfRule type="expression" dxfId="5706" priority="1986">
      <formula>Q286="SIN OBSERVACIÓN"</formula>
    </cfRule>
  </conditionalFormatting>
  <conditionalFormatting sqref="P286 P289">
    <cfRule type="containsBlanks" dxfId="5705" priority="1987">
      <formula>LEN(TRIM(P286))=0</formula>
    </cfRule>
  </conditionalFormatting>
  <conditionalFormatting sqref="O286 O289">
    <cfRule type="cellIs" dxfId="5704" priority="1988" operator="equal">
      <formula>"PENDIENTE POR DESCRIPCIÓN"</formula>
    </cfRule>
  </conditionalFormatting>
  <conditionalFormatting sqref="O286 O289">
    <cfRule type="cellIs" dxfId="5703" priority="1989" operator="equal">
      <formula>"DESCRIPCIÓN INSUFICIENTE"</formula>
    </cfRule>
  </conditionalFormatting>
  <conditionalFormatting sqref="O286 O289">
    <cfRule type="cellIs" dxfId="5702" priority="1990" operator="equal">
      <formula>"NO ESTÁ ACORDE A ITEM 5.2.1 (T.R.)"</formula>
    </cfRule>
  </conditionalFormatting>
  <conditionalFormatting sqref="O286 O289">
    <cfRule type="cellIs" dxfId="5701" priority="1991" operator="equal">
      <formula>"ACORDE A ITEM 5.2.1 (T.R.)"</formula>
    </cfRule>
  </conditionalFormatting>
  <conditionalFormatting sqref="Q286 Q289">
    <cfRule type="containsBlanks" dxfId="5700" priority="1992">
      <formula>LEN(TRIM(Q286))=0</formula>
    </cfRule>
  </conditionalFormatting>
  <conditionalFormatting sqref="Q286 Q289">
    <cfRule type="cellIs" dxfId="5699" priority="1993" operator="equal">
      <formula>"REQUERIMIENTOS SUBSANADOS"</formula>
    </cfRule>
  </conditionalFormatting>
  <conditionalFormatting sqref="Q286 Q289">
    <cfRule type="containsText" dxfId="5698" priority="1994" operator="containsText" text="NO SUBSANABLE">
      <formula>NOT(ISERROR(SEARCH(("NO SUBSANABLE"),(Q286))))</formula>
    </cfRule>
  </conditionalFormatting>
  <conditionalFormatting sqref="Q286 Q289">
    <cfRule type="containsText" dxfId="5697" priority="1995" operator="containsText" text="PENDIENTES POR SUBSANAR">
      <formula>NOT(ISERROR(SEARCH(("PENDIENTES POR SUBSANAR"),(Q286))))</formula>
    </cfRule>
  </conditionalFormatting>
  <conditionalFormatting sqref="Q286 Q289">
    <cfRule type="containsText" dxfId="5696" priority="1996" operator="containsText" text="SIN OBSERVACIÓN">
      <formula>NOT(ISERROR(SEARCH(("SIN OBSERVACIÓN"),(Q286))))</formula>
    </cfRule>
  </conditionalFormatting>
  <conditionalFormatting sqref="R286 R289">
    <cfRule type="containsBlanks" dxfId="5695" priority="1997">
      <formula>LEN(TRIM(R286))=0</formula>
    </cfRule>
  </conditionalFormatting>
  <conditionalFormatting sqref="R286 R289">
    <cfRule type="cellIs" dxfId="5694" priority="1998" operator="equal">
      <formula>"NO CUMPLEN CON LO SOLICITADO"</formula>
    </cfRule>
  </conditionalFormatting>
  <conditionalFormatting sqref="R286 R289">
    <cfRule type="cellIs" dxfId="5693" priority="1999" operator="equal">
      <formula>"CUMPLEN CON LO SOLICITADO"</formula>
    </cfRule>
  </conditionalFormatting>
  <conditionalFormatting sqref="R286 R289">
    <cfRule type="cellIs" dxfId="5692" priority="2000" operator="equal">
      <formula>"PENDIENTES"</formula>
    </cfRule>
  </conditionalFormatting>
  <conditionalFormatting sqref="R286 R289">
    <cfRule type="cellIs" dxfId="5691" priority="2001" operator="equal">
      <formula>"NINGUNO"</formula>
    </cfRule>
  </conditionalFormatting>
  <conditionalFormatting sqref="H286 H289">
    <cfRule type="notContainsBlanks" dxfId="5690" priority="2002">
      <formula>LEN(TRIM(H286))&gt;0</formula>
    </cfRule>
  </conditionalFormatting>
  <conditionalFormatting sqref="G286 G289">
    <cfRule type="notContainsBlanks" dxfId="5689" priority="2003">
      <formula>LEN(TRIM(G286))&gt;0</formula>
    </cfRule>
  </conditionalFormatting>
  <conditionalFormatting sqref="F286 F289">
    <cfRule type="notContainsBlanks" dxfId="5688" priority="2004">
      <formula>LEN(TRIM(F286))&gt;0</formula>
    </cfRule>
  </conditionalFormatting>
  <conditionalFormatting sqref="E286 E289">
    <cfRule type="notContainsBlanks" dxfId="5687" priority="2005">
      <formula>LEN(TRIM(E286))&gt;0</formula>
    </cfRule>
  </conditionalFormatting>
  <conditionalFormatting sqref="D286 D289">
    <cfRule type="notContainsBlanks" dxfId="5686" priority="2006">
      <formula>LEN(TRIM(D286))&gt;0</formula>
    </cfRule>
  </conditionalFormatting>
  <conditionalFormatting sqref="C286 C289">
    <cfRule type="notContainsBlanks" dxfId="5685" priority="2007">
      <formula>LEN(TRIM(C286))&gt;0</formula>
    </cfRule>
  </conditionalFormatting>
  <conditionalFormatting sqref="I286 I289">
    <cfRule type="notContainsBlanks" dxfId="5684" priority="2008">
      <formula>LEN(TRIM(I286))&gt;0</formula>
    </cfRule>
  </conditionalFormatting>
  <conditionalFormatting sqref="N292">
    <cfRule type="expression" dxfId="5683" priority="2009">
      <formula>N292=" "</formula>
    </cfRule>
  </conditionalFormatting>
  <conditionalFormatting sqref="N292">
    <cfRule type="expression" dxfId="5682" priority="2010">
      <formula>N292="NO PRESENTÓ CERTIFICADO"</formula>
    </cfRule>
  </conditionalFormatting>
  <conditionalFormatting sqref="N292">
    <cfRule type="expression" dxfId="5681" priority="2011">
      <formula>N292="PRESENTÓ CERTIFICADO"</formula>
    </cfRule>
  </conditionalFormatting>
  <conditionalFormatting sqref="P292">
    <cfRule type="expression" dxfId="5680" priority="2012">
      <formula>Q292="NO SUBSANABLE"</formula>
    </cfRule>
  </conditionalFormatting>
  <conditionalFormatting sqref="P292">
    <cfRule type="expression" dxfId="5679" priority="2013">
      <formula>Q292="REQUERIMIENTOS SUBSANADOS"</formula>
    </cfRule>
  </conditionalFormatting>
  <conditionalFormatting sqref="P292">
    <cfRule type="expression" dxfId="5678" priority="2014">
      <formula>Q292="PENDIENTES POR SUBSANAR"</formula>
    </cfRule>
  </conditionalFormatting>
  <conditionalFormatting sqref="P292">
    <cfRule type="expression" dxfId="5677" priority="2015">
      <formula>Q292="SIN OBSERVACIÓN"</formula>
    </cfRule>
  </conditionalFormatting>
  <conditionalFormatting sqref="P292">
    <cfRule type="containsBlanks" dxfId="5676" priority="2016">
      <formula>LEN(TRIM(P292))=0</formula>
    </cfRule>
  </conditionalFormatting>
  <conditionalFormatting sqref="O292">
    <cfRule type="cellIs" dxfId="5675" priority="2017" operator="equal">
      <formula>"PENDIENTE POR DESCRIPCIÓN"</formula>
    </cfRule>
  </conditionalFormatting>
  <conditionalFormatting sqref="O292">
    <cfRule type="cellIs" dxfId="5674" priority="2018" operator="equal">
      <formula>"DESCRIPCIÓN INSUFICIENTE"</formula>
    </cfRule>
  </conditionalFormatting>
  <conditionalFormatting sqref="O292">
    <cfRule type="cellIs" dxfId="5673" priority="2019" operator="equal">
      <formula>"NO ESTÁ ACORDE A ITEM 5.2.1 (T.R.)"</formula>
    </cfRule>
  </conditionalFormatting>
  <conditionalFormatting sqref="O292">
    <cfRule type="cellIs" dxfId="5672" priority="2020" operator="equal">
      <formula>"ACORDE A ITEM 5.2.1 (T.R.)"</formula>
    </cfRule>
  </conditionalFormatting>
  <conditionalFormatting sqref="Q292">
    <cfRule type="containsBlanks" dxfId="5671" priority="2021">
      <formula>LEN(TRIM(Q292))=0</formula>
    </cfRule>
  </conditionalFormatting>
  <conditionalFormatting sqref="Q292">
    <cfRule type="cellIs" dxfId="5670" priority="2022" operator="equal">
      <formula>"REQUERIMIENTOS SUBSANADOS"</formula>
    </cfRule>
  </conditionalFormatting>
  <conditionalFormatting sqref="Q292">
    <cfRule type="containsText" dxfId="5669" priority="2023" operator="containsText" text="NO SUBSANABLE">
      <formula>NOT(ISERROR(SEARCH(("NO SUBSANABLE"),(Q292))))</formula>
    </cfRule>
  </conditionalFormatting>
  <conditionalFormatting sqref="Q292">
    <cfRule type="containsText" dxfId="5668" priority="2024" operator="containsText" text="PENDIENTES POR SUBSANAR">
      <formula>NOT(ISERROR(SEARCH(("PENDIENTES POR SUBSANAR"),(Q292))))</formula>
    </cfRule>
  </conditionalFormatting>
  <conditionalFormatting sqref="Q292">
    <cfRule type="containsText" dxfId="5667" priority="2025" operator="containsText" text="SIN OBSERVACIÓN">
      <formula>NOT(ISERROR(SEARCH(("SIN OBSERVACIÓN"),(Q292))))</formula>
    </cfRule>
  </conditionalFormatting>
  <conditionalFormatting sqref="R292">
    <cfRule type="containsBlanks" dxfId="5666" priority="2026">
      <formula>LEN(TRIM(R292))=0</formula>
    </cfRule>
  </conditionalFormatting>
  <conditionalFormatting sqref="R292">
    <cfRule type="cellIs" dxfId="5665" priority="2027" operator="equal">
      <formula>"NO CUMPLEN CON LO SOLICITADO"</formula>
    </cfRule>
  </conditionalFormatting>
  <conditionalFormatting sqref="R292">
    <cfRule type="cellIs" dxfId="5664" priority="2028" operator="equal">
      <formula>"CUMPLEN CON LO SOLICITADO"</formula>
    </cfRule>
  </conditionalFormatting>
  <conditionalFormatting sqref="R292">
    <cfRule type="cellIs" dxfId="5663" priority="2029" operator="equal">
      <formula>"PENDIENTES"</formula>
    </cfRule>
  </conditionalFormatting>
  <conditionalFormatting sqref="R292">
    <cfRule type="cellIs" dxfId="5662" priority="2030" operator="equal">
      <formula>"NINGUNO"</formula>
    </cfRule>
  </conditionalFormatting>
  <conditionalFormatting sqref="H292">
    <cfRule type="notContainsBlanks" dxfId="5661" priority="2031">
      <formula>LEN(TRIM(H292))&gt;0</formula>
    </cfRule>
  </conditionalFormatting>
  <conditionalFormatting sqref="G292">
    <cfRule type="notContainsBlanks" dxfId="5660" priority="2032">
      <formula>LEN(TRIM(G292))&gt;0</formula>
    </cfRule>
  </conditionalFormatting>
  <conditionalFormatting sqref="F292">
    <cfRule type="notContainsBlanks" dxfId="5659" priority="2033">
      <formula>LEN(TRIM(F292))&gt;0</formula>
    </cfRule>
  </conditionalFormatting>
  <conditionalFormatting sqref="E292">
    <cfRule type="notContainsBlanks" dxfId="5658" priority="2034">
      <formula>LEN(TRIM(E292))&gt;0</formula>
    </cfRule>
  </conditionalFormatting>
  <conditionalFormatting sqref="D292">
    <cfRule type="notContainsBlanks" dxfId="5657" priority="2035">
      <formula>LEN(TRIM(D292))&gt;0</formula>
    </cfRule>
  </conditionalFormatting>
  <conditionalFormatting sqref="C292">
    <cfRule type="notContainsBlanks" dxfId="5656" priority="2036">
      <formula>LEN(TRIM(C292))&gt;0</formula>
    </cfRule>
  </conditionalFormatting>
  <conditionalFormatting sqref="I292">
    <cfRule type="notContainsBlanks" dxfId="5655" priority="2037">
      <formula>LEN(TRIM(I292))&gt;0</formula>
    </cfRule>
  </conditionalFormatting>
  <conditionalFormatting sqref="T283">
    <cfRule type="cellIs" dxfId="5654" priority="2038" operator="equal">
      <formula>"NO"</formula>
    </cfRule>
  </conditionalFormatting>
  <conditionalFormatting sqref="T283">
    <cfRule type="cellIs" dxfId="5653" priority="2039" operator="equal">
      <formula>"SI"</formula>
    </cfRule>
  </conditionalFormatting>
  <conditionalFormatting sqref="S286 S289 S292">
    <cfRule type="cellIs" dxfId="5652" priority="2040" operator="greaterThan">
      <formula>0</formula>
    </cfRule>
  </conditionalFormatting>
  <conditionalFormatting sqref="S286 S289 S292">
    <cfRule type="cellIs" dxfId="5651" priority="2041" operator="equal">
      <formula>0</formula>
    </cfRule>
  </conditionalFormatting>
  <conditionalFormatting sqref="N295">
    <cfRule type="expression" dxfId="5650" priority="2042">
      <formula>N295=" "</formula>
    </cfRule>
  </conditionalFormatting>
  <conditionalFormatting sqref="N295">
    <cfRule type="expression" dxfId="5649" priority="2043">
      <formula>N295="NO PRESENTÓ CERTIFICADO"</formula>
    </cfRule>
  </conditionalFormatting>
  <conditionalFormatting sqref="N295">
    <cfRule type="expression" dxfId="5648" priority="2044">
      <formula>N295="PRESENTÓ CERTIFICADO"</formula>
    </cfRule>
  </conditionalFormatting>
  <conditionalFormatting sqref="P295">
    <cfRule type="expression" dxfId="5647" priority="2045">
      <formula>Q295="NO SUBSANABLE"</formula>
    </cfRule>
  </conditionalFormatting>
  <conditionalFormatting sqref="P295">
    <cfRule type="expression" dxfId="5646" priority="2046">
      <formula>Q295="REQUERIMIENTOS SUBSANADOS"</formula>
    </cfRule>
  </conditionalFormatting>
  <conditionalFormatting sqref="P295">
    <cfRule type="expression" dxfId="5645" priority="2047">
      <formula>Q295="PENDIENTES POR SUBSANAR"</formula>
    </cfRule>
  </conditionalFormatting>
  <conditionalFormatting sqref="P295">
    <cfRule type="expression" dxfId="5644" priority="2048">
      <formula>Q295="SIN OBSERVACIÓN"</formula>
    </cfRule>
  </conditionalFormatting>
  <conditionalFormatting sqref="P295">
    <cfRule type="containsBlanks" dxfId="5643" priority="2049">
      <formula>LEN(TRIM(P295))=0</formula>
    </cfRule>
  </conditionalFormatting>
  <conditionalFormatting sqref="O295">
    <cfRule type="cellIs" dxfId="5642" priority="2050" operator="equal">
      <formula>"PENDIENTE POR DESCRIPCIÓN"</formula>
    </cfRule>
  </conditionalFormatting>
  <conditionalFormatting sqref="O295">
    <cfRule type="cellIs" dxfId="5641" priority="2051" operator="equal">
      <formula>"DESCRIPCIÓN INSUFICIENTE"</formula>
    </cfRule>
  </conditionalFormatting>
  <conditionalFormatting sqref="O295">
    <cfRule type="cellIs" dxfId="5640" priority="2052" operator="equal">
      <formula>"NO ESTÁ ACORDE A ITEM 5.2.1 (T.R.)"</formula>
    </cfRule>
  </conditionalFormatting>
  <conditionalFormatting sqref="O295">
    <cfRule type="cellIs" dxfId="5639" priority="2053" operator="equal">
      <formula>"ACORDE A ITEM 5.2.1 (T.R.)"</formula>
    </cfRule>
  </conditionalFormatting>
  <conditionalFormatting sqref="Q295">
    <cfRule type="containsBlanks" dxfId="5638" priority="2054">
      <formula>LEN(TRIM(Q295))=0</formula>
    </cfRule>
  </conditionalFormatting>
  <conditionalFormatting sqref="Q295">
    <cfRule type="cellIs" dxfId="5637" priority="2055" operator="equal">
      <formula>"REQUERIMIENTOS SUBSANADOS"</formula>
    </cfRule>
  </conditionalFormatting>
  <conditionalFormatting sqref="Q295">
    <cfRule type="containsText" dxfId="5636" priority="2056" operator="containsText" text="NO SUBSANABLE">
      <formula>NOT(ISERROR(SEARCH(("NO SUBSANABLE"),(Q295))))</formula>
    </cfRule>
  </conditionalFormatting>
  <conditionalFormatting sqref="Q295">
    <cfRule type="containsText" dxfId="5635" priority="2057" operator="containsText" text="PENDIENTES POR SUBSANAR">
      <formula>NOT(ISERROR(SEARCH(("PENDIENTES POR SUBSANAR"),(Q295))))</formula>
    </cfRule>
  </conditionalFormatting>
  <conditionalFormatting sqref="Q295">
    <cfRule type="containsText" dxfId="5634" priority="2058" operator="containsText" text="SIN OBSERVACIÓN">
      <formula>NOT(ISERROR(SEARCH(("SIN OBSERVACIÓN"),(Q295))))</formula>
    </cfRule>
  </conditionalFormatting>
  <conditionalFormatting sqref="R295">
    <cfRule type="containsBlanks" dxfId="5633" priority="2059">
      <formula>LEN(TRIM(R295))=0</formula>
    </cfRule>
  </conditionalFormatting>
  <conditionalFormatting sqref="R295">
    <cfRule type="cellIs" dxfId="5632" priority="2060" operator="equal">
      <formula>"NO CUMPLEN CON LO SOLICITADO"</formula>
    </cfRule>
  </conditionalFormatting>
  <conditionalFormatting sqref="R295">
    <cfRule type="cellIs" dxfId="5631" priority="2061" operator="equal">
      <formula>"CUMPLEN CON LO SOLICITADO"</formula>
    </cfRule>
  </conditionalFormatting>
  <conditionalFormatting sqref="R295">
    <cfRule type="cellIs" dxfId="5630" priority="2062" operator="equal">
      <formula>"PENDIENTES"</formula>
    </cfRule>
  </conditionalFormatting>
  <conditionalFormatting sqref="R295">
    <cfRule type="cellIs" dxfId="5629" priority="2063" operator="equal">
      <formula>"NINGUNO"</formula>
    </cfRule>
  </conditionalFormatting>
  <conditionalFormatting sqref="H295">
    <cfRule type="notContainsBlanks" dxfId="5628" priority="2064">
      <formula>LEN(TRIM(H295))&gt;0</formula>
    </cfRule>
  </conditionalFormatting>
  <conditionalFormatting sqref="G295">
    <cfRule type="notContainsBlanks" dxfId="5627" priority="2065">
      <formula>LEN(TRIM(G295))&gt;0</formula>
    </cfRule>
  </conditionalFormatting>
  <conditionalFormatting sqref="F295">
    <cfRule type="notContainsBlanks" dxfId="5626" priority="2066">
      <formula>LEN(TRIM(F295))&gt;0</formula>
    </cfRule>
  </conditionalFormatting>
  <conditionalFormatting sqref="E295">
    <cfRule type="notContainsBlanks" dxfId="5625" priority="2067">
      <formula>LEN(TRIM(E295))&gt;0</formula>
    </cfRule>
  </conditionalFormatting>
  <conditionalFormatting sqref="D295">
    <cfRule type="notContainsBlanks" dxfId="5624" priority="2068">
      <formula>LEN(TRIM(D295))&gt;0</formula>
    </cfRule>
  </conditionalFormatting>
  <conditionalFormatting sqref="C295">
    <cfRule type="notContainsBlanks" dxfId="5623" priority="2069">
      <formula>LEN(TRIM(C295))&gt;0</formula>
    </cfRule>
  </conditionalFormatting>
  <conditionalFormatting sqref="I295">
    <cfRule type="notContainsBlanks" dxfId="5622" priority="2070">
      <formula>LEN(TRIM(I295))&gt;0</formula>
    </cfRule>
  </conditionalFormatting>
  <conditionalFormatting sqref="S295">
    <cfRule type="cellIs" dxfId="5621" priority="2071" operator="greaterThan">
      <formula>0</formula>
    </cfRule>
  </conditionalFormatting>
  <conditionalFormatting sqref="S295">
    <cfRule type="cellIs" dxfId="5620" priority="2072" operator="equal">
      <formula>0</formula>
    </cfRule>
  </conditionalFormatting>
  <conditionalFormatting sqref="T320">
    <cfRule type="cellIs" dxfId="5619" priority="2073" operator="equal">
      <formula>"NO CUMPLE"</formula>
    </cfRule>
  </conditionalFormatting>
  <conditionalFormatting sqref="T320">
    <cfRule type="cellIs" dxfId="5618" priority="2074" operator="equal">
      <formula>"CUMPLE"</formula>
    </cfRule>
  </conditionalFormatting>
  <conditionalFormatting sqref="N305">
    <cfRule type="expression" dxfId="5617" priority="2075">
      <formula>N305=" "</formula>
    </cfRule>
  </conditionalFormatting>
  <conditionalFormatting sqref="N305">
    <cfRule type="expression" dxfId="5616" priority="2076">
      <formula>N305="NO PRESENTÓ CERTIFICADO"</formula>
    </cfRule>
  </conditionalFormatting>
  <conditionalFormatting sqref="N305">
    <cfRule type="expression" dxfId="5615" priority="2077">
      <formula>N305="PRESENTÓ CERTIFICADO"</formula>
    </cfRule>
  </conditionalFormatting>
  <conditionalFormatting sqref="S305">
    <cfRule type="cellIs" dxfId="5614" priority="2078" operator="greaterThan">
      <formula>0</formula>
    </cfRule>
  </conditionalFormatting>
  <conditionalFormatting sqref="S305">
    <cfRule type="cellIs" dxfId="5613" priority="2079" operator="equal">
      <formula>0</formula>
    </cfRule>
  </conditionalFormatting>
  <conditionalFormatting sqref="P305">
    <cfRule type="expression" dxfId="5612" priority="2080">
      <formula>Q305="NO SUBSANABLE"</formula>
    </cfRule>
  </conditionalFormatting>
  <conditionalFormatting sqref="P305">
    <cfRule type="expression" dxfId="5611" priority="2081">
      <formula>Q305="REQUERIMIENTOS SUBSANADOS"</formula>
    </cfRule>
  </conditionalFormatting>
  <conditionalFormatting sqref="P305">
    <cfRule type="expression" dxfId="5610" priority="2082">
      <formula>Q305="PENDIENTES POR SUBSANAR"</formula>
    </cfRule>
  </conditionalFormatting>
  <conditionalFormatting sqref="P305">
    <cfRule type="expression" dxfId="5609" priority="2083">
      <formula>Q305="SIN OBSERVACIÓN"</formula>
    </cfRule>
  </conditionalFormatting>
  <conditionalFormatting sqref="P305">
    <cfRule type="containsBlanks" dxfId="5608" priority="2084">
      <formula>LEN(TRIM(P305))=0</formula>
    </cfRule>
  </conditionalFormatting>
  <conditionalFormatting sqref="O305">
    <cfRule type="cellIs" dxfId="5607" priority="2085" operator="equal">
      <formula>"PENDIENTE POR DESCRIPCIÓN"</formula>
    </cfRule>
  </conditionalFormatting>
  <conditionalFormatting sqref="O305">
    <cfRule type="cellIs" dxfId="5606" priority="2086" operator="equal">
      <formula>"DESCRIPCIÓN INSUFICIENTE"</formula>
    </cfRule>
  </conditionalFormatting>
  <conditionalFormatting sqref="O305">
    <cfRule type="cellIs" dxfId="5605" priority="2087" operator="equal">
      <formula>"NO ESTÁ ACORDE A ITEM 5.2.1 (T.R.)"</formula>
    </cfRule>
  </conditionalFormatting>
  <conditionalFormatting sqref="O305">
    <cfRule type="cellIs" dxfId="5604" priority="2088" operator="equal">
      <formula>"ACORDE A ITEM 5.2.1 (T.R.)"</formula>
    </cfRule>
  </conditionalFormatting>
  <conditionalFormatting sqref="Q305">
    <cfRule type="containsBlanks" dxfId="5603" priority="2089">
      <formula>LEN(TRIM(Q305))=0</formula>
    </cfRule>
  </conditionalFormatting>
  <conditionalFormatting sqref="Q305">
    <cfRule type="cellIs" dxfId="5602" priority="2090" operator="equal">
      <formula>"REQUERIMIENTOS SUBSANADOS"</formula>
    </cfRule>
  </conditionalFormatting>
  <conditionalFormatting sqref="Q305">
    <cfRule type="containsText" dxfId="5601" priority="2091" operator="containsText" text="NO SUBSANABLE">
      <formula>NOT(ISERROR(SEARCH(("NO SUBSANABLE"),(Q305))))</formula>
    </cfRule>
  </conditionalFormatting>
  <conditionalFormatting sqref="Q305">
    <cfRule type="containsText" dxfId="5600" priority="2092" operator="containsText" text="PENDIENTES POR SUBSANAR">
      <formula>NOT(ISERROR(SEARCH(("PENDIENTES POR SUBSANAR"),(Q305))))</formula>
    </cfRule>
  </conditionalFormatting>
  <conditionalFormatting sqref="Q305">
    <cfRule type="containsText" dxfId="5599" priority="2093" operator="containsText" text="SIN OBSERVACIÓN">
      <formula>NOT(ISERROR(SEARCH(("SIN OBSERVACIÓN"),(Q305))))</formula>
    </cfRule>
  </conditionalFormatting>
  <conditionalFormatting sqref="R305">
    <cfRule type="containsBlanks" dxfId="5598" priority="2094">
      <formula>LEN(TRIM(R305))=0</formula>
    </cfRule>
  </conditionalFormatting>
  <conditionalFormatting sqref="R305">
    <cfRule type="cellIs" dxfId="5597" priority="2095" operator="equal">
      <formula>"NO CUMPLEN CON LO SOLICITADO"</formula>
    </cfRule>
  </conditionalFormatting>
  <conditionalFormatting sqref="R305">
    <cfRule type="cellIs" dxfId="5596" priority="2096" operator="equal">
      <formula>"CUMPLEN CON LO SOLICITADO"</formula>
    </cfRule>
  </conditionalFormatting>
  <conditionalFormatting sqref="R305">
    <cfRule type="cellIs" dxfId="5595" priority="2097" operator="equal">
      <formula>"PENDIENTES"</formula>
    </cfRule>
  </conditionalFormatting>
  <conditionalFormatting sqref="R305">
    <cfRule type="cellIs" dxfId="5594" priority="2098" operator="equal">
      <formula>"NINGUNO"</formula>
    </cfRule>
  </conditionalFormatting>
  <conditionalFormatting sqref="B320">
    <cfRule type="cellIs" dxfId="5593" priority="2099" operator="equal">
      <formula>"NO CUMPLE CON LA EXPERIENCIA REQUERIDA"</formula>
    </cfRule>
  </conditionalFormatting>
  <conditionalFormatting sqref="B320">
    <cfRule type="cellIs" dxfId="5592" priority="2100" operator="equal">
      <formula>"CUMPLE CON LA EXPERIENCIA REQUERIDA"</formula>
    </cfRule>
  </conditionalFormatting>
  <conditionalFormatting sqref="H305">
    <cfRule type="notContainsBlanks" dxfId="5591" priority="2101">
      <formula>LEN(TRIM(H305))&gt;0</formula>
    </cfRule>
  </conditionalFormatting>
  <conditionalFormatting sqref="G305">
    <cfRule type="notContainsBlanks" dxfId="5590" priority="2102">
      <formula>LEN(TRIM(G305))&gt;0</formula>
    </cfRule>
  </conditionalFormatting>
  <conditionalFormatting sqref="F305">
    <cfRule type="notContainsBlanks" dxfId="5589" priority="2103">
      <formula>LEN(TRIM(F305))&gt;0</formula>
    </cfRule>
  </conditionalFormatting>
  <conditionalFormatting sqref="E305">
    <cfRule type="notContainsBlanks" dxfId="5588" priority="2104">
      <formula>LEN(TRIM(E305))&gt;0</formula>
    </cfRule>
  </conditionalFormatting>
  <conditionalFormatting sqref="D305">
    <cfRule type="notContainsBlanks" dxfId="5587" priority="2105">
      <formula>LEN(TRIM(D305))&gt;0</formula>
    </cfRule>
  </conditionalFormatting>
  <conditionalFormatting sqref="C305">
    <cfRule type="notContainsBlanks" dxfId="5586" priority="2106">
      <formula>LEN(TRIM(C305))&gt;0</formula>
    </cfRule>
  </conditionalFormatting>
  <conditionalFormatting sqref="I305">
    <cfRule type="notContainsBlanks" dxfId="5585" priority="2107">
      <formula>LEN(TRIM(I305))&gt;0</formula>
    </cfRule>
  </conditionalFormatting>
  <conditionalFormatting sqref="N308 N311">
    <cfRule type="expression" dxfId="5584" priority="2108">
      <formula>N308=" "</formula>
    </cfRule>
  </conditionalFormatting>
  <conditionalFormatting sqref="N308 N311">
    <cfRule type="expression" dxfId="5583" priority="2109">
      <formula>N308="NO PRESENTÓ CERTIFICADO"</formula>
    </cfRule>
  </conditionalFormatting>
  <conditionalFormatting sqref="N308 N311">
    <cfRule type="expression" dxfId="5582" priority="2110">
      <formula>N308="PRESENTÓ CERTIFICADO"</formula>
    </cfRule>
  </conditionalFormatting>
  <conditionalFormatting sqref="P308 P311">
    <cfRule type="expression" dxfId="5581" priority="2111">
      <formula>Q308="NO SUBSANABLE"</formula>
    </cfRule>
  </conditionalFormatting>
  <conditionalFormatting sqref="P308 P311">
    <cfRule type="expression" dxfId="5580" priority="2112">
      <formula>Q308="REQUERIMIENTOS SUBSANADOS"</formula>
    </cfRule>
  </conditionalFormatting>
  <conditionalFormatting sqref="P308 P311">
    <cfRule type="expression" dxfId="5579" priority="2113">
      <formula>Q308="PENDIENTES POR SUBSANAR"</formula>
    </cfRule>
  </conditionalFormatting>
  <conditionalFormatting sqref="P308 P311">
    <cfRule type="expression" dxfId="5578" priority="2114">
      <formula>Q308="SIN OBSERVACIÓN"</formula>
    </cfRule>
  </conditionalFormatting>
  <conditionalFormatting sqref="P308 P311">
    <cfRule type="containsBlanks" dxfId="5577" priority="2115">
      <formula>LEN(TRIM(P308))=0</formula>
    </cfRule>
  </conditionalFormatting>
  <conditionalFormatting sqref="O308 O311">
    <cfRule type="cellIs" dxfId="5576" priority="2116" operator="equal">
      <formula>"PENDIENTE POR DESCRIPCIÓN"</formula>
    </cfRule>
  </conditionalFormatting>
  <conditionalFormatting sqref="O308 O311">
    <cfRule type="cellIs" dxfId="5575" priority="2117" operator="equal">
      <formula>"DESCRIPCIÓN INSUFICIENTE"</formula>
    </cfRule>
  </conditionalFormatting>
  <conditionalFormatting sqref="O308 O311">
    <cfRule type="cellIs" dxfId="5574" priority="2118" operator="equal">
      <formula>"NO ESTÁ ACORDE A ITEM 5.2.1 (T.R.)"</formula>
    </cfRule>
  </conditionalFormatting>
  <conditionalFormatting sqref="O308 O311">
    <cfRule type="cellIs" dxfId="5573" priority="2119" operator="equal">
      <formula>"ACORDE A ITEM 5.2.1 (T.R.)"</formula>
    </cfRule>
  </conditionalFormatting>
  <conditionalFormatting sqref="Q308 Q311">
    <cfRule type="containsBlanks" dxfId="5572" priority="2120">
      <formula>LEN(TRIM(Q308))=0</formula>
    </cfRule>
  </conditionalFormatting>
  <conditionalFormatting sqref="Q308 Q311">
    <cfRule type="cellIs" dxfId="5571" priority="2121" operator="equal">
      <formula>"REQUERIMIENTOS SUBSANADOS"</formula>
    </cfRule>
  </conditionalFormatting>
  <conditionalFormatting sqref="Q308 Q311">
    <cfRule type="containsText" dxfId="5570" priority="2122" operator="containsText" text="NO SUBSANABLE">
      <formula>NOT(ISERROR(SEARCH(("NO SUBSANABLE"),(Q308))))</formula>
    </cfRule>
  </conditionalFormatting>
  <conditionalFormatting sqref="Q308 Q311">
    <cfRule type="containsText" dxfId="5569" priority="2123" operator="containsText" text="PENDIENTES POR SUBSANAR">
      <formula>NOT(ISERROR(SEARCH(("PENDIENTES POR SUBSANAR"),(Q308))))</formula>
    </cfRule>
  </conditionalFormatting>
  <conditionalFormatting sqref="Q308 Q311">
    <cfRule type="containsText" dxfId="5568" priority="2124" operator="containsText" text="SIN OBSERVACIÓN">
      <formula>NOT(ISERROR(SEARCH(("SIN OBSERVACIÓN"),(Q308))))</formula>
    </cfRule>
  </conditionalFormatting>
  <conditionalFormatting sqref="R308 R311">
    <cfRule type="containsBlanks" dxfId="5567" priority="2125">
      <formula>LEN(TRIM(R308))=0</formula>
    </cfRule>
  </conditionalFormatting>
  <conditionalFormatting sqref="R308 R311">
    <cfRule type="cellIs" dxfId="5566" priority="2126" operator="equal">
      <formula>"NO CUMPLEN CON LO SOLICITADO"</formula>
    </cfRule>
  </conditionalFormatting>
  <conditionalFormatting sqref="R308 R311">
    <cfRule type="cellIs" dxfId="5565" priority="2127" operator="equal">
      <formula>"CUMPLEN CON LO SOLICITADO"</formula>
    </cfRule>
  </conditionalFormatting>
  <conditionalFormatting sqref="R308 R311">
    <cfRule type="cellIs" dxfId="5564" priority="2128" operator="equal">
      <formula>"PENDIENTES"</formula>
    </cfRule>
  </conditionalFormatting>
  <conditionalFormatting sqref="R308 R311">
    <cfRule type="cellIs" dxfId="5563" priority="2129" operator="equal">
      <formula>"NINGUNO"</formula>
    </cfRule>
  </conditionalFormatting>
  <conditionalFormatting sqref="H308 H311">
    <cfRule type="notContainsBlanks" dxfId="5562" priority="2130">
      <formula>LEN(TRIM(H308))&gt;0</formula>
    </cfRule>
  </conditionalFormatting>
  <conditionalFormatting sqref="G308 G311">
    <cfRule type="notContainsBlanks" dxfId="5561" priority="2131">
      <formula>LEN(TRIM(G308))&gt;0</formula>
    </cfRule>
  </conditionalFormatting>
  <conditionalFormatting sqref="F308 F311">
    <cfRule type="notContainsBlanks" dxfId="5560" priority="2132">
      <formula>LEN(TRIM(F308))&gt;0</formula>
    </cfRule>
  </conditionalFormatting>
  <conditionalFormatting sqref="E308 E311">
    <cfRule type="notContainsBlanks" dxfId="5559" priority="2133">
      <formula>LEN(TRIM(E308))&gt;0</formula>
    </cfRule>
  </conditionalFormatting>
  <conditionalFormatting sqref="D308 D311">
    <cfRule type="notContainsBlanks" dxfId="5558" priority="2134">
      <formula>LEN(TRIM(D308))&gt;0</formula>
    </cfRule>
  </conditionalFormatting>
  <conditionalFormatting sqref="C308 C311">
    <cfRule type="notContainsBlanks" dxfId="5557" priority="2135">
      <formula>LEN(TRIM(C308))&gt;0</formula>
    </cfRule>
  </conditionalFormatting>
  <conditionalFormatting sqref="I308 I311">
    <cfRule type="notContainsBlanks" dxfId="5556" priority="2136">
      <formula>LEN(TRIM(I308))&gt;0</formula>
    </cfRule>
  </conditionalFormatting>
  <conditionalFormatting sqref="N314">
    <cfRule type="expression" dxfId="5555" priority="2137">
      <formula>N314=" "</formula>
    </cfRule>
  </conditionalFormatting>
  <conditionalFormatting sqref="N314">
    <cfRule type="expression" dxfId="5554" priority="2138">
      <formula>N314="NO PRESENTÓ CERTIFICADO"</formula>
    </cfRule>
  </conditionalFormatting>
  <conditionalFormatting sqref="N314">
    <cfRule type="expression" dxfId="5553" priority="2139">
      <formula>N314="PRESENTÓ CERTIFICADO"</formula>
    </cfRule>
  </conditionalFormatting>
  <conditionalFormatting sqref="P314">
    <cfRule type="expression" dxfId="5552" priority="2140">
      <formula>Q314="NO SUBSANABLE"</formula>
    </cfRule>
  </conditionalFormatting>
  <conditionalFormatting sqref="P314">
    <cfRule type="expression" dxfId="5551" priority="2141">
      <formula>Q314="REQUERIMIENTOS SUBSANADOS"</formula>
    </cfRule>
  </conditionalFormatting>
  <conditionalFormatting sqref="P314">
    <cfRule type="expression" dxfId="5550" priority="2142">
      <formula>Q314="PENDIENTES POR SUBSANAR"</formula>
    </cfRule>
  </conditionalFormatting>
  <conditionalFormatting sqref="P314">
    <cfRule type="expression" dxfId="5549" priority="2143">
      <formula>Q314="SIN OBSERVACIÓN"</formula>
    </cfRule>
  </conditionalFormatting>
  <conditionalFormatting sqref="P314">
    <cfRule type="containsBlanks" dxfId="5548" priority="2144">
      <formula>LEN(TRIM(P314))=0</formula>
    </cfRule>
  </conditionalFormatting>
  <conditionalFormatting sqref="O314">
    <cfRule type="cellIs" dxfId="5547" priority="2145" operator="equal">
      <formula>"PENDIENTE POR DESCRIPCIÓN"</formula>
    </cfRule>
  </conditionalFormatting>
  <conditionalFormatting sqref="O314">
    <cfRule type="cellIs" dxfId="5546" priority="2146" operator="equal">
      <formula>"DESCRIPCIÓN INSUFICIENTE"</formula>
    </cfRule>
  </conditionalFormatting>
  <conditionalFormatting sqref="O314">
    <cfRule type="cellIs" dxfId="5545" priority="2147" operator="equal">
      <formula>"NO ESTÁ ACORDE A ITEM 5.2.1 (T.R.)"</formula>
    </cfRule>
  </conditionalFormatting>
  <conditionalFormatting sqref="O314">
    <cfRule type="cellIs" dxfId="5544" priority="2148" operator="equal">
      <formula>"ACORDE A ITEM 5.2.1 (T.R.)"</formula>
    </cfRule>
  </conditionalFormatting>
  <conditionalFormatting sqref="Q314">
    <cfRule type="containsBlanks" dxfId="5543" priority="2149">
      <formula>LEN(TRIM(Q314))=0</formula>
    </cfRule>
  </conditionalFormatting>
  <conditionalFormatting sqref="Q314">
    <cfRule type="cellIs" dxfId="5542" priority="2150" operator="equal">
      <formula>"REQUERIMIENTOS SUBSANADOS"</formula>
    </cfRule>
  </conditionalFormatting>
  <conditionalFormatting sqref="Q314">
    <cfRule type="containsText" dxfId="5541" priority="2151" operator="containsText" text="NO SUBSANABLE">
      <formula>NOT(ISERROR(SEARCH(("NO SUBSANABLE"),(Q314))))</formula>
    </cfRule>
  </conditionalFormatting>
  <conditionalFormatting sqref="Q314">
    <cfRule type="containsText" dxfId="5540" priority="2152" operator="containsText" text="PENDIENTES POR SUBSANAR">
      <formula>NOT(ISERROR(SEARCH(("PENDIENTES POR SUBSANAR"),(Q314))))</formula>
    </cfRule>
  </conditionalFormatting>
  <conditionalFormatting sqref="Q314">
    <cfRule type="containsText" dxfId="5539" priority="2153" operator="containsText" text="SIN OBSERVACIÓN">
      <formula>NOT(ISERROR(SEARCH(("SIN OBSERVACIÓN"),(Q314))))</formula>
    </cfRule>
  </conditionalFormatting>
  <conditionalFormatting sqref="R314">
    <cfRule type="containsBlanks" dxfId="5538" priority="2154">
      <formula>LEN(TRIM(R314))=0</formula>
    </cfRule>
  </conditionalFormatting>
  <conditionalFormatting sqref="R314">
    <cfRule type="cellIs" dxfId="5537" priority="2155" operator="equal">
      <formula>"NO CUMPLEN CON LO SOLICITADO"</formula>
    </cfRule>
  </conditionalFormatting>
  <conditionalFormatting sqref="R314">
    <cfRule type="cellIs" dxfId="5536" priority="2156" operator="equal">
      <formula>"CUMPLEN CON LO SOLICITADO"</formula>
    </cfRule>
  </conditionalFormatting>
  <conditionalFormatting sqref="R314">
    <cfRule type="cellIs" dxfId="5535" priority="2157" operator="equal">
      <formula>"PENDIENTES"</formula>
    </cfRule>
  </conditionalFormatting>
  <conditionalFormatting sqref="R314">
    <cfRule type="cellIs" dxfId="5534" priority="2158" operator="equal">
      <formula>"NINGUNO"</formula>
    </cfRule>
  </conditionalFormatting>
  <conditionalFormatting sqref="H314">
    <cfRule type="notContainsBlanks" dxfId="5533" priority="2159">
      <formula>LEN(TRIM(H314))&gt;0</formula>
    </cfRule>
  </conditionalFormatting>
  <conditionalFormatting sqref="G314">
    <cfRule type="notContainsBlanks" dxfId="5532" priority="2160">
      <formula>LEN(TRIM(G314))&gt;0</formula>
    </cfRule>
  </conditionalFormatting>
  <conditionalFormatting sqref="F314">
    <cfRule type="notContainsBlanks" dxfId="5531" priority="2161">
      <formula>LEN(TRIM(F314))&gt;0</formula>
    </cfRule>
  </conditionalFormatting>
  <conditionalFormatting sqref="E314">
    <cfRule type="notContainsBlanks" dxfId="5530" priority="2162">
      <formula>LEN(TRIM(E314))&gt;0</formula>
    </cfRule>
  </conditionalFormatting>
  <conditionalFormatting sqref="D314">
    <cfRule type="notContainsBlanks" dxfId="5529" priority="2163">
      <formula>LEN(TRIM(D314))&gt;0</formula>
    </cfRule>
  </conditionalFormatting>
  <conditionalFormatting sqref="C314">
    <cfRule type="notContainsBlanks" dxfId="5528" priority="2164">
      <formula>LEN(TRIM(C314))&gt;0</formula>
    </cfRule>
  </conditionalFormatting>
  <conditionalFormatting sqref="I314">
    <cfRule type="notContainsBlanks" dxfId="5527" priority="2165">
      <formula>LEN(TRIM(I314))&gt;0</formula>
    </cfRule>
  </conditionalFormatting>
  <conditionalFormatting sqref="T305">
    <cfRule type="cellIs" dxfId="5526" priority="2166" operator="equal">
      <formula>"NO"</formula>
    </cfRule>
  </conditionalFormatting>
  <conditionalFormatting sqref="T305">
    <cfRule type="cellIs" dxfId="5525" priority="2167" operator="equal">
      <formula>"SI"</formula>
    </cfRule>
  </conditionalFormatting>
  <conditionalFormatting sqref="S308 S311 S314">
    <cfRule type="cellIs" dxfId="5524" priority="2168" operator="greaterThan">
      <formula>0</formula>
    </cfRule>
  </conditionalFormatting>
  <conditionalFormatting sqref="S308 S311 S314">
    <cfRule type="cellIs" dxfId="5523" priority="2169" operator="equal">
      <formula>0</formula>
    </cfRule>
  </conditionalFormatting>
  <conditionalFormatting sqref="N317">
    <cfRule type="expression" dxfId="5522" priority="2170">
      <formula>N317=" "</formula>
    </cfRule>
  </conditionalFormatting>
  <conditionalFormatting sqref="N317">
    <cfRule type="expression" dxfId="5521" priority="2171">
      <formula>N317="NO PRESENTÓ CERTIFICADO"</formula>
    </cfRule>
  </conditionalFormatting>
  <conditionalFormatting sqref="N317">
    <cfRule type="expression" dxfId="5520" priority="2172">
      <formula>N317="PRESENTÓ CERTIFICADO"</formula>
    </cfRule>
  </conditionalFormatting>
  <conditionalFormatting sqref="P317">
    <cfRule type="expression" dxfId="5519" priority="2173">
      <formula>Q317="NO SUBSANABLE"</formula>
    </cfRule>
  </conditionalFormatting>
  <conditionalFormatting sqref="P317">
    <cfRule type="expression" dxfId="5518" priority="2174">
      <formula>Q317="REQUERIMIENTOS SUBSANADOS"</formula>
    </cfRule>
  </conditionalFormatting>
  <conditionalFormatting sqref="P317">
    <cfRule type="expression" dxfId="5517" priority="2175">
      <formula>Q317="PENDIENTES POR SUBSANAR"</formula>
    </cfRule>
  </conditionalFormatting>
  <conditionalFormatting sqref="P317">
    <cfRule type="expression" dxfId="5516" priority="2176">
      <formula>Q317="SIN OBSERVACIÓN"</formula>
    </cfRule>
  </conditionalFormatting>
  <conditionalFormatting sqref="P317">
    <cfRule type="containsBlanks" dxfId="5515" priority="2177">
      <formula>LEN(TRIM(P317))=0</formula>
    </cfRule>
  </conditionalFormatting>
  <conditionalFormatting sqref="O317">
    <cfRule type="cellIs" dxfId="5514" priority="2178" operator="equal">
      <formula>"PENDIENTE POR DESCRIPCIÓN"</formula>
    </cfRule>
  </conditionalFormatting>
  <conditionalFormatting sqref="O317">
    <cfRule type="cellIs" dxfId="5513" priority="2179" operator="equal">
      <formula>"DESCRIPCIÓN INSUFICIENTE"</formula>
    </cfRule>
  </conditionalFormatting>
  <conditionalFormatting sqref="O317">
    <cfRule type="cellIs" dxfId="5512" priority="2180" operator="equal">
      <formula>"NO ESTÁ ACORDE A ITEM 5.2.1 (T.R.)"</formula>
    </cfRule>
  </conditionalFormatting>
  <conditionalFormatting sqref="O317">
    <cfRule type="cellIs" dxfId="5511" priority="2181" operator="equal">
      <formula>"ACORDE A ITEM 5.2.1 (T.R.)"</formula>
    </cfRule>
  </conditionalFormatting>
  <conditionalFormatting sqref="Q317">
    <cfRule type="containsBlanks" dxfId="5510" priority="2182">
      <formula>LEN(TRIM(Q317))=0</formula>
    </cfRule>
  </conditionalFormatting>
  <conditionalFormatting sqref="Q317">
    <cfRule type="cellIs" dxfId="5509" priority="2183" operator="equal">
      <formula>"REQUERIMIENTOS SUBSANADOS"</formula>
    </cfRule>
  </conditionalFormatting>
  <conditionalFormatting sqref="Q317">
    <cfRule type="containsText" dxfId="5508" priority="2184" operator="containsText" text="NO SUBSANABLE">
      <formula>NOT(ISERROR(SEARCH(("NO SUBSANABLE"),(Q317))))</formula>
    </cfRule>
  </conditionalFormatting>
  <conditionalFormatting sqref="Q317">
    <cfRule type="containsText" dxfId="5507" priority="2185" operator="containsText" text="PENDIENTES POR SUBSANAR">
      <formula>NOT(ISERROR(SEARCH(("PENDIENTES POR SUBSANAR"),(Q317))))</formula>
    </cfRule>
  </conditionalFormatting>
  <conditionalFormatting sqref="Q317">
    <cfRule type="containsText" dxfId="5506" priority="2186" operator="containsText" text="SIN OBSERVACIÓN">
      <formula>NOT(ISERROR(SEARCH(("SIN OBSERVACIÓN"),(Q317))))</formula>
    </cfRule>
  </conditionalFormatting>
  <conditionalFormatting sqref="R317">
    <cfRule type="containsBlanks" dxfId="5505" priority="2187">
      <formula>LEN(TRIM(R317))=0</formula>
    </cfRule>
  </conditionalFormatting>
  <conditionalFormatting sqref="R317">
    <cfRule type="cellIs" dxfId="5504" priority="2188" operator="equal">
      <formula>"NO CUMPLEN CON LO SOLICITADO"</formula>
    </cfRule>
  </conditionalFormatting>
  <conditionalFormatting sqref="R317">
    <cfRule type="cellIs" dxfId="5503" priority="2189" operator="equal">
      <formula>"CUMPLEN CON LO SOLICITADO"</formula>
    </cfRule>
  </conditionalFormatting>
  <conditionalFormatting sqref="R317">
    <cfRule type="cellIs" dxfId="5502" priority="2190" operator="equal">
      <formula>"PENDIENTES"</formula>
    </cfRule>
  </conditionalFormatting>
  <conditionalFormatting sqref="R317">
    <cfRule type="cellIs" dxfId="5501" priority="2191" operator="equal">
      <formula>"NINGUNO"</formula>
    </cfRule>
  </conditionalFormatting>
  <conditionalFormatting sqref="H317">
    <cfRule type="notContainsBlanks" dxfId="5500" priority="2192">
      <formula>LEN(TRIM(H317))&gt;0</formula>
    </cfRule>
  </conditionalFormatting>
  <conditionalFormatting sqref="G317">
    <cfRule type="notContainsBlanks" dxfId="5499" priority="2193">
      <formula>LEN(TRIM(G317))&gt;0</formula>
    </cfRule>
  </conditionalFormatting>
  <conditionalFormatting sqref="F317">
    <cfRule type="notContainsBlanks" dxfId="5498" priority="2194">
      <formula>LEN(TRIM(F317))&gt;0</formula>
    </cfRule>
  </conditionalFormatting>
  <conditionalFormatting sqref="E317">
    <cfRule type="notContainsBlanks" dxfId="5497" priority="2195">
      <formula>LEN(TRIM(E317))&gt;0</formula>
    </cfRule>
  </conditionalFormatting>
  <conditionalFormatting sqref="D317">
    <cfRule type="notContainsBlanks" dxfId="5496" priority="2196">
      <formula>LEN(TRIM(D317))&gt;0</formula>
    </cfRule>
  </conditionalFormatting>
  <conditionalFormatting sqref="C317">
    <cfRule type="notContainsBlanks" dxfId="5495" priority="2197">
      <formula>LEN(TRIM(C317))&gt;0</formula>
    </cfRule>
  </conditionalFormatting>
  <conditionalFormatting sqref="I317">
    <cfRule type="notContainsBlanks" dxfId="5494" priority="2198">
      <formula>LEN(TRIM(I317))&gt;0</formula>
    </cfRule>
  </conditionalFormatting>
  <conditionalFormatting sqref="S317">
    <cfRule type="cellIs" dxfId="5493" priority="2199" operator="greaterThan">
      <formula>0</formula>
    </cfRule>
  </conditionalFormatting>
  <conditionalFormatting sqref="S317">
    <cfRule type="cellIs" dxfId="5492" priority="2200" operator="equal">
      <formula>0</formula>
    </cfRule>
  </conditionalFormatting>
  <conditionalFormatting sqref="N327">
    <cfRule type="expression" dxfId="5491" priority="2201">
      <formula>N327=" "</formula>
    </cfRule>
  </conditionalFormatting>
  <conditionalFormatting sqref="N327">
    <cfRule type="expression" dxfId="5490" priority="2202">
      <formula>N327="NO PRESENTÓ CERTIFICADO"</formula>
    </cfRule>
  </conditionalFormatting>
  <conditionalFormatting sqref="N327">
    <cfRule type="expression" dxfId="5489" priority="2203">
      <formula>N327="PRESENTÓ CERTIFICADO"</formula>
    </cfRule>
  </conditionalFormatting>
  <conditionalFormatting sqref="S327">
    <cfRule type="cellIs" dxfId="5488" priority="2204" operator="greaterThan">
      <formula>0</formula>
    </cfRule>
  </conditionalFormatting>
  <conditionalFormatting sqref="S327">
    <cfRule type="cellIs" dxfId="5487" priority="2205" operator="equal">
      <formula>0</formula>
    </cfRule>
  </conditionalFormatting>
  <conditionalFormatting sqref="P327">
    <cfRule type="expression" dxfId="5486" priority="2206">
      <formula>Q327="NO SUBSANABLE"</formula>
    </cfRule>
  </conditionalFormatting>
  <conditionalFormatting sqref="P327">
    <cfRule type="expression" dxfId="5485" priority="2207">
      <formula>Q327="REQUERIMIENTOS SUBSANADOS"</formula>
    </cfRule>
  </conditionalFormatting>
  <conditionalFormatting sqref="P327">
    <cfRule type="expression" dxfId="5484" priority="2208">
      <formula>Q327="PENDIENTES POR SUBSANAR"</formula>
    </cfRule>
  </conditionalFormatting>
  <conditionalFormatting sqref="P327">
    <cfRule type="expression" dxfId="5483" priority="2209">
      <formula>Q327="SIN OBSERVACIÓN"</formula>
    </cfRule>
  </conditionalFormatting>
  <conditionalFormatting sqref="P327">
    <cfRule type="containsBlanks" dxfId="5482" priority="2210">
      <formula>LEN(TRIM(P327))=0</formula>
    </cfRule>
  </conditionalFormatting>
  <conditionalFormatting sqref="O327">
    <cfRule type="cellIs" dxfId="5481" priority="2211" operator="equal">
      <formula>"PENDIENTE POR DESCRIPCIÓN"</formula>
    </cfRule>
  </conditionalFormatting>
  <conditionalFormatting sqref="O327">
    <cfRule type="cellIs" dxfId="5480" priority="2212" operator="equal">
      <formula>"DESCRIPCIÓN INSUFICIENTE"</formula>
    </cfRule>
  </conditionalFormatting>
  <conditionalFormatting sqref="O327">
    <cfRule type="cellIs" dxfId="5479" priority="2213" operator="equal">
      <formula>"NO ESTÁ ACORDE A ITEM 5.2.1 (T.R.)"</formula>
    </cfRule>
  </conditionalFormatting>
  <conditionalFormatting sqref="O327">
    <cfRule type="cellIs" dxfId="5478" priority="2214" operator="equal">
      <formula>"ACORDE A ITEM 5.2.1 (T.R.)"</formula>
    </cfRule>
  </conditionalFormatting>
  <conditionalFormatting sqref="Q327">
    <cfRule type="containsBlanks" dxfId="5477" priority="2215">
      <formula>LEN(TRIM(Q327))=0</formula>
    </cfRule>
  </conditionalFormatting>
  <conditionalFormatting sqref="Q327">
    <cfRule type="cellIs" dxfId="5476" priority="2216" operator="equal">
      <formula>"REQUERIMIENTOS SUBSANADOS"</formula>
    </cfRule>
  </conditionalFormatting>
  <conditionalFormatting sqref="Q327">
    <cfRule type="containsText" dxfId="5475" priority="2217" operator="containsText" text="NO SUBSANABLE">
      <formula>NOT(ISERROR(SEARCH(("NO SUBSANABLE"),(Q327))))</formula>
    </cfRule>
  </conditionalFormatting>
  <conditionalFormatting sqref="Q327">
    <cfRule type="containsText" dxfId="5474" priority="2218" operator="containsText" text="PENDIENTES POR SUBSANAR">
      <formula>NOT(ISERROR(SEARCH(("PENDIENTES POR SUBSANAR"),(Q327))))</formula>
    </cfRule>
  </conditionalFormatting>
  <conditionalFormatting sqref="Q327">
    <cfRule type="containsText" dxfId="5473" priority="2219" operator="containsText" text="SIN OBSERVACIÓN">
      <formula>NOT(ISERROR(SEARCH(("SIN OBSERVACIÓN"),(Q327))))</formula>
    </cfRule>
  </conditionalFormatting>
  <conditionalFormatting sqref="R327">
    <cfRule type="containsBlanks" dxfId="5472" priority="2220">
      <formula>LEN(TRIM(R327))=0</formula>
    </cfRule>
  </conditionalFormatting>
  <conditionalFormatting sqref="R327">
    <cfRule type="cellIs" dxfId="5471" priority="2221" operator="equal">
      <formula>"NO CUMPLEN CON LO SOLICITADO"</formula>
    </cfRule>
  </conditionalFormatting>
  <conditionalFormatting sqref="R327">
    <cfRule type="cellIs" dxfId="5470" priority="2222" operator="equal">
      <formula>"CUMPLEN CON LO SOLICITADO"</formula>
    </cfRule>
  </conditionalFormatting>
  <conditionalFormatting sqref="R327">
    <cfRule type="cellIs" dxfId="5469" priority="2223" operator="equal">
      <formula>"PENDIENTES"</formula>
    </cfRule>
  </conditionalFormatting>
  <conditionalFormatting sqref="R327">
    <cfRule type="cellIs" dxfId="5468" priority="2224" operator="equal">
      <formula>"NINGUNO"</formula>
    </cfRule>
  </conditionalFormatting>
  <conditionalFormatting sqref="T342">
    <cfRule type="cellIs" dxfId="5467" priority="2225" operator="equal">
      <formula>"NO CUMPLE"</formula>
    </cfRule>
  </conditionalFormatting>
  <conditionalFormatting sqref="T342">
    <cfRule type="cellIs" dxfId="5466" priority="2226" operator="equal">
      <formula>"CUMPLE"</formula>
    </cfRule>
  </conditionalFormatting>
  <conditionalFormatting sqref="B342">
    <cfRule type="cellIs" dxfId="5465" priority="2227" operator="equal">
      <formula>"NO CUMPLE CON LA EXPERIENCIA REQUERIDA"</formula>
    </cfRule>
  </conditionalFormatting>
  <conditionalFormatting sqref="B342">
    <cfRule type="cellIs" dxfId="5464" priority="2228" operator="equal">
      <formula>"CUMPLE CON LA EXPERIENCIA REQUERIDA"</formula>
    </cfRule>
  </conditionalFormatting>
  <conditionalFormatting sqref="H327">
    <cfRule type="notContainsBlanks" dxfId="5463" priority="2229">
      <formula>LEN(TRIM(H327))&gt;0</formula>
    </cfRule>
  </conditionalFormatting>
  <conditionalFormatting sqref="G327">
    <cfRule type="notContainsBlanks" dxfId="5462" priority="2230">
      <formula>LEN(TRIM(G327))&gt;0</formula>
    </cfRule>
  </conditionalFormatting>
  <conditionalFormatting sqref="F327">
    <cfRule type="notContainsBlanks" dxfId="5461" priority="2231">
      <formula>LEN(TRIM(F327))&gt;0</formula>
    </cfRule>
  </conditionalFormatting>
  <conditionalFormatting sqref="E327">
    <cfRule type="notContainsBlanks" dxfId="5460" priority="2232">
      <formula>LEN(TRIM(E327))&gt;0</formula>
    </cfRule>
  </conditionalFormatting>
  <conditionalFormatting sqref="D327">
    <cfRule type="notContainsBlanks" dxfId="5459" priority="2233">
      <formula>LEN(TRIM(D327))&gt;0</formula>
    </cfRule>
  </conditionalFormatting>
  <conditionalFormatting sqref="C327">
    <cfRule type="notContainsBlanks" dxfId="5458" priority="2234">
      <formula>LEN(TRIM(C327))&gt;0</formula>
    </cfRule>
  </conditionalFormatting>
  <conditionalFormatting sqref="I327">
    <cfRule type="notContainsBlanks" dxfId="5457" priority="2235">
      <formula>LEN(TRIM(I327))&gt;0</formula>
    </cfRule>
  </conditionalFormatting>
  <conditionalFormatting sqref="N330 N333">
    <cfRule type="expression" dxfId="5456" priority="2236">
      <formula>N330=" "</formula>
    </cfRule>
  </conditionalFormatting>
  <conditionalFormatting sqref="N330 N333">
    <cfRule type="expression" dxfId="5455" priority="2237">
      <formula>N330="NO PRESENTÓ CERTIFICADO"</formula>
    </cfRule>
  </conditionalFormatting>
  <conditionalFormatting sqref="N330 N333">
    <cfRule type="expression" dxfId="5454" priority="2238">
      <formula>N330="PRESENTÓ CERTIFICADO"</formula>
    </cfRule>
  </conditionalFormatting>
  <conditionalFormatting sqref="P330 P333">
    <cfRule type="expression" dxfId="5453" priority="2239">
      <formula>Q330="NO SUBSANABLE"</formula>
    </cfRule>
  </conditionalFormatting>
  <conditionalFormatting sqref="P330 P333">
    <cfRule type="expression" dxfId="5452" priority="2240">
      <formula>Q330="REQUERIMIENTOS SUBSANADOS"</formula>
    </cfRule>
  </conditionalFormatting>
  <conditionalFormatting sqref="P330 P333">
    <cfRule type="expression" dxfId="5451" priority="2241">
      <formula>Q330="PENDIENTES POR SUBSANAR"</formula>
    </cfRule>
  </conditionalFormatting>
  <conditionalFormatting sqref="P330 P333">
    <cfRule type="expression" dxfId="5450" priority="2242">
      <formula>Q330="SIN OBSERVACIÓN"</formula>
    </cfRule>
  </conditionalFormatting>
  <conditionalFormatting sqref="P330 P333">
    <cfRule type="containsBlanks" dxfId="5449" priority="2243">
      <formula>LEN(TRIM(P330))=0</formula>
    </cfRule>
  </conditionalFormatting>
  <conditionalFormatting sqref="O330 O333">
    <cfRule type="cellIs" dxfId="5448" priority="2244" operator="equal">
      <formula>"PENDIENTE POR DESCRIPCIÓN"</formula>
    </cfRule>
  </conditionalFormatting>
  <conditionalFormatting sqref="O330 O333">
    <cfRule type="cellIs" dxfId="5447" priority="2245" operator="equal">
      <formula>"DESCRIPCIÓN INSUFICIENTE"</formula>
    </cfRule>
  </conditionalFormatting>
  <conditionalFormatting sqref="O330 O333">
    <cfRule type="cellIs" dxfId="5446" priority="2246" operator="equal">
      <formula>"NO ESTÁ ACORDE A ITEM 5.2.1 (T.R.)"</formula>
    </cfRule>
  </conditionalFormatting>
  <conditionalFormatting sqref="O330 O333">
    <cfRule type="cellIs" dxfId="5445" priority="2247" operator="equal">
      <formula>"ACORDE A ITEM 5.2.1 (T.R.)"</formula>
    </cfRule>
  </conditionalFormatting>
  <conditionalFormatting sqref="Q330 Q333">
    <cfRule type="containsBlanks" dxfId="5444" priority="2248">
      <formula>LEN(TRIM(Q330))=0</formula>
    </cfRule>
  </conditionalFormatting>
  <conditionalFormatting sqref="Q330 Q333">
    <cfRule type="cellIs" dxfId="5443" priority="2249" operator="equal">
      <formula>"REQUERIMIENTOS SUBSANADOS"</formula>
    </cfRule>
  </conditionalFormatting>
  <conditionalFormatting sqref="Q330 Q333">
    <cfRule type="containsText" dxfId="5442" priority="2250" operator="containsText" text="NO SUBSANABLE">
      <formula>NOT(ISERROR(SEARCH(("NO SUBSANABLE"),(Q330))))</formula>
    </cfRule>
  </conditionalFormatting>
  <conditionalFormatting sqref="Q330 Q333">
    <cfRule type="containsText" dxfId="5441" priority="2251" operator="containsText" text="PENDIENTES POR SUBSANAR">
      <formula>NOT(ISERROR(SEARCH(("PENDIENTES POR SUBSANAR"),(Q330))))</formula>
    </cfRule>
  </conditionalFormatting>
  <conditionalFormatting sqref="Q330 Q333">
    <cfRule type="containsText" dxfId="5440" priority="2252" operator="containsText" text="SIN OBSERVACIÓN">
      <formula>NOT(ISERROR(SEARCH(("SIN OBSERVACIÓN"),(Q330))))</formula>
    </cfRule>
  </conditionalFormatting>
  <conditionalFormatting sqref="R330 R333">
    <cfRule type="containsBlanks" dxfId="5439" priority="2253">
      <formula>LEN(TRIM(R330))=0</formula>
    </cfRule>
  </conditionalFormatting>
  <conditionalFormatting sqref="R330 R333">
    <cfRule type="cellIs" dxfId="5438" priority="2254" operator="equal">
      <formula>"NO CUMPLEN CON LO SOLICITADO"</formula>
    </cfRule>
  </conditionalFormatting>
  <conditionalFormatting sqref="R330 R333">
    <cfRule type="cellIs" dxfId="5437" priority="2255" operator="equal">
      <formula>"CUMPLEN CON LO SOLICITADO"</formula>
    </cfRule>
  </conditionalFormatting>
  <conditionalFormatting sqref="R330 R333">
    <cfRule type="cellIs" dxfId="5436" priority="2256" operator="equal">
      <formula>"PENDIENTES"</formula>
    </cfRule>
  </conditionalFormatting>
  <conditionalFormatting sqref="R330 R333">
    <cfRule type="cellIs" dxfId="5435" priority="2257" operator="equal">
      <formula>"NINGUNO"</formula>
    </cfRule>
  </conditionalFormatting>
  <conditionalFormatting sqref="H330 H333">
    <cfRule type="notContainsBlanks" dxfId="5434" priority="2258">
      <formula>LEN(TRIM(H330))&gt;0</formula>
    </cfRule>
  </conditionalFormatting>
  <conditionalFormatting sqref="G330 G333">
    <cfRule type="notContainsBlanks" dxfId="5433" priority="2259">
      <formula>LEN(TRIM(G330))&gt;0</formula>
    </cfRule>
  </conditionalFormatting>
  <conditionalFormatting sqref="F330 F333">
    <cfRule type="notContainsBlanks" dxfId="5432" priority="2260">
      <formula>LEN(TRIM(F330))&gt;0</formula>
    </cfRule>
  </conditionalFormatting>
  <conditionalFormatting sqref="E330 E333">
    <cfRule type="notContainsBlanks" dxfId="5431" priority="2261">
      <formula>LEN(TRIM(E330))&gt;0</formula>
    </cfRule>
  </conditionalFormatting>
  <conditionalFormatting sqref="D330 D333">
    <cfRule type="notContainsBlanks" dxfId="5430" priority="2262">
      <formula>LEN(TRIM(D330))&gt;0</formula>
    </cfRule>
  </conditionalFormatting>
  <conditionalFormatting sqref="C330 C333">
    <cfRule type="notContainsBlanks" dxfId="5429" priority="2263">
      <formula>LEN(TRIM(C330))&gt;0</formula>
    </cfRule>
  </conditionalFormatting>
  <conditionalFormatting sqref="I330 I333">
    <cfRule type="notContainsBlanks" dxfId="5428" priority="2264">
      <formula>LEN(TRIM(I330))&gt;0</formula>
    </cfRule>
  </conditionalFormatting>
  <conditionalFormatting sqref="N336">
    <cfRule type="expression" dxfId="5427" priority="2265">
      <formula>N336=" "</formula>
    </cfRule>
  </conditionalFormatting>
  <conditionalFormatting sqref="N336">
    <cfRule type="expression" dxfId="5426" priority="2266">
      <formula>N336="NO PRESENTÓ CERTIFICADO"</formula>
    </cfRule>
  </conditionalFormatting>
  <conditionalFormatting sqref="N336">
    <cfRule type="expression" dxfId="5425" priority="2267">
      <formula>N336="PRESENTÓ CERTIFICADO"</formula>
    </cfRule>
  </conditionalFormatting>
  <conditionalFormatting sqref="P336">
    <cfRule type="expression" dxfId="5424" priority="2268">
      <formula>Q336="NO SUBSANABLE"</formula>
    </cfRule>
  </conditionalFormatting>
  <conditionalFormatting sqref="P336">
    <cfRule type="expression" dxfId="5423" priority="2269">
      <formula>Q336="REQUERIMIENTOS SUBSANADOS"</formula>
    </cfRule>
  </conditionalFormatting>
  <conditionalFormatting sqref="P336">
    <cfRule type="expression" dxfId="5422" priority="2270">
      <formula>Q336="PENDIENTES POR SUBSANAR"</formula>
    </cfRule>
  </conditionalFormatting>
  <conditionalFormatting sqref="P336">
    <cfRule type="expression" dxfId="5421" priority="2271">
      <formula>Q336="SIN OBSERVACIÓN"</formula>
    </cfRule>
  </conditionalFormatting>
  <conditionalFormatting sqref="P336">
    <cfRule type="containsBlanks" dxfId="5420" priority="2272">
      <formula>LEN(TRIM(P336))=0</formula>
    </cfRule>
  </conditionalFormatting>
  <conditionalFormatting sqref="O336">
    <cfRule type="cellIs" dxfId="5419" priority="2273" operator="equal">
      <formula>"PENDIENTE POR DESCRIPCIÓN"</formula>
    </cfRule>
  </conditionalFormatting>
  <conditionalFormatting sqref="O336">
    <cfRule type="cellIs" dxfId="5418" priority="2274" operator="equal">
      <formula>"DESCRIPCIÓN INSUFICIENTE"</formula>
    </cfRule>
  </conditionalFormatting>
  <conditionalFormatting sqref="O336">
    <cfRule type="cellIs" dxfId="5417" priority="2275" operator="equal">
      <formula>"NO ESTÁ ACORDE A ITEM 5.2.1 (T.R.)"</formula>
    </cfRule>
  </conditionalFormatting>
  <conditionalFormatting sqref="O336">
    <cfRule type="cellIs" dxfId="5416" priority="2276" operator="equal">
      <formula>"ACORDE A ITEM 5.2.1 (T.R.)"</formula>
    </cfRule>
  </conditionalFormatting>
  <conditionalFormatting sqref="Q336">
    <cfRule type="containsBlanks" dxfId="5415" priority="2277">
      <formula>LEN(TRIM(Q336))=0</formula>
    </cfRule>
  </conditionalFormatting>
  <conditionalFormatting sqref="Q336">
    <cfRule type="cellIs" dxfId="5414" priority="2278" operator="equal">
      <formula>"REQUERIMIENTOS SUBSANADOS"</formula>
    </cfRule>
  </conditionalFormatting>
  <conditionalFormatting sqref="Q336">
    <cfRule type="containsText" dxfId="5413" priority="2279" operator="containsText" text="NO SUBSANABLE">
      <formula>NOT(ISERROR(SEARCH(("NO SUBSANABLE"),(Q336))))</formula>
    </cfRule>
  </conditionalFormatting>
  <conditionalFormatting sqref="Q336">
    <cfRule type="containsText" dxfId="5412" priority="2280" operator="containsText" text="PENDIENTES POR SUBSANAR">
      <formula>NOT(ISERROR(SEARCH(("PENDIENTES POR SUBSANAR"),(Q336))))</formula>
    </cfRule>
  </conditionalFormatting>
  <conditionalFormatting sqref="Q336">
    <cfRule type="containsText" dxfId="5411" priority="2281" operator="containsText" text="SIN OBSERVACIÓN">
      <formula>NOT(ISERROR(SEARCH(("SIN OBSERVACIÓN"),(Q336))))</formula>
    </cfRule>
  </conditionalFormatting>
  <conditionalFormatting sqref="R336">
    <cfRule type="containsBlanks" dxfId="5410" priority="2282">
      <formula>LEN(TRIM(R336))=0</formula>
    </cfRule>
  </conditionalFormatting>
  <conditionalFormatting sqref="R336">
    <cfRule type="cellIs" dxfId="5409" priority="2283" operator="equal">
      <formula>"NO CUMPLEN CON LO SOLICITADO"</formula>
    </cfRule>
  </conditionalFormatting>
  <conditionalFormatting sqref="R336">
    <cfRule type="cellIs" dxfId="5408" priority="2284" operator="equal">
      <formula>"CUMPLEN CON LO SOLICITADO"</formula>
    </cfRule>
  </conditionalFormatting>
  <conditionalFormatting sqref="R336">
    <cfRule type="cellIs" dxfId="5407" priority="2285" operator="equal">
      <formula>"PENDIENTES"</formula>
    </cfRule>
  </conditionalFormatting>
  <conditionalFormatting sqref="R336">
    <cfRule type="cellIs" dxfId="5406" priority="2286" operator="equal">
      <formula>"NINGUNO"</formula>
    </cfRule>
  </conditionalFormatting>
  <conditionalFormatting sqref="H336">
    <cfRule type="notContainsBlanks" dxfId="5405" priority="2287">
      <formula>LEN(TRIM(H336))&gt;0</formula>
    </cfRule>
  </conditionalFormatting>
  <conditionalFormatting sqref="G336">
    <cfRule type="notContainsBlanks" dxfId="5404" priority="2288">
      <formula>LEN(TRIM(G336))&gt;0</formula>
    </cfRule>
  </conditionalFormatting>
  <conditionalFormatting sqref="F336">
    <cfRule type="notContainsBlanks" dxfId="5403" priority="2289">
      <formula>LEN(TRIM(F336))&gt;0</formula>
    </cfRule>
  </conditionalFormatting>
  <conditionalFormatting sqref="E336">
    <cfRule type="notContainsBlanks" dxfId="5402" priority="2290">
      <formula>LEN(TRIM(E336))&gt;0</formula>
    </cfRule>
  </conditionalFormatting>
  <conditionalFormatting sqref="D336">
    <cfRule type="notContainsBlanks" dxfId="5401" priority="2291">
      <formula>LEN(TRIM(D336))&gt;0</formula>
    </cfRule>
  </conditionalFormatting>
  <conditionalFormatting sqref="C336">
    <cfRule type="notContainsBlanks" dxfId="5400" priority="2292">
      <formula>LEN(TRIM(C336))&gt;0</formula>
    </cfRule>
  </conditionalFormatting>
  <conditionalFormatting sqref="I336">
    <cfRule type="notContainsBlanks" dxfId="5399" priority="2293">
      <formula>LEN(TRIM(I336))&gt;0</formula>
    </cfRule>
  </conditionalFormatting>
  <conditionalFormatting sqref="T327">
    <cfRule type="cellIs" dxfId="5398" priority="2294" operator="equal">
      <formula>"NO"</formula>
    </cfRule>
  </conditionalFormatting>
  <conditionalFormatting sqref="T327">
    <cfRule type="cellIs" dxfId="5397" priority="2295" operator="equal">
      <formula>"SI"</formula>
    </cfRule>
  </conditionalFormatting>
  <conditionalFormatting sqref="S330 S333 S336">
    <cfRule type="cellIs" dxfId="5396" priority="2296" operator="greaterThan">
      <formula>0</formula>
    </cfRule>
  </conditionalFormatting>
  <conditionalFormatting sqref="S330 S333 S336">
    <cfRule type="cellIs" dxfId="5395" priority="2297" operator="equal">
      <formula>0</formula>
    </cfRule>
  </conditionalFormatting>
  <conditionalFormatting sqref="N339">
    <cfRule type="expression" dxfId="5394" priority="2298">
      <formula>N339=" "</formula>
    </cfRule>
  </conditionalFormatting>
  <conditionalFormatting sqref="N339">
    <cfRule type="expression" dxfId="5393" priority="2299">
      <formula>N339="NO PRESENTÓ CERTIFICADO"</formula>
    </cfRule>
  </conditionalFormatting>
  <conditionalFormatting sqref="N339">
    <cfRule type="expression" dxfId="5392" priority="2300">
      <formula>N339="PRESENTÓ CERTIFICADO"</formula>
    </cfRule>
  </conditionalFormatting>
  <conditionalFormatting sqref="P339">
    <cfRule type="expression" dxfId="5391" priority="2301">
      <formula>Q339="NO SUBSANABLE"</formula>
    </cfRule>
  </conditionalFormatting>
  <conditionalFormatting sqref="P339">
    <cfRule type="expression" dxfId="5390" priority="2302">
      <formula>Q339="REQUERIMIENTOS SUBSANADOS"</formula>
    </cfRule>
  </conditionalFormatting>
  <conditionalFormatting sqref="P339">
    <cfRule type="expression" dxfId="5389" priority="2303">
      <formula>Q339="PENDIENTES POR SUBSANAR"</formula>
    </cfRule>
  </conditionalFormatting>
  <conditionalFormatting sqref="P339">
    <cfRule type="expression" dxfId="5388" priority="2304">
      <formula>Q339="SIN OBSERVACIÓN"</formula>
    </cfRule>
  </conditionalFormatting>
  <conditionalFormatting sqref="P339">
    <cfRule type="containsBlanks" dxfId="5387" priority="2305">
      <formula>LEN(TRIM(P339))=0</formula>
    </cfRule>
  </conditionalFormatting>
  <conditionalFormatting sqref="O339">
    <cfRule type="cellIs" dxfId="5386" priority="2306" operator="equal">
      <formula>"PENDIENTE POR DESCRIPCIÓN"</formula>
    </cfRule>
  </conditionalFormatting>
  <conditionalFormatting sqref="O339">
    <cfRule type="cellIs" dxfId="5385" priority="2307" operator="equal">
      <formula>"DESCRIPCIÓN INSUFICIENTE"</formula>
    </cfRule>
  </conditionalFormatting>
  <conditionalFormatting sqref="O339">
    <cfRule type="cellIs" dxfId="5384" priority="2308" operator="equal">
      <formula>"NO ESTÁ ACORDE A ITEM 5.2.1 (T.R.)"</formula>
    </cfRule>
  </conditionalFormatting>
  <conditionalFormatting sqref="O339">
    <cfRule type="cellIs" dxfId="5383" priority="2309" operator="equal">
      <formula>"ACORDE A ITEM 5.2.1 (T.R.)"</formula>
    </cfRule>
  </conditionalFormatting>
  <conditionalFormatting sqref="Q339">
    <cfRule type="containsBlanks" dxfId="5382" priority="2310">
      <formula>LEN(TRIM(Q339))=0</formula>
    </cfRule>
  </conditionalFormatting>
  <conditionalFormatting sqref="Q339">
    <cfRule type="cellIs" dxfId="5381" priority="2311" operator="equal">
      <formula>"REQUERIMIENTOS SUBSANADOS"</formula>
    </cfRule>
  </conditionalFormatting>
  <conditionalFormatting sqref="Q339">
    <cfRule type="containsText" dxfId="5380" priority="2312" operator="containsText" text="NO SUBSANABLE">
      <formula>NOT(ISERROR(SEARCH(("NO SUBSANABLE"),(Q339))))</formula>
    </cfRule>
  </conditionalFormatting>
  <conditionalFormatting sqref="Q339">
    <cfRule type="containsText" dxfId="5379" priority="2313" operator="containsText" text="PENDIENTES POR SUBSANAR">
      <formula>NOT(ISERROR(SEARCH(("PENDIENTES POR SUBSANAR"),(Q339))))</formula>
    </cfRule>
  </conditionalFormatting>
  <conditionalFormatting sqref="Q339">
    <cfRule type="containsText" dxfId="5378" priority="2314" operator="containsText" text="SIN OBSERVACIÓN">
      <formula>NOT(ISERROR(SEARCH(("SIN OBSERVACIÓN"),(Q339))))</formula>
    </cfRule>
  </conditionalFormatting>
  <conditionalFormatting sqref="R339">
    <cfRule type="containsBlanks" dxfId="5377" priority="2315">
      <formula>LEN(TRIM(R339))=0</formula>
    </cfRule>
  </conditionalFormatting>
  <conditionalFormatting sqref="R339">
    <cfRule type="cellIs" dxfId="5376" priority="2316" operator="equal">
      <formula>"NO CUMPLEN CON LO SOLICITADO"</formula>
    </cfRule>
  </conditionalFormatting>
  <conditionalFormatting sqref="R339">
    <cfRule type="cellIs" dxfId="5375" priority="2317" operator="equal">
      <formula>"CUMPLEN CON LO SOLICITADO"</formula>
    </cfRule>
  </conditionalFormatting>
  <conditionalFormatting sqref="R339">
    <cfRule type="cellIs" dxfId="5374" priority="2318" operator="equal">
      <formula>"PENDIENTES"</formula>
    </cfRule>
  </conditionalFormatting>
  <conditionalFormatting sqref="R339">
    <cfRule type="cellIs" dxfId="5373" priority="2319" operator="equal">
      <formula>"NINGUNO"</formula>
    </cfRule>
  </conditionalFormatting>
  <conditionalFormatting sqref="H339">
    <cfRule type="notContainsBlanks" dxfId="5372" priority="2320">
      <formula>LEN(TRIM(H339))&gt;0</formula>
    </cfRule>
  </conditionalFormatting>
  <conditionalFormatting sqref="G339">
    <cfRule type="notContainsBlanks" dxfId="5371" priority="2321">
      <formula>LEN(TRIM(G339))&gt;0</formula>
    </cfRule>
  </conditionalFormatting>
  <conditionalFormatting sqref="F339">
    <cfRule type="notContainsBlanks" dxfId="5370" priority="2322">
      <formula>LEN(TRIM(F339))&gt;0</formula>
    </cfRule>
  </conditionalFormatting>
  <conditionalFormatting sqref="E339">
    <cfRule type="notContainsBlanks" dxfId="5369" priority="2323">
      <formula>LEN(TRIM(E339))&gt;0</formula>
    </cfRule>
  </conditionalFormatting>
  <conditionalFormatting sqref="D339">
    <cfRule type="notContainsBlanks" dxfId="5368" priority="2324">
      <formula>LEN(TRIM(D339))&gt;0</formula>
    </cfRule>
  </conditionalFormatting>
  <conditionalFormatting sqref="C339">
    <cfRule type="notContainsBlanks" dxfId="5367" priority="2325">
      <formula>LEN(TRIM(C339))&gt;0</formula>
    </cfRule>
  </conditionalFormatting>
  <conditionalFormatting sqref="I339">
    <cfRule type="notContainsBlanks" dxfId="5366" priority="2326">
      <formula>LEN(TRIM(I339))&gt;0</formula>
    </cfRule>
  </conditionalFormatting>
  <conditionalFormatting sqref="S339">
    <cfRule type="cellIs" dxfId="5365" priority="2327" operator="greaterThan">
      <formula>0</formula>
    </cfRule>
  </conditionalFormatting>
  <conditionalFormatting sqref="S339">
    <cfRule type="cellIs" dxfId="5364" priority="2328" operator="equal">
      <formula>0</formula>
    </cfRule>
  </conditionalFormatting>
  <conditionalFormatting sqref="N349">
    <cfRule type="expression" dxfId="5363" priority="2329">
      <formula>N349=" "</formula>
    </cfRule>
  </conditionalFormatting>
  <conditionalFormatting sqref="N349">
    <cfRule type="expression" dxfId="5362" priority="2330">
      <formula>N349="NO PRESENTÓ CERTIFICADO"</formula>
    </cfRule>
  </conditionalFormatting>
  <conditionalFormatting sqref="N349">
    <cfRule type="expression" dxfId="5361" priority="2331">
      <formula>N349="PRESENTÓ CERTIFICADO"</formula>
    </cfRule>
  </conditionalFormatting>
  <conditionalFormatting sqref="S349">
    <cfRule type="cellIs" dxfId="5360" priority="2332" operator="greaterThan">
      <formula>0</formula>
    </cfRule>
  </conditionalFormatting>
  <conditionalFormatting sqref="S349">
    <cfRule type="cellIs" dxfId="5359" priority="2333" operator="equal">
      <formula>0</formula>
    </cfRule>
  </conditionalFormatting>
  <conditionalFormatting sqref="P349">
    <cfRule type="expression" dxfId="5358" priority="2334">
      <formula>Q349="NO SUBSANABLE"</formula>
    </cfRule>
  </conditionalFormatting>
  <conditionalFormatting sqref="P349">
    <cfRule type="expression" dxfId="5357" priority="2335">
      <formula>Q349="REQUERIMIENTOS SUBSANADOS"</formula>
    </cfRule>
  </conditionalFormatting>
  <conditionalFormatting sqref="P349">
    <cfRule type="expression" dxfId="5356" priority="2336">
      <formula>Q349="PENDIENTES POR SUBSANAR"</formula>
    </cfRule>
  </conditionalFormatting>
  <conditionalFormatting sqref="P349">
    <cfRule type="expression" dxfId="5355" priority="2337">
      <formula>Q349="SIN OBSERVACIÓN"</formula>
    </cfRule>
  </conditionalFormatting>
  <conditionalFormatting sqref="P349">
    <cfRule type="containsBlanks" dxfId="5354" priority="2338">
      <formula>LEN(TRIM(P349))=0</formula>
    </cfRule>
  </conditionalFormatting>
  <conditionalFormatting sqref="O349">
    <cfRule type="cellIs" dxfId="5353" priority="2339" operator="equal">
      <formula>"PENDIENTE POR DESCRIPCIÓN"</formula>
    </cfRule>
  </conditionalFormatting>
  <conditionalFormatting sqref="O349">
    <cfRule type="cellIs" dxfId="5352" priority="2340" operator="equal">
      <formula>"DESCRIPCIÓN INSUFICIENTE"</formula>
    </cfRule>
  </conditionalFormatting>
  <conditionalFormatting sqref="O349">
    <cfRule type="cellIs" dxfId="5351" priority="2341" operator="equal">
      <formula>"NO ESTÁ ACORDE A ITEM 5.2.1 (T.R.)"</formula>
    </cfRule>
  </conditionalFormatting>
  <conditionalFormatting sqref="O349">
    <cfRule type="cellIs" dxfId="5350" priority="2342" operator="equal">
      <formula>"ACORDE A ITEM 5.2.1 (T.R.)"</formula>
    </cfRule>
  </conditionalFormatting>
  <conditionalFormatting sqref="Q349">
    <cfRule type="containsBlanks" dxfId="5349" priority="2343">
      <formula>LEN(TRIM(Q349))=0</formula>
    </cfRule>
  </conditionalFormatting>
  <conditionalFormatting sqref="Q349">
    <cfRule type="cellIs" dxfId="5348" priority="2344" operator="equal">
      <formula>"REQUERIMIENTOS SUBSANADOS"</formula>
    </cfRule>
  </conditionalFormatting>
  <conditionalFormatting sqref="Q349">
    <cfRule type="containsText" dxfId="5347" priority="2345" operator="containsText" text="NO SUBSANABLE">
      <formula>NOT(ISERROR(SEARCH(("NO SUBSANABLE"),(Q349))))</formula>
    </cfRule>
  </conditionalFormatting>
  <conditionalFormatting sqref="Q349">
    <cfRule type="containsText" dxfId="5346" priority="2346" operator="containsText" text="PENDIENTES POR SUBSANAR">
      <formula>NOT(ISERROR(SEARCH(("PENDIENTES POR SUBSANAR"),(Q349))))</formula>
    </cfRule>
  </conditionalFormatting>
  <conditionalFormatting sqref="Q349">
    <cfRule type="containsText" dxfId="5345" priority="2347" operator="containsText" text="SIN OBSERVACIÓN">
      <formula>NOT(ISERROR(SEARCH(("SIN OBSERVACIÓN"),(Q349))))</formula>
    </cfRule>
  </conditionalFormatting>
  <conditionalFormatting sqref="R349">
    <cfRule type="containsBlanks" dxfId="5344" priority="2348">
      <formula>LEN(TRIM(R349))=0</formula>
    </cfRule>
  </conditionalFormatting>
  <conditionalFormatting sqref="R349">
    <cfRule type="cellIs" dxfId="5343" priority="2349" operator="equal">
      <formula>"NO CUMPLEN CON LO SOLICITADO"</formula>
    </cfRule>
  </conditionalFormatting>
  <conditionalFormatting sqref="R349">
    <cfRule type="cellIs" dxfId="5342" priority="2350" operator="equal">
      <formula>"CUMPLEN CON LO SOLICITADO"</formula>
    </cfRule>
  </conditionalFormatting>
  <conditionalFormatting sqref="R349">
    <cfRule type="cellIs" dxfId="5341" priority="2351" operator="equal">
      <formula>"PENDIENTES"</formula>
    </cfRule>
  </conditionalFormatting>
  <conditionalFormatting sqref="R349">
    <cfRule type="cellIs" dxfId="5340" priority="2352" operator="equal">
      <formula>"NINGUNO"</formula>
    </cfRule>
  </conditionalFormatting>
  <conditionalFormatting sqref="T364">
    <cfRule type="cellIs" dxfId="5339" priority="2353" operator="equal">
      <formula>"NO CUMPLE"</formula>
    </cfRule>
  </conditionalFormatting>
  <conditionalFormatting sqref="T364">
    <cfRule type="cellIs" dxfId="5338" priority="2354" operator="equal">
      <formula>"CUMPLE"</formula>
    </cfRule>
  </conditionalFormatting>
  <conditionalFormatting sqref="B364">
    <cfRule type="cellIs" dxfId="5337" priority="2355" operator="equal">
      <formula>"NO CUMPLE CON LA EXPERIENCIA REQUERIDA"</formula>
    </cfRule>
  </conditionalFormatting>
  <conditionalFormatting sqref="B364">
    <cfRule type="cellIs" dxfId="5336" priority="2356" operator="equal">
      <formula>"CUMPLE CON LA EXPERIENCIA REQUERIDA"</formula>
    </cfRule>
  </conditionalFormatting>
  <conditionalFormatting sqref="H349">
    <cfRule type="notContainsBlanks" dxfId="5335" priority="2357">
      <formula>LEN(TRIM(H349))&gt;0</formula>
    </cfRule>
  </conditionalFormatting>
  <conditionalFormatting sqref="G349">
    <cfRule type="notContainsBlanks" dxfId="5334" priority="2358">
      <formula>LEN(TRIM(G349))&gt;0</formula>
    </cfRule>
  </conditionalFormatting>
  <conditionalFormatting sqref="F349">
    <cfRule type="notContainsBlanks" dxfId="5333" priority="2359">
      <formula>LEN(TRIM(F349))&gt;0</formula>
    </cfRule>
  </conditionalFormatting>
  <conditionalFormatting sqref="E349">
    <cfRule type="notContainsBlanks" dxfId="5332" priority="2360">
      <formula>LEN(TRIM(E349))&gt;0</formula>
    </cfRule>
  </conditionalFormatting>
  <conditionalFormatting sqref="D349">
    <cfRule type="notContainsBlanks" dxfId="5331" priority="2361">
      <formula>LEN(TRIM(D349))&gt;0</formula>
    </cfRule>
  </conditionalFormatting>
  <conditionalFormatting sqref="C349">
    <cfRule type="notContainsBlanks" dxfId="5330" priority="2362">
      <formula>LEN(TRIM(C349))&gt;0</formula>
    </cfRule>
  </conditionalFormatting>
  <conditionalFormatting sqref="I349">
    <cfRule type="notContainsBlanks" dxfId="5329" priority="2363">
      <formula>LEN(TRIM(I349))&gt;0</formula>
    </cfRule>
  </conditionalFormatting>
  <conditionalFormatting sqref="N352 N355">
    <cfRule type="expression" dxfId="5328" priority="2364">
      <formula>N352=" "</formula>
    </cfRule>
  </conditionalFormatting>
  <conditionalFormatting sqref="N352 N355">
    <cfRule type="expression" dxfId="5327" priority="2365">
      <formula>N352="NO PRESENTÓ CERTIFICADO"</formula>
    </cfRule>
  </conditionalFormatting>
  <conditionalFormatting sqref="N352 N355">
    <cfRule type="expression" dxfId="5326" priority="2366">
      <formula>N352="PRESENTÓ CERTIFICADO"</formula>
    </cfRule>
  </conditionalFormatting>
  <conditionalFormatting sqref="P352 P355">
    <cfRule type="expression" dxfId="5325" priority="2367">
      <formula>Q352="NO SUBSANABLE"</formula>
    </cfRule>
  </conditionalFormatting>
  <conditionalFormatting sqref="P352 P355">
    <cfRule type="expression" dxfId="5324" priority="2368">
      <formula>Q352="REQUERIMIENTOS SUBSANADOS"</formula>
    </cfRule>
  </conditionalFormatting>
  <conditionalFormatting sqref="P352 P355">
    <cfRule type="expression" dxfId="5323" priority="2369">
      <formula>Q352="PENDIENTES POR SUBSANAR"</formula>
    </cfRule>
  </conditionalFormatting>
  <conditionalFormatting sqref="P352 P355">
    <cfRule type="expression" dxfId="5322" priority="2370">
      <formula>Q352="SIN OBSERVACIÓN"</formula>
    </cfRule>
  </conditionalFormatting>
  <conditionalFormatting sqref="P352 P355">
    <cfRule type="containsBlanks" dxfId="5321" priority="2371">
      <formula>LEN(TRIM(P352))=0</formula>
    </cfRule>
  </conditionalFormatting>
  <conditionalFormatting sqref="O352 O355">
    <cfRule type="cellIs" dxfId="5320" priority="2372" operator="equal">
      <formula>"PENDIENTE POR DESCRIPCIÓN"</formula>
    </cfRule>
  </conditionalFormatting>
  <conditionalFormatting sqref="O352 O355">
    <cfRule type="cellIs" dxfId="5319" priority="2373" operator="equal">
      <formula>"DESCRIPCIÓN INSUFICIENTE"</formula>
    </cfRule>
  </conditionalFormatting>
  <conditionalFormatting sqref="O352 O355">
    <cfRule type="cellIs" dxfId="5318" priority="2374" operator="equal">
      <formula>"NO ESTÁ ACORDE A ITEM 5.2.1 (T.R.)"</formula>
    </cfRule>
  </conditionalFormatting>
  <conditionalFormatting sqref="O352 O355">
    <cfRule type="cellIs" dxfId="5317" priority="2375" operator="equal">
      <formula>"ACORDE A ITEM 5.2.1 (T.R.)"</formula>
    </cfRule>
  </conditionalFormatting>
  <conditionalFormatting sqref="Q352 Q355">
    <cfRule type="containsBlanks" dxfId="5316" priority="2376">
      <formula>LEN(TRIM(Q352))=0</formula>
    </cfRule>
  </conditionalFormatting>
  <conditionalFormatting sqref="Q352 Q355">
    <cfRule type="cellIs" dxfId="5315" priority="2377" operator="equal">
      <formula>"REQUERIMIENTOS SUBSANADOS"</formula>
    </cfRule>
  </conditionalFormatting>
  <conditionalFormatting sqref="Q352 Q355">
    <cfRule type="containsText" dxfId="5314" priority="2378" operator="containsText" text="NO SUBSANABLE">
      <formula>NOT(ISERROR(SEARCH(("NO SUBSANABLE"),(Q352))))</formula>
    </cfRule>
  </conditionalFormatting>
  <conditionalFormatting sqref="Q352 Q355">
    <cfRule type="containsText" dxfId="5313" priority="2379" operator="containsText" text="PENDIENTES POR SUBSANAR">
      <formula>NOT(ISERROR(SEARCH(("PENDIENTES POR SUBSANAR"),(Q352))))</formula>
    </cfRule>
  </conditionalFormatting>
  <conditionalFormatting sqref="Q352 Q355">
    <cfRule type="containsText" dxfId="5312" priority="2380" operator="containsText" text="SIN OBSERVACIÓN">
      <formula>NOT(ISERROR(SEARCH(("SIN OBSERVACIÓN"),(Q352))))</formula>
    </cfRule>
  </conditionalFormatting>
  <conditionalFormatting sqref="R352 R355">
    <cfRule type="containsBlanks" dxfId="5311" priority="2381">
      <formula>LEN(TRIM(R352))=0</formula>
    </cfRule>
  </conditionalFormatting>
  <conditionalFormatting sqref="R352 R355">
    <cfRule type="cellIs" dxfId="5310" priority="2382" operator="equal">
      <formula>"NO CUMPLEN CON LO SOLICITADO"</formula>
    </cfRule>
  </conditionalFormatting>
  <conditionalFormatting sqref="R352 R355">
    <cfRule type="cellIs" dxfId="5309" priority="2383" operator="equal">
      <formula>"CUMPLEN CON LO SOLICITADO"</formula>
    </cfRule>
  </conditionalFormatting>
  <conditionalFormatting sqref="R352 R355">
    <cfRule type="cellIs" dxfId="5308" priority="2384" operator="equal">
      <formula>"PENDIENTES"</formula>
    </cfRule>
  </conditionalFormatting>
  <conditionalFormatting sqref="R352 R355">
    <cfRule type="cellIs" dxfId="5307" priority="2385" operator="equal">
      <formula>"NINGUNO"</formula>
    </cfRule>
  </conditionalFormatting>
  <conditionalFormatting sqref="H352 H355">
    <cfRule type="notContainsBlanks" dxfId="5306" priority="2386">
      <formula>LEN(TRIM(H352))&gt;0</formula>
    </cfRule>
  </conditionalFormatting>
  <conditionalFormatting sqref="G352 G355">
    <cfRule type="notContainsBlanks" dxfId="5305" priority="2387">
      <formula>LEN(TRIM(G352))&gt;0</formula>
    </cfRule>
  </conditionalFormatting>
  <conditionalFormatting sqref="F352 F355">
    <cfRule type="notContainsBlanks" dxfId="5304" priority="2388">
      <formula>LEN(TRIM(F352))&gt;0</formula>
    </cfRule>
  </conditionalFormatting>
  <conditionalFormatting sqref="E352 E355">
    <cfRule type="notContainsBlanks" dxfId="5303" priority="2389">
      <formula>LEN(TRIM(E352))&gt;0</formula>
    </cfRule>
  </conditionalFormatting>
  <conditionalFormatting sqref="D352 D355">
    <cfRule type="notContainsBlanks" dxfId="5302" priority="2390">
      <formula>LEN(TRIM(D352))&gt;0</formula>
    </cfRule>
  </conditionalFormatting>
  <conditionalFormatting sqref="C352 C355">
    <cfRule type="notContainsBlanks" dxfId="5301" priority="2391">
      <formula>LEN(TRIM(C352))&gt;0</formula>
    </cfRule>
  </conditionalFormatting>
  <conditionalFormatting sqref="I352 I355">
    <cfRule type="notContainsBlanks" dxfId="5300" priority="2392">
      <formula>LEN(TRIM(I352))&gt;0</formula>
    </cfRule>
  </conditionalFormatting>
  <conditionalFormatting sqref="N358">
    <cfRule type="expression" dxfId="5299" priority="2393">
      <formula>N358=" "</formula>
    </cfRule>
  </conditionalFormatting>
  <conditionalFormatting sqref="N358">
    <cfRule type="expression" dxfId="5298" priority="2394">
      <formula>N358="NO PRESENTÓ CERTIFICADO"</formula>
    </cfRule>
  </conditionalFormatting>
  <conditionalFormatting sqref="N358">
    <cfRule type="expression" dxfId="5297" priority="2395">
      <formula>N358="PRESENTÓ CERTIFICADO"</formula>
    </cfRule>
  </conditionalFormatting>
  <conditionalFormatting sqref="P358">
    <cfRule type="expression" dxfId="5296" priority="2396">
      <formula>Q358="NO SUBSANABLE"</formula>
    </cfRule>
  </conditionalFormatting>
  <conditionalFormatting sqref="P358">
    <cfRule type="expression" dxfId="5295" priority="2397">
      <formula>Q358="REQUERIMIENTOS SUBSANADOS"</formula>
    </cfRule>
  </conditionalFormatting>
  <conditionalFormatting sqref="P358">
    <cfRule type="expression" dxfId="5294" priority="2398">
      <formula>Q358="PENDIENTES POR SUBSANAR"</formula>
    </cfRule>
  </conditionalFormatting>
  <conditionalFormatting sqref="P358">
    <cfRule type="expression" dxfId="5293" priority="2399">
      <formula>Q358="SIN OBSERVACIÓN"</formula>
    </cfRule>
  </conditionalFormatting>
  <conditionalFormatting sqref="P358">
    <cfRule type="containsBlanks" dxfId="5292" priority="2400">
      <formula>LEN(TRIM(P358))=0</formula>
    </cfRule>
  </conditionalFormatting>
  <conditionalFormatting sqref="O358">
    <cfRule type="cellIs" dxfId="5291" priority="2401" operator="equal">
      <formula>"PENDIENTE POR DESCRIPCIÓN"</formula>
    </cfRule>
  </conditionalFormatting>
  <conditionalFormatting sqref="O358">
    <cfRule type="cellIs" dxfId="5290" priority="2402" operator="equal">
      <formula>"DESCRIPCIÓN INSUFICIENTE"</formula>
    </cfRule>
  </conditionalFormatting>
  <conditionalFormatting sqref="O358">
    <cfRule type="cellIs" dxfId="5289" priority="2403" operator="equal">
      <formula>"NO ESTÁ ACORDE A ITEM 5.2.1 (T.R.)"</formula>
    </cfRule>
  </conditionalFormatting>
  <conditionalFormatting sqref="O358">
    <cfRule type="cellIs" dxfId="5288" priority="2404" operator="equal">
      <formula>"ACORDE A ITEM 5.2.1 (T.R.)"</formula>
    </cfRule>
  </conditionalFormatting>
  <conditionalFormatting sqref="Q358">
    <cfRule type="containsBlanks" dxfId="5287" priority="2405">
      <formula>LEN(TRIM(Q358))=0</formula>
    </cfRule>
  </conditionalFormatting>
  <conditionalFormatting sqref="Q358">
    <cfRule type="cellIs" dxfId="5286" priority="2406" operator="equal">
      <formula>"REQUERIMIENTOS SUBSANADOS"</formula>
    </cfRule>
  </conditionalFormatting>
  <conditionalFormatting sqref="Q358">
    <cfRule type="containsText" dxfId="5285" priority="2407" operator="containsText" text="NO SUBSANABLE">
      <formula>NOT(ISERROR(SEARCH(("NO SUBSANABLE"),(Q358))))</formula>
    </cfRule>
  </conditionalFormatting>
  <conditionalFormatting sqref="Q358">
    <cfRule type="containsText" dxfId="5284" priority="2408" operator="containsText" text="PENDIENTES POR SUBSANAR">
      <formula>NOT(ISERROR(SEARCH(("PENDIENTES POR SUBSANAR"),(Q358))))</formula>
    </cfRule>
  </conditionalFormatting>
  <conditionalFormatting sqref="Q358">
    <cfRule type="containsText" dxfId="5283" priority="2409" operator="containsText" text="SIN OBSERVACIÓN">
      <formula>NOT(ISERROR(SEARCH(("SIN OBSERVACIÓN"),(Q358))))</formula>
    </cfRule>
  </conditionalFormatting>
  <conditionalFormatting sqref="R358">
    <cfRule type="containsBlanks" dxfId="5282" priority="2410">
      <formula>LEN(TRIM(R358))=0</formula>
    </cfRule>
  </conditionalFormatting>
  <conditionalFormatting sqref="R358">
    <cfRule type="cellIs" dxfId="5281" priority="2411" operator="equal">
      <formula>"NO CUMPLEN CON LO SOLICITADO"</formula>
    </cfRule>
  </conditionalFormatting>
  <conditionalFormatting sqref="R358">
    <cfRule type="cellIs" dxfId="5280" priority="2412" operator="equal">
      <formula>"CUMPLEN CON LO SOLICITADO"</formula>
    </cfRule>
  </conditionalFormatting>
  <conditionalFormatting sqref="R358">
    <cfRule type="cellIs" dxfId="5279" priority="2413" operator="equal">
      <formula>"PENDIENTES"</formula>
    </cfRule>
  </conditionalFormatting>
  <conditionalFormatting sqref="R358">
    <cfRule type="cellIs" dxfId="5278" priority="2414" operator="equal">
      <formula>"NINGUNO"</formula>
    </cfRule>
  </conditionalFormatting>
  <conditionalFormatting sqref="H358">
    <cfRule type="notContainsBlanks" dxfId="5277" priority="2415">
      <formula>LEN(TRIM(H358))&gt;0</formula>
    </cfRule>
  </conditionalFormatting>
  <conditionalFormatting sqref="G358">
    <cfRule type="notContainsBlanks" dxfId="5276" priority="2416">
      <formula>LEN(TRIM(G358))&gt;0</formula>
    </cfRule>
  </conditionalFormatting>
  <conditionalFormatting sqref="F358">
    <cfRule type="notContainsBlanks" dxfId="5275" priority="2417">
      <formula>LEN(TRIM(F358))&gt;0</formula>
    </cfRule>
  </conditionalFormatting>
  <conditionalFormatting sqref="E358">
    <cfRule type="notContainsBlanks" dxfId="5274" priority="2418">
      <formula>LEN(TRIM(E358))&gt;0</formula>
    </cfRule>
  </conditionalFormatting>
  <conditionalFormatting sqref="D358">
    <cfRule type="notContainsBlanks" dxfId="5273" priority="2419">
      <formula>LEN(TRIM(D358))&gt;0</formula>
    </cfRule>
  </conditionalFormatting>
  <conditionalFormatting sqref="C358">
    <cfRule type="notContainsBlanks" dxfId="5272" priority="2420">
      <formula>LEN(TRIM(C358))&gt;0</formula>
    </cfRule>
  </conditionalFormatting>
  <conditionalFormatting sqref="I358">
    <cfRule type="notContainsBlanks" dxfId="5271" priority="2421">
      <formula>LEN(TRIM(I358))&gt;0</formula>
    </cfRule>
  </conditionalFormatting>
  <conditionalFormatting sqref="T349">
    <cfRule type="cellIs" dxfId="5270" priority="2422" operator="equal">
      <formula>"NO"</formula>
    </cfRule>
  </conditionalFormatting>
  <conditionalFormatting sqref="T349">
    <cfRule type="cellIs" dxfId="5269" priority="2423" operator="equal">
      <formula>"SI"</formula>
    </cfRule>
  </conditionalFormatting>
  <conditionalFormatting sqref="S352 S355 S358">
    <cfRule type="cellIs" dxfId="5268" priority="2424" operator="greaterThan">
      <formula>0</formula>
    </cfRule>
  </conditionalFormatting>
  <conditionalFormatting sqref="S352 S355 S358">
    <cfRule type="cellIs" dxfId="5267" priority="2425" operator="equal">
      <formula>0</formula>
    </cfRule>
  </conditionalFormatting>
  <conditionalFormatting sqref="N361">
    <cfRule type="expression" dxfId="5266" priority="2426">
      <formula>N361=" "</formula>
    </cfRule>
  </conditionalFormatting>
  <conditionalFormatting sqref="N361">
    <cfRule type="expression" dxfId="5265" priority="2427">
      <formula>N361="NO PRESENTÓ CERTIFICADO"</formula>
    </cfRule>
  </conditionalFormatting>
  <conditionalFormatting sqref="N361">
    <cfRule type="expression" dxfId="5264" priority="2428">
      <formula>N361="PRESENTÓ CERTIFICADO"</formula>
    </cfRule>
  </conditionalFormatting>
  <conditionalFormatting sqref="P361">
    <cfRule type="expression" dxfId="5263" priority="2429">
      <formula>Q361="NO SUBSANABLE"</formula>
    </cfRule>
  </conditionalFormatting>
  <conditionalFormatting sqref="P361">
    <cfRule type="expression" dxfId="5262" priority="2430">
      <formula>Q361="REQUERIMIENTOS SUBSANADOS"</formula>
    </cfRule>
  </conditionalFormatting>
  <conditionalFormatting sqref="P361">
    <cfRule type="expression" dxfId="5261" priority="2431">
      <formula>Q361="PENDIENTES POR SUBSANAR"</formula>
    </cfRule>
  </conditionalFormatting>
  <conditionalFormatting sqref="P361">
    <cfRule type="expression" dxfId="5260" priority="2432">
      <formula>Q361="SIN OBSERVACIÓN"</formula>
    </cfRule>
  </conditionalFormatting>
  <conditionalFormatting sqref="P361">
    <cfRule type="containsBlanks" dxfId="5259" priority="2433">
      <formula>LEN(TRIM(P361))=0</formula>
    </cfRule>
  </conditionalFormatting>
  <conditionalFormatting sqref="O361">
    <cfRule type="cellIs" dxfId="5258" priority="2434" operator="equal">
      <formula>"PENDIENTE POR DESCRIPCIÓN"</formula>
    </cfRule>
  </conditionalFormatting>
  <conditionalFormatting sqref="O361">
    <cfRule type="cellIs" dxfId="5257" priority="2435" operator="equal">
      <formula>"DESCRIPCIÓN INSUFICIENTE"</formula>
    </cfRule>
  </conditionalFormatting>
  <conditionalFormatting sqref="O361">
    <cfRule type="cellIs" dxfId="5256" priority="2436" operator="equal">
      <formula>"NO ESTÁ ACORDE A ITEM 5.2.1 (T.R.)"</formula>
    </cfRule>
  </conditionalFormatting>
  <conditionalFormatting sqref="O361">
    <cfRule type="cellIs" dxfId="5255" priority="2437" operator="equal">
      <formula>"ACORDE A ITEM 5.2.1 (T.R.)"</formula>
    </cfRule>
  </conditionalFormatting>
  <conditionalFormatting sqref="Q361">
    <cfRule type="containsBlanks" dxfId="5254" priority="2438">
      <formula>LEN(TRIM(Q361))=0</formula>
    </cfRule>
  </conditionalFormatting>
  <conditionalFormatting sqref="Q361">
    <cfRule type="cellIs" dxfId="5253" priority="2439" operator="equal">
      <formula>"REQUERIMIENTOS SUBSANADOS"</formula>
    </cfRule>
  </conditionalFormatting>
  <conditionalFormatting sqref="Q361">
    <cfRule type="containsText" dxfId="5252" priority="2440" operator="containsText" text="NO SUBSANABLE">
      <formula>NOT(ISERROR(SEARCH(("NO SUBSANABLE"),(Q361))))</formula>
    </cfRule>
  </conditionalFormatting>
  <conditionalFormatting sqref="Q361">
    <cfRule type="containsText" dxfId="5251" priority="2441" operator="containsText" text="PENDIENTES POR SUBSANAR">
      <formula>NOT(ISERROR(SEARCH(("PENDIENTES POR SUBSANAR"),(Q361))))</formula>
    </cfRule>
  </conditionalFormatting>
  <conditionalFormatting sqref="Q361">
    <cfRule type="containsText" dxfId="5250" priority="2442" operator="containsText" text="SIN OBSERVACIÓN">
      <formula>NOT(ISERROR(SEARCH(("SIN OBSERVACIÓN"),(Q361))))</formula>
    </cfRule>
  </conditionalFormatting>
  <conditionalFormatting sqref="R361">
    <cfRule type="containsBlanks" dxfId="5249" priority="2443">
      <formula>LEN(TRIM(R361))=0</formula>
    </cfRule>
  </conditionalFormatting>
  <conditionalFormatting sqref="R361">
    <cfRule type="cellIs" dxfId="5248" priority="2444" operator="equal">
      <formula>"NO CUMPLEN CON LO SOLICITADO"</formula>
    </cfRule>
  </conditionalFormatting>
  <conditionalFormatting sqref="R361">
    <cfRule type="cellIs" dxfId="5247" priority="2445" operator="equal">
      <formula>"CUMPLEN CON LO SOLICITADO"</formula>
    </cfRule>
  </conditionalFormatting>
  <conditionalFormatting sqref="R361">
    <cfRule type="cellIs" dxfId="5246" priority="2446" operator="equal">
      <formula>"PENDIENTES"</formula>
    </cfRule>
  </conditionalFormatting>
  <conditionalFormatting sqref="R361">
    <cfRule type="cellIs" dxfId="5245" priority="2447" operator="equal">
      <formula>"NINGUNO"</formula>
    </cfRule>
  </conditionalFormatting>
  <conditionalFormatting sqref="H361">
    <cfRule type="notContainsBlanks" dxfId="5244" priority="2448">
      <formula>LEN(TRIM(H361))&gt;0</formula>
    </cfRule>
  </conditionalFormatting>
  <conditionalFormatting sqref="G361">
    <cfRule type="notContainsBlanks" dxfId="5243" priority="2449">
      <formula>LEN(TRIM(G361))&gt;0</formula>
    </cfRule>
  </conditionalFormatting>
  <conditionalFormatting sqref="F361">
    <cfRule type="notContainsBlanks" dxfId="5242" priority="2450">
      <formula>LEN(TRIM(F361))&gt;0</formula>
    </cfRule>
  </conditionalFormatting>
  <conditionalFormatting sqref="E361">
    <cfRule type="notContainsBlanks" dxfId="5241" priority="2451">
      <formula>LEN(TRIM(E361))&gt;0</formula>
    </cfRule>
  </conditionalFormatting>
  <conditionalFormatting sqref="D361">
    <cfRule type="notContainsBlanks" dxfId="5240" priority="2452">
      <formula>LEN(TRIM(D361))&gt;0</formula>
    </cfRule>
  </conditionalFormatting>
  <conditionalFormatting sqref="C361">
    <cfRule type="notContainsBlanks" dxfId="5239" priority="2453">
      <formula>LEN(TRIM(C361))&gt;0</formula>
    </cfRule>
  </conditionalFormatting>
  <conditionalFormatting sqref="I361">
    <cfRule type="notContainsBlanks" dxfId="5238" priority="2454">
      <formula>LEN(TRIM(I361))&gt;0</formula>
    </cfRule>
  </conditionalFormatting>
  <conditionalFormatting sqref="S361">
    <cfRule type="cellIs" dxfId="5237" priority="2455" operator="greaterThan">
      <formula>0</formula>
    </cfRule>
  </conditionalFormatting>
  <conditionalFormatting sqref="S361">
    <cfRule type="cellIs" dxfId="5236" priority="2456" operator="equal">
      <formula>0</formula>
    </cfRule>
  </conditionalFormatting>
  <conditionalFormatting sqref="T386">
    <cfRule type="cellIs" dxfId="5235" priority="2457" operator="equal">
      <formula>"NO CUMPLE"</formula>
    </cfRule>
  </conditionalFormatting>
  <conditionalFormatting sqref="T386">
    <cfRule type="cellIs" dxfId="5234" priority="2458" operator="equal">
      <formula>"CUMPLE"</formula>
    </cfRule>
  </conditionalFormatting>
  <conditionalFormatting sqref="N371">
    <cfRule type="expression" dxfId="5233" priority="2459">
      <formula>N371=" "</formula>
    </cfRule>
  </conditionalFormatting>
  <conditionalFormatting sqref="N371">
    <cfRule type="expression" dxfId="5232" priority="2460">
      <formula>N371="NO PRESENTÓ CERTIFICADO"</formula>
    </cfRule>
  </conditionalFormatting>
  <conditionalFormatting sqref="N371">
    <cfRule type="expression" dxfId="5231" priority="2461">
      <formula>N371="PRESENTÓ CERTIFICADO"</formula>
    </cfRule>
  </conditionalFormatting>
  <conditionalFormatting sqref="S371">
    <cfRule type="cellIs" dxfId="5230" priority="2462" operator="greaterThan">
      <formula>0</formula>
    </cfRule>
  </conditionalFormatting>
  <conditionalFormatting sqref="S371">
    <cfRule type="cellIs" dxfId="5229" priority="2463" operator="equal">
      <formula>0</formula>
    </cfRule>
  </conditionalFormatting>
  <conditionalFormatting sqref="P371">
    <cfRule type="expression" dxfId="5228" priority="2464">
      <formula>Q371="NO SUBSANABLE"</formula>
    </cfRule>
  </conditionalFormatting>
  <conditionalFormatting sqref="P371">
    <cfRule type="expression" dxfId="5227" priority="2465">
      <formula>Q371="REQUERIMIENTOS SUBSANADOS"</formula>
    </cfRule>
  </conditionalFormatting>
  <conditionalFormatting sqref="P371">
    <cfRule type="expression" dxfId="5226" priority="2466">
      <formula>Q371="PENDIENTES POR SUBSANAR"</formula>
    </cfRule>
  </conditionalFormatting>
  <conditionalFormatting sqref="P371">
    <cfRule type="expression" dxfId="5225" priority="2467">
      <formula>Q371="SIN OBSERVACIÓN"</formula>
    </cfRule>
  </conditionalFormatting>
  <conditionalFormatting sqref="P371">
    <cfRule type="containsBlanks" dxfId="5224" priority="2468">
      <formula>LEN(TRIM(P371))=0</formula>
    </cfRule>
  </conditionalFormatting>
  <conditionalFormatting sqref="O371">
    <cfRule type="cellIs" dxfId="5223" priority="2469" operator="equal">
      <formula>"PENDIENTE POR DESCRIPCIÓN"</formula>
    </cfRule>
  </conditionalFormatting>
  <conditionalFormatting sqref="O371">
    <cfRule type="cellIs" dxfId="5222" priority="2470" operator="equal">
      <formula>"DESCRIPCIÓN INSUFICIENTE"</formula>
    </cfRule>
  </conditionalFormatting>
  <conditionalFormatting sqref="O371">
    <cfRule type="cellIs" dxfId="5221" priority="2471" operator="equal">
      <formula>"NO ESTÁ ACORDE A ITEM 5.2.1 (T.R.)"</formula>
    </cfRule>
  </conditionalFormatting>
  <conditionalFormatting sqref="O371">
    <cfRule type="cellIs" dxfId="5220" priority="2472" operator="equal">
      <formula>"ACORDE A ITEM 5.2.1 (T.R.)"</formula>
    </cfRule>
  </conditionalFormatting>
  <conditionalFormatting sqref="Q371">
    <cfRule type="containsBlanks" dxfId="5219" priority="2473">
      <formula>LEN(TRIM(Q371))=0</formula>
    </cfRule>
  </conditionalFormatting>
  <conditionalFormatting sqref="Q371">
    <cfRule type="cellIs" dxfId="5218" priority="2474" operator="equal">
      <formula>"REQUERIMIENTOS SUBSANADOS"</formula>
    </cfRule>
  </conditionalFormatting>
  <conditionalFormatting sqref="Q371">
    <cfRule type="containsText" dxfId="5217" priority="2475" operator="containsText" text="NO SUBSANABLE">
      <formula>NOT(ISERROR(SEARCH(("NO SUBSANABLE"),(Q371))))</formula>
    </cfRule>
  </conditionalFormatting>
  <conditionalFormatting sqref="Q371">
    <cfRule type="containsText" dxfId="5216" priority="2476" operator="containsText" text="PENDIENTES POR SUBSANAR">
      <formula>NOT(ISERROR(SEARCH(("PENDIENTES POR SUBSANAR"),(Q371))))</formula>
    </cfRule>
  </conditionalFormatting>
  <conditionalFormatting sqref="Q371">
    <cfRule type="containsText" dxfId="5215" priority="2477" operator="containsText" text="SIN OBSERVACIÓN">
      <formula>NOT(ISERROR(SEARCH(("SIN OBSERVACIÓN"),(Q371))))</formula>
    </cfRule>
  </conditionalFormatting>
  <conditionalFormatting sqref="R371">
    <cfRule type="containsBlanks" dxfId="5214" priority="2478">
      <formula>LEN(TRIM(R371))=0</formula>
    </cfRule>
  </conditionalFormatting>
  <conditionalFormatting sqref="R371">
    <cfRule type="cellIs" dxfId="5213" priority="2479" operator="equal">
      <formula>"NO CUMPLEN CON LO SOLICITADO"</formula>
    </cfRule>
  </conditionalFormatting>
  <conditionalFormatting sqref="R371">
    <cfRule type="cellIs" dxfId="5212" priority="2480" operator="equal">
      <formula>"CUMPLEN CON LO SOLICITADO"</formula>
    </cfRule>
  </conditionalFormatting>
  <conditionalFormatting sqref="R371">
    <cfRule type="cellIs" dxfId="5211" priority="2481" operator="equal">
      <formula>"PENDIENTES"</formula>
    </cfRule>
  </conditionalFormatting>
  <conditionalFormatting sqref="R371">
    <cfRule type="cellIs" dxfId="5210" priority="2482" operator="equal">
      <formula>"NINGUNO"</formula>
    </cfRule>
  </conditionalFormatting>
  <conditionalFormatting sqref="B386">
    <cfRule type="cellIs" dxfId="5209" priority="2483" operator="equal">
      <formula>"NO CUMPLE CON LA EXPERIENCIA REQUERIDA"</formula>
    </cfRule>
  </conditionalFormatting>
  <conditionalFormatting sqref="B386">
    <cfRule type="cellIs" dxfId="5208" priority="2484" operator="equal">
      <formula>"CUMPLE CON LA EXPERIENCIA REQUERIDA"</formula>
    </cfRule>
  </conditionalFormatting>
  <conditionalFormatting sqref="H371">
    <cfRule type="notContainsBlanks" dxfId="5207" priority="2485">
      <formula>LEN(TRIM(H371))&gt;0</formula>
    </cfRule>
  </conditionalFormatting>
  <conditionalFormatting sqref="G371">
    <cfRule type="notContainsBlanks" dxfId="5206" priority="2486">
      <formula>LEN(TRIM(G371))&gt;0</formula>
    </cfRule>
  </conditionalFormatting>
  <conditionalFormatting sqref="F371">
    <cfRule type="notContainsBlanks" dxfId="5205" priority="2487">
      <formula>LEN(TRIM(F371))&gt;0</formula>
    </cfRule>
  </conditionalFormatting>
  <conditionalFormatting sqref="E371">
    <cfRule type="notContainsBlanks" dxfId="5204" priority="2488">
      <formula>LEN(TRIM(E371))&gt;0</formula>
    </cfRule>
  </conditionalFormatting>
  <conditionalFormatting sqref="D371">
    <cfRule type="notContainsBlanks" dxfId="5203" priority="2489">
      <formula>LEN(TRIM(D371))&gt;0</formula>
    </cfRule>
  </conditionalFormatting>
  <conditionalFormatting sqref="C371">
    <cfRule type="notContainsBlanks" dxfId="5202" priority="2490">
      <formula>LEN(TRIM(C371))&gt;0</formula>
    </cfRule>
  </conditionalFormatting>
  <conditionalFormatting sqref="I371">
    <cfRule type="notContainsBlanks" dxfId="5201" priority="2491">
      <formula>LEN(TRIM(I371))&gt;0</formula>
    </cfRule>
  </conditionalFormatting>
  <conditionalFormatting sqref="N374 N377">
    <cfRule type="expression" dxfId="5200" priority="2492">
      <formula>N374=" "</formula>
    </cfRule>
  </conditionalFormatting>
  <conditionalFormatting sqref="N374 N377">
    <cfRule type="expression" dxfId="5199" priority="2493">
      <formula>N374="NO PRESENTÓ CERTIFICADO"</formula>
    </cfRule>
  </conditionalFormatting>
  <conditionalFormatting sqref="N374 N377">
    <cfRule type="expression" dxfId="5198" priority="2494">
      <formula>N374="PRESENTÓ CERTIFICADO"</formula>
    </cfRule>
  </conditionalFormatting>
  <conditionalFormatting sqref="P374 P377">
    <cfRule type="expression" dxfId="5197" priority="2495">
      <formula>Q374="NO SUBSANABLE"</formula>
    </cfRule>
  </conditionalFormatting>
  <conditionalFormatting sqref="P374 P377">
    <cfRule type="expression" dxfId="5196" priority="2496">
      <formula>Q374="REQUERIMIENTOS SUBSANADOS"</formula>
    </cfRule>
  </conditionalFormatting>
  <conditionalFormatting sqref="P374 P377">
    <cfRule type="expression" dxfId="5195" priority="2497">
      <formula>Q374="PENDIENTES POR SUBSANAR"</formula>
    </cfRule>
  </conditionalFormatting>
  <conditionalFormatting sqref="P374 P377">
    <cfRule type="expression" dxfId="5194" priority="2498">
      <formula>Q374="SIN OBSERVACIÓN"</formula>
    </cfRule>
  </conditionalFormatting>
  <conditionalFormatting sqref="P374 P377">
    <cfRule type="containsBlanks" dxfId="5193" priority="2499">
      <formula>LEN(TRIM(P374))=0</formula>
    </cfRule>
  </conditionalFormatting>
  <conditionalFormatting sqref="O374 O377">
    <cfRule type="cellIs" dxfId="5192" priority="2500" operator="equal">
      <formula>"PENDIENTE POR DESCRIPCIÓN"</formula>
    </cfRule>
  </conditionalFormatting>
  <conditionalFormatting sqref="O374 O377">
    <cfRule type="cellIs" dxfId="5191" priority="2501" operator="equal">
      <formula>"DESCRIPCIÓN INSUFICIENTE"</formula>
    </cfRule>
  </conditionalFormatting>
  <conditionalFormatting sqref="O374 O377">
    <cfRule type="cellIs" dxfId="5190" priority="2502" operator="equal">
      <formula>"NO ESTÁ ACORDE A ITEM 5.2.1 (T.R.)"</formula>
    </cfRule>
  </conditionalFormatting>
  <conditionalFormatting sqref="O374 O377">
    <cfRule type="cellIs" dxfId="5189" priority="2503" operator="equal">
      <formula>"ACORDE A ITEM 5.2.1 (T.R.)"</formula>
    </cfRule>
  </conditionalFormatting>
  <conditionalFormatting sqref="Q374 Q377">
    <cfRule type="containsBlanks" dxfId="5188" priority="2504">
      <formula>LEN(TRIM(Q374))=0</formula>
    </cfRule>
  </conditionalFormatting>
  <conditionalFormatting sqref="Q374 Q377">
    <cfRule type="cellIs" dxfId="5187" priority="2505" operator="equal">
      <formula>"REQUERIMIENTOS SUBSANADOS"</formula>
    </cfRule>
  </conditionalFormatting>
  <conditionalFormatting sqref="Q374 Q377">
    <cfRule type="containsText" dxfId="5186" priority="2506" operator="containsText" text="NO SUBSANABLE">
      <formula>NOT(ISERROR(SEARCH(("NO SUBSANABLE"),(Q374))))</formula>
    </cfRule>
  </conditionalFormatting>
  <conditionalFormatting sqref="Q374 Q377">
    <cfRule type="containsText" dxfId="5185" priority="2507" operator="containsText" text="PENDIENTES POR SUBSANAR">
      <formula>NOT(ISERROR(SEARCH(("PENDIENTES POR SUBSANAR"),(Q374))))</formula>
    </cfRule>
  </conditionalFormatting>
  <conditionalFormatting sqref="Q374 Q377">
    <cfRule type="containsText" dxfId="5184" priority="2508" operator="containsText" text="SIN OBSERVACIÓN">
      <formula>NOT(ISERROR(SEARCH(("SIN OBSERVACIÓN"),(Q374))))</formula>
    </cfRule>
  </conditionalFormatting>
  <conditionalFormatting sqref="R374 R377">
    <cfRule type="containsBlanks" dxfId="5183" priority="2509">
      <formula>LEN(TRIM(R374))=0</formula>
    </cfRule>
  </conditionalFormatting>
  <conditionalFormatting sqref="R374 R377">
    <cfRule type="cellIs" dxfId="5182" priority="2510" operator="equal">
      <formula>"NO CUMPLEN CON LO SOLICITADO"</formula>
    </cfRule>
  </conditionalFormatting>
  <conditionalFormatting sqref="R374 R377">
    <cfRule type="cellIs" dxfId="5181" priority="2511" operator="equal">
      <formula>"CUMPLEN CON LO SOLICITADO"</formula>
    </cfRule>
  </conditionalFormatting>
  <conditionalFormatting sqref="R374 R377">
    <cfRule type="cellIs" dxfId="5180" priority="2512" operator="equal">
      <formula>"PENDIENTES"</formula>
    </cfRule>
  </conditionalFormatting>
  <conditionalFormatting sqref="R374 R377">
    <cfRule type="cellIs" dxfId="5179" priority="2513" operator="equal">
      <formula>"NINGUNO"</formula>
    </cfRule>
  </conditionalFormatting>
  <conditionalFormatting sqref="H374 H377">
    <cfRule type="notContainsBlanks" dxfId="5178" priority="2514">
      <formula>LEN(TRIM(H374))&gt;0</formula>
    </cfRule>
  </conditionalFormatting>
  <conditionalFormatting sqref="G374 G377">
    <cfRule type="notContainsBlanks" dxfId="5177" priority="2515">
      <formula>LEN(TRIM(G374))&gt;0</formula>
    </cfRule>
  </conditionalFormatting>
  <conditionalFormatting sqref="F374 F377">
    <cfRule type="notContainsBlanks" dxfId="5176" priority="2516">
      <formula>LEN(TRIM(F374))&gt;0</formula>
    </cfRule>
  </conditionalFormatting>
  <conditionalFormatting sqref="E374 E377">
    <cfRule type="notContainsBlanks" dxfId="5175" priority="2517">
      <formula>LEN(TRIM(E374))&gt;0</formula>
    </cfRule>
  </conditionalFormatting>
  <conditionalFormatting sqref="D374 D377">
    <cfRule type="notContainsBlanks" dxfId="5174" priority="2518">
      <formula>LEN(TRIM(D374))&gt;0</formula>
    </cfRule>
  </conditionalFormatting>
  <conditionalFormatting sqref="C374 C377">
    <cfRule type="notContainsBlanks" dxfId="5173" priority="2519">
      <formula>LEN(TRIM(C374))&gt;0</formula>
    </cfRule>
  </conditionalFormatting>
  <conditionalFormatting sqref="I374 I377">
    <cfRule type="notContainsBlanks" dxfId="5172" priority="2520">
      <formula>LEN(TRIM(I374))&gt;0</formula>
    </cfRule>
  </conditionalFormatting>
  <conditionalFormatting sqref="N380">
    <cfRule type="expression" dxfId="5171" priority="2521">
      <formula>N380=" "</formula>
    </cfRule>
  </conditionalFormatting>
  <conditionalFormatting sqref="N380">
    <cfRule type="expression" dxfId="5170" priority="2522">
      <formula>N380="NO PRESENTÓ CERTIFICADO"</formula>
    </cfRule>
  </conditionalFormatting>
  <conditionalFormatting sqref="N380">
    <cfRule type="expression" dxfId="5169" priority="2523">
      <formula>N380="PRESENTÓ CERTIFICADO"</formula>
    </cfRule>
  </conditionalFormatting>
  <conditionalFormatting sqref="P380">
    <cfRule type="expression" dxfId="5168" priority="2524">
      <formula>Q380="NO SUBSANABLE"</formula>
    </cfRule>
  </conditionalFormatting>
  <conditionalFormatting sqref="P380">
    <cfRule type="expression" dxfId="5167" priority="2525">
      <formula>Q380="REQUERIMIENTOS SUBSANADOS"</formula>
    </cfRule>
  </conditionalFormatting>
  <conditionalFormatting sqref="P380">
    <cfRule type="expression" dxfId="5166" priority="2526">
      <formula>Q380="PENDIENTES POR SUBSANAR"</formula>
    </cfRule>
  </conditionalFormatting>
  <conditionalFormatting sqref="P380">
    <cfRule type="expression" dxfId="5165" priority="2527">
      <formula>Q380="SIN OBSERVACIÓN"</formula>
    </cfRule>
  </conditionalFormatting>
  <conditionalFormatting sqref="P380">
    <cfRule type="containsBlanks" dxfId="5164" priority="2528">
      <formula>LEN(TRIM(P380))=0</formula>
    </cfRule>
  </conditionalFormatting>
  <conditionalFormatting sqref="O380">
    <cfRule type="cellIs" dxfId="5163" priority="2529" operator="equal">
      <formula>"PENDIENTE POR DESCRIPCIÓN"</formula>
    </cfRule>
  </conditionalFormatting>
  <conditionalFormatting sqref="O380">
    <cfRule type="cellIs" dxfId="5162" priority="2530" operator="equal">
      <formula>"DESCRIPCIÓN INSUFICIENTE"</formula>
    </cfRule>
  </conditionalFormatting>
  <conditionalFormatting sqref="O380">
    <cfRule type="cellIs" dxfId="5161" priority="2531" operator="equal">
      <formula>"NO ESTÁ ACORDE A ITEM 5.2.1 (T.R.)"</formula>
    </cfRule>
  </conditionalFormatting>
  <conditionalFormatting sqref="O380">
    <cfRule type="cellIs" dxfId="5160" priority="2532" operator="equal">
      <formula>"ACORDE A ITEM 5.2.1 (T.R.)"</formula>
    </cfRule>
  </conditionalFormatting>
  <conditionalFormatting sqref="Q380">
    <cfRule type="containsBlanks" dxfId="5159" priority="2533">
      <formula>LEN(TRIM(Q380))=0</formula>
    </cfRule>
  </conditionalFormatting>
  <conditionalFormatting sqref="Q380">
    <cfRule type="cellIs" dxfId="5158" priority="2534" operator="equal">
      <formula>"REQUERIMIENTOS SUBSANADOS"</formula>
    </cfRule>
  </conditionalFormatting>
  <conditionalFormatting sqref="Q380">
    <cfRule type="containsText" dxfId="5157" priority="2535" operator="containsText" text="NO SUBSANABLE">
      <formula>NOT(ISERROR(SEARCH(("NO SUBSANABLE"),(Q380))))</formula>
    </cfRule>
  </conditionalFormatting>
  <conditionalFormatting sqref="Q380">
    <cfRule type="containsText" dxfId="5156" priority="2536" operator="containsText" text="PENDIENTES POR SUBSANAR">
      <formula>NOT(ISERROR(SEARCH(("PENDIENTES POR SUBSANAR"),(Q380))))</formula>
    </cfRule>
  </conditionalFormatting>
  <conditionalFormatting sqref="Q380">
    <cfRule type="containsText" dxfId="5155" priority="2537" operator="containsText" text="SIN OBSERVACIÓN">
      <formula>NOT(ISERROR(SEARCH(("SIN OBSERVACIÓN"),(Q380))))</formula>
    </cfRule>
  </conditionalFormatting>
  <conditionalFormatting sqref="R380">
    <cfRule type="containsBlanks" dxfId="5154" priority="2538">
      <formula>LEN(TRIM(R380))=0</formula>
    </cfRule>
  </conditionalFormatting>
  <conditionalFormatting sqref="R380">
    <cfRule type="cellIs" dxfId="5153" priority="2539" operator="equal">
      <formula>"NO CUMPLEN CON LO SOLICITADO"</formula>
    </cfRule>
  </conditionalFormatting>
  <conditionalFormatting sqref="R380">
    <cfRule type="cellIs" dxfId="5152" priority="2540" operator="equal">
      <formula>"CUMPLEN CON LO SOLICITADO"</formula>
    </cfRule>
  </conditionalFormatting>
  <conditionalFormatting sqref="R380">
    <cfRule type="cellIs" dxfId="5151" priority="2541" operator="equal">
      <formula>"PENDIENTES"</formula>
    </cfRule>
  </conditionalFormatting>
  <conditionalFormatting sqref="R380">
    <cfRule type="cellIs" dxfId="5150" priority="2542" operator="equal">
      <formula>"NINGUNO"</formula>
    </cfRule>
  </conditionalFormatting>
  <conditionalFormatting sqref="H380">
    <cfRule type="notContainsBlanks" dxfId="5149" priority="2543">
      <formula>LEN(TRIM(H380))&gt;0</formula>
    </cfRule>
  </conditionalFormatting>
  <conditionalFormatting sqref="G380">
    <cfRule type="notContainsBlanks" dxfId="5148" priority="2544">
      <formula>LEN(TRIM(G380))&gt;0</formula>
    </cfRule>
  </conditionalFormatting>
  <conditionalFormatting sqref="F380">
    <cfRule type="notContainsBlanks" dxfId="5147" priority="2545">
      <formula>LEN(TRIM(F380))&gt;0</formula>
    </cfRule>
  </conditionalFormatting>
  <conditionalFormatting sqref="E380">
    <cfRule type="notContainsBlanks" dxfId="5146" priority="2546">
      <formula>LEN(TRIM(E380))&gt;0</formula>
    </cfRule>
  </conditionalFormatting>
  <conditionalFormatting sqref="D380">
    <cfRule type="notContainsBlanks" dxfId="5145" priority="2547">
      <formula>LEN(TRIM(D380))&gt;0</formula>
    </cfRule>
  </conditionalFormatting>
  <conditionalFormatting sqref="C380">
    <cfRule type="notContainsBlanks" dxfId="5144" priority="2548">
      <formula>LEN(TRIM(C380))&gt;0</formula>
    </cfRule>
  </conditionalFormatting>
  <conditionalFormatting sqref="I380">
    <cfRule type="notContainsBlanks" dxfId="5143" priority="2549">
      <formula>LEN(TRIM(I380))&gt;0</formula>
    </cfRule>
  </conditionalFormatting>
  <conditionalFormatting sqref="T371">
    <cfRule type="cellIs" dxfId="5142" priority="2550" operator="equal">
      <formula>"NO"</formula>
    </cfRule>
  </conditionalFormatting>
  <conditionalFormatting sqref="T371">
    <cfRule type="cellIs" dxfId="5141" priority="2551" operator="equal">
      <formula>"SI"</formula>
    </cfRule>
  </conditionalFormatting>
  <conditionalFormatting sqref="S374 S377 S380">
    <cfRule type="cellIs" dxfId="5140" priority="2552" operator="greaterThan">
      <formula>0</formula>
    </cfRule>
  </conditionalFormatting>
  <conditionalFormatting sqref="S374 S377 S380">
    <cfRule type="cellIs" dxfId="5139" priority="2553" operator="equal">
      <formula>0</formula>
    </cfRule>
  </conditionalFormatting>
  <conditionalFormatting sqref="N383">
    <cfRule type="expression" dxfId="5138" priority="2554">
      <formula>N383=" "</formula>
    </cfRule>
  </conditionalFormatting>
  <conditionalFormatting sqref="N383">
    <cfRule type="expression" dxfId="5137" priority="2555">
      <formula>N383="NO PRESENTÓ CERTIFICADO"</formula>
    </cfRule>
  </conditionalFormatting>
  <conditionalFormatting sqref="N383">
    <cfRule type="expression" dxfId="5136" priority="2556">
      <formula>N383="PRESENTÓ CERTIFICADO"</formula>
    </cfRule>
  </conditionalFormatting>
  <conditionalFormatting sqref="P383">
    <cfRule type="expression" dxfId="5135" priority="2557">
      <formula>Q383="NO SUBSANABLE"</formula>
    </cfRule>
  </conditionalFormatting>
  <conditionalFormatting sqref="P383">
    <cfRule type="expression" dxfId="5134" priority="2558">
      <formula>Q383="REQUERIMIENTOS SUBSANADOS"</formula>
    </cfRule>
  </conditionalFormatting>
  <conditionalFormatting sqref="P383">
    <cfRule type="expression" dxfId="5133" priority="2559">
      <formula>Q383="PENDIENTES POR SUBSANAR"</formula>
    </cfRule>
  </conditionalFormatting>
  <conditionalFormatting sqref="P383">
    <cfRule type="expression" dxfId="5132" priority="2560">
      <formula>Q383="SIN OBSERVACIÓN"</formula>
    </cfRule>
  </conditionalFormatting>
  <conditionalFormatting sqref="P383">
    <cfRule type="containsBlanks" dxfId="5131" priority="2561">
      <formula>LEN(TRIM(P383))=0</formula>
    </cfRule>
  </conditionalFormatting>
  <conditionalFormatting sqref="O383">
    <cfRule type="cellIs" dxfId="5130" priority="2562" operator="equal">
      <formula>"PENDIENTE POR DESCRIPCIÓN"</formula>
    </cfRule>
  </conditionalFormatting>
  <conditionalFormatting sqref="O383">
    <cfRule type="cellIs" dxfId="5129" priority="2563" operator="equal">
      <formula>"DESCRIPCIÓN INSUFICIENTE"</formula>
    </cfRule>
  </conditionalFormatting>
  <conditionalFormatting sqref="O383">
    <cfRule type="cellIs" dxfId="5128" priority="2564" operator="equal">
      <formula>"NO ESTÁ ACORDE A ITEM 5.2.1 (T.R.)"</formula>
    </cfRule>
  </conditionalFormatting>
  <conditionalFormatting sqref="O383">
    <cfRule type="cellIs" dxfId="5127" priority="2565" operator="equal">
      <formula>"ACORDE A ITEM 5.2.1 (T.R.)"</formula>
    </cfRule>
  </conditionalFormatting>
  <conditionalFormatting sqref="Q383">
    <cfRule type="containsBlanks" dxfId="5126" priority="2566">
      <formula>LEN(TRIM(Q383))=0</formula>
    </cfRule>
  </conditionalFormatting>
  <conditionalFormatting sqref="Q383">
    <cfRule type="cellIs" dxfId="5125" priority="2567" operator="equal">
      <formula>"REQUERIMIENTOS SUBSANADOS"</formula>
    </cfRule>
  </conditionalFormatting>
  <conditionalFormatting sqref="Q383">
    <cfRule type="containsText" dxfId="5124" priority="2568" operator="containsText" text="NO SUBSANABLE">
      <formula>NOT(ISERROR(SEARCH(("NO SUBSANABLE"),(Q383))))</formula>
    </cfRule>
  </conditionalFormatting>
  <conditionalFormatting sqref="Q383">
    <cfRule type="containsText" dxfId="5123" priority="2569" operator="containsText" text="PENDIENTES POR SUBSANAR">
      <formula>NOT(ISERROR(SEARCH(("PENDIENTES POR SUBSANAR"),(Q383))))</formula>
    </cfRule>
  </conditionalFormatting>
  <conditionalFormatting sqref="Q383">
    <cfRule type="containsText" dxfId="5122" priority="2570" operator="containsText" text="SIN OBSERVACIÓN">
      <formula>NOT(ISERROR(SEARCH(("SIN OBSERVACIÓN"),(Q383))))</formula>
    </cfRule>
  </conditionalFormatting>
  <conditionalFormatting sqref="R383">
    <cfRule type="containsBlanks" dxfId="5121" priority="2571">
      <formula>LEN(TRIM(R383))=0</formula>
    </cfRule>
  </conditionalFormatting>
  <conditionalFormatting sqref="R383">
    <cfRule type="cellIs" dxfId="5120" priority="2572" operator="equal">
      <formula>"NO CUMPLEN CON LO SOLICITADO"</formula>
    </cfRule>
  </conditionalFormatting>
  <conditionalFormatting sqref="R383">
    <cfRule type="cellIs" dxfId="5119" priority="2573" operator="equal">
      <formula>"CUMPLEN CON LO SOLICITADO"</formula>
    </cfRule>
  </conditionalFormatting>
  <conditionalFormatting sqref="R383">
    <cfRule type="cellIs" dxfId="5118" priority="2574" operator="equal">
      <formula>"PENDIENTES"</formula>
    </cfRule>
  </conditionalFormatting>
  <conditionalFormatting sqref="R383">
    <cfRule type="cellIs" dxfId="5117" priority="2575" operator="equal">
      <formula>"NINGUNO"</formula>
    </cfRule>
  </conditionalFormatting>
  <conditionalFormatting sqref="H383">
    <cfRule type="notContainsBlanks" dxfId="5116" priority="2576">
      <formula>LEN(TRIM(H383))&gt;0</formula>
    </cfRule>
  </conditionalFormatting>
  <conditionalFormatting sqref="G383">
    <cfRule type="notContainsBlanks" dxfId="5115" priority="2577">
      <formula>LEN(TRIM(G383))&gt;0</formula>
    </cfRule>
  </conditionalFormatting>
  <conditionalFormatting sqref="F383">
    <cfRule type="notContainsBlanks" dxfId="5114" priority="2578">
      <formula>LEN(TRIM(F383))&gt;0</formula>
    </cfRule>
  </conditionalFormatting>
  <conditionalFormatting sqref="E383">
    <cfRule type="notContainsBlanks" dxfId="5113" priority="2579">
      <formula>LEN(TRIM(E383))&gt;0</formula>
    </cfRule>
  </conditionalFormatting>
  <conditionalFormatting sqref="D383">
    <cfRule type="notContainsBlanks" dxfId="5112" priority="2580">
      <formula>LEN(TRIM(D383))&gt;0</formula>
    </cfRule>
  </conditionalFormatting>
  <conditionalFormatting sqref="C383">
    <cfRule type="notContainsBlanks" dxfId="5111" priority="2581">
      <formula>LEN(TRIM(C383))&gt;0</formula>
    </cfRule>
  </conditionalFormatting>
  <conditionalFormatting sqref="I383">
    <cfRule type="notContainsBlanks" dxfId="5110" priority="2582">
      <formula>LEN(TRIM(I383))&gt;0</formula>
    </cfRule>
  </conditionalFormatting>
  <conditionalFormatting sqref="S383">
    <cfRule type="cellIs" dxfId="5109" priority="2583" operator="greaterThan">
      <formula>0</formula>
    </cfRule>
  </conditionalFormatting>
  <conditionalFormatting sqref="S383">
    <cfRule type="cellIs" dxfId="5108" priority="2584" operator="equal">
      <formula>0</formula>
    </cfRule>
  </conditionalFormatting>
  <conditionalFormatting sqref="Z12">
    <cfRule type="cellIs" dxfId="5107" priority="2585" operator="equal">
      <formula>"NH"</formula>
    </cfRule>
  </conditionalFormatting>
  <conditionalFormatting sqref="Z12">
    <cfRule type="cellIs" dxfId="5106" priority="2586" operator="equal">
      <formula>"H"</formula>
    </cfRule>
  </conditionalFormatting>
  <conditionalFormatting sqref="Z13:Z16 Z20:Z30">
    <cfRule type="cellIs" dxfId="5105" priority="2587" operator="equal">
      <formula>"NH"</formula>
    </cfRule>
  </conditionalFormatting>
  <conditionalFormatting sqref="Z13:Z16 Z20:Z30">
    <cfRule type="cellIs" dxfId="5104" priority="2588" operator="equal">
      <formula>"H"</formula>
    </cfRule>
  </conditionalFormatting>
  <conditionalFormatting sqref="N45:N47">
    <cfRule type="expression" dxfId="5103" priority="2589">
      <formula>N45=" "</formula>
    </cfRule>
  </conditionalFormatting>
  <conditionalFormatting sqref="N45:N47">
    <cfRule type="expression" dxfId="5102" priority="2590">
      <formula>N45="NO PRESENTÓ CERTIFICADO"</formula>
    </cfRule>
  </conditionalFormatting>
  <conditionalFormatting sqref="N45:N47">
    <cfRule type="expression" dxfId="5101" priority="2591">
      <formula>N45="PRESENTÓ CERTIFICADO"</formula>
    </cfRule>
  </conditionalFormatting>
  <conditionalFormatting sqref="P45:P47 P50:P52 P55:P57 P60:P62 P65:P67">
    <cfRule type="expression" dxfId="5100" priority="2594">
      <formula>Q45="NO SUBSANABLE"</formula>
    </cfRule>
  </conditionalFormatting>
  <conditionalFormatting sqref="P45:P47 P50:P52 P55:P57 P60:P62 P65:P67">
    <cfRule type="expression" dxfId="5099" priority="2595">
      <formula>Q45="REQUERIMIENTOS SUBSANADOS"</formula>
    </cfRule>
  </conditionalFormatting>
  <conditionalFormatting sqref="P45:P47 P50:P52 P55:P57 P60:P62 P65:P67">
    <cfRule type="expression" dxfId="5098" priority="2596">
      <formula>Q45="PENDIENTES POR SUBSANAR"</formula>
    </cfRule>
  </conditionalFormatting>
  <conditionalFormatting sqref="P45:P47 P50:P52 P55:P57 P60:P62 P65:P67">
    <cfRule type="expression" dxfId="5097" priority="2597">
      <formula>Q45="SIN OBSERVACIÓN"</formula>
    </cfRule>
  </conditionalFormatting>
  <conditionalFormatting sqref="P45:P47 P50:P52 P55:P57 P60:P62 P65:P67">
    <cfRule type="containsBlanks" dxfId="5096" priority="2598">
      <formula>LEN(TRIM(P45))=0</formula>
    </cfRule>
  </conditionalFormatting>
  <conditionalFormatting sqref="Q45:Q47 Q50:Q52 Q55:Q57 Q60:Q62 Q65:Q67">
    <cfRule type="containsBlanks" dxfId="5095" priority="2603">
      <formula>LEN(TRIM(Q45))=0</formula>
    </cfRule>
  </conditionalFormatting>
  <conditionalFormatting sqref="Q45:Q47 Q50:Q52 Q55:Q57 Q60:Q62 Q65:Q67">
    <cfRule type="cellIs" dxfId="5094" priority="2604" operator="equal">
      <formula>"REQUERIMIENTOS SUBSANADOS"</formula>
    </cfRule>
  </conditionalFormatting>
  <conditionalFormatting sqref="Q45:Q47 Q50:Q52 Q55:Q57 Q60:Q62 Q65:Q67">
    <cfRule type="containsText" dxfId="5093" priority="2605" operator="containsText" text="NO SUBSANABLE">
      <formula>NOT(ISERROR(SEARCH(("NO SUBSANABLE"),(Q45))))</formula>
    </cfRule>
  </conditionalFormatting>
  <conditionalFormatting sqref="Q45:Q47 Q50:Q52 Q55:Q57 Q60:Q62 Q65:Q67">
    <cfRule type="containsText" dxfId="5092" priority="2606" operator="containsText" text="PENDIENTES POR SUBSANAR">
      <formula>NOT(ISERROR(SEARCH(("PENDIENTES POR SUBSANAR"),(Q45))))</formula>
    </cfRule>
  </conditionalFormatting>
  <conditionalFormatting sqref="Q45:Q47 Q50:Q52 Q55:Q57 Q60:Q62 Q65:Q67">
    <cfRule type="containsText" dxfId="5091" priority="2607" operator="containsText" text="SIN OBSERVACIÓN">
      <formula>NOT(ISERROR(SEARCH(("SIN OBSERVACIÓN"),(Q45))))</formula>
    </cfRule>
  </conditionalFormatting>
  <conditionalFormatting sqref="R45:R47">
    <cfRule type="containsBlanks" dxfId="5090" priority="2608">
      <formula>LEN(TRIM(R45))=0</formula>
    </cfRule>
  </conditionalFormatting>
  <conditionalFormatting sqref="R45:R47">
    <cfRule type="cellIs" dxfId="5089" priority="2609" operator="equal">
      <formula>"NO CUMPLEN CON LO SOLICITADO"</formula>
    </cfRule>
  </conditionalFormatting>
  <conditionalFormatting sqref="R45:R47">
    <cfRule type="cellIs" dxfId="5088" priority="2610" operator="equal">
      <formula>"CUMPLEN CON LO SOLICITADO"</formula>
    </cfRule>
  </conditionalFormatting>
  <conditionalFormatting sqref="R45:R47">
    <cfRule type="cellIs" dxfId="5087" priority="2611" operator="equal">
      <formula>"PENDIENTES"</formula>
    </cfRule>
  </conditionalFormatting>
  <conditionalFormatting sqref="R45:R47">
    <cfRule type="cellIs" dxfId="5086" priority="2612" operator="equal">
      <formula>"NINGUNO"</formula>
    </cfRule>
  </conditionalFormatting>
  <conditionalFormatting sqref="H45:H47">
    <cfRule type="notContainsBlanks" dxfId="5085" priority="2613">
      <formula>LEN(TRIM(H45))&gt;0</formula>
    </cfRule>
  </conditionalFormatting>
  <conditionalFormatting sqref="G45:G47">
    <cfRule type="notContainsBlanks" dxfId="5084" priority="2614">
      <formula>LEN(TRIM(G45))&gt;0</formula>
    </cfRule>
  </conditionalFormatting>
  <conditionalFormatting sqref="F45:F47 F50:F52 F55:F57">
    <cfRule type="notContainsBlanks" dxfId="5083" priority="2615">
      <formula>LEN(TRIM(F45))&gt;0</formula>
    </cfRule>
  </conditionalFormatting>
  <conditionalFormatting sqref="E45:E47">
    <cfRule type="notContainsBlanks" dxfId="5082" priority="2616">
      <formula>LEN(TRIM(E45))&gt;0</formula>
    </cfRule>
  </conditionalFormatting>
  <conditionalFormatting sqref="D45:D47">
    <cfRule type="notContainsBlanks" dxfId="5081" priority="2617">
      <formula>LEN(TRIM(D45))&gt;0</formula>
    </cfRule>
  </conditionalFormatting>
  <conditionalFormatting sqref="C45:C47">
    <cfRule type="notContainsBlanks" dxfId="5080" priority="2618">
      <formula>LEN(TRIM(C45))&gt;0</formula>
    </cfRule>
  </conditionalFormatting>
  <conditionalFormatting sqref="I45:I47">
    <cfRule type="notContainsBlanks" dxfId="5079" priority="2619">
      <formula>LEN(TRIM(I45))&gt;0</formula>
    </cfRule>
  </conditionalFormatting>
  <conditionalFormatting sqref="R50:R52 R55:R57">
    <cfRule type="containsBlanks" dxfId="5078" priority="2625">
      <formula>LEN(TRIM(R50))=0</formula>
    </cfRule>
  </conditionalFormatting>
  <conditionalFormatting sqref="R50:R52 R55:R57">
    <cfRule type="cellIs" dxfId="5077" priority="2626" operator="equal">
      <formula>"NO CUMPLEN CON LO SOLICITADO"</formula>
    </cfRule>
  </conditionalFormatting>
  <conditionalFormatting sqref="R50:R52 R55:R57">
    <cfRule type="cellIs" dxfId="5076" priority="2627" operator="equal">
      <formula>"CUMPLEN CON LO SOLICITADO"</formula>
    </cfRule>
  </conditionalFormatting>
  <conditionalFormatting sqref="R50:R52 R55:R57">
    <cfRule type="cellIs" dxfId="5075" priority="2628" operator="equal">
      <formula>"PENDIENTES"</formula>
    </cfRule>
  </conditionalFormatting>
  <conditionalFormatting sqref="R50:R52 R55:R57">
    <cfRule type="cellIs" dxfId="5074" priority="2629" operator="equal">
      <formula>"NINGUNO"</formula>
    </cfRule>
  </conditionalFormatting>
  <conditionalFormatting sqref="H50:H52 H55:H57">
    <cfRule type="notContainsBlanks" dxfId="5073" priority="2630">
      <formula>LEN(TRIM(H50))&gt;0</formula>
    </cfRule>
  </conditionalFormatting>
  <conditionalFormatting sqref="G50:G52 G55:G57">
    <cfRule type="notContainsBlanks" dxfId="5072" priority="2631">
      <formula>LEN(TRIM(G50))&gt;0</formula>
    </cfRule>
  </conditionalFormatting>
  <conditionalFormatting sqref="E55:E57">
    <cfRule type="notContainsBlanks" dxfId="5071" priority="2632">
      <formula>LEN(TRIM(E55))&gt;0</formula>
    </cfRule>
  </conditionalFormatting>
  <conditionalFormatting sqref="D50:D52 D55:D57">
    <cfRule type="notContainsBlanks" dxfId="5070" priority="2633">
      <formula>LEN(TRIM(D50))&gt;0</formula>
    </cfRule>
  </conditionalFormatting>
  <conditionalFormatting sqref="C50:C52 C55:C57">
    <cfRule type="notContainsBlanks" dxfId="5069" priority="2634">
      <formula>LEN(TRIM(C50))&gt;0</formula>
    </cfRule>
  </conditionalFormatting>
  <conditionalFormatting sqref="I50:I52 I55:I57">
    <cfRule type="notContainsBlanks" dxfId="5068" priority="2635">
      <formula>LEN(TRIM(I50))&gt;0</formula>
    </cfRule>
  </conditionalFormatting>
  <conditionalFormatting sqref="N60:N62">
    <cfRule type="expression" dxfId="5067" priority="2636">
      <formula>N60=" "</formula>
    </cfRule>
  </conditionalFormatting>
  <conditionalFormatting sqref="N60:N62">
    <cfRule type="expression" dxfId="5066" priority="2637">
      <formula>N60="NO PRESENTÓ CERTIFICADO"</formula>
    </cfRule>
  </conditionalFormatting>
  <conditionalFormatting sqref="N60:N62">
    <cfRule type="expression" dxfId="5065" priority="2638">
      <formula>N60="PRESENTÓ CERTIFICADO"</formula>
    </cfRule>
  </conditionalFormatting>
  <conditionalFormatting sqref="P60:P62">
    <cfRule type="expression" dxfId="5064" priority="2639">
      <formula>Q60="NO SUBSANABLE"</formula>
    </cfRule>
  </conditionalFormatting>
  <conditionalFormatting sqref="P60:P62">
    <cfRule type="expression" dxfId="5063" priority="2640">
      <formula>Q60="REQUERIMIENTOS SUBSANADOS"</formula>
    </cfRule>
  </conditionalFormatting>
  <conditionalFormatting sqref="P60:P62">
    <cfRule type="expression" dxfId="5062" priority="2641">
      <formula>Q60="PENDIENTES POR SUBSANAR"</formula>
    </cfRule>
  </conditionalFormatting>
  <conditionalFormatting sqref="P60:P62">
    <cfRule type="expression" dxfId="5061" priority="2642">
      <formula>Q60="SIN OBSERVACIÓN"</formula>
    </cfRule>
  </conditionalFormatting>
  <conditionalFormatting sqref="P60:P62">
    <cfRule type="containsBlanks" dxfId="5060" priority="2643">
      <formula>LEN(TRIM(P60))=0</formula>
    </cfRule>
  </conditionalFormatting>
  <conditionalFormatting sqref="R60:R62">
    <cfRule type="containsBlanks" dxfId="5059" priority="2653">
      <formula>LEN(TRIM(R60))=0</formula>
    </cfRule>
  </conditionalFormatting>
  <conditionalFormatting sqref="R60:R62">
    <cfRule type="cellIs" dxfId="5058" priority="2654" operator="equal">
      <formula>"NO CUMPLEN CON LO SOLICITADO"</formula>
    </cfRule>
  </conditionalFormatting>
  <conditionalFormatting sqref="R60:R62">
    <cfRule type="cellIs" dxfId="5057" priority="2655" operator="equal">
      <formula>"CUMPLEN CON LO SOLICITADO"</formula>
    </cfRule>
  </conditionalFormatting>
  <conditionalFormatting sqref="R60:R62">
    <cfRule type="cellIs" dxfId="5056" priority="2656" operator="equal">
      <formula>"PENDIENTES"</formula>
    </cfRule>
  </conditionalFormatting>
  <conditionalFormatting sqref="R60:R62">
    <cfRule type="cellIs" dxfId="5055" priority="2657" operator="equal">
      <formula>"NINGUNO"</formula>
    </cfRule>
  </conditionalFormatting>
  <conditionalFormatting sqref="H60:H62">
    <cfRule type="notContainsBlanks" dxfId="5054" priority="2658">
      <formula>LEN(TRIM(H60))&gt;0</formula>
    </cfRule>
  </conditionalFormatting>
  <conditionalFormatting sqref="G60:G62">
    <cfRule type="notContainsBlanks" dxfId="5053" priority="2659">
      <formula>LEN(TRIM(G60))&gt;0</formula>
    </cfRule>
  </conditionalFormatting>
  <conditionalFormatting sqref="E60:E62">
    <cfRule type="notContainsBlanks" dxfId="5052" priority="2661">
      <formula>LEN(TRIM(E60))&gt;0</formula>
    </cfRule>
  </conditionalFormatting>
  <conditionalFormatting sqref="D60:D62">
    <cfRule type="notContainsBlanks" dxfId="5051" priority="2662">
      <formula>LEN(TRIM(D60))&gt;0</formula>
    </cfRule>
  </conditionalFormatting>
  <conditionalFormatting sqref="C60:C62">
    <cfRule type="notContainsBlanks" dxfId="5050" priority="2663">
      <formula>LEN(TRIM(C60))&gt;0</formula>
    </cfRule>
  </conditionalFormatting>
  <conditionalFormatting sqref="I60:I62">
    <cfRule type="notContainsBlanks" dxfId="5049" priority="2664">
      <formula>LEN(TRIM(I60))&gt;0</formula>
    </cfRule>
  </conditionalFormatting>
  <conditionalFormatting sqref="T45:T47">
    <cfRule type="cellIs" dxfId="5048" priority="2665" operator="equal">
      <formula>"NO"</formula>
    </cfRule>
  </conditionalFormatting>
  <conditionalFormatting sqref="T45:T47">
    <cfRule type="cellIs" dxfId="5047" priority="2666" operator="equal">
      <formula>"SI"</formula>
    </cfRule>
  </conditionalFormatting>
  <conditionalFormatting sqref="N65:N67">
    <cfRule type="expression" dxfId="5046" priority="2669">
      <formula>N65=" "</formula>
    </cfRule>
  </conditionalFormatting>
  <conditionalFormatting sqref="N65:N67">
    <cfRule type="expression" dxfId="5045" priority="2670">
      <formula>N65="NO PRESENTÓ CERTIFICADO"</formula>
    </cfRule>
  </conditionalFormatting>
  <conditionalFormatting sqref="N65:N67">
    <cfRule type="expression" dxfId="5044" priority="2671">
      <formula>N65="PRESENTÓ CERTIFICADO"</formula>
    </cfRule>
  </conditionalFormatting>
  <conditionalFormatting sqref="P65:P67">
    <cfRule type="expression" dxfId="5043" priority="2672">
      <formula>Q65="NO SUBSANABLE"</formula>
    </cfRule>
  </conditionalFormatting>
  <conditionalFormatting sqref="P65:P67">
    <cfRule type="expression" dxfId="5042" priority="2673">
      <formula>Q65="REQUERIMIENTOS SUBSANADOS"</formula>
    </cfRule>
  </conditionalFormatting>
  <conditionalFormatting sqref="P65:P67">
    <cfRule type="expression" dxfId="5041" priority="2674">
      <formula>Q65="PENDIENTES POR SUBSANAR"</formula>
    </cfRule>
  </conditionalFormatting>
  <conditionalFormatting sqref="P65:P67">
    <cfRule type="expression" dxfId="5040" priority="2675">
      <formula>Q65="SIN OBSERVACIÓN"</formula>
    </cfRule>
  </conditionalFormatting>
  <conditionalFormatting sqref="P65:P67">
    <cfRule type="containsBlanks" dxfId="5039" priority="2676">
      <formula>LEN(TRIM(P65))=0</formula>
    </cfRule>
  </conditionalFormatting>
  <conditionalFormatting sqref="R65:R67">
    <cfRule type="containsBlanks" dxfId="5038" priority="2686">
      <formula>LEN(TRIM(R65))=0</formula>
    </cfRule>
  </conditionalFormatting>
  <conditionalFormatting sqref="R65:R67">
    <cfRule type="cellIs" dxfId="5037" priority="2687" operator="equal">
      <formula>"NO CUMPLEN CON LO SOLICITADO"</formula>
    </cfRule>
  </conditionalFormatting>
  <conditionalFormatting sqref="R65:R67">
    <cfRule type="cellIs" dxfId="5036" priority="2688" operator="equal">
      <formula>"CUMPLEN CON LO SOLICITADO"</formula>
    </cfRule>
  </conditionalFormatting>
  <conditionalFormatting sqref="R65:R67">
    <cfRule type="cellIs" dxfId="5035" priority="2689" operator="equal">
      <formula>"PENDIENTES"</formula>
    </cfRule>
  </conditionalFormatting>
  <conditionalFormatting sqref="R65:R67">
    <cfRule type="cellIs" dxfId="5034" priority="2690" operator="equal">
      <formula>"NINGUNO"</formula>
    </cfRule>
  </conditionalFormatting>
  <conditionalFormatting sqref="H65:H67">
    <cfRule type="notContainsBlanks" dxfId="5033" priority="2691">
      <formula>LEN(TRIM(H65))&gt;0</formula>
    </cfRule>
  </conditionalFormatting>
  <conditionalFormatting sqref="G65:G67">
    <cfRule type="notContainsBlanks" dxfId="5032" priority="2692">
      <formula>LEN(TRIM(G65))&gt;0</formula>
    </cfRule>
  </conditionalFormatting>
  <conditionalFormatting sqref="F65:F67">
    <cfRule type="notContainsBlanks" dxfId="5031" priority="2693">
      <formula>LEN(TRIM(F65))&gt;0</formula>
    </cfRule>
  </conditionalFormatting>
  <conditionalFormatting sqref="E65:E67">
    <cfRule type="notContainsBlanks" dxfId="5030" priority="2694">
      <formula>LEN(TRIM(E65))&gt;0</formula>
    </cfRule>
  </conditionalFormatting>
  <conditionalFormatting sqref="D65:D67">
    <cfRule type="notContainsBlanks" dxfId="5029" priority="2695">
      <formula>LEN(TRIM(D65))&gt;0</formula>
    </cfRule>
  </conditionalFormatting>
  <conditionalFormatting sqref="C65:C67">
    <cfRule type="notContainsBlanks" dxfId="5028" priority="2696">
      <formula>LEN(TRIM(C65))&gt;0</formula>
    </cfRule>
  </conditionalFormatting>
  <conditionalFormatting sqref="I65:I67">
    <cfRule type="notContainsBlanks" dxfId="5027" priority="2697">
      <formula>LEN(TRIM(I65))&gt;0</formula>
    </cfRule>
  </conditionalFormatting>
  <conditionalFormatting sqref="N77:N79">
    <cfRule type="expression" dxfId="5026" priority="2700">
      <formula>N77=" "</formula>
    </cfRule>
  </conditionalFormatting>
  <conditionalFormatting sqref="N77:N79">
    <cfRule type="expression" dxfId="5025" priority="2701">
      <formula>N77="NO PRESENTÓ CERTIFICADO"</formula>
    </cfRule>
  </conditionalFormatting>
  <conditionalFormatting sqref="N77:N79">
    <cfRule type="expression" dxfId="5024" priority="2702">
      <formula>N77="PRESENTÓ CERTIFICADO"</formula>
    </cfRule>
  </conditionalFormatting>
  <conditionalFormatting sqref="P77:P79 P82:P84 P87:P89 P97:P99">
    <cfRule type="expression" dxfId="5023" priority="2705">
      <formula>Q77="NO SUBSANABLE"</formula>
    </cfRule>
  </conditionalFormatting>
  <conditionalFormatting sqref="P77:P79 P82:P84 P87:P89 P97:P99">
    <cfRule type="expression" dxfId="5022" priority="2706">
      <formula>Q77="REQUERIMIENTOS SUBSANADOS"</formula>
    </cfRule>
  </conditionalFormatting>
  <conditionalFormatting sqref="P77:P79 P82:P84 P87:P89 P97:P99">
    <cfRule type="expression" dxfId="5021" priority="2707">
      <formula>Q77="PENDIENTES POR SUBSANAR"</formula>
    </cfRule>
  </conditionalFormatting>
  <conditionalFormatting sqref="P77:P79 P82:P84 P87:P89 P97:P99">
    <cfRule type="expression" dxfId="5020" priority="2708">
      <formula>Q77="SIN OBSERVACIÓN"</formula>
    </cfRule>
  </conditionalFormatting>
  <conditionalFormatting sqref="P77:P79 P82:P84 P87:P89 P97:P99">
    <cfRule type="containsBlanks" dxfId="5019" priority="2709">
      <formula>LEN(TRIM(P77))=0</formula>
    </cfRule>
  </conditionalFormatting>
  <conditionalFormatting sqref="Q77:Q79">
    <cfRule type="containsBlanks" dxfId="5018" priority="2714">
      <formula>LEN(TRIM(Q77))=0</formula>
    </cfRule>
  </conditionalFormatting>
  <conditionalFormatting sqref="Q77:Q79">
    <cfRule type="cellIs" dxfId="5017" priority="2715" operator="equal">
      <formula>"REQUERIMIENTOS SUBSANADOS"</formula>
    </cfRule>
  </conditionalFormatting>
  <conditionalFormatting sqref="Q77:Q79">
    <cfRule type="containsText" dxfId="5016" priority="2716" operator="containsText" text="NO SUBSANABLE">
      <formula>NOT(ISERROR(SEARCH(("NO SUBSANABLE"),(Q77))))</formula>
    </cfRule>
  </conditionalFormatting>
  <conditionalFormatting sqref="Q77:Q79">
    <cfRule type="containsText" dxfId="5015" priority="2717" operator="containsText" text="PENDIENTES POR SUBSANAR">
      <formula>NOT(ISERROR(SEARCH(("PENDIENTES POR SUBSANAR"),(Q77))))</formula>
    </cfRule>
  </conditionalFormatting>
  <conditionalFormatting sqref="Q77:Q79">
    <cfRule type="containsText" dxfId="5014" priority="2718" operator="containsText" text="SIN OBSERVACIÓN">
      <formula>NOT(ISERROR(SEARCH(("SIN OBSERVACIÓN"),(Q77))))</formula>
    </cfRule>
  </conditionalFormatting>
  <conditionalFormatting sqref="R77:R79">
    <cfRule type="containsBlanks" dxfId="5013" priority="2719">
      <formula>LEN(TRIM(R77))=0</formula>
    </cfRule>
  </conditionalFormatting>
  <conditionalFormatting sqref="R77:R79">
    <cfRule type="cellIs" dxfId="5012" priority="2720" operator="equal">
      <formula>"NO CUMPLEN CON LO SOLICITADO"</formula>
    </cfRule>
  </conditionalFormatting>
  <conditionalFormatting sqref="R77:R79">
    <cfRule type="cellIs" dxfId="5011" priority="2721" operator="equal">
      <formula>"CUMPLEN CON LO SOLICITADO"</formula>
    </cfRule>
  </conditionalFormatting>
  <conditionalFormatting sqref="R77:R79">
    <cfRule type="cellIs" dxfId="5010" priority="2722" operator="equal">
      <formula>"PENDIENTES"</formula>
    </cfRule>
  </conditionalFormatting>
  <conditionalFormatting sqref="R77:R79">
    <cfRule type="cellIs" dxfId="5009" priority="2723" operator="equal">
      <formula>"NINGUNO"</formula>
    </cfRule>
  </conditionalFormatting>
  <conditionalFormatting sqref="H77:H79">
    <cfRule type="notContainsBlanks" dxfId="5008" priority="2724">
      <formula>LEN(TRIM(H77))&gt;0</formula>
    </cfRule>
  </conditionalFormatting>
  <conditionalFormatting sqref="G77:G79">
    <cfRule type="notContainsBlanks" dxfId="5007" priority="2725">
      <formula>LEN(TRIM(G77))&gt;0</formula>
    </cfRule>
  </conditionalFormatting>
  <conditionalFormatting sqref="F77:F79 F82:F84 F87:F89">
    <cfRule type="notContainsBlanks" dxfId="5006" priority="2726">
      <formula>LEN(TRIM(F77))&gt;0</formula>
    </cfRule>
  </conditionalFormatting>
  <conditionalFormatting sqref="E77:E79">
    <cfRule type="notContainsBlanks" dxfId="5005" priority="2727">
      <formula>LEN(TRIM(E77))&gt;0</formula>
    </cfRule>
  </conditionalFormatting>
  <conditionalFormatting sqref="D77:D79">
    <cfRule type="notContainsBlanks" dxfId="5004" priority="2728">
      <formula>LEN(TRIM(D77))&gt;0</formula>
    </cfRule>
  </conditionalFormatting>
  <conditionalFormatting sqref="C77:C79">
    <cfRule type="notContainsBlanks" dxfId="5003" priority="2729">
      <formula>LEN(TRIM(C77))&gt;0</formula>
    </cfRule>
  </conditionalFormatting>
  <conditionalFormatting sqref="I77:I79">
    <cfRule type="notContainsBlanks" dxfId="5002" priority="2730">
      <formula>LEN(TRIM(I77))&gt;0</formula>
    </cfRule>
  </conditionalFormatting>
  <conditionalFormatting sqref="N82:N84 N87:N89">
    <cfRule type="expression" dxfId="5001" priority="2731">
      <formula>N82=" "</formula>
    </cfRule>
  </conditionalFormatting>
  <conditionalFormatting sqref="N82:N84 N87:N89">
    <cfRule type="expression" dxfId="5000" priority="2732">
      <formula>N82="NO PRESENTÓ CERTIFICADO"</formula>
    </cfRule>
  </conditionalFormatting>
  <conditionalFormatting sqref="N82:N84 N87:N89">
    <cfRule type="expression" dxfId="4999" priority="2733">
      <formula>N82="PRESENTÓ CERTIFICADO"</formula>
    </cfRule>
  </conditionalFormatting>
  <conditionalFormatting sqref="P82:P84 P87:P89">
    <cfRule type="expression" dxfId="4998" priority="2734">
      <formula>Q82="NO SUBSANABLE"</formula>
    </cfRule>
  </conditionalFormatting>
  <conditionalFormatting sqref="P82:P84 P87:P89">
    <cfRule type="expression" dxfId="4997" priority="2735">
      <formula>Q82="REQUERIMIENTOS SUBSANADOS"</formula>
    </cfRule>
  </conditionalFormatting>
  <conditionalFormatting sqref="P82:P84 P87:P89">
    <cfRule type="expression" dxfId="4996" priority="2736">
      <formula>Q82="PENDIENTES POR SUBSANAR"</formula>
    </cfRule>
  </conditionalFormatting>
  <conditionalFormatting sqref="P82:P84 P87:P89">
    <cfRule type="expression" dxfId="4995" priority="2737">
      <formula>Q82="SIN OBSERVACIÓN"</formula>
    </cfRule>
  </conditionalFormatting>
  <conditionalFormatting sqref="P82:P84 P87:P89">
    <cfRule type="containsBlanks" dxfId="4994" priority="2738">
      <formula>LEN(TRIM(P82))=0</formula>
    </cfRule>
  </conditionalFormatting>
  <conditionalFormatting sqref="Q82:Q84 Q87:Q89">
    <cfRule type="containsBlanks" dxfId="4993" priority="2743">
      <formula>LEN(TRIM(Q82))=0</formula>
    </cfRule>
  </conditionalFormatting>
  <conditionalFormatting sqref="Q82:Q84 Q87:Q89">
    <cfRule type="cellIs" dxfId="4992" priority="2744" operator="equal">
      <formula>"REQUERIMIENTOS SUBSANADOS"</formula>
    </cfRule>
  </conditionalFormatting>
  <conditionalFormatting sqref="Q82:Q84 Q87:Q89">
    <cfRule type="containsText" dxfId="4991" priority="2745" operator="containsText" text="NO SUBSANABLE">
      <formula>NOT(ISERROR(SEARCH(("NO SUBSANABLE"),(Q82))))</formula>
    </cfRule>
  </conditionalFormatting>
  <conditionalFormatting sqref="Q82:Q84 Q87:Q89">
    <cfRule type="containsText" dxfId="4990" priority="2746" operator="containsText" text="PENDIENTES POR SUBSANAR">
      <formula>NOT(ISERROR(SEARCH(("PENDIENTES POR SUBSANAR"),(Q82))))</formula>
    </cfRule>
  </conditionalFormatting>
  <conditionalFormatting sqref="Q82:Q84 Q87:Q89">
    <cfRule type="containsText" dxfId="4989" priority="2747" operator="containsText" text="SIN OBSERVACIÓN">
      <formula>NOT(ISERROR(SEARCH(("SIN OBSERVACIÓN"),(Q82))))</formula>
    </cfRule>
  </conditionalFormatting>
  <conditionalFormatting sqref="R82:R84 R87:R89">
    <cfRule type="containsBlanks" dxfId="4988" priority="2748">
      <formula>LEN(TRIM(R82))=0</formula>
    </cfRule>
  </conditionalFormatting>
  <conditionalFormatting sqref="R82:R84 R87:R89">
    <cfRule type="cellIs" dxfId="4987" priority="2749" operator="equal">
      <formula>"NO CUMPLEN CON LO SOLICITADO"</formula>
    </cfRule>
  </conditionalFormatting>
  <conditionalFormatting sqref="R82:R84 R87:R89">
    <cfRule type="cellIs" dxfId="4986" priority="2750" operator="equal">
      <formula>"CUMPLEN CON LO SOLICITADO"</formula>
    </cfRule>
  </conditionalFormatting>
  <conditionalFormatting sqref="R82:R84 R87:R89">
    <cfRule type="cellIs" dxfId="4985" priority="2751" operator="equal">
      <formula>"PENDIENTES"</formula>
    </cfRule>
  </conditionalFormatting>
  <conditionalFormatting sqref="R82:R84 R87:R89">
    <cfRule type="cellIs" dxfId="4984" priority="2752" operator="equal">
      <formula>"NINGUNO"</formula>
    </cfRule>
  </conditionalFormatting>
  <conditionalFormatting sqref="H82:H84 H87:H89">
    <cfRule type="notContainsBlanks" dxfId="4983" priority="2753">
      <formula>LEN(TRIM(H82))&gt;0</formula>
    </cfRule>
  </conditionalFormatting>
  <conditionalFormatting sqref="G82:G84 G87:G89">
    <cfRule type="notContainsBlanks" dxfId="4982" priority="2754">
      <formula>LEN(TRIM(G82))&gt;0</formula>
    </cfRule>
  </conditionalFormatting>
  <conditionalFormatting sqref="E82:E84 E87:E89">
    <cfRule type="notContainsBlanks" dxfId="4981" priority="2755">
      <formula>LEN(TRIM(E82))&gt;0</formula>
    </cfRule>
  </conditionalFormatting>
  <conditionalFormatting sqref="D82:D84 D87:D89">
    <cfRule type="notContainsBlanks" dxfId="4980" priority="2756">
      <formula>LEN(TRIM(D82))&gt;0</formula>
    </cfRule>
  </conditionalFormatting>
  <conditionalFormatting sqref="C82:C84 C87:C89">
    <cfRule type="notContainsBlanks" dxfId="4979" priority="2757">
      <formula>LEN(TRIM(C82))&gt;0</formula>
    </cfRule>
  </conditionalFormatting>
  <conditionalFormatting sqref="I82:I84 I87:I89">
    <cfRule type="notContainsBlanks" dxfId="4978" priority="2758">
      <formula>LEN(TRIM(I82))&gt;0</formula>
    </cfRule>
  </conditionalFormatting>
  <conditionalFormatting sqref="N92:N94">
    <cfRule type="expression" dxfId="4977" priority="2759">
      <formula>N92=" "</formula>
    </cfRule>
  </conditionalFormatting>
  <conditionalFormatting sqref="N92:N94">
    <cfRule type="expression" dxfId="4976" priority="2760">
      <formula>N92="NO PRESENTÓ CERTIFICADO"</formula>
    </cfRule>
  </conditionalFormatting>
  <conditionalFormatting sqref="N92:N94">
    <cfRule type="expression" dxfId="4975" priority="2761">
      <formula>N92="PRESENTÓ CERTIFICADO"</formula>
    </cfRule>
  </conditionalFormatting>
  <conditionalFormatting sqref="R92:R94">
    <cfRule type="containsBlanks" dxfId="4974" priority="2766">
      <formula>LEN(TRIM(R92))=0</formula>
    </cfRule>
  </conditionalFormatting>
  <conditionalFormatting sqref="R92:R94">
    <cfRule type="cellIs" dxfId="4973" priority="2767" operator="equal">
      <formula>"NO CUMPLEN CON LO SOLICITADO"</formula>
    </cfRule>
  </conditionalFormatting>
  <conditionalFormatting sqref="R92:R94">
    <cfRule type="cellIs" dxfId="4972" priority="2768" operator="equal">
      <formula>"CUMPLEN CON LO SOLICITADO"</formula>
    </cfRule>
  </conditionalFormatting>
  <conditionalFormatting sqref="R92:R94">
    <cfRule type="cellIs" dxfId="4971" priority="2769" operator="equal">
      <formula>"PENDIENTES"</formula>
    </cfRule>
  </conditionalFormatting>
  <conditionalFormatting sqref="R92:R94">
    <cfRule type="cellIs" dxfId="4970" priority="2770" operator="equal">
      <formula>"NINGUNO"</formula>
    </cfRule>
  </conditionalFormatting>
  <conditionalFormatting sqref="H92:H94">
    <cfRule type="notContainsBlanks" dxfId="4969" priority="2771">
      <formula>LEN(TRIM(H92))&gt;0</formula>
    </cfRule>
  </conditionalFormatting>
  <conditionalFormatting sqref="G92:G94">
    <cfRule type="notContainsBlanks" dxfId="4968" priority="2772">
      <formula>LEN(TRIM(G92))&gt;0</formula>
    </cfRule>
  </conditionalFormatting>
  <conditionalFormatting sqref="F92:F94">
    <cfRule type="notContainsBlanks" dxfId="4967" priority="2773">
      <formula>LEN(TRIM(F92))&gt;0</formula>
    </cfRule>
  </conditionalFormatting>
  <conditionalFormatting sqref="E92:E94">
    <cfRule type="notContainsBlanks" dxfId="4966" priority="2774">
      <formula>LEN(TRIM(E92))&gt;0</formula>
    </cfRule>
  </conditionalFormatting>
  <conditionalFormatting sqref="D92:D94">
    <cfRule type="notContainsBlanks" dxfId="4965" priority="2775">
      <formula>LEN(TRIM(D92))&gt;0</formula>
    </cfRule>
  </conditionalFormatting>
  <conditionalFormatting sqref="C92:C94">
    <cfRule type="notContainsBlanks" dxfId="4964" priority="2776">
      <formula>LEN(TRIM(C92))&gt;0</formula>
    </cfRule>
  </conditionalFormatting>
  <conditionalFormatting sqref="I92:I94">
    <cfRule type="notContainsBlanks" dxfId="4963" priority="2777">
      <formula>LEN(TRIM(I92))&gt;0</formula>
    </cfRule>
  </conditionalFormatting>
  <conditionalFormatting sqref="T77:T79">
    <cfRule type="cellIs" dxfId="4962" priority="2778" operator="equal">
      <formula>"NO"</formula>
    </cfRule>
  </conditionalFormatting>
  <conditionalFormatting sqref="T77:T79">
    <cfRule type="cellIs" dxfId="4961" priority="2779" operator="equal">
      <formula>"SI"</formula>
    </cfRule>
  </conditionalFormatting>
  <conditionalFormatting sqref="N97:N99">
    <cfRule type="expression" dxfId="4960" priority="2782">
      <formula>N97=" "</formula>
    </cfRule>
  </conditionalFormatting>
  <conditionalFormatting sqref="N97:N99">
    <cfRule type="expression" dxfId="4959" priority="2783">
      <formula>N97="NO PRESENTÓ CERTIFICADO"</formula>
    </cfRule>
  </conditionalFormatting>
  <conditionalFormatting sqref="N97:N99">
    <cfRule type="expression" dxfId="4958" priority="2784">
      <formula>N97="PRESENTÓ CERTIFICADO"</formula>
    </cfRule>
  </conditionalFormatting>
  <conditionalFormatting sqref="P97:P99">
    <cfRule type="expression" dxfId="4957" priority="2785">
      <formula>Q97="NO SUBSANABLE"</formula>
    </cfRule>
  </conditionalFormatting>
  <conditionalFormatting sqref="P97:P99">
    <cfRule type="expression" dxfId="4956" priority="2786">
      <formula>Q97="REQUERIMIENTOS SUBSANADOS"</formula>
    </cfRule>
  </conditionalFormatting>
  <conditionalFormatting sqref="P97:P99">
    <cfRule type="expression" dxfId="4955" priority="2787">
      <formula>Q97="PENDIENTES POR SUBSANAR"</formula>
    </cfRule>
  </conditionalFormatting>
  <conditionalFormatting sqref="P97:P99">
    <cfRule type="expression" dxfId="4954" priority="2788">
      <formula>Q97="SIN OBSERVACIÓN"</formula>
    </cfRule>
  </conditionalFormatting>
  <conditionalFormatting sqref="P97:P99">
    <cfRule type="containsBlanks" dxfId="4953" priority="2789">
      <formula>LEN(TRIM(P97))=0</formula>
    </cfRule>
  </conditionalFormatting>
  <conditionalFormatting sqref="Q97:Q99">
    <cfRule type="containsBlanks" dxfId="4952" priority="2794">
      <formula>LEN(TRIM(Q97))=0</formula>
    </cfRule>
  </conditionalFormatting>
  <conditionalFormatting sqref="Q97:Q99">
    <cfRule type="cellIs" dxfId="4951" priority="2795" operator="equal">
      <formula>"REQUERIMIENTOS SUBSANADOS"</formula>
    </cfRule>
  </conditionalFormatting>
  <conditionalFormatting sqref="Q97:Q99">
    <cfRule type="containsText" dxfId="4950" priority="2796" operator="containsText" text="NO SUBSANABLE">
      <formula>NOT(ISERROR(SEARCH(("NO SUBSANABLE"),(Q97))))</formula>
    </cfRule>
  </conditionalFormatting>
  <conditionalFormatting sqref="Q97:Q99">
    <cfRule type="containsText" dxfId="4949" priority="2797" operator="containsText" text="PENDIENTES POR SUBSANAR">
      <formula>NOT(ISERROR(SEARCH(("PENDIENTES POR SUBSANAR"),(Q97))))</formula>
    </cfRule>
  </conditionalFormatting>
  <conditionalFormatting sqref="Q97:Q99">
    <cfRule type="containsText" dxfId="4948" priority="2798" operator="containsText" text="SIN OBSERVACIÓN">
      <formula>NOT(ISERROR(SEARCH(("SIN OBSERVACIÓN"),(Q97))))</formula>
    </cfRule>
  </conditionalFormatting>
  <conditionalFormatting sqref="R97:R99">
    <cfRule type="containsBlanks" dxfId="4947" priority="2799">
      <formula>LEN(TRIM(R97))=0</formula>
    </cfRule>
  </conditionalFormatting>
  <conditionalFormatting sqref="R97:R99">
    <cfRule type="cellIs" dxfId="4946" priority="2800" operator="equal">
      <formula>"NO CUMPLEN CON LO SOLICITADO"</formula>
    </cfRule>
  </conditionalFormatting>
  <conditionalFormatting sqref="R97:R99">
    <cfRule type="cellIs" dxfId="4945" priority="2801" operator="equal">
      <formula>"CUMPLEN CON LO SOLICITADO"</formula>
    </cfRule>
  </conditionalFormatting>
  <conditionalFormatting sqref="R97:R99">
    <cfRule type="cellIs" dxfId="4944" priority="2802" operator="equal">
      <formula>"PENDIENTES"</formula>
    </cfRule>
  </conditionalFormatting>
  <conditionalFormatting sqref="R97:R99">
    <cfRule type="cellIs" dxfId="4943" priority="2803" operator="equal">
      <formula>"NINGUNO"</formula>
    </cfRule>
  </conditionalFormatting>
  <conditionalFormatting sqref="H97:H99">
    <cfRule type="notContainsBlanks" dxfId="4942" priority="2804">
      <formula>LEN(TRIM(H97))&gt;0</formula>
    </cfRule>
  </conditionalFormatting>
  <conditionalFormatting sqref="G97:G99">
    <cfRule type="notContainsBlanks" dxfId="4941" priority="2805">
      <formula>LEN(TRIM(G97))&gt;0</formula>
    </cfRule>
  </conditionalFormatting>
  <conditionalFormatting sqref="F97:F99">
    <cfRule type="notContainsBlanks" dxfId="4940" priority="2806">
      <formula>LEN(TRIM(F97))&gt;0</formula>
    </cfRule>
  </conditionalFormatting>
  <conditionalFormatting sqref="E97:E99">
    <cfRule type="notContainsBlanks" dxfId="4939" priority="2807">
      <formula>LEN(TRIM(E97))&gt;0</formula>
    </cfRule>
  </conditionalFormatting>
  <conditionalFormatting sqref="D97:D99">
    <cfRule type="notContainsBlanks" dxfId="4938" priority="2808">
      <formula>LEN(TRIM(D97))&gt;0</formula>
    </cfRule>
  </conditionalFormatting>
  <conditionalFormatting sqref="C97:C99">
    <cfRule type="notContainsBlanks" dxfId="4937" priority="2809">
      <formula>LEN(TRIM(C97))&gt;0</formula>
    </cfRule>
  </conditionalFormatting>
  <conditionalFormatting sqref="I97:I99">
    <cfRule type="notContainsBlanks" dxfId="4936" priority="2810">
      <formula>LEN(TRIM(I97))&gt;0</formula>
    </cfRule>
  </conditionalFormatting>
  <conditionalFormatting sqref="N109:N111">
    <cfRule type="expression" dxfId="4935" priority="2813">
      <formula>N109=" "</formula>
    </cfRule>
  </conditionalFormatting>
  <conditionalFormatting sqref="N109:N111">
    <cfRule type="expression" dxfId="4934" priority="2814">
      <formula>N109="NO PRESENTÓ CERTIFICADO"</formula>
    </cfRule>
  </conditionalFormatting>
  <conditionalFormatting sqref="N109:N111">
    <cfRule type="expression" dxfId="4933" priority="2815">
      <formula>N109="PRESENTÓ CERTIFICADO"</formula>
    </cfRule>
  </conditionalFormatting>
  <conditionalFormatting sqref="P109:P111">
    <cfRule type="expression" dxfId="4932" priority="2818">
      <formula>Q109="NO SUBSANABLE"</formula>
    </cfRule>
  </conditionalFormatting>
  <conditionalFormatting sqref="P109:P111">
    <cfRule type="expression" dxfId="4931" priority="2819">
      <formula>Q109="REQUERIMIENTOS SUBSANADOS"</formula>
    </cfRule>
  </conditionalFormatting>
  <conditionalFormatting sqref="P109:P111">
    <cfRule type="expression" dxfId="4930" priority="2820">
      <formula>Q109="PENDIENTES POR SUBSANAR"</formula>
    </cfRule>
  </conditionalFormatting>
  <conditionalFormatting sqref="P109:P111">
    <cfRule type="expression" dxfId="4929" priority="2821">
      <formula>Q109="SIN OBSERVACIÓN"</formula>
    </cfRule>
  </conditionalFormatting>
  <conditionalFormatting sqref="P109:P111">
    <cfRule type="containsBlanks" dxfId="4928" priority="2822">
      <formula>LEN(TRIM(P109))=0</formula>
    </cfRule>
  </conditionalFormatting>
  <conditionalFormatting sqref="Q109:Q111">
    <cfRule type="containsBlanks" dxfId="4927" priority="2827">
      <formula>LEN(TRIM(Q109))=0</formula>
    </cfRule>
  </conditionalFormatting>
  <conditionalFormatting sqref="Q109:Q111">
    <cfRule type="cellIs" dxfId="4926" priority="2828" operator="equal">
      <formula>"REQUERIMIENTOS SUBSANADOS"</formula>
    </cfRule>
  </conditionalFormatting>
  <conditionalFormatting sqref="Q109:Q111">
    <cfRule type="containsText" dxfId="4925" priority="2829" operator="containsText" text="NO SUBSANABLE">
      <formula>NOT(ISERROR(SEARCH(("NO SUBSANABLE"),(Q109))))</formula>
    </cfRule>
  </conditionalFormatting>
  <conditionalFormatting sqref="Q109:Q111">
    <cfRule type="containsText" dxfId="4924" priority="2830" operator="containsText" text="PENDIENTES POR SUBSANAR">
      <formula>NOT(ISERROR(SEARCH(("PENDIENTES POR SUBSANAR"),(Q109))))</formula>
    </cfRule>
  </conditionalFormatting>
  <conditionalFormatting sqref="Q109:Q111">
    <cfRule type="containsText" dxfId="4923" priority="2831" operator="containsText" text="SIN OBSERVACIÓN">
      <formula>NOT(ISERROR(SEARCH(("SIN OBSERVACIÓN"),(Q109))))</formula>
    </cfRule>
  </conditionalFormatting>
  <conditionalFormatting sqref="R109:R111">
    <cfRule type="containsBlanks" dxfId="4922" priority="2832">
      <formula>LEN(TRIM(R109))=0</formula>
    </cfRule>
  </conditionalFormatting>
  <conditionalFormatting sqref="R109:R111">
    <cfRule type="cellIs" dxfId="4921" priority="2833" operator="equal">
      <formula>"NO CUMPLEN CON LO SOLICITADO"</formula>
    </cfRule>
  </conditionalFormatting>
  <conditionalFormatting sqref="R109:R111">
    <cfRule type="cellIs" dxfId="4920" priority="2834" operator="equal">
      <formula>"CUMPLEN CON LO SOLICITADO"</formula>
    </cfRule>
  </conditionalFormatting>
  <conditionalFormatting sqref="R109:R111">
    <cfRule type="cellIs" dxfId="4919" priority="2835" operator="equal">
      <formula>"PENDIENTES"</formula>
    </cfRule>
  </conditionalFormatting>
  <conditionalFormatting sqref="R109:R111">
    <cfRule type="cellIs" dxfId="4918" priority="2836" operator="equal">
      <formula>"NINGUNO"</formula>
    </cfRule>
  </conditionalFormatting>
  <conditionalFormatting sqref="H109:H111">
    <cfRule type="notContainsBlanks" dxfId="4917" priority="2837">
      <formula>LEN(TRIM(H109))&gt;0</formula>
    </cfRule>
  </conditionalFormatting>
  <conditionalFormatting sqref="G109:G111">
    <cfRule type="notContainsBlanks" dxfId="4916" priority="2838">
      <formula>LEN(TRIM(G109))&gt;0</formula>
    </cfRule>
  </conditionalFormatting>
  <conditionalFormatting sqref="F109:F111 F114:F116">
    <cfRule type="notContainsBlanks" dxfId="4915" priority="2839">
      <formula>LEN(TRIM(F109))&gt;0</formula>
    </cfRule>
  </conditionalFormatting>
  <conditionalFormatting sqref="E109:E111">
    <cfRule type="notContainsBlanks" dxfId="4914" priority="2840">
      <formula>LEN(TRIM(E109))&gt;0</formula>
    </cfRule>
  </conditionalFormatting>
  <conditionalFormatting sqref="D109:D111">
    <cfRule type="notContainsBlanks" dxfId="4913" priority="2841">
      <formula>LEN(TRIM(D109))&gt;0</formula>
    </cfRule>
  </conditionalFormatting>
  <conditionalFormatting sqref="C109:C111">
    <cfRule type="notContainsBlanks" dxfId="4912" priority="2842">
      <formula>LEN(TRIM(C109))&gt;0</formula>
    </cfRule>
  </conditionalFormatting>
  <conditionalFormatting sqref="I109:I111">
    <cfRule type="notContainsBlanks" dxfId="4911" priority="2843">
      <formula>LEN(TRIM(I109))&gt;0</formula>
    </cfRule>
  </conditionalFormatting>
  <conditionalFormatting sqref="N114:N116 N119:N121">
    <cfRule type="expression" dxfId="4910" priority="2844">
      <formula>N114=" "</formula>
    </cfRule>
  </conditionalFormatting>
  <conditionalFormatting sqref="N114:N116 N119:N121">
    <cfRule type="expression" dxfId="4909" priority="2845">
      <formula>N114="NO PRESENTÓ CERTIFICADO"</formula>
    </cfRule>
  </conditionalFormatting>
  <conditionalFormatting sqref="N114:N116 N119:N121">
    <cfRule type="expression" dxfId="4908" priority="2846">
      <formula>N114="PRESENTÓ CERTIFICADO"</formula>
    </cfRule>
  </conditionalFormatting>
  <conditionalFormatting sqref="P114:P116 P119:P121 P124:P126 P129:P131">
    <cfRule type="expression" dxfId="4907" priority="2847">
      <formula>Q114="NO SUBSANABLE"</formula>
    </cfRule>
  </conditionalFormatting>
  <conditionalFormatting sqref="P114:P116 P119:P121 P124:P126 P129:P131">
    <cfRule type="expression" dxfId="4906" priority="2848">
      <formula>Q114="REQUERIMIENTOS SUBSANADOS"</formula>
    </cfRule>
  </conditionalFormatting>
  <conditionalFormatting sqref="P114:P116 P119:P121 P124:P126 P129:P131">
    <cfRule type="expression" dxfId="4905" priority="2849">
      <formula>Q114="PENDIENTES POR SUBSANAR"</formula>
    </cfRule>
  </conditionalFormatting>
  <conditionalFormatting sqref="P114:P116 P119:P121 P124:P126 P129:P131">
    <cfRule type="expression" dxfId="4904" priority="2850">
      <formula>Q114="SIN OBSERVACIÓN"</formula>
    </cfRule>
  </conditionalFormatting>
  <conditionalFormatting sqref="P114:P116 P119:P121 P124:P126 P129:P131">
    <cfRule type="containsBlanks" dxfId="4903" priority="2851">
      <formula>LEN(TRIM(P114))=0</formula>
    </cfRule>
  </conditionalFormatting>
  <conditionalFormatting sqref="Q114:Q116 Q119:Q121">
    <cfRule type="containsBlanks" dxfId="4902" priority="2856">
      <formula>LEN(TRIM(Q114))=0</formula>
    </cfRule>
  </conditionalFormatting>
  <conditionalFormatting sqref="Q114:Q116 Q119:Q121">
    <cfRule type="cellIs" dxfId="4901" priority="2857" operator="equal">
      <formula>"REQUERIMIENTOS SUBSANADOS"</formula>
    </cfRule>
  </conditionalFormatting>
  <conditionalFormatting sqref="Q114:Q116 Q119:Q121">
    <cfRule type="containsText" dxfId="4900" priority="2858" operator="containsText" text="NO SUBSANABLE">
      <formula>NOT(ISERROR(SEARCH(("NO SUBSANABLE"),(Q114))))</formula>
    </cfRule>
  </conditionalFormatting>
  <conditionalFormatting sqref="Q114:Q116 Q119:Q121">
    <cfRule type="containsText" dxfId="4899" priority="2859" operator="containsText" text="PENDIENTES POR SUBSANAR">
      <formula>NOT(ISERROR(SEARCH(("PENDIENTES POR SUBSANAR"),(Q114))))</formula>
    </cfRule>
  </conditionalFormatting>
  <conditionalFormatting sqref="Q114:Q116 Q119:Q121">
    <cfRule type="containsText" dxfId="4898" priority="2860" operator="containsText" text="SIN OBSERVACIÓN">
      <formula>NOT(ISERROR(SEARCH(("SIN OBSERVACIÓN"),(Q114))))</formula>
    </cfRule>
  </conditionalFormatting>
  <conditionalFormatting sqref="R114:R116 R119:R121">
    <cfRule type="containsBlanks" dxfId="4897" priority="2861">
      <formula>LEN(TRIM(R114))=0</formula>
    </cfRule>
  </conditionalFormatting>
  <conditionalFormatting sqref="R114:R116 R119:R121">
    <cfRule type="cellIs" dxfId="4896" priority="2862" operator="equal">
      <formula>"NO CUMPLEN CON LO SOLICITADO"</formula>
    </cfRule>
  </conditionalFormatting>
  <conditionalFormatting sqref="R114:R116 R119:R121">
    <cfRule type="cellIs" dxfId="4895" priority="2863" operator="equal">
      <formula>"CUMPLEN CON LO SOLICITADO"</formula>
    </cfRule>
  </conditionalFormatting>
  <conditionalFormatting sqref="R114:R116 R119:R121">
    <cfRule type="cellIs" dxfId="4894" priority="2864" operator="equal">
      <formula>"PENDIENTES"</formula>
    </cfRule>
  </conditionalFormatting>
  <conditionalFormatting sqref="R114:R116 R119:R121">
    <cfRule type="cellIs" dxfId="4893" priority="2865" operator="equal">
      <formula>"NINGUNO"</formula>
    </cfRule>
  </conditionalFormatting>
  <conditionalFormatting sqref="H114:H116 H119:H121">
    <cfRule type="notContainsBlanks" dxfId="4892" priority="2866">
      <formula>LEN(TRIM(H114))&gt;0</formula>
    </cfRule>
  </conditionalFormatting>
  <conditionalFormatting sqref="G114:G116 G119:G121">
    <cfRule type="notContainsBlanks" dxfId="4891" priority="2867">
      <formula>LEN(TRIM(G114))&gt;0</formula>
    </cfRule>
  </conditionalFormatting>
  <conditionalFormatting sqref="F119:F121">
    <cfRule type="notContainsBlanks" dxfId="4890" priority="2868">
      <formula>LEN(TRIM(F119))&gt;0</formula>
    </cfRule>
  </conditionalFormatting>
  <conditionalFormatting sqref="E114:E116 E119:E121">
    <cfRule type="notContainsBlanks" dxfId="4889" priority="2869">
      <formula>LEN(TRIM(E114))&gt;0</formula>
    </cfRule>
  </conditionalFormatting>
  <conditionalFormatting sqref="D114:D116 D119:D121">
    <cfRule type="notContainsBlanks" dxfId="4888" priority="2870">
      <formula>LEN(TRIM(D114))&gt;0</formula>
    </cfRule>
  </conditionalFormatting>
  <conditionalFormatting sqref="C114:C116 C119:C121">
    <cfRule type="notContainsBlanks" dxfId="4887" priority="2871">
      <formula>LEN(TRIM(C114))&gt;0</formula>
    </cfRule>
  </conditionalFormatting>
  <conditionalFormatting sqref="I114:I116 I119:I121">
    <cfRule type="notContainsBlanks" dxfId="4886" priority="2872">
      <formula>LEN(TRIM(I114))&gt;0</formula>
    </cfRule>
  </conditionalFormatting>
  <conditionalFormatting sqref="N124:N126">
    <cfRule type="expression" dxfId="4885" priority="2873">
      <formula>N124=" "</formula>
    </cfRule>
  </conditionalFormatting>
  <conditionalFormatting sqref="N124:N126">
    <cfRule type="expression" dxfId="4884" priority="2874">
      <formula>N124="NO PRESENTÓ CERTIFICADO"</formula>
    </cfRule>
  </conditionalFormatting>
  <conditionalFormatting sqref="N124:N126">
    <cfRule type="expression" dxfId="4883" priority="2875">
      <formula>N124="PRESENTÓ CERTIFICADO"</formula>
    </cfRule>
  </conditionalFormatting>
  <conditionalFormatting sqref="P124:P126">
    <cfRule type="expression" dxfId="4882" priority="2876">
      <formula>Q124="NO SUBSANABLE"</formula>
    </cfRule>
  </conditionalFormatting>
  <conditionalFormatting sqref="P124:P126">
    <cfRule type="expression" dxfId="4881" priority="2877">
      <formula>Q124="REQUERIMIENTOS SUBSANADOS"</formula>
    </cfRule>
  </conditionalFormatting>
  <conditionalFormatting sqref="P124:P126">
    <cfRule type="expression" dxfId="4880" priority="2878">
      <formula>Q124="PENDIENTES POR SUBSANAR"</formula>
    </cfRule>
  </conditionalFormatting>
  <conditionalFormatting sqref="P124:P126">
    <cfRule type="expression" dxfId="4879" priority="2879">
      <formula>Q124="SIN OBSERVACIÓN"</formula>
    </cfRule>
  </conditionalFormatting>
  <conditionalFormatting sqref="P124:P126">
    <cfRule type="containsBlanks" dxfId="4878" priority="2880">
      <formula>LEN(TRIM(P124))=0</formula>
    </cfRule>
  </conditionalFormatting>
  <conditionalFormatting sqref="Q124:Q126">
    <cfRule type="containsBlanks" dxfId="4877" priority="2885">
      <formula>LEN(TRIM(Q124))=0</formula>
    </cfRule>
  </conditionalFormatting>
  <conditionalFormatting sqref="Q124:Q126">
    <cfRule type="cellIs" dxfId="4876" priority="2886" operator="equal">
      <formula>"REQUERIMIENTOS SUBSANADOS"</formula>
    </cfRule>
  </conditionalFormatting>
  <conditionalFormatting sqref="Q124:Q126">
    <cfRule type="containsText" dxfId="4875" priority="2887" operator="containsText" text="NO SUBSANABLE">
      <formula>NOT(ISERROR(SEARCH(("NO SUBSANABLE"),(Q124))))</formula>
    </cfRule>
  </conditionalFormatting>
  <conditionalFormatting sqref="Q124:Q126">
    <cfRule type="containsText" dxfId="4874" priority="2888" operator="containsText" text="PENDIENTES POR SUBSANAR">
      <formula>NOT(ISERROR(SEARCH(("PENDIENTES POR SUBSANAR"),(Q124))))</formula>
    </cfRule>
  </conditionalFormatting>
  <conditionalFormatting sqref="Q124:Q126">
    <cfRule type="containsText" dxfId="4873" priority="2889" operator="containsText" text="SIN OBSERVACIÓN">
      <formula>NOT(ISERROR(SEARCH(("SIN OBSERVACIÓN"),(Q124))))</formula>
    </cfRule>
  </conditionalFormatting>
  <conditionalFormatting sqref="R124:R126">
    <cfRule type="containsBlanks" dxfId="4872" priority="2890">
      <formula>LEN(TRIM(R124))=0</formula>
    </cfRule>
  </conditionalFormatting>
  <conditionalFormatting sqref="R124:R126">
    <cfRule type="cellIs" dxfId="4871" priority="2891" operator="equal">
      <formula>"NO CUMPLEN CON LO SOLICITADO"</formula>
    </cfRule>
  </conditionalFormatting>
  <conditionalFormatting sqref="R124:R126">
    <cfRule type="cellIs" dxfId="4870" priority="2892" operator="equal">
      <formula>"CUMPLEN CON LO SOLICITADO"</formula>
    </cfRule>
  </conditionalFormatting>
  <conditionalFormatting sqref="R124:R126">
    <cfRule type="cellIs" dxfId="4869" priority="2893" operator="equal">
      <formula>"PENDIENTES"</formula>
    </cfRule>
  </conditionalFormatting>
  <conditionalFormatting sqref="R124:R126">
    <cfRule type="cellIs" dxfId="4868" priority="2894" operator="equal">
      <formula>"NINGUNO"</formula>
    </cfRule>
  </conditionalFormatting>
  <conditionalFormatting sqref="H124:H126">
    <cfRule type="notContainsBlanks" dxfId="4867" priority="2895">
      <formula>LEN(TRIM(H124))&gt;0</formula>
    </cfRule>
  </conditionalFormatting>
  <conditionalFormatting sqref="G124:G126">
    <cfRule type="notContainsBlanks" dxfId="4866" priority="2896">
      <formula>LEN(TRIM(G124))&gt;0</formula>
    </cfRule>
  </conditionalFormatting>
  <conditionalFormatting sqref="F124:F126">
    <cfRule type="notContainsBlanks" dxfId="4865" priority="2897">
      <formula>LEN(TRIM(F124))&gt;0</formula>
    </cfRule>
  </conditionalFormatting>
  <conditionalFormatting sqref="E124:E126">
    <cfRule type="notContainsBlanks" dxfId="4864" priority="2898">
      <formula>LEN(TRIM(E124))&gt;0</formula>
    </cfRule>
  </conditionalFormatting>
  <conditionalFormatting sqref="D124:D126">
    <cfRule type="notContainsBlanks" dxfId="4863" priority="2899">
      <formula>LEN(TRIM(D124))&gt;0</formula>
    </cfRule>
  </conditionalFormatting>
  <conditionalFormatting sqref="C124:C126">
    <cfRule type="notContainsBlanks" dxfId="4862" priority="2900">
      <formula>LEN(TRIM(C124))&gt;0</formula>
    </cfRule>
  </conditionalFormatting>
  <conditionalFormatting sqref="I124:I126">
    <cfRule type="notContainsBlanks" dxfId="4861" priority="2901">
      <formula>LEN(TRIM(I124))&gt;0</formula>
    </cfRule>
  </conditionalFormatting>
  <conditionalFormatting sqref="T109:T111">
    <cfRule type="cellIs" dxfId="4860" priority="2902" operator="equal">
      <formula>"NO"</formula>
    </cfRule>
  </conditionalFormatting>
  <conditionalFormatting sqref="T109:T111">
    <cfRule type="cellIs" dxfId="4859" priority="2903" operator="equal">
      <formula>"SI"</formula>
    </cfRule>
  </conditionalFormatting>
  <conditionalFormatting sqref="N129:N131">
    <cfRule type="expression" dxfId="4858" priority="2906">
      <formula>N129=" "</formula>
    </cfRule>
  </conditionalFormatting>
  <conditionalFormatting sqref="N129:N131">
    <cfRule type="expression" dxfId="4857" priority="2907">
      <formula>N129="NO PRESENTÓ CERTIFICADO"</formula>
    </cfRule>
  </conditionalFormatting>
  <conditionalFormatting sqref="N129:N131">
    <cfRule type="expression" dxfId="4856" priority="2908">
      <formula>N129="PRESENTÓ CERTIFICADO"</formula>
    </cfRule>
  </conditionalFormatting>
  <conditionalFormatting sqref="P129:P131">
    <cfRule type="expression" dxfId="4855" priority="2909">
      <formula>Q129="NO SUBSANABLE"</formula>
    </cfRule>
  </conditionalFormatting>
  <conditionalFormatting sqref="P129:P131">
    <cfRule type="expression" dxfId="4854" priority="2910">
      <formula>Q129="REQUERIMIENTOS SUBSANADOS"</formula>
    </cfRule>
  </conditionalFormatting>
  <conditionalFormatting sqref="P129:P131">
    <cfRule type="expression" dxfId="4853" priority="2911">
      <formula>Q129="PENDIENTES POR SUBSANAR"</formula>
    </cfRule>
  </conditionalFormatting>
  <conditionalFormatting sqref="P129:P131">
    <cfRule type="expression" dxfId="4852" priority="2912">
      <formula>Q129="SIN OBSERVACIÓN"</formula>
    </cfRule>
  </conditionalFormatting>
  <conditionalFormatting sqref="P129:P131">
    <cfRule type="containsBlanks" dxfId="4851" priority="2913">
      <formula>LEN(TRIM(P129))=0</formula>
    </cfRule>
  </conditionalFormatting>
  <conditionalFormatting sqref="Q129:Q131">
    <cfRule type="containsBlanks" dxfId="4850" priority="2918">
      <formula>LEN(TRIM(Q129))=0</formula>
    </cfRule>
  </conditionalFormatting>
  <conditionalFormatting sqref="Q129:Q131">
    <cfRule type="cellIs" dxfId="4849" priority="2919" operator="equal">
      <formula>"REQUERIMIENTOS SUBSANADOS"</formula>
    </cfRule>
  </conditionalFormatting>
  <conditionalFormatting sqref="Q129:Q131">
    <cfRule type="containsText" dxfId="4848" priority="2920" operator="containsText" text="NO SUBSANABLE">
      <formula>NOT(ISERROR(SEARCH(("NO SUBSANABLE"),(Q129))))</formula>
    </cfRule>
  </conditionalFormatting>
  <conditionalFormatting sqref="Q129:Q131">
    <cfRule type="containsText" dxfId="4847" priority="2921" operator="containsText" text="PENDIENTES POR SUBSANAR">
      <formula>NOT(ISERROR(SEARCH(("PENDIENTES POR SUBSANAR"),(Q129))))</formula>
    </cfRule>
  </conditionalFormatting>
  <conditionalFormatting sqref="Q129:Q131">
    <cfRule type="containsText" dxfId="4846" priority="2922" operator="containsText" text="SIN OBSERVACIÓN">
      <formula>NOT(ISERROR(SEARCH(("SIN OBSERVACIÓN"),(Q129))))</formula>
    </cfRule>
  </conditionalFormatting>
  <conditionalFormatting sqref="R129:R131">
    <cfRule type="containsBlanks" dxfId="4845" priority="2923">
      <formula>LEN(TRIM(R129))=0</formula>
    </cfRule>
  </conditionalFormatting>
  <conditionalFormatting sqref="R129:R131">
    <cfRule type="cellIs" dxfId="4844" priority="2924" operator="equal">
      <formula>"NO CUMPLEN CON LO SOLICITADO"</formula>
    </cfRule>
  </conditionalFormatting>
  <conditionalFormatting sqref="R129:R131">
    <cfRule type="cellIs" dxfId="4843" priority="2925" operator="equal">
      <formula>"CUMPLEN CON LO SOLICITADO"</formula>
    </cfRule>
  </conditionalFormatting>
  <conditionalFormatting sqref="R129:R131">
    <cfRule type="cellIs" dxfId="4842" priority="2926" operator="equal">
      <formula>"PENDIENTES"</formula>
    </cfRule>
  </conditionalFormatting>
  <conditionalFormatting sqref="R129:R131">
    <cfRule type="cellIs" dxfId="4841" priority="2927" operator="equal">
      <formula>"NINGUNO"</formula>
    </cfRule>
  </conditionalFormatting>
  <conditionalFormatting sqref="H129:H131">
    <cfRule type="notContainsBlanks" dxfId="4840" priority="2928">
      <formula>LEN(TRIM(H129))&gt;0</formula>
    </cfRule>
  </conditionalFormatting>
  <conditionalFormatting sqref="G129:G131">
    <cfRule type="notContainsBlanks" dxfId="4839" priority="2929">
      <formula>LEN(TRIM(G129))&gt;0</formula>
    </cfRule>
  </conditionalFormatting>
  <conditionalFormatting sqref="F129:F131">
    <cfRule type="notContainsBlanks" dxfId="4838" priority="2930">
      <formula>LEN(TRIM(F129))&gt;0</formula>
    </cfRule>
  </conditionalFormatting>
  <conditionalFormatting sqref="E129:E131">
    <cfRule type="notContainsBlanks" dxfId="4837" priority="2931">
      <formula>LEN(TRIM(E129))&gt;0</formula>
    </cfRule>
  </conditionalFormatting>
  <conditionalFormatting sqref="D129:D131">
    <cfRule type="notContainsBlanks" dxfId="4836" priority="2932">
      <formula>LEN(TRIM(D129))&gt;0</formula>
    </cfRule>
  </conditionalFormatting>
  <conditionalFormatting sqref="C129:C131">
    <cfRule type="notContainsBlanks" dxfId="4835" priority="2933">
      <formula>LEN(TRIM(C129))&gt;0</formula>
    </cfRule>
  </conditionalFormatting>
  <conditionalFormatting sqref="I129:I131">
    <cfRule type="notContainsBlanks" dxfId="4834" priority="2934">
      <formula>LEN(TRIM(I129))&gt;0</formula>
    </cfRule>
  </conditionalFormatting>
  <conditionalFormatting sqref="N141:N143">
    <cfRule type="expression" dxfId="4833" priority="2937">
      <formula>N141=" "</formula>
    </cfRule>
  </conditionalFormatting>
  <conditionalFormatting sqref="N141:N143">
    <cfRule type="expression" dxfId="4832" priority="2938">
      <formula>N141="NO PRESENTÓ CERTIFICADO"</formula>
    </cfRule>
  </conditionalFormatting>
  <conditionalFormatting sqref="N141:N143">
    <cfRule type="expression" dxfId="4831" priority="2939">
      <formula>N141="PRESENTÓ CERTIFICADO"</formula>
    </cfRule>
  </conditionalFormatting>
  <conditionalFormatting sqref="P141:P143">
    <cfRule type="expression" dxfId="4830" priority="2942">
      <formula>Q141="NO SUBSANABLE"</formula>
    </cfRule>
  </conditionalFormatting>
  <conditionalFormatting sqref="P141:P143">
    <cfRule type="expression" dxfId="4829" priority="2943">
      <formula>Q141="REQUERIMIENTOS SUBSANADOS"</formula>
    </cfRule>
  </conditionalFormatting>
  <conditionalFormatting sqref="P141:P143">
    <cfRule type="expression" dxfId="4828" priority="2944">
      <formula>Q141="PENDIENTES POR SUBSANAR"</formula>
    </cfRule>
  </conditionalFormatting>
  <conditionalFormatting sqref="P141:P143">
    <cfRule type="expression" dxfId="4827" priority="2945">
      <formula>Q141="SIN OBSERVACIÓN"</formula>
    </cfRule>
  </conditionalFormatting>
  <conditionalFormatting sqref="P141:P143">
    <cfRule type="containsBlanks" dxfId="4826" priority="2946">
      <formula>LEN(TRIM(P141))=0</formula>
    </cfRule>
  </conditionalFormatting>
  <conditionalFormatting sqref="Q141:Q143">
    <cfRule type="containsBlanks" dxfId="4825" priority="2951">
      <formula>LEN(TRIM(Q141))=0</formula>
    </cfRule>
  </conditionalFormatting>
  <conditionalFormatting sqref="Q141:Q143">
    <cfRule type="cellIs" dxfId="4824" priority="2952" operator="equal">
      <formula>"REQUERIMIENTOS SUBSANADOS"</formula>
    </cfRule>
  </conditionalFormatting>
  <conditionalFormatting sqref="Q141:Q143">
    <cfRule type="containsText" dxfId="4823" priority="2953" operator="containsText" text="NO SUBSANABLE">
      <formula>NOT(ISERROR(SEARCH(("NO SUBSANABLE"),(Q141))))</formula>
    </cfRule>
  </conditionalFormatting>
  <conditionalFormatting sqref="Q141:Q143">
    <cfRule type="containsText" dxfId="4822" priority="2954" operator="containsText" text="PENDIENTES POR SUBSANAR">
      <formula>NOT(ISERROR(SEARCH(("PENDIENTES POR SUBSANAR"),(Q141))))</formula>
    </cfRule>
  </conditionalFormatting>
  <conditionalFormatting sqref="Q141:Q143">
    <cfRule type="containsText" dxfId="4821" priority="2955" operator="containsText" text="SIN OBSERVACIÓN">
      <formula>NOT(ISERROR(SEARCH(("SIN OBSERVACIÓN"),(Q141))))</formula>
    </cfRule>
  </conditionalFormatting>
  <conditionalFormatting sqref="R141:R143">
    <cfRule type="containsBlanks" dxfId="4820" priority="2956">
      <formula>LEN(TRIM(R141))=0</formula>
    </cfRule>
  </conditionalFormatting>
  <conditionalFormatting sqref="R141:R143">
    <cfRule type="cellIs" dxfId="4819" priority="2957" operator="equal">
      <formula>"NO CUMPLEN CON LO SOLICITADO"</formula>
    </cfRule>
  </conditionalFormatting>
  <conditionalFormatting sqref="R141:R143">
    <cfRule type="cellIs" dxfId="4818" priority="2958" operator="equal">
      <formula>"CUMPLEN CON LO SOLICITADO"</formula>
    </cfRule>
  </conditionalFormatting>
  <conditionalFormatting sqref="R141:R143">
    <cfRule type="cellIs" dxfId="4817" priority="2959" operator="equal">
      <formula>"PENDIENTES"</formula>
    </cfRule>
  </conditionalFormatting>
  <conditionalFormatting sqref="R141:R143">
    <cfRule type="cellIs" dxfId="4816" priority="2960" operator="equal">
      <formula>"NINGUNO"</formula>
    </cfRule>
  </conditionalFormatting>
  <conditionalFormatting sqref="H141:H143">
    <cfRule type="notContainsBlanks" dxfId="4815" priority="2961">
      <formula>LEN(TRIM(H141))&gt;0</formula>
    </cfRule>
  </conditionalFormatting>
  <conditionalFormatting sqref="G141:G143">
    <cfRule type="notContainsBlanks" dxfId="4814" priority="2962">
      <formula>LEN(TRIM(G141))&gt;0</formula>
    </cfRule>
  </conditionalFormatting>
  <conditionalFormatting sqref="F141:F143">
    <cfRule type="notContainsBlanks" dxfId="4813" priority="2963">
      <formula>LEN(TRIM(F141))&gt;0</formula>
    </cfRule>
  </conditionalFormatting>
  <conditionalFormatting sqref="E141:E143">
    <cfRule type="notContainsBlanks" dxfId="4812" priority="2964">
      <formula>LEN(TRIM(E141))&gt;0</formula>
    </cfRule>
  </conditionalFormatting>
  <conditionalFormatting sqref="D141:D143">
    <cfRule type="notContainsBlanks" dxfId="4811" priority="2965">
      <formula>LEN(TRIM(D141))&gt;0</formula>
    </cfRule>
  </conditionalFormatting>
  <conditionalFormatting sqref="C141:C143">
    <cfRule type="notContainsBlanks" dxfId="4810" priority="2966">
      <formula>LEN(TRIM(C141))&gt;0</formula>
    </cfRule>
  </conditionalFormatting>
  <conditionalFormatting sqref="I141:I143">
    <cfRule type="notContainsBlanks" dxfId="4809" priority="2967">
      <formula>LEN(TRIM(I141))&gt;0</formula>
    </cfRule>
  </conditionalFormatting>
  <conditionalFormatting sqref="N146:N148 N151:N153">
    <cfRule type="expression" dxfId="4808" priority="2968">
      <formula>N146=" "</formula>
    </cfRule>
  </conditionalFormatting>
  <conditionalFormatting sqref="N146:N148 N151:N153">
    <cfRule type="expression" dxfId="4807" priority="2969">
      <formula>N146="NO PRESENTÓ CERTIFICADO"</formula>
    </cfRule>
  </conditionalFormatting>
  <conditionalFormatting sqref="N146:N148 N151:N153">
    <cfRule type="expression" dxfId="4806" priority="2970">
      <formula>N146="PRESENTÓ CERTIFICADO"</formula>
    </cfRule>
  </conditionalFormatting>
  <conditionalFormatting sqref="P146:P148 P151:P153">
    <cfRule type="expression" dxfId="4805" priority="2971">
      <formula>Q146="NO SUBSANABLE"</formula>
    </cfRule>
  </conditionalFormatting>
  <conditionalFormatting sqref="P146:P148 P151:P153">
    <cfRule type="expression" dxfId="4804" priority="2972">
      <formula>Q146="REQUERIMIENTOS SUBSANADOS"</formula>
    </cfRule>
  </conditionalFormatting>
  <conditionalFormatting sqref="P146:P148 P151:P153">
    <cfRule type="expression" dxfId="4803" priority="2973">
      <formula>Q146="PENDIENTES POR SUBSANAR"</formula>
    </cfRule>
  </conditionalFormatting>
  <conditionalFormatting sqref="P146:P148 P151:P153">
    <cfRule type="expression" dxfId="4802" priority="2974">
      <formula>Q146="SIN OBSERVACIÓN"</formula>
    </cfRule>
  </conditionalFormatting>
  <conditionalFormatting sqref="P146:P148 P151:P153">
    <cfRule type="containsBlanks" dxfId="4801" priority="2975">
      <formula>LEN(TRIM(P146))=0</formula>
    </cfRule>
  </conditionalFormatting>
  <conditionalFormatting sqref="Q146:Q148 Q151:Q153">
    <cfRule type="containsBlanks" dxfId="4800" priority="2980">
      <formula>LEN(TRIM(Q146))=0</formula>
    </cfRule>
  </conditionalFormatting>
  <conditionalFormatting sqref="Q146:Q148 Q151:Q153">
    <cfRule type="cellIs" dxfId="4799" priority="2981" operator="equal">
      <formula>"REQUERIMIENTOS SUBSANADOS"</formula>
    </cfRule>
  </conditionalFormatting>
  <conditionalFormatting sqref="Q146:Q148 Q151:Q153">
    <cfRule type="containsText" dxfId="4798" priority="2982" operator="containsText" text="NO SUBSANABLE">
      <formula>NOT(ISERROR(SEARCH(("NO SUBSANABLE"),(Q146))))</formula>
    </cfRule>
  </conditionalFormatting>
  <conditionalFormatting sqref="Q146:Q148 Q151:Q153">
    <cfRule type="containsText" dxfId="4797" priority="2983" operator="containsText" text="PENDIENTES POR SUBSANAR">
      <formula>NOT(ISERROR(SEARCH(("PENDIENTES POR SUBSANAR"),(Q146))))</formula>
    </cfRule>
  </conditionalFormatting>
  <conditionalFormatting sqref="Q146:Q148 Q151:Q153">
    <cfRule type="containsText" dxfId="4796" priority="2984" operator="containsText" text="SIN OBSERVACIÓN">
      <formula>NOT(ISERROR(SEARCH(("SIN OBSERVACIÓN"),(Q146))))</formula>
    </cfRule>
  </conditionalFormatting>
  <conditionalFormatting sqref="R146:R148 R151:R153">
    <cfRule type="containsBlanks" dxfId="4795" priority="2985">
      <formula>LEN(TRIM(R146))=0</formula>
    </cfRule>
  </conditionalFormatting>
  <conditionalFormatting sqref="R146:R148 R151:R153">
    <cfRule type="cellIs" dxfId="4794" priority="2986" operator="equal">
      <formula>"NO CUMPLEN CON LO SOLICITADO"</formula>
    </cfRule>
  </conditionalFormatting>
  <conditionalFormatting sqref="R146:R148 R151:R153">
    <cfRule type="cellIs" dxfId="4793" priority="2987" operator="equal">
      <formula>"CUMPLEN CON LO SOLICITADO"</formula>
    </cfRule>
  </conditionalFormatting>
  <conditionalFormatting sqref="R146:R148 R151:R153">
    <cfRule type="cellIs" dxfId="4792" priority="2988" operator="equal">
      <formula>"PENDIENTES"</formula>
    </cfRule>
  </conditionalFormatting>
  <conditionalFormatting sqref="R146:R148 R151:R153">
    <cfRule type="cellIs" dxfId="4791" priority="2989" operator="equal">
      <formula>"NINGUNO"</formula>
    </cfRule>
  </conditionalFormatting>
  <conditionalFormatting sqref="H146:H148 H151:H153">
    <cfRule type="notContainsBlanks" dxfId="4790" priority="2990">
      <formula>LEN(TRIM(H146))&gt;0</formula>
    </cfRule>
  </conditionalFormatting>
  <conditionalFormatting sqref="G146:G148 G151:G153">
    <cfRule type="notContainsBlanks" dxfId="4789" priority="2991">
      <formula>LEN(TRIM(G146))&gt;0</formula>
    </cfRule>
  </conditionalFormatting>
  <conditionalFormatting sqref="F146:F148 F151:F153 F156:F158">
    <cfRule type="notContainsBlanks" dxfId="4788" priority="2992">
      <formula>LEN(TRIM(F146))&gt;0</formula>
    </cfRule>
  </conditionalFormatting>
  <conditionalFormatting sqref="E146:E148 E151:E153">
    <cfRule type="notContainsBlanks" dxfId="4787" priority="2993">
      <formula>LEN(TRIM(E146))&gt;0</formula>
    </cfRule>
  </conditionalFormatting>
  <conditionalFormatting sqref="D146:D148 D151:D153">
    <cfRule type="notContainsBlanks" dxfId="4786" priority="2994">
      <formula>LEN(TRIM(D146))&gt;0</formula>
    </cfRule>
  </conditionalFormatting>
  <conditionalFormatting sqref="C146:C148 C151:C153">
    <cfRule type="notContainsBlanks" dxfId="4785" priority="2995">
      <formula>LEN(TRIM(C146))&gt;0</formula>
    </cfRule>
  </conditionalFormatting>
  <conditionalFormatting sqref="I141:I143 I146:I148 I151:I153">
    <cfRule type="notContainsBlanks" dxfId="4784" priority="2996">
      <formula>LEN(TRIM(I141))&gt;0</formula>
    </cfRule>
  </conditionalFormatting>
  <conditionalFormatting sqref="N156:N158">
    <cfRule type="expression" dxfId="4783" priority="2997">
      <formula>N156=" "</formula>
    </cfRule>
  </conditionalFormatting>
  <conditionalFormatting sqref="N156:N158">
    <cfRule type="expression" dxfId="4782" priority="2998">
      <formula>N156="NO PRESENTÓ CERTIFICADO"</formula>
    </cfRule>
  </conditionalFormatting>
  <conditionalFormatting sqref="N156:N158">
    <cfRule type="expression" dxfId="4781" priority="2999">
      <formula>N156="PRESENTÓ CERTIFICADO"</formula>
    </cfRule>
  </conditionalFormatting>
  <conditionalFormatting sqref="P156:P158">
    <cfRule type="expression" dxfId="4780" priority="3000">
      <formula>Q156="NO SUBSANABLE"</formula>
    </cfRule>
  </conditionalFormatting>
  <conditionalFormatting sqref="P156:P158">
    <cfRule type="expression" dxfId="4779" priority="3001">
      <formula>Q156="REQUERIMIENTOS SUBSANADOS"</formula>
    </cfRule>
  </conditionalFormatting>
  <conditionalFormatting sqref="P156:P158">
    <cfRule type="expression" dxfId="4778" priority="3002">
      <formula>Q156="PENDIENTES POR SUBSANAR"</formula>
    </cfRule>
  </conditionalFormatting>
  <conditionalFormatting sqref="P156:P158">
    <cfRule type="expression" dxfId="4777" priority="3003">
      <formula>Q156="SIN OBSERVACIÓN"</formula>
    </cfRule>
  </conditionalFormatting>
  <conditionalFormatting sqref="P156:P158">
    <cfRule type="containsBlanks" dxfId="4776" priority="3004">
      <formula>LEN(TRIM(P156))=0</formula>
    </cfRule>
  </conditionalFormatting>
  <conditionalFormatting sqref="Q156:Q158">
    <cfRule type="containsBlanks" dxfId="4775" priority="3009">
      <formula>LEN(TRIM(Q156))=0</formula>
    </cfRule>
  </conditionalFormatting>
  <conditionalFormatting sqref="Q156:Q158">
    <cfRule type="cellIs" dxfId="4774" priority="3010" operator="equal">
      <formula>"REQUERIMIENTOS SUBSANADOS"</formula>
    </cfRule>
  </conditionalFormatting>
  <conditionalFormatting sqref="Q156:Q158">
    <cfRule type="containsText" dxfId="4773" priority="3011" operator="containsText" text="NO SUBSANABLE">
      <formula>NOT(ISERROR(SEARCH(("NO SUBSANABLE"),(Q156))))</formula>
    </cfRule>
  </conditionalFormatting>
  <conditionalFormatting sqref="Q156:Q158">
    <cfRule type="containsText" dxfId="4772" priority="3012" operator="containsText" text="PENDIENTES POR SUBSANAR">
      <formula>NOT(ISERROR(SEARCH(("PENDIENTES POR SUBSANAR"),(Q156))))</formula>
    </cfRule>
  </conditionalFormatting>
  <conditionalFormatting sqref="Q156:Q158">
    <cfRule type="containsText" dxfId="4771" priority="3013" operator="containsText" text="SIN OBSERVACIÓN">
      <formula>NOT(ISERROR(SEARCH(("SIN OBSERVACIÓN"),(Q156))))</formula>
    </cfRule>
  </conditionalFormatting>
  <conditionalFormatting sqref="R156:R158">
    <cfRule type="containsBlanks" dxfId="4770" priority="3014">
      <formula>LEN(TRIM(R156))=0</formula>
    </cfRule>
  </conditionalFormatting>
  <conditionalFormatting sqref="R156:R158">
    <cfRule type="cellIs" dxfId="4769" priority="3015" operator="equal">
      <formula>"NO CUMPLEN CON LO SOLICITADO"</formula>
    </cfRule>
  </conditionalFormatting>
  <conditionalFormatting sqref="R156:R158">
    <cfRule type="cellIs" dxfId="4768" priority="3016" operator="equal">
      <formula>"CUMPLEN CON LO SOLICITADO"</formula>
    </cfRule>
  </conditionalFormatting>
  <conditionalFormatting sqref="R156:R158">
    <cfRule type="cellIs" dxfId="4767" priority="3017" operator="equal">
      <formula>"PENDIENTES"</formula>
    </cfRule>
  </conditionalFormatting>
  <conditionalFormatting sqref="R156:R158">
    <cfRule type="cellIs" dxfId="4766" priority="3018" operator="equal">
      <formula>"NINGUNO"</formula>
    </cfRule>
  </conditionalFormatting>
  <conditionalFormatting sqref="H156:H158">
    <cfRule type="notContainsBlanks" dxfId="4765" priority="3019">
      <formula>LEN(TRIM(H156))&gt;0</formula>
    </cfRule>
  </conditionalFormatting>
  <conditionalFormatting sqref="G156:G158">
    <cfRule type="notContainsBlanks" dxfId="4764" priority="3020">
      <formula>LEN(TRIM(G156))&gt;0</formula>
    </cfRule>
  </conditionalFormatting>
  <conditionalFormatting sqref="E156:E158">
    <cfRule type="notContainsBlanks" dxfId="4763" priority="3021">
      <formula>LEN(TRIM(E156))&gt;0</formula>
    </cfRule>
  </conditionalFormatting>
  <conditionalFormatting sqref="D156:D158">
    <cfRule type="notContainsBlanks" dxfId="4762" priority="3022">
      <formula>LEN(TRIM(D156))&gt;0</formula>
    </cfRule>
  </conditionalFormatting>
  <conditionalFormatting sqref="C156:C158">
    <cfRule type="notContainsBlanks" dxfId="4761" priority="3023">
      <formula>LEN(TRIM(C156))&gt;0</formula>
    </cfRule>
  </conditionalFormatting>
  <conditionalFormatting sqref="I156:I158">
    <cfRule type="notContainsBlanks" dxfId="4760" priority="3024">
      <formula>LEN(TRIM(I156))&gt;0</formula>
    </cfRule>
  </conditionalFormatting>
  <conditionalFormatting sqref="T141:T143">
    <cfRule type="cellIs" dxfId="4759" priority="3025" operator="equal">
      <formula>"NO"</formula>
    </cfRule>
  </conditionalFormatting>
  <conditionalFormatting sqref="T141:T143">
    <cfRule type="cellIs" dxfId="4758" priority="3026" operator="equal">
      <formula>"SI"</formula>
    </cfRule>
  </conditionalFormatting>
  <conditionalFormatting sqref="N161:N163">
    <cfRule type="expression" dxfId="4757" priority="3029">
      <formula>N161=" "</formula>
    </cfRule>
  </conditionalFormatting>
  <conditionalFormatting sqref="N161:N163">
    <cfRule type="expression" dxfId="4756" priority="3030">
      <formula>N161="NO PRESENTÓ CERTIFICADO"</formula>
    </cfRule>
  </conditionalFormatting>
  <conditionalFormatting sqref="N161:N163">
    <cfRule type="expression" dxfId="4755" priority="3031">
      <formula>N161="PRESENTÓ CERTIFICADO"</formula>
    </cfRule>
  </conditionalFormatting>
  <conditionalFormatting sqref="P161:P163">
    <cfRule type="expression" dxfId="4754" priority="3032">
      <formula>Q161="NO SUBSANABLE"</formula>
    </cfRule>
  </conditionalFormatting>
  <conditionalFormatting sqref="P161:P163">
    <cfRule type="expression" dxfId="4753" priority="3033">
      <formula>Q161="REQUERIMIENTOS SUBSANADOS"</formula>
    </cfRule>
  </conditionalFormatting>
  <conditionalFormatting sqref="P161:P163">
    <cfRule type="expression" dxfId="4752" priority="3034">
      <formula>Q161="PENDIENTES POR SUBSANAR"</formula>
    </cfRule>
  </conditionalFormatting>
  <conditionalFormatting sqref="P161:P163">
    <cfRule type="expression" dxfId="4751" priority="3035">
      <formula>Q161="SIN OBSERVACIÓN"</formula>
    </cfRule>
  </conditionalFormatting>
  <conditionalFormatting sqref="P161:P163">
    <cfRule type="containsBlanks" dxfId="4750" priority="3036">
      <formula>LEN(TRIM(P161))=0</formula>
    </cfRule>
  </conditionalFormatting>
  <conditionalFormatting sqref="Q161:Q163">
    <cfRule type="containsBlanks" dxfId="4749" priority="3041">
      <formula>LEN(TRIM(Q161))=0</formula>
    </cfRule>
  </conditionalFormatting>
  <conditionalFormatting sqref="Q161:Q163">
    <cfRule type="cellIs" dxfId="4748" priority="3042" operator="equal">
      <formula>"REQUERIMIENTOS SUBSANADOS"</formula>
    </cfRule>
  </conditionalFormatting>
  <conditionalFormatting sqref="Q161:Q163">
    <cfRule type="containsText" dxfId="4747" priority="3043" operator="containsText" text="NO SUBSANABLE">
      <formula>NOT(ISERROR(SEARCH(("NO SUBSANABLE"),(Q161))))</formula>
    </cfRule>
  </conditionalFormatting>
  <conditionalFormatting sqref="Q161:Q163">
    <cfRule type="containsText" dxfId="4746" priority="3044" operator="containsText" text="PENDIENTES POR SUBSANAR">
      <formula>NOT(ISERROR(SEARCH(("PENDIENTES POR SUBSANAR"),(Q161))))</formula>
    </cfRule>
  </conditionalFormatting>
  <conditionalFormatting sqref="Q161:Q163">
    <cfRule type="containsText" dxfId="4745" priority="3045" operator="containsText" text="SIN OBSERVACIÓN">
      <formula>NOT(ISERROR(SEARCH(("SIN OBSERVACIÓN"),(Q161))))</formula>
    </cfRule>
  </conditionalFormatting>
  <conditionalFormatting sqref="R161:R163">
    <cfRule type="containsBlanks" dxfId="4744" priority="3046">
      <formula>LEN(TRIM(R161))=0</formula>
    </cfRule>
  </conditionalFormatting>
  <conditionalFormatting sqref="R161:R163">
    <cfRule type="cellIs" dxfId="4743" priority="3047" operator="equal">
      <formula>"NO CUMPLEN CON LO SOLICITADO"</formula>
    </cfRule>
  </conditionalFormatting>
  <conditionalFormatting sqref="R161:R163">
    <cfRule type="cellIs" dxfId="4742" priority="3048" operator="equal">
      <formula>"CUMPLEN CON LO SOLICITADO"</formula>
    </cfRule>
  </conditionalFormatting>
  <conditionalFormatting sqref="R161:R163">
    <cfRule type="cellIs" dxfId="4741" priority="3049" operator="equal">
      <formula>"PENDIENTES"</formula>
    </cfRule>
  </conditionalFormatting>
  <conditionalFormatting sqref="R161:R163">
    <cfRule type="cellIs" dxfId="4740" priority="3050" operator="equal">
      <formula>"NINGUNO"</formula>
    </cfRule>
  </conditionalFormatting>
  <conditionalFormatting sqref="H161:H163">
    <cfRule type="notContainsBlanks" dxfId="4739" priority="3051">
      <formula>LEN(TRIM(H161))&gt;0</formula>
    </cfRule>
  </conditionalFormatting>
  <conditionalFormatting sqref="G161:G163">
    <cfRule type="notContainsBlanks" dxfId="4738" priority="3052">
      <formula>LEN(TRIM(G161))&gt;0</formula>
    </cfRule>
  </conditionalFormatting>
  <conditionalFormatting sqref="F161:F163">
    <cfRule type="notContainsBlanks" dxfId="4737" priority="3053">
      <formula>LEN(TRIM(F161))&gt;0</formula>
    </cfRule>
  </conditionalFormatting>
  <conditionalFormatting sqref="E161:E163">
    <cfRule type="notContainsBlanks" dxfId="4736" priority="3054">
      <formula>LEN(TRIM(E161))&gt;0</formula>
    </cfRule>
  </conditionalFormatting>
  <conditionalFormatting sqref="D161:D163">
    <cfRule type="notContainsBlanks" dxfId="4735" priority="3055">
      <formula>LEN(TRIM(D161))&gt;0</formula>
    </cfRule>
  </conditionalFormatting>
  <conditionalFormatting sqref="C161:C163">
    <cfRule type="notContainsBlanks" dxfId="4734" priority="3056">
      <formula>LEN(TRIM(C161))&gt;0</formula>
    </cfRule>
  </conditionalFormatting>
  <conditionalFormatting sqref="I161:I163">
    <cfRule type="notContainsBlanks" dxfId="4733" priority="3057">
      <formula>LEN(TRIM(I161))&gt;0</formula>
    </cfRule>
  </conditionalFormatting>
  <conditionalFormatting sqref="N173">
    <cfRule type="expression" dxfId="4732" priority="3060">
      <formula>N173=" "</formula>
    </cfRule>
  </conditionalFormatting>
  <conditionalFormatting sqref="N173">
    <cfRule type="expression" dxfId="4731" priority="3061">
      <formula>N173="NO PRESENTÓ CERTIFICADO"</formula>
    </cfRule>
  </conditionalFormatting>
  <conditionalFormatting sqref="N173">
    <cfRule type="expression" dxfId="4730" priority="3062">
      <formula>N173="PRESENTÓ CERTIFICADO"</formula>
    </cfRule>
  </conditionalFormatting>
  <conditionalFormatting sqref="P173">
    <cfRule type="expression" dxfId="4729" priority="3065">
      <formula>Q173="NO SUBSANABLE"</formula>
    </cfRule>
  </conditionalFormatting>
  <conditionalFormatting sqref="P173">
    <cfRule type="expression" dxfId="4728" priority="3066">
      <formula>Q173="REQUERIMIENTOS SUBSANADOS"</formula>
    </cfRule>
  </conditionalFormatting>
  <conditionalFormatting sqref="P173">
    <cfRule type="expression" dxfId="4727" priority="3067">
      <formula>Q173="PENDIENTES POR SUBSANAR"</formula>
    </cfRule>
  </conditionalFormatting>
  <conditionalFormatting sqref="P173">
    <cfRule type="expression" dxfId="4726" priority="3068">
      <formula>Q173="SIN OBSERVACIÓN"</formula>
    </cfRule>
  </conditionalFormatting>
  <conditionalFormatting sqref="P173">
    <cfRule type="containsBlanks" dxfId="4725" priority="3069">
      <formula>LEN(TRIM(P173))=0</formula>
    </cfRule>
  </conditionalFormatting>
  <conditionalFormatting sqref="O173">
    <cfRule type="cellIs" dxfId="4724" priority="3070" operator="equal">
      <formula>"PENDIENTE POR DESCRIPCIÓN"</formula>
    </cfRule>
  </conditionalFormatting>
  <conditionalFormatting sqref="O173">
    <cfRule type="cellIs" dxfId="4723" priority="3071" operator="equal">
      <formula>"DESCRIPCIÓN INSUFICIENTE"</formula>
    </cfRule>
  </conditionalFormatting>
  <conditionalFormatting sqref="O173">
    <cfRule type="cellIs" dxfId="4722" priority="3072" operator="equal">
      <formula>"NO ESTÁ ACORDE A ITEM 5.2.1 (T.R.)"</formula>
    </cfRule>
  </conditionalFormatting>
  <conditionalFormatting sqref="O173">
    <cfRule type="cellIs" dxfId="4721" priority="3073" operator="equal">
      <formula>"ACORDE A ITEM 5.2. (TR)"</formula>
    </cfRule>
  </conditionalFormatting>
  <conditionalFormatting sqref="Q173">
    <cfRule type="containsBlanks" dxfId="4720" priority="3074">
      <formula>LEN(TRIM(Q173))=0</formula>
    </cfRule>
  </conditionalFormatting>
  <conditionalFormatting sqref="Q173">
    <cfRule type="cellIs" dxfId="4719" priority="3075" operator="equal">
      <formula>"REQUERIMIENTOS SUBSANADOS"</formula>
    </cfRule>
  </conditionalFormatting>
  <conditionalFormatting sqref="Q173">
    <cfRule type="containsText" dxfId="4718" priority="3076" operator="containsText" text="NO SUBSANABLE">
      <formula>NOT(ISERROR(SEARCH(("NO SUBSANABLE"),(Q173))))</formula>
    </cfRule>
  </conditionalFormatting>
  <conditionalFormatting sqref="Q173">
    <cfRule type="containsText" dxfId="4717" priority="3077" operator="containsText" text="PENDIENTES POR SUBSANAR">
      <formula>NOT(ISERROR(SEARCH(("PENDIENTES POR SUBSANAR"),(Q173))))</formula>
    </cfRule>
  </conditionalFormatting>
  <conditionalFormatting sqref="Q173">
    <cfRule type="containsText" dxfId="4716" priority="3078" operator="containsText" text="SIN OBSERVACIÓN">
      <formula>NOT(ISERROR(SEARCH(("SIN OBSERVACIÓN"),(Q173))))</formula>
    </cfRule>
  </conditionalFormatting>
  <conditionalFormatting sqref="R173">
    <cfRule type="containsBlanks" dxfId="4715" priority="3079">
      <formula>LEN(TRIM(R173))=0</formula>
    </cfRule>
  </conditionalFormatting>
  <conditionalFormatting sqref="R173">
    <cfRule type="cellIs" dxfId="4714" priority="3080" operator="equal">
      <formula>"NO CUMPLEN CON LO SOLICITADO"</formula>
    </cfRule>
  </conditionalFormatting>
  <conditionalFormatting sqref="R173">
    <cfRule type="cellIs" dxfId="4713" priority="3081" operator="equal">
      <formula>"CUMPLEN CON LO SOLICITADO"</formula>
    </cfRule>
  </conditionalFormatting>
  <conditionalFormatting sqref="R173">
    <cfRule type="cellIs" dxfId="4712" priority="3082" operator="equal">
      <formula>"PENDIENTES"</formula>
    </cfRule>
  </conditionalFormatting>
  <conditionalFormatting sqref="R173">
    <cfRule type="cellIs" dxfId="4711" priority="3083" operator="equal">
      <formula>"NINGUNO"</formula>
    </cfRule>
  </conditionalFormatting>
  <conditionalFormatting sqref="H173">
    <cfRule type="notContainsBlanks" dxfId="4710" priority="3084">
      <formula>LEN(TRIM(H173))&gt;0</formula>
    </cfRule>
  </conditionalFormatting>
  <conditionalFormatting sqref="G173">
    <cfRule type="notContainsBlanks" dxfId="4709" priority="3085">
      <formula>LEN(TRIM(G173))&gt;0</formula>
    </cfRule>
  </conditionalFormatting>
  <conditionalFormatting sqref="F173">
    <cfRule type="notContainsBlanks" dxfId="4708" priority="3086">
      <formula>LEN(TRIM(F173))&gt;0</formula>
    </cfRule>
  </conditionalFormatting>
  <conditionalFormatting sqref="E173">
    <cfRule type="notContainsBlanks" dxfId="4707" priority="3087">
      <formula>LEN(TRIM(E173))&gt;0</formula>
    </cfRule>
  </conditionalFormatting>
  <conditionalFormatting sqref="D173">
    <cfRule type="notContainsBlanks" dxfId="4706" priority="3088">
      <formula>LEN(TRIM(D173))&gt;0</formula>
    </cfRule>
  </conditionalFormatting>
  <conditionalFormatting sqref="C173">
    <cfRule type="notContainsBlanks" dxfId="4705" priority="3089">
      <formula>LEN(TRIM(C173))&gt;0</formula>
    </cfRule>
  </conditionalFormatting>
  <conditionalFormatting sqref="I173">
    <cfRule type="notContainsBlanks" dxfId="4704" priority="3090">
      <formula>LEN(TRIM(I173))&gt;0</formula>
    </cfRule>
  </conditionalFormatting>
  <conditionalFormatting sqref="P176 P179">
    <cfRule type="expression" dxfId="4703" priority="3094">
      <formula>Q176="NO SUBSANABLE"</formula>
    </cfRule>
  </conditionalFormatting>
  <conditionalFormatting sqref="P176 P179">
    <cfRule type="expression" dxfId="4702" priority="3095">
      <formula>Q176="REQUERIMIENTOS SUBSANADOS"</formula>
    </cfRule>
  </conditionalFormatting>
  <conditionalFormatting sqref="P176 P179">
    <cfRule type="expression" dxfId="4701" priority="3096">
      <formula>Q176="PENDIENTES POR SUBSANAR"</formula>
    </cfRule>
  </conditionalFormatting>
  <conditionalFormatting sqref="P176 P179">
    <cfRule type="expression" dxfId="4700" priority="3097">
      <formula>Q176="SIN OBSERVACIÓN"</formula>
    </cfRule>
  </conditionalFormatting>
  <conditionalFormatting sqref="P176 P179">
    <cfRule type="containsBlanks" dxfId="4699" priority="3098">
      <formula>LEN(TRIM(P176))=0</formula>
    </cfRule>
  </conditionalFormatting>
  <conditionalFormatting sqref="H176 H179">
    <cfRule type="notContainsBlanks" dxfId="4698" priority="3113">
      <formula>LEN(TRIM(H176))&gt;0</formula>
    </cfRule>
  </conditionalFormatting>
  <conditionalFormatting sqref="G176 G179">
    <cfRule type="notContainsBlanks" dxfId="4697" priority="3114">
      <formula>LEN(TRIM(G176))&gt;0</formula>
    </cfRule>
  </conditionalFormatting>
  <conditionalFormatting sqref="F176 F179">
    <cfRule type="notContainsBlanks" dxfId="4696" priority="3115">
      <formula>LEN(TRIM(F176))&gt;0</formula>
    </cfRule>
  </conditionalFormatting>
  <conditionalFormatting sqref="E176 E179">
    <cfRule type="notContainsBlanks" dxfId="4695" priority="3116">
      <formula>LEN(TRIM(E176))&gt;0</formula>
    </cfRule>
  </conditionalFormatting>
  <conditionalFormatting sqref="D176 D179">
    <cfRule type="notContainsBlanks" dxfId="4694" priority="3117">
      <formula>LEN(TRIM(D176))&gt;0</formula>
    </cfRule>
  </conditionalFormatting>
  <conditionalFormatting sqref="C176 C179">
    <cfRule type="notContainsBlanks" dxfId="4693" priority="3118">
      <formula>LEN(TRIM(C176))&gt;0</formula>
    </cfRule>
  </conditionalFormatting>
  <conditionalFormatting sqref="I176 I179">
    <cfRule type="notContainsBlanks" dxfId="4692" priority="3119">
      <formula>LEN(TRIM(I176))&gt;0</formula>
    </cfRule>
  </conditionalFormatting>
  <conditionalFormatting sqref="P182">
    <cfRule type="expression" dxfId="4691" priority="3123">
      <formula>Q182="NO SUBSANABLE"</formula>
    </cfRule>
  </conditionalFormatting>
  <conditionalFormatting sqref="P182">
    <cfRule type="expression" dxfId="4690" priority="3124">
      <formula>Q182="REQUERIMIENTOS SUBSANADOS"</formula>
    </cfRule>
  </conditionalFormatting>
  <conditionalFormatting sqref="P182">
    <cfRule type="expression" dxfId="4689" priority="3125">
      <formula>Q182="PENDIENTES POR SUBSANAR"</formula>
    </cfRule>
  </conditionalFormatting>
  <conditionalFormatting sqref="P182">
    <cfRule type="expression" dxfId="4688" priority="3126">
      <formula>Q182="SIN OBSERVACIÓN"</formula>
    </cfRule>
  </conditionalFormatting>
  <conditionalFormatting sqref="P182">
    <cfRule type="containsBlanks" dxfId="4687" priority="3127">
      <formula>LEN(TRIM(P182))=0</formula>
    </cfRule>
  </conditionalFormatting>
  <conditionalFormatting sqref="H182">
    <cfRule type="notContainsBlanks" dxfId="4686" priority="3142">
      <formula>LEN(TRIM(H182))&gt;0</formula>
    </cfRule>
  </conditionalFormatting>
  <conditionalFormatting sqref="G182">
    <cfRule type="notContainsBlanks" dxfId="4685" priority="3143">
      <formula>LEN(TRIM(G182))&gt;0</formula>
    </cfRule>
  </conditionalFormatting>
  <conditionalFormatting sqref="F182">
    <cfRule type="notContainsBlanks" dxfId="4684" priority="3144">
      <formula>LEN(TRIM(F182))&gt;0</formula>
    </cfRule>
  </conditionalFormatting>
  <conditionalFormatting sqref="E182">
    <cfRule type="notContainsBlanks" dxfId="4683" priority="3145">
      <formula>LEN(TRIM(E182))&gt;0</formula>
    </cfRule>
  </conditionalFormatting>
  <conditionalFormatting sqref="D182">
    <cfRule type="notContainsBlanks" dxfId="4682" priority="3146">
      <formula>LEN(TRIM(D182))&gt;0</formula>
    </cfRule>
  </conditionalFormatting>
  <conditionalFormatting sqref="C182">
    <cfRule type="notContainsBlanks" dxfId="4681" priority="3147">
      <formula>LEN(TRIM(C182))&gt;0</formula>
    </cfRule>
  </conditionalFormatting>
  <conditionalFormatting sqref="I182">
    <cfRule type="notContainsBlanks" dxfId="4680" priority="3148">
      <formula>LEN(TRIM(I182))&gt;0</formula>
    </cfRule>
  </conditionalFormatting>
  <conditionalFormatting sqref="T173">
    <cfRule type="cellIs" dxfId="4679" priority="3149" operator="equal">
      <formula>"NO"</formula>
    </cfRule>
  </conditionalFormatting>
  <conditionalFormatting sqref="T173">
    <cfRule type="cellIs" dxfId="4678" priority="3150" operator="equal">
      <formula>"SI"</formula>
    </cfRule>
  </conditionalFormatting>
  <conditionalFormatting sqref="S176 S179 S182 S185">
    <cfRule type="cellIs" dxfId="4677" priority="3151" operator="greaterThan">
      <formula>0</formula>
    </cfRule>
  </conditionalFormatting>
  <conditionalFormatting sqref="S176 S179 S182 S185">
    <cfRule type="cellIs" dxfId="4676" priority="3152" operator="equal">
      <formula>0</formula>
    </cfRule>
  </conditionalFormatting>
  <conditionalFormatting sqref="P185">
    <cfRule type="expression" dxfId="4675" priority="3156">
      <formula>Q185="NO SUBSANABLE"</formula>
    </cfRule>
  </conditionalFormatting>
  <conditionalFormatting sqref="P185">
    <cfRule type="expression" dxfId="4674" priority="3157">
      <formula>Q185="REQUERIMIENTOS SUBSANADOS"</formula>
    </cfRule>
  </conditionalFormatting>
  <conditionalFormatting sqref="P185">
    <cfRule type="expression" dxfId="4673" priority="3158">
      <formula>Q185="PENDIENTES POR SUBSANAR"</formula>
    </cfRule>
  </conditionalFormatting>
  <conditionalFormatting sqref="P185">
    <cfRule type="expression" dxfId="4672" priority="3159">
      <formula>Q185="SIN OBSERVACIÓN"</formula>
    </cfRule>
  </conditionalFormatting>
  <conditionalFormatting sqref="P185">
    <cfRule type="containsBlanks" dxfId="4671" priority="3160">
      <formula>LEN(TRIM(P185))=0</formula>
    </cfRule>
  </conditionalFormatting>
  <conditionalFormatting sqref="H185">
    <cfRule type="notContainsBlanks" dxfId="4670" priority="3175">
      <formula>LEN(TRIM(H185))&gt;0</formula>
    </cfRule>
  </conditionalFormatting>
  <conditionalFormatting sqref="G185">
    <cfRule type="notContainsBlanks" dxfId="4669" priority="3176">
      <formula>LEN(TRIM(G185))&gt;0</formula>
    </cfRule>
  </conditionalFormatting>
  <conditionalFormatting sqref="F185">
    <cfRule type="notContainsBlanks" dxfId="4668" priority="3177">
      <formula>LEN(TRIM(F185))&gt;0</formula>
    </cfRule>
  </conditionalFormatting>
  <conditionalFormatting sqref="E185">
    <cfRule type="notContainsBlanks" dxfId="4667" priority="3178">
      <formula>LEN(TRIM(E185))&gt;0</formula>
    </cfRule>
  </conditionalFormatting>
  <conditionalFormatting sqref="D185">
    <cfRule type="notContainsBlanks" dxfId="4666" priority="3179">
      <formula>LEN(TRIM(D185))&gt;0</formula>
    </cfRule>
  </conditionalFormatting>
  <conditionalFormatting sqref="C185">
    <cfRule type="notContainsBlanks" dxfId="4665" priority="3180">
      <formula>LEN(TRIM(C185))&gt;0</formula>
    </cfRule>
  </conditionalFormatting>
  <conditionalFormatting sqref="I185">
    <cfRule type="notContainsBlanks" dxfId="4664" priority="3181">
      <formula>LEN(TRIM(I185))&gt;0</formula>
    </cfRule>
  </conditionalFormatting>
  <conditionalFormatting sqref="J58:J59">
    <cfRule type="cellIs" dxfId="4663" priority="3184" operator="equal">
      <formula>"NO CUMPLE"</formula>
    </cfRule>
  </conditionalFormatting>
  <conditionalFormatting sqref="J58:J59">
    <cfRule type="cellIs" dxfId="4662" priority="3185" operator="equal">
      <formula>"CUMPLE"</formula>
    </cfRule>
  </conditionalFormatting>
  <conditionalFormatting sqref="M49">
    <cfRule type="expression" dxfId="4661" priority="3202">
      <formula>L49="NO CUMPLE"</formula>
    </cfRule>
  </conditionalFormatting>
  <conditionalFormatting sqref="M49">
    <cfRule type="expression" dxfId="4660" priority="3203">
      <formula>L49="CUMPLE"</formula>
    </cfRule>
  </conditionalFormatting>
  <conditionalFormatting sqref="J47">
    <cfRule type="cellIs" dxfId="4659" priority="3204" operator="equal">
      <formula>"NO CUMPLE"</formula>
    </cfRule>
  </conditionalFormatting>
  <conditionalFormatting sqref="J47">
    <cfRule type="cellIs" dxfId="4658" priority="3205" operator="equal">
      <formula>"CUMPLE"</formula>
    </cfRule>
  </conditionalFormatting>
  <conditionalFormatting sqref="L49">
    <cfRule type="cellIs" dxfId="4657" priority="3206" operator="equal">
      <formula>"NO CUMPLE"</formula>
    </cfRule>
  </conditionalFormatting>
  <conditionalFormatting sqref="L49">
    <cfRule type="cellIs" dxfId="4656" priority="3207" operator="equal">
      <formula>"CUMPLE"</formula>
    </cfRule>
  </conditionalFormatting>
  <conditionalFormatting sqref="J48:J49">
    <cfRule type="cellIs" dxfId="4655" priority="3208" operator="equal">
      <formula>"NO CUMPLE"</formula>
    </cfRule>
  </conditionalFormatting>
  <conditionalFormatting sqref="J48:J49">
    <cfRule type="cellIs" dxfId="4654" priority="3209" operator="equal">
      <formula>"CUMPLE"</formula>
    </cfRule>
  </conditionalFormatting>
  <conditionalFormatting sqref="J52">
    <cfRule type="cellIs" dxfId="4653" priority="3210" operator="equal">
      <formula>"NO CUMPLE"</formula>
    </cfRule>
  </conditionalFormatting>
  <conditionalFormatting sqref="J52">
    <cfRule type="cellIs" dxfId="4652" priority="3211" operator="equal">
      <formula>"CUMPLE"</formula>
    </cfRule>
  </conditionalFormatting>
  <conditionalFormatting sqref="J53:J54">
    <cfRule type="cellIs" dxfId="4651" priority="3212" operator="equal">
      <formula>"NO CUMPLE"</formula>
    </cfRule>
  </conditionalFormatting>
  <conditionalFormatting sqref="J53:J54">
    <cfRule type="cellIs" dxfId="4650" priority="3213" operator="equal">
      <formula>"CUMPLE"</formula>
    </cfRule>
  </conditionalFormatting>
  <conditionalFormatting sqref="J57">
    <cfRule type="cellIs" dxfId="4649" priority="3214" operator="equal">
      <formula>"NO CUMPLE"</formula>
    </cfRule>
  </conditionalFormatting>
  <conditionalFormatting sqref="J57">
    <cfRule type="cellIs" dxfId="4648" priority="3215" operator="equal">
      <formula>"CUMPLE"</formula>
    </cfRule>
  </conditionalFormatting>
  <conditionalFormatting sqref="J62">
    <cfRule type="cellIs" dxfId="4647" priority="3216" operator="equal">
      <formula>"NO CUMPLE"</formula>
    </cfRule>
  </conditionalFormatting>
  <conditionalFormatting sqref="J62">
    <cfRule type="cellIs" dxfId="4646" priority="3217" operator="equal">
      <formula>"CUMPLE"</formula>
    </cfRule>
  </conditionalFormatting>
  <conditionalFormatting sqref="J63:J64">
    <cfRule type="cellIs" dxfId="4645" priority="3218" operator="equal">
      <formula>"NO CUMPLE"</formula>
    </cfRule>
  </conditionalFormatting>
  <conditionalFormatting sqref="J63:J64">
    <cfRule type="cellIs" dxfId="4644" priority="3219" operator="equal">
      <formula>"CUMPLE"</formula>
    </cfRule>
  </conditionalFormatting>
  <conditionalFormatting sqref="J67">
    <cfRule type="cellIs" dxfId="4643" priority="3220" operator="equal">
      <formula>"NO CUMPLE"</formula>
    </cfRule>
  </conditionalFormatting>
  <conditionalFormatting sqref="J67">
    <cfRule type="cellIs" dxfId="4642" priority="3221" operator="equal">
      <formula>"CUMPLE"</formula>
    </cfRule>
  </conditionalFormatting>
  <conditionalFormatting sqref="J68:J69">
    <cfRule type="cellIs" dxfId="4641" priority="3222" operator="equal">
      <formula>"NO CUMPLE"</formula>
    </cfRule>
  </conditionalFormatting>
  <conditionalFormatting sqref="J68:J69">
    <cfRule type="cellIs" dxfId="4640" priority="3223" operator="equal">
      <formula>"CUMPLE"</formula>
    </cfRule>
  </conditionalFormatting>
  <conditionalFormatting sqref="L305:L307">
    <cfRule type="cellIs" dxfId="4639" priority="3224" operator="equal">
      <formula>"NO CUMPLE"</formula>
    </cfRule>
  </conditionalFormatting>
  <conditionalFormatting sqref="L305:L307">
    <cfRule type="cellIs" dxfId="4638" priority="3225" operator="equal">
      <formula>"CUMPLE"</formula>
    </cfRule>
  </conditionalFormatting>
  <conditionalFormatting sqref="K306:K307">
    <cfRule type="expression" dxfId="4637" priority="3226">
      <formula>J306="NO CUMPLE"</formula>
    </cfRule>
  </conditionalFormatting>
  <conditionalFormatting sqref="K306:K307">
    <cfRule type="expression" dxfId="4636" priority="3227">
      <formula>J306="CUMPLE"</formula>
    </cfRule>
  </conditionalFormatting>
  <conditionalFormatting sqref="K305">
    <cfRule type="expression" dxfId="4635" priority="3228">
      <formula>J305="NO CUMPLE"</formula>
    </cfRule>
  </conditionalFormatting>
  <conditionalFormatting sqref="K305">
    <cfRule type="expression" dxfId="4634" priority="3229">
      <formula>J305="CUMPLE"</formula>
    </cfRule>
  </conditionalFormatting>
  <conditionalFormatting sqref="M305">
    <cfRule type="expression" dxfId="4633" priority="3230">
      <formula>L305="NO CUMPLE"</formula>
    </cfRule>
  </conditionalFormatting>
  <conditionalFormatting sqref="M305">
    <cfRule type="expression" dxfId="4632" priority="3231">
      <formula>L305="CUMPLE"</formula>
    </cfRule>
  </conditionalFormatting>
  <conditionalFormatting sqref="J305">
    <cfRule type="cellIs" dxfId="4631" priority="3232" operator="equal">
      <formula>"NO CUMPLE"</formula>
    </cfRule>
  </conditionalFormatting>
  <conditionalFormatting sqref="J305">
    <cfRule type="cellIs" dxfId="4630" priority="3233" operator="equal">
      <formula>"CUMPLE"</formula>
    </cfRule>
  </conditionalFormatting>
  <conditionalFormatting sqref="J306:J307">
    <cfRule type="cellIs" dxfId="4629" priority="3234" operator="equal">
      <formula>"NO CUMPLE"</formula>
    </cfRule>
  </conditionalFormatting>
  <conditionalFormatting sqref="J306:J307">
    <cfRule type="cellIs" dxfId="4628" priority="3235" operator="equal">
      <formula>"CUMPLE"</formula>
    </cfRule>
  </conditionalFormatting>
  <conditionalFormatting sqref="M306">
    <cfRule type="expression" dxfId="4627" priority="3236">
      <formula>L306="NO CUMPLE"</formula>
    </cfRule>
  </conditionalFormatting>
  <conditionalFormatting sqref="M306">
    <cfRule type="expression" dxfId="4626" priority="3237">
      <formula>L306="CUMPLE"</formula>
    </cfRule>
  </conditionalFormatting>
  <conditionalFormatting sqref="K308">
    <cfRule type="expression" dxfId="4625" priority="3238">
      <formula>J308="NO CUMPLE"</formula>
    </cfRule>
  </conditionalFormatting>
  <conditionalFormatting sqref="K308">
    <cfRule type="expression" dxfId="4624" priority="3239">
      <formula>J308="CUMPLE"</formula>
    </cfRule>
  </conditionalFormatting>
  <conditionalFormatting sqref="M308">
    <cfRule type="expression" dxfId="4623" priority="3240">
      <formula>L308="NO CUMPLE"</formula>
    </cfRule>
  </conditionalFormatting>
  <conditionalFormatting sqref="M308">
    <cfRule type="expression" dxfId="4622" priority="3241">
      <formula>L308="CUMPLE"</formula>
    </cfRule>
  </conditionalFormatting>
  <conditionalFormatting sqref="J308">
    <cfRule type="cellIs" dxfId="4621" priority="3242" operator="equal">
      <formula>"NO CUMPLE"</formula>
    </cfRule>
  </conditionalFormatting>
  <conditionalFormatting sqref="J308">
    <cfRule type="cellIs" dxfId="4620" priority="3243" operator="equal">
      <formula>"CUMPLE"</formula>
    </cfRule>
  </conditionalFormatting>
  <conditionalFormatting sqref="L308:L310">
    <cfRule type="cellIs" dxfId="4619" priority="3244" operator="equal">
      <formula>"NO CUMPLE"</formula>
    </cfRule>
  </conditionalFormatting>
  <conditionalFormatting sqref="L308:L310">
    <cfRule type="cellIs" dxfId="4618" priority="3245" operator="equal">
      <formula>"CUMPLE"</formula>
    </cfRule>
  </conditionalFormatting>
  <conditionalFormatting sqref="K309:K310">
    <cfRule type="expression" dxfId="4617" priority="3246">
      <formula>J309="NO CUMPLE"</formula>
    </cfRule>
  </conditionalFormatting>
  <conditionalFormatting sqref="K309:K310">
    <cfRule type="expression" dxfId="4616" priority="3247">
      <formula>J309="CUMPLE"</formula>
    </cfRule>
  </conditionalFormatting>
  <conditionalFormatting sqref="J309:J310">
    <cfRule type="cellIs" dxfId="4615" priority="3248" operator="equal">
      <formula>"NO CUMPLE"</formula>
    </cfRule>
  </conditionalFormatting>
  <conditionalFormatting sqref="J309:J310">
    <cfRule type="cellIs" dxfId="4614" priority="3249" operator="equal">
      <formula>"CUMPLE"</formula>
    </cfRule>
  </conditionalFormatting>
  <conditionalFormatting sqref="M309">
    <cfRule type="expression" dxfId="4613" priority="3250">
      <formula>L309="NO CUMPLE"</formula>
    </cfRule>
  </conditionalFormatting>
  <conditionalFormatting sqref="M309">
    <cfRule type="expression" dxfId="4612" priority="3251">
      <formula>L309="CUMPLE"</formula>
    </cfRule>
  </conditionalFormatting>
  <conditionalFormatting sqref="K311">
    <cfRule type="expression" dxfId="4611" priority="3252">
      <formula>J311="NO CUMPLE"</formula>
    </cfRule>
  </conditionalFormatting>
  <conditionalFormatting sqref="K311">
    <cfRule type="expression" dxfId="4610" priority="3253">
      <formula>J311="CUMPLE"</formula>
    </cfRule>
  </conditionalFormatting>
  <conditionalFormatting sqref="M311">
    <cfRule type="expression" dxfId="4609" priority="3254">
      <formula>L311="NO CUMPLE"</formula>
    </cfRule>
  </conditionalFormatting>
  <conditionalFormatting sqref="M311">
    <cfRule type="expression" dxfId="4608" priority="3255">
      <formula>L311="CUMPLE"</formula>
    </cfRule>
  </conditionalFormatting>
  <conditionalFormatting sqref="J311">
    <cfRule type="cellIs" dxfId="4607" priority="3256" operator="equal">
      <formula>"NO CUMPLE"</formula>
    </cfRule>
  </conditionalFormatting>
  <conditionalFormatting sqref="J311">
    <cfRule type="cellIs" dxfId="4606" priority="3257" operator="equal">
      <formula>"CUMPLE"</formula>
    </cfRule>
  </conditionalFormatting>
  <conditionalFormatting sqref="L311:L313">
    <cfRule type="cellIs" dxfId="4605" priority="3258" operator="equal">
      <formula>"NO CUMPLE"</formula>
    </cfRule>
  </conditionalFormatting>
  <conditionalFormatting sqref="L311:L313">
    <cfRule type="cellIs" dxfId="4604" priority="3259" operator="equal">
      <formula>"CUMPLE"</formula>
    </cfRule>
  </conditionalFormatting>
  <conditionalFormatting sqref="K312:K313">
    <cfRule type="expression" dxfId="4603" priority="3260">
      <formula>J312="NO CUMPLE"</formula>
    </cfRule>
  </conditionalFormatting>
  <conditionalFormatting sqref="K312:K313">
    <cfRule type="expression" dxfId="4602" priority="3261">
      <formula>J312="CUMPLE"</formula>
    </cfRule>
  </conditionalFormatting>
  <conditionalFormatting sqref="J312:J313">
    <cfRule type="cellIs" dxfId="4601" priority="3262" operator="equal">
      <formula>"NO CUMPLE"</formula>
    </cfRule>
  </conditionalFormatting>
  <conditionalFormatting sqref="J312:J313">
    <cfRule type="cellIs" dxfId="4600" priority="3263" operator="equal">
      <formula>"CUMPLE"</formula>
    </cfRule>
  </conditionalFormatting>
  <conditionalFormatting sqref="M312">
    <cfRule type="expression" dxfId="4599" priority="3264">
      <formula>L312="NO CUMPLE"</formula>
    </cfRule>
  </conditionalFormatting>
  <conditionalFormatting sqref="M312">
    <cfRule type="expression" dxfId="4598" priority="3265">
      <formula>L312="CUMPLE"</formula>
    </cfRule>
  </conditionalFormatting>
  <conditionalFormatting sqref="K314">
    <cfRule type="expression" dxfId="4597" priority="3266">
      <formula>J314="NO CUMPLE"</formula>
    </cfRule>
  </conditionalFormatting>
  <conditionalFormatting sqref="K314">
    <cfRule type="expression" dxfId="4596" priority="3267">
      <formula>J314="CUMPLE"</formula>
    </cfRule>
  </conditionalFormatting>
  <conditionalFormatting sqref="M314">
    <cfRule type="expression" dxfId="4595" priority="3268">
      <formula>L314="NO CUMPLE"</formula>
    </cfRule>
  </conditionalFormatting>
  <conditionalFormatting sqref="M314">
    <cfRule type="expression" dxfId="4594" priority="3269">
      <formula>L314="CUMPLE"</formula>
    </cfRule>
  </conditionalFormatting>
  <conditionalFormatting sqref="J314">
    <cfRule type="cellIs" dxfId="4593" priority="3270" operator="equal">
      <formula>"NO CUMPLE"</formula>
    </cfRule>
  </conditionalFormatting>
  <conditionalFormatting sqref="J314">
    <cfRule type="cellIs" dxfId="4592" priority="3271" operator="equal">
      <formula>"CUMPLE"</formula>
    </cfRule>
  </conditionalFormatting>
  <conditionalFormatting sqref="L314:L316">
    <cfRule type="cellIs" dxfId="4591" priority="3272" operator="equal">
      <formula>"NO CUMPLE"</formula>
    </cfRule>
  </conditionalFormatting>
  <conditionalFormatting sqref="L314:L316">
    <cfRule type="cellIs" dxfId="4590" priority="3273" operator="equal">
      <formula>"CUMPLE"</formula>
    </cfRule>
  </conditionalFormatting>
  <conditionalFormatting sqref="K315:K316">
    <cfRule type="expression" dxfId="4589" priority="3274">
      <formula>J315="NO CUMPLE"</formula>
    </cfRule>
  </conditionalFormatting>
  <conditionalFormatting sqref="K315:K316">
    <cfRule type="expression" dxfId="4588" priority="3275">
      <formula>J315="CUMPLE"</formula>
    </cfRule>
  </conditionalFormatting>
  <conditionalFormatting sqref="J315:J316">
    <cfRule type="cellIs" dxfId="4587" priority="3276" operator="equal">
      <formula>"NO CUMPLE"</formula>
    </cfRule>
  </conditionalFormatting>
  <conditionalFormatting sqref="J315:J316">
    <cfRule type="cellIs" dxfId="4586" priority="3277" operator="equal">
      <formula>"CUMPLE"</formula>
    </cfRule>
  </conditionalFormatting>
  <conditionalFormatting sqref="M315">
    <cfRule type="expression" dxfId="4585" priority="3278">
      <formula>L315="NO CUMPLE"</formula>
    </cfRule>
  </conditionalFormatting>
  <conditionalFormatting sqref="M315">
    <cfRule type="expression" dxfId="4584" priority="3279">
      <formula>L315="CUMPLE"</formula>
    </cfRule>
  </conditionalFormatting>
  <conditionalFormatting sqref="K317">
    <cfRule type="expression" dxfId="4583" priority="3280">
      <formula>J317="NO CUMPLE"</formula>
    </cfRule>
  </conditionalFormatting>
  <conditionalFormatting sqref="K317">
    <cfRule type="expression" dxfId="4582" priority="3281">
      <formula>J317="CUMPLE"</formula>
    </cfRule>
  </conditionalFormatting>
  <conditionalFormatting sqref="M317">
    <cfRule type="expression" dxfId="4581" priority="3282">
      <formula>L317="NO CUMPLE"</formula>
    </cfRule>
  </conditionalFormatting>
  <conditionalFormatting sqref="M317">
    <cfRule type="expression" dxfId="4580" priority="3283">
      <formula>L317="CUMPLE"</formula>
    </cfRule>
  </conditionalFormatting>
  <conditionalFormatting sqref="J317">
    <cfRule type="cellIs" dxfId="4579" priority="3284" operator="equal">
      <formula>"NO CUMPLE"</formula>
    </cfRule>
  </conditionalFormatting>
  <conditionalFormatting sqref="J317">
    <cfRule type="cellIs" dxfId="4578" priority="3285" operator="equal">
      <formula>"CUMPLE"</formula>
    </cfRule>
  </conditionalFormatting>
  <conditionalFormatting sqref="L317:L319">
    <cfRule type="cellIs" dxfId="4577" priority="3286" operator="equal">
      <formula>"NO CUMPLE"</formula>
    </cfRule>
  </conditionalFormatting>
  <conditionalFormatting sqref="L317:L319">
    <cfRule type="cellIs" dxfId="4576" priority="3287" operator="equal">
      <formula>"CUMPLE"</formula>
    </cfRule>
  </conditionalFormatting>
  <conditionalFormatting sqref="K318:K319">
    <cfRule type="expression" dxfId="4575" priority="3288">
      <formula>J318="NO CUMPLE"</formula>
    </cfRule>
  </conditionalFormatting>
  <conditionalFormatting sqref="K318:K319">
    <cfRule type="expression" dxfId="4574" priority="3289">
      <formula>J318="CUMPLE"</formula>
    </cfRule>
  </conditionalFormatting>
  <conditionalFormatting sqref="J318:J319">
    <cfRule type="cellIs" dxfId="4573" priority="3290" operator="equal">
      <formula>"NO CUMPLE"</formula>
    </cfRule>
  </conditionalFormatting>
  <conditionalFormatting sqref="J318:J319">
    <cfRule type="cellIs" dxfId="4572" priority="3291" operator="equal">
      <formula>"CUMPLE"</formula>
    </cfRule>
  </conditionalFormatting>
  <conditionalFormatting sqref="M318">
    <cfRule type="expression" dxfId="4571" priority="3292">
      <formula>L318="NO CUMPLE"</formula>
    </cfRule>
  </conditionalFormatting>
  <conditionalFormatting sqref="M318">
    <cfRule type="expression" dxfId="4570" priority="3293">
      <formula>L318="CUMPLE"</formula>
    </cfRule>
  </conditionalFormatting>
  <conditionalFormatting sqref="K327">
    <cfRule type="expression" dxfId="4569" priority="3294">
      <formula>J327="NO CUMPLE"</formula>
    </cfRule>
  </conditionalFormatting>
  <conditionalFormatting sqref="K327">
    <cfRule type="expression" dxfId="4568" priority="3295">
      <formula>J327="CUMPLE"</formula>
    </cfRule>
  </conditionalFormatting>
  <conditionalFormatting sqref="M327">
    <cfRule type="expression" dxfId="4567" priority="3296">
      <formula>L327="NO CUMPLE"</formula>
    </cfRule>
  </conditionalFormatting>
  <conditionalFormatting sqref="M327">
    <cfRule type="expression" dxfId="4566" priority="3297">
      <formula>L327="CUMPLE"</formula>
    </cfRule>
  </conditionalFormatting>
  <conditionalFormatting sqref="J327">
    <cfRule type="cellIs" dxfId="4565" priority="3298" operator="equal">
      <formula>"NO CUMPLE"</formula>
    </cfRule>
  </conditionalFormatting>
  <conditionalFormatting sqref="J327">
    <cfRule type="cellIs" dxfId="4564" priority="3299" operator="equal">
      <formula>"CUMPLE"</formula>
    </cfRule>
  </conditionalFormatting>
  <conditionalFormatting sqref="L327:L329">
    <cfRule type="cellIs" dxfId="4563" priority="3300" operator="equal">
      <formula>"NO CUMPLE"</formula>
    </cfRule>
  </conditionalFormatting>
  <conditionalFormatting sqref="L327:L329">
    <cfRule type="cellIs" dxfId="4562" priority="3301" operator="equal">
      <formula>"CUMPLE"</formula>
    </cfRule>
  </conditionalFormatting>
  <conditionalFormatting sqref="K328:K329">
    <cfRule type="expression" dxfId="4561" priority="3302">
      <formula>J328="NO CUMPLE"</formula>
    </cfRule>
  </conditionalFormatting>
  <conditionalFormatting sqref="K328:K329">
    <cfRule type="expression" dxfId="4560" priority="3303">
      <formula>J328="CUMPLE"</formula>
    </cfRule>
  </conditionalFormatting>
  <conditionalFormatting sqref="J328:J329">
    <cfRule type="cellIs" dxfId="4559" priority="3304" operator="equal">
      <formula>"NO CUMPLE"</formula>
    </cfRule>
  </conditionalFormatting>
  <conditionalFormatting sqref="J328:J329">
    <cfRule type="cellIs" dxfId="4558" priority="3305" operator="equal">
      <formula>"CUMPLE"</formula>
    </cfRule>
  </conditionalFormatting>
  <conditionalFormatting sqref="M328">
    <cfRule type="expression" dxfId="4557" priority="3306">
      <formula>L328="NO CUMPLE"</formula>
    </cfRule>
  </conditionalFormatting>
  <conditionalFormatting sqref="M328">
    <cfRule type="expression" dxfId="4556" priority="3307">
      <formula>L328="CUMPLE"</formula>
    </cfRule>
  </conditionalFormatting>
  <conditionalFormatting sqref="K330">
    <cfRule type="expression" dxfId="4555" priority="3308">
      <formula>J330="NO CUMPLE"</formula>
    </cfRule>
  </conditionalFormatting>
  <conditionalFormatting sqref="K330">
    <cfRule type="expression" dxfId="4554" priority="3309">
      <formula>J330="CUMPLE"</formula>
    </cfRule>
  </conditionalFormatting>
  <conditionalFormatting sqref="M330">
    <cfRule type="expression" dxfId="4553" priority="3310">
      <formula>L330="NO CUMPLE"</formula>
    </cfRule>
  </conditionalFormatting>
  <conditionalFormatting sqref="M330">
    <cfRule type="expression" dxfId="4552" priority="3311">
      <formula>L330="CUMPLE"</formula>
    </cfRule>
  </conditionalFormatting>
  <conditionalFormatting sqref="J330">
    <cfRule type="cellIs" dxfId="4551" priority="3312" operator="equal">
      <formula>"NO CUMPLE"</formula>
    </cfRule>
  </conditionalFormatting>
  <conditionalFormatting sqref="J330">
    <cfRule type="cellIs" dxfId="4550" priority="3313" operator="equal">
      <formula>"CUMPLE"</formula>
    </cfRule>
  </conditionalFormatting>
  <conditionalFormatting sqref="L330:L332">
    <cfRule type="cellIs" dxfId="4549" priority="3314" operator="equal">
      <formula>"NO CUMPLE"</formula>
    </cfRule>
  </conditionalFormatting>
  <conditionalFormatting sqref="L330:L332">
    <cfRule type="cellIs" dxfId="4548" priority="3315" operator="equal">
      <formula>"CUMPLE"</formula>
    </cfRule>
  </conditionalFormatting>
  <conditionalFormatting sqref="K331:K332">
    <cfRule type="expression" dxfId="4547" priority="3316">
      <formula>J331="NO CUMPLE"</formula>
    </cfRule>
  </conditionalFormatting>
  <conditionalFormatting sqref="K331:K332">
    <cfRule type="expression" dxfId="4546" priority="3317">
      <formula>J331="CUMPLE"</formula>
    </cfRule>
  </conditionalFormatting>
  <conditionalFormatting sqref="J331:J332">
    <cfRule type="cellIs" dxfId="4545" priority="3318" operator="equal">
      <formula>"NO CUMPLE"</formula>
    </cfRule>
  </conditionalFormatting>
  <conditionalFormatting sqref="J331:J332">
    <cfRule type="cellIs" dxfId="4544" priority="3319" operator="equal">
      <formula>"CUMPLE"</formula>
    </cfRule>
  </conditionalFormatting>
  <conditionalFormatting sqref="M331">
    <cfRule type="expression" dxfId="4543" priority="3320">
      <formula>L331="NO CUMPLE"</formula>
    </cfRule>
  </conditionalFormatting>
  <conditionalFormatting sqref="M331">
    <cfRule type="expression" dxfId="4542" priority="3321">
      <formula>L331="CUMPLE"</formula>
    </cfRule>
  </conditionalFormatting>
  <conditionalFormatting sqref="K333">
    <cfRule type="expression" dxfId="4541" priority="3322">
      <formula>J333="NO CUMPLE"</formula>
    </cfRule>
  </conditionalFormatting>
  <conditionalFormatting sqref="K333">
    <cfRule type="expression" dxfId="4540" priority="3323">
      <formula>J333="CUMPLE"</formula>
    </cfRule>
  </conditionalFormatting>
  <conditionalFormatting sqref="M333">
    <cfRule type="expression" dxfId="4539" priority="3324">
      <formula>L333="NO CUMPLE"</formula>
    </cfRule>
  </conditionalFormatting>
  <conditionalFormatting sqref="M333">
    <cfRule type="expression" dxfId="4538" priority="3325">
      <formula>L333="CUMPLE"</formula>
    </cfRule>
  </conditionalFormatting>
  <conditionalFormatting sqref="J333">
    <cfRule type="cellIs" dxfId="4537" priority="3326" operator="equal">
      <formula>"NO CUMPLE"</formula>
    </cfRule>
  </conditionalFormatting>
  <conditionalFormatting sqref="J333">
    <cfRule type="cellIs" dxfId="4536" priority="3327" operator="equal">
      <formula>"CUMPLE"</formula>
    </cfRule>
  </conditionalFormatting>
  <conditionalFormatting sqref="L333:L335">
    <cfRule type="cellIs" dxfId="4535" priority="3328" operator="equal">
      <formula>"NO CUMPLE"</formula>
    </cfRule>
  </conditionalFormatting>
  <conditionalFormatting sqref="L333:L335">
    <cfRule type="cellIs" dxfId="4534" priority="3329" operator="equal">
      <formula>"CUMPLE"</formula>
    </cfRule>
  </conditionalFormatting>
  <conditionalFormatting sqref="K334:K335">
    <cfRule type="expression" dxfId="4533" priority="3330">
      <formula>J334="NO CUMPLE"</formula>
    </cfRule>
  </conditionalFormatting>
  <conditionalFormatting sqref="K334:K335">
    <cfRule type="expression" dxfId="4532" priority="3331">
      <formula>J334="CUMPLE"</formula>
    </cfRule>
  </conditionalFormatting>
  <conditionalFormatting sqref="J334:J335">
    <cfRule type="cellIs" dxfId="4531" priority="3332" operator="equal">
      <formula>"NO CUMPLE"</formula>
    </cfRule>
  </conditionalFormatting>
  <conditionalFormatting sqref="J334:J335">
    <cfRule type="cellIs" dxfId="4530" priority="3333" operator="equal">
      <formula>"CUMPLE"</formula>
    </cfRule>
  </conditionalFormatting>
  <conditionalFormatting sqref="M334">
    <cfRule type="expression" dxfId="4529" priority="3334">
      <formula>L334="NO CUMPLE"</formula>
    </cfRule>
  </conditionalFormatting>
  <conditionalFormatting sqref="M334">
    <cfRule type="expression" dxfId="4528" priority="3335">
      <formula>L334="CUMPLE"</formula>
    </cfRule>
  </conditionalFormatting>
  <conditionalFormatting sqref="K336">
    <cfRule type="expression" dxfId="4527" priority="3336">
      <formula>J336="NO CUMPLE"</formula>
    </cfRule>
  </conditionalFormatting>
  <conditionalFormatting sqref="K336">
    <cfRule type="expression" dxfId="4526" priority="3337">
      <formula>J336="CUMPLE"</formula>
    </cfRule>
  </conditionalFormatting>
  <conditionalFormatting sqref="M336">
    <cfRule type="expression" dxfId="4525" priority="3338">
      <formula>L336="NO CUMPLE"</formula>
    </cfRule>
  </conditionalFormatting>
  <conditionalFormatting sqref="M336">
    <cfRule type="expression" dxfId="4524" priority="3339">
      <formula>L336="CUMPLE"</formula>
    </cfRule>
  </conditionalFormatting>
  <conditionalFormatting sqref="J336">
    <cfRule type="cellIs" dxfId="4523" priority="3340" operator="equal">
      <formula>"NO CUMPLE"</formula>
    </cfRule>
  </conditionalFormatting>
  <conditionalFormatting sqref="J336">
    <cfRule type="cellIs" dxfId="4522" priority="3341" operator="equal">
      <formula>"CUMPLE"</formula>
    </cfRule>
  </conditionalFormatting>
  <conditionalFormatting sqref="L336:L338">
    <cfRule type="cellIs" dxfId="4521" priority="3342" operator="equal">
      <formula>"NO CUMPLE"</formula>
    </cfRule>
  </conditionalFormatting>
  <conditionalFormatting sqref="L336:L338">
    <cfRule type="cellIs" dxfId="4520" priority="3343" operator="equal">
      <formula>"CUMPLE"</formula>
    </cfRule>
  </conditionalFormatting>
  <conditionalFormatting sqref="K337:K338">
    <cfRule type="expression" dxfId="4519" priority="3344">
      <formula>J337="NO CUMPLE"</formula>
    </cfRule>
  </conditionalFormatting>
  <conditionalFormatting sqref="K337:K338">
    <cfRule type="expression" dxfId="4518" priority="3345">
      <formula>J337="CUMPLE"</formula>
    </cfRule>
  </conditionalFormatting>
  <conditionalFormatting sqref="J337:J338">
    <cfRule type="cellIs" dxfId="4517" priority="3346" operator="equal">
      <formula>"NO CUMPLE"</formula>
    </cfRule>
  </conditionalFormatting>
  <conditionalFormatting sqref="J337:J338">
    <cfRule type="cellIs" dxfId="4516" priority="3347" operator="equal">
      <formula>"CUMPLE"</formula>
    </cfRule>
  </conditionalFormatting>
  <conditionalFormatting sqref="M337">
    <cfRule type="expression" dxfId="4515" priority="3348">
      <formula>L337="NO CUMPLE"</formula>
    </cfRule>
  </conditionalFormatting>
  <conditionalFormatting sqref="M337">
    <cfRule type="expression" dxfId="4514" priority="3349">
      <formula>L337="CUMPLE"</formula>
    </cfRule>
  </conditionalFormatting>
  <conditionalFormatting sqref="K339">
    <cfRule type="expression" dxfId="4513" priority="3350">
      <formula>J339="NO CUMPLE"</formula>
    </cfRule>
  </conditionalFormatting>
  <conditionalFormatting sqref="K339">
    <cfRule type="expression" dxfId="4512" priority="3351">
      <formula>J339="CUMPLE"</formula>
    </cfRule>
  </conditionalFormatting>
  <conditionalFormatting sqref="M339">
    <cfRule type="expression" dxfId="4511" priority="3352">
      <formula>L339="NO CUMPLE"</formula>
    </cfRule>
  </conditionalFormatting>
  <conditionalFormatting sqref="M339">
    <cfRule type="expression" dxfId="4510" priority="3353">
      <formula>L339="CUMPLE"</formula>
    </cfRule>
  </conditionalFormatting>
  <conditionalFormatting sqref="J339">
    <cfRule type="cellIs" dxfId="4509" priority="3354" operator="equal">
      <formula>"NO CUMPLE"</formula>
    </cfRule>
  </conditionalFormatting>
  <conditionalFormatting sqref="J339">
    <cfRule type="cellIs" dxfId="4508" priority="3355" operator="equal">
      <formula>"CUMPLE"</formula>
    </cfRule>
  </conditionalFormatting>
  <conditionalFormatting sqref="L339:L341">
    <cfRule type="cellIs" dxfId="4507" priority="3356" operator="equal">
      <formula>"NO CUMPLE"</formula>
    </cfRule>
  </conditionalFormatting>
  <conditionalFormatting sqref="L339:L341">
    <cfRule type="cellIs" dxfId="4506" priority="3357" operator="equal">
      <formula>"CUMPLE"</formula>
    </cfRule>
  </conditionalFormatting>
  <conditionalFormatting sqref="K340:K341">
    <cfRule type="expression" dxfId="4505" priority="3358">
      <formula>J340="NO CUMPLE"</formula>
    </cfRule>
  </conditionalFormatting>
  <conditionalFormatting sqref="K340:K341">
    <cfRule type="expression" dxfId="4504" priority="3359">
      <formula>J340="CUMPLE"</formula>
    </cfRule>
  </conditionalFormatting>
  <conditionalFormatting sqref="J340:J341">
    <cfRule type="cellIs" dxfId="4503" priority="3360" operator="equal">
      <formula>"NO CUMPLE"</formula>
    </cfRule>
  </conditionalFormatting>
  <conditionalFormatting sqref="J340:J341">
    <cfRule type="cellIs" dxfId="4502" priority="3361" operator="equal">
      <formula>"CUMPLE"</formula>
    </cfRule>
  </conditionalFormatting>
  <conditionalFormatting sqref="M340">
    <cfRule type="expression" dxfId="4501" priority="3362">
      <formula>L340="NO CUMPLE"</formula>
    </cfRule>
  </conditionalFormatting>
  <conditionalFormatting sqref="M340">
    <cfRule type="expression" dxfId="4500" priority="3363">
      <formula>L340="CUMPLE"</formula>
    </cfRule>
  </conditionalFormatting>
  <conditionalFormatting sqref="K349">
    <cfRule type="expression" dxfId="4499" priority="3364">
      <formula>J349="NO CUMPLE"</formula>
    </cfRule>
  </conditionalFormatting>
  <conditionalFormatting sqref="K349">
    <cfRule type="expression" dxfId="4498" priority="3365">
      <formula>J349="CUMPLE"</formula>
    </cfRule>
  </conditionalFormatting>
  <conditionalFormatting sqref="M349">
    <cfRule type="expression" dxfId="4497" priority="3366">
      <formula>L349="NO CUMPLE"</formula>
    </cfRule>
  </conditionalFormatting>
  <conditionalFormatting sqref="M349">
    <cfRule type="expression" dxfId="4496" priority="3367">
      <formula>L349="CUMPLE"</formula>
    </cfRule>
  </conditionalFormatting>
  <conditionalFormatting sqref="J349">
    <cfRule type="cellIs" dxfId="4495" priority="3368" operator="equal">
      <formula>"NO CUMPLE"</formula>
    </cfRule>
  </conditionalFormatting>
  <conditionalFormatting sqref="J349">
    <cfRule type="cellIs" dxfId="4494" priority="3369" operator="equal">
      <formula>"CUMPLE"</formula>
    </cfRule>
  </conditionalFormatting>
  <conditionalFormatting sqref="L349:L351">
    <cfRule type="cellIs" dxfId="4493" priority="3370" operator="equal">
      <formula>"NO CUMPLE"</formula>
    </cfRule>
  </conditionalFormatting>
  <conditionalFormatting sqref="L349:L351">
    <cfRule type="cellIs" dxfId="4492" priority="3371" operator="equal">
      <formula>"CUMPLE"</formula>
    </cfRule>
  </conditionalFormatting>
  <conditionalFormatting sqref="K350:K351">
    <cfRule type="expression" dxfId="4491" priority="3372">
      <formula>J350="NO CUMPLE"</formula>
    </cfRule>
  </conditionalFormatting>
  <conditionalFormatting sqref="K350:K351">
    <cfRule type="expression" dxfId="4490" priority="3373">
      <formula>J350="CUMPLE"</formula>
    </cfRule>
  </conditionalFormatting>
  <conditionalFormatting sqref="J350:J351">
    <cfRule type="cellIs" dxfId="4489" priority="3374" operator="equal">
      <formula>"NO CUMPLE"</formula>
    </cfRule>
  </conditionalFormatting>
  <conditionalFormatting sqref="J350:J351">
    <cfRule type="cellIs" dxfId="4488" priority="3375" operator="equal">
      <formula>"CUMPLE"</formula>
    </cfRule>
  </conditionalFormatting>
  <conditionalFormatting sqref="M350">
    <cfRule type="expression" dxfId="4487" priority="3376">
      <formula>L350="NO CUMPLE"</formula>
    </cfRule>
  </conditionalFormatting>
  <conditionalFormatting sqref="M350">
    <cfRule type="expression" dxfId="4486" priority="3377">
      <formula>L350="CUMPLE"</formula>
    </cfRule>
  </conditionalFormatting>
  <conditionalFormatting sqref="K352">
    <cfRule type="expression" dxfId="4485" priority="3378">
      <formula>J352="NO CUMPLE"</formula>
    </cfRule>
  </conditionalFormatting>
  <conditionalFormatting sqref="K352">
    <cfRule type="expression" dxfId="4484" priority="3379">
      <formula>J352="CUMPLE"</formula>
    </cfRule>
  </conditionalFormatting>
  <conditionalFormatting sqref="M352">
    <cfRule type="expression" dxfId="4483" priority="3380">
      <formula>L352="NO CUMPLE"</formula>
    </cfRule>
  </conditionalFormatting>
  <conditionalFormatting sqref="M352">
    <cfRule type="expression" dxfId="4482" priority="3381">
      <formula>L352="CUMPLE"</formula>
    </cfRule>
  </conditionalFormatting>
  <conditionalFormatting sqref="J352">
    <cfRule type="cellIs" dxfId="4481" priority="3382" operator="equal">
      <formula>"NO CUMPLE"</formula>
    </cfRule>
  </conditionalFormatting>
  <conditionalFormatting sqref="J352">
    <cfRule type="cellIs" dxfId="4480" priority="3383" operator="equal">
      <formula>"CUMPLE"</formula>
    </cfRule>
  </conditionalFormatting>
  <conditionalFormatting sqref="L352:L354">
    <cfRule type="cellIs" dxfId="4479" priority="3384" operator="equal">
      <formula>"NO CUMPLE"</formula>
    </cfRule>
  </conditionalFormatting>
  <conditionalFormatting sqref="L352:L354">
    <cfRule type="cellIs" dxfId="4478" priority="3385" operator="equal">
      <formula>"CUMPLE"</formula>
    </cfRule>
  </conditionalFormatting>
  <conditionalFormatting sqref="K353:K354">
    <cfRule type="expression" dxfId="4477" priority="3386">
      <formula>J353="NO CUMPLE"</formula>
    </cfRule>
  </conditionalFormatting>
  <conditionalFormatting sqref="K353:K354">
    <cfRule type="expression" dxfId="4476" priority="3387">
      <formula>J353="CUMPLE"</formula>
    </cfRule>
  </conditionalFormatting>
  <conditionalFormatting sqref="J353:J354">
    <cfRule type="cellIs" dxfId="4475" priority="3388" operator="equal">
      <formula>"NO CUMPLE"</formula>
    </cfRule>
  </conditionalFormatting>
  <conditionalFormatting sqref="J353:J354">
    <cfRule type="cellIs" dxfId="4474" priority="3389" operator="equal">
      <formula>"CUMPLE"</formula>
    </cfRule>
  </conditionalFormatting>
  <conditionalFormatting sqref="M353">
    <cfRule type="expression" dxfId="4473" priority="3390">
      <formula>L353="NO CUMPLE"</formula>
    </cfRule>
  </conditionalFormatting>
  <conditionalFormatting sqref="M353">
    <cfRule type="expression" dxfId="4472" priority="3391">
      <formula>L353="CUMPLE"</formula>
    </cfRule>
  </conditionalFormatting>
  <conditionalFormatting sqref="K355">
    <cfRule type="expression" dxfId="4471" priority="3392">
      <formula>J355="NO CUMPLE"</formula>
    </cfRule>
  </conditionalFormatting>
  <conditionalFormatting sqref="K355">
    <cfRule type="expression" dxfId="4470" priority="3393">
      <formula>J355="CUMPLE"</formula>
    </cfRule>
  </conditionalFormatting>
  <conditionalFormatting sqref="M355">
    <cfRule type="expression" dxfId="4469" priority="3394">
      <formula>L355="NO CUMPLE"</formula>
    </cfRule>
  </conditionalFormatting>
  <conditionalFormatting sqref="M355">
    <cfRule type="expression" dxfId="4468" priority="3395">
      <formula>L355="CUMPLE"</formula>
    </cfRule>
  </conditionalFormatting>
  <conditionalFormatting sqref="J355">
    <cfRule type="cellIs" dxfId="4467" priority="3396" operator="equal">
      <formula>"NO CUMPLE"</formula>
    </cfRule>
  </conditionalFormatting>
  <conditionalFormatting sqref="J355">
    <cfRule type="cellIs" dxfId="4466" priority="3397" operator="equal">
      <formula>"CUMPLE"</formula>
    </cfRule>
  </conditionalFormatting>
  <conditionalFormatting sqref="L355:L357">
    <cfRule type="cellIs" dxfId="4465" priority="3398" operator="equal">
      <formula>"NO CUMPLE"</formula>
    </cfRule>
  </conditionalFormatting>
  <conditionalFormatting sqref="L355:L357">
    <cfRule type="cellIs" dxfId="4464" priority="3399" operator="equal">
      <formula>"CUMPLE"</formula>
    </cfRule>
  </conditionalFormatting>
  <conditionalFormatting sqref="K356:K357">
    <cfRule type="expression" dxfId="4463" priority="3400">
      <formula>J356="NO CUMPLE"</formula>
    </cfRule>
  </conditionalFormatting>
  <conditionalFormatting sqref="K356:K357">
    <cfRule type="expression" dxfId="4462" priority="3401">
      <formula>J356="CUMPLE"</formula>
    </cfRule>
  </conditionalFormatting>
  <conditionalFormatting sqref="J356:J357">
    <cfRule type="cellIs" dxfId="4461" priority="3402" operator="equal">
      <formula>"NO CUMPLE"</formula>
    </cfRule>
  </conditionalFormatting>
  <conditionalFormatting sqref="J356:J357">
    <cfRule type="cellIs" dxfId="4460" priority="3403" operator="equal">
      <formula>"CUMPLE"</formula>
    </cfRule>
  </conditionalFormatting>
  <conditionalFormatting sqref="M356">
    <cfRule type="expression" dxfId="4459" priority="3404">
      <formula>L356="NO CUMPLE"</formula>
    </cfRule>
  </conditionalFormatting>
  <conditionalFormatting sqref="M356">
    <cfRule type="expression" dxfId="4458" priority="3405">
      <formula>L356="CUMPLE"</formula>
    </cfRule>
  </conditionalFormatting>
  <conditionalFormatting sqref="K358">
    <cfRule type="expression" dxfId="4457" priority="3406">
      <formula>J358="NO CUMPLE"</formula>
    </cfRule>
  </conditionalFormatting>
  <conditionalFormatting sqref="K358">
    <cfRule type="expression" dxfId="4456" priority="3407">
      <formula>J358="CUMPLE"</formula>
    </cfRule>
  </conditionalFormatting>
  <conditionalFormatting sqref="M358">
    <cfRule type="expression" dxfId="4455" priority="3408">
      <formula>L358="NO CUMPLE"</formula>
    </cfRule>
  </conditionalFormatting>
  <conditionalFormatting sqref="M358">
    <cfRule type="expression" dxfId="4454" priority="3409">
      <formula>L358="CUMPLE"</formula>
    </cfRule>
  </conditionalFormatting>
  <conditionalFormatting sqref="J358">
    <cfRule type="cellIs" dxfId="4453" priority="3410" operator="equal">
      <formula>"NO CUMPLE"</formula>
    </cfRule>
  </conditionalFormatting>
  <conditionalFormatting sqref="J358">
    <cfRule type="cellIs" dxfId="4452" priority="3411" operator="equal">
      <formula>"CUMPLE"</formula>
    </cfRule>
  </conditionalFormatting>
  <conditionalFormatting sqref="L358:L360">
    <cfRule type="cellIs" dxfId="4451" priority="3412" operator="equal">
      <formula>"NO CUMPLE"</formula>
    </cfRule>
  </conditionalFormatting>
  <conditionalFormatting sqref="L358:L360">
    <cfRule type="cellIs" dxfId="4450" priority="3413" operator="equal">
      <formula>"CUMPLE"</formula>
    </cfRule>
  </conditionalFormatting>
  <conditionalFormatting sqref="K359:K360">
    <cfRule type="expression" dxfId="4449" priority="3414">
      <formula>J359="NO CUMPLE"</formula>
    </cfRule>
  </conditionalFormatting>
  <conditionalFormatting sqref="K359:K360">
    <cfRule type="expression" dxfId="4448" priority="3415">
      <formula>J359="CUMPLE"</formula>
    </cfRule>
  </conditionalFormatting>
  <conditionalFormatting sqref="J359:J360">
    <cfRule type="cellIs" dxfId="4447" priority="3416" operator="equal">
      <formula>"NO CUMPLE"</formula>
    </cfRule>
  </conditionalFormatting>
  <conditionalFormatting sqref="J359:J360">
    <cfRule type="cellIs" dxfId="4446" priority="3417" operator="equal">
      <formula>"CUMPLE"</formula>
    </cfRule>
  </conditionalFormatting>
  <conditionalFormatting sqref="M359">
    <cfRule type="expression" dxfId="4445" priority="3418">
      <formula>L359="NO CUMPLE"</formula>
    </cfRule>
  </conditionalFormatting>
  <conditionalFormatting sqref="M359">
    <cfRule type="expression" dxfId="4444" priority="3419">
      <formula>L359="CUMPLE"</formula>
    </cfRule>
  </conditionalFormatting>
  <conditionalFormatting sqref="K361">
    <cfRule type="expression" dxfId="4443" priority="3420">
      <formula>J361="NO CUMPLE"</formula>
    </cfRule>
  </conditionalFormatting>
  <conditionalFormatting sqref="K361">
    <cfRule type="expression" dxfId="4442" priority="3421">
      <formula>J361="CUMPLE"</formula>
    </cfRule>
  </conditionalFormatting>
  <conditionalFormatting sqref="M361">
    <cfRule type="expression" dxfId="4441" priority="3422">
      <formula>L361="NO CUMPLE"</formula>
    </cfRule>
  </conditionalFormatting>
  <conditionalFormatting sqref="M361">
    <cfRule type="expression" dxfId="4440" priority="3423">
      <formula>L361="CUMPLE"</formula>
    </cfRule>
  </conditionalFormatting>
  <conditionalFormatting sqref="J361">
    <cfRule type="cellIs" dxfId="4439" priority="3424" operator="equal">
      <formula>"NO CUMPLE"</formula>
    </cfRule>
  </conditionalFormatting>
  <conditionalFormatting sqref="J361">
    <cfRule type="cellIs" dxfId="4438" priority="3425" operator="equal">
      <formula>"CUMPLE"</formula>
    </cfRule>
  </conditionalFormatting>
  <conditionalFormatting sqref="L361:L363">
    <cfRule type="cellIs" dxfId="4437" priority="3426" operator="equal">
      <formula>"NO CUMPLE"</formula>
    </cfRule>
  </conditionalFormatting>
  <conditionalFormatting sqref="L361:L363">
    <cfRule type="cellIs" dxfId="4436" priority="3427" operator="equal">
      <formula>"CUMPLE"</formula>
    </cfRule>
  </conditionalFormatting>
  <conditionalFormatting sqref="K362:K363">
    <cfRule type="expression" dxfId="4435" priority="3428">
      <formula>J362="NO CUMPLE"</formula>
    </cfRule>
  </conditionalFormatting>
  <conditionalFormatting sqref="K362:K363">
    <cfRule type="expression" dxfId="4434" priority="3429">
      <formula>J362="CUMPLE"</formula>
    </cfRule>
  </conditionalFormatting>
  <conditionalFormatting sqref="J362:J363">
    <cfRule type="cellIs" dxfId="4433" priority="3430" operator="equal">
      <formula>"NO CUMPLE"</formula>
    </cfRule>
  </conditionalFormatting>
  <conditionalFormatting sqref="J362:J363">
    <cfRule type="cellIs" dxfId="4432" priority="3431" operator="equal">
      <formula>"CUMPLE"</formula>
    </cfRule>
  </conditionalFormatting>
  <conditionalFormatting sqref="M362">
    <cfRule type="expression" dxfId="4431" priority="3432">
      <formula>L362="NO CUMPLE"</formula>
    </cfRule>
  </conditionalFormatting>
  <conditionalFormatting sqref="M362">
    <cfRule type="expression" dxfId="4430" priority="3433">
      <formula>L362="CUMPLE"</formula>
    </cfRule>
  </conditionalFormatting>
  <conditionalFormatting sqref="K371">
    <cfRule type="expression" dxfId="4429" priority="3434">
      <formula>J371="NO CUMPLE"</formula>
    </cfRule>
  </conditionalFormatting>
  <conditionalFormatting sqref="K371">
    <cfRule type="expression" dxfId="4428" priority="3435">
      <formula>J371="CUMPLE"</formula>
    </cfRule>
  </conditionalFormatting>
  <conditionalFormatting sqref="M371">
    <cfRule type="expression" dxfId="4427" priority="3436">
      <formula>L371="NO CUMPLE"</formula>
    </cfRule>
  </conditionalFormatting>
  <conditionalFormatting sqref="M371">
    <cfRule type="expression" dxfId="4426" priority="3437">
      <formula>L371="CUMPLE"</formula>
    </cfRule>
  </conditionalFormatting>
  <conditionalFormatting sqref="J371">
    <cfRule type="cellIs" dxfId="4425" priority="3438" operator="equal">
      <formula>"NO CUMPLE"</formula>
    </cfRule>
  </conditionalFormatting>
  <conditionalFormatting sqref="J371">
    <cfRule type="cellIs" dxfId="4424" priority="3439" operator="equal">
      <formula>"CUMPLE"</formula>
    </cfRule>
  </conditionalFormatting>
  <conditionalFormatting sqref="L371:L373">
    <cfRule type="cellIs" dxfId="4423" priority="3440" operator="equal">
      <formula>"NO CUMPLE"</formula>
    </cfRule>
  </conditionalFormatting>
  <conditionalFormatting sqref="L371:L373">
    <cfRule type="cellIs" dxfId="4422" priority="3441" operator="equal">
      <formula>"CUMPLE"</formula>
    </cfRule>
  </conditionalFormatting>
  <conditionalFormatting sqref="K372:K373">
    <cfRule type="expression" dxfId="4421" priority="3442">
      <formula>J372="NO CUMPLE"</formula>
    </cfRule>
  </conditionalFormatting>
  <conditionalFormatting sqref="K372:K373">
    <cfRule type="expression" dxfId="4420" priority="3443">
      <formula>J372="CUMPLE"</formula>
    </cfRule>
  </conditionalFormatting>
  <conditionalFormatting sqref="J372:J373">
    <cfRule type="cellIs" dxfId="4419" priority="3444" operator="equal">
      <formula>"NO CUMPLE"</formula>
    </cfRule>
  </conditionalFormatting>
  <conditionalFormatting sqref="J372:J373">
    <cfRule type="cellIs" dxfId="4418" priority="3445" operator="equal">
      <formula>"CUMPLE"</formula>
    </cfRule>
  </conditionalFormatting>
  <conditionalFormatting sqref="M372">
    <cfRule type="expression" dxfId="4417" priority="3446">
      <formula>L372="NO CUMPLE"</formula>
    </cfRule>
  </conditionalFormatting>
  <conditionalFormatting sqref="M372">
    <cfRule type="expression" dxfId="4416" priority="3447">
      <formula>L372="CUMPLE"</formula>
    </cfRule>
  </conditionalFormatting>
  <conditionalFormatting sqref="K374">
    <cfRule type="expression" dxfId="4415" priority="3448">
      <formula>J374="NO CUMPLE"</formula>
    </cfRule>
  </conditionalFormatting>
  <conditionalFormatting sqref="K374">
    <cfRule type="expression" dxfId="4414" priority="3449">
      <formula>J374="CUMPLE"</formula>
    </cfRule>
  </conditionalFormatting>
  <conditionalFormatting sqref="M374">
    <cfRule type="expression" dxfId="4413" priority="3450">
      <formula>L374="NO CUMPLE"</formula>
    </cfRule>
  </conditionalFormatting>
  <conditionalFormatting sqref="M374">
    <cfRule type="expression" dxfId="4412" priority="3451">
      <formula>L374="CUMPLE"</formula>
    </cfRule>
  </conditionalFormatting>
  <conditionalFormatting sqref="J374">
    <cfRule type="cellIs" dxfId="4411" priority="3452" operator="equal">
      <formula>"NO CUMPLE"</formula>
    </cfRule>
  </conditionalFormatting>
  <conditionalFormatting sqref="J374">
    <cfRule type="cellIs" dxfId="4410" priority="3453" operator="equal">
      <formula>"CUMPLE"</formula>
    </cfRule>
  </conditionalFormatting>
  <conditionalFormatting sqref="L374:L376">
    <cfRule type="cellIs" dxfId="4409" priority="3454" operator="equal">
      <formula>"NO CUMPLE"</formula>
    </cfRule>
  </conditionalFormatting>
  <conditionalFormatting sqref="L374:L376">
    <cfRule type="cellIs" dxfId="4408" priority="3455" operator="equal">
      <formula>"CUMPLE"</formula>
    </cfRule>
  </conditionalFormatting>
  <conditionalFormatting sqref="K375:K376">
    <cfRule type="expression" dxfId="4407" priority="3456">
      <formula>J375="NO CUMPLE"</formula>
    </cfRule>
  </conditionalFormatting>
  <conditionalFormatting sqref="K375:K376">
    <cfRule type="expression" dxfId="4406" priority="3457">
      <formula>J375="CUMPLE"</formula>
    </cfRule>
  </conditionalFormatting>
  <conditionalFormatting sqref="J375:J376">
    <cfRule type="cellIs" dxfId="4405" priority="3458" operator="equal">
      <formula>"NO CUMPLE"</formula>
    </cfRule>
  </conditionalFormatting>
  <conditionalFormatting sqref="J375:J376">
    <cfRule type="cellIs" dxfId="4404" priority="3459" operator="equal">
      <formula>"CUMPLE"</formula>
    </cfRule>
  </conditionalFormatting>
  <conditionalFormatting sqref="M375">
    <cfRule type="expression" dxfId="4403" priority="3460">
      <formula>L375="NO CUMPLE"</formula>
    </cfRule>
  </conditionalFormatting>
  <conditionalFormatting sqref="M375">
    <cfRule type="expression" dxfId="4402" priority="3461">
      <formula>L375="CUMPLE"</formula>
    </cfRule>
  </conditionalFormatting>
  <conditionalFormatting sqref="K377">
    <cfRule type="expression" dxfId="4401" priority="3462">
      <formula>J377="NO CUMPLE"</formula>
    </cfRule>
  </conditionalFormatting>
  <conditionalFormatting sqref="K377">
    <cfRule type="expression" dxfId="4400" priority="3463">
      <formula>J377="CUMPLE"</formula>
    </cfRule>
  </conditionalFormatting>
  <conditionalFormatting sqref="M377">
    <cfRule type="expression" dxfId="4399" priority="3464">
      <formula>L377="NO CUMPLE"</formula>
    </cfRule>
  </conditionalFormatting>
  <conditionalFormatting sqref="M377">
    <cfRule type="expression" dxfId="4398" priority="3465">
      <formula>L377="CUMPLE"</formula>
    </cfRule>
  </conditionalFormatting>
  <conditionalFormatting sqref="J377">
    <cfRule type="cellIs" dxfId="4397" priority="3466" operator="equal">
      <formula>"NO CUMPLE"</formula>
    </cfRule>
  </conditionalFormatting>
  <conditionalFormatting sqref="J377">
    <cfRule type="cellIs" dxfId="4396" priority="3467" operator="equal">
      <formula>"CUMPLE"</formula>
    </cfRule>
  </conditionalFormatting>
  <conditionalFormatting sqref="L377:L379">
    <cfRule type="cellIs" dxfId="4395" priority="3468" operator="equal">
      <formula>"NO CUMPLE"</formula>
    </cfRule>
  </conditionalFormatting>
  <conditionalFormatting sqref="L377:L379">
    <cfRule type="cellIs" dxfId="4394" priority="3469" operator="equal">
      <formula>"CUMPLE"</formula>
    </cfRule>
  </conditionalFormatting>
  <conditionalFormatting sqref="K378:K379">
    <cfRule type="expression" dxfId="4393" priority="3470">
      <formula>J378="NO CUMPLE"</formula>
    </cfRule>
  </conditionalFormatting>
  <conditionalFormatting sqref="K378:K379">
    <cfRule type="expression" dxfId="4392" priority="3471">
      <formula>J378="CUMPLE"</formula>
    </cfRule>
  </conditionalFormatting>
  <conditionalFormatting sqref="J378:J379">
    <cfRule type="cellIs" dxfId="4391" priority="3472" operator="equal">
      <formula>"NO CUMPLE"</formula>
    </cfRule>
  </conditionalFormatting>
  <conditionalFormatting sqref="J378:J379">
    <cfRule type="cellIs" dxfId="4390" priority="3473" operator="equal">
      <formula>"CUMPLE"</formula>
    </cfRule>
  </conditionalFormatting>
  <conditionalFormatting sqref="M378">
    <cfRule type="expression" dxfId="4389" priority="3474">
      <formula>L378="NO CUMPLE"</formula>
    </cfRule>
  </conditionalFormatting>
  <conditionalFormatting sqref="M378">
    <cfRule type="expression" dxfId="4388" priority="3475">
      <formula>L378="CUMPLE"</formula>
    </cfRule>
  </conditionalFormatting>
  <conditionalFormatting sqref="K380">
    <cfRule type="expression" dxfId="4387" priority="3476">
      <formula>J380="NO CUMPLE"</formula>
    </cfRule>
  </conditionalFormatting>
  <conditionalFormatting sqref="K380">
    <cfRule type="expression" dxfId="4386" priority="3477">
      <formula>J380="CUMPLE"</formula>
    </cfRule>
  </conditionalFormatting>
  <conditionalFormatting sqref="M380">
    <cfRule type="expression" dxfId="4385" priority="3478">
      <formula>L380="NO CUMPLE"</formula>
    </cfRule>
  </conditionalFormatting>
  <conditionalFormatting sqref="M380">
    <cfRule type="expression" dxfId="4384" priority="3479">
      <formula>L380="CUMPLE"</formula>
    </cfRule>
  </conditionalFormatting>
  <conditionalFormatting sqref="J380">
    <cfRule type="cellIs" dxfId="4383" priority="3480" operator="equal">
      <formula>"NO CUMPLE"</formula>
    </cfRule>
  </conditionalFormatting>
  <conditionalFormatting sqref="J380">
    <cfRule type="cellIs" dxfId="4382" priority="3481" operator="equal">
      <formula>"CUMPLE"</formula>
    </cfRule>
  </conditionalFormatting>
  <conditionalFormatting sqref="L380:L382">
    <cfRule type="cellIs" dxfId="4381" priority="3482" operator="equal">
      <formula>"NO CUMPLE"</formula>
    </cfRule>
  </conditionalFormatting>
  <conditionalFormatting sqref="L380:L382">
    <cfRule type="cellIs" dxfId="4380" priority="3483" operator="equal">
      <formula>"CUMPLE"</formula>
    </cfRule>
  </conditionalFormatting>
  <conditionalFormatting sqref="K381:K382">
    <cfRule type="expression" dxfId="4379" priority="3484">
      <formula>J381="NO CUMPLE"</formula>
    </cfRule>
  </conditionalFormatting>
  <conditionalFormatting sqref="K381:K382">
    <cfRule type="expression" dxfId="4378" priority="3485">
      <formula>J381="CUMPLE"</formula>
    </cfRule>
  </conditionalFormatting>
  <conditionalFormatting sqref="J381:J382">
    <cfRule type="cellIs" dxfId="4377" priority="3486" operator="equal">
      <formula>"NO CUMPLE"</formula>
    </cfRule>
  </conditionalFormatting>
  <conditionalFormatting sqref="J381:J382">
    <cfRule type="cellIs" dxfId="4376" priority="3487" operator="equal">
      <formula>"CUMPLE"</formula>
    </cfRule>
  </conditionalFormatting>
  <conditionalFormatting sqref="M381">
    <cfRule type="expression" dxfId="4375" priority="3488">
      <formula>L381="NO CUMPLE"</formula>
    </cfRule>
  </conditionalFormatting>
  <conditionalFormatting sqref="M381">
    <cfRule type="expression" dxfId="4374" priority="3489">
      <formula>L381="CUMPLE"</formula>
    </cfRule>
  </conditionalFormatting>
  <conditionalFormatting sqref="K383">
    <cfRule type="expression" dxfId="4373" priority="3490">
      <formula>J383="NO CUMPLE"</formula>
    </cfRule>
  </conditionalFormatting>
  <conditionalFormatting sqref="K383">
    <cfRule type="expression" dxfId="4372" priority="3491">
      <formula>J383="CUMPLE"</formula>
    </cfRule>
  </conditionalFormatting>
  <conditionalFormatting sqref="M383">
    <cfRule type="expression" dxfId="4371" priority="3492">
      <formula>L383="NO CUMPLE"</formula>
    </cfRule>
  </conditionalFormatting>
  <conditionalFormatting sqref="M383">
    <cfRule type="expression" dxfId="4370" priority="3493">
      <formula>L383="CUMPLE"</formula>
    </cfRule>
  </conditionalFormatting>
  <conditionalFormatting sqref="J383">
    <cfRule type="cellIs" dxfId="4369" priority="3494" operator="equal">
      <formula>"NO CUMPLE"</formula>
    </cfRule>
  </conditionalFormatting>
  <conditionalFormatting sqref="J383">
    <cfRule type="cellIs" dxfId="4368" priority="3495" operator="equal">
      <formula>"CUMPLE"</formula>
    </cfRule>
  </conditionalFormatting>
  <conditionalFormatting sqref="L383:L385">
    <cfRule type="cellIs" dxfId="4367" priority="3496" operator="equal">
      <formula>"NO CUMPLE"</formula>
    </cfRule>
  </conditionalFormatting>
  <conditionalFormatting sqref="L383:L385">
    <cfRule type="cellIs" dxfId="4366" priority="3497" operator="equal">
      <formula>"CUMPLE"</formula>
    </cfRule>
  </conditionalFormatting>
  <conditionalFormatting sqref="K384:K385">
    <cfRule type="expression" dxfId="4365" priority="3498">
      <formula>J384="NO CUMPLE"</formula>
    </cfRule>
  </conditionalFormatting>
  <conditionalFormatting sqref="K384:K385">
    <cfRule type="expression" dxfId="4364" priority="3499">
      <formula>J384="CUMPLE"</formula>
    </cfRule>
  </conditionalFormatting>
  <conditionalFormatting sqref="J384:J385">
    <cfRule type="cellIs" dxfId="4363" priority="3500" operator="equal">
      <formula>"NO CUMPLE"</formula>
    </cfRule>
  </conditionalFormatting>
  <conditionalFormatting sqref="J384:J385">
    <cfRule type="cellIs" dxfId="4362" priority="3501" operator="equal">
      <formula>"CUMPLE"</formula>
    </cfRule>
  </conditionalFormatting>
  <conditionalFormatting sqref="M384">
    <cfRule type="expression" dxfId="4361" priority="3502">
      <formula>L384="NO CUMPLE"</formula>
    </cfRule>
  </conditionalFormatting>
  <conditionalFormatting sqref="M384">
    <cfRule type="expression" dxfId="4360" priority="3503">
      <formula>L384="CUMPLE"</formula>
    </cfRule>
  </conditionalFormatting>
  <conditionalFormatting sqref="N23:N25">
    <cfRule type="expression" dxfId="4359" priority="3504">
      <formula>N23=" "</formula>
    </cfRule>
  </conditionalFormatting>
  <conditionalFormatting sqref="N23:N25">
    <cfRule type="expression" dxfId="4358" priority="3505">
      <formula>N23="NO PRESENTÓ CERTIFICADO"</formula>
    </cfRule>
  </conditionalFormatting>
  <conditionalFormatting sqref="N23:N25">
    <cfRule type="expression" dxfId="4357" priority="3506">
      <formula>N23="PRESENTÓ CERTIFICADO"</formula>
    </cfRule>
  </conditionalFormatting>
  <conditionalFormatting sqref="Q23:Q25">
    <cfRule type="containsBlanks" dxfId="4356" priority="3511">
      <formula>LEN(TRIM(Q23))=0</formula>
    </cfRule>
  </conditionalFormatting>
  <conditionalFormatting sqref="Q23:Q25">
    <cfRule type="cellIs" dxfId="4355" priority="3512" operator="equal">
      <formula>"REQUERIMIENTOS SUBSANADOS"</formula>
    </cfRule>
  </conditionalFormatting>
  <conditionalFormatting sqref="Q23:Q25">
    <cfRule type="containsText" dxfId="4354" priority="3513" operator="containsText" text="NO SUBSANABLE">
      <formula>NOT(ISERROR(SEARCH(("NO SUBSANABLE"),(Q23))))</formula>
    </cfRule>
  </conditionalFormatting>
  <conditionalFormatting sqref="Q23:Q25">
    <cfRule type="containsText" dxfId="4353" priority="3514" operator="containsText" text="PENDIENTES POR SUBSANAR">
      <formula>NOT(ISERROR(SEARCH(("PENDIENTES POR SUBSANAR"),(Q23))))</formula>
    </cfRule>
  </conditionalFormatting>
  <conditionalFormatting sqref="Q23:Q25">
    <cfRule type="containsText" dxfId="4352" priority="3515" operator="containsText" text="SIN OBSERVACIÓN">
      <formula>NOT(ISERROR(SEARCH(("SIN OBSERVACIÓN"),(Q23))))</formula>
    </cfRule>
  </conditionalFormatting>
  <conditionalFormatting sqref="R23:R25">
    <cfRule type="containsBlanks" dxfId="4351" priority="3516">
      <formula>LEN(TRIM(R23))=0</formula>
    </cfRule>
  </conditionalFormatting>
  <conditionalFormatting sqref="R23:R25">
    <cfRule type="cellIs" dxfId="4350" priority="3517" operator="equal">
      <formula>"NO CUMPLEN CON LO SOLICITADO"</formula>
    </cfRule>
  </conditionalFormatting>
  <conditionalFormatting sqref="R23:R25">
    <cfRule type="cellIs" dxfId="4349" priority="3518" operator="equal">
      <formula>"CUMPLEN CON LO SOLICITADO"</formula>
    </cfRule>
  </conditionalFormatting>
  <conditionalFormatting sqref="R23:R25">
    <cfRule type="cellIs" dxfId="4348" priority="3519" operator="equal">
      <formula>"PENDIENTES"</formula>
    </cfRule>
  </conditionalFormatting>
  <conditionalFormatting sqref="R23:R25">
    <cfRule type="cellIs" dxfId="4347" priority="3520" operator="equal">
      <formula>"NINGUNO"</formula>
    </cfRule>
  </conditionalFormatting>
  <conditionalFormatting sqref="N50:N52 N55:N57">
    <cfRule type="expression" dxfId="4346" priority="3521">
      <formula>N50=" "</formula>
    </cfRule>
  </conditionalFormatting>
  <conditionalFormatting sqref="N50:N52 N55:N57">
    <cfRule type="expression" dxfId="4345" priority="3522">
      <formula>N50="NO PRESENTÓ CERTIFICADO"</formula>
    </cfRule>
  </conditionalFormatting>
  <conditionalFormatting sqref="N50:N52 N55:N57">
    <cfRule type="expression" dxfId="4344" priority="3523">
      <formula>N50="PRESENTÓ CERTIFICADO"</formula>
    </cfRule>
  </conditionalFormatting>
  <conditionalFormatting sqref="P50:P52 P55:P57 P60:P62 P65:P67">
    <cfRule type="expression" dxfId="4343" priority="3528">
      <formula>Q50="NO SUBSANABLE"</formula>
    </cfRule>
  </conditionalFormatting>
  <conditionalFormatting sqref="P50:P52 P55:P57 P60:P62 P65:P67">
    <cfRule type="expression" dxfId="4342" priority="3529">
      <formula>Q50="REQUERIMIENTOS SUBSANADOS"</formula>
    </cfRule>
  </conditionalFormatting>
  <conditionalFormatting sqref="P50:P52 P55:P57 P60:P62 P65:P67">
    <cfRule type="expression" dxfId="4341" priority="3530">
      <formula>Q50="PENDIENTES POR SUBSANAR"</formula>
    </cfRule>
  </conditionalFormatting>
  <conditionalFormatting sqref="P50:P52 P55:P57 P60:P62 P65:P67">
    <cfRule type="expression" dxfId="4340" priority="3531">
      <formula>Q50="SIN OBSERVACIÓN"</formula>
    </cfRule>
  </conditionalFormatting>
  <conditionalFormatting sqref="P50:P52 P55:P57 P60:P62 P65:P67">
    <cfRule type="containsBlanks" dxfId="4339" priority="3532">
      <formula>LEN(TRIM(P50))=0</formula>
    </cfRule>
  </conditionalFormatting>
  <conditionalFormatting sqref="P55:P57 P65:P67">
    <cfRule type="expression" dxfId="4338" priority="3533">
      <formula>Q55="NO SUBSANABLE"</formula>
    </cfRule>
  </conditionalFormatting>
  <conditionalFormatting sqref="P55:P57 P65:P67">
    <cfRule type="expression" dxfId="4337" priority="3534">
      <formula>Q55="REQUERIMIENTOS SUBSANADOS"</formula>
    </cfRule>
  </conditionalFormatting>
  <conditionalFormatting sqref="P55:P57 P65:P67">
    <cfRule type="expression" dxfId="4336" priority="3535">
      <formula>Q55="PENDIENTES POR SUBSANAR"</formula>
    </cfRule>
  </conditionalFormatting>
  <conditionalFormatting sqref="P55:P57 P65:P67">
    <cfRule type="expression" dxfId="4335" priority="3536">
      <formula>Q55="SIN OBSERVACIÓN"</formula>
    </cfRule>
  </conditionalFormatting>
  <conditionalFormatting sqref="P55:P57 P65:P67">
    <cfRule type="containsBlanks" dxfId="4334" priority="3537">
      <formula>LEN(TRIM(P55))=0</formula>
    </cfRule>
  </conditionalFormatting>
  <conditionalFormatting sqref="P92:P94">
    <cfRule type="expression" dxfId="4333" priority="3538">
      <formula>Q92="NO SUBSANABLE"</formula>
    </cfRule>
  </conditionalFormatting>
  <conditionalFormatting sqref="P92:P94">
    <cfRule type="expression" dxfId="4332" priority="3539">
      <formula>Q92="REQUERIMIENTOS SUBSANADOS"</formula>
    </cfRule>
  </conditionalFormatting>
  <conditionalFormatting sqref="P92:P94">
    <cfRule type="expression" dxfId="4331" priority="3540">
      <formula>Q92="PENDIENTES POR SUBSANAR"</formula>
    </cfRule>
  </conditionalFormatting>
  <conditionalFormatting sqref="P92:P94">
    <cfRule type="expression" dxfId="4330" priority="3541">
      <formula>Q92="SIN OBSERVACIÓN"</formula>
    </cfRule>
  </conditionalFormatting>
  <conditionalFormatting sqref="P92:P94">
    <cfRule type="containsBlanks" dxfId="4329" priority="3542">
      <formula>LEN(TRIM(P92))=0</formula>
    </cfRule>
  </conditionalFormatting>
  <conditionalFormatting sqref="Q92:Q94">
    <cfRule type="containsBlanks" dxfId="4328" priority="3543">
      <formula>LEN(TRIM(Q92))=0</formula>
    </cfRule>
  </conditionalFormatting>
  <conditionalFormatting sqref="Q92:Q94">
    <cfRule type="cellIs" dxfId="4327" priority="3544" operator="equal">
      <formula>"REQUERIMIENTOS SUBSANADOS"</formula>
    </cfRule>
  </conditionalFormatting>
  <conditionalFormatting sqref="Q92:Q94">
    <cfRule type="containsText" dxfId="4326" priority="3545" operator="containsText" text="NO SUBSANABLE">
      <formula>NOT(ISERROR(SEARCH(("NO SUBSANABLE"),(Q92))))</formula>
    </cfRule>
  </conditionalFormatting>
  <conditionalFormatting sqref="Q92:Q94">
    <cfRule type="containsText" dxfId="4325" priority="3546" operator="containsText" text="PENDIENTES POR SUBSANAR">
      <formula>NOT(ISERROR(SEARCH(("PENDIENTES POR SUBSANAR"),(Q92))))</formula>
    </cfRule>
  </conditionalFormatting>
  <conditionalFormatting sqref="Q92:Q94">
    <cfRule type="containsText" dxfId="4324" priority="3547" operator="containsText" text="SIN OBSERVACIÓN">
      <formula>NOT(ISERROR(SEARCH(("SIN OBSERVACIÓN"),(Q92))))</formula>
    </cfRule>
  </conditionalFormatting>
  <conditionalFormatting sqref="J79 J84 J89 J94">
    <cfRule type="cellIs" dxfId="4323" priority="3560" operator="equal">
      <formula>"NO CUMPLE"</formula>
    </cfRule>
  </conditionalFormatting>
  <conditionalFormatting sqref="J79 J84 J89 J94">
    <cfRule type="cellIs" dxfId="4322" priority="3561" operator="equal">
      <formula>"CUMPLE"</formula>
    </cfRule>
  </conditionalFormatting>
  <conditionalFormatting sqref="J80:J81 J85:J86 J90:J91 J95:J96">
    <cfRule type="cellIs" dxfId="4321" priority="3564" operator="equal">
      <formula>"NO CUMPLE"</formula>
    </cfRule>
  </conditionalFormatting>
  <conditionalFormatting sqref="J80:J81 J85:J86 J90:J91 J95:J96">
    <cfRule type="cellIs" dxfId="4320" priority="3565" operator="equal">
      <formula>"CUMPLE"</formula>
    </cfRule>
  </conditionalFormatting>
  <conditionalFormatting sqref="J99">
    <cfRule type="cellIs" dxfId="4319" priority="3568" operator="equal">
      <formula>"NO CUMPLE"</formula>
    </cfRule>
  </conditionalFormatting>
  <conditionalFormatting sqref="J99">
    <cfRule type="cellIs" dxfId="4318" priority="3569" operator="equal">
      <formula>"CUMPLE"</formula>
    </cfRule>
  </conditionalFormatting>
  <conditionalFormatting sqref="J100:J101">
    <cfRule type="cellIs" dxfId="4317" priority="3572" operator="equal">
      <formula>"NO CUMPLE"</formula>
    </cfRule>
  </conditionalFormatting>
  <conditionalFormatting sqref="J100:J101">
    <cfRule type="cellIs" dxfId="4316" priority="3573" operator="equal">
      <formula>"CUMPLE"</formula>
    </cfRule>
  </conditionalFormatting>
  <conditionalFormatting sqref="J111 J116 J121 J126 J131">
    <cfRule type="cellIs" dxfId="4315" priority="3578" operator="equal">
      <formula>"NO CUMPLE"</formula>
    </cfRule>
  </conditionalFormatting>
  <conditionalFormatting sqref="J111 J116 J121 J126 J131">
    <cfRule type="cellIs" dxfId="4314" priority="3579" operator="equal">
      <formula>"CUMPLE"</formula>
    </cfRule>
  </conditionalFormatting>
  <conditionalFormatting sqref="J112:J113 J117:J118 J122:J123 J127:J128 J132:J133">
    <cfRule type="cellIs" dxfId="4313" priority="3582" operator="equal">
      <formula>"NO CUMPLE"</formula>
    </cfRule>
  </conditionalFormatting>
  <conditionalFormatting sqref="J112:J113 J117:J118 J122:J123 J127:J128 J132:J133">
    <cfRule type="cellIs" dxfId="4312" priority="3583" operator="equal">
      <formula>"CUMPLE"</formula>
    </cfRule>
  </conditionalFormatting>
  <conditionalFormatting sqref="J143 J148 J153 J158 J163">
    <cfRule type="cellIs" dxfId="4311" priority="3586" operator="equal">
      <formula>"NO CUMPLE"</formula>
    </cfRule>
  </conditionalFormatting>
  <conditionalFormatting sqref="J143 J148 J153 J158 J163">
    <cfRule type="cellIs" dxfId="4310" priority="3587" operator="equal">
      <formula>"CUMPLE"</formula>
    </cfRule>
  </conditionalFormatting>
  <conditionalFormatting sqref="J144:J145 J149:J150 J154:J155 J159:J160 J164:J165">
    <cfRule type="cellIs" dxfId="4309" priority="3590" operator="equal">
      <formula>"NO CUMPLE"</formula>
    </cfRule>
  </conditionalFormatting>
  <conditionalFormatting sqref="J144:J145 J149:J150 J154:J155 J159:J160 J164:J165">
    <cfRule type="cellIs" dxfId="4308" priority="3591" operator="equal">
      <formula>"CUMPLE"</formula>
    </cfRule>
  </conditionalFormatting>
  <conditionalFormatting sqref="L175 L178 L181 L184 L187">
    <cfRule type="cellIs" dxfId="4307" priority="3596" operator="equal">
      <formula>"NO CUMPLE"</formula>
    </cfRule>
  </conditionalFormatting>
  <conditionalFormatting sqref="L175 L178 L181 L184 L187">
    <cfRule type="cellIs" dxfId="4306" priority="3597" operator="equal">
      <formula>"CUMPLE"</formula>
    </cfRule>
  </conditionalFormatting>
  <conditionalFormatting sqref="J175 J178 J181 J184 J187">
    <cfRule type="cellIs" dxfId="4305" priority="3598" operator="equal">
      <formula>"NO CUMPLE"</formula>
    </cfRule>
  </conditionalFormatting>
  <conditionalFormatting sqref="J175 J178 J181 J184 J187">
    <cfRule type="cellIs" dxfId="4304" priority="3599" operator="equal">
      <formula>"CUMPLE"</formula>
    </cfRule>
  </conditionalFormatting>
  <conditionalFormatting sqref="K175 K178 K181 K184 K187">
    <cfRule type="expression" dxfId="4303" priority="3600">
      <formula>J175="NO CUMPLE"</formula>
    </cfRule>
  </conditionalFormatting>
  <conditionalFormatting sqref="K175 K178 K181 K184 K187">
    <cfRule type="expression" dxfId="4302" priority="3601">
      <formula>J175="CUMPLE"</formula>
    </cfRule>
  </conditionalFormatting>
  <conditionalFormatting sqref="L197 L200 L203 L206 L209">
    <cfRule type="cellIs" dxfId="4301" priority="3604" operator="equal">
      <formula>"NO CUMPLE"</formula>
    </cfRule>
  </conditionalFormatting>
  <conditionalFormatting sqref="L197 L200 L203 L206 L209">
    <cfRule type="cellIs" dxfId="4300" priority="3605" operator="equal">
      <formula>"CUMPLE"</formula>
    </cfRule>
  </conditionalFormatting>
  <conditionalFormatting sqref="J197 J200 J203 J206 J209">
    <cfRule type="cellIs" dxfId="4299" priority="3606" operator="equal">
      <formula>"NO CUMPLE"</formula>
    </cfRule>
  </conditionalFormatting>
  <conditionalFormatting sqref="J197 J200 J203 J206 J209">
    <cfRule type="cellIs" dxfId="4298" priority="3607" operator="equal">
      <formula>"CUMPLE"</formula>
    </cfRule>
  </conditionalFormatting>
  <conditionalFormatting sqref="K197 K200 K203 K206 K209">
    <cfRule type="expression" dxfId="4297" priority="3608">
      <formula>J197="NO CUMPLE"</formula>
    </cfRule>
  </conditionalFormatting>
  <conditionalFormatting sqref="K197 K200 K203 K206 K209">
    <cfRule type="expression" dxfId="4296" priority="3609">
      <formula>J197="CUMPLE"</formula>
    </cfRule>
  </conditionalFormatting>
  <conditionalFormatting sqref="L219 L222 L225 L228 L231">
    <cfRule type="cellIs" dxfId="4295" priority="3612" operator="equal">
      <formula>"NO CUMPLE"</formula>
    </cfRule>
  </conditionalFormatting>
  <conditionalFormatting sqref="L219 L222 L225 L228 L231">
    <cfRule type="cellIs" dxfId="4294" priority="3613" operator="equal">
      <formula>"CUMPLE"</formula>
    </cfRule>
  </conditionalFormatting>
  <conditionalFormatting sqref="J219 J222 J225 J228 J231">
    <cfRule type="cellIs" dxfId="4293" priority="3614" operator="equal">
      <formula>"NO CUMPLE"</formula>
    </cfRule>
  </conditionalFormatting>
  <conditionalFormatting sqref="J219 J222 J225 J228 J231">
    <cfRule type="cellIs" dxfId="4292" priority="3615" operator="equal">
      <formula>"CUMPLE"</formula>
    </cfRule>
  </conditionalFormatting>
  <conditionalFormatting sqref="K219 K222 K225 K228 K231">
    <cfRule type="expression" dxfId="4291" priority="3616">
      <formula>J219="NO CUMPLE"</formula>
    </cfRule>
  </conditionalFormatting>
  <conditionalFormatting sqref="K219 K222 K225 K228 K231">
    <cfRule type="expression" dxfId="4290" priority="3617">
      <formula>J219="CUMPLE"</formula>
    </cfRule>
  </conditionalFormatting>
  <conditionalFormatting sqref="J239 J242 J245 J248 J251">
    <cfRule type="cellIs" dxfId="4289" priority="3618" operator="equal">
      <formula>"NO CUMPLE"</formula>
    </cfRule>
  </conditionalFormatting>
  <conditionalFormatting sqref="J239 J242 J245 J248 J251">
    <cfRule type="cellIs" dxfId="4288" priority="3619" operator="equal">
      <formula>"CUMPLE"</formula>
    </cfRule>
  </conditionalFormatting>
  <conditionalFormatting sqref="L239:L253">
    <cfRule type="cellIs" dxfId="4287" priority="3620" operator="equal">
      <formula>"NO CUMPLE"</formula>
    </cfRule>
  </conditionalFormatting>
  <conditionalFormatting sqref="L239:L253">
    <cfRule type="cellIs" dxfId="4286" priority="3621" operator="equal">
      <formula>"CUMPLE"</formula>
    </cfRule>
  </conditionalFormatting>
  <conditionalFormatting sqref="J240:J241 J243:J244 J246:J247 J249:J250 J252:J253">
    <cfRule type="cellIs" dxfId="4285" priority="3622" operator="equal">
      <formula>"NO CUMPLE"</formula>
    </cfRule>
  </conditionalFormatting>
  <conditionalFormatting sqref="J240:J241 J243:J244 J246:J247 J249:J250 J252:J253">
    <cfRule type="cellIs" dxfId="4284" priority="3623" operator="equal">
      <formula>"CUMPLE"</formula>
    </cfRule>
  </conditionalFormatting>
  <conditionalFormatting sqref="K239:K253">
    <cfRule type="expression" dxfId="4283" priority="3624">
      <formula>J239="NO CUMPLE"</formula>
    </cfRule>
  </conditionalFormatting>
  <conditionalFormatting sqref="K239:K253">
    <cfRule type="expression" dxfId="4282" priority="3625">
      <formula>J239="CUMPLE"</formula>
    </cfRule>
  </conditionalFormatting>
  <conditionalFormatting sqref="J261 J264 J267 J270 J273">
    <cfRule type="cellIs" dxfId="4281" priority="3626" operator="equal">
      <formula>"NO CUMPLE"</formula>
    </cfRule>
  </conditionalFormatting>
  <conditionalFormatting sqref="J261 J264 J267 J270 J273">
    <cfRule type="cellIs" dxfId="4280" priority="3627" operator="equal">
      <formula>"CUMPLE"</formula>
    </cfRule>
  </conditionalFormatting>
  <conditionalFormatting sqref="L261:L275">
    <cfRule type="cellIs" dxfId="4279" priority="3628" operator="equal">
      <formula>"NO CUMPLE"</formula>
    </cfRule>
  </conditionalFormatting>
  <conditionalFormatting sqref="L261:L275">
    <cfRule type="cellIs" dxfId="4278" priority="3629" operator="equal">
      <formula>"CUMPLE"</formula>
    </cfRule>
  </conditionalFormatting>
  <conditionalFormatting sqref="J262:J263 J265:J266 J268:J269 J271:J272 J274:J275">
    <cfRule type="cellIs" dxfId="4277" priority="3630" operator="equal">
      <formula>"NO CUMPLE"</formula>
    </cfRule>
  </conditionalFormatting>
  <conditionalFormatting sqref="J262:J263 J265:J266 J268:J269 J271:J272 J274:J275">
    <cfRule type="cellIs" dxfId="4276" priority="3631" operator="equal">
      <formula>"CUMPLE"</formula>
    </cfRule>
  </conditionalFormatting>
  <conditionalFormatting sqref="K261:K275">
    <cfRule type="expression" dxfId="4275" priority="3632">
      <formula>J261="NO CUMPLE"</formula>
    </cfRule>
  </conditionalFormatting>
  <conditionalFormatting sqref="K261:K275">
    <cfRule type="expression" dxfId="4274" priority="3633">
      <formula>J261="CUMPLE"</formula>
    </cfRule>
  </conditionalFormatting>
  <conditionalFormatting sqref="J283 J286 J289 J292 J295">
    <cfRule type="cellIs" dxfId="4273" priority="3634" operator="equal">
      <formula>"NO CUMPLE"</formula>
    </cfRule>
  </conditionalFormatting>
  <conditionalFormatting sqref="J283 J286 J289 J292 J295">
    <cfRule type="cellIs" dxfId="4272" priority="3635" operator="equal">
      <formula>"CUMPLE"</formula>
    </cfRule>
  </conditionalFormatting>
  <conditionalFormatting sqref="L283:L297">
    <cfRule type="cellIs" dxfId="4271" priority="3636" operator="equal">
      <formula>"NO CUMPLE"</formula>
    </cfRule>
  </conditionalFormatting>
  <conditionalFormatting sqref="L283:L297">
    <cfRule type="cellIs" dxfId="4270" priority="3637" operator="equal">
      <formula>"CUMPLE"</formula>
    </cfRule>
  </conditionalFormatting>
  <conditionalFormatting sqref="J284:J285 J287:J288 J290:J291 J293:J294 J296:J297">
    <cfRule type="cellIs" dxfId="4269" priority="3638" operator="equal">
      <formula>"NO CUMPLE"</formula>
    </cfRule>
  </conditionalFormatting>
  <conditionalFormatting sqref="J284:J285 J287:J288 J290:J291 J293:J294 J296:J297">
    <cfRule type="cellIs" dxfId="4268" priority="3639" operator="equal">
      <formula>"CUMPLE"</formula>
    </cfRule>
  </conditionalFormatting>
  <conditionalFormatting sqref="K283:K297">
    <cfRule type="expression" dxfId="4267" priority="3640">
      <formula>J283="NO CUMPLE"</formula>
    </cfRule>
  </conditionalFormatting>
  <conditionalFormatting sqref="K283:K297">
    <cfRule type="expression" dxfId="4266" priority="3641">
      <formula>J283="CUMPLE"</formula>
    </cfRule>
  </conditionalFormatting>
  <conditionalFormatting sqref="M175 M178 M181 M184 M187">
    <cfRule type="expression" dxfId="4265" priority="3660">
      <formula>L175="NO CUMPLE"</formula>
    </cfRule>
  </conditionalFormatting>
  <conditionalFormatting sqref="M175 M178 M181 M184 M187">
    <cfRule type="expression" dxfId="4264" priority="3661">
      <formula>L175="CUMPLE"</formula>
    </cfRule>
  </conditionalFormatting>
  <conditionalFormatting sqref="M197 M200 M203 M206 M209">
    <cfRule type="expression" dxfId="4263" priority="3662">
      <formula>L197="NO CUMPLE"</formula>
    </cfRule>
  </conditionalFormatting>
  <conditionalFormatting sqref="M197 M200 M203 M206 M209">
    <cfRule type="expression" dxfId="4262" priority="3663">
      <formula>L197="CUMPLE"</formula>
    </cfRule>
  </conditionalFormatting>
  <conditionalFormatting sqref="M219 M222 M225 M228 M231">
    <cfRule type="expression" dxfId="4261" priority="3664">
      <formula>L219="NO CUMPLE"</formula>
    </cfRule>
  </conditionalFormatting>
  <conditionalFormatting sqref="M219 M222 M225 M228 M231">
    <cfRule type="expression" dxfId="4260" priority="3665">
      <formula>L219="CUMPLE"</formula>
    </cfRule>
  </conditionalFormatting>
  <conditionalFormatting sqref="M239:M253">
    <cfRule type="expression" dxfId="4259" priority="3666">
      <formula>L239="NO CUMPLE"</formula>
    </cfRule>
  </conditionalFormatting>
  <conditionalFormatting sqref="M239:M253">
    <cfRule type="expression" dxfId="4258" priority="3667">
      <formula>L239="CUMPLE"</formula>
    </cfRule>
  </conditionalFormatting>
  <conditionalFormatting sqref="M261:M275">
    <cfRule type="expression" dxfId="4257" priority="3668">
      <formula>L261="NO CUMPLE"</formula>
    </cfRule>
  </conditionalFormatting>
  <conditionalFormatting sqref="M261:M275">
    <cfRule type="expression" dxfId="4256" priority="3669">
      <formula>L261="CUMPLE"</formula>
    </cfRule>
  </conditionalFormatting>
  <conditionalFormatting sqref="M283:M297">
    <cfRule type="expression" dxfId="4255" priority="3670">
      <formula>L283="NO CUMPLE"</formula>
    </cfRule>
  </conditionalFormatting>
  <conditionalFormatting sqref="M283:M297">
    <cfRule type="expression" dxfId="4254" priority="3671">
      <formula>L283="CUMPLE"</formula>
    </cfRule>
  </conditionalFormatting>
  <conditionalFormatting sqref="K14:K15">
    <cfRule type="expression" dxfId="4253" priority="1271">
      <formula>J14="NO CUMPLE"</formula>
    </cfRule>
  </conditionalFormatting>
  <conditionalFormatting sqref="K14:K15">
    <cfRule type="expression" dxfId="4252" priority="1272">
      <formula>J14="CUMPLE"</formula>
    </cfRule>
  </conditionalFormatting>
  <conditionalFormatting sqref="M14">
    <cfRule type="expression" dxfId="4251" priority="1269">
      <formula>L14="NO CUMPLE"</formula>
    </cfRule>
  </conditionalFormatting>
  <conditionalFormatting sqref="M14">
    <cfRule type="expression" dxfId="4250" priority="1270">
      <formula>L14="CUMPLE"</formula>
    </cfRule>
  </conditionalFormatting>
  <conditionalFormatting sqref="J18:J20">
    <cfRule type="cellIs" dxfId="4249" priority="1259" operator="equal">
      <formula>"NO CUMPLE"</formula>
    </cfRule>
  </conditionalFormatting>
  <conditionalFormatting sqref="J18:J20">
    <cfRule type="cellIs" dxfId="4248" priority="1260" operator="equal">
      <formula>"CUMPLE"</formula>
    </cfRule>
  </conditionalFormatting>
  <conditionalFormatting sqref="L22">
    <cfRule type="cellIs" dxfId="4247" priority="1261" operator="equal">
      <formula>"NO CUMPLE"</formula>
    </cfRule>
  </conditionalFormatting>
  <conditionalFormatting sqref="L22">
    <cfRule type="cellIs" dxfId="4246" priority="1262" operator="equal">
      <formula>"CUMPLE"</formula>
    </cfRule>
  </conditionalFormatting>
  <conditionalFormatting sqref="K22">
    <cfRule type="expression" dxfId="4245" priority="1263">
      <formula>J22="NO CUMPLE"</formula>
    </cfRule>
  </conditionalFormatting>
  <conditionalFormatting sqref="K22">
    <cfRule type="expression" dxfId="4244" priority="1264">
      <formula>J22="CUMPLE"</formula>
    </cfRule>
  </conditionalFormatting>
  <conditionalFormatting sqref="J21:J22">
    <cfRule type="cellIs" dxfId="4243" priority="1265" operator="equal">
      <formula>"NO CUMPLE"</formula>
    </cfRule>
  </conditionalFormatting>
  <conditionalFormatting sqref="J21:J22">
    <cfRule type="cellIs" dxfId="4242" priority="1266" operator="equal">
      <formula>"CUMPLE"</formula>
    </cfRule>
  </conditionalFormatting>
  <conditionalFormatting sqref="J23:J25">
    <cfRule type="cellIs" dxfId="4241" priority="1241" operator="equal">
      <formula>"NO CUMPLE"</formula>
    </cfRule>
  </conditionalFormatting>
  <conditionalFormatting sqref="J23:J25">
    <cfRule type="cellIs" dxfId="4240" priority="1242" operator="equal">
      <formula>"CUMPLE"</formula>
    </cfRule>
  </conditionalFormatting>
  <conditionalFormatting sqref="L25:L27">
    <cfRule type="cellIs" dxfId="4239" priority="1243" operator="equal">
      <formula>"NO CUMPLE"</formula>
    </cfRule>
  </conditionalFormatting>
  <conditionalFormatting sqref="L25:L27">
    <cfRule type="cellIs" dxfId="4238" priority="1244" operator="equal">
      <formula>"CUMPLE"</formula>
    </cfRule>
  </conditionalFormatting>
  <conditionalFormatting sqref="K26:K27">
    <cfRule type="expression" dxfId="4237" priority="1245">
      <formula>J26="NO CUMPLE"</formula>
    </cfRule>
  </conditionalFormatting>
  <conditionalFormatting sqref="K26:K27">
    <cfRule type="expression" dxfId="4236" priority="1246">
      <formula>J26="CUMPLE"</formula>
    </cfRule>
  </conditionalFormatting>
  <conditionalFormatting sqref="J26:J27">
    <cfRule type="cellIs" dxfId="4235" priority="1247" operator="equal">
      <formula>"NO CUMPLE"</formula>
    </cfRule>
  </conditionalFormatting>
  <conditionalFormatting sqref="J26:J27">
    <cfRule type="cellIs" dxfId="4234" priority="1248" operator="equal">
      <formula>"CUMPLE"</formula>
    </cfRule>
  </conditionalFormatting>
  <conditionalFormatting sqref="M26">
    <cfRule type="expression" dxfId="4233" priority="1249">
      <formula>L26="NO CUMPLE"</formula>
    </cfRule>
  </conditionalFormatting>
  <conditionalFormatting sqref="M26">
    <cfRule type="expression" dxfId="4232" priority="1250">
      <formula>L26="CUMPLE"</formula>
    </cfRule>
  </conditionalFormatting>
  <conditionalFormatting sqref="K25">
    <cfRule type="expression" dxfId="4231" priority="1235">
      <formula>J25="NO CUMPLE"</formula>
    </cfRule>
  </conditionalFormatting>
  <conditionalFormatting sqref="K25">
    <cfRule type="expression" dxfId="4230" priority="1236">
      <formula>J25="CUMPLE"</formula>
    </cfRule>
  </conditionalFormatting>
  <conditionalFormatting sqref="J28:J30">
    <cfRule type="cellIs" dxfId="4229" priority="1223" operator="equal">
      <formula>"NO CUMPLE"</formula>
    </cfRule>
  </conditionalFormatting>
  <conditionalFormatting sqref="J28:J30">
    <cfRule type="cellIs" dxfId="4228" priority="1224" operator="equal">
      <formula>"CUMPLE"</formula>
    </cfRule>
  </conditionalFormatting>
  <conditionalFormatting sqref="L30:L32">
    <cfRule type="cellIs" dxfId="4227" priority="1225" operator="equal">
      <formula>"NO CUMPLE"</formula>
    </cfRule>
  </conditionalFormatting>
  <conditionalFormatting sqref="L30:L32">
    <cfRule type="cellIs" dxfId="4226" priority="1226" operator="equal">
      <formula>"CUMPLE"</formula>
    </cfRule>
  </conditionalFormatting>
  <conditionalFormatting sqref="K31:K32">
    <cfRule type="expression" dxfId="4225" priority="1227">
      <formula>J31="NO CUMPLE"</formula>
    </cfRule>
  </conditionalFormatting>
  <conditionalFormatting sqref="K31:K32">
    <cfRule type="expression" dxfId="4224" priority="1228">
      <formula>J31="CUMPLE"</formula>
    </cfRule>
  </conditionalFormatting>
  <conditionalFormatting sqref="J31:J32">
    <cfRule type="cellIs" dxfId="4223" priority="1229" operator="equal">
      <formula>"NO CUMPLE"</formula>
    </cfRule>
  </conditionalFormatting>
  <conditionalFormatting sqref="J31:J32">
    <cfRule type="cellIs" dxfId="4222" priority="1230" operator="equal">
      <formula>"CUMPLE"</formula>
    </cfRule>
  </conditionalFormatting>
  <conditionalFormatting sqref="M31">
    <cfRule type="expression" dxfId="4221" priority="1231">
      <formula>L31="NO CUMPLE"</formula>
    </cfRule>
  </conditionalFormatting>
  <conditionalFormatting sqref="M31">
    <cfRule type="expression" dxfId="4220" priority="1232">
      <formula>L31="CUMPLE"</formula>
    </cfRule>
  </conditionalFormatting>
  <conditionalFormatting sqref="K30">
    <cfRule type="expression" dxfId="4219" priority="1217">
      <formula>J30="NO CUMPLE"</formula>
    </cfRule>
  </conditionalFormatting>
  <conditionalFormatting sqref="K30">
    <cfRule type="expression" dxfId="4218" priority="1218">
      <formula>J30="CUMPLE"</formula>
    </cfRule>
  </conditionalFormatting>
  <conditionalFormatting sqref="J33:J35">
    <cfRule type="cellIs" dxfId="4217" priority="1205" operator="equal">
      <formula>"NO CUMPLE"</formula>
    </cfRule>
  </conditionalFormatting>
  <conditionalFormatting sqref="J33:J35">
    <cfRule type="cellIs" dxfId="4216" priority="1206" operator="equal">
      <formula>"CUMPLE"</formula>
    </cfRule>
  </conditionalFormatting>
  <conditionalFormatting sqref="L35:L37">
    <cfRule type="cellIs" dxfId="4215" priority="1207" operator="equal">
      <formula>"NO CUMPLE"</formula>
    </cfRule>
  </conditionalFormatting>
  <conditionalFormatting sqref="L35:L37">
    <cfRule type="cellIs" dxfId="4214" priority="1208" operator="equal">
      <formula>"CUMPLE"</formula>
    </cfRule>
  </conditionalFormatting>
  <conditionalFormatting sqref="K36:K37">
    <cfRule type="expression" dxfId="4213" priority="1209">
      <formula>J36="NO CUMPLE"</formula>
    </cfRule>
  </conditionalFormatting>
  <conditionalFormatting sqref="K36:K37">
    <cfRule type="expression" dxfId="4212" priority="1210">
      <formula>J36="CUMPLE"</formula>
    </cfRule>
  </conditionalFormatting>
  <conditionalFormatting sqref="J36:J37">
    <cfRule type="cellIs" dxfId="4211" priority="1211" operator="equal">
      <formula>"NO CUMPLE"</formula>
    </cfRule>
  </conditionalFormatting>
  <conditionalFormatting sqref="J36:J37">
    <cfRule type="cellIs" dxfId="4210" priority="1212" operator="equal">
      <formula>"CUMPLE"</formula>
    </cfRule>
  </conditionalFormatting>
  <conditionalFormatting sqref="M36">
    <cfRule type="expression" dxfId="4209" priority="1213">
      <formula>L36="NO CUMPLE"</formula>
    </cfRule>
  </conditionalFormatting>
  <conditionalFormatting sqref="M36">
    <cfRule type="expression" dxfId="4208" priority="1214">
      <formula>L36="CUMPLE"</formula>
    </cfRule>
  </conditionalFormatting>
  <conditionalFormatting sqref="K35">
    <cfRule type="expression" dxfId="4207" priority="1199">
      <formula>J35="NO CUMPLE"</formula>
    </cfRule>
  </conditionalFormatting>
  <conditionalFormatting sqref="K35">
    <cfRule type="expression" dxfId="4206" priority="1200">
      <formula>J35="CUMPLE"</formula>
    </cfRule>
  </conditionalFormatting>
  <conditionalFormatting sqref="M15">
    <cfRule type="expression" dxfId="4205" priority="1195">
      <formula>L15="NO CUMPLE"</formula>
    </cfRule>
  </conditionalFormatting>
  <conditionalFormatting sqref="M15">
    <cfRule type="expression" dxfId="4204" priority="1196">
      <formula>L15="CUMPLE"</formula>
    </cfRule>
  </conditionalFormatting>
  <conditionalFormatting sqref="M25">
    <cfRule type="expression" dxfId="4203" priority="1191">
      <formula>L25="NO CUMPLE"</formula>
    </cfRule>
  </conditionalFormatting>
  <conditionalFormatting sqref="M25">
    <cfRule type="expression" dxfId="4202" priority="1192">
      <formula>L25="CUMPLE"</formula>
    </cfRule>
  </conditionalFormatting>
  <conditionalFormatting sqref="M30">
    <cfRule type="expression" dxfId="4201" priority="1189">
      <formula>L30="NO CUMPLE"</formula>
    </cfRule>
  </conditionalFormatting>
  <conditionalFormatting sqref="M30">
    <cfRule type="expression" dxfId="4200" priority="1190">
      <formula>L30="CUMPLE"</formula>
    </cfRule>
  </conditionalFormatting>
  <conditionalFormatting sqref="M35">
    <cfRule type="expression" dxfId="4199" priority="1187">
      <formula>L35="NO CUMPLE"</formula>
    </cfRule>
  </conditionalFormatting>
  <conditionalFormatting sqref="M35">
    <cfRule type="expression" dxfId="4198" priority="1188">
      <formula>L35="CUMPLE"</formula>
    </cfRule>
  </conditionalFormatting>
  <conditionalFormatting sqref="K49">
    <cfRule type="expression" dxfId="4197" priority="1185">
      <formula>J49="NO CUMPLE"</formula>
    </cfRule>
  </conditionalFormatting>
  <conditionalFormatting sqref="K49">
    <cfRule type="expression" dxfId="4196" priority="1186">
      <formula>J49="CUMPLE"</formula>
    </cfRule>
  </conditionalFormatting>
  <conditionalFormatting sqref="M54">
    <cfRule type="expression" dxfId="4195" priority="1169">
      <formula>L54="NO CUMPLE"</formula>
    </cfRule>
  </conditionalFormatting>
  <conditionalFormatting sqref="M54">
    <cfRule type="expression" dxfId="4194" priority="1170">
      <formula>L54="CUMPLE"</formula>
    </cfRule>
  </conditionalFormatting>
  <conditionalFormatting sqref="L54">
    <cfRule type="cellIs" dxfId="4193" priority="1171" operator="equal">
      <formula>"NO CUMPLE"</formula>
    </cfRule>
  </conditionalFormatting>
  <conditionalFormatting sqref="L54">
    <cfRule type="cellIs" dxfId="4192" priority="1172" operator="equal">
      <formula>"CUMPLE"</formula>
    </cfRule>
  </conditionalFormatting>
  <conditionalFormatting sqref="K54">
    <cfRule type="expression" dxfId="4191" priority="1167">
      <formula>J54="NO CUMPLE"</formula>
    </cfRule>
  </conditionalFormatting>
  <conditionalFormatting sqref="K54">
    <cfRule type="expression" dxfId="4190" priority="1168">
      <formula>J54="CUMPLE"</formula>
    </cfRule>
  </conditionalFormatting>
  <conditionalFormatting sqref="M59">
    <cfRule type="expression" dxfId="4189" priority="1151">
      <formula>L59="NO CUMPLE"</formula>
    </cfRule>
  </conditionalFormatting>
  <conditionalFormatting sqref="M59">
    <cfRule type="expression" dxfId="4188" priority="1152">
      <formula>L59="CUMPLE"</formula>
    </cfRule>
  </conditionalFormatting>
  <conditionalFormatting sqref="L59">
    <cfRule type="cellIs" dxfId="4187" priority="1153" operator="equal">
      <formula>"NO CUMPLE"</formula>
    </cfRule>
  </conditionalFormatting>
  <conditionalFormatting sqref="L59">
    <cfRule type="cellIs" dxfId="4186" priority="1154" operator="equal">
      <formula>"CUMPLE"</formula>
    </cfRule>
  </conditionalFormatting>
  <conditionalFormatting sqref="K59">
    <cfRule type="expression" dxfId="4185" priority="1149">
      <formula>J59="NO CUMPLE"</formula>
    </cfRule>
  </conditionalFormatting>
  <conditionalFormatting sqref="K59">
    <cfRule type="expression" dxfId="4184" priority="1150">
      <formula>J59="CUMPLE"</formula>
    </cfRule>
  </conditionalFormatting>
  <conditionalFormatting sqref="M64">
    <cfRule type="expression" dxfId="4183" priority="1133">
      <formula>L64="NO CUMPLE"</formula>
    </cfRule>
  </conditionalFormatting>
  <conditionalFormatting sqref="M64">
    <cfRule type="expression" dxfId="4182" priority="1134">
      <formula>L64="CUMPLE"</formula>
    </cfRule>
  </conditionalFormatting>
  <conditionalFormatting sqref="L64">
    <cfRule type="cellIs" dxfId="4181" priority="1135" operator="equal">
      <formula>"NO CUMPLE"</formula>
    </cfRule>
  </conditionalFormatting>
  <conditionalFormatting sqref="L64">
    <cfRule type="cellIs" dxfId="4180" priority="1136" operator="equal">
      <formula>"CUMPLE"</formula>
    </cfRule>
  </conditionalFormatting>
  <conditionalFormatting sqref="K64">
    <cfRule type="expression" dxfId="4179" priority="1131">
      <formula>J64="NO CUMPLE"</formula>
    </cfRule>
  </conditionalFormatting>
  <conditionalFormatting sqref="K64">
    <cfRule type="expression" dxfId="4178" priority="1132">
      <formula>J64="CUMPLE"</formula>
    </cfRule>
  </conditionalFormatting>
  <conditionalFormatting sqref="M69">
    <cfRule type="expression" dxfId="4177" priority="1115">
      <formula>L69="NO CUMPLE"</formula>
    </cfRule>
  </conditionalFormatting>
  <conditionalFormatting sqref="M69">
    <cfRule type="expression" dxfId="4176" priority="1116">
      <formula>L69="CUMPLE"</formula>
    </cfRule>
  </conditionalFormatting>
  <conditionalFormatting sqref="L69">
    <cfRule type="cellIs" dxfId="4175" priority="1117" operator="equal">
      <formula>"NO CUMPLE"</formula>
    </cfRule>
  </conditionalFormatting>
  <conditionalFormatting sqref="L69">
    <cfRule type="cellIs" dxfId="4174" priority="1118" operator="equal">
      <formula>"CUMPLE"</formula>
    </cfRule>
  </conditionalFormatting>
  <conditionalFormatting sqref="K69">
    <cfRule type="expression" dxfId="4173" priority="1113">
      <formula>J69="NO CUMPLE"</formula>
    </cfRule>
  </conditionalFormatting>
  <conditionalFormatting sqref="K69">
    <cfRule type="expression" dxfId="4172" priority="1114">
      <formula>J69="CUMPLE"</formula>
    </cfRule>
  </conditionalFormatting>
  <conditionalFormatting sqref="M81">
    <cfRule type="expression" dxfId="4171" priority="1097">
      <formula>L81="NO CUMPLE"</formula>
    </cfRule>
  </conditionalFormatting>
  <conditionalFormatting sqref="M81">
    <cfRule type="expression" dxfId="4170" priority="1098">
      <formula>L81="CUMPLE"</formula>
    </cfRule>
  </conditionalFormatting>
  <conditionalFormatting sqref="L81">
    <cfRule type="cellIs" dxfId="4169" priority="1099" operator="equal">
      <formula>"NO CUMPLE"</formula>
    </cfRule>
  </conditionalFormatting>
  <conditionalFormatting sqref="L81">
    <cfRule type="cellIs" dxfId="4168" priority="1100" operator="equal">
      <formula>"CUMPLE"</formula>
    </cfRule>
  </conditionalFormatting>
  <conditionalFormatting sqref="K81">
    <cfRule type="expression" dxfId="4167" priority="1095">
      <formula>J81="NO CUMPLE"</formula>
    </cfRule>
  </conditionalFormatting>
  <conditionalFormatting sqref="K81">
    <cfRule type="expression" dxfId="4166" priority="1096">
      <formula>J81="CUMPLE"</formula>
    </cfRule>
  </conditionalFormatting>
  <conditionalFormatting sqref="M86">
    <cfRule type="expression" dxfId="4165" priority="1079">
      <formula>L86="NO CUMPLE"</formula>
    </cfRule>
  </conditionalFormatting>
  <conditionalFormatting sqref="M86">
    <cfRule type="expression" dxfId="4164" priority="1080">
      <formula>L86="CUMPLE"</formula>
    </cfRule>
  </conditionalFormatting>
  <conditionalFormatting sqref="L86">
    <cfRule type="cellIs" dxfId="4163" priority="1081" operator="equal">
      <formula>"NO CUMPLE"</formula>
    </cfRule>
  </conditionalFormatting>
  <conditionalFormatting sqref="L86">
    <cfRule type="cellIs" dxfId="4162" priority="1082" operator="equal">
      <formula>"CUMPLE"</formula>
    </cfRule>
  </conditionalFormatting>
  <conditionalFormatting sqref="K86">
    <cfRule type="expression" dxfId="4161" priority="1077">
      <formula>J86="NO CUMPLE"</formula>
    </cfRule>
  </conditionalFormatting>
  <conditionalFormatting sqref="K86">
    <cfRule type="expression" dxfId="4160" priority="1078">
      <formula>J86="CUMPLE"</formula>
    </cfRule>
  </conditionalFormatting>
  <conditionalFormatting sqref="M91">
    <cfRule type="expression" dxfId="4159" priority="1061">
      <formula>L91="NO CUMPLE"</formula>
    </cfRule>
  </conditionalFormatting>
  <conditionalFormatting sqref="M91">
    <cfRule type="expression" dxfId="4158" priority="1062">
      <formula>L91="CUMPLE"</formula>
    </cfRule>
  </conditionalFormatting>
  <conditionalFormatting sqref="L91">
    <cfRule type="cellIs" dxfId="4157" priority="1063" operator="equal">
      <formula>"NO CUMPLE"</formula>
    </cfRule>
  </conditionalFormatting>
  <conditionalFormatting sqref="L91">
    <cfRule type="cellIs" dxfId="4156" priority="1064" operator="equal">
      <formula>"CUMPLE"</formula>
    </cfRule>
  </conditionalFormatting>
  <conditionalFormatting sqref="K91">
    <cfRule type="expression" dxfId="4155" priority="1059">
      <formula>J91="NO CUMPLE"</formula>
    </cfRule>
  </conditionalFormatting>
  <conditionalFormatting sqref="K91">
    <cfRule type="expression" dxfId="4154" priority="1060">
      <formula>J91="CUMPLE"</formula>
    </cfRule>
  </conditionalFormatting>
  <conditionalFormatting sqref="M96">
    <cfRule type="expression" dxfId="4153" priority="1043">
      <formula>L96="NO CUMPLE"</formula>
    </cfRule>
  </conditionalFormatting>
  <conditionalFormatting sqref="M96">
    <cfRule type="expression" dxfId="4152" priority="1044">
      <formula>L96="CUMPLE"</formula>
    </cfRule>
  </conditionalFormatting>
  <conditionalFormatting sqref="L96">
    <cfRule type="cellIs" dxfId="4151" priority="1045" operator="equal">
      <formula>"NO CUMPLE"</formula>
    </cfRule>
  </conditionalFormatting>
  <conditionalFormatting sqref="L96">
    <cfRule type="cellIs" dxfId="4150" priority="1046" operator="equal">
      <formula>"CUMPLE"</formula>
    </cfRule>
  </conditionalFormatting>
  <conditionalFormatting sqref="K96">
    <cfRule type="expression" dxfId="4149" priority="1041">
      <formula>J96="NO CUMPLE"</formula>
    </cfRule>
  </conditionalFormatting>
  <conditionalFormatting sqref="K96">
    <cfRule type="expression" dxfId="4148" priority="1042">
      <formula>J96="CUMPLE"</formula>
    </cfRule>
  </conditionalFormatting>
  <conditionalFormatting sqref="M101">
    <cfRule type="expression" dxfId="4147" priority="1025">
      <formula>L101="NO CUMPLE"</formula>
    </cfRule>
  </conditionalFormatting>
  <conditionalFormatting sqref="M101">
    <cfRule type="expression" dxfId="4146" priority="1026">
      <formula>L101="CUMPLE"</formula>
    </cfRule>
  </conditionalFormatting>
  <conditionalFormatting sqref="L101">
    <cfRule type="cellIs" dxfId="4145" priority="1027" operator="equal">
      <formula>"NO CUMPLE"</formula>
    </cfRule>
  </conditionalFormatting>
  <conditionalFormatting sqref="L101">
    <cfRule type="cellIs" dxfId="4144" priority="1028" operator="equal">
      <formula>"CUMPLE"</formula>
    </cfRule>
  </conditionalFormatting>
  <conditionalFormatting sqref="K101">
    <cfRule type="expression" dxfId="4143" priority="1023">
      <formula>J101="NO CUMPLE"</formula>
    </cfRule>
  </conditionalFormatting>
  <conditionalFormatting sqref="K101">
    <cfRule type="expression" dxfId="4142" priority="1024">
      <formula>J101="CUMPLE"</formula>
    </cfRule>
  </conditionalFormatting>
  <conditionalFormatting sqref="M113">
    <cfRule type="expression" dxfId="4141" priority="1007">
      <formula>L113="NO CUMPLE"</formula>
    </cfRule>
  </conditionalFormatting>
  <conditionalFormatting sqref="M113">
    <cfRule type="expression" dxfId="4140" priority="1008">
      <formula>L113="CUMPLE"</formula>
    </cfRule>
  </conditionalFormatting>
  <conditionalFormatting sqref="L113">
    <cfRule type="cellIs" dxfId="4139" priority="1009" operator="equal">
      <formula>"NO CUMPLE"</formula>
    </cfRule>
  </conditionalFormatting>
  <conditionalFormatting sqref="L113">
    <cfRule type="cellIs" dxfId="4138" priority="1010" operator="equal">
      <formula>"CUMPLE"</formula>
    </cfRule>
  </conditionalFormatting>
  <conditionalFormatting sqref="K113">
    <cfRule type="expression" dxfId="4137" priority="1005">
      <formula>J113="NO CUMPLE"</formula>
    </cfRule>
  </conditionalFormatting>
  <conditionalFormatting sqref="K113">
    <cfRule type="expression" dxfId="4136" priority="1006">
      <formula>J113="CUMPLE"</formula>
    </cfRule>
  </conditionalFormatting>
  <conditionalFormatting sqref="M118">
    <cfRule type="expression" dxfId="4135" priority="989">
      <formula>L118="NO CUMPLE"</formula>
    </cfRule>
  </conditionalFormatting>
  <conditionalFormatting sqref="M118">
    <cfRule type="expression" dxfId="4134" priority="990">
      <formula>L118="CUMPLE"</formula>
    </cfRule>
  </conditionalFormatting>
  <conditionalFormatting sqref="L118">
    <cfRule type="cellIs" dxfId="4133" priority="991" operator="equal">
      <formula>"NO CUMPLE"</formula>
    </cfRule>
  </conditionalFormatting>
  <conditionalFormatting sqref="L118">
    <cfRule type="cellIs" dxfId="4132" priority="992" operator="equal">
      <formula>"CUMPLE"</formula>
    </cfRule>
  </conditionalFormatting>
  <conditionalFormatting sqref="K118">
    <cfRule type="expression" dxfId="4131" priority="987">
      <formula>J118="NO CUMPLE"</formula>
    </cfRule>
  </conditionalFormatting>
  <conditionalFormatting sqref="K118">
    <cfRule type="expression" dxfId="4130" priority="988">
      <formula>J118="CUMPLE"</formula>
    </cfRule>
  </conditionalFormatting>
  <conditionalFormatting sqref="M123">
    <cfRule type="expression" dxfId="4129" priority="971">
      <formula>L123="NO CUMPLE"</formula>
    </cfRule>
  </conditionalFormatting>
  <conditionalFormatting sqref="M123">
    <cfRule type="expression" dxfId="4128" priority="972">
      <formula>L123="CUMPLE"</formula>
    </cfRule>
  </conditionalFormatting>
  <conditionalFormatting sqref="L123">
    <cfRule type="cellIs" dxfId="4127" priority="973" operator="equal">
      <formula>"NO CUMPLE"</formula>
    </cfRule>
  </conditionalFormatting>
  <conditionalFormatting sqref="L123">
    <cfRule type="cellIs" dxfId="4126" priority="974" operator="equal">
      <formula>"CUMPLE"</formula>
    </cfRule>
  </conditionalFormatting>
  <conditionalFormatting sqref="K123">
    <cfRule type="expression" dxfId="4125" priority="969">
      <formula>J123="NO CUMPLE"</formula>
    </cfRule>
  </conditionalFormatting>
  <conditionalFormatting sqref="K123">
    <cfRule type="expression" dxfId="4124" priority="970">
      <formula>J123="CUMPLE"</formula>
    </cfRule>
  </conditionalFormatting>
  <conditionalFormatting sqref="M128">
    <cfRule type="expression" dxfId="4123" priority="953">
      <formula>L128="NO CUMPLE"</formula>
    </cfRule>
  </conditionalFormatting>
  <conditionalFormatting sqref="M128">
    <cfRule type="expression" dxfId="4122" priority="954">
      <formula>L128="CUMPLE"</formula>
    </cfRule>
  </conditionalFormatting>
  <conditionalFormatting sqref="L128">
    <cfRule type="cellIs" dxfId="4121" priority="955" operator="equal">
      <formula>"NO CUMPLE"</formula>
    </cfRule>
  </conditionalFormatting>
  <conditionalFormatting sqref="L128">
    <cfRule type="cellIs" dxfId="4120" priority="956" operator="equal">
      <formula>"CUMPLE"</formula>
    </cfRule>
  </conditionalFormatting>
  <conditionalFormatting sqref="K128">
    <cfRule type="expression" dxfId="4119" priority="951">
      <formula>J128="NO CUMPLE"</formula>
    </cfRule>
  </conditionalFormatting>
  <conditionalFormatting sqref="K128">
    <cfRule type="expression" dxfId="4118" priority="952">
      <formula>J128="CUMPLE"</formula>
    </cfRule>
  </conditionalFormatting>
  <conditionalFormatting sqref="M133">
    <cfRule type="expression" dxfId="4117" priority="935">
      <formula>L133="NO CUMPLE"</formula>
    </cfRule>
  </conditionalFormatting>
  <conditionalFormatting sqref="M133">
    <cfRule type="expression" dxfId="4116" priority="936">
      <formula>L133="CUMPLE"</formula>
    </cfRule>
  </conditionalFormatting>
  <conditionalFormatting sqref="L133">
    <cfRule type="cellIs" dxfId="4115" priority="937" operator="equal">
      <formula>"NO CUMPLE"</formula>
    </cfRule>
  </conditionalFormatting>
  <conditionalFormatting sqref="L133">
    <cfRule type="cellIs" dxfId="4114" priority="938" operator="equal">
      <formula>"CUMPLE"</formula>
    </cfRule>
  </conditionalFormatting>
  <conditionalFormatting sqref="K133">
    <cfRule type="expression" dxfId="4113" priority="933">
      <formula>J133="NO CUMPLE"</formula>
    </cfRule>
  </conditionalFormatting>
  <conditionalFormatting sqref="K133">
    <cfRule type="expression" dxfId="4112" priority="934">
      <formula>J133="CUMPLE"</formula>
    </cfRule>
  </conditionalFormatting>
  <conditionalFormatting sqref="M145">
    <cfRule type="expression" dxfId="4111" priority="917">
      <formula>L145="NO CUMPLE"</formula>
    </cfRule>
  </conditionalFormatting>
  <conditionalFormatting sqref="M145">
    <cfRule type="expression" dxfId="4110" priority="918">
      <formula>L145="CUMPLE"</formula>
    </cfRule>
  </conditionalFormatting>
  <conditionalFormatting sqref="L143:L145">
    <cfRule type="cellIs" dxfId="4109" priority="919" operator="equal">
      <formula>"NO CUMPLE"</formula>
    </cfRule>
  </conditionalFormatting>
  <conditionalFormatting sqref="L143:L145">
    <cfRule type="cellIs" dxfId="4108" priority="920" operator="equal">
      <formula>"CUMPLE"</formula>
    </cfRule>
  </conditionalFormatting>
  <conditionalFormatting sqref="K144:K145">
    <cfRule type="expression" dxfId="4107" priority="915">
      <formula>J144="NO CUMPLE"</formula>
    </cfRule>
  </conditionalFormatting>
  <conditionalFormatting sqref="K144:K145">
    <cfRule type="expression" dxfId="4106" priority="916">
      <formula>J144="CUMPLE"</formula>
    </cfRule>
  </conditionalFormatting>
  <conditionalFormatting sqref="K143">
    <cfRule type="expression" dxfId="4105" priority="911">
      <formula>J143="NO CUMPLE"</formula>
    </cfRule>
  </conditionalFormatting>
  <conditionalFormatting sqref="K143">
    <cfRule type="expression" dxfId="4104" priority="912">
      <formula>J143="CUMPLE"</formula>
    </cfRule>
  </conditionalFormatting>
  <conditionalFormatting sqref="M144">
    <cfRule type="expression" dxfId="4103" priority="909">
      <formula>L144="NO CUMPLE"</formula>
    </cfRule>
  </conditionalFormatting>
  <conditionalFormatting sqref="M144">
    <cfRule type="expression" dxfId="4102" priority="910">
      <formula>L144="CUMPLE"</formula>
    </cfRule>
  </conditionalFormatting>
  <conditionalFormatting sqref="M143">
    <cfRule type="expression" dxfId="4101" priority="903">
      <formula>L143="NO CUMPLE"</formula>
    </cfRule>
  </conditionalFormatting>
  <conditionalFormatting sqref="M143">
    <cfRule type="expression" dxfId="4100" priority="904">
      <formula>L143="CUMPLE"</formula>
    </cfRule>
  </conditionalFormatting>
  <conditionalFormatting sqref="M150">
    <cfRule type="expression" dxfId="4099" priority="899">
      <formula>L150="NO CUMPLE"</formula>
    </cfRule>
  </conditionalFormatting>
  <conditionalFormatting sqref="M150">
    <cfRule type="expression" dxfId="4098" priority="900">
      <formula>L150="CUMPLE"</formula>
    </cfRule>
  </conditionalFormatting>
  <conditionalFormatting sqref="L148:L150">
    <cfRule type="cellIs" dxfId="4097" priority="901" operator="equal">
      <formula>"NO CUMPLE"</formula>
    </cfRule>
  </conditionalFormatting>
  <conditionalFormatting sqref="L148:L150">
    <cfRule type="cellIs" dxfId="4096" priority="902" operator="equal">
      <formula>"CUMPLE"</formula>
    </cfRule>
  </conditionalFormatting>
  <conditionalFormatting sqref="K149:K150">
    <cfRule type="expression" dxfId="4095" priority="897">
      <formula>J149="NO CUMPLE"</formula>
    </cfRule>
  </conditionalFormatting>
  <conditionalFormatting sqref="K149:K150">
    <cfRule type="expression" dxfId="4094" priority="898">
      <formula>J149="CUMPLE"</formula>
    </cfRule>
  </conditionalFormatting>
  <conditionalFormatting sqref="K148">
    <cfRule type="expression" dxfId="4093" priority="893">
      <formula>J148="NO CUMPLE"</formula>
    </cfRule>
  </conditionalFormatting>
  <conditionalFormatting sqref="K148">
    <cfRule type="expression" dxfId="4092" priority="894">
      <formula>J148="CUMPLE"</formula>
    </cfRule>
  </conditionalFormatting>
  <conditionalFormatting sqref="M149">
    <cfRule type="expression" dxfId="4091" priority="891">
      <formula>L149="NO CUMPLE"</formula>
    </cfRule>
  </conditionalFormatting>
  <conditionalFormatting sqref="M149">
    <cfRule type="expression" dxfId="4090" priority="892">
      <formula>L149="CUMPLE"</formula>
    </cfRule>
  </conditionalFormatting>
  <conditionalFormatting sqref="M148">
    <cfRule type="expression" dxfId="4089" priority="885">
      <formula>L148="NO CUMPLE"</formula>
    </cfRule>
  </conditionalFormatting>
  <conditionalFormatting sqref="M148">
    <cfRule type="expression" dxfId="4088" priority="886">
      <formula>L148="CUMPLE"</formula>
    </cfRule>
  </conditionalFormatting>
  <conditionalFormatting sqref="M155">
    <cfRule type="expression" dxfId="4087" priority="881">
      <formula>L155="NO CUMPLE"</formula>
    </cfRule>
  </conditionalFormatting>
  <conditionalFormatting sqref="M155">
    <cfRule type="expression" dxfId="4086" priority="882">
      <formula>L155="CUMPLE"</formula>
    </cfRule>
  </conditionalFormatting>
  <conditionalFormatting sqref="L153:L155">
    <cfRule type="cellIs" dxfId="4085" priority="883" operator="equal">
      <formula>"NO CUMPLE"</formula>
    </cfRule>
  </conditionalFormatting>
  <conditionalFormatting sqref="L153:L155">
    <cfRule type="cellIs" dxfId="4084" priority="884" operator="equal">
      <formula>"CUMPLE"</formula>
    </cfRule>
  </conditionalFormatting>
  <conditionalFormatting sqref="K154:K155">
    <cfRule type="expression" dxfId="4083" priority="879">
      <formula>J154="NO CUMPLE"</formula>
    </cfRule>
  </conditionalFormatting>
  <conditionalFormatting sqref="K154:K155">
    <cfRule type="expression" dxfId="4082" priority="880">
      <formula>J154="CUMPLE"</formula>
    </cfRule>
  </conditionalFormatting>
  <conditionalFormatting sqref="K153">
    <cfRule type="expression" dxfId="4081" priority="875">
      <formula>J153="NO CUMPLE"</formula>
    </cfRule>
  </conditionalFormatting>
  <conditionalFormatting sqref="K153">
    <cfRule type="expression" dxfId="4080" priority="876">
      <formula>J153="CUMPLE"</formula>
    </cfRule>
  </conditionalFormatting>
  <conditionalFormatting sqref="M154">
    <cfRule type="expression" dxfId="4079" priority="873">
      <formula>L154="NO CUMPLE"</formula>
    </cfRule>
  </conditionalFormatting>
  <conditionalFormatting sqref="M154">
    <cfRule type="expression" dxfId="4078" priority="874">
      <formula>L154="CUMPLE"</formula>
    </cfRule>
  </conditionalFormatting>
  <conditionalFormatting sqref="M153">
    <cfRule type="expression" dxfId="4077" priority="867">
      <formula>L153="NO CUMPLE"</formula>
    </cfRule>
  </conditionalFormatting>
  <conditionalFormatting sqref="M153">
    <cfRule type="expression" dxfId="4076" priority="868">
      <formula>L153="CUMPLE"</formula>
    </cfRule>
  </conditionalFormatting>
  <conditionalFormatting sqref="M160">
    <cfRule type="expression" dxfId="4075" priority="863">
      <formula>L160="NO CUMPLE"</formula>
    </cfRule>
  </conditionalFormatting>
  <conditionalFormatting sqref="M160">
    <cfRule type="expression" dxfId="4074" priority="864">
      <formula>L160="CUMPLE"</formula>
    </cfRule>
  </conditionalFormatting>
  <conditionalFormatting sqref="L158:L160">
    <cfRule type="cellIs" dxfId="4073" priority="865" operator="equal">
      <formula>"NO CUMPLE"</formula>
    </cfRule>
  </conditionalFormatting>
  <conditionalFormatting sqref="L158:L160">
    <cfRule type="cellIs" dxfId="4072" priority="866" operator="equal">
      <formula>"CUMPLE"</formula>
    </cfRule>
  </conditionalFormatting>
  <conditionalFormatting sqref="K159:K160">
    <cfRule type="expression" dxfId="4071" priority="861">
      <formula>J159="NO CUMPLE"</formula>
    </cfRule>
  </conditionalFormatting>
  <conditionalFormatting sqref="K159:K160">
    <cfRule type="expression" dxfId="4070" priority="862">
      <formula>J159="CUMPLE"</formula>
    </cfRule>
  </conditionalFormatting>
  <conditionalFormatting sqref="K158">
    <cfRule type="expression" dxfId="4069" priority="857">
      <formula>J158="NO CUMPLE"</formula>
    </cfRule>
  </conditionalFormatting>
  <conditionalFormatting sqref="K158">
    <cfRule type="expression" dxfId="4068" priority="858">
      <formula>J158="CUMPLE"</formula>
    </cfRule>
  </conditionalFormatting>
  <conditionalFormatting sqref="M159">
    <cfRule type="expression" dxfId="4067" priority="855">
      <formula>L159="NO CUMPLE"</formula>
    </cfRule>
  </conditionalFormatting>
  <conditionalFormatting sqref="M159">
    <cfRule type="expression" dxfId="4066" priority="856">
      <formula>L159="CUMPLE"</formula>
    </cfRule>
  </conditionalFormatting>
  <conditionalFormatting sqref="M158">
    <cfRule type="expression" dxfId="4065" priority="849">
      <formula>L158="NO CUMPLE"</formula>
    </cfRule>
  </conditionalFormatting>
  <conditionalFormatting sqref="M158">
    <cfRule type="expression" dxfId="4064" priority="850">
      <formula>L158="CUMPLE"</formula>
    </cfRule>
  </conditionalFormatting>
  <conditionalFormatting sqref="M165">
    <cfRule type="expression" dxfId="4063" priority="845">
      <formula>L165="NO CUMPLE"</formula>
    </cfRule>
  </conditionalFormatting>
  <conditionalFormatting sqref="M165">
    <cfRule type="expression" dxfId="4062" priority="846">
      <formula>L165="CUMPLE"</formula>
    </cfRule>
  </conditionalFormatting>
  <conditionalFormatting sqref="L163:L165">
    <cfRule type="cellIs" dxfId="4061" priority="847" operator="equal">
      <formula>"NO CUMPLE"</formula>
    </cfRule>
  </conditionalFormatting>
  <conditionalFormatting sqref="L163:L165">
    <cfRule type="cellIs" dxfId="4060" priority="848" operator="equal">
      <formula>"CUMPLE"</formula>
    </cfRule>
  </conditionalFormatting>
  <conditionalFormatting sqref="K164:K165">
    <cfRule type="expression" dxfId="4059" priority="843">
      <formula>J164="NO CUMPLE"</formula>
    </cfRule>
  </conditionalFormatting>
  <conditionalFormatting sqref="K164:K165">
    <cfRule type="expression" dxfId="4058" priority="844">
      <formula>J164="CUMPLE"</formula>
    </cfRule>
  </conditionalFormatting>
  <conditionalFormatting sqref="K163">
    <cfRule type="expression" dxfId="4057" priority="839">
      <formula>J163="NO CUMPLE"</formula>
    </cfRule>
  </conditionalFormatting>
  <conditionalFormatting sqref="K163">
    <cfRule type="expression" dxfId="4056" priority="840">
      <formula>J163="CUMPLE"</formula>
    </cfRule>
  </conditionalFormatting>
  <conditionalFormatting sqref="M164">
    <cfRule type="expression" dxfId="4055" priority="837">
      <formula>L164="NO CUMPLE"</formula>
    </cfRule>
  </conditionalFormatting>
  <conditionalFormatting sqref="M164">
    <cfRule type="expression" dxfId="4054" priority="838">
      <formula>L164="CUMPLE"</formula>
    </cfRule>
  </conditionalFormatting>
  <conditionalFormatting sqref="M163">
    <cfRule type="expression" dxfId="4053" priority="831">
      <formula>L163="NO CUMPLE"</formula>
    </cfRule>
  </conditionalFormatting>
  <conditionalFormatting sqref="M163">
    <cfRule type="expression" dxfId="4052" priority="832">
      <formula>L163="CUMPLE"</formula>
    </cfRule>
  </conditionalFormatting>
  <conditionalFormatting sqref="K23">
    <cfRule type="expression" dxfId="4051" priority="815">
      <formula>J23="NO CUMPLE"</formula>
    </cfRule>
  </conditionalFormatting>
  <conditionalFormatting sqref="K23">
    <cfRule type="expression" dxfId="4050" priority="816">
      <formula>J23="CUMPLE"</formula>
    </cfRule>
  </conditionalFormatting>
  <conditionalFormatting sqref="M23">
    <cfRule type="expression" dxfId="4049" priority="817">
      <formula>L23="NO CUMPLE"</formula>
    </cfRule>
  </conditionalFormatting>
  <conditionalFormatting sqref="M23">
    <cfRule type="expression" dxfId="4048" priority="818">
      <formula>L23="CUMPLE"</formula>
    </cfRule>
  </conditionalFormatting>
  <conditionalFormatting sqref="L23:L24">
    <cfRule type="cellIs" dxfId="4047" priority="819" operator="equal">
      <formula>"NO CUMPLE"</formula>
    </cfRule>
  </conditionalFormatting>
  <conditionalFormatting sqref="L23:L24">
    <cfRule type="cellIs" dxfId="4046" priority="820" operator="equal">
      <formula>"CUMPLE"</formula>
    </cfRule>
  </conditionalFormatting>
  <conditionalFormatting sqref="K24">
    <cfRule type="expression" dxfId="4045" priority="813">
      <formula>J24="NO CUMPLE"</formula>
    </cfRule>
  </conditionalFormatting>
  <conditionalFormatting sqref="K24">
    <cfRule type="expression" dxfId="4044" priority="814">
      <formula>J24="CUMPLE"</formula>
    </cfRule>
  </conditionalFormatting>
  <conditionalFormatting sqref="M24">
    <cfRule type="expression" dxfId="4043" priority="811">
      <formula>L24="NO CUMPLE"</formula>
    </cfRule>
  </conditionalFormatting>
  <conditionalFormatting sqref="M24">
    <cfRule type="expression" dxfId="4042" priority="812">
      <formula>L24="CUMPLE"</formula>
    </cfRule>
  </conditionalFormatting>
  <conditionalFormatting sqref="K28">
    <cfRule type="expression" dxfId="4041" priority="805">
      <formula>J28="NO CUMPLE"</formula>
    </cfRule>
  </conditionalFormatting>
  <conditionalFormatting sqref="K28">
    <cfRule type="expression" dxfId="4040" priority="806">
      <formula>J28="CUMPLE"</formula>
    </cfRule>
  </conditionalFormatting>
  <conditionalFormatting sqref="M28">
    <cfRule type="expression" dxfId="4039" priority="807">
      <formula>L28="NO CUMPLE"</formula>
    </cfRule>
  </conditionalFormatting>
  <conditionalFormatting sqref="M28">
    <cfRule type="expression" dxfId="4038" priority="808">
      <formula>L28="CUMPLE"</formula>
    </cfRule>
  </conditionalFormatting>
  <conditionalFormatting sqref="L28:L29">
    <cfRule type="cellIs" dxfId="4037" priority="809" operator="equal">
      <formula>"NO CUMPLE"</formula>
    </cfRule>
  </conditionalFormatting>
  <conditionalFormatting sqref="L28:L29">
    <cfRule type="cellIs" dxfId="4036" priority="810" operator="equal">
      <formula>"CUMPLE"</formula>
    </cfRule>
  </conditionalFormatting>
  <conditionalFormatting sqref="K29">
    <cfRule type="expression" dxfId="4035" priority="803">
      <formula>J29="NO CUMPLE"</formula>
    </cfRule>
  </conditionalFormatting>
  <conditionalFormatting sqref="K29">
    <cfRule type="expression" dxfId="4034" priority="804">
      <formula>J29="CUMPLE"</formula>
    </cfRule>
  </conditionalFormatting>
  <conditionalFormatting sqref="M29">
    <cfRule type="expression" dxfId="4033" priority="801">
      <formula>L29="NO CUMPLE"</formula>
    </cfRule>
  </conditionalFormatting>
  <conditionalFormatting sqref="M29">
    <cfRule type="expression" dxfId="4032" priority="802">
      <formula>L29="CUMPLE"</formula>
    </cfRule>
  </conditionalFormatting>
  <conditionalFormatting sqref="K33">
    <cfRule type="expression" dxfId="4031" priority="795">
      <formula>J33="NO CUMPLE"</formula>
    </cfRule>
  </conditionalFormatting>
  <conditionalFormatting sqref="K33">
    <cfRule type="expression" dxfId="4030" priority="796">
      <formula>J33="CUMPLE"</formula>
    </cfRule>
  </conditionalFormatting>
  <conditionalFormatting sqref="M33">
    <cfRule type="expression" dxfId="4029" priority="797">
      <formula>L33="NO CUMPLE"</formula>
    </cfRule>
  </conditionalFormatting>
  <conditionalFormatting sqref="M33">
    <cfRule type="expression" dxfId="4028" priority="798">
      <formula>L33="CUMPLE"</formula>
    </cfRule>
  </conditionalFormatting>
  <conditionalFormatting sqref="L33:L34">
    <cfRule type="cellIs" dxfId="4027" priority="799" operator="equal">
      <formula>"NO CUMPLE"</formula>
    </cfRule>
  </conditionalFormatting>
  <conditionalFormatting sqref="L33:L34">
    <cfRule type="cellIs" dxfId="4026" priority="800" operator="equal">
      <formula>"CUMPLE"</formula>
    </cfRule>
  </conditionalFormatting>
  <conditionalFormatting sqref="K34">
    <cfRule type="expression" dxfId="4025" priority="793">
      <formula>J34="NO CUMPLE"</formula>
    </cfRule>
  </conditionalFormatting>
  <conditionalFormatting sqref="K34">
    <cfRule type="expression" dxfId="4024" priority="794">
      <formula>J34="CUMPLE"</formula>
    </cfRule>
  </conditionalFormatting>
  <conditionalFormatting sqref="M34">
    <cfRule type="expression" dxfId="4023" priority="791">
      <formula>L34="NO CUMPLE"</formula>
    </cfRule>
  </conditionalFormatting>
  <conditionalFormatting sqref="M34">
    <cfRule type="expression" dxfId="4022" priority="792">
      <formula>L34="CUMPLE"</formula>
    </cfRule>
  </conditionalFormatting>
  <conditionalFormatting sqref="O45:O47 O50:O52 O55:O57 O60:O62 O65:O67">
    <cfRule type="cellIs" dxfId="4021" priority="787" operator="equal">
      <formula>"PENDIENTE POR DESCRIPCIÓN"</formula>
    </cfRule>
  </conditionalFormatting>
  <conditionalFormatting sqref="O45:O47 O50:O52 O55:O57 O60:O62 O65:O67">
    <cfRule type="cellIs" dxfId="4020" priority="788" operator="equal">
      <formula>"DESCRIPCIÓN INSUFICIENTE"</formula>
    </cfRule>
  </conditionalFormatting>
  <conditionalFormatting sqref="O45:O47 O50:O52 O55:O57 O60:O62 O65:O67">
    <cfRule type="cellIs" dxfId="4019" priority="789" operator="equal">
      <formula>"NO ESTÁ ACORDE A ITEM 5.2.1 (T.R.)"</formula>
    </cfRule>
  </conditionalFormatting>
  <conditionalFormatting sqref="O45:O47 O50:O52 O55:O57 O60:O62 O65:O67">
    <cfRule type="cellIs" dxfId="4018" priority="790" operator="equal">
      <formula>"ACORDE A ITEM 5.2. (TR)"</formula>
    </cfRule>
  </conditionalFormatting>
  <conditionalFormatting sqref="S45:S47 S50:S52 S55:S57 S60:S62 S65:S67">
    <cfRule type="cellIs" dxfId="4017" priority="785" operator="greaterThan">
      <formula>0</formula>
    </cfRule>
  </conditionalFormatting>
  <conditionalFormatting sqref="S45:S47 S50:S52 S55:S57 S60:S62 S65:S67">
    <cfRule type="cellIs" dxfId="4016" priority="786" operator="equal">
      <formula>0</formula>
    </cfRule>
  </conditionalFormatting>
  <conditionalFormatting sqref="J45:J46">
    <cfRule type="cellIs" dxfId="4015" priority="783" operator="equal">
      <formula>"NO CUMPLE"</formula>
    </cfRule>
  </conditionalFormatting>
  <conditionalFormatting sqref="J45:J46">
    <cfRule type="cellIs" dxfId="4014" priority="784" operator="equal">
      <formula>"CUMPLE"</formula>
    </cfRule>
  </conditionalFormatting>
  <conditionalFormatting sqref="J50:J51">
    <cfRule type="cellIs" dxfId="4013" priority="771" operator="equal">
      <formula>"NO CUMPLE"</formula>
    </cfRule>
  </conditionalFormatting>
  <conditionalFormatting sqref="J50:J51">
    <cfRule type="cellIs" dxfId="4012" priority="772" operator="equal">
      <formula>"CUMPLE"</formula>
    </cfRule>
  </conditionalFormatting>
  <conditionalFormatting sqref="J55:J56">
    <cfRule type="cellIs" dxfId="4011" priority="759" operator="equal">
      <formula>"NO CUMPLE"</formula>
    </cfRule>
  </conditionalFormatting>
  <conditionalFormatting sqref="J55:J56">
    <cfRule type="cellIs" dxfId="4010" priority="760" operator="equal">
      <formula>"CUMPLE"</formula>
    </cfRule>
  </conditionalFormatting>
  <conditionalFormatting sqref="J60:J61">
    <cfRule type="cellIs" dxfId="4009" priority="747" operator="equal">
      <formula>"NO CUMPLE"</formula>
    </cfRule>
  </conditionalFormatting>
  <conditionalFormatting sqref="J60:J61">
    <cfRule type="cellIs" dxfId="4008" priority="748" operator="equal">
      <formula>"CUMPLE"</formula>
    </cfRule>
  </conditionalFormatting>
  <conditionalFormatting sqref="J65:J66">
    <cfRule type="cellIs" dxfId="4007" priority="735" operator="equal">
      <formula>"NO CUMPLE"</formula>
    </cfRule>
  </conditionalFormatting>
  <conditionalFormatting sqref="J65:J66">
    <cfRule type="cellIs" dxfId="4006" priority="736" operator="equal">
      <formula>"CUMPLE"</formula>
    </cfRule>
  </conditionalFormatting>
  <conditionalFormatting sqref="O77:O79 O82:O84 O87:O89 O92:O94 O97:O99">
    <cfRule type="cellIs" dxfId="4005" priority="721" operator="equal">
      <formula>"PENDIENTE POR DESCRIPCIÓN"</formula>
    </cfRule>
  </conditionalFormatting>
  <conditionalFormatting sqref="O77:O79 O82:O84 O87:O89 O92:O94 O97:O99">
    <cfRule type="cellIs" dxfId="4004" priority="722" operator="equal">
      <formula>"DESCRIPCIÓN INSUFICIENTE"</formula>
    </cfRule>
  </conditionalFormatting>
  <conditionalFormatting sqref="O77:O79 O82:O84 O87:O89 O92:O94 O97:O99">
    <cfRule type="cellIs" dxfId="4003" priority="723" operator="equal">
      <formula>"NO ESTÁ ACORDE A ITEM 5.2.1 (T.R.)"</formula>
    </cfRule>
  </conditionalFormatting>
  <conditionalFormatting sqref="O77:O79 O82:O84 O87:O89 O92:O94 O97:O99">
    <cfRule type="cellIs" dxfId="4002" priority="724" operator="equal">
      <formula>"ACORDE A ITEM 5.2. (TR)"</formula>
    </cfRule>
  </conditionalFormatting>
  <conditionalFormatting sqref="S77:S79 S82:S84 S87:S89 S92:S94 S97:S99">
    <cfRule type="cellIs" dxfId="4001" priority="719" operator="greaterThan">
      <formula>0</formula>
    </cfRule>
  </conditionalFormatting>
  <conditionalFormatting sqref="S77:S79 S82:S84 S87:S89 S92:S94 S97:S99">
    <cfRule type="cellIs" dxfId="4000" priority="720" operator="equal">
      <formula>0</formula>
    </cfRule>
  </conditionalFormatting>
  <conditionalFormatting sqref="O109:O111 O114:O116 O119:O121 O124:O126 O129:O131">
    <cfRule type="cellIs" dxfId="3999" priority="715" operator="equal">
      <formula>"PENDIENTE POR DESCRIPCIÓN"</formula>
    </cfRule>
  </conditionalFormatting>
  <conditionalFormatting sqref="O109:O111 O114:O116 O119:O121 O124:O126 O129:O131">
    <cfRule type="cellIs" dxfId="3998" priority="716" operator="equal">
      <formula>"DESCRIPCIÓN INSUFICIENTE"</formula>
    </cfRule>
  </conditionalFormatting>
  <conditionalFormatting sqref="O109:O111 O114:O116 O119:O121 O124:O126 O129:O131">
    <cfRule type="cellIs" dxfId="3997" priority="717" operator="equal">
      <formula>"NO ESTÁ ACORDE A ITEM 5.2.1 (T.R.)"</formula>
    </cfRule>
  </conditionalFormatting>
  <conditionalFormatting sqref="O109:O111 O114:O116 O119:O121 O124:O126 O129:O131">
    <cfRule type="cellIs" dxfId="3996" priority="718" operator="equal">
      <formula>"ACORDE A ITEM 5.2. (TR)"</formula>
    </cfRule>
  </conditionalFormatting>
  <conditionalFormatting sqref="S109:S111 S114:S116 S119:S121 S124:S126 S129:S131">
    <cfRule type="cellIs" dxfId="3995" priority="713" operator="greaterThan">
      <formula>0</formula>
    </cfRule>
  </conditionalFormatting>
  <conditionalFormatting sqref="S109:S111 S114:S116 S119:S121 S124:S126 S129:S131">
    <cfRule type="cellIs" dxfId="3994" priority="714" operator="equal">
      <formula>0</formula>
    </cfRule>
  </conditionalFormatting>
  <conditionalFormatting sqref="J77:J78">
    <cfRule type="cellIs" dxfId="3993" priority="711" operator="equal">
      <formula>"NO CUMPLE"</formula>
    </cfRule>
  </conditionalFormatting>
  <conditionalFormatting sqref="J77:J78">
    <cfRule type="cellIs" dxfId="3992" priority="712" operator="equal">
      <formula>"CUMPLE"</formula>
    </cfRule>
  </conditionalFormatting>
  <conditionalFormatting sqref="J82:J83">
    <cfRule type="cellIs" dxfId="3991" priority="699" operator="equal">
      <formula>"NO CUMPLE"</formula>
    </cfRule>
  </conditionalFormatting>
  <conditionalFormatting sqref="J82:J83">
    <cfRule type="cellIs" dxfId="3990" priority="700" operator="equal">
      <formula>"CUMPLE"</formula>
    </cfRule>
  </conditionalFormatting>
  <conditionalFormatting sqref="J87:J88">
    <cfRule type="cellIs" dxfId="3989" priority="687" operator="equal">
      <formula>"NO CUMPLE"</formula>
    </cfRule>
  </conditionalFormatting>
  <conditionalFormatting sqref="J87:J88">
    <cfRule type="cellIs" dxfId="3988" priority="688" operator="equal">
      <formula>"CUMPLE"</formula>
    </cfRule>
  </conditionalFormatting>
  <conditionalFormatting sqref="J92:J93">
    <cfRule type="cellIs" dxfId="3987" priority="675" operator="equal">
      <formula>"NO CUMPLE"</formula>
    </cfRule>
  </conditionalFormatting>
  <conditionalFormatting sqref="J92:J93">
    <cfRule type="cellIs" dxfId="3986" priority="676" operator="equal">
      <formula>"CUMPLE"</formula>
    </cfRule>
  </conditionalFormatting>
  <conditionalFormatting sqref="J97:J98">
    <cfRule type="cellIs" dxfId="3985" priority="663" operator="equal">
      <formula>"NO CUMPLE"</formula>
    </cfRule>
  </conditionalFormatting>
  <conditionalFormatting sqref="J97:J98">
    <cfRule type="cellIs" dxfId="3984" priority="664" operator="equal">
      <formula>"CUMPLE"</formula>
    </cfRule>
  </conditionalFormatting>
  <conditionalFormatting sqref="J109:J110">
    <cfRule type="cellIs" dxfId="3983" priority="651" operator="equal">
      <formula>"NO CUMPLE"</formula>
    </cfRule>
  </conditionalFormatting>
  <conditionalFormatting sqref="J109:J110">
    <cfRule type="cellIs" dxfId="3982" priority="652" operator="equal">
      <formula>"CUMPLE"</formula>
    </cfRule>
  </conditionalFormatting>
  <conditionalFormatting sqref="J114:J115">
    <cfRule type="cellIs" dxfId="3981" priority="639" operator="equal">
      <formula>"NO CUMPLE"</formula>
    </cfRule>
  </conditionalFormatting>
  <conditionalFormatting sqref="J114:J115">
    <cfRule type="cellIs" dxfId="3980" priority="640" operator="equal">
      <formula>"CUMPLE"</formula>
    </cfRule>
  </conditionalFormatting>
  <conditionalFormatting sqref="J119:J120">
    <cfRule type="cellIs" dxfId="3979" priority="627" operator="equal">
      <formula>"NO CUMPLE"</formula>
    </cfRule>
  </conditionalFormatting>
  <conditionalFormatting sqref="J119:J120">
    <cfRule type="cellIs" dxfId="3978" priority="628" operator="equal">
      <formula>"CUMPLE"</formula>
    </cfRule>
  </conditionalFormatting>
  <conditionalFormatting sqref="J124:J125">
    <cfRule type="cellIs" dxfId="3977" priority="615" operator="equal">
      <formula>"NO CUMPLE"</formula>
    </cfRule>
  </conditionalFormatting>
  <conditionalFormatting sqref="J124:J125">
    <cfRule type="cellIs" dxfId="3976" priority="616" operator="equal">
      <formula>"CUMPLE"</formula>
    </cfRule>
  </conditionalFormatting>
  <conditionalFormatting sqref="J129:J130">
    <cfRule type="cellIs" dxfId="3975" priority="603" operator="equal">
      <formula>"NO CUMPLE"</formula>
    </cfRule>
  </conditionalFormatting>
  <conditionalFormatting sqref="J129:J130">
    <cfRule type="cellIs" dxfId="3974" priority="604" operator="equal">
      <formula>"CUMPLE"</formula>
    </cfRule>
  </conditionalFormatting>
  <conditionalFormatting sqref="J141:J142">
    <cfRule type="cellIs" dxfId="3973" priority="591" operator="equal">
      <formula>"NO CUMPLE"</formula>
    </cfRule>
  </conditionalFormatting>
  <conditionalFormatting sqref="J141:J142">
    <cfRule type="cellIs" dxfId="3972" priority="592" operator="equal">
      <formula>"CUMPLE"</formula>
    </cfRule>
  </conditionalFormatting>
  <conditionalFormatting sqref="K141">
    <cfRule type="expression" dxfId="3971" priority="585">
      <formula>J141="NO CUMPLE"</formula>
    </cfRule>
  </conditionalFormatting>
  <conditionalFormatting sqref="K141">
    <cfRule type="expression" dxfId="3970" priority="586">
      <formula>J141="CUMPLE"</formula>
    </cfRule>
  </conditionalFormatting>
  <conditionalFormatting sqref="M141">
    <cfRule type="expression" dxfId="3969" priority="587">
      <formula>L141="NO CUMPLE"</formula>
    </cfRule>
  </conditionalFormatting>
  <conditionalFormatting sqref="M141">
    <cfRule type="expression" dxfId="3968" priority="588">
      <formula>L141="CUMPLE"</formula>
    </cfRule>
  </conditionalFormatting>
  <conditionalFormatting sqref="L141:L142">
    <cfRule type="cellIs" dxfId="3967" priority="589" operator="equal">
      <formula>"NO CUMPLE"</formula>
    </cfRule>
  </conditionalFormatting>
  <conditionalFormatting sqref="L141:L142">
    <cfRule type="cellIs" dxfId="3966" priority="590" operator="equal">
      <formula>"CUMPLE"</formula>
    </cfRule>
  </conditionalFormatting>
  <conditionalFormatting sqref="K142">
    <cfRule type="expression" dxfId="3965" priority="583">
      <formula>J142="NO CUMPLE"</formula>
    </cfRule>
  </conditionalFormatting>
  <conditionalFormatting sqref="K142">
    <cfRule type="expression" dxfId="3964" priority="584">
      <formula>J142="CUMPLE"</formula>
    </cfRule>
  </conditionalFormatting>
  <conditionalFormatting sqref="M142">
    <cfRule type="expression" dxfId="3963" priority="581">
      <formula>L142="NO CUMPLE"</formula>
    </cfRule>
  </conditionalFormatting>
  <conditionalFormatting sqref="M142">
    <cfRule type="expression" dxfId="3962" priority="582">
      <formula>L142="CUMPLE"</formula>
    </cfRule>
  </conditionalFormatting>
  <conditionalFormatting sqref="J146:J147">
    <cfRule type="cellIs" dxfId="3961" priority="579" operator="equal">
      <formula>"NO CUMPLE"</formula>
    </cfRule>
  </conditionalFormatting>
  <conditionalFormatting sqref="J146:J147">
    <cfRule type="cellIs" dxfId="3960" priority="580" operator="equal">
      <formula>"CUMPLE"</formula>
    </cfRule>
  </conditionalFormatting>
  <conditionalFormatting sqref="K146">
    <cfRule type="expression" dxfId="3959" priority="573">
      <formula>J146="NO CUMPLE"</formula>
    </cfRule>
  </conditionalFormatting>
  <conditionalFormatting sqref="K146">
    <cfRule type="expression" dxfId="3958" priority="574">
      <formula>J146="CUMPLE"</formula>
    </cfRule>
  </conditionalFormatting>
  <conditionalFormatting sqref="M146">
    <cfRule type="expression" dxfId="3957" priority="575">
      <formula>L146="NO CUMPLE"</formula>
    </cfRule>
  </conditionalFormatting>
  <conditionalFormatting sqref="M146">
    <cfRule type="expression" dxfId="3956" priority="576">
      <formula>L146="CUMPLE"</formula>
    </cfRule>
  </conditionalFormatting>
  <conditionalFormatting sqref="L146:L147">
    <cfRule type="cellIs" dxfId="3955" priority="577" operator="equal">
      <formula>"NO CUMPLE"</formula>
    </cfRule>
  </conditionalFormatting>
  <conditionalFormatting sqref="L146:L147">
    <cfRule type="cellIs" dxfId="3954" priority="578" operator="equal">
      <formula>"CUMPLE"</formula>
    </cfRule>
  </conditionalFormatting>
  <conditionalFormatting sqref="K147">
    <cfRule type="expression" dxfId="3953" priority="571">
      <formula>J147="NO CUMPLE"</formula>
    </cfRule>
  </conditionalFormatting>
  <conditionalFormatting sqref="K147">
    <cfRule type="expression" dxfId="3952" priority="572">
      <formula>J147="CUMPLE"</formula>
    </cfRule>
  </conditionalFormatting>
  <conditionalFormatting sqref="M147">
    <cfRule type="expression" dxfId="3951" priority="569">
      <formula>L147="NO CUMPLE"</formula>
    </cfRule>
  </conditionalFormatting>
  <conditionalFormatting sqref="M147">
    <cfRule type="expression" dxfId="3950" priority="570">
      <formula>L147="CUMPLE"</formula>
    </cfRule>
  </conditionalFormatting>
  <conditionalFormatting sqref="J151:J152">
    <cfRule type="cellIs" dxfId="3949" priority="567" operator="equal">
      <formula>"NO CUMPLE"</formula>
    </cfRule>
  </conditionalFormatting>
  <conditionalFormatting sqref="J151:J152">
    <cfRule type="cellIs" dxfId="3948" priority="568" operator="equal">
      <formula>"CUMPLE"</formula>
    </cfRule>
  </conditionalFormatting>
  <conditionalFormatting sqref="K151">
    <cfRule type="expression" dxfId="3947" priority="561">
      <formula>J151="NO CUMPLE"</formula>
    </cfRule>
  </conditionalFormatting>
  <conditionalFormatting sqref="K151">
    <cfRule type="expression" dxfId="3946" priority="562">
      <formula>J151="CUMPLE"</formula>
    </cfRule>
  </conditionalFormatting>
  <conditionalFormatting sqref="M151">
    <cfRule type="expression" dxfId="3945" priority="563">
      <formula>L151="NO CUMPLE"</formula>
    </cfRule>
  </conditionalFormatting>
  <conditionalFormatting sqref="M151">
    <cfRule type="expression" dxfId="3944" priority="564">
      <formula>L151="CUMPLE"</formula>
    </cfRule>
  </conditionalFormatting>
  <conditionalFormatting sqref="L151:L152">
    <cfRule type="cellIs" dxfId="3943" priority="565" operator="equal">
      <formula>"NO CUMPLE"</formula>
    </cfRule>
  </conditionalFormatting>
  <conditionalFormatting sqref="L151:L152">
    <cfRule type="cellIs" dxfId="3942" priority="566" operator="equal">
      <formula>"CUMPLE"</formula>
    </cfRule>
  </conditionalFormatting>
  <conditionalFormatting sqref="K152">
    <cfRule type="expression" dxfId="3941" priority="559">
      <formula>J152="NO CUMPLE"</formula>
    </cfRule>
  </conditionalFormatting>
  <conditionalFormatting sqref="K152">
    <cfRule type="expression" dxfId="3940" priority="560">
      <formula>J152="CUMPLE"</formula>
    </cfRule>
  </conditionalFormatting>
  <conditionalFormatting sqref="M152">
    <cfRule type="expression" dxfId="3939" priority="557">
      <formula>L152="NO CUMPLE"</formula>
    </cfRule>
  </conditionalFormatting>
  <conditionalFormatting sqref="M152">
    <cfRule type="expression" dxfId="3938" priority="558">
      <formula>L152="CUMPLE"</formula>
    </cfRule>
  </conditionalFormatting>
  <conditionalFormatting sqref="J156:J157">
    <cfRule type="cellIs" dxfId="3937" priority="555" operator="equal">
      <formula>"NO CUMPLE"</formula>
    </cfRule>
  </conditionalFormatting>
  <conditionalFormatting sqref="J156:J157">
    <cfRule type="cellIs" dxfId="3936" priority="556" operator="equal">
      <formula>"CUMPLE"</formula>
    </cfRule>
  </conditionalFormatting>
  <conditionalFormatting sqref="K156">
    <cfRule type="expression" dxfId="3935" priority="549">
      <formula>J156="NO CUMPLE"</formula>
    </cfRule>
  </conditionalFormatting>
  <conditionalFormatting sqref="K156">
    <cfRule type="expression" dxfId="3934" priority="550">
      <formula>J156="CUMPLE"</formula>
    </cfRule>
  </conditionalFormatting>
  <conditionalFormatting sqref="M156">
    <cfRule type="expression" dxfId="3933" priority="551">
      <formula>L156="NO CUMPLE"</formula>
    </cfRule>
  </conditionalFormatting>
  <conditionalFormatting sqref="M156">
    <cfRule type="expression" dxfId="3932" priority="552">
      <formula>L156="CUMPLE"</formula>
    </cfRule>
  </conditionalFormatting>
  <conditionalFormatting sqref="L156:L157">
    <cfRule type="cellIs" dxfId="3931" priority="553" operator="equal">
      <formula>"NO CUMPLE"</formula>
    </cfRule>
  </conditionalFormatting>
  <conditionalFormatting sqref="L156:L157">
    <cfRule type="cellIs" dxfId="3930" priority="554" operator="equal">
      <formula>"CUMPLE"</formula>
    </cfRule>
  </conditionalFormatting>
  <conditionalFormatting sqref="K157">
    <cfRule type="expression" dxfId="3929" priority="547">
      <formula>J157="NO CUMPLE"</formula>
    </cfRule>
  </conditionalFormatting>
  <conditionalFormatting sqref="K157">
    <cfRule type="expression" dxfId="3928" priority="548">
      <formula>J157="CUMPLE"</formula>
    </cfRule>
  </conditionalFormatting>
  <conditionalFormatting sqref="M157">
    <cfRule type="expression" dxfId="3927" priority="545">
      <formula>L157="NO CUMPLE"</formula>
    </cfRule>
  </conditionalFormatting>
  <conditionalFormatting sqref="M157">
    <cfRule type="expression" dxfId="3926" priority="546">
      <formula>L157="CUMPLE"</formula>
    </cfRule>
  </conditionalFormatting>
  <conditionalFormatting sqref="J161:J162">
    <cfRule type="cellIs" dxfId="3925" priority="543" operator="equal">
      <formula>"NO CUMPLE"</formula>
    </cfRule>
  </conditionalFormatting>
  <conditionalFormatting sqref="J161:J162">
    <cfRule type="cellIs" dxfId="3924" priority="544" operator="equal">
      <formula>"CUMPLE"</formula>
    </cfRule>
  </conditionalFormatting>
  <conditionalFormatting sqref="K161">
    <cfRule type="expression" dxfId="3923" priority="537">
      <formula>J161="NO CUMPLE"</formula>
    </cfRule>
  </conditionalFormatting>
  <conditionalFormatting sqref="K161">
    <cfRule type="expression" dxfId="3922" priority="538">
      <formula>J161="CUMPLE"</formula>
    </cfRule>
  </conditionalFormatting>
  <conditionalFormatting sqref="M161">
    <cfRule type="expression" dxfId="3921" priority="539">
      <formula>L161="NO CUMPLE"</formula>
    </cfRule>
  </conditionalFormatting>
  <conditionalFormatting sqref="M161">
    <cfRule type="expression" dxfId="3920" priority="540">
      <formula>L161="CUMPLE"</formula>
    </cfRule>
  </conditionalFormatting>
  <conditionalFormatting sqref="L161:L162">
    <cfRule type="cellIs" dxfId="3919" priority="541" operator="equal">
      <formula>"NO CUMPLE"</formula>
    </cfRule>
  </conditionalFormatting>
  <conditionalFormatting sqref="L161:L162">
    <cfRule type="cellIs" dxfId="3918" priority="542" operator="equal">
      <formula>"CUMPLE"</formula>
    </cfRule>
  </conditionalFormatting>
  <conditionalFormatting sqref="K162">
    <cfRule type="expression" dxfId="3917" priority="535">
      <formula>J162="NO CUMPLE"</formula>
    </cfRule>
  </conditionalFormatting>
  <conditionalFormatting sqref="K162">
    <cfRule type="expression" dxfId="3916" priority="536">
      <formula>J162="CUMPLE"</formula>
    </cfRule>
  </conditionalFormatting>
  <conditionalFormatting sqref="M162">
    <cfRule type="expression" dxfId="3915" priority="533">
      <formula>L162="NO CUMPLE"</formula>
    </cfRule>
  </conditionalFormatting>
  <conditionalFormatting sqref="M162">
    <cfRule type="expression" dxfId="3914" priority="534">
      <formula>L162="CUMPLE"</formula>
    </cfRule>
  </conditionalFormatting>
  <conditionalFormatting sqref="O141:O143 O146:O148 O151:O153 O156:O158 O161:O163">
    <cfRule type="cellIs" dxfId="3913" priority="529" operator="equal">
      <formula>"PENDIENTE POR DESCRIPCIÓN"</formula>
    </cfRule>
  </conditionalFormatting>
  <conditionalFormatting sqref="O141:O143 O146:O148 O151:O153 O156:O158 O161:O163">
    <cfRule type="cellIs" dxfId="3912" priority="530" operator="equal">
      <formula>"DESCRIPCIÓN INSUFICIENTE"</formula>
    </cfRule>
  </conditionalFormatting>
  <conditionalFormatting sqref="O141:O143 O146:O148 O151:O153 O156:O158 O161:O163">
    <cfRule type="cellIs" dxfId="3911" priority="531" operator="equal">
      <formula>"NO ESTÁ ACORDE A ITEM 5.2.1 (T.R.)"</formula>
    </cfRule>
  </conditionalFormatting>
  <conditionalFormatting sqref="O141:O143 O146:O148 O151:O153 O156:O158 O161:O163">
    <cfRule type="cellIs" dxfId="3910" priority="532" operator="equal">
      <formula>"ACORDE A ITEM 5.2. (TR)"</formula>
    </cfRule>
  </conditionalFormatting>
  <conditionalFormatting sqref="S141:S143 S146:S148 S151:S153 S156:S158 S161:S163">
    <cfRule type="cellIs" dxfId="3909" priority="527" operator="greaterThan">
      <formula>0</formula>
    </cfRule>
  </conditionalFormatting>
  <conditionalFormatting sqref="S141:S143 S146:S148 S151:S153 S156:S158 S161:S163">
    <cfRule type="cellIs" dxfId="3908" priority="528" operator="equal">
      <formula>0</formula>
    </cfRule>
  </conditionalFormatting>
  <conditionalFormatting sqref="J173:J174">
    <cfRule type="cellIs" dxfId="3907" priority="525" operator="equal">
      <formula>"NO CUMPLE"</formula>
    </cfRule>
  </conditionalFormatting>
  <conditionalFormatting sqref="J173:J174">
    <cfRule type="cellIs" dxfId="3906" priority="526" operator="equal">
      <formula>"CUMPLE"</formula>
    </cfRule>
  </conditionalFormatting>
  <conditionalFormatting sqref="K173">
    <cfRule type="expression" dxfId="3905" priority="519">
      <formula>J173="NO CUMPLE"</formula>
    </cfRule>
  </conditionalFormatting>
  <conditionalFormatting sqref="K173">
    <cfRule type="expression" dxfId="3904" priority="520">
      <formula>J173="CUMPLE"</formula>
    </cfRule>
  </conditionalFormatting>
  <conditionalFormatting sqref="M173">
    <cfRule type="expression" dxfId="3903" priority="521">
      <formula>L173="NO CUMPLE"</formula>
    </cfRule>
  </conditionalFormatting>
  <conditionalFormatting sqref="M173">
    <cfRule type="expression" dxfId="3902" priority="522">
      <formula>L173="CUMPLE"</formula>
    </cfRule>
  </conditionalFormatting>
  <conditionalFormatting sqref="L173:L174">
    <cfRule type="cellIs" dxfId="3901" priority="523" operator="equal">
      <formula>"NO CUMPLE"</formula>
    </cfRule>
  </conditionalFormatting>
  <conditionalFormatting sqref="L173:L174">
    <cfRule type="cellIs" dxfId="3900" priority="524" operator="equal">
      <formula>"CUMPLE"</formula>
    </cfRule>
  </conditionalFormatting>
  <conditionalFormatting sqref="K174">
    <cfRule type="expression" dxfId="3899" priority="517">
      <formula>J174="NO CUMPLE"</formula>
    </cfRule>
  </conditionalFormatting>
  <conditionalFormatting sqref="K174">
    <cfRule type="expression" dxfId="3898" priority="518">
      <formula>J174="CUMPLE"</formula>
    </cfRule>
  </conditionalFormatting>
  <conditionalFormatting sqref="M174">
    <cfRule type="expression" dxfId="3897" priority="515">
      <formula>L174="NO CUMPLE"</formula>
    </cfRule>
  </conditionalFormatting>
  <conditionalFormatting sqref="M174">
    <cfRule type="expression" dxfId="3896" priority="516">
      <formula>L174="CUMPLE"</formula>
    </cfRule>
  </conditionalFormatting>
  <conditionalFormatting sqref="J176:J177">
    <cfRule type="cellIs" dxfId="3895" priority="513" operator="equal">
      <formula>"NO CUMPLE"</formula>
    </cfRule>
  </conditionalFormatting>
  <conditionalFormatting sqref="J176:J177">
    <cfRule type="cellIs" dxfId="3894" priority="514" operator="equal">
      <formula>"CUMPLE"</formula>
    </cfRule>
  </conditionalFormatting>
  <conditionalFormatting sqref="K176">
    <cfRule type="expression" dxfId="3893" priority="507">
      <formula>J176="NO CUMPLE"</formula>
    </cfRule>
  </conditionalFormatting>
  <conditionalFormatting sqref="K176">
    <cfRule type="expression" dxfId="3892" priority="508">
      <formula>J176="CUMPLE"</formula>
    </cfRule>
  </conditionalFormatting>
  <conditionalFormatting sqref="M176">
    <cfRule type="expression" dxfId="3891" priority="509">
      <formula>L176="NO CUMPLE"</formula>
    </cfRule>
  </conditionalFormatting>
  <conditionalFormatting sqref="M176">
    <cfRule type="expression" dxfId="3890" priority="510">
      <formula>L176="CUMPLE"</formula>
    </cfRule>
  </conditionalFormatting>
  <conditionalFormatting sqref="L176:L177">
    <cfRule type="cellIs" dxfId="3889" priority="511" operator="equal">
      <formula>"NO CUMPLE"</formula>
    </cfRule>
  </conditionalFormatting>
  <conditionalFormatting sqref="L176:L177">
    <cfRule type="cellIs" dxfId="3888" priority="512" operator="equal">
      <formula>"CUMPLE"</formula>
    </cfRule>
  </conditionalFormatting>
  <conditionalFormatting sqref="K177">
    <cfRule type="expression" dxfId="3887" priority="505">
      <formula>J177="NO CUMPLE"</formula>
    </cfRule>
  </conditionalFormatting>
  <conditionalFormatting sqref="K177">
    <cfRule type="expression" dxfId="3886" priority="506">
      <formula>J177="CUMPLE"</formula>
    </cfRule>
  </conditionalFormatting>
  <conditionalFormatting sqref="M177">
    <cfRule type="expression" dxfId="3885" priority="503">
      <formula>L177="NO CUMPLE"</formula>
    </cfRule>
  </conditionalFormatting>
  <conditionalFormatting sqref="M177">
    <cfRule type="expression" dxfId="3884" priority="504">
      <formula>L177="CUMPLE"</formula>
    </cfRule>
  </conditionalFormatting>
  <conditionalFormatting sqref="J179:J180">
    <cfRule type="cellIs" dxfId="3883" priority="501" operator="equal">
      <formula>"NO CUMPLE"</formula>
    </cfRule>
  </conditionalFormatting>
  <conditionalFormatting sqref="J179:J180">
    <cfRule type="cellIs" dxfId="3882" priority="502" operator="equal">
      <formula>"CUMPLE"</formula>
    </cfRule>
  </conditionalFormatting>
  <conditionalFormatting sqref="K179">
    <cfRule type="expression" dxfId="3881" priority="495">
      <formula>J179="NO CUMPLE"</formula>
    </cfRule>
  </conditionalFormatting>
  <conditionalFormatting sqref="K179">
    <cfRule type="expression" dxfId="3880" priority="496">
      <formula>J179="CUMPLE"</formula>
    </cfRule>
  </conditionalFormatting>
  <conditionalFormatting sqref="M179">
    <cfRule type="expression" dxfId="3879" priority="497">
      <formula>L179="NO CUMPLE"</formula>
    </cfRule>
  </conditionalFormatting>
  <conditionalFormatting sqref="M179">
    <cfRule type="expression" dxfId="3878" priority="498">
      <formula>L179="CUMPLE"</formula>
    </cfRule>
  </conditionalFormatting>
  <conditionalFormatting sqref="L179:L180">
    <cfRule type="cellIs" dxfId="3877" priority="499" operator="equal">
      <formula>"NO CUMPLE"</formula>
    </cfRule>
  </conditionalFormatting>
  <conditionalFormatting sqref="L179:L180">
    <cfRule type="cellIs" dxfId="3876" priority="500" operator="equal">
      <formula>"CUMPLE"</formula>
    </cfRule>
  </conditionalFormatting>
  <conditionalFormatting sqref="K180">
    <cfRule type="expression" dxfId="3875" priority="493">
      <formula>J180="NO CUMPLE"</formula>
    </cfRule>
  </conditionalFormatting>
  <conditionalFormatting sqref="K180">
    <cfRule type="expression" dxfId="3874" priority="494">
      <formula>J180="CUMPLE"</formula>
    </cfRule>
  </conditionalFormatting>
  <conditionalFormatting sqref="M180">
    <cfRule type="expression" dxfId="3873" priority="491">
      <formula>L180="NO CUMPLE"</formula>
    </cfRule>
  </conditionalFormatting>
  <conditionalFormatting sqref="M180">
    <cfRule type="expression" dxfId="3872" priority="492">
      <formula>L180="CUMPLE"</formula>
    </cfRule>
  </conditionalFormatting>
  <conditionalFormatting sqref="J182:J183">
    <cfRule type="cellIs" dxfId="3871" priority="489" operator="equal">
      <formula>"NO CUMPLE"</formula>
    </cfRule>
  </conditionalFormatting>
  <conditionalFormatting sqref="J182:J183">
    <cfRule type="cellIs" dxfId="3870" priority="490" operator="equal">
      <formula>"CUMPLE"</formula>
    </cfRule>
  </conditionalFormatting>
  <conditionalFormatting sqref="K182">
    <cfRule type="expression" dxfId="3869" priority="483">
      <formula>J182="NO CUMPLE"</formula>
    </cfRule>
  </conditionalFormatting>
  <conditionalFormatting sqref="K182">
    <cfRule type="expression" dxfId="3868" priority="484">
      <formula>J182="CUMPLE"</formula>
    </cfRule>
  </conditionalFormatting>
  <conditionalFormatting sqref="M182">
    <cfRule type="expression" dxfId="3867" priority="485">
      <formula>L182="NO CUMPLE"</formula>
    </cfRule>
  </conditionalFormatting>
  <conditionalFormatting sqref="M182">
    <cfRule type="expression" dxfId="3866" priority="486">
      <formula>L182="CUMPLE"</formula>
    </cfRule>
  </conditionalFormatting>
  <conditionalFormatting sqref="L182:L183">
    <cfRule type="cellIs" dxfId="3865" priority="487" operator="equal">
      <formula>"NO CUMPLE"</formula>
    </cfRule>
  </conditionalFormatting>
  <conditionalFormatting sqref="L182:L183">
    <cfRule type="cellIs" dxfId="3864" priority="488" operator="equal">
      <formula>"CUMPLE"</formula>
    </cfRule>
  </conditionalFormatting>
  <conditionalFormatting sqref="K183">
    <cfRule type="expression" dxfId="3863" priority="481">
      <formula>J183="NO CUMPLE"</formula>
    </cfRule>
  </conditionalFormatting>
  <conditionalFormatting sqref="K183">
    <cfRule type="expression" dxfId="3862" priority="482">
      <formula>J183="CUMPLE"</formula>
    </cfRule>
  </conditionalFormatting>
  <conditionalFormatting sqref="M183">
    <cfRule type="expression" dxfId="3861" priority="479">
      <formula>L183="NO CUMPLE"</formula>
    </cfRule>
  </conditionalFormatting>
  <conditionalFormatting sqref="M183">
    <cfRule type="expression" dxfId="3860" priority="480">
      <formula>L183="CUMPLE"</formula>
    </cfRule>
  </conditionalFormatting>
  <conditionalFormatting sqref="J185:J186">
    <cfRule type="cellIs" dxfId="3859" priority="477" operator="equal">
      <formula>"NO CUMPLE"</formula>
    </cfRule>
  </conditionalFormatting>
  <conditionalFormatting sqref="J185:J186">
    <cfRule type="cellIs" dxfId="3858" priority="478" operator="equal">
      <formula>"CUMPLE"</formula>
    </cfRule>
  </conditionalFormatting>
  <conditionalFormatting sqref="K185">
    <cfRule type="expression" dxfId="3857" priority="471">
      <formula>J185="NO CUMPLE"</formula>
    </cfRule>
  </conditionalFormatting>
  <conditionalFormatting sqref="K185">
    <cfRule type="expression" dxfId="3856" priority="472">
      <formula>J185="CUMPLE"</formula>
    </cfRule>
  </conditionalFormatting>
  <conditionalFormatting sqref="M185">
    <cfRule type="expression" dxfId="3855" priority="473">
      <formula>L185="NO CUMPLE"</formula>
    </cfRule>
  </conditionalFormatting>
  <conditionalFormatting sqref="M185">
    <cfRule type="expression" dxfId="3854" priority="474">
      <formula>L185="CUMPLE"</formula>
    </cfRule>
  </conditionalFormatting>
  <conditionalFormatting sqref="L185:L186">
    <cfRule type="cellIs" dxfId="3853" priority="475" operator="equal">
      <formula>"NO CUMPLE"</formula>
    </cfRule>
  </conditionalFormatting>
  <conditionalFormatting sqref="L185:L186">
    <cfRule type="cellIs" dxfId="3852" priority="476" operator="equal">
      <formula>"CUMPLE"</formula>
    </cfRule>
  </conditionalFormatting>
  <conditionalFormatting sqref="K186">
    <cfRule type="expression" dxfId="3851" priority="469">
      <formula>J186="NO CUMPLE"</formula>
    </cfRule>
  </conditionalFormatting>
  <conditionalFormatting sqref="K186">
    <cfRule type="expression" dxfId="3850" priority="470">
      <formula>J186="CUMPLE"</formula>
    </cfRule>
  </conditionalFormatting>
  <conditionalFormatting sqref="M186">
    <cfRule type="expression" dxfId="3849" priority="467">
      <formula>L186="NO CUMPLE"</formula>
    </cfRule>
  </conditionalFormatting>
  <conditionalFormatting sqref="M186">
    <cfRule type="expression" dxfId="3848" priority="468">
      <formula>L186="CUMPLE"</formula>
    </cfRule>
  </conditionalFormatting>
  <conditionalFormatting sqref="O195 O198 O201 O204 O207">
    <cfRule type="cellIs" dxfId="3847" priority="463" operator="equal">
      <formula>"PENDIENTE POR DESCRIPCIÓN"</formula>
    </cfRule>
  </conditionalFormatting>
  <conditionalFormatting sqref="O195 O198 O201 O204 O207">
    <cfRule type="cellIs" dxfId="3846" priority="464" operator="equal">
      <formula>"DESCRIPCIÓN INSUFICIENTE"</formula>
    </cfRule>
  </conditionalFormatting>
  <conditionalFormatting sqref="O195 O198 O201 O204 O207">
    <cfRule type="cellIs" dxfId="3845" priority="465" operator="equal">
      <formula>"NO ESTÁ ACORDE A ITEM 5.2.1 (T.R.)"</formula>
    </cfRule>
  </conditionalFormatting>
  <conditionalFormatting sqref="O195 O198 O201 O204 O207">
    <cfRule type="cellIs" dxfId="3844" priority="466" operator="equal">
      <formula>"ACORDE A ITEM 5.2. (TR)"</formula>
    </cfRule>
  </conditionalFormatting>
  <conditionalFormatting sqref="S195 S198 S201 S204 S207">
    <cfRule type="cellIs" dxfId="3843" priority="461" operator="greaterThan">
      <formula>0</formula>
    </cfRule>
  </conditionalFormatting>
  <conditionalFormatting sqref="S195 S198 S201 S204 S207">
    <cfRule type="cellIs" dxfId="3842" priority="462" operator="equal">
      <formula>0</formula>
    </cfRule>
  </conditionalFormatting>
  <conditionalFormatting sqref="J195:J196">
    <cfRule type="cellIs" dxfId="3841" priority="459" operator="equal">
      <formula>"NO CUMPLE"</formula>
    </cfRule>
  </conditionalFormatting>
  <conditionalFormatting sqref="J195:J196">
    <cfRule type="cellIs" dxfId="3840" priority="460" operator="equal">
      <formula>"CUMPLE"</formula>
    </cfRule>
  </conditionalFormatting>
  <conditionalFormatting sqref="K195">
    <cfRule type="expression" dxfId="3839" priority="453">
      <formula>J195="NO CUMPLE"</formula>
    </cfRule>
  </conditionalFormatting>
  <conditionalFormatting sqref="K195">
    <cfRule type="expression" dxfId="3838" priority="454">
      <formula>J195="CUMPLE"</formula>
    </cfRule>
  </conditionalFormatting>
  <conditionalFormatting sqref="M195">
    <cfRule type="expression" dxfId="3837" priority="455">
      <formula>L195="NO CUMPLE"</formula>
    </cfRule>
  </conditionalFormatting>
  <conditionalFormatting sqref="M195">
    <cfRule type="expression" dxfId="3836" priority="456">
      <formula>L195="CUMPLE"</formula>
    </cfRule>
  </conditionalFormatting>
  <conditionalFormatting sqref="L195:L196">
    <cfRule type="cellIs" dxfId="3835" priority="457" operator="equal">
      <formula>"NO CUMPLE"</formula>
    </cfRule>
  </conditionalFormatting>
  <conditionalFormatting sqref="L195:L196">
    <cfRule type="cellIs" dxfId="3834" priority="458" operator="equal">
      <formula>"CUMPLE"</formula>
    </cfRule>
  </conditionalFormatting>
  <conditionalFormatting sqref="K196">
    <cfRule type="expression" dxfId="3833" priority="451">
      <formula>J196="NO CUMPLE"</formula>
    </cfRule>
  </conditionalFormatting>
  <conditionalFormatting sqref="K196">
    <cfRule type="expression" dxfId="3832" priority="452">
      <formula>J196="CUMPLE"</formula>
    </cfRule>
  </conditionalFormatting>
  <conditionalFormatting sqref="M196">
    <cfRule type="expression" dxfId="3831" priority="449">
      <formula>L196="NO CUMPLE"</formula>
    </cfRule>
  </conditionalFormatting>
  <conditionalFormatting sqref="M196">
    <cfRule type="expression" dxfId="3830" priority="450">
      <formula>L196="CUMPLE"</formula>
    </cfRule>
  </conditionalFormatting>
  <conditionalFormatting sqref="J198:J199">
    <cfRule type="cellIs" dxfId="3829" priority="447" operator="equal">
      <formula>"NO CUMPLE"</formula>
    </cfRule>
  </conditionalFormatting>
  <conditionalFormatting sqref="J198:J199">
    <cfRule type="cellIs" dxfId="3828" priority="448" operator="equal">
      <formula>"CUMPLE"</formula>
    </cfRule>
  </conditionalFormatting>
  <conditionalFormatting sqref="K198">
    <cfRule type="expression" dxfId="3827" priority="441">
      <formula>J198="NO CUMPLE"</formula>
    </cfRule>
  </conditionalFormatting>
  <conditionalFormatting sqref="K198">
    <cfRule type="expression" dxfId="3826" priority="442">
      <formula>J198="CUMPLE"</formula>
    </cfRule>
  </conditionalFormatting>
  <conditionalFormatting sqref="M198">
    <cfRule type="expression" dxfId="3825" priority="443">
      <formula>L198="NO CUMPLE"</formula>
    </cfRule>
  </conditionalFormatting>
  <conditionalFormatting sqref="M198">
    <cfRule type="expression" dxfId="3824" priority="444">
      <formula>L198="CUMPLE"</formula>
    </cfRule>
  </conditionalFormatting>
  <conditionalFormatting sqref="L198:L199">
    <cfRule type="cellIs" dxfId="3823" priority="445" operator="equal">
      <formula>"NO CUMPLE"</formula>
    </cfRule>
  </conditionalFormatting>
  <conditionalFormatting sqref="L198:L199">
    <cfRule type="cellIs" dxfId="3822" priority="446" operator="equal">
      <formula>"CUMPLE"</formula>
    </cfRule>
  </conditionalFormatting>
  <conditionalFormatting sqref="K199">
    <cfRule type="expression" dxfId="3821" priority="439">
      <formula>J199="NO CUMPLE"</formula>
    </cfRule>
  </conditionalFormatting>
  <conditionalFormatting sqref="K199">
    <cfRule type="expression" dxfId="3820" priority="440">
      <formula>J199="CUMPLE"</formula>
    </cfRule>
  </conditionalFormatting>
  <conditionalFormatting sqref="M199">
    <cfRule type="expression" dxfId="3819" priority="437">
      <formula>L199="NO CUMPLE"</formula>
    </cfRule>
  </conditionalFormatting>
  <conditionalFormatting sqref="M199">
    <cfRule type="expression" dxfId="3818" priority="438">
      <formula>L199="CUMPLE"</formula>
    </cfRule>
  </conditionalFormatting>
  <conditionalFormatting sqref="J201:J202">
    <cfRule type="cellIs" dxfId="3817" priority="435" operator="equal">
      <formula>"NO CUMPLE"</formula>
    </cfRule>
  </conditionalFormatting>
  <conditionalFormatting sqref="J201:J202">
    <cfRule type="cellIs" dxfId="3816" priority="436" operator="equal">
      <formula>"CUMPLE"</formula>
    </cfRule>
  </conditionalFormatting>
  <conditionalFormatting sqref="K201">
    <cfRule type="expression" dxfId="3815" priority="429">
      <formula>J201="NO CUMPLE"</formula>
    </cfRule>
  </conditionalFormatting>
  <conditionalFormatting sqref="K201">
    <cfRule type="expression" dxfId="3814" priority="430">
      <formula>J201="CUMPLE"</formula>
    </cfRule>
  </conditionalFormatting>
  <conditionalFormatting sqref="M201">
    <cfRule type="expression" dxfId="3813" priority="431">
      <formula>L201="NO CUMPLE"</formula>
    </cfRule>
  </conditionalFormatting>
  <conditionalFormatting sqref="M201">
    <cfRule type="expression" dxfId="3812" priority="432">
      <formula>L201="CUMPLE"</formula>
    </cfRule>
  </conditionalFormatting>
  <conditionalFormatting sqref="L201:L202">
    <cfRule type="cellIs" dxfId="3811" priority="433" operator="equal">
      <formula>"NO CUMPLE"</formula>
    </cfRule>
  </conditionalFormatting>
  <conditionalFormatting sqref="L201:L202">
    <cfRule type="cellIs" dxfId="3810" priority="434" operator="equal">
      <formula>"CUMPLE"</formula>
    </cfRule>
  </conditionalFormatting>
  <conditionalFormatting sqref="K202">
    <cfRule type="expression" dxfId="3809" priority="427">
      <formula>J202="NO CUMPLE"</formula>
    </cfRule>
  </conditionalFormatting>
  <conditionalFormatting sqref="K202">
    <cfRule type="expression" dxfId="3808" priority="428">
      <formula>J202="CUMPLE"</formula>
    </cfRule>
  </conditionalFormatting>
  <conditionalFormatting sqref="M202">
    <cfRule type="expression" dxfId="3807" priority="425">
      <formula>L202="NO CUMPLE"</formula>
    </cfRule>
  </conditionalFormatting>
  <conditionalFormatting sqref="M202">
    <cfRule type="expression" dxfId="3806" priority="426">
      <formula>L202="CUMPLE"</formula>
    </cfRule>
  </conditionalFormatting>
  <conditionalFormatting sqref="J204:J205">
    <cfRule type="cellIs" dxfId="3805" priority="423" operator="equal">
      <formula>"NO CUMPLE"</formula>
    </cfRule>
  </conditionalFormatting>
  <conditionalFormatting sqref="J204:J205">
    <cfRule type="cellIs" dxfId="3804" priority="424" operator="equal">
      <formula>"CUMPLE"</formula>
    </cfRule>
  </conditionalFormatting>
  <conditionalFormatting sqref="K204">
    <cfRule type="expression" dxfId="3803" priority="417">
      <formula>J204="NO CUMPLE"</formula>
    </cfRule>
  </conditionalFormatting>
  <conditionalFormatting sqref="K204">
    <cfRule type="expression" dxfId="3802" priority="418">
      <formula>J204="CUMPLE"</formula>
    </cfRule>
  </conditionalFormatting>
  <conditionalFormatting sqref="M204">
    <cfRule type="expression" dxfId="3801" priority="419">
      <formula>L204="NO CUMPLE"</formula>
    </cfRule>
  </conditionalFormatting>
  <conditionalFormatting sqref="M204">
    <cfRule type="expression" dxfId="3800" priority="420">
      <formula>L204="CUMPLE"</formula>
    </cfRule>
  </conditionalFormatting>
  <conditionalFormatting sqref="L204:L205">
    <cfRule type="cellIs" dxfId="3799" priority="421" operator="equal">
      <formula>"NO CUMPLE"</formula>
    </cfRule>
  </conditionalFormatting>
  <conditionalFormatting sqref="L204:L205">
    <cfRule type="cellIs" dxfId="3798" priority="422" operator="equal">
      <formula>"CUMPLE"</formula>
    </cfRule>
  </conditionalFormatting>
  <conditionalFormatting sqref="K205">
    <cfRule type="expression" dxfId="3797" priority="415">
      <formula>J205="NO CUMPLE"</formula>
    </cfRule>
  </conditionalFormatting>
  <conditionalFormatting sqref="K205">
    <cfRule type="expression" dxfId="3796" priority="416">
      <formula>J205="CUMPLE"</formula>
    </cfRule>
  </conditionalFormatting>
  <conditionalFormatting sqref="M205">
    <cfRule type="expression" dxfId="3795" priority="413">
      <formula>L205="NO CUMPLE"</formula>
    </cfRule>
  </conditionalFormatting>
  <conditionalFormatting sqref="M205">
    <cfRule type="expression" dxfId="3794" priority="414">
      <formula>L205="CUMPLE"</formula>
    </cfRule>
  </conditionalFormatting>
  <conditionalFormatting sqref="J207:J208">
    <cfRule type="cellIs" dxfId="3793" priority="411" operator="equal">
      <formula>"NO CUMPLE"</formula>
    </cfRule>
  </conditionalFormatting>
  <conditionalFormatting sqref="J207:J208">
    <cfRule type="cellIs" dxfId="3792" priority="412" operator="equal">
      <formula>"CUMPLE"</formula>
    </cfRule>
  </conditionalFormatting>
  <conditionalFormatting sqref="K207">
    <cfRule type="expression" dxfId="3791" priority="405">
      <formula>J207="NO CUMPLE"</formula>
    </cfRule>
  </conditionalFormatting>
  <conditionalFormatting sqref="K207">
    <cfRule type="expression" dxfId="3790" priority="406">
      <formula>J207="CUMPLE"</formula>
    </cfRule>
  </conditionalFormatting>
  <conditionalFormatting sqref="M207">
    <cfRule type="expression" dxfId="3789" priority="407">
      <formula>L207="NO CUMPLE"</formula>
    </cfRule>
  </conditionalFormatting>
  <conditionalFormatting sqref="M207">
    <cfRule type="expression" dxfId="3788" priority="408">
      <formula>L207="CUMPLE"</formula>
    </cfRule>
  </conditionalFormatting>
  <conditionalFormatting sqref="L207:L208">
    <cfRule type="cellIs" dxfId="3787" priority="409" operator="equal">
      <formula>"NO CUMPLE"</formula>
    </cfRule>
  </conditionalFormatting>
  <conditionalFormatting sqref="L207:L208">
    <cfRule type="cellIs" dxfId="3786" priority="410" operator="equal">
      <formula>"CUMPLE"</formula>
    </cfRule>
  </conditionalFormatting>
  <conditionalFormatting sqref="K208">
    <cfRule type="expression" dxfId="3785" priority="403">
      <formula>J208="NO CUMPLE"</formula>
    </cfRule>
  </conditionalFormatting>
  <conditionalFormatting sqref="K208">
    <cfRule type="expression" dxfId="3784" priority="404">
      <formula>J208="CUMPLE"</formula>
    </cfRule>
  </conditionalFormatting>
  <conditionalFormatting sqref="M208">
    <cfRule type="expression" dxfId="3783" priority="401">
      <formula>L208="NO CUMPLE"</formula>
    </cfRule>
  </conditionalFormatting>
  <conditionalFormatting sqref="M208">
    <cfRule type="expression" dxfId="3782" priority="402">
      <formula>L208="CUMPLE"</formula>
    </cfRule>
  </conditionalFormatting>
  <conditionalFormatting sqref="O217 O220 O223 O226 O229">
    <cfRule type="cellIs" dxfId="3781" priority="397" operator="equal">
      <formula>"PENDIENTE POR DESCRIPCIÓN"</formula>
    </cfRule>
  </conditionalFormatting>
  <conditionalFormatting sqref="O217 O220 O223 O226 O229">
    <cfRule type="cellIs" dxfId="3780" priority="398" operator="equal">
      <formula>"DESCRIPCIÓN INSUFICIENTE"</formula>
    </cfRule>
  </conditionalFormatting>
  <conditionalFormatting sqref="O217 O220 O223 O226 O229">
    <cfRule type="cellIs" dxfId="3779" priority="399" operator="equal">
      <formula>"NO ESTÁ ACORDE A ITEM 5.2.1 (T.R.)"</formula>
    </cfRule>
  </conditionalFormatting>
  <conditionalFormatting sqref="O217 O220 O223 O226 O229">
    <cfRule type="cellIs" dxfId="3778" priority="400" operator="equal">
      <formula>"ACORDE A ITEM 5.2. (TR)"</formula>
    </cfRule>
  </conditionalFormatting>
  <conditionalFormatting sqref="S217 S220 S223 S226 S229">
    <cfRule type="cellIs" dxfId="3777" priority="395" operator="greaterThan">
      <formula>0</formula>
    </cfRule>
  </conditionalFormatting>
  <conditionalFormatting sqref="S217 S220 S223 S226 S229">
    <cfRule type="cellIs" dxfId="3776" priority="396" operator="equal">
      <formula>0</formula>
    </cfRule>
  </conditionalFormatting>
  <conditionalFormatting sqref="J217:J218">
    <cfRule type="cellIs" dxfId="3775" priority="393" operator="equal">
      <formula>"NO CUMPLE"</formula>
    </cfRule>
  </conditionalFormatting>
  <conditionalFormatting sqref="J217:J218">
    <cfRule type="cellIs" dxfId="3774" priority="394" operator="equal">
      <formula>"CUMPLE"</formula>
    </cfRule>
  </conditionalFormatting>
  <conditionalFormatting sqref="K217">
    <cfRule type="expression" dxfId="3773" priority="387">
      <formula>J217="NO CUMPLE"</formula>
    </cfRule>
  </conditionalFormatting>
  <conditionalFormatting sqref="K217">
    <cfRule type="expression" dxfId="3772" priority="388">
      <formula>J217="CUMPLE"</formula>
    </cfRule>
  </conditionalFormatting>
  <conditionalFormatting sqref="M217">
    <cfRule type="expression" dxfId="3771" priority="389">
      <formula>L217="NO CUMPLE"</formula>
    </cfRule>
  </conditionalFormatting>
  <conditionalFormatting sqref="M217">
    <cfRule type="expression" dxfId="3770" priority="390">
      <formula>L217="CUMPLE"</formula>
    </cfRule>
  </conditionalFormatting>
  <conditionalFormatting sqref="L217:L218">
    <cfRule type="cellIs" dxfId="3769" priority="391" operator="equal">
      <formula>"NO CUMPLE"</formula>
    </cfRule>
  </conditionalFormatting>
  <conditionalFormatting sqref="L217:L218">
    <cfRule type="cellIs" dxfId="3768" priority="392" operator="equal">
      <formula>"CUMPLE"</formula>
    </cfRule>
  </conditionalFormatting>
  <conditionalFormatting sqref="K218">
    <cfRule type="expression" dxfId="3767" priority="385">
      <formula>J218="NO CUMPLE"</formula>
    </cfRule>
  </conditionalFormatting>
  <conditionalFormatting sqref="K218">
    <cfRule type="expression" dxfId="3766" priority="386">
      <formula>J218="CUMPLE"</formula>
    </cfRule>
  </conditionalFormatting>
  <conditionalFormatting sqref="M218">
    <cfRule type="expression" dxfId="3765" priority="383">
      <formula>L218="NO CUMPLE"</formula>
    </cfRule>
  </conditionalFormatting>
  <conditionalFormatting sqref="M218">
    <cfRule type="expression" dxfId="3764" priority="384">
      <formula>L218="CUMPLE"</formula>
    </cfRule>
  </conditionalFormatting>
  <conditionalFormatting sqref="J220:J221">
    <cfRule type="cellIs" dxfId="3763" priority="381" operator="equal">
      <formula>"NO CUMPLE"</formula>
    </cfRule>
  </conditionalFormatting>
  <conditionalFormatting sqref="J220:J221">
    <cfRule type="cellIs" dxfId="3762" priority="382" operator="equal">
      <formula>"CUMPLE"</formula>
    </cfRule>
  </conditionalFormatting>
  <conditionalFormatting sqref="K220">
    <cfRule type="expression" dxfId="3761" priority="375">
      <formula>J220="NO CUMPLE"</formula>
    </cfRule>
  </conditionalFormatting>
  <conditionalFormatting sqref="K220">
    <cfRule type="expression" dxfId="3760" priority="376">
      <formula>J220="CUMPLE"</formula>
    </cfRule>
  </conditionalFormatting>
  <conditionalFormatting sqref="M220">
    <cfRule type="expression" dxfId="3759" priority="377">
      <formula>L220="NO CUMPLE"</formula>
    </cfRule>
  </conditionalFormatting>
  <conditionalFormatting sqref="M220">
    <cfRule type="expression" dxfId="3758" priority="378">
      <formula>L220="CUMPLE"</formula>
    </cfRule>
  </conditionalFormatting>
  <conditionalFormatting sqref="L220:L221">
    <cfRule type="cellIs" dxfId="3757" priority="379" operator="equal">
      <formula>"NO CUMPLE"</formula>
    </cfRule>
  </conditionalFormatting>
  <conditionalFormatting sqref="L220:L221">
    <cfRule type="cellIs" dxfId="3756" priority="380" operator="equal">
      <formula>"CUMPLE"</formula>
    </cfRule>
  </conditionalFormatting>
  <conditionalFormatting sqref="K221">
    <cfRule type="expression" dxfId="3755" priority="373">
      <formula>J221="NO CUMPLE"</formula>
    </cfRule>
  </conditionalFormatting>
  <conditionalFormatting sqref="K221">
    <cfRule type="expression" dxfId="3754" priority="374">
      <formula>J221="CUMPLE"</formula>
    </cfRule>
  </conditionalFormatting>
  <conditionalFormatting sqref="M221">
    <cfRule type="expression" dxfId="3753" priority="371">
      <formula>L221="NO CUMPLE"</formula>
    </cfRule>
  </conditionalFormatting>
  <conditionalFormatting sqref="M221">
    <cfRule type="expression" dxfId="3752" priority="372">
      <formula>L221="CUMPLE"</formula>
    </cfRule>
  </conditionalFormatting>
  <conditionalFormatting sqref="J223:J224">
    <cfRule type="cellIs" dxfId="3751" priority="369" operator="equal">
      <formula>"NO CUMPLE"</formula>
    </cfRule>
  </conditionalFormatting>
  <conditionalFormatting sqref="J223:J224">
    <cfRule type="cellIs" dxfId="3750" priority="370" operator="equal">
      <formula>"CUMPLE"</formula>
    </cfRule>
  </conditionalFormatting>
  <conditionalFormatting sqref="K223">
    <cfRule type="expression" dxfId="3749" priority="363">
      <formula>J223="NO CUMPLE"</formula>
    </cfRule>
  </conditionalFormatting>
  <conditionalFormatting sqref="K223">
    <cfRule type="expression" dxfId="3748" priority="364">
      <formula>J223="CUMPLE"</formula>
    </cfRule>
  </conditionalFormatting>
  <conditionalFormatting sqref="M223">
    <cfRule type="expression" dxfId="3747" priority="365">
      <formula>L223="NO CUMPLE"</formula>
    </cfRule>
  </conditionalFormatting>
  <conditionalFormatting sqref="M223">
    <cfRule type="expression" dxfId="3746" priority="366">
      <formula>L223="CUMPLE"</formula>
    </cfRule>
  </conditionalFormatting>
  <conditionalFormatting sqref="L223:L224">
    <cfRule type="cellIs" dxfId="3745" priority="367" operator="equal">
      <formula>"NO CUMPLE"</formula>
    </cfRule>
  </conditionalFormatting>
  <conditionalFormatting sqref="L223:L224">
    <cfRule type="cellIs" dxfId="3744" priority="368" operator="equal">
      <formula>"CUMPLE"</formula>
    </cfRule>
  </conditionalFormatting>
  <conditionalFormatting sqref="K224">
    <cfRule type="expression" dxfId="3743" priority="361">
      <formula>J224="NO CUMPLE"</formula>
    </cfRule>
  </conditionalFormatting>
  <conditionalFormatting sqref="K224">
    <cfRule type="expression" dxfId="3742" priority="362">
      <formula>J224="CUMPLE"</formula>
    </cfRule>
  </conditionalFormatting>
  <conditionalFormatting sqref="M224">
    <cfRule type="expression" dxfId="3741" priority="359">
      <formula>L224="NO CUMPLE"</formula>
    </cfRule>
  </conditionalFormatting>
  <conditionalFormatting sqref="M224">
    <cfRule type="expression" dxfId="3740" priority="360">
      <formula>L224="CUMPLE"</formula>
    </cfRule>
  </conditionalFormatting>
  <conditionalFormatting sqref="J226:J227">
    <cfRule type="cellIs" dxfId="3739" priority="357" operator="equal">
      <formula>"NO CUMPLE"</formula>
    </cfRule>
  </conditionalFormatting>
  <conditionalFormatting sqref="J226:J227">
    <cfRule type="cellIs" dxfId="3738" priority="358" operator="equal">
      <formula>"CUMPLE"</formula>
    </cfRule>
  </conditionalFormatting>
  <conditionalFormatting sqref="K226">
    <cfRule type="expression" dxfId="3737" priority="351">
      <formula>J226="NO CUMPLE"</formula>
    </cfRule>
  </conditionalFormatting>
  <conditionalFormatting sqref="K226">
    <cfRule type="expression" dxfId="3736" priority="352">
      <formula>J226="CUMPLE"</formula>
    </cfRule>
  </conditionalFormatting>
  <conditionalFormatting sqref="M226">
    <cfRule type="expression" dxfId="3735" priority="353">
      <formula>L226="NO CUMPLE"</formula>
    </cfRule>
  </conditionalFormatting>
  <conditionalFormatting sqref="M226">
    <cfRule type="expression" dxfId="3734" priority="354">
      <formula>L226="CUMPLE"</formula>
    </cfRule>
  </conditionalFormatting>
  <conditionalFormatting sqref="L226:L227">
    <cfRule type="cellIs" dxfId="3733" priority="355" operator="equal">
      <formula>"NO CUMPLE"</formula>
    </cfRule>
  </conditionalFormatting>
  <conditionalFormatting sqref="L226:L227">
    <cfRule type="cellIs" dxfId="3732" priority="356" operator="equal">
      <formula>"CUMPLE"</formula>
    </cfRule>
  </conditionalFormatting>
  <conditionalFormatting sqref="K227">
    <cfRule type="expression" dxfId="3731" priority="349">
      <formula>J227="NO CUMPLE"</formula>
    </cfRule>
  </conditionalFormatting>
  <conditionalFormatting sqref="K227">
    <cfRule type="expression" dxfId="3730" priority="350">
      <formula>J227="CUMPLE"</formula>
    </cfRule>
  </conditionalFormatting>
  <conditionalFormatting sqref="M227">
    <cfRule type="expression" dxfId="3729" priority="347">
      <formula>L227="NO CUMPLE"</formula>
    </cfRule>
  </conditionalFormatting>
  <conditionalFormatting sqref="M227">
    <cfRule type="expression" dxfId="3728" priority="348">
      <formula>L227="CUMPLE"</formula>
    </cfRule>
  </conditionalFormatting>
  <conditionalFormatting sqref="J229:J230">
    <cfRule type="cellIs" dxfId="3727" priority="345" operator="equal">
      <formula>"NO CUMPLE"</formula>
    </cfRule>
  </conditionalFormatting>
  <conditionalFormatting sqref="J229:J230">
    <cfRule type="cellIs" dxfId="3726" priority="346" operator="equal">
      <formula>"CUMPLE"</formula>
    </cfRule>
  </conditionalFormatting>
  <conditionalFormatting sqref="K229">
    <cfRule type="expression" dxfId="3725" priority="339">
      <formula>J229="NO CUMPLE"</formula>
    </cfRule>
  </conditionalFormatting>
  <conditionalFormatting sqref="K229">
    <cfRule type="expression" dxfId="3724" priority="340">
      <formula>J229="CUMPLE"</formula>
    </cfRule>
  </conditionalFormatting>
  <conditionalFormatting sqref="M229">
    <cfRule type="expression" dxfId="3723" priority="341">
      <formula>L229="NO CUMPLE"</formula>
    </cfRule>
  </conditionalFormatting>
  <conditionalFormatting sqref="M229">
    <cfRule type="expression" dxfId="3722" priority="342">
      <formula>L229="CUMPLE"</formula>
    </cfRule>
  </conditionalFormatting>
  <conditionalFormatting sqref="L229:L230">
    <cfRule type="cellIs" dxfId="3721" priority="343" operator="equal">
      <formula>"NO CUMPLE"</formula>
    </cfRule>
  </conditionalFormatting>
  <conditionalFormatting sqref="L229:L230">
    <cfRule type="cellIs" dxfId="3720" priority="344" operator="equal">
      <formula>"CUMPLE"</formula>
    </cfRule>
  </conditionalFormatting>
  <conditionalFormatting sqref="K230">
    <cfRule type="expression" dxfId="3719" priority="337">
      <formula>J230="NO CUMPLE"</formula>
    </cfRule>
  </conditionalFormatting>
  <conditionalFormatting sqref="K230">
    <cfRule type="expression" dxfId="3718" priority="338">
      <formula>J230="CUMPLE"</formula>
    </cfRule>
  </conditionalFormatting>
  <conditionalFormatting sqref="M230">
    <cfRule type="expression" dxfId="3717" priority="335">
      <formula>L230="NO CUMPLE"</formula>
    </cfRule>
  </conditionalFormatting>
  <conditionalFormatting sqref="M230">
    <cfRule type="expression" dxfId="3716" priority="336">
      <formula>L230="CUMPLE"</formula>
    </cfRule>
  </conditionalFormatting>
  <conditionalFormatting sqref="Z17:Z19">
    <cfRule type="cellIs" dxfId="3715" priority="333" operator="equal">
      <formula>"NH"</formula>
    </cfRule>
  </conditionalFormatting>
  <conditionalFormatting sqref="Z17:Z19">
    <cfRule type="cellIs" dxfId="3714" priority="334" operator="equal">
      <formula>"H"</formula>
    </cfRule>
  </conditionalFormatting>
  <conditionalFormatting sqref="N176">
    <cfRule type="expression" dxfId="3713" priority="326">
      <formula>N176=" "</formula>
    </cfRule>
  </conditionalFormatting>
  <conditionalFormatting sqref="N176">
    <cfRule type="expression" dxfId="3712" priority="327">
      <formula>N176="NO PRESENTÓ CERTIFICADO"</formula>
    </cfRule>
  </conditionalFormatting>
  <conditionalFormatting sqref="N176">
    <cfRule type="expression" dxfId="3711" priority="328">
      <formula>N176="PRESENTÓ CERTIFICADO"</formula>
    </cfRule>
  </conditionalFormatting>
  <conditionalFormatting sqref="O176">
    <cfRule type="cellIs" dxfId="3710" priority="329" operator="equal">
      <formula>"PENDIENTE POR DESCRIPCIÓN"</formula>
    </cfRule>
  </conditionalFormatting>
  <conditionalFormatting sqref="O176">
    <cfRule type="cellIs" dxfId="3709" priority="330" operator="equal">
      <formula>"DESCRIPCIÓN INSUFICIENTE"</formula>
    </cfRule>
  </conditionalFormatting>
  <conditionalFormatting sqref="O176">
    <cfRule type="cellIs" dxfId="3708" priority="331" operator="equal">
      <formula>"NO ESTÁ ACORDE A ITEM 5.2.1 (T.R.)"</formula>
    </cfRule>
  </conditionalFormatting>
  <conditionalFormatting sqref="O176">
    <cfRule type="cellIs" dxfId="3707" priority="332" operator="equal">
      <formula>"ACORDE A ITEM 5.2. (TR)"</formula>
    </cfRule>
  </conditionalFormatting>
  <conditionalFormatting sqref="N179">
    <cfRule type="expression" dxfId="3706" priority="319">
      <formula>N179=" "</formula>
    </cfRule>
  </conditionalFormatting>
  <conditionalFormatting sqref="N179">
    <cfRule type="expression" dxfId="3705" priority="320">
      <formula>N179="NO PRESENTÓ CERTIFICADO"</formula>
    </cfRule>
  </conditionalFormatting>
  <conditionalFormatting sqref="N179">
    <cfRule type="expression" dxfId="3704" priority="321">
      <formula>N179="PRESENTÓ CERTIFICADO"</formula>
    </cfRule>
  </conditionalFormatting>
  <conditionalFormatting sqref="O179">
    <cfRule type="cellIs" dxfId="3703" priority="322" operator="equal">
      <formula>"PENDIENTE POR DESCRIPCIÓN"</formula>
    </cfRule>
  </conditionalFormatting>
  <conditionalFormatting sqref="O179">
    <cfRule type="cellIs" dxfId="3702" priority="323" operator="equal">
      <formula>"DESCRIPCIÓN INSUFICIENTE"</formula>
    </cfRule>
  </conditionalFormatting>
  <conditionalFormatting sqref="O179">
    <cfRule type="cellIs" dxfId="3701" priority="324" operator="equal">
      <formula>"NO ESTÁ ACORDE A ITEM 5.2.1 (T.R.)"</formula>
    </cfRule>
  </conditionalFormatting>
  <conditionalFormatting sqref="O179">
    <cfRule type="cellIs" dxfId="3700" priority="325" operator="equal">
      <formula>"ACORDE A ITEM 5.2. (TR)"</formula>
    </cfRule>
  </conditionalFormatting>
  <conditionalFormatting sqref="N182">
    <cfRule type="expression" dxfId="3699" priority="312">
      <formula>N182=" "</formula>
    </cfRule>
  </conditionalFormatting>
  <conditionalFormatting sqref="N182">
    <cfRule type="expression" dxfId="3698" priority="313">
      <formula>N182="NO PRESENTÓ CERTIFICADO"</formula>
    </cfRule>
  </conditionalFormatting>
  <conditionalFormatting sqref="N182">
    <cfRule type="expression" dxfId="3697" priority="314">
      <formula>N182="PRESENTÓ CERTIFICADO"</formula>
    </cfRule>
  </conditionalFormatting>
  <conditionalFormatting sqref="O182">
    <cfRule type="cellIs" dxfId="3696" priority="315" operator="equal">
      <formula>"PENDIENTE POR DESCRIPCIÓN"</formula>
    </cfRule>
  </conditionalFormatting>
  <conditionalFormatting sqref="O182">
    <cfRule type="cellIs" dxfId="3695" priority="316" operator="equal">
      <formula>"DESCRIPCIÓN INSUFICIENTE"</formula>
    </cfRule>
  </conditionalFormatting>
  <conditionalFormatting sqref="O182">
    <cfRule type="cellIs" dxfId="3694" priority="317" operator="equal">
      <formula>"NO ESTÁ ACORDE A ITEM 5.2.1 (T.R.)"</formula>
    </cfRule>
  </conditionalFormatting>
  <conditionalFormatting sqref="O182">
    <cfRule type="cellIs" dxfId="3693" priority="318" operator="equal">
      <formula>"ACORDE A ITEM 5.2. (TR)"</formula>
    </cfRule>
  </conditionalFormatting>
  <conditionalFormatting sqref="N185">
    <cfRule type="expression" dxfId="3692" priority="305">
      <formula>N185=" "</formula>
    </cfRule>
  </conditionalFormatting>
  <conditionalFormatting sqref="N185">
    <cfRule type="expression" dxfId="3691" priority="306">
      <formula>N185="NO PRESENTÓ CERTIFICADO"</formula>
    </cfRule>
  </conditionalFormatting>
  <conditionalFormatting sqref="N185">
    <cfRule type="expression" dxfId="3690" priority="307">
      <formula>N185="PRESENTÓ CERTIFICADO"</formula>
    </cfRule>
  </conditionalFormatting>
  <conditionalFormatting sqref="O185">
    <cfRule type="cellIs" dxfId="3689" priority="308" operator="equal">
      <formula>"PENDIENTE POR DESCRIPCIÓN"</formula>
    </cfRule>
  </conditionalFormatting>
  <conditionalFormatting sqref="O185">
    <cfRule type="cellIs" dxfId="3688" priority="309" operator="equal">
      <formula>"DESCRIPCIÓN INSUFICIENTE"</formula>
    </cfRule>
  </conditionalFormatting>
  <conditionalFormatting sqref="O185">
    <cfRule type="cellIs" dxfId="3687" priority="310" operator="equal">
      <formula>"NO ESTÁ ACORDE A ITEM 5.2.1 (T.R.)"</formula>
    </cfRule>
  </conditionalFormatting>
  <conditionalFormatting sqref="O185">
    <cfRule type="cellIs" dxfId="3686" priority="311" operator="equal">
      <formula>"ACORDE A ITEM 5.2. (TR)"</formula>
    </cfRule>
  </conditionalFormatting>
  <conditionalFormatting sqref="Q176">
    <cfRule type="containsBlanks" dxfId="3685" priority="295">
      <formula>LEN(TRIM(Q176))=0</formula>
    </cfRule>
  </conditionalFormatting>
  <conditionalFormatting sqref="Q176">
    <cfRule type="cellIs" dxfId="3684" priority="296" operator="equal">
      <formula>"REQUERIMIENTOS SUBSANADOS"</formula>
    </cfRule>
  </conditionalFormatting>
  <conditionalFormatting sqref="Q176">
    <cfRule type="containsText" dxfId="3683" priority="297" operator="containsText" text="NO SUBSANABLE">
      <formula>NOT(ISERROR(SEARCH(("NO SUBSANABLE"),(Q176))))</formula>
    </cfRule>
  </conditionalFormatting>
  <conditionalFormatting sqref="Q176">
    <cfRule type="containsText" dxfId="3682" priority="298" operator="containsText" text="PENDIENTES POR SUBSANAR">
      <formula>NOT(ISERROR(SEARCH(("PENDIENTES POR SUBSANAR"),(Q176))))</formula>
    </cfRule>
  </conditionalFormatting>
  <conditionalFormatting sqref="Q176">
    <cfRule type="containsText" dxfId="3681" priority="299" operator="containsText" text="SIN OBSERVACIÓN">
      <formula>NOT(ISERROR(SEARCH(("SIN OBSERVACIÓN"),(Q176))))</formula>
    </cfRule>
  </conditionalFormatting>
  <conditionalFormatting sqref="R176">
    <cfRule type="containsBlanks" dxfId="3680" priority="300">
      <formula>LEN(TRIM(R176))=0</formula>
    </cfRule>
  </conditionalFormatting>
  <conditionalFormatting sqref="R176">
    <cfRule type="cellIs" dxfId="3679" priority="301" operator="equal">
      <formula>"NO CUMPLEN CON LO SOLICITADO"</formula>
    </cfRule>
  </conditionalFormatting>
  <conditionalFormatting sqref="R176">
    <cfRule type="cellIs" dxfId="3678" priority="302" operator="equal">
      <formula>"CUMPLEN CON LO SOLICITADO"</formula>
    </cfRule>
  </conditionalFormatting>
  <conditionalFormatting sqref="R176">
    <cfRule type="cellIs" dxfId="3677" priority="303" operator="equal">
      <formula>"PENDIENTES"</formula>
    </cfRule>
  </conditionalFormatting>
  <conditionalFormatting sqref="R176">
    <cfRule type="cellIs" dxfId="3676" priority="304" operator="equal">
      <formula>"NINGUNO"</formula>
    </cfRule>
  </conditionalFormatting>
  <conditionalFormatting sqref="Q179">
    <cfRule type="containsBlanks" dxfId="3675" priority="285">
      <formula>LEN(TRIM(Q179))=0</formula>
    </cfRule>
  </conditionalFormatting>
  <conditionalFormatting sqref="Q179">
    <cfRule type="cellIs" dxfId="3674" priority="286" operator="equal">
      <formula>"REQUERIMIENTOS SUBSANADOS"</formula>
    </cfRule>
  </conditionalFormatting>
  <conditionalFormatting sqref="Q179">
    <cfRule type="containsText" dxfId="3673" priority="287" operator="containsText" text="NO SUBSANABLE">
      <formula>NOT(ISERROR(SEARCH(("NO SUBSANABLE"),(Q179))))</formula>
    </cfRule>
  </conditionalFormatting>
  <conditionalFormatting sqref="Q179">
    <cfRule type="containsText" dxfId="3672" priority="288" operator="containsText" text="PENDIENTES POR SUBSANAR">
      <formula>NOT(ISERROR(SEARCH(("PENDIENTES POR SUBSANAR"),(Q179))))</formula>
    </cfRule>
  </conditionalFormatting>
  <conditionalFormatting sqref="Q179">
    <cfRule type="containsText" dxfId="3671" priority="289" operator="containsText" text="SIN OBSERVACIÓN">
      <formula>NOT(ISERROR(SEARCH(("SIN OBSERVACIÓN"),(Q179))))</formula>
    </cfRule>
  </conditionalFormatting>
  <conditionalFormatting sqref="R179">
    <cfRule type="containsBlanks" dxfId="3670" priority="290">
      <formula>LEN(TRIM(R179))=0</formula>
    </cfRule>
  </conditionalFormatting>
  <conditionalFormatting sqref="R179">
    <cfRule type="cellIs" dxfId="3669" priority="291" operator="equal">
      <formula>"NO CUMPLEN CON LO SOLICITADO"</formula>
    </cfRule>
  </conditionalFormatting>
  <conditionalFormatting sqref="R179">
    <cfRule type="cellIs" dxfId="3668" priority="292" operator="equal">
      <formula>"CUMPLEN CON LO SOLICITADO"</formula>
    </cfRule>
  </conditionalFormatting>
  <conditionalFormatting sqref="R179">
    <cfRule type="cellIs" dxfId="3667" priority="293" operator="equal">
      <formula>"PENDIENTES"</formula>
    </cfRule>
  </conditionalFormatting>
  <conditionalFormatting sqref="R179">
    <cfRule type="cellIs" dxfId="3666" priority="294" operator="equal">
      <formula>"NINGUNO"</formula>
    </cfRule>
  </conditionalFormatting>
  <conditionalFormatting sqref="Q182">
    <cfRule type="containsBlanks" dxfId="3665" priority="275">
      <formula>LEN(TRIM(Q182))=0</formula>
    </cfRule>
  </conditionalFormatting>
  <conditionalFormatting sqref="Q182">
    <cfRule type="cellIs" dxfId="3664" priority="276" operator="equal">
      <formula>"REQUERIMIENTOS SUBSANADOS"</formula>
    </cfRule>
  </conditionalFormatting>
  <conditionalFormatting sqref="Q182">
    <cfRule type="containsText" dxfId="3663" priority="277" operator="containsText" text="NO SUBSANABLE">
      <formula>NOT(ISERROR(SEARCH(("NO SUBSANABLE"),(Q182))))</formula>
    </cfRule>
  </conditionalFormatting>
  <conditionalFormatting sqref="Q182">
    <cfRule type="containsText" dxfId="3662" priority="278" operator="containsText" text="PENDIENTES POR SUBSANAR">
      <formula>NOT(ISERROR(SEARCH(("PENDIENTES POR SUBSANAR"),(Q182))))</formula>
    </cfRule>
  </conditionalFormatting>
  <conditionalFormatting sqref="Q182">
    <cfRule type="containsText" dxfId="3661" priority="279" operator="containsText" text="SIN OBSERVACIÓN">
      <formula>NOT(ISERROR(SEARCH(("SIN OBSERVACIÓN"),(Q182))))</formula>
    </cfRule>
  </conditionalFormatting>
  <conditionalFormatting sqref="R182">
    <cfRule type="containsBlanks" dxfId="3660" priority="280">
      <formula>LEN(TRIM(R182))=0</formula>
    </cfRule>
  </conditionalFormatting>
  <conditionalFormatting sqref="R182">
    <cfRule type="cellIs" dxfId="3659" priority="281" operator="equal">
      <formula>"NO CUMPLEN CON LO SOLICITADO"</formula>
    </cfRule>
  </conditionalFormatting>
  <conditionalFormatting sqref="R182">
    <cfRule type="cellIs" dxfId="3658" priority="282" operator="equal">
      <formula>"CUMPLEN CON LO SOLICITADO"</formula>
    </cfRule>
  </conditionalFormatting>
  <conditionalFormatting sqref="R182">
    <cfRule type="cellIs" dxfId="3657" priority="283" operator="equal">
      <formula>"PENDIENTES"</formula>
    </cfRule>
  </conditionalFormatting>
  <conditionalFormatting sqref="R182">
    <cfRule type="cellIs" dxfId="3656" priority="284" operator="equal">
      <formula>"NINGUNO"</formula>
    </cfRule>
  </conditionalFormatting>
  <conditionalFormatting sqref="Q185">
    <cfRule type="containsBlanks" dxfId="3655" priority="265">
      <formula>LEN(TRIM(Q185))=0</formula>
    </cfRule>
  </conditionalFormatting>
  <conditionalFormatting sqref="Q185">
    <cfRule type="cellIs" dxfId="3654" priority="266" operator="equal">
      <formula>"REQUERIMIENTOS SUBSANADOS"</formula>
    </cfRule>
  </conditionalFormatting>
  <conditionalFormatting sqref="Q185">
    <cfRule type="containsText" dxfId="3653" priority="267" operator="containsText" text="NO SUBSANABLE">
      <formula>NOT(ISERROR(SEARCH(("NO SUBSANABLE"),(Q185))))</formula>
    </cfRule>
  </conditionalFormatting>
  <conditionalFormatting sqref="Q185">
    <cfRule type="containsText" dxfId="3652" priority="268" operator="containsText" text="PENDIENTES POR SUBSANAR">
      <formula>NOT(ISERROR(SEARCH(("PENDIENTES POR SUBSANAR"),(Q185))))</formula>
    </cfRule>
  </conditionalFormatting>
  <conditionalFormatting sqref="Q185">
    <cfRule type="containsText" dxfId="3651" priority="269" operator="containsText" text="SIN OBSERVACIÓN">
      <formula>NOT(ISERROR(SEARCH(("SIN OBSERVACIÓN"),(Q185))))</formula>
    </cfRule>
  </conditionalFormatting>
  <conditionalFormatting sqref="R185">
    <cfRule type="containsBlanks" dxfId="3650" priority="270">
      <formula>LEN(TRIM(R185))=0</formula>
    </cfRule>
  </conditionalFormatting>
  <conditionalFormatting sqref="R185">
    <cfRule type="cellIs" dxfId="3649" priority="271" operator="equal">
      <formula>"NO CUMPLEN CON LO SOLICITADO"</formula>
    </cfRule>
  </conditionalFormatting>
  <conditionalFormatting sqref="R185">
    <cfRule type="cellIs" dxfId="3648" priority="272" operator="equal">
      <formula>"CUMPLEN CON LO SOLICITADO"</formula>
    </cfRule>
  </conditionalFormatting>
  <conditionalFormatting sqref="R185">
    <cfRule type="cellIs" dxfId="3647" priority="273" operator="equal">
      <formula>"PENDIENTES"</formula>
    </cfRule>
  </conditionalFormatting>
  <conditionalFormatting sqref="R185">
    <cfRule type="cellIs" dxfId="3646" priority="274" operator="equal">
      <formula>"NINGUNO"</formula>
    </cfRule>
  </conditionalFormatting>
  <conditionalFormatting sqref="S173">
    <cfRule type="cellIs" dxfId="3645" priority="259" operator="greaterThan">
      <formula>0</formula>
    </cfRule>
  </conditionalFormatting>
  <conditionalFormatting sqref="S173">
    <cfRule type="cellIs" dxfId="3644" priority="260" operator="equal">
      <formula>0</formula>
    </cfRule>
  </conditionalFormatting>
  <conditionalFormatting sqref="K18">
    <cfRule type="expression" dxfId="3643" priority="249">
      <formula>J18="NO CUMPLE"</formula>
    </cfRule>
  </conditionalFormatting>
  <conditionalFormatting sqref="K18">
    <cfRule type="expression" dxfId="3642" priority="250">
      <formula>J18="CUMPLE"</formula>
    </cfRule>
  </conditionalFormatting>
  <conditionalFormatting sqref="M18">
    <cfRule type="expression" dxfId="3641" priority="251">
      <formula>L18="NO CUMPLE"</formula>
    </cfRule>
  </conditionalFormatting>
  <conditionalFormatting sqref="M18">
    <cfRule type="expression" dxfId="3640" priority="252">
      <formula>L18="CUMPLE"</formula>
    </cfRule>
  </conditionalFormatting>
  <conditionalFormatting sqref="L18:L21">
    <cfRule type="cellIs" dxfId="3639" priority="253" operator="equal">
      <formula>"NO CUMPLE"</formula>
    </cfRule>
  </conditionalFormatting>
  <conditionalFormatting sqref="L18:L21">
    <cfRule type="cellIs" dxfId="3638" priority="254" operator="equal">
      <formula>"CUMPLE"</formula>
    </cfRule>
  </conditionalFormatting>
  <conditionalFormatting sqref="K21">
    <cfRule type="expression" dxfId="3637" priority="255">
      <formula>J21="NO CUMPLE"</formula>
    </cfRule>
  </conditionalFormatting>
  <conditionalFormatting sqref="K21">
    <cfRule type="expression" dxfId="3636" priority="256">
      <formula>J21="CUMPLE"</formula>
    </cfRule>
  </conditionalFormatting>
  <conditionalFormatting sqref="M21">
    <cfRule type="expression" dxfId="3635" priority="257">
      <formula>L21="NO CUMPLE"</formula>
    </cfRule>
  </conditionalFormatting>
  <conditionalFormatting sqref="M21">
    <cfRule type="expression" dxfId="3634" priority="258">
      <formula>L21="CUMPLE"</formula>
    </cfRule>
  </conditionalFormatting>
  <conditionalFormatting sqref="K19:K20">
    <cfRule type="expression" dxfId="3633" priority="247">
      <formula>J19="NO CUMPLE"</formula>
    </cfRule>
  </conditionalFormatting>
  <conditionalFormatting sqref="K19:K20">
    <cfRule type="expression" dxfId="3632" priority="248">
      <formula>J19="CUMPLE"</formula>
    </cfRule>
  </conditionalFormatting>
  <conditionalFormatting sqref="M19">
    <cfRule type="expression" dxfId="3631" priority="245">
      <formula>L19="NO CUMPLE"</formula>
    </cfRule>
  </conditionalFormatting>
  <conditionalFormatting sqref="M19">
    <cfRule type="expression" dxfId="3630" priority="246">
      <formula>L19="CUMPLE"</formula>
    </cfRule>
  </conditionalFormatting>
  <conditionalFormatting sqref="M20">
    <cfRule type="expression" dxfId="3629" priority="243">
      <formula>L20="NO CUMPLE"</formula>
    </cfRule>
  </conditionalFormatting>
  <conditionalFormatting sqref="M20">
    <cfRule type="expression" dxfId="3628" priority="244">
      <formula>L20="CUMPLE"</formula>
    </cfRule>
  </conditionalFormatting>
  <conditionalFormatting sqref="K45">
    <cfRule type="expression" dxfId="3627" priority="233">
      <formula>J45="NO CUMPLE"</formula>
    </cfRule>
  </conditionalFormatting>
  <conditionalFormatting sqref="K45">
    <cfRule type="expression" dxfId="3626" priority="234">
      <formula>J45="CUMPLE"</formula>
    </cfRule>
  </conditionalFormatting>
  <conditionalFormatting sqref="M45">
    <cfRule type="expression" dxfId="3625" priority="235">
      <formula>L45="NO CUMPLE"</formula>
    </cfRule>
  </conditionalFormatting>
  <conditionalFormatting sqref="M45">
    <cfRule type="expression" dxfId="3624" priority="236">
      <formula>L45="CUMPLE"</formula>
    </cfRule>
  </conditionalFormatting>
  <conditionalFormatting sqref="L45:L48">
    <cfRule type="cellIs" dxfId="3623" priority="237" operator="equal">
      <formula>"NO CUMPLE"</formula>
    </cfRule>
  </conditionalFormatting>
  <conditionalFormatting sqref="L45:L48">
    <cfRule type="cellIs" dxfId="3622" priority="238" operator="equal">
      <formula>"CUMPLE"</formula>
    </cfRule>
  </conditionalFormatting>
  <conditionalFormatting sqref="K48">
    <cfRule type="expression" dxfId="3621" priority="239">
      <formula>J48="NO CUMPLE"</formula>
    </cfRule>
  </conditionalFormatting>
  <conditionalFormatting sqref="K48">
    <cfRule type="expression" dxfId="3620" priority="240">
      <formula>J48="CUMPLE"</formula>
    </cfRule>
  </conditionalFormatting>
  <conditionalFormatting sqref="M48">
    <cfRule type="expression" dxfId="3619" priority="241">
      <formula>L48="NO CUMPLE"</formula>
    </cfRule>
  </conditionalFormatting>
  <conditionalFormatting sqref="M48">
    <cfRule type="expression" dxfId="3618" priority="242">
      <formula>L48="CUMPLE"</formula>
    </cfRule>
  </conditionalFormatting>
  <conditionalFormatting sqref="K46:K47">
    <cfRule type="expression" dxfId="3617" priority="231">
      <formula>J46="NO CUMPLE"</formula>
    </cfRule>
  </conditionalFormatting>
  <conditionalFormatting sqref="K46:K47">
    <cfRule type="expression" dxfId="3616" priority="232">
      <formula>J46="CUMPLE"</formula>
    </cfRule>
  </conditionalFormatting>
  <conditionalFormatting sqref="M46">
    <cfRule type="expression" dxfId="3615" priority="229">
      <formula>L46="NO CUMPLE"</formula>
    </cfRule>
  </conditionalFormatting>
  <conditionalFormatting sqref="M46">
    <cfRule type="expression" dxfId="3614" priority="230">
      <formula>L46="CUMPLE"</formula>
    </cfRule>
  </conditionalFormatting>
  <conditionalFormatting sqref="M47">
    <cfRule type="expression" dxfId="3613" priority="227">
      <formula>L47="NO CUMPLE"</formula>
    </cfRule>
  </conditionalFormatting>
  <conditionalFormatting sqref="M47">
    <cfRule type="expression" dxfId="3612" priority="228">
      <formula>L47="CUMPLE"</formula>
    </cfRule>
  </conditionalFormatting>
  <conditionalFormatting sqref="K50">
    <cfRule type="expression" dxfId="3611" priority="217">
      <formula>J50="NO CUMPLE"</formula>
    </cfRule>
  </conditionalFormatting>
  <conditionalFormatting sqref="K50">
    <cfRule type="expression" dxfId="3610" priority="218">
      <formula>J50="CUMPLE"</formula>
    </cfRule>
  </conditionalFormatting>
  <conditionalFormatting sqref="M50">
    <cfRule type="expression" dxfId="3609" priority="219">
      <formula>L50="NO CUMPLE"</formula>
    </cfRule>
  </conditionalFormatting>
  <conditionalFormatting sqref="M50">
    <cfRule type="expression" dxfId="3608" priority="220">
      <formula>L50="CUMPLE"</formula>
    </cfRule>
  </conditionalFormatting>
  <conditionalFormatting sqref="L50:L53">
    <cfRule type="cellIs" dxfId="3607" priority="221" operator="equal">
      <formula>"NO CUMPLE"</formula>
    </cfRule>
  </conditionalFormatting>
  <conditionalFormatting sqref="L50:L53">
    <cfRule type="cellIs" dxfId="3606" priority="222" operator="equal">
      <formula>"CUMPLE"</formula>
    </cfRule>
  </conditionalFormatting>
  <conditionalFormatting sqref="K53">
    <cfRule type="expression" dxfId="3605" priority="223">
      <formula>J53="NO CUMPLE"</formula>
    </cfRule>
  </conditionalFormatting>
  <conditionalFormatting sqref="K53">
    <cfRule type="expression" dxfId="3604" priority="224">
      <formula>J53="CUMPLE"</formula>
    </cfRule>
  </conditionalFormatting>
  <conditionalFormatting sqref="M53">
    <cfRule type="expression" dxfId="3603" priority="225">
      <formula>L53="NO CUMPLE"</formula>
    </cfRule>
  </conditionalFormatting>
  <conditionalFormatting sqref="M53">
    <cfRule type="expression" dxfId="3602" priority="226">
      <formula>L53="CUMPLE"</formula>
    </cfRule>
  </conditionalFormatting>
  <conditionalFormatting sqref="K51:K52">
    <cfRule type="expression" dxfId="3601" priority="215">
      <formula>J51="NO CUMPLE"</formula>
    </cfRule>
  </conditionalFormatting>
  <conditionalFormatting sqref="K51:K52">
    <cfRule type="expression" dxfId="3600" priority="216">
      <formula>J51="CUMPLE"</formula>
    </cfRule>
  </conditionalFormatting>
  <conditionalFormatting sqref="M51">
    <cfRule type="expression" dxfId="3599" priority="213">
      <formula>L51="NO CUMPLE"</formula>
    </cfRule>
  </conditionalFormatting>
  <conditionalFormatting sqref="M51">
    <cfRule type="expression" dxfId="3598" priority="214">
      <formula>L51="CUMPLE"</formula>
    </cfRule>
  </conditionalFormatting>
  <conditionalFormatting sqref="M52">
    <cfRule type="expression" dxfId="3597" priority="211">
      <formula>L52="NO CUMPLE"</formula>
    </cfRule>
  </conditionalFormatting>
  <conditionalFormatting sqref="M52">
    <cfRule type="expression" dxfId="3596" priority="212">
      <formula>L52="CUMPLE"</formula>
    </cfRule>
  </conditionalFormatting>
  <conditionalFormatting sqref="K55">
    <cfRule type="expression" dxfId="3595" priority="201">
      <formula>J55="NO CUMPLE"</formula>
    </cfRule>
  </conditionalFormatting>
  <conditionalFormatting sqref="K55">
    <cfRule type="expression" dxfId="3594" priority="202">
      <formula>J55="CUMPLE"</formula>
    </cfRule>
  </conditionalFormatting>
  <conditionalFormatting sqref="M55">
    <cfRule type="expression" dxfId="3593" priority="203">
      <formula>L55="NO CUMPLE"</formula>
    </cfRule>
  </conditionalFormatting>
  <conditionalFormatting sqref="M55">
    <cfRule type="expression" dxfId="3592" priority="204">
      <formula>L55="CUMPLE"</formula>
    </cfRule>
  </conditionalFormatting>
  <conditionalFormatting sqref="L55:L58">
    <cfRule type="cellIs" dxfId="3591" priority="205" operator="equal">
      <formula>"NO CUMPLE"</formula>
    </cfRule>
  </conditionalFormatting>
  <conditionalFormatting sqref="L55:L58">
    <cfRule type="cellIs" dxfId="3590" priority="206" operator="equal">
      <formula>"CUMPLE"</formula>
    </cfRule>
  </conditionalFormatting>
  <conditionalFormatting sqref="K58">
    <cfRule type="expression" dxfId="3589" priority="207">
      <formula>J58="NO CUMPLE"</formula>
    </cfRule>
  </conditionalFormatting>
  <conditionalFormatting sqref="K58">
    <cfRule type="expression" dxfId="3588" priority="208">
      <formula>J58="CUMPLE"</formula>
    </cfRule>
  </conditionalFormatting>
  <conditionalFormatting sqref="M58">
    <cfRule type="expression" dxfId="3587" priority="209">
      <formula>L58="NO CUMPLE"</formula>
    </cfRule>
  </conditionalFormatting>
  <conditionalFormatting sqref="M58">
    <cfRule type="expression" dxfId="3586" priority="210">
      <formula>L58="CUMPLE"</formula>
    </cfRule>
  </conditionalFormatting>
  <conditionalFormatting sqref="K56:K57">
    <cfRule type="expression" dxfId="3585" priority="199">
      <formula>J56="NO CUMPLE"</formula>
    </cfRule>
  </conditionalFormatting>
  <conditionalFormatting sqref="K56:K57">
    <cfRule type="expression" dxfId="3584" priority="200">
      <formula>J56="CUMPLE"</formula>
    </cfRule>
  </conditionalFormatting>
  <conditionalFormatting sqref="M56">
    <cfRule type="expression" dxfId="3583" priority="197">
      <formula>L56="NO CUMPLE"</formula>
    </cfRule>
  </conditionalFormatting>
  <conditionalFormatting sqref="M56">
    <cfRule type="expression" dxfId="3582" priority="198">
      <formula>L56="CUMPLE"</formula>
    </cfRule>
  </conditionalFormatting>
  <conditionalFormatting sqref="M57">
    <cfRule type="expression" dxfId="3581" priority="195">
      <formula>L57="NO CUMPLE"</formula>
    </cfRule>
  </conditionalFormatting>
  <conditionalFormatting sqref="M57">
    <cfRule type="expression" dxfId="3580" priority="196">
      <formula>L57="CUMPLE"</formula>
    </cfRule>
  </conditionalFormatting>
  <conditionalFormatting sqref="K60">
    <cfRule type="expression" dxfId="3579" priority="185">
      <formula>J60="NO CUMPLE"</formula>
    </cfRule>
  </conditionalFormatting>
  <conditionalFormatting sqref="K60">
    <cfRule type="expression" dxfId="3578" priority="186">
      <formula>J60="CUMPLE"</formula>
    </cfRule>
  </conditionalFormatting>
  <conditionalFormatting sqref="M60">
    <cfRule type="expression" dxfId="3577" priority="187">
      <formula>L60="NO CUMPLE"</formula>
    </cfRule>
  </conditionalFormatting>
  <conditionalFormatting sqref="M60">
    <cfRule type="expression" dxfId="3576" priority="188">
      <formula>L60="CUMPLE"</formula>
    </cfRule>
  </conditionalFormatting>
  <conditionalFormatting sqref="L60:L63">
    <cfRule type="cellIs" dxfId="3575" priority="189" operator="equal">
      <formula>"NO CUMPLE"</formula>
    </cfRule>
  </conditionalFormatting>
  <conditionalFormatting sqref="L60:L63">
    <cfRule type="cellIs" dxfId="3574" priority="190" operator="equal">
      <formula>"CUMPLE"</formula>
    </cfRule>
  </conditionalFormatting>
  <conditionalFormatting sqref="K63">
    <cfRule type="expression" dxfId="3573" priority="191">
      <formula>J63="NO CUMPLE"</formula>
    </cfRule>
  </conditionalFormatting>
  <conditionalFormatting sqref="K63">
    <cfRule type="expression" dxfId="3572" priority="192">
      <formula>J63="CUMPLE"</formula>
    </cfRule>
  </conditionalFormatting>
  <conditionalFormatting sqref="M63">
    <cfRule type="expression" dxfId="3571" priority="193">
      <formula>L63="NO CUMPLE"</formula>
    </cfRule>
  </conditionalFormatting>
  <conditionalFormatting sqref="M63">
    <cfRule type="expression" dxfId="3570" priority="194">
      <formula>L63="CUMPLE"</formula>
    </cfRule>
  </conditionalFormatting>
  <conditionalFormatting sqref="K61:K62">
    <cfRule type="expression" dxfId="3569" priority="183">
      <formula>J61="NO CUMPLE"</formula>
    </cfRule>
  </conditionalFormatting>
  <conditionalFormatting sqref="K61:K62">
    <cfRule type="expression" dxfId="3568" priority="184">
      <formula>J61="CUMPLE"</formula>
    </cfRule>
  </conditionalFormatting>
  <conditionalFormatting sqref="M61">
    <cfRule type="expression" dxfId="3567" priority="181">
      <formula>L61="NO CUMPLE"</formula>
    </cfRule>
  </conditionalFormatting>
  <conditionalFormatting sqref="M61">
    <cfRule type="expression" dxfId="3566" priority="182">
      <formula>L61="CUMPLE"</formula>
    </cfRule>
  </conditionalFormatting>
  <conditionalFormatting sqref="M62">
    <cfRule type="expression" dxfId="3565" priority="179">
      <formula>L62="NO CUMPLE"</formula>
    </cfRule>
  </conditionalFormatting>
  <conditionalFormatting sqref="M62">
    <cfRule type="expression" dxfId="3564" priority="180">
      <formula>L62="CUMPLE"</formula>
    </cfRule>
  </conditionalFormatting>
  <conditionalFormatting sqref="K65">
    <cfRule type="expression" dxfId="3563" priority="169">
      <formula>J65="NO CUMPLE"</formula>
    </cfRule>
  </conditionalFormatting>
  <conditionalFormatting sqref="K65">
    <cfRule type="expression" dxfId="3562" priority="170">
      <formula>J65="CUMPLE"</formula>
    </cfRule>
  </conditionalFormatting>
  <conditionalFormatting sqref="M65">
    <cfRule type="expression" dxfId="3561" priority="171">
      <formula>L65="NO CUMPLE"</formula>
    </cfRule>
  </conditionalFormatting>
  <conditionalFormatting sqref="M65">
    <cfRule type="expression" dxfId="3560" priority="172">
      <formula>L65="CUMPLE"</formula>
    </cfRule>
  </conditionalFormatting>
  <conditionalFormatting sqref="L65:L68">
    <cfRule type="cellIs" dxfId="3559" priority="173" operator="equal">
      <formula>"NO CUMPLE"</formula>
    </cfRule>
  </conditionalFormatting>
  <conditionalFormatting sqref="L65:L68">
    <cfRule type="cellIs" dxfId="3558" priority="174" operator="equal">
      <formula>"CUMPLE"</formula>
    </cfRule>
  </conditionalFormatting>
  <conditionalFormatting sqref="K68">
    <cfRule type="expression" dxfId="3557" priority="175">
      <formula>J68="NO CUMPLE"</formula>
    </cfRule>
  </conditionalFormatting>
  <conditionalFormatting sqref="K68">
    <cfRule type="expression" dxfId="3556" priority="176">
      <formula>J68="CUMPLE"</formula>
    </cfRule>
  </conditionalFormatting>
  <conditionalFormatting sqref="M68">
    <cfRule type="expression" dxfId="3555" priority="177">
      <formula>L68="NO CUMPLE"</formula>
    </cfRule>
  </conditionalFormatting>
  <conditionalFormatting sqref="M68">
    <cfRule type="expression" dxfId="3554" priority="178">
      <formula>L68="CUMPLE"</formula>
    </cfRule>
  </conditionalFormatting>
  <conditionalFormatting sqref="K66:K67">
    <cfRule type="expression" dxfId="3553" priority="167">
      <formula>J66="NO CUMPLE"</formula>
    </cfRule>
  </conditionalFormatting>
  <conditionalFormatting sqref="K66:K67">
    <cfRule type="expression" dxfId="3552" priority="168">
      <formula>J66="CUMPLE"</formula>
    </cfRule>
  </conditionalFormatting>
  <conditionalFormatting sqref="M66">
    <cfRule type="expression" dxfId="3551" priority="165">
      <formula>L66="NO CUMPLE"</formula>
    </cfRule>
  </conditionalFormatting>
  <conditionalFormatting sqref="M66">
    <cfRule type="expression" dxfId="3550" priority="166">
      <formula>L66="CUMPLE"</formula>
    </cfRule>
  </conditionalFormatting>
  <conditionalFormatting sqref="M67">
    <cfRule type="expression" dxfId="3549" priority="163">
      <formula>L67="NO CUMPLE"</formula>
    </cfRule>
  </conditionalFormatting>
  <conditionalFormatting sqref="M67">
    <cfRule type="expression" dxfId="3548" priority="164">
      <formula>L67="CUMPLE"</formula>
    </cfRule>
  </conditionalFormatting>
  <conditionalFormatting sqref="K77">
    <cfRule type="expression" dxfId="3547" priority="153">
      <formula>J77="NO CUMPLE"</formula>
    </cfRule>
  </conditionalFormatting>
  <conditionalFormatting sqref="K77">
    <cfRule type="expression" dxfId="3546" priority="154">
      <formula>J77="CUMPLE"</formula>
    </cfRule>
  </conditionalFormatting>
  <conditionalFormatting sqref="M77">
    <cfRule type="expression" dxfId="3545" priority="155">
      <formula>L77="NO CUMPLE"</formula>
    </cfRule>
  </conditionalFormatting>
  <conditionalFormatting sqref="M77">
    <cfRule type="expression" dxfId="3544" priority="156">
      <formula>L77="CUMPLE"</formula>
    </cfRule>
  </conditionalFormatting>
  <conditionalFormatting sqref="L77:L80">
    <cfRule type="cellIs" dxfId="3543" priority="157" operator="equal">
      <formula>"NO CUMPLE"</formula>
    </cfRule>
  </conditionalFormatting>
  <conditionalFormatting sqref="L77:L80">
    <cfRule type="cellIs" dxfId="3542" priority="158" operator="equal">
      <formula>"CUMPLE"</formula>
    </cfRule>
  </conditionalFormatting>
  <conditionalFormatting sqref="K80">
    <cfRule type="expression" dxfId="3541" priority="159">
      <formula>J80="NO CUMPLE"</formula>
    </cfRule>
  </conditionalFormatting>
  <conditionalFormatting sqref="K80">
    <cfRule type="expression" dxfId="3540" priority="160">
      <formula>J80="CUMPLE"</formula>
    </cfRule>
  </conditionalFormatting>
  <conditionalFormatting sqref="M80">
    <cfRule type="expression" dxfId="3539" priority="161">
      <formula>L80="NO CUMPLE"</formula>
    </cfRule>
  </conditionalFormatting>
  <conditionalFormatting sqref="M80">
    <cfRule type="expression" dxfId="3538" priority="162">
      <formula>L80="CUMPLE"</formula>
    </cfRule>
  </conditionalFormatting>
  <conditionalFormatting sqref="K78:K79">
    <cfRule type="expression" dxfId="3537" priority="151">
      <formula>J78="NO CUMPLE"</formula>
    </cfRule>
  </conditionalFormatting>
  <conditionalFormatting sqref="K78:K79">
    <cfRule type="expression" dxfId="3536" priority="152">
      <formula>J78="CUMPLE"</formula>
    </cfRule>
  </conditionalFormatting>
  <conditionalFormatting sqref="M78">
    <cfRule type="expression" dxfId="3535" priority="149">
      <formula>L78="NO CUMPLE"</formula>
    </cfRule>
  </conditionalFormatting>
  <conditionalFormatting sqref="M78">
    <cfRule type="expression" dxfId="3534" priority="150">
      <formula>L78="CUMPLE"</formula>
    </cfRule>
  </conditionalFormatting>
  <conditionalFormatting sqref="M79">
    <cfRule type="expression" dxfId="3533" priority="147">
      <formula>L79="NO CUMPLE"</formula>
    </cfRule>
  </conditionalFormatting>
  <conditionalFormatting sqref="M79">
    <cfRule type="expression" dxfId="3532" priority="148">
      <formula>L79="CUMPLE"</formula>
    </cfRule>
  </conditionalFormatting>
  <conditionalFormatting sqref="K82">
    <cfRule type="expression" dxfId="3531" priority="137">
      <formula>J82="NO CUMPLE"</formula>
    </cfRule>
  </conditionalFormatting>
  <conditionalFormatting sqref="K82">
    <cfRule type="expression" dxfId="3530" priority="138">
      <formula>J82="CUMPLE"</formula>
    </cfRule>
  </conditionalFormatting>
  <conditionalFormatting sqref="M82">
    <cfRule type="expression" dxfId="3529" priority="139">
      <formula>L82="NO CUMPLE"</formula>
    </cfRule>
  </conditionalFormatting>
  <conditionalFormatting sqref="M82">
    <cfRule type="expression" dxfId="3528" priority="140">
      <formula>L82="CUMPLE"</formula>
    </cfRule>
  </conditionalFormatting>
  <conditionalFormatting sqref="L82:L85">
    <cfRule type="cellIs" dxfId="3527" priority="141" operator="equal">
      <formula>"NO CUMPLE"</formula>
    </cfRule>
  </conditionalFormatting>
  <conditionalFormatting sqref="L82:L85">
    <cfRule type="cellIs" dxfId="3526" priority="142" operator="equal">
      <formula>"CUMPLE"</formula>
    </cfRule>
  </conditionalFormatting>
  <conditionalFormatting sqref="K85">
    <cfRule type="expression" dxfId="3525" priority="143">
      <formula>J85="NO CUMPLE"</formula>
    </cfRule>
  </conditionalFormatting>
  <conditionalFormatting sqref="K85">
    <cfRule type="expression" dxfId="3524" priority="144">
      <formula>J85="CUMPLE"</formula>
    </cfRule>
  </conditionalFormatting>
  <conditionalFormatting sqref="M85">
    <cfRule type="expression" dxfId="3523" priority="145">
      <formula>L85="NO CUMPLE"</formula>
    </cfRule>
  </conditionalFormatting>
  <conditionalFormatting sqref="M85">
    <cfRule type="expression" dxfId="3522" priority="146">
      <formula>L85="CUMPLE"</formula>
    </cfRule>
  </conditionalFormatting>
  <conditionalFormatting sqref="K83:K84">
    <cfRule type="expression" dxfId="3521" priority="135">
      <formula>J83="NO CUMPLE"</formula>
    </cfRule>
  </conditionalFormatting>
  <conditionalFormatting sqref="K83:K84">
    <cfRule type="expression" dxfId="3520" priority="136">
      <formula>J83="CUMPLE"</formula>
    </cfRule>
  </conditionalFormatting>
  <conditionalFormatting sqref="M83">
    <cfRule type="expression" dxfId="3519" priority="133">
      <formula>L83="NO CUMPLE"</formula>
    </cfRule>
  </conditionalFormatting>
  <conditionalFormatting sqref="M83">
    <cfRule type="expression" dxfId="3518" priority="134">
      <formula>L83="CUMPLE"</formula>
    </cfRule>
  </conditionalFormatting>
  <conditionalFormatting sqref="M84">
    <cfRule type="expression" dxfId="3517" priority="131">
      <formula>L84="NO CUMPLE"</formula>
    </cfRule>
  </conditionalFormatting>
  <conditionalFormatting sqref="M84">
    <cfRule type="expression" dxfId="3516" priority="132">
      <formula>L84="CUMPLE"</formula>
    </cfRule>
  </conditionalFormatting>
  <conditionalFormatting sqref="K87">
    <cfRule type="expression" dxfId="3515" priority="121">
      <formula>J87="NO CUMPLE"</formula>
    </cfRule>
  </conditionalFormatting>
  <conditionalFormatting sqref="K87">
    <cfRule type="expression" dxfId="3514" priority="122">
      <formula>J87="CUMPLE"</formula>
    </cfRule>
  </conditionalFormatting>
  <conditionalFormatting sqref="M87">
    <cfRule type="expression" dxfId="3513" priority="123">
      <formula>L87="NO CUMPLE"</formula>
    </cfRule>
  </conditionalFormatting>
  <conditionalFormatting sqref="M87">
    <cfRule type="expression" dxfId="3512" priority="124">
      <formula>L87="CUMPLE"</formula>
    </cfRule>
  </conditionalFormatting>
  <conditionalFormatting sqref="L87:L90">
    <cfRule type="cellIs" dxfId="3511" priority="125" operator="equal">
      <formula>"NO CUMPLE"</formula>
    </cfRule>
  </conditionalFormatting>
  <conditionalFormatting sqref="L87:L90">
    <cfRule type="cellIs" dxfId="3510" priority="126" operator="equal">
      <formula>"CUMPLE"</formula>
    </cfRule>
  </conditionalFormatting>
  <conditionalFormatting sqref="K90">
    <cfRule type="expression" dxfId="3509" priority="127">
      <formula>J90="NO CUMPLE"</formula>
    </cfRule>
  </conditionalFormatting>
  <conditionalFormatting sqref="K90">
    <cfRule type="expression" dxfId="3508" priority="128">
      <formula>J90="CUMPLE"</formula>
    </cfRule>
  </conditionalFormatting>
  <conditionalFormatting sqref="M90">
    <cfRule type="expression" dxfId="3507" priority="129">
      <formula>L90="NO CUMPLE"</formula>
    </cfRule>
  </conditionalFormatting>
  <conditionalFormatting sqref="M90">
    <cfRule type="expression" dxfId="3506" priority="130">
      <formula>L90="CUMPLE"</formula>
    </cfRule>
  </conditionalFormatting>
  <conditionalFormatting sqref="K88:K89">
    <cfRule type="expression" dxfId="3505" priority="119">
      <formula>J88="NO CUMPLE"</formula>
    </cfRule>
  </conditionalFormatting>
  <conditionalFormatting sqref="K88:K89">
    <cfRule type="expression" dxfId="3504" priority="120">
      <formula>J88="CUMPLE"</formula>
    </cfRule>
  </conditionalFormatting>
  <conditionalFormatting sqref="M88">
    <cfRule type="expression" dxfId="3503" priority="117">
      <formula>L88="NO CUMPLE"</formula>
    </cfRule>
  </conditionalFormatting>
  <conditionalFormatting sqref="M88">
    <cfRule type="expression" dxfId="3502" priority="118">
      <formula>L88="CUMPLE"</formula>
    </cfRule>
  </conditionalFormatting>
  <conditionalFormatting sqref="M89">
    <cfRule type="expression" dxfId="3501" priority="115">
      <formula>L89="NO CUMPLE"</formula>
    </cfRule>
  </conditionalFormatting>
  <conditionalFormatting sqref="M89">
    <cfRule type="expression" dxfId="3500" priority="116">
      <formula>L89="CUMPLE"</formula>
    </cfRule>
  </conditionalFormatting>
  <conditionalFormatting sqref="K92">
    <cfRule type="expression" dxfId="3499" priority="105">
      <formula>J92="NO CUMPLE"</formula>
    </cfRule>
  </conditionalFormatting>
  <conditionalFormatting sqref="K92">
    <cfRule type="expression" dxfId="3498" priority="106">
      <formula>J92="CUMPLE"</formula>
    </cfRule>
  </conditionalFormatting>
  <conditionalFormatting sqref="M92">
    <cfRule type="expression" dxfId="3497" priority="107">
      <formula>L92="NO CUMPLE"</formula>
    </cfRule>
  </conditionalFormatting>
  <conditionalFormatting sqref="M92">
    <cfRule type="expression" dxfId="3496" priority="108">
      <formula>L92="CUMPLE"</formula>
    </cfRule>
  </conditionalFormatting>
  <conditionalFormatting sqref="L92:L95">
    <cfRule type="cellIs" dxfId="3495" priority="109" operator="equal">
      <formula>"NO CUMPLE"</formula>
    </cfRule>
  </conditionalFormatting>
  <conditionalFormatting sqref="L92:L95">
    <cfRule type="cellIs" dxfId="3494" priority="110" operator="equal">
      <formula>"CUMPLE"</formula>
    </cfRule>
  </conditionalFormatting>
  <conditionalFormatting sqref="K95">
    <cfRule type="expression" dxfId="3493" priority="111">
      <formula>J95="NO CUMPLE"</formula>
    </cfRule>
  </conditionalFormatting>
  <conditionalFormatting sqref="K95">
    <cfRule type="expression" dxfId="3492" priority="112">
      <formula>J95="CUMPLE"</formula>
    </cfRule>
  </conditionalFormatting>
  <conditionalFormatting sqref="M95">
    <cfRule type="expression" dxfId="3491" priority="113">
      <formula>L95="NO CUMPLE"</formula>
    </cfRule>
  </conditionalFormatting>
  <conditionalFormatting sqref="M95">
    <cfRule type="expression" dxfId="3490" priority="114">
      <formula>L95="CUMPLE"</formula>
    </cfRule>
  </conditionalFormatting>
  <conditionalFormatting sqref="K93:K94">
    <cfRule type="expression" dxfId="3489" priority="103">
      <formula>J93="NO CUMPLE"</formula>
    </cfRule>
  </conditionalFormatting>
  <conditionalFormatting sqref="K93:K94">
    <cfRule type="expression" dxfId="3488" priority="104">
      <formula>J93="CUMPLE"</formula>
    </cfRule>
  </conditionalFormatting>
  <conditionalFormatting sqref="M93">
    <cfRule type="expression" dxfId="3487" priority="101">
      <formula>L93="NO CUMPLE"</formula>
    </cfRule>
  </conditionalFormatting>
  <conditionalFormatting sqref="M93">
    <cfRule type="expression" dxfId="3486" priority="102">
      <formula>L93="CUMPLE"</formula>
    </cfRule>
  </conditionalFormatting>
  <conditionalFormatting sqref="M94">
    <cfRule type="expression" dxfId="3485" priority="99">
      <formula>L94="NO CUMPLE"</formula>
    </cfRule>
  </conditionalFormatting>
  <conditionalFormatting sqref="M94">
    <cfRule type="expression" dxfId="3484" priority="100">
      <formula>L94="CUMPLE"</formula>
    </cfRule>
  </conditionalFormatting>
  <conditionalFormatting sqref="K97">
    <cfRule type="expression" dxfId="3483" priority="89">
      <formula>J97="NO CUMPLE"</formula>
    </cfRule>
  </conditionalFormatting>
  <conditionalFormatting sqref="K97">
    <cfRule type="expression" dxfId="3482" priority="90">
      <formula>J97="CUMPLE"</formula>
    </cfRule>
  </conditionalFormatting>
  <conditionalFormatting sqref="M97">
    <cfRule type="expression" dxfId="3481" priority="91">
      <formula>L97="NO CUMPLE"</formula>
    </cfRule>
  </conditionalFormatting>
  <conditionalFormatting sqref="M97">
    <cfRule type="expression" dxfId="3480" priority="92">
      <formula>L97="CUMPLE"</formula>
    </cfRule>
  </conditionalFormatting>
  <conditionalFormatting sqref="L97:L100">
    <cfRule type="cellIs" dxfId="3479" priority="93" operator="equal">
      <formula>"NO CUMPLE"</formula>
    </cfRule>
  </conditionalFormatting>
  <conditionalFormatting sqref="L97:L100">
    <cfRule type="cellIs" dxfId="3478" priority="94" operator="equal">
      <formula>"CUMPLE"</formula>
    </cfRule>
  </conditionalFormatting>
  <conditionalFormatting sqref="K100">
    <cfRule type="expression" dxfId="3477" priority="95">
      <formula>J100="NO CUMPLE"</formula>
    </cfRule>
  </conditionalFormatting>
  <conditionalFormatting sqref="K100">
    <cfRule type="expression" dxfId="3476" priority="96">
      <formula>J100="CUMPLE"</formula>
    </cfRule>
  </conditionalFormatting>
  <conditionalFormatting sqref="M100">
    <cfRule type="expression" dxfId="3475" priority="97">
      <formula>L100="NO CUMPLE"</formula>
    </cfRule>
  </conditionalFormatting>
  <conditionalFormatting sqref="M100">
    <cfRule type="expression" dxfId="3474" priority="98">
      <formula>L100="CUMPLE"</formula>
    </cfRule>
  </conditionalFormatting>
  <conditionalFormatting sqref="K98:K99">
    <cfRule type="expression" dxfId="3473" priority="87">
      <formula>J98="NO CUMPLE"</formula>
    </cfRule>
  </conditionalFormatting>
  <conditionalFormatting sqref="K98:K99">
    <cfRule type="expression" dxfId="3472" priority="88">
      <formula>J98="CUMPLE"</formula>
    </cfRule>
  </conditionalFormatting>
  <conditionalFormatting sqref="M98">
    <cfRule type="expression" dxfId="3471" priority="85">
      <formula>L98="NO CUMPLE"</formula>
    </cfRule>
  </conditionalFormatting>
  <conditionalFormatting sqref="M98">
    <cfRule type="expression" dxfId="3470" priority="86">
      <formula>L98="CUMPLE"</formula>
    </cfRule>
  </conditionalFormatting>
  <conditionalFormatting sqref="M99">
    <cfRule type="expression" dxfId="3469" priority="83">
      <formula>L99="NO CUMPLE"</formula>
    </cfRule>
  </conditionalFormatting>
  <conditionalFormatting sqref="M99">
    <cfRule type="expression" dxfId="3468" priority="84">
      <formula>L99="CUMPLE"</formula>
    </cfRule>
  </conditionalFormatting>
  <conditionalFormatting sqref="K109">
    <cfRule type="expression" dxfId="3467" priority="73">
      <formula>J109="NO CUMPLE"</formula>
    </cfRule>
  </conditionalFormatting>
  <conditionalFormatting sqref="K109">
    <cfRule type="expression" dxfId="3466" priority="74">
      <formula>J109="CUMPLE"</formula>
    </cfRule>
  </conditionalFormatting>
  <conditionalFormatting sqref="M109">
    <cfRule type="expression" dxfId="3465" priority="75">
      <formula>L109="NO CUMPLE"</formula>
    </cfRule>
  </conditionalFormatting>
  <conditionalFormatting sqref="M109">
    <cfRule type="expression" dxfId="3464" priority="76">
      <formula>L109="CUMPLE"</formula>
    </cfRule>
  </conditionalFormatting>
  <conditionalFormatting sqref="L109:L112">
    <cfRule type="cellIs" dxfId="3463" priority="77" operator="equal">
      <formula>"NO CUMPLE"</formula>
    </cfRule>
  </conditionalFormatting>
  <conditionalFormatting sqref="L109:L112">
    <cfRule type="cellIs" dxfId="3462" priority="78" operator="equal">
      <formula>"CUMPLE"</formula>
    </cfRule>
  </conditionalFormatting>
  <conditionalFormatting sqref="K112">
    <cfRule type="expression" dxfId="3461" priority="79">
      <formula>J112="NO CUMPLE"</formula>
    </cfRule>
  </conditionalFormatting>
  <conditionalFormatting sqref="K112">
    <cfRule type="expression" dxfId="3460" priority="80">
      <formula>J112="CUMPLE"</formula>
    </cfRule>
  </conditionalFormatting>
  <conditionalFormatting sqref="M112">
    <cfRule type="expression" dxfId="3459" priority="81">
      <formula>L112="NO CUMPLE"</formula>
    </cfRule>
  </conditionalFormatting>
  <conditionalFormatting sqref="M112">
    <cfRule type="expression" dxfId="3458" priority="82">
      <formula>L112="CUMPLE"</formula>
    </cfRule>
  </conditionalFormatting>
  <conditionalFormatting sqref="K110:K111">
    <cfRule type="expression" dxfId="3457" priority="71">
      <formula>J110="NO CUMPLE"</formula>
    </cfRule>
  </conditionalFormatting>
  <conditionalFormatting sqref="K110:K111">
    <cfRule type="expression" dxfId="3456" priority="72">
      <formula>J110="CUMPLE"</formula>
    </cfRule>
  </conditionalFormatting>
  <conditionalFormatting sqref="M110">
    <cfRule type="expression" dxfId="3455" priority="69">
      <formula>L110="NO CUMPLE"</formula>
    </cfRule>
  </conditionalFormatting>
  <conditionalFormatting sqref="M110">
    <cfRule type="expression" dxfId="3454" priority="70">
      <formula>L110="CUMPLE"</formula>
    </cfRule>
  </conditionalFormatting>
  <conditionalFormatting sqref="M111">
    <cfRule type="expression" dxfId="3453" priority="67">
      <formula>L111="NO CUMPLE"</formula>
    </cfRule>
  </conditionalFormatting>
  <conditionalFormatting sqref="M111">
    <cfRule type="expression" dxfId="3452" priority="68">
      <formula>L111="CUMPLE"</formula>
    </cfRule>
  </conditionalFormatting>
  <conditionalFormatting sqref="K114">
    <cfRule type="expression" dxfId="3451" priority="57">
      <formula>J114="NO CUMPLE"</formula>
    </cfRule>
  </conditionalFormatting>
  <conditionalFormatting sqref="K114">
    <cfRule type="expression" dxfId="3450" priority="58">
      <formula>J114="CUMPLE"</formula>
    </cfRule>
  </conditionalFormatting>
  <conditionalFormatting sqref="M114">
    <cfRule type="expression" dxfId="3449" priority="59">
      <formula>L114="NO CUMPLE"</formula>
    </cfRule>
  </conditionalFormatting>
  <conditionalFormatting sqref="M114">
    <cfRule type="expression" dxfId="3448" priority="60">
      <formula>L114="CUMPLE"</formula>
    </cfRule>
  </conditionalFormatting>
  <conditionalFormatting sqref="L114:L117">
    <cfRule type="cellIs" dxfId="3447" priority="61" operator="equal">
      <formula>"NO CUMPLE"</formula>
    </cfRule>
  </conditionalFormatting>
  <conditionalFormatting sqref="L114:L117">
    <cfRule type="cellIs" dxfId="3446" priority="62" operator="equal">
      <formula>"CUMPLE"</formula>
    </cfRule>
  </conditionalFormatting>
  <conditionalFormatting sqref="K117">
    <cfRule type="expression" dxfId="3445" priority="63">
      <formula>J117="NO CUMPLE"</formula>
    </cfRule>
  </conditionalFormatting>
  <conditionalFormatting sqref="K117">
    <cfRule type="expression" dxfId="3444" priority="64">
      <formula>J117="CUMPLE"</formula>
    </cfRule>
  </conditionalFormatting>
  <conditionalFormatting sqref="M117">
    <cfRule type="expression" dxfId="3443" priority="65">
      <formula>L117="NO CUMPLE"</formula>
    </cfRule>
  </conditionalFormatting>
  <conditionalFormatting sqref="M117">
    <cfRule type="expression" dxfId="3442" priority="66">
      <formula>L117="CUMPLE"</formula>
    </cfRule>
  </conditionalFormatting>
  <conditionalFormatting sqref="K115:K116">
    <cfRule type="expression" dxfId="3441" priority="55">
      <formula>J115="NO CUMPLE"</formula>
    </cfRule>
  </conditionalFormatting>
  <conditionalFormatting sqref="K115:K116">
    <cfRule type="expression" dxfId="3440" priority="56">
      <formula>J115="CUMPLE"</formula>
    </cfRule>
  </conditionalFormatting>
  <conditionalFormatting sqref="M115">
    <cfRule type="expression" dxfId="3439" priority="53">
      <formula>L115="NO CUMPLE"</formula>
    </cfRule>
  </conditionalFormatting>
  <conditionalFormatting sqref="M115">
    <cfRule type="expression" dxfId="3438" priority="54">
      <formula>L115="CUMPLE"</formula>
    </cfRule>
  </conditionalFormatting>
  <conditionalFormatting sqref="M116">
    <cfRule type="expression" dxfId="3437" priority="51">
      <formula>L116="NO CUMPLE"</formula>
    </cfRule>
  </conditionalFormatting>
  <conditionalFormatting sqref="M116">
    <cfRule type="expression" dxfId="3436" priority="52">
      <formula>L116="CUMPLE"</formula>
    </cfRule>
  </conditionalFormatting>
  <conditionalFormatting sqref="K119">
    <cfRule type="expression" dxfId="3435" priority="41">
      <formula>J119="NO CUMPLE"</formula>
    </cfRule>
  </conditionalFormatting>
  <conditionalFormatting sqref="K119">
    <cfRule type="expression" dxfId="3434" priority="42">
      <formula>J119="CUMPLE"</formula>
    </cfRule>
  </conditionalFormatting>
  <conditionalFormatting sqref="M119">
    <cfRule type="expression" dxfId="3433" priority="43">
      <formula>L119="NO CUMPLE"</formula>
    </cfRule>
  </conditionalFormatting>
  <conditionalFormatting sqref="M119">
    <cfRule type="expression" dxfId="3432" priority="44">
      <formula>L119="CUMPLE"</formula>
    </cfRule>
  </conditionalFormatting>
  <conditionalFormatting sqref="L119:L122">
    <cfRule type="cellIs" dxfId="3431" priority="45" operator="equal">
      <formula>"NO CUMPLE"</formula>
    </cfRule>
  </conditionalFormatting>
  <conditionalFormatting sqref="L119:L122">
    <cfRule type="cellIs" dxfId="3430" priority="46" operator="equal">
      <formula>"CUMPLE"</formula>
    </cfRule>
  </conditionalFormatting>
  <conditionalFormatting sqref="K122">
    <cfRule type="expression" dxfId="3429" priority="47">
      <formula>J122="NO CUMPLE"</formula>
    </cfRule>
  </conditionalFormatting>
  <conditionalFormatting sqref="K122">
    <cfRule type="expression" dxfId="3428" priority="48">
      <formula>J122="CUMPLE"</formula>
    </cfRule>
  </conditionalFormatting>
  <conditionalFormatting sqref="M122">
    <cfRule type="expression" dxfId="3427" priority="49">
      <formula>L122="NO CUMPLE"</formula>
    </cfRule>
  </conditionalFormatting>
  <conditionalFormatting sqref="M122">
    <cfRule type="expression" dxfId="3426" priority="50">
      <formula>L122="CUMPLE"</formula>
    </cfRule>
  </conditionalFormatting>
  <conditionalFormatting sqref="K120:K121">
    <cfRule type="expression" dxfId="3425" priority="39">
      <formula>J120="NO CUMPLE"</formula>
    </cfRule>
  </conditionalFormatting>
  <conditionalFormatting sqref="K120:K121">
    <cfRule type="expression" dxfId="3424" priority="40">
      <formula>J120="CUMPLE"</formula>
    </cfRule>
  </conditionalFormatting>
  <conditionalFormatting sqref="M120">
    <cfRule type="expression" dxfId="3423" priority="37">
      <formula>L120="NO CUMPLE"</formula>
    </cfRule>
  </conditionalFormatting>
  <conditionalFormatting sqref="M120">
    <cfRule type="expression" dxfId="3422" priority="38">
      <formula>L120="CUMPLE"</formula>
    </cfRule>
  </conditionalFormatting>
  <conditionalFormatting sqref="M121">
    <cfRule type="expression" dxfId="3421" priority="35">
      <formula>L121="NO CUMPLE"</formula>
    </cfRule>
  </conditionalFormatting>
  <conditionalFormatting sqref="M121">
    <cfRule type="expression" dxfId="3420" priority="36">
      <formula>L121="CUMPLE"</formula>
    </cfRule>
  </conditionalFormatting>
  <conditionalFormatting sqref="E50:E52">
    <cfRule type="notContainsBlanks" dxfId="3419" priority="34">
      <formula>LEN(TRIM(E50))&gt;0</formula>
    </cfRule>
  </conditionalFormatting>
  <conditionalFormatting sqref="F60:F62">
    <cfRule type="notContainsBlanks" dxfId="3418" priority="33">
      <formula>LEN(TRIM(F60))&gt;0</formula>
    </cfRule>
  </conditionalFormatting>
  <conditionalFormatting sqref="K124">
    <cfRule type="expression" dxfId="3417" priority="23">
      <formula>J124="NO CUMPLE"</formula>
    </cfRule>
  </conditionalFormatting>
  <conditionalFormatting sqref="K124">
    <cfRule type="expression" dxfId="3416" priority="24">
      <formula>J124="CUMPLE"</formula>
    </cfRule>
  </conditionalFormatting>
  <conditionalFormatting sqref="M124">
    <cfRule type="expression" dxfId="3415" priority="25">
      <formula>L124="NO CUMPLE"</formula>
    </cfRule>
  </conditionalFormatting>
  <conditionalFormatting sqref="M124">
    <cfRule type="expression" dxfId="3414" priority="26">
      <formula>L124="CUMPLE"</formula>
    </cfRule>
  </conditionalFormatting>
  <conditionalFormatting sqref="L124:L127">
    <cfRule type="cellIs" dxfId="3413" priority="27" operator="equal">
      <formula>"NO CUMPLE"</formula>
    </cfRule>
  </conditionalFormatting>
  <conditionalFormatting sqref="L124:L127">
    <cfRule type="cellIs" dxfId="3412" priority="28" operator="equal">
      <formula>"CUMPLE"</formula>
    </cfRule>
  </conditionalFormatting>
  <conditionalFormatting sqref="K127">
    <cfRule type="expression" dxfId="3411" priority="29">
      <formula>J127="NO CUMPLE"</formula>
    </cfRule>
  </conditionalFormatting>
  <conditionalFormatting sqref="K127">
    <cfRule type="expression" dxfId="3410" priority="30">
      <formula>J127="CUMPLE"</formula>
    </cfRule>
  </conditionalFormatting>
  <conditionalFormatting sqref="M127">
    <cfRule type="expression" dxfId="3409" priority="31">
      <formula>L127="NO CUMPLE"</formula>
    </cfRule>
  </conditionalFormatting>
  <conditionalFormatting sqref="M127">
    <cfRule type="expression" dxfId="3408" priority="32">
      <formula>L127="CUMPLE"</formula>
    </cfRule>
  </conditionalFormatting>
  <conditionalFormatting sqref="K125:K126">
    <cfRule type="expression" dxfId="3407" priority="21">
      <formula>J125="NO CUMPLE"</formula>
    </cfRule>
  </conditionalFormatting>
  <conditionalFormatting sqref="K125:K126">
    <cfRule type="expression" dxfId="3406" priority="22">
      <formula>J125="CUMPLE"</formula>
    </cfRule>
  </conditionalFormatting>
  <conditionalFormatting sqref="M125">
    <cfRule type="expression" dxfId="3405" priority="19">
      <formula>L125="NO CUMPLE"</formula>
    </cfRule>
  </conditionalFormatting>
  <conditionalFormatting sqref="M125">
    <cfRule type="expression" dxfId="3404" priority="20">
      <formula>L125="CUMPLE"</formula>
    </cfRule>
  </conditionalFormatting>
  <conditionalFormatting sqref="M126">
    <cfRule type="expression" dxfId="3403" priority="17">
      <formula>L126="NO CUMPLE"</formula>
    </cfRule>
  </conditionalFormatting>
  <conditionalFormatting sqref="M126">
    <cfRule type="expression" dxfId="3402" priority="18">
      <formula>L126="CUMPLE"</formula>
    </cfRule>
  </conditionalFormatting>
  <conditionalFormatting sqref="K129">
    <cfRule type="expression" dxfId="3401" priority="7">
      <formula>J129="NO CUMPLE"</formula>
    </cfRule>
  </conditionalFormatting>
  <conditionalFormatting sqref="K129">
    <cfRule type="expression" dxfId="3400" priority="8">
      <formula>J129="CUMPLE"</formula>
    </cfRule>
  </conditionalFormatting>
  <conditionalFormatting sqref="M129">
    <cfRule type="expression" dxfId="3399" priority="9">
      <formula>L129="NO CUMPLE"</formula>
    </cfRule>
  </conditionalFormatting>
  <conditionalFormatting sqref="M129">
    <cfRule type="expression" dxfId="3398" priority="10">
      <formula>L129="CUMPLE"</formula>
    </cfRule>
  </conditionalFormatting>
  <conditionalFormatting sqref="L129:L132">
    <cfRule type="cellIs" dxfId="3397" priority="11" operator="equal">
      <formula>"NO CUMPLE"</formula>
    </cfRule>
  </conditionalFormatting>
  <conditionalFormatting sqref="L129:L132">
    <cfRule type="cellIs" dxfId="3396" priority="12" operator="equal">
      <formula>"CUMPLE"</formula>
    </cfRule>
  </conditionalFormatting>
  <conditionalFormatting sqref="K132">
    <cfRule type="expression" dxfId="3395" priority="13">
      <formula>J132="NO CUMPLE"</formula>
    </cfRule>
  </conditionalFormatting>
  <conditionalFormatting sqref="K132">
    <cfRule type="expression" dxfId="3394" priority="14">
      <formula>J132="CUMPLE"</formula>
    </cfRule>
  </conditionalFormatting>
  <conditionalFormatting sqref="M132">
    <cfRule type="expression" dxfId="3393" priority="15">
      <formula>L132="NO CUMPLE"</formula>
    </cfRule>
  </conditionalFormatting>
  <conditionalFormatting sqref="M132">
    <cfRule type="expression" dxfId="3392" priority="16">
      <formula>L132="CUMPLE"</formula>
    </cfRule>
  </conditionalFormatting>
  <conditionalFormatting sqref="K130:K131">
    <cfRule type="expression" dxfId="3391" priority="5">
      <formula>J130="NO CUMPLE"</formula>
    </cfRule>
  </conditionalFormatting>
  <conditionalFormatting sqref="K130:K131">
    <cfRule type="expression" dxfId="3390" priority="6">
      <formula>J130="CUMPLE"</formula>
    </cfRule>
  </conditionalFormatting>
  <conditionalFormatting sqref="M130">
    <cfRule type="expression" dxfId="3389" priority="3">
      <formula>L130="NO CUMPLE"</formula>
    </cfRule>
  </conditionalFormatting>
  <conditionalFormatting sqref="M130">
    <cfRule type="expression" dxfId="3388" priority="4">
      <formula>L130="CUMPLE"</formula>
    </cfRule>
  </conditionalFormatting>
  <conditionalFormatting sqref="M131">
    <cfRule type="expression" dxfId="3387" priority="1">
      <formula>L131="NO CUMPLE"</formula>
    </cfRule>
  </conditionalFormatting>
  <conditionalFormatting sqref="M131">
    <cfRule type="expression" dxfId="3386" priority="2">
      <formula>L131="CUMPLE"</formula>
    </cfRule>
  </conditionalFormatting>
  <dataValidations count="9">
    <dataValidation type="list" allowBlank="1" showErrorMessage="1" sqref="O383 O371 O374 O377 O380 O361 O349 O352 O355 O358 O339 O327 O330 O333 O336 O317 O305 O308 O311 O314 O295 O283 O286 O289 O292 O273 O261 O264 O267 O270 O251 O239 O242 O245 O248" xr:uid="{00000000-0002-0000-0300-000000000000}">
      <formula1>"ACORDE A ITEM 5.3. (Invitación),NO ESTÁ ACORDE A ITEM 5.3. (Invitación),DESCRIPCIÓN INSUFICIENTE,PENDIENTE POR DESCRIPCIÓN"</formula1>
    </dataValidation>
    <dataValidation type="list" allowBlank="1" showErrorMessage="1" sqref="T13:T15 T45:T47 T77:T79 T109:T111 T141:T143 T173 T195 T217 T239 T261 T283 T305 T327 T349 T371" xr:uid="{00000000-0002-0000-0300-000001000000}">
      <formula1>"SI,NO"</formula1>
    </dataValidation>
    <dataValidation type="list" allowBlank="1" showErrorMessage="1" sqref="B10 B42 B74 B106 B138 B170 B192 B214 B236 B258 B280 B302 B324 B346 B368" xr:uid="{00000000-0002-0000-0300-000002000000}">
      <formula1>"1.0,2.0,3.0,4.0,5.0,6.0,7.0,8.0,9.0,10.0,11.0,12.0,13.0,14.0,15.0"</formula1>
    </dataValidation>
    <dataValidation type="list" allowBlank="1" showErrorMessage="1" sqref="L371:L385 J217:J231 J45:J69 J109:J133 J77:J101 L141:L165 J173:J187 J195:J209 J239:J253 L239:L253 J261:J275 L261:L275 J283:J297 L283:L297 J305:J319 L305:L319 J327:J341 L327:L341 J349:J363 L349:L363 J371:J385 J13:J37 L13:L37 L45:L69 L77:L101 J141:J165 L173:L187 L195:L209 L217:L231 L109:L133" xr:uid="{00000000-0002-0000-0300-000003000000}">
      <formula1>"CUMPLE,NO CUMPLE"</formula1>
    </dataValidation>
    <dataValidation type="list" allowBlank="1" showErrorMessage="1" sqref="H13:H15 H18:H20 H23:H25 H28:H30 H33:H35 H45:H47 H50:H52 H55:H57 H60:H62 H65:H67 H77:H79 H82:H84 H87:H89 H92:H94 H97:H99 H109:H111 H114:H116 H119:H121 H124:H126 H129:H131 H141:H143 H146:H148 H151:H153 H156:H158 H161:H163 H173 H176 H179 H182 H185 H195 H198 H201 H204 H207 H217 H220 H223 H226 H229 H239 H242 H245 H248 H251 H261 H264 H267 H270 H273 H283 H286 H289 H292 H295 H305 H308 H311 H314 H317 H327 H330 H333 H336 H339 H349 H352 H355 H358 H361 H371 H374 H377 H380 H383" xr:uid="{00000000-0002-0000-0300-000004000000}">
      <formula1>"I,C,UT"</formula1>
    </dataValidation>
    <dataValidation type="list" allowBlank="1" showErrorMessage="1" sqref="Q13:Q15 Q18:Q20 Q23:Q25 Q28:Q30 Q33:Q35 Q45:Q47 Q374 Q377 Q380 Q383 Q77:Q79 Q82:Q84 Q87:Q89 Q92:Q94 Q97:Q99 Q109:Q111 Q114:Q116 Q119:Q121 Q124:Q126 Q129:Q131 Q141:Q143 Q146:Q148 Q151:Q153 Q156:Q158 Q161:Q163 Q173 Q65:Q67 Q176 Q179 Q182 Q195 Q198 Q201 Q204 Q207 Q217 Q220 Q223 Q226 Q229 Q239 Q242 Q245 Q248 Q251 Q261 Q264 Q267 Q270 Q273 Q283 Q286 Q289 Q292 Q295 Q305 Q308 Q311 Q314 Q317 Q327 Q330 Q333 Q336 Q339 Q349 Q352 Q355 Q358 Q361 Q371 Q50:Q52 Q55:Q57 Q60:Q62 Q185" xr:uid="{00000000-0002-0000-0300-000005000000}">
      <formula1>"SIN OBSERVACIÓN,PENDIENTES POR SUBSANAR,REQUERIMIENTOS SUBSANADOS,NO SUBSANABLE"</formula1>
    </dataValidation>
    <dataValidation type="list" allowBlank="1" showErrorMessage="1" sqref="R13:R15 R18:R20 R23:R25 R28:R30 R33:R35 R45:R47 R50:R52 R55:R57 R60:R62 R65:R67 R77:R79 R82:R84 R87:R89 R92:R94 R97:R99 R109:R111 R114:R116 R119:R121 R124:R126 R129:R131 R141:R143 R146:R148 R151:R153 R156:R158 R161:R163 R173 R383 R176 R179 R182 R195 R198 R201 R204 R207 R217 R220 R223 R226 R229 R239 R242 R245 R248 R251 R261 R264 R267 R270 R273 R283 R286 R289 R292 R295 R305 R308 R311 R314 R317 R327 R330 R333 R336 R339 R349 R352 R355 R358 R361 R371 R374 R377 R380 R185" xr:uid="{00000000-0002-0000-0300-000006000000}">
      <formula1>"NINGUNO,PENDIENTES,CUMPLEN CON LO SOLICITADO,NO CUMPLEN CON LO SOLICITADO"</formula1>
    </dataValidation>
    <dataValidation type="list" allowBlank="1" showErrorMessage="1" sqref="N13:N15 N18:N20 N23:N25 N28:N30 N33:N35 N45:N47 N50:N52 N55:N57 N60:N62 N65:N67 N77:N79 N82:N84 N87:N89 N92:N94 N97:N99 N109:N111 N114:N116 N119:N121 N124:N126 N129:N131 N141:N143 N146:N148 N151:N153 N156:N158 N161:N163 N173 N383 N176 N179 N182 N195 N198 N201 N204 N207 N217 N220 N223 N226 N229 N239 N242 N245 N248 N251 N261 N264 N267 N270 N273 N283 N286 N289 N292 N295 N305 N308 N311 N314 N317 N327 N330 N333 N336 N339 N349 N352 N355 N358 N361 N371 N374 N377 N380 N185" xr:uid="{00000000-0002-0000-0300-000007000000}">
      <formula1>"PRESENTÓ CERTIFICADO,NO PRESENTÓ CERTIFICADO"</formula1>
    </dataValidation>
    <dataValidation type="list" allowBlank="1" showErrorMessage="1" sqref="O13:O37 O45:O69 O77:O101 O109:O133 O141:O165 O217:O231 O195:O209 O173:O187" xr:uid="{00000000-0002-0000-0300-000008000000}">
      <formula1>"ACORDE A ITEM 5.2. (TR),NO ESTÁ ACORDE A ITEM 5.2. (TR),DESCRIPCIÓN INSUFICIENTE,PENDIENTE POR DESCRIPCIÓN"</formula1>
    </dataValidation>
  </dataValidations>
  <pageMargins left="0.7" right="0.7" top="0.75" bottom="0.75" header="0" footer="0"/>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I1000"/>
  <sheetViews>
    <sheetView zoomScale="50" workbookViewId="0">
      <selection activeCell="T13" sqref="T13:T27"/>
    </sheetView>
  </sheetViews>
  <sheetFormatPr baseColWidth="10" defaultColWidth="14.5" defaultRowHeight="15" customHeight="1"/>
  <cols>
    <col min="1" max="1" width="6" customWidth="1"/>
    <col min="2" max="2" width="6.83203125" customWidth="1"/>
    <col min="3" max="3" width="27.83203125" customWidth="1"/>
    <col min="4" max="4" width="17" customWidth="1"/>
    <col min="5" max="5" width="17.33203125" customWidth="1"/>
    <col min="6" max="6" width="29.5" customWidth="1"/>
    <col min="7" max="7" width="12.5" customWidth="1"/>
    <col min="8" max="9" width="16.6640625" customWidth="1"/>
    <col min="10" max="10" width="18.5" customWidth="1"/>
    <col min="11" max="11" width="11.33203125" customWidth="1"/>
    <col min="12" max="12" width="18.5" customWidth="1"/>
    <col min="13" max="13" width="12" customWidth="1"/>
    <col min="14" max="14" width="24.6640625" customWidth="1"/>
    <col min="15" max="15" width="25.5" customWidth="1"/>
    <col min="16" max="16" width="39.5" customWidth="1"/>
    <col min="17" max="17" width="32.33203125" customWidth="1"/>
    <col min="18" max="18" width="24.5" customWidth="1"/>
    <col min="19" max="19" width="20.83203125" customWidth="1"/>
    <col min="20" max="20" width="34.33203125" customWidth="1"/>
    <col min="21" max="23" width="11.5" customWidth="1"/>
    <col min="24" max="24" width="39.5" customWidth="1"/>
    <col min="25" max="25" width="22.83203125" customWidth="1"/>
    <col min="26" max="26" width="32.5" customWidth="1"/>
    <col min="27" max="29" width="11.5" customWidth="1"/>
    <col min="30" max="30" width="35.1640625" hidden="1" customWidth="1"/>
    <col min="31" max="31" width="15.6640625" hidden="1" customWidth="1"/>
    <col min="32" max="35" width="11.5" hidden="1" customWidth="1"/>
  </cols>
  <sheetData>
    <row r="1" spans="1:35" ht="39.75" customHeight="1">
      <c r="A1" s="41"/>
      <c r="B1" s="710" t="s">
        <v>106</v>
      </c>
      <c r="C1" s="695"/>
      <c r="D1" s="695"/>
      <c r="E1" s="695"/>
      <c r="F1" s="695"/>
      <c r="G1" s="695"/>
      <c r="H1" s="695"/>
      <c r="I1" s="695"/>
      <c r="J1" s="695"/>
      <c r="K1" s="695"/>
      <c r="L1" s="695"/>
      <c r="M1" s="695"/>
      <c r="N1" s="695"/>
      <c r="O1" s="695"/>
      <c r="P1" s="695"/>
      <c r="Q1" s="695"/>
      <c r="R1" s="695"/>
      <c r="S1" s="693"/>
      <c r="T1" s="41"/>
      <c r="U1" s="41"/>
      <c r="V1" s="41"/>
      <c r="W1" s="41"/>
      <c r="X1" s="41"/>
      <c r="Y1" s="41"/>
      <c r="Z1" s="41"/>
      <c r="AA1" s="41"/>
      <c r="AB1" s="41"/>
      <c r="AC1" s="41"/>
      <c r="AD1" s="41"/>
      <c r="AE1" s="41"/>
      <c r="AF1" s="41"/>
      <c r="AG1" s="41"/>
      <c r="AH1" s="41"/>
      <c r="AI1" s="41"/>
    </row>
    <row r="2" spans="1:35" ht="12.75" customHeight="1">
      <c r="A2" s="76"/>
      <c r="B2" s="76"/>
      <c r="C2" s="111"/>
      <c r="D2" s="111"/>
      <c r="E2" s="111"/>
      <c r="F2" s="111"/>
      <c r="G2" s="111"/>
      <c r="H2" s="111"/>
      <c r="I2" s="41"/>
      <c r="J2" s="41"/>
      <c r="K2" s="41"/>
      <c r="L2" s="41"/>
      <c r="M2" s="41"/>
      <c r="N2" s="112"/>
      <c r="O2" s="112"/>
      <c r="P2" s="112"/>
      <c r="Q2" s="112"/>
      <c r="R2" s="112"/>
      <c r="S2" s="112"/>
      <c r="T2" s="112"/>
      <c r="U2" s="112"/>
      <c r="V2" s="112"/>
      <c r="W2" s="112"/>
      <c r="X2" s="112"/>
      <c r="Y2" s="112"/>
      <c r="Z2" s="112"/>
      <c r="AA2" s="112"/>
      <c r="AB2" s="112"/>
      <c r="AC2" s="112"/>
      <c r="AD2" s="112"/>
      <c r="AE2" s="112"/>
      <c r="AF2" s="112"/>
      <c r="AG2" s="112"/>
      <c r="AH2" s="112"/>
      <c r="AI2" s="112"/>
    </row>
    <row r="3" spans="1:35" ht="199.5" customHeight="1">
      <c r="A3" s="112"/>
      <c r="B3" s="711" t="s">
        <v>107</v>
      </c>
      <c r="C3" s="695"/>
      <c r="D3" s="695"/>
      <c r="E3" s="695"/>
      <c r="F3" s="695"/>
      <c r="G3" s="695"/>
      <c r="H3" s="695"/>
      <c r="I3" s="695"/>
      <c r="J3" s="695"/>
      <c r="K3" s="695"/>
      <c r="L3" s="695"/>
      <c r="M3" s="695"/>
      <c r="N3" s="695"/>
      <c r="O3" s="695"/>
      <c r="P3" s="695"/>
      <c r="Q3" s="695"/>
      <c r="R3" s="695"/>
      <c r="S3" s="693"/>
      <c r="T3" s="112"/>
      <c r="U3" s="112"/>
      <c r="V3" s="112"/>
      <c r="W3" s="112"/>
      <c r="X3" s="112"/>
      <c r="Y3" s="112"/>
      <c r="Z3" s="112"/>
      <c r="AA3" s="112"/>
      <c r="AB3" s="112"/>
      <c r="AC3" s="112"/>
      <c r="AD3" s="112"/>
      <c r="AE3" s="112"/>
      <c r="AF3" s="112"/>
      <c r="AG3" s="112"/>
      <c r="AH3" s="112"/>
      <c r="AI3" s="112"/>
    </row>
    <row r="4" spans="1:35" ht="12.75" customHeight="1">
      <c r="A4" s="112"/>
      <c r="B4" s="112"/>
      <c r="C4" s="112"/>
      <c r="D4" s="112"/>
      <c r="E4" s="112"/>
      <c r="F4" s="712"/>
      <c r="G4" s="595"/>
      <c r="H4" s="595"/>
      <c r="I4" s="595"/>
      <c r="J4" s="595"/>
      <c r="K4" s="595"/>
      <c r="L4" s="595"/>
      <c r="M4" s="595"/>
      <c r="N4" s="595"/>
      <c r="O4" s="41"/>
      <c r="P4" s="41"/>
      <c r="Q4" s="112"/>
      <c r="R4" s="112"/>
      <c r="S4" s="112"/>
      <c r="T4" s="112"/>
      <c r="U4" s="112"/>
      <c r="V4" s="112"/>
      <c r="W4" s="112"/>
      <c r="X4" s="112"/>
      <c r="Y4" s="112"/>
      <c r="Z4" s="112"/>
      <c r="AA4" s="112"/>
      <c r="AB4" s="112"/>
      <c r="AC4" s="112"/>
      <c r="AD4" s="112"/>
      <c r="AE4" s="112"/>
      <c r="AF4" s="112"/>
      <c r="AG4" s="112"/>
      <c r="AH4" s="112"/>
      <c r="AI4" s="112"/>
    </row>
    <row r="5" spans="1:35" ht="30.75" customHeight="1">
      <c r="A5" s="112"/>
      <c r="B5" s="112"/>
      <c r="C5" s="112"/>
      <c r="D5" s="112"/>
      <c r="E5" s="112"/>
      <c r="F5" s="713" t="s">
        <v>38</v>
      </c>
      <c r="G5" s="693"/>
      <c r="H5" s="113" t="s">
        <v>39</v>
      </c>
      <c r="I5" s="112"/>
      <c r="J5" s="112"/>
      <c r="K5" s="112"/>
      <c r="L5" s="714" t="s">
        <v>40</v>
      </c>
      <c r="M5" s="700"/>
      <c r="N5" s="715" t="s">
        <v>41</v>
      </c>
      <c r="O5" s="693"/>
      <c r="P5" s="114" t="s">
        <v>42</v>
      </c>
      <c r="Q5" s="112"/>
      <c r="R5" s="112"/>
      <c r="S5" s="112"/>
      <c r="T5" s="112"/>
      <c r="U5" s="112"/>
      <c r="V5" s="112"/>
      <c r="W5" s="112"/>
      <c r="X5" s="112"/>
      <c r="Y5" s="112"/>
      <c r="Z5" s="112"/>
      <c r="AA5" s="112"/>
      <c r="AB5" s="112"/>
      <c r="AC5" s="112"/>
      <c r="AD5" s="112"/>
      <c r="AE5" s="112"/>
      <c r="AF5" s="112"/>
      <c r="AG5" s="112"/>
      <c r="AH5" s="112"/>
      <c r="AI5" s="112"/>
    </row>
    <row r="6" spans="1:35" ht="30" customHeight="1">
      <c r="A6" s="112"/>
      <c r="B6" s="112"/>
      <c r="C6" s="112"/>
      <c r="D6" s="112"/>
      <c r="E6" s="112"/>
      <c r="F6" s="719">
        <f>+'5.2.1 EXPERIENCIA GRAL'!F6:G6</f>
        <v>908526</v>
      </c>
      <c r="G6" s="693"/>
      <c r="H6" s="115">
        <v>1</v>
      </c>
      <c r="I6" s="112"/>
      <c r="J6" s="112"/>
      <c r="K6" s="112"/>
      <c r="L6" s="701"/>
      <c r="M6" s="703"/>
      <c r="N6" s="716">
        <f>+'5.2.1 EXPERIENCIA GRAL'!N6:O6</f>
        <v>74856549</v>
      </c>
      <c r="O6" s="693"/>
      <c r="P6" s="116">
        <f>+ROUND(N6/$F$6,0)</f>
        <v>82</v>
      </c>
      <c r="Q6" s="112"/>
      <c r="R6" s="112"/>
      <c r="S6" s="112"/>
      <c r="T6" s="112"/>
      <c r="U6" s="112"/>
      <c r="V6" s="112"/>
      <c r="W6" s="112"/>
      <c r="X6" s="112"/>
      <c r="Y6" s="112"/>
      <c r="Z6" s="112"/>
      <c r="AA6" s="112"/>
      <c r="AB6" s="112"/>
      <c r="AC6" s="112"/>
      <c r="AD6" s="112"/>
      <c r="AE6" s="112"/>
      <c r="AF6" s="112"/>
      <c r="AG6" s="112"/>
      <c r="AH6" s="112"/>
      <c r="AI6" s="112"/>
    </row>
    <row r="7" spans="1:35" ht="12.75" customHeight="1">
      <c r="A7" s="76"/>
      <c r="B7" s="76"/>
      <c r="C7" s="117"/>
      <c r="D7" s="118"/>
      <c r="E7" s="119"/>
      <c r="F7" s="41"/>
      <c r="G7" s="41"/>
      <c r="H7" s="41"/>
      <c r="I7" s="120"/>
      <c r="J7" s="41"/>
      <c r="K7" s="41"/>
      <c r="L7" s="41"/>
      <c r="M7" s="41"/>
      <c r="N7" s="112"/>
      <c r="O7" s="112"/>
      <c r="P7" s="112"/>
      <c r="Q7" s="112"/>
      <c r="R7" s="112"/>
      <c r="S7" s="112"/>
      <c r="T7" s="112"/>
      <c r="U7" s="112"/>
      <c r="V7" s="112"/>
      <c r="W7" s="112"/>
      <c r="X7" s="112"/>
      <c r="Y7" s="112"/>
      <c r="Z7" s="112"/>
      <c r="AA7" s="112"/>
      <c r="AB7" s="112"/>
      <c r="AC7" s="112"/>
      <c r="AD7" s="112"/>
      <c r="AE7" s="112"/>
      <c r="AF7" s="112"/>
      <c r="AG7" s="112"/>
      <c r="AH7" s="112"/>
      <c r="AI7" s="112"/>
    </row>
    <row r="8" spans="1:35" ht="30" customHeight="1">
      <c r="A8" s="41"/>
      <c r="B8" s="41"/>
      <c r="C8" s="41"/>
      <c r="D8" s="41"/>
      <c r="E8" s="121"/>
      <c r="F8" s="122"/>
      <c r="G8" s="122"/>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row>
    <row r="9" spans="1:35" ht="30" customHeight="1">
      <c r="A9" s="41"/>
      <c r="B9" s="41"/>
      <c r="C9" s="41"/>
      <c r="D9" s="41"/>
      <c r="E9" s="121"/>
      <c r="F9" s="122"/>
      <c r="G9" s="122"/>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row>
    <row r="10" spans="1:35" ht="74.25" customHeight="1">
      <c r="A10" s="41"/>
      <c r="B10" s="123">
        <v>1</v>
      </c>
      <c r="C10" s="704" t="s">
        <v>43</v>
      </c>
      <c r="D10" s="695"/>
      <c r="E10" s="693"/>
      <c r="F10" s="694" t="str">
        <f>IFERROR(VLOOKUP(B10,LISTA_OFERENTES,2,FALSE)," ")</f>
        <v xml:space="preserve">SOLUTRONIC SAS </v>
      </c>
      <c r="G10" s="695"/>
      <c r="H10" s="695"/>
      <c r="I10" s="695"/>
      <c r="J10" s="695"/>
      <c r="K10" s="695"/>
      <c r="L10" s="695"/>
      <c r="M10" s="695"/>
      <c r="N10" s="695"/>
      <c r="O10" s="693"/>
      <c r="P10" s="696" t="s">
        <v>44</v>
      </c>
      <c r="Q10" s="695"/>
      <c r="R10" s="693"/>
      <c r="S10" s="124">
        <f>5-(INT(COUNTBLANK(C13:C27))-10)</f>
        <v>0</v>
      </c>
      <c r="T10" s="78"/>
      <c r="U10" s="41"/>
      <c r="V10" s="41"/>
      <c r="W10" s="41"/>
      <c r="X10" s="41"/>
      <c r="Y10" s="41"/>
      <c r="Z10" s="41"/>
      <c r="AA10" s="41"/>
      <c r="AB10" s="41"/>
      <c r="AC10" s="41"/>
      <c r="AD10" s="41"/>
      <c r="AE10" s="41"/>
      <c r="AF10" s="41"/>
      <c r="AG10" s="41"/>
      <c r="AH10" s="41"/>
      <c r="AI10" s="41"/>
    </row>
    <row r="11" spans="1:35" ht="33.75" customHeight="1">
      <c r="A11" s="80"/>
      <c r="B11" s="651" t="s">
        <v>45</v>
      </c>
      <c r="C11" s="631" t="s">
        <v>46</v>
      </c>
      <c r="D11" s="631" t="s">
        <v>47</v>
      </c>
      <c r="E11" s="631" t="s">
        <v>48</v>
      </c>
      <c r="F11" s="631" t="s">
        <v>49</v>
      </c>
      <c r="G11" s="631" t="s">
        <v>50</v>
      </c>
      <c r="H11" s="631" t="s">
        <v>51</v>
      </c>
      <c r="I11" s="631" t="s">
        <v>52</v>
      </c>
      <c r="J11" s="635" t="s">
        <v>53</v>
      </c>
      <c r="K11" s="695"/>
      <c r="L11" s="695"/>
      <c r="M11" s="693"/>
      <c r="N11" s="631" t="s">
        <v>54</v>
      </c>
      <c r="O11" s="631" t="s">
        <v>55</v>
      </c>
      <c r="P11" s="94" t="s">
        <v>56</v>
      </c>
      <c r="Q11" s="94"/>
      <c r="R11" s="631" t="s">
        <v>57</v>
      </c>
      <c r="S11" s="631" t="s">
        <v>58</v>
      </c>
      <c r="T11" s="631" t="s">
        <v>108</v>
      </c>
      <c r="U11" s="8"/>
      <c r="V11" s="8"/>
      <c r="W11" s="718" t="s">
        <v>59</v>
      </c>
      <c r="X11" s="695"/>
      <c r="Y11" s="693"/>
      <c r="Z11" s="125" t="s">
        <v>60</v>
      </c>
      <c r="AA11" s="80"/>
      <c r="AB11" s="80"/>
      <c r="AC11" s="80"/>
      <c r="AD11" s="80"/>
      <c r="AE11" s="80"/>
      <c r="AF11" s="80"/>
      <c r="AG11" s="80"/>
      <c r="AH11" s="80"/>
      <c r="AI11" s="80"/>
    </row>
    <row r="12" spans="1:35" ht="82.5" customHeight="1">
      <c r="A12" s="80"/>
      <c r="B12" s="617"/>
      <c r="C12" s="617"/>
      <c r="D12" s="617"/>
      <c r="E12" s="617"/>
      <c r="F12" s="617"/>
      <c r="G12" s="617"/>
      <c r="H12" s="617"/>
      <c r="I12" s="617"/>
      <c r="J12" s="636" t="s">
        <v>109</v>
      </c>
      <c r="K12" s="695"/>
      <c r="L12" s="695"/>
      <c r="M12" s="693"/>
      <c r="N12" s="617"/>
      <c r="O12" s="617"/>
      <c r="P12" s="95" t="s">
        <v>15</v>
      </c>
      <c r="Q12" s="95" t="s">
        <v>62</v>
      </c>
      <c r="R12" s="617"/>
      <c r="S12" s="617"/>
      <c r="T12" s="617"/>
      <c r="U12" s="8"/>
      <c r="V12" s="8"/>
      <c r="W12" s="126">
        <v>1</v>
      </c>
      <c r="X12" s="127" t="str">
        <f t="shared" ref="X12:X28" si="0">IFERROR(VLOOKUP(W12,LISTA_OFERENTES,2,FALSE)," ")</f>
        <v xml:space="preserve">SOLUTRONIC SAS </v>
      </c>
      <c r="Y12" s="128" t="str">
        <f ca="1">VLOOKUP(X12,'5.2.2 EXPERIENCIA ESP'!BANDERA,2,FALSE)</f>
        <v>NO CUMPLE</v>
      </c>
      <c r="Z12" s="96" t="str">
        <f t="shared" ref="Z12:Z28" ca="1" si="1">IF(Y12="CUMPLE","H","NH")</f>
        <v>NH</v>
      </c>
      <c r="AA12" s="80"/>
      <c r="AB12" s="80"/>
      <c r="AC12" s="80"/>
      <c r="AD12" s="127" t="str">
        <f t="shared" ref="AD12:AD28" si="2">X12</f>
        <v xml:space="preserve">SOLUTRONIC SAS </v>
      </c>
      <c r="AE12" s="97" t="str">
        <f t="shared" ref="AE12:AE28" ca="1" si="3">INDIRECT("T"&amp;AH12)</f>
        <v>NO CUMPLE</v>
      </c>
      <c r="AF12" s="80"/>
      <c r="AG12" s="96" t="s">
        <v>63</v>
      </c>
      <c r="AH12" s="3">
        <v>28</v>
      </c>
      <c r="AI12" s="98"/>
    </row>
    <row r="13" spans="1:35" ht="24.75" customHeight="1">
      <c r="A13" s="99"/>
      <c r="B13" s="697">
        <v>1</v>
      </c>
      <c r="C13" s="627"/>
      <c r="D13" s="627"/>
      <c r="E13" s="627"/>
      <c r="F13" s="627"/>
      <c r="G13" s="649"/>
      <c r="H13" s="639"/>
      <c r="I13" s="709"/>
      <c r="J13" s="100"/>
      <c r="K13" s="3"/>
      <c r="L13" s="102"/>
      <c r="M13" s="3"/>
      <c r="N13" s="620"/>
      <c r="O13" s="620"/>
      <c r="P13" s="627"/>
      <c r="Q13" s="691"/>
      <c r="R13" s="691"/>
      <c r="S13" s="706">
        <f>IF(COUNTIF(J13:M15,"CUMPLE")&gt;=1,(G13*I13),0)* (IF(N13="PRESENTÓ CERTIFICADO",1,0))* (IF(O13="ACORDE A ITEM 5.2.1 (T.R.)",1,0) )* ( IF(OR(Q13="SIN OBSERVACIÓN", Q13="REQUERIMIENTOS SUBSANADOS"),1,0)) *(IF(OR(R13="NINGUNO", R13="CUMPLEN CON LO SOLICITADO"),1,0))</f>
        <v>0</v>
      </c>
      <c r="T13" s="707"/>
      <c r="U13" s="81"/>
      <c r="V13" s="81"/>
      <c r="W13" s="126">
        <v>2</v>
      </c>
      <c r="X13" s="127">
        <f t="shared" si="0"/>
        <v>0</v>
      </c>
      <c r="Y13" s="128" t="str">
        <f ca="1">VLOOKUP(X13,'5.2.2 EXPERIENCIA ESP'!BANDERA,2,FALSE)</f>
        <v>NO CUMPLE</v>
      </c>
      <c r="Z13" s="96" t="str">
        <f t="shared" ca="1" si="1"/>
        <v>NH</v>
      </c>
      <c r="AA13" s="81"/>
      <c r="AB13" s="81"/>
      <c r="AC13" s="81"/>
      <c r="AD13" s="127">
        <f t="shared" si="2"/>
        <v>0</v>
      </c>
      <c r="AE13" s="97" t="str">
        <f t="shared" ca="1" si="3"/>
        <v>NO CUMPLE</v>
      </c>
      <c r="AF13" s="101"/>
      <c r="AG13" s="96" t="s">
        <v>63</v>
      </c>
      <c r="AH13" s="3">
        <f t="shared" ref="AH13:AH27" si="4">AH12+AI$13</f>
        <v>50</v>
      </c>
      <c r="AI13" s="628">
        <v>22</v>
      </c>
    </row>
    <row r="14" spans="1:35" ht="24.75" customHeight="1">
      <c r="A14" s="99"/>
      <c r="B14" s="616"/>
      <c r="C14" s="616"/>
      <c r="D14" s="616"/>
      <c r="E14" s="616"/>
      <c r="F14" s="616"/>
      <c r="G14" s="616"/>
      <c r="H14" s="616"/>
      <c r="I14" s="616"/>
      <c r="J14" s="100"/>
      <c r="K14" s="3"/>
      <c r="L14" s="102"/>
      <c r="M14" s="3"/>
      <c r="N14" s="616"/>
      <c r="O14" s="616"/>
      <c r="P14" s="616"/>
      <c r="Q14" s="616"/>
      <c r="R14" s="616"/>
      <c r="S14" s="616"/>
      <c r="T14" s="616"/>
      <c r="U14" s="81"/>
      <c r="V14" s="81"/>
      <c r="W14" s="126">
        <v>3</v>
      </c>
      <c r="X14" s="127">
        <f t="shared" si="0"/>
        <v>0</v>
      </c>
      <c r="Y14" s="128" t="str">
        <f ca="1">VLOOKUP(X14,'5.2.2 EXPERIENCIA ESP'!BANDERA,2,FALSE)</f>
        <v>NO CUMPLE</v>
      </c>
      <c r="Z14" s="96" t="str">
        <f t="shared" ca="1" si="1"/>
        <v>NH</v>
      </c>
      <c r="AA14" s="81"/>
      <c r="AB14" s="81"/>
      <c r="AC14" s="81"/>
      <c r="AD14" s="127">
        <f t="shared" si="2"/>
        <v>0</v>
      </c>
      <c r="AE14" s="97" t="str">
        <f t="shared" ca="1" si="3"/>
        <v>CUMPLE</v>
      </c>
      <c r="AF14" s="101"/>
      <c r="AG14" s="96" t="s">
        <v>63</v>
      </c>
      <c r="AH14" s="3">
        <f t="shared" si="4"/>
        <v>72</v>
      </c>
      <c r="AI14" s="616"/>
    </row>
    <row r="15" spans="1:35" ht="24.75" customHeight="1">
      <c r="A15" s="99"/>
      <c r="B15" s="617"/>
      <c r="C15" s="617"/>
      <c r="D15" s="617"/>
      <c r="E15" s="617"/>
      <c r="F15" s="617"/>
      <c r="G15" s="617"/>
      <c r="H15" s="617"/>
      <c r="I15" s="617"/>
      <c r="J15" s="102"/>
      <c r="K15" s="3"/>
      <c r="L15" s="102"/>
      <c r="M15" s="3"/>
      <c r="N15" s="617"/>
      <c r="O15" s="617"/>
      <c r="P15" s="617"/>
      <c r="Q15" s="617"/>
      <c r="R15" s="617"/>
      <c r="S15" s="617"/>
      <c r="T15" s="616"/>
      <c r="U15" s="81"/>
      <c r="V15" s="81"/>
      <c r="W15" s="126">
        <v>4</v>
      </c>
      <c r="X15" s="127">
        <f t="shared" si="0"/>
        <v>0</v>
      </c>
      <c r="Y15" s="128" t="str">
        <f ca="1">VLOOKUP(X15,'5.2.2 EXPERIENCIA ESP'!BANDERA,2,FALSE)</f>
        <v>NO CUMPLE</v>
      </c>
      <c r="Z15" s="96" t="str">
        <f t="shared" ca="1" si="1"/>
        <v>NH</v>
      </c>
      <c r="AA15" s="81"/>
      <c r="AB15" s="81"/>
      <c r="AC15" s="81"/>
      <c r="AD15" s="127">
        <f t="shared" si="2"/>
        <v>0</v>
      </c>
      <c r="AE15" s="97" t="str">
        <f t="shared" ca="1" si="3"/>
        <v>CUMPLE</v>
      </c>
      <c r="AF15" s="101"/>
      <c r="AG15" s="96" t="s">
        <v>63</v>
      </c>
      <c r="AH15" s="3">
        <f t="shared" si="4"/>
        <v>94</v>
      </c>
      <c r="AI15" s="616"/>
    </row>
    <row r="16" spans="1:35" ht="24.75" customHeight="1">
      <c r="A16" s="99"/>
      <c r="B16" s="697">
        <v>2</v>
      </c>
      <c r="C16" s="638"/>
      <c r="D16" s="638"/>
      <c r="E16" s="638"/>
      <c r="F16" s="638"/>
      <c r="G16" s="717"/>
      <c r="H16" s="639"/>
      <c r="I16" s="641"/>
      <c r="J16" s="100"/>
      <c r="K16" s="3"/>
      <c r="L16" s="102"/>
      <c r="M16" s="3"/>
      <c r="N16" s="620"/>
      <c r="O16" s="620"/>
      <c r="P16" s="623"/>
      <c r="Q16" s="690"/>
      <c r="R16" s="690"/>
      <c r="S16" s="706">
        <f>IF(COUNTIF(J16:M18,"CUMPLE")&gt;=1,(G16*I16),0)* (IF(N16="PRESENTÓ CERTIFICADO",1,0))* (IF(O16="ACORDE A ITEM 5.2.1 (T.R.)",1,0) )* ( IF(OR(Q16="SIN OBSERVACIÓN", Q16="REQUERIMIENTOS SUBSANADOS"),1,0)) *(IF(OR(R16="NINGUNO", R16="CUMPLEN CON LO SOLICITADO"),1,0))</f>
        <v>0</v>
      </c>
      <c r="T16" s="616"/>
      <c r="U16" s="81"/>
      <c r="V16" s="81"/>
      <c r="W16" s="126">
        <v>5</v>
      </c>
      <c r="X16" s="127">
        <f t="shared" si="0"/>
        <v>0</v>
      </c>
      <c r="Y16" s="128" t="str">
        <f ca="1">VLOOKUP(X16,'5.2.2 EXPERIENCIA ESP'!BANDERA,2,FALSE)</f>
        <v>NO CUMPLE</v>
      </c>
      <c r="Z16" s="96" t="str">
        <f t="shared" ca="1" si="1"/>
        <v>NH</v>
      </c>
      <c r="AA16" s="81"/>
      <c r="AB16" s="81"/>
      <c r="AC16" s="81"/>
      <c r="AD16" s="127">
        <f t="shared" si="2"/>
        <v>0</v>
      </c>
      <c r="AE16" s="97" t="str">
        <f t="shared" ca="1" si="3"/>
        <v>CUMPLE</v>
      </c>
      <c r="AF16" s="101"/>
      <c r="AG16" s="96" t="s">
        <v>63</v>
      </c>
      <c r="AH16" s="3">
        <f t="shared" si="4"/>
        <v>116</v>
      </c>
      <c r="AI16" s="616"/>
    </row>
    <row r="17" spans="1:35" ht="24.75" customHeight="1">
      <c r="A17" s="99"/>
      <c r="B17" s="616"/>
      <c r="C17" s="616"/>
      <c r="D17" s="616"/>
      <c r="E17" s="616"/>
      <c r="F17" s="616"/>
      <c r="G17" s="616"/>
      <c r="H17" s="616"/>
      <c r="I17" s="616"/>
      <c r="J17" s="100"/>
      <c r="K17" s="3"/>
      <c r="L17" s="102"/>
      <c r="M17" s="3"/>
      <c r="N17" s="616"/>
      <c r="O17" s="616"/>
      <c r="P17" s="616"/>
      <c r="Q17" s="616"/>
      <c r="R17" s="616"/>
      <c r="S17" s="616"/>
      <c r="T17" s="616"/>
      <c r="U17" s="81"/>
      <c r="V17" s="81"/>
      <c r="W17" s="126">
        <v>6</v>
      </c>
      <c r="X17" s="127">
        <f t="shared" si="0"/>
        <v>0</v>
      </c>
      <c r="Y17" s="128" t="str">
        <f ca="1">VLOOKUP(X17,'5.2.2 EXPERIENCIA ESP'!BANDERA,2,FALSE)</f>
        <v>NO CUMPLE</v>
      </c>
      <c r="Z17" s="96" t="str">
        <f t="shared" ca="1" si="1"/>
        <v>NH</v>
      </c>
      <c r="AA17" s="81"/>
      <c r="AB17" s="81"/>
      <c r="AC17" s="81"/>
      <c r="AD17" s="127">
        <f t="shared" si="2"/>
        <v>0</v>
      </c>
      <c r="AE17" s="97" t="str">
        <f t="shared" ca="1" si="3"/>
        <v>CUMPLE</v>
      </c>
      <c r="AF17" s="101"/>
      <c r="AG17" s="96" t="s">
        <v>63</v>
      </c>
      <c r="AH17" s="3">
        <f t="shared" si="4"/>
        <v>138</v>
      </c>
      <c r="AI17" s="616"/>
    </row>
    <row r="18" spans="1:35" ht="24.75" customHeight="1">
      <c r="A18" s="99"/>
      <c r="B18" s="617"/>
      <c r="C18" s="617"/>
      <c r="D18" s="617"/>
      <c r="E18" s="617"/>
      <c r="F18" s="617"/>
      <c r="G18" s="617"/>
      <c r="H18" s="617"/>
      <c r="I18" s="617"/>
      <c r="J18" s="102"/>
      <c r="K18" s="3"/>
      <c r="L18" s="102"/>
      <c r="M18" s="3"/>
      <c r="N18" s="617"/>
      <c r="O18" s="617"/>
      <c r="P18" s="617"/>
      <c r="Q18" s="617"/>
      <c r="R18" s="617"/>
      <c r="S18" s="617"/>
      <c r="T18" s="616"/>
      <c r="U18" s="81"/>
      <c r="V18" s="81"/>
      <c r="W18" s="126">
        <v>7</v>
      </c>
      <c r="X18" s="127">
        <f t="shared" si="0"/>
        <v>0</v>
      </c>
      <c r="Y18" s="128" t="str">
        <f ca="1">VLOOKUP(X18,'5.2.2 EXPERIENCIA ESP'!BANDERA,2,FALSE)</f>
        <v>NO CUMPLE</v>
      </c>
      <c r="Z18" s="96" t="str">
        <f t="shared" ca="1" si="1"/>
        <v>NH</v>
      </c>
      <c r="AA18" s="81"/>
      <c r="AB18" s="81"/>
      <c r="AC18" s="81"/>
      <c r="AD18" s="127">
        <f t="shared" si="2"/>
        <v>0</v>
      </c>
      <c r="AE18" s="97" t="str">
        <f t="shared" ca="1" si="3"/>
        <v>CUMPLE</v>
      </c>
      <c r="AF18" s="104"/>
      <c r="AG18" s="96" t="s">
        <v>63</v>
      </c>
      <c r="AH18" s="3">
        <f t="shared" si="4"/>
        <v>160</v>
      </c>
      <c r="AI18" s="616"/>
    </row>
    <row r="19" spans="1:35" ht="24.75" customHeight="1">
      <c r="A19" s="99"/>
      <c r="B19" s="697">
        <v>3</v>
      </c>
      <c r="C19" s="627"/>
      <c r="D19" s="627"/>
      <c r="E19" s="627"/>
      <c r="F19" s="627"/>
      <c r="G19" s="649"/>
      <c r="H19" s="639"/>
      <c r="I19" s="640"/>
      <c r="J19" s="100"/>
      <c r="K19" s="3"/>
      <c r="L19" s="102"/>
      <c r="M19" s="3"/>
      <c r="N19" s="620"/>
      <c r="O19" s="620"/>
      <c r="P19" s="627"/>
      <c r="Q19" s="690"/>
      <c r="R19" s="690"/>
      <c r="S19" s="706">
        <f>IF(COUNTIF(J19:M21,"CUMPLE")&gt;=1,(G19*I19),0)* (IF(N19="PRESENTÓ CERTIFICADO",1,0))* (IF(O19="ACORDE A ITEM 5.2.1 (T.R.)",1,0) )* ( IF(OR(Q19="SIN OBSERVACIÓN", Q19="REQUERIMIENTOS SUBSANADOS"),1,0)) *(IF(OR(R19="NINGUNO", R19="CUMPLEN CON LO SOLICITADO"),1,0))</f>
        <v>0</v>
      </c>
      <c r="T19" s="616"/>
      <c r="U19" s="81"/>
      <c r="V19" s="81"/>
      <c r="W19" s="126">
        <v>8</v>
      </c>
      <c r="X19" s="127">
        <f t="shared" si="0"/>
        <v>0</v>
      </c>
      <c r="Y19" s="128" t="str">
        <f ca="1">VLOOKUP(X19,'5.2.2 EXPERIENCIA ESP'!BANDERA,2,FALSE)</f>
        <v>NO CUMPLE</v>
      </c>
      <c r="Z19" s="96" t="str">
        <f t="shared" ca="1" si="1"/>
        <v>NH</v>
      </c>
      <c r="AA19" s="81"/>
      <c r="AB19" s="81"/>
      <c r="AC19" s="81"/>
      <c r="AD19" s="127">
        <f t="shared" si="2"/>
        <v>0</v>
      </c>
      <c r="AE19" s="97" t="str">
        <f t="shared" ca="1" si="3"/>
        <v>CUMPLE</v>
      </c>
      <c r="AF19" s="104"/>
      <c r="AG19" s="96" t="s">
        <v>63</v>
      </c>
      <c r="AH19" s="3">
        <f t="shared" si="4"/>
        <v>182</v>
      </c>
      <c r="AI19" s="616"/>
    </row>
    <row r="20" spans="1:35" ht="24.75" customHeight="1">
      <c r="A20" s="99"/>
      <c r="B20" s="616"/>
      <c r="C20" s="616"/>
      <c r="D20" s="616"/>
      <c r="E20" s="616"/>
      <c r="F20" s="616"/>
      <c r="G20" s="616"/>
      <c r="H20" s="616"/>
      <c r="I20" s="616"/>
      <c r="J20" s="100"/>
      <c r="K20" s="3"/>
      <c r="L20" s="102"/>
      <c r="M20" s="3"/>
      <c r="N20" s="616"/>
      <c r="O20" s="616"/>
      <c r="P20" s="616"/>
      <c r="Q20" s="616"/>
      <c r="R20" s="616"/>
      <c r="S20" s="616"/>
      <c r="T20" s="616"/>
      <c r="U20" s="81"/>
      <c r="V20" s="81"/>
      <c r="W20" s="126">
        <v>9</v>
      </c>
      <c r="X20" s="127">
        <f t="shared" si="0"/>
        <v>0</v>
      </c>
      <c r="Y20" s="128" t="str">
        <f ca="1">VLOOKUP(X20,'5.2.2 EXPERIENCIA ESP'!BANDERA,2,FALSE)</f>
        <v>NO CUMPLE</v>
      </c>
      <c r="Z20" s="96" t="str">
        <f t="shared" ca="1" si="1"/>
        <v>NH</v>
      </c>
      <c r="AA20" s="81"/>
      <c r="AB20" s="81"/>
      <c r="AC20" s="81"/>
      <c r="AD20" s="127">
        <f t="shared" si="2"/>
        <v>0</v>
      </c>
      <c r="AE20" s="97" t="str">
        <f t="shared" ca="1" si="3"/>
        <v>CUMPLE</v>
      </c>
      <c r="AF20" s="104"/>
      <c r="AG20" s="96" t="s">
        <v>63</v>
      </c>
      <c r="AH20" s="3">
        <f t="shared" si="4"/>
        <v>204</v>
      </c>
      <c r="AI20" s="616"/>
    </row>
    <row r="21" spans="1:35" ht="24.75" customHeight="1">
      <c r="A21" s="99"/>
      <c r="B21" s="617"/>
      <c r="C21" s="617"/>
      <c r="D21" s="617"/>
      <c r="E21" s="617"/>
      <c r="F21" s="617"/>
      <c r="G21" s="617"/>
      <c r="H21" s="617"/>
      <c r="I21" s="617"/>
      <c r="J21" s="102"/>
      <c r="K21" s="3"/>
      <c r="L21" s="102"/>
      <c r="M21" s="3"/>
      <c r="N21" s="617"/>
      <c r="O21" s="617"/>
      <c r="P21" s="617"/>
      <c r="Q21" s="617"/>
      <c r="R21" s="617"/>
      <c r="S21" s="617"/>
      <c r="T21" s="616"/>
      <c r="U21" s="81"/>
      <c r="V21" s="81"/>
      <c r="W21" s="126">
        <v>10</v>
      </c>
      <c r="X21" s="127">
        <f t="shared" si="0"/>
        <v>0</v>
      </c>
      <c r="Y21" s="128" t="str">
        <f ca="1">VLOOKUP(X21,'5.2.2 EXPERIENCIA ESP'!BANDERA,2,FALSE)</f>
        <v>NO CUMPLE</v>
      </c>
      <c r="Z21" s="96" t="str">
        <f t="shared" ca="1" si="1"/>
        <v>NH</v>
      </c>
      <c r="AA21" s="81"/>
      <c r="AB21" s="81"/>
      <c r="AC21" s="81"/>
      <c r="AD21" s="127">
        <f t="shared" si="2"/>
        <v>0</v>
      </c>
      <c r="AE21" s="97" t="str">
        <f t="shared" ca="1" si="3"/>
        <v>CUMPLE</v>
      </c>
      <c r="AF21" s="104"/>
      <c r="AG21" s="96" t="s">
        <v>63</v>
      </c>
      <c r="AH21" s="3">
        <f t="shared" si="4"/>
        <v>226</v>
      </c>
      <c r="AI21" s="616"/>
    </row>
    <row r="22" spans="1:35" ht="24.75" hidden="1" customHeight="1">
      <c r="A22" s="99"/>
      <c r="B22" s="697">
        <v>4</v>
      </c>
      <c r="C22" s="638"/>
      <c r="D22" s="638"/>
      <c r="E22" s="638"/>
      <c r="F22" s="638"/>
      <c r="G22" s="642"/>
      <c r="H22" s="639"/>
      <c r="I22" s="641"/>
      <c r="J22" s="102"/>
      <c r="K22" s="3"/>
      <c r="L22" s="102"/>
      <c r="M22" s="3"/>
      <c r="N22" s="620"/>
      <c r="O22" s="620"/>
      <c r="P22" s="623"/>
      <c r="Q22" s="690"/>
      <c r="R22" s="690"/>
      <c r="S22" s="706">
        <f>IF(COUNTIF(J22:M24,"CUMPLE")&gt;=1,(G22*I22),0)* (IF(N22="PRESENTÓ CERTIFICADO",1,0))* (IF(O22="ACORDE A ITEM 5.2.1 (T.R.)",1,0) )* ( IF(OR(Q22="SIN OBSERVACIÓN", Q22="REQUERIMIENTOS SUBSANADOS"),1,0)) *(IF(OR(R22="NINGUNO", R22="CUMPLEN CON LO SOLICITADO"),1,0))</f>
        <v>0</v>
      </c>
      <c r="T22" s="616"/>
      <c r="U22" s="81"/>
      <c r="V22" s="81"/>
      <c r="W22" s="126">
        <v>10</v>
      </c>
      <c r="X22" s="127">
        <f t="shared" si="0"/>
        <v>0</v>
      </c>
      <c r="Y22" s="128" t="str">
        <f ca="1">VLOOKUP(X22,'5.2.2 EXPERIENCIA ESP'!BANDERA,2,FALSE)</f>
        <v>NO CUMPLE</v>
      </c>
      <c r="Z22" s="96" t="str">
        <f t="shared" ca="1" si="1"/>
        <v>NH</v>
      </c>
      <c r="AA22" s="81"/>
      <c r="AB22" s="81"/>
      <c r="AC22" s="81"/>
      <c r="AD22" s="127">
        <f t="shared" si="2"/>
        <v>0</v>
      </c>
      <c r="AE22" s="97" t="str">
        <f t="shared" ca="1" si="3"/>
        <v>CUMPLE</v>
      </c>
      <c r="AF22" s="104"/>
      <c r="AG22" s="96" t="s">
        <v>63</v>
      </c>
      <c r="AH22" s="3">
        <f t="shared" si="4"/>
        <v>248</v>
      </c>
      <c r="AI22" s="616"/>
    </row>
    <row r="23" spans="1:35" ht="24.75" hidden="1" customHeight="1">
      <c r="A23" s="99"/>
      <c r="B23" s="616"/>
      <c r="C23" s="616"/>
      <c r="D23" s="616"/>
      <c r="E23" s="616"/>
      <c r="F23" s="616"/>
      <c r="G23" s="616"/>
      <c r="H23" s="616"/>
      <c r="I23" s="616"/>
      <c r="J23" s="102"/>
      <c r="K23" s="3"/>
      <c r="L23" s="102"/>
      <c r="M23" s="3"/>
      <c r="N23" s="616"/>
      <c r="O23" s="616"/>
      <c r="P23" s="616"/>
      <c r="Q23" s="616"/>
      <c r="R23" s="616"/>
      <c r="S23" s="616"/>
      <c r="T23" s="616"/>
      <c r="U23" s="81"/>
      <c r="V23" s="81"/>
      <c r="W23" s="126">
        <v>10</v>
      </c>
      <c r="X23" s="127">
        <f t="shared" si="0"/>
        <v>0</v>
      </c>
      <c r="Y23" s="128" t="str">
        <f ca="1">VLOOKUP(X23,'5.2.2 EXPERIENCIA ESP'!BANDERA,2,FALSE)</f>
        <v>NO CUMPLE</v>
      </c>
      <c r="Z23" s="96" t="str">
        <f t="shared" ca="1" si="1"/>
        <v>NH</v>
      </c>
      <c r="AA23" s="81"/>
      <c r="AB23" s="81"/>
      <c r="AC23" s="81"/>
      <c r="AD23" s="127">
        <f t="shared" si="2"/>
        <v>0</v>
      </c>
      <c r="AE23" s="97" t="str">
        <f t="shared" ca="1" si="3"/>
        <v>NO CUMPLE</v>
      </c>
      <c r="AF23" s="104"/>
      <c r="AG23" s="96" t="s">
        <v>63</v>
      </c>
      <c r="AH23" s="3">
        <f t="shared" si="4"/>
        <v>270</v>
      </c>
      <c r="AI23" s="616"/>
    </row>
    <row r="24" spans="1:35" ht="24.75" hidden="1" customHeight="1">
      <c r="A24" s="99"/>
      <c r="B24" s="617"/>
      <c r="C24" s="617"/>
      <c r="D24" s="617"/>
      <c r="E24" s="617"/>
      <c r="F24" s="617"/>
      <c r="G24" s="617"/>
      <c r="H24" s="617"/>
      <c r="I24" s="617"/>
      <c r="J24" s="102"/>
      <c r="K24" s="3"/>
      <c r="L24" s="102"/>
      <c r="M24" s="3"/>
      <c r="N24" s="617"/>
      <c r="O24" s="617"/>
      <c r="P24" s="617"/>
      <c r="Q24" s="617"/>
      <c r="R24" s="617"/>
      <c r="S24" s="617"/>
      <c r="T24" s="616"/>
      <c r="U24" s="81"/>
      <c r="V24" s="81"/>
      <c r="W24" s="126">
        <v>10</v>
      </c>
      <c r="X24" s="127">
        <f t="shared" si="0"/>
        <v>0</v>
      </c>
      <c r="Y24" s="128" t="str">
        <f ca="1">VLOOKUP(X24,'5.2.2 EXPERIENCIA ESP'!BANDERA,2,FALSE)</f>
        <v>NO CUMPLE</v>
      </c>
      <c r="Z24" s="96" t="str">
        <f t="shared" ca="1" si="1"/>
        <v>NH</v>
      </c>
      <c r="AA24" s="81"/>
      <c r="AB24" s="81"/>
      <c r="AC24" s="81"/>
      <c r="AD24" s="127">
        <f t="shared" si="2"/>
        <v>0</v>
      </c>
      <c r="AE24" s="97" t="str">
        <f t="shared" ca="1" si="3"/>
        <v>NO CUMPLE</v>
      </c>
      <c r="AF24" s="104"/>
      <c r="AG24" s="96" t="s">
        <v>63</v>
      </c>
      <c r="AH24" s="3">
        <f t="shared" si="4"/>
        <v>292</v>
      </c>
      <c r="AI24" s="616"/>
    </row>
    <row r="25" spans="1:35" ht="24.75" hidden="1" customHeight="1">
      <c r="A25" s="99"/>
      <c r="B25" s="697">
        <v>5</v>
      </c>
      <c r="C25" s="627"/>
      <c r="D25" s="627"/>
      <c r="E25" s="627"/>
      <c r="F25" s="627"/>
      <c r="G25" s="649"/>
      <c r="H25" s="639"/>
      <c r="I25" s="640"/>
      <c r="J25" s="102"/>
      <c r="K25" s="3"/>
      <c r="L25" s="102"/>
      <c r="M25" s="3"/>
      <c r="N25" s="620"/>
      <c r="O25" s="620"/>
      <c r="P25" s="627"/>
      <c r="Q25" s="691"/>
      <c r="R25" s="691"/>
      <c r="S25" s="706">
        <f>IF(COUNTIF(J25:M27,"CUMPLE")&gt;=1,(G25*I25),0)* (IF(N25="PRESENTÓ CERTIFICADO",1,0))* (IF(O25="ACORDE A ITEM 5.2.1 (T.R.)",1,0) )* ( IF(OR(Q25="SIN OBSERVACIÓN", Q25="REQUERIMIENTOS SUBSANADOS"),1,0)) *(IF(OR(R25="NINGUNO", R25="CUMPLEN CON LO SOLICITADO"),1,0))</f>
        <v>0</v>
      </c>
      <c r="T25" s="616"/>
      <c r="U25" s="81"/>
      <c r="V25" s="81"/>
      <c r="W25" s="126">
        <v>10</v>
      </c>
      <c r="X25" s="127">
        <f t="shared" si="0"/>
        <v>0</v>
      </c>
      <c r="Y25" s="128" t="str">
        <f ca="1">VLOOKUP(X25,'5.2.2 EXPERIENCIA ESP'!BANDERA,2,FALSE)</f>
        <v>NO CUMPLE</v>
      </c>
      <c r="Z25" s="96" t="str">
        <f t="shared" ca="1" si="1"/>
        <v>NH</v>
      </c>
      <c r="AA25" s="81"/>
      <c r="AB25" s="81"/>
      <c r="AC25" s="81"/>
      <c r="AD25" s="127">
        <f t="shared" si="2"/>
        <v>0</v>
      </c>
      <c r="AE25" s="97" t="str">
        <f t="shared" ca="1" si="3"/>
        <v>NO CUMPLE</v>
      </c>
      <c r="AF25" s="104"/>
      <c r="AG25" s="96" t="s">
        <v>63</v>
      </c>
      <c r="AH25" s="3">
        <f t="shared" si="4"/>
        <v>314</v>
      </c>
      <c r="AI25" s="616"/>
    </row>
    <row r="26" spans="1:35" ht="24.75" hidden="1" customHeight="1">
      <c r="A26" s="99"/>
      <c r="B26" s="616"/>
      <c r="C26" s="616"/>
      <c r="D26" s="616"/>
      <c r="E26" s="616"/>
      <c r="F26" s="616"/>
      <c r="G26" s="616"/>
      <c r="H26" s="616"/>
      <c r="I26" s="616"/>
      <c r="J26" s="102"/>
      <c r="K26" s="3"/>
      <c r="L26" s="102"/>
      <c r="M26" s="3"/>
      <c r="N26" s="616"/>
      <c r="O26" s="616"/>
      <c r="P26" s="616"/>
      <c r="Q26" s="616"/>
      <c r="R26" s="616"/>
      <c r="S26" s="616"/>
      <c r="T26" s="616"/>
      <c r="U26" s="81"/>
      <c r="V26" s="81"/>
      <c r="W26" s="126">
        <v>10</v>
      </c>
      <c r="X26" s="127">
        <f t="shared" si="0"/>
        <v>0</v>
      </c>
      <c r="Y26" s="128" t="str">
        <f ca="1">VLOOKUP(X26,'5.2.2 EXPERIENCIA ESP'!BANDERA,2,FALSE)</f>
        <v>NO CUMPLE</v>
      </c>
      <c r="Z26" s="96" t="str">
        <f t="shared" ca="1" si="1"/>
        <v>NH</v>
      </c>
      <c r="AA26" s="81"/>
      <c r="AB26" s="81"/>
      <c r="AC26" s="81"/>
      <c r="AD26" s="127">
        <f t="shared" si="2"/>
        <v>0</v>
      </c>
      <c r="AE26" s="97" t="str">
        <f t="shared" ca="1" si="3"/>
        <v>NO CUMPLE</v>
      </c>
      <c r="AF26" s="104"/>
      <c r="AG26" s="96" t="s">
        <v>63</v>
      </c>
      <c r="AH26" s="3">
        <f t="shared" si="4"/>
        <v>336</v>
      </c>
      <c r="AI26" s="617"/>
    </row>
    <row r="27" spans="1:35" ht="24.75" hidden="1" customHeight="1">
      <c r="A27" s="99"/>
      <c r="B27" s="617"/>
      <c r="C27" s="617"/>
      <c r="D27" s="617"/>
      <c r="E27" s="617"/>
      <c r="F27" s="617"/>
      <c r="G27" s="617"/>
      <c r="H27" s="617"/>
      <c r="I27" s="617"/>
      <c r="J27" s="102"/>
      <c r="K27" s="3"/>
      <c r="L27" s="102"/>
      <c r="M27" s="3"/>
      <c r="N27" s="617"/>
      <c r="O27" s="617"/>
      <c r="P27" s="617"/>
      <c r="Q27" s="617"/>
      <c r="R27" s="617"/>
      <c r="S27" s="617"/>
      <c r="T27" s="617"/>
      <c r="U27" s="81"/>
      <c r="V27" s="81"/>
      <c r="W27" s="126">
        <v>10</v>
      </c>
      <c r="X27" s="127">
        <f t="shared" si="0"/>
        <v>0</v>
      </c>
      <c r="Y27" s="128" t="str">
        <f ca="1">VLOOKUP(X27,'5.2.2 EXPERIENCIA ESP'!BANDERA,2,FALSE)</f>
        <v>NO CUMPLE</v>
      </c>
      <c r="Z27" s="96" t="str">
        <f t="shared" ca="1" si="1"/>
        <v>NH</v>
      </c>
      <c r="AA27" s="81"/>
      <c r="AB27" s="81"/>
      <c r="AC27" s="81"/>
      <c r="AD27" s="127">
        <f t="shared" si="2"/>
        <v>0</v>
      </c>
      <c r="AE27" s="97">
        <f t="shared" ca="1" si="3"/>
        <v>0</v>
      </c>
      <c r="AF27" s="81"/>
      <c r="AG27" s="96" t="s">
        <v>63</v>
      </c>
      <c r="AH27" s="3">
        <f t="shared" si="4"/>
        <v>358</v>
      </c>
      <c r="AI27" s="81"/>
    </row>
    <row r="28" spans="1:35" ht="24.75" customHeight="1">
      <c r="A28" s="78"/>
      <c r="B28" s="698" t="str">
        <f>IF(S29=" "," ",IF(S29&gt;=$H$6,"CUMPLE CON LA EXPERIENCIA REQUERIDA","NO CUMPLE CON LA EXPERIENCIA REQUERIDA"))</f>
        <v>NO CUMPLE CON LA EXPERIENCIA REQUERIDA</v>
      </c>
      <c r="C28" s="699"/>
      <c r="D28" s="699"/>
      <c r="E28" s="699"/>
      <c r="F28" s="699"/>
      <c r="G28" s="699"/>
      <c r="H28" s="699"/>
      <c r="I28" s="699"/>
      <c r="J28" s="699"/>
      <c r="K28" s="699"/>
      <c r="L28" s="699"/>
      <c r="M28" s="699"/>
      <c r="N28" s="699"/>
      <c r="O28" s="700"/>
      <c r="P28" s="692" t="s">
        <v>69</v>
      </c>
      <c r="Q28" s="693"/>
      <c r="R28" s="129"/>
      <c r="S28" s="130">
        <f>IF(T13="SI",SUM(S13:S27),0)</f>
        <v>0</v>
      </c>
      <c r="T28" s="705" t="str">
        <f>IF(S29=" "," ",IF(S29&gt;=$H$6,"CUMPLE","NO CUMPLE"))</f>
        <v>NO CUMPLE</v>
      </c>
      <c r="U28" s="78"/>
      <c r="V28" s="78"/>
      <c r="W28" s="126">
        <v>11</v>
      </c>
      <c r="X28" s="127">
        <f t="shared" si="0"/>
        <v>0</v>
      </c>
      <c r="Y28" s="128" t="str">
        <f ca="1">VLOOKUP(X28,'5.2.2 EXPERIENCIA ESP'!BANDERA,2,FALSE)</f>
        <v>NO CUMPLE</v>
      </c>
      <c r="Z28" s="96" t="str">
        <f t="shared" ca="1" si="1"/>
        <v>NH</v>
      </c>
      <c r="AA28" s="78"/>
      <c r="AB28" s="78"/>
      <c r="AC28" s="78"/>
      <c r="AD28" s="127">
        <f t="shared" si="2"/>
        <v>0</v>
      </c>
      <c r="AE28" s="97" t="str">
        <f t="shared" ca="1" si="3"/>
        <v>CUMPLE</v>
      </c>
      <c r="AF28" s="78"/>
      <c r="AG28" s="96" t="s">
        <v>63</v>
      </c>
      <c r="AH28" s="3">
        <v>248</v>
      </c>
      <c r="AI28" s="78"/>
    </row>
    <row r="29" spans="1:35" ht="24.75" customHeight="1">
      <c r="A29" s="81"/>
      <c r="B29" s="701"/>
      <c r="C29" s="702"/>
      <c r="D29" s="702"/>
      <c r="E29" s="702"/>
      <c r="F29" s="702"/>
      <c r="G29" s="702"/>
      <c r="H29" s="702"/>
      <c r="I29" s="702"/>
      <c r="J29" s="702"/>
      <c r="K29" s="702"/>
      <c r="L29" s="702"/>
      <c r="M29" s="702"/>
      <c r="N29" s="702"/>
      <c r="O29" s="703"/>
      <c r="P29" s="692" t="s">
        <v>70</v>
      </c>
      <c r="Q29" s="693"/>
      <c r="R29" s="129"/>
      <c r="S29" s="131">
        <f>IFERROR((S28/$P$6)," ")</f>
        <v>0</v>
      </c>
      <c r="T29" s="617"/>
      <c r="U29" s="81"/>
      <c r="V29" s="81"/>
      <c r="W29" s="41"/>
      <c r="X29" s="41"/>
      <c r="Y29" s="41"/>
      <c r="Z29" s="41"/>
      <c r="AA29" s="81"/>
      <c r="AB29" s="81"/>
      <c r="AC29" s="81"/>
      <c r="AD29" s="81"/>
      <c r="AE29" s="81"/>
      <c r="AF29" s="81"/>
      <c r="AG29" s="81"/>
      <c r="AH29" s="81"/>
      <c r="AI29" s="81"/>
    </row>
    <row r="30" spans="1:35" ht="30" customHeight="1">
      <c r="A30" s="81"/>
      <c r="B30" s="81"/>
      <c r="C30" s="81"/>
      <c r="D30" s="81"/>
      <c r="E30" s="81"/>
      <c r="F30" s="81"/>
      <c r="G30" s="81"/>
      <c r="H30" s="81"/>
      <c r="I30" s="81"/>
      <c r="J30" s="81"/>
      <c r="K30" s="81"/>
      <c r="L30" s="81"/>
      <c r="M30" s="81"/>
      <c r="N30" s="81"/>
      <c r="O30" s="81"/>
      <c r="P30" s="81"/>
      <c r="Q30" s="81"/>
      <c r="R30" s="81"/>
      <c r="S30" s="81"/>
      <c r="T30" s="81"/>
      <c r="U30" s="81"/>
      <c r="V30" s="81"/>
      <c r="W30" s="41"/>
      <c r="X30" s="41"/>
      <c r="Y30" s="41"/>
      <c r="Z30" s="41"/>
      <c r="AA30" s="81"/>
      <c r="AB30" s="81"/>
      <c r="AC30" s="81"/>
      <c r="AD30" s="81"/>
      <c r="AE30" s="81"/>
      <c r="AF30" s="81"/>
      <c r="AG30" s="81"/>
      <c r="AH30" s="81"/>
      <c r="AI30" s="81"/>
    </row>
    <row r="31" spans="1:35" ht="30" customHeight="1">
      <c r="A31" s="41"/>
      <c r="B31" s="41"/>
      <c r="C31" s="41"/>
      <c r="D31" s="41"/>
      <c r="E31" s="121"/>
      <c r="F31" s="122"/>
      <c r="G31" s="122"/>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row>
    <row r="32" spans="1:35" ht="36" customHeight="1">
      <c r="A32" s="41"/>
      <c r="B32" s="123">
        <v>2</v>
      </c>
      <c r="C32" s="704" t="s">
        <v>71</v>
      </c>
      <c r="D32" s="695"/>
      <c r="E32" s="693"/>
      <c r="F32" s="694">
        <f>IFERROR(VLOOKUP(B32,LISTA_OFERENTES,2,FALSE)," ")</f>
        <v>0</v>
      </c>
      <c r="G32" s="695"/>
      <c r="H32" s="695"/>
      <c r="I32" s="695"/>
      <c r="J32" s="695"/>
      <c r="K32" s="695"/>
      <c r="L32" s="695"/>
      <c r="M32" s="695"/>
      <c r="N32" s="695"/>
      <c r="O32" s="693"/>
      <c r="P32" s="696" t="s">
        <v>44</v>
      </c>
      <c r="Q32" s="695"/>
      <c r="R32" s="693"/>
      <c r="S32" s="124">
        <f>5-(INT(COUNTBLANK(C35:C49))-10)</f>
        <v>0</v>
      </c>
      <c r="T32" s="78"/>
      <c r="U32" s="41"/>
      <c r="V32" s="41"/>
      <c r="W32" s="41"/>
      <c r="X32" s="41"/>
      <c r="Y32" s="41"/>
      <c r="Z32" s="41"/>
      <c r="AA32" s="41"/>
      <c r="AB32" s="41"/>
      <c r="AC32" s="41"/>
      <c r="AD32" s="41"/>
      <c r="AE32" s="41"/>
      <c r="AF32" s="41"/>
      <c r="AG32" s="41"/>
      <c r="AH32" s="41"/>
      <c r="AI32" s="41"/>
    </row>
    <row r="33" spans="1:35" ht="38.25" customHeight="1">
      <c r="A33" s="101"/>
      <c r="B33" s="651" t="s">
        <v>45</v>
      </c>
      <c r="C33" s="631" t="s">
        <v>46</v>
      </c>
      <c r="D33" s="631" t="s">
        <v>47</v>
      </c>
      <c r="E33" s="631" t="s">
        <v>48</v>
      </c>
      <c r="F33" s="631" t="s">
        <v>49</v>
      </c>
      <c r="G33" s="631" t="s">
        <v>50</v>
      </c>
      <c r="H33" s="631" t="s">
        <v>51</v>
      </c>
      <c r="I33" s="631" t="s">
        <v>52</v>
      </c>
      <c r="J33" s="635" t="s">
        <v>53</v>
      </c>
      <c r="K33" s="695"/>
      <c r="L33" s="695"/>
      <c r="M33" s="693"/>
      <c r="N33" s="631" t="s">
        <v>54</v>
      </c>
      <c r="O33" s="631" t="s">
        <v>55</v>
      </c>
      <c r="P33" s="109" t="s">
        <v>56</v>
      </c>
      <c r="Q33" s="109"/>
      <c r="R33" s="631" t="s">
        <v>57</v>
      </c>
      <c r="S33" s="631" t="s">
        <v>58</v>
      </c>
      <c r="T33" s="631" t="str">
        <f>T11</f>
        <v>CUMPLE CON EL REQUERIMIENTO OBLIGATORIO DE ESTAR CLASIFICADO EN LOS DOS CÓDIGOS DE LA CLASIFICAICÓN UNSPSC: 561115 y 561116.</v>
      </c>
      <c r="U33" s="110"/>
      <c r="V33" s="110"/>
      <c r="W33" s="41"/>
      <c r="X33" s="41"/>
      <c r="Y33" s="41"/>
      <c r="Z33" s="41"/>
      <c r="AA33" s="41"/>
      <c r="AB33" s="41"/>
      <c r="AC33" s="41"/>
      <c r="AD33" s="101"/>
      <c r="AE33" s="101"/>
      <c r="AF33" s="101"/>
      <c r="AG33" s="101"/>
      <c r="AH33" s="101"/>
      <c r="AI33" s="101"/>
    </row>
    <row r="34" spans="1:35" ht="81" customHeight="1">
      <c r="A34" s="101"/>
      <c r="B34" s="617"/>
      <c r="C34" s="617"/>
      <c r="D34" s="617"/>
      <c r="E34" s="617"/>
      <c r="F34" s="617"/>
      <c r="G34" s="617"/>
      <c r="H34" s="617"/>
      <c r="I34" s="617"/>
      <c r="J34" s="636" t="s">
        <v>72</v>
      </c>
      <c r="K34" s="695"/>
      <c r="L34" s="695"/>
      <c r="M34" s="693"/>
      <c r="N34" s="617"/>
      <c r="O34" s="617"/>
      <c r="P34" s="95" t="s">
        <v>15</v>
      </c>
      <c r="Q34" s="95" t="s">
        <v>62</v>
      </c>
      <c r="R34" s="617"/>
      <c r="S34" s="617"/>
      <c r="T34" s="617"/>
      <c r="U34" s="110"/>
      <c r="V34" s="110"/>
      <c r="W34" s="41"/>
      <c r="X34" s="41"/>
      <c r="Y34" s="41"/>
      <c r="Z34" s="41"/>
      <c r="AA34" s="41"/>
      <c r="AB34" s="41"/>
      <c r="AC34" s="41"/>
      <c r="AD34" s="101"/>
      <c r="AE34" s="101"/>
      <c r="AF34" s="101"/>
      <c r="AG34" s="101"/>
      <c r="AH34" s="101"/>
      <c r="AI34" s="101"/>
    </row>
    <row r="35" spans="1:35" ht="24.75" customHeight="1">
      <c r="A35" s="99"/>
      <c r="B35" s="697">
        <v>1</v>
      </c>
      <c r="C35" s="627"/>
      <c r="D35" s="627"/>
      <c r="E35" s="627"/>
      <c r="F35" s="627"/>
      <c r="G35" s="649"/>
      <c r="H35" s="639"/>
      <c r="I35" s="640"/>
      <c r="J35" s="102"/>
      <c r="K35" s="3">
        <f>+$K$13</f>
        <v>0</v>
      </c>
      <c r="L35" s="102"/>
      <c r="M35" s="3"/>
      <c r="N35" s="620"/>
      <c r="O35" s="620"/>
      <c r="P35" s="627"/>
      <c r="Q35" s="691"/>
      <c r="R35" s="691"/>
      <c r="S35" s="706">
        <f>IF(COUNTIF(J35:M37,"CUMPLE")&gt;=1,(G35*I35),0)* (IF(N35="PRESENTÓ CERTIFICADO",1,0))* (IF(O35="ACORDE A ITEM 5.2.1 (T.R.)",1,0) )* ( IF(OR(Q35="SIN OBSERVACIÓN", Q35="REQUERIMIENTOS SUBSANADOS"),1,0)) *(IF(OR(R35="NINGUNO", R35="CUMPLEN CON LO SOLICITADO"),1,0))</f>
        <v>0</v>
      </c>
      <c r="T35" s="707" t="s">
        <v>68</v>
      </c>
      <c r="U35" s="81"/>
      <c r="V35" s="81"/>
      <c r="W35" s="41"/>
      <c r="X35" s="41"/>
      <c r="Y35" s="41"/>
      <c r="Z35" s="41"/>
      <c r="AA35" s="41"/>
      <c r="AB35" s="41"/>
      <c r="AC35" s="41"/>
      <c r="AD35" s="81"/>
      <c r="AE35" s="81"/>
      <c r="AF35" s="81"/>
      <c r="AG35" s="81"/>
      <c r="AH35" s="81"/>
      <c r="AI35" s="81"/>
    </row>
    <row r="36" spans="1:35" ht="24.75" customHeight="1">
      <c r="A36" s="99"/>
      <c r="B36" s="616"/>
      <c r="C36" s="616"/>
      <c r="D36" s="616"/>
      <c r="E36" s="616"/>
      <c r="F36" s="616"/>
      <c r="G36" s="616"/>
      <c r="H36" s="616"/>
      <c r="I36" s="616"/>
      <c r="J36" s="102"/>
      <c r="K36" s="3">
        <f>+$K$14</f>
        <v>0</v>
      </c>
      <c r="L36" s="102"/>
      <c r="M36" s="3"/>
      <c r="N36" s="616"/>
      <c r="O36" s="616"/>
      <c r="P36" s="616"/>
      <c r="Q36" s="616"/>
      <c r="R36" s="616"/>
      <c r="S36" s="616"/>
      <c r="T36" s="616"/>
      <c r="U36" s="81"/>
      <c r="V36" s="81"/>
      <c r="W36" s="41"/>
      <c r="X36" s="41"/>
      <c r="Y36" s="41"/>
      <c r="Z36" s="41"/>
      <c r="AA36" s="41"/>
      <c r="AB36" s="41"/>
      <c r="AC36" s="41"/>
      <c r="AD36" s="81"/>
      <c r="AE36" s="81"/>
      <c r="AF36" s="81"/>
      <c r="AG36" s="81"/>
      <c r="AH36" s="81"/>
      <c r="AI36" s="81"/>
    </row>
    <row r="37" spans="1:35" ht="24.75" customHeight="1">
      <c r="A37" s="99"/>
      <c r="B37" s="617"/>
      <c r="C37" s="617"/>
      <c r="D37" s="617"/>
      <c r="E37" s="617"/>
      <c r="F37" s="617"/>
      <c r="G37" s="617"/>
      <c r="H37" s="617"/>
      <c r="I37" s="617"/>
      <c r="J37" s="102"/>
      <c r="K37" s="3"/>
      <c r="L37" s="102"/>
      <c r="M37" s="3"/>
      <c r="N37" s="617"/>
      <c r="O37" s="617"/>
      <c r="P37" s="617"/>
      <c r="Q37" s="617"/>
      <c r="R37" s="617"/>
      <c r="S37" s="617"/>
      <c r="T37" s="616"/>
      <c r="U37" s="81"/>
      <c r="V37" s="81"/>
      <c r="W37" s="41"/>
      <c r="X37" s="41"/>
      <c r="Y37" s="41"/>
      <c r="Z37" s="41"/>
      <c r="AA37" s="41"/>
      <c r="AB37" s="41"/>
      <c r="AC37" s="41"/>
      <c r="AD37" s="81"/>
      <c r="AE37" s="81"/>
      <c r="AF37" s="81"/>
      <c r="AG37" s="81"/>
      <c r="AH37" s="81"/>
      <c r="AI37" s="81"/>
    </row>
    <row r="38" spans="1:35" ht="24.75" customHeight="1">
      <c r="A38" s="99"/>
      <c r="B38" s="697">
        <v>2</v>
      </c>
      <c r="C38" s="638"/>
      <c r="D38" s="638"/>
      <c r="E38" s="638"/>
      <c r="F38" s="627"/>
      <c r="G38" s="642"/>
      <c r="H38" s="639"/>
      <c r="I38" s="641"/>
      <c r="J38" s="102"/>
      <c r="K38" s="3">
        <f>+$K$13</f>
        <v>0</v>
      </c>
      <c r="L38" s="102"/>
      <c r="M38" s="3"/>
      <c r="N38" s="620"/>
      <c r="O38" s="620"/>
      <c r="P38" s="627"/>
      <c r="Q38" s="690"/>
      <c r="R38" s="690"/>
      <c r="S38" s="706">
        <f>IF(COUNTIF(J38:M40,"CUMPLE")&gt;=1,(G38*I38),0)* (IF(N38="PRESENTÓ CERTIFICADO",1,0))* (IF(O38="ACORDE A ITEM 5.2.1 (T.R.)",1,0) )* ( IF(OR(Q38="SIN OBSERVACIÓN", Q38="REQUERIMIENTOS SUBSANADOS"),1,0)) *(IF(OR(R38="NINGUNO", R38="CUMPLEN CON LO SOLICITADO"),1,0))</f>
        <v>0</v>
      </c>
      <c r="T38" s="616"/>
      <c r="U38" s="81"/>
      <c r="V38" s="81"/>
      <c r="W38" s="41"/>
      <c r="X38" s="41"/>
      <c r="Y38" s="41"/>
      <c r="Z38" s="41"/>
      <c r="AA38" s="41"/>
      <c r="AB38" s="41"/>
      <c r="AC38" s="41"/>
      <c r="AD38" s="81"/>
      <c r="AE38" s="81"/>
      <c r="AF38" s="81"/>
      <c r="AG38" s="81"/>
      <c r="AH38" s="81"/>
      <c r="AI38" s="81"/>
    </row>
    <row r="39" spans="1:35" ht="24.75" customHeight="1">
      <c r="A39" s="99"/>
      <c r="B39" s="616"/>
      <c r="C39" s="616"/>
      <c r="D39" s="616"/>
      <c r="E39" s="616"/>
      <c r="F39" s="616"/>
      <c r="G39" s="616"/>
      <c r="H39" s="616"/>
      <c r="I39" s="616"/>
      <c r="J39" s="102"/>
      <c r="K39" s="3">
        <f>+$K$14</f>
        <v>0</v>
      </c>
      <c r="L39" s="102"/>
      <c r="M39" s="3"/>
      <c r="N39" s="616"/>
      <c r="O39" s="616"/>
      <c r="P39" s="616"/>
      <c r="Q39" s="616"/>
      <c r="R39" s="616"/>
      <c r="S39" s="616"/>
      <c r="T39" s="616"/>
      <c r="U39" s="81"/>
      <c r="V39" s="81"/>
      <c r="W39" s="41"/>
      <c r="X39" s="41"/>
      <c r="Y39" s="41"/>
      <c r="Z39" s="41"/>
      <c r="AA39" s="41"/>
      <c r="AB39" s="41"/>
      <c r="AC39" s="41"/>
      <c r="AD39" s="81"/>
      <c r="AE39" s="81"/>
      <c r="AF39" s="81"/>
      <c r="AG39" s="81"/>
      <c r="AH39" s="81"/>
      <c r="AI39" s="81"/>
    </row>
    <row r="40" spans="1:35" ht="24.75" customHeight="1">
      <c r="A40" s="99"/>
      <c r="B40" s="617"/>
      <c r="C40" s="617"/>
      <c r="D40" s="617"/>
      <c r="E40" s="617"/>
      <c r="F40" s="617"/>
      <c r="G40" s="617"/>
      <c r="H40" s="617"/>
      <c r="I40" s="617"/>
      <c r="J40" s="102"/>
      <c r="K40" s="3"/>
      <c r="L40" s="102"/>
      <c r="M40" s="3"/>
      <c r="N40" s="617"/>
      <c r="O40" s="617"/>
      <c r="P40" s="617"/>
      <c r="Q40" s="617"/>
      <c r="R40" s="617"/>
      <c r="S40" s="617"/>
      <c r="T40" s="616"/>
      <c r="U40" s="81"/>
      <c r="V40" s="81"/>
      <c r="W40" s="41"/>
      <c r="X40" s="41"/>
      <c r="Y40" s="41"/>
      <c r="Z40" s="41"/>
      <c r="AA40" s="41"/>
      <c r="AB40" s="41"/>
      <c r="AC40" s="41"/>
      <c r="AD40" s="81"/>
      <c r="AE40" s="81"/>
      <c r="AF40" s="81"/>
      <c r="AG40" s="81"/>
      <c r="AH40" s="81"/>
      <c r="AI40" s="81"/>
    </row>
    <row r="41" spans="1:35" ht="24.75" customHeight="1">
      <c r="A41" s="99"/>
      <c r="B41" s="697">
        <v>3</v>
      </c>
      <c r="C41" s="627"/>
      <c r="D41" s="627"/>
      <c r="E41" s="627"/>
      <c r="F41" s="627"/>
      <c r="G41" s="649"/>
      <c r="H41" s="639"/>
      <c r="I41" s="640"/>
      <c r="J41" s="102"/>
      <c r="K41" s="3">
        <f>+$K$13</f>
        <v>0</v>
      </c>
      <c r="L41" s="102"/>
      <c r="M41" s="3"/>
      <c r="N41" s="620"/>
      <c r="O41" s="620"/>
      <c r="P41" s="627"/>
      <c r="Q41" s="691"/>
      <c r="R41" s="691"/>
      <c r="S41" s="706">
        <f>IF(COUNTIF(J41:M43,"CUMPLE")&gt;=1,(G41*I41),0)* (IF(N41="PRESENTÓ CERTIFICADO",1,0))* (IF(O41="ACORDE A ITEM 5.2.1 (T.R.)",1,0) )* ( IF(OR(Q41="SIN OBSERVACIÓN", Q41="REQUERIMIENTOS SUBSANADOS"),1,0)) *(IF(OR(R41="NINGUNO", R41="CUMPLEN CON LO SOLICITADO"),1,0))</f>
        <v>0</v>
      </c>
      <c r="T41" s="616"/>
      <c r="U41" s="81"/>
      <c r="V41" s="81"/>
      <c r="W41" s="41"/>
      <c r="X41" s="41"/>
      <c r="Y41" s="41"/>
      <c r="Z41" s="41"/>
      <c r="AA41" s="41"/>
      <c r="AB41" s="41"/>
      <c r="AC41" s="41"/>
      <c r="AD41" s="81"/>
      <c r="AE41" s="81"/>
      <c r="AF41" s="81"/>
      <c r="AG41" s="81"/>
      <c r="AH41" s="81"/>
      <c r="AI41" s="81"/>
    </row>
    <row r="42" spans="1:35" ht="24.75" customHeight="1">
      <c r="A42" s="99"/>
      <c r="B42" s="616"/>
      <c r="C42" s="616"/>
      <c r="D42" s="616"/>
      <c r="E42" s="616"/>
      <c r="F42" s="616"/>
      <c r="G42" s="616"/>
      <c r="H42" s="616"/>
      <c r="I42" s="616"/>
      <c r="J42" s="102"/>
      <c r="K42" s="3">
        <f>+$K$14</f>
        <v>0</v>
      </c>
      <c r="L42" s="102"/>
      <c r="M42" s="3"/>
      <c r="N42" s="616"/>
      <c r="O42" s="616"/>
      <c r="P42" s="616"/>
      <c r="Q42" s="616"/>
      <c r="R42" s="616"/>
      <c r="S42" s="616"/>
      <c r="T42" s="616"/>
      <c r="U42" s="81"/>
      <c r="V42" s="81"/>
      <c r="W42" s="41"/>
      <c r="X42" s="41"/>
      <c r="Y42" s="41"/>
      <c r="Z42" s="41"/>
      <c r="AA42" s="41"/>
      <c r="AB42" s="41"/>
      <c r="AC42" s="41"/>
      <c r="AD42" s="81"/>
      <c r="AE42" s="81"/>
      <c r="AF42" s="81"/>
      <c r="AG42" s="81"/>
      <c r="AH42" s="81"/>
      <c r="AI42" s="81"/>
    </row>
    <row r="43" spans="1:35" ht="24.75" customHeight="1">
      <c r="A43" s="99"/>
      <c r="B43" s="617"/>
      <c r="C43" s="617"/>
      <c r="D43" s="617"/>
      <c r="E43" s="617"/>
      <c r="F43" s="617"/>
      <c r="G43" s="617"/>
      <c r="H43" s="617"/>
      <c r="I43" s="617"/>
      <c r="J43" s="102"/>
      <c r="K43" s="3"/>
      <c r="L43" s="102"/>
      <c r="M43" s="3"/>
      <c r="N43" s="617"/>
      <c r="O43" s="617"/>
      <c r="P43" s="617"/>
      <c r="Q43" s="617"/>
      <c r="R43" s="617"/>
      <c r="S43" s="617"/>
      <c r="T43" s="616"/>
      <c r="U43" s="81"/>
      <c r="V43" s="81"/>
      <c r="W43" s="41"/>
      <c r="X43" s="41"/>
      <c r="Y43" s="41"/>
      <c r="Z43" s="41"/>
      <c r="AA43" s="41"/>
      <c r="AB43" s="41"/>
      <c r="AC43" s="41"/>
      <c r="AD43" s="81"/>
      <c r="AE43" s="81"/>
      <c r="AF43" s="81"/>
      <c r="AG43" s="81"/>
      <c r="AH43" s="81"/>
      <c r="AI43" s="81"/>
    </row>
    <row r="44" spans="1:35" ht="24.75" hidden="1" customHeight="1">
      <c r="A44" s="99"/>
      <c r="B44" s="697">
        <v>4</v>
      </c>
      <c r="C44" s="638"/>
      <c r="D44" s="638"/>
      <c r="E44" s="638"/>
      <c r="F44" s="638"/>
      <c r="G44" s="642"/>
      <c r="H44" s="639"/>
      <c r="I44" s="641"/>
      <c r="J44" s="102"/>
      <c r="K44" s="3"/>
      <c r="L44" s="102"/>
      <c r="M44" s="3"/>
      <c r="N44" s="620"/>
      <c r="O44" s="620"/>
      <c r="P44" s="623"/>
      <c r="Q44" s="690"/>
      <c r="R44" s="690"/>
      <c r="S44" s="706">
        <f>IF(COUNTIF(J44:M46,"CUMPLE")&gt;=1,(G44*I44),0)* (IF(N44="PRESENTÓ CERTIFICADO",1,0))* (IF(O44="ACORDE A ITEM 5.2.1 (T.R.)",1,0) )* ( IF(OR(Q44="SIN OBSERVACIÓN", Q44="REQUERIMIENTOS SUBSANADOS"),1,0)) *(IF(OR(R44="NINGUNO", R44="CUMPLEN CON LO SOLICITADO"),1,0))</f>
        <v>0</v>
      </c>
      <c r="T44" s="616"/>
      <c r="U44" s="81"/>
      <c r="V44" s="81"/>
      <c r="W44" s="41"/>
      <c r="X44" s="41"/>
      <c r="Y44" s="41"/>
      <c r="Z44" s="41"/>
      <c r="AA44" s="41"/>
      <c r="AB44" s="41"/>
      <c r="AC44" s="41"/>
      <c r="AD44" s="81"/>
      <c r="AE44" s="81"/>
      <c r="AF44" s="81"/>
      <c r="AG44" s="81"/>
      <c r="AH44" s="81"/>
      <c r="AI44" s="81"/>
    </row>
    <row r="45" spans="1:35" ht="24.75" hidden="1" customHeight="1">
      <c r="A45" s="99"/>
      <c r="B45" s="616"/>
      <c r="C45" s="616"/>
      <c r="D45" s="616"/>
      <c r="E45" s="616"/>
      <c r="F45" s="616"/>
      <c r="G45" s="616"/>
      <c r="H45" s="616"/>
      <c r="I45" s="616"/>
      <c r="J45" s="102"/>
      <c r="K45" s="3"/>
      <c r="L45" s="102"/>
      <c r="M45" s="3"/>
      <c r="N45" s="616"/>
      <c r="O45" s="616"/>
      <c r="P45" s="616"/>
      <c r="Q45" s="616"/>
      <c r="R45" s="616"/>
      <c r="S45" s="616"/>
      <c r="T45" s="616"/>
      <c r="U45" s="81"/>
      <c r="V45" s="81"/>
      <c r="W45" s="41"/>
      <c r="X45" s="41"/>
      <c r="Y45" s="41"/>
      <c r="Z45" s="41"/>
      <c r="AA45" s="41"/>
      <c r="AB45" s="41"/>
      <c r="AC45" s="41"/>
      <c r="AD45" s="81"/>
      <c r="AE45" s="81"/>
      <c r="AF45" s="81"/>
      <c r="AG45" s="81"/>
      <c r="AH45" s="81"/>
      <c r="AI45" s="81"/>
    </row>
    <row r="46" spans="1:35" ht="24.75" hidden="1" customHeight="1">
      <c r="A46" s="99"/>
      <c r="B46" s="617"/>
      <c r="C46" s="617"/>
      <c r="D46" s="617"/>
      <c r="E46" s="617"/>
      <c r="F46" s="617"/>
      <c r="G46" s="617"/>
      <c r="H46" s="617"/>
      <c r="I46" s="617"/>
      <c r="J46" s="102"/>
      <c r="K46" s="3"/>
      <c r="L46" s="102"/>
      <c r="M46" s="3"/>
      <c r="N46" s="617"/>
      <c r="O46" s="617"/>
      <c r="P46" s="617"/>
      <c r="Q46" s="617"/>
      <c r="R46" s="617"/>
      <c r="S46" s="617"/>
      <c r="T46" s="616"/>
      <c r="U46" s="81"/>
      <c r="V46" s="81"/>
      <c r="W46" s="41"/>
      <c r="X46" s="41"/>
      <c r="Y46" s="41"/>
      <c r="Z46" s="41"/>
      <c r="AA46" s="41"/>
      <c r="AB46" s="41"/>
      <c r="AC46" s="41"/>
      <c r="AD46" s="81"/>
      <c r="AE46" s="81"/>
      <c r="AF46" s="81"/>
      <c r="AG46" s="81"/>
      <c r="AH46" s="81"/>
      <c r="AI46" s="81"/>
    </row>
    <row r="47" spans="1:35" ht="24.75" hidden="1" customHeight="1">
      <c r="A47" s="99"/>
      <c r="B47" s="697">
        <v>5</v>
      </c>
      <c r="C47" s="627"/>
      <c r="D47" s="627"/>
      <c r="E47" s="627"/>
      <c r="F47" s="627"/>
      <c r="G47" s="649"/>
      <c r="H47" s="639"/>
      <c r="I47" s="640"/>
      <c r="J47" s="102"/>
      <c r="K47" s="3"/>
      <c r="L47" s="102"/>
      <c r="M47" s="3"/>
      <c r="N47" s="620"/>
      <c r="O47" s="620"/>
      <c r="P47" s="627"/>
      <c r="Q47" s="691"/>
      <c r="R47" s="691"/>
      <c r="S47" s="706">
        <f>IF(COUNTIF(J47:M49,"CUMPLE")&gt;=1,(G47*I47),0)* (IF(N47="PRESENTÓ CERTIFICADO",1,0))* (IF(O47="ACORDE A ITEM 5.2.1 (T.R.)",1,0) )* ( IF(OR(Q47="SIN OBSERVACIÓN", Q47="REQUERIMIENTOS SUBSANADOS"),1,0)) *(IF(OR(R47="NINGUNO", R47="CUMPLEN CON LO SOLICITADO"),1,0))</f>
        <v>0</v>
      </c>
      <c r="T47" s="616"/>
      <c r="U47" s="81"/>
      <c r="V47" s="81"/>
      <c r="W47" s="41"/>
      <c r="X47" s="41"/>
      <c r="Y47" s="41"/>
      <c r="Z47" s="41"/>
      <c r="AA47" s="41"/>
      <c r="AB47" s="41"/>
      <c r="AC47" s="41"/>
      <c r="AD47" s="81"/>
      <c r="AE47" s="81"/>
      <c r="AF47" s="81"/>
      <c r="AG47" s="81"/>
      <c r="AH47" s="81"/>
      <c r="AI47" s="81"/>
    </row>
    <row r="48" spans="1:35" ht="24.75" hidden="1" customHeight="1">
      <c r="A48" s="99"/>
      <c r="B48" s="616"/>
      <c r="C48" s="616"/>
      <c r="D48" s="616"/>
      <c r="E48" s="616"/>
      <c r="F48" s="616"/>
      <c r="G48" s="616"/>
      <c r="H48" s="616"/>
      <c r="I48" s="616"/>
      <c r="J48" s="102"/>
      <c r="K48" s="3"/>
      <c r="L48" s="102"/>
      <c r="M48" s="3"/>
      <c r="N48" s="616"/>
      <c r="O48" s="616"/>
      <c r="P48" s="616"/>
      <c r="Q48" s="616"/>
      <c r="R48" s="616"/>
      <c r="S48" s="616"/>
      <c r="T48" s="616"/>
      <c r="U48" s="81"/>
      <c r="V48" s="81"/>
      <c r="W48" s="41"/>
      <c r="X48" s="41"/>
      <c r="Y48" s="41"/>
      <c r="Z48" s="41"/>
      <c r="AA48" s="41"/>
      <c r="AB48" s="41"/>
      <c r="AC48" s="41"/>
      <c r="AD48" s="81"/>
      <c r="AE48" s="81"/>
      <c r="AF48" s="81"/>
      <c r="AG48" s="81"/>
      <c r="AH48" s="81"/>
      <c r="AI48" s="81"/>
    </row>
    <row r="49" spans="1:35" ht="24.75" hidden="1" customHeight="1">
      <c r="A49" s="99"/>
      <c r="B49" s="617"/>
      <c r="C49" s="617"/>
      <c r="D49" s="617"/>
      <c r="E49" s="617"/>
      <c r="F49" s="617"/>
      <c r="G49" s="617"/>
      <c r="H49" s="617"/>
      <c r="I49" s="617"/>
      <c r="J49" s="102"/>
      <c r="K49" s="3"/>
      <c r="L49" s="102"/>
      <c r="M49" s="3"/>
      <c r="N49" s="617"/>
      <c r="O49" s="617"/>
      <c r="P49" s="617"/>
      <c r="Q49" s="617"/>
      <c r="R49" s="617"/>
      <c r="S49" s="617"/>
      <c r="T49" s="617"/>
      <c r="U49" s="81"/>
      <c r="V49" s="81"/>
      <c r="W49" s="41"/>
      <c r="X49" s="41"/>
      <c r="Y49" s="41"/>
      <c r="Z49" s="41"/>
      <c r="AA49" s="81"/>
      <c r="AB49" s="81"/>
      <c r="AC49" s="81"/>
      <c r="AD49" s="81"/>
      <c r="AE49" s="81"/>
      <c r="AF49" s="81"/>
      <c r="AG49" s="81"/>
      <c r="AH49" s="81"/>
      <c r="AI49" s="81"/>
    </row>
    <row r="50" spans="1:35" ht="24.75" customHeight="1">
      <c r="A50" s="78"/>
      <c r="B50" s="698" t="str">
        <f>IF(S51=" "," ",IF(S51&gt;=$H$6,"CUMPLE CON LA EXPERIENCIA REQUERIDA","NO CUMPLE CON LA EXPERIENCIA REQUERIDA"))</f>
        <v>NO CUMPLE CON LA EXPERIENCIA REQUERIDA</v>
      </c>
      <c r="C50" s="699"/>
      <c r="D50" s="699"/>
      <c r="E50" s="699"/>
      <c r="F50" s="699"/>
      <c r="G50" s="699"/>
      <c r="H50" s="699"/>
      <c r="I50" s="699"/>
      <c r="J50" s="699"/>
      <c r="K50" s="699"/>
      <c r="L50" s="699"/>
      <c r="M50" s="699"/>
      <c r="N50" s="699"/>
      <c r="O50" s="700"/>
      <c r="P50" s="692" t="s">
        <v>69</v>
      </c>
      <c r="Q50" s="693"/>
      <c r="R50" s="129"/>
      <c r="S50" s="130">
        <f>IF(T35="SI",SUM(S35:S49),0)</f>
        <v>0</v>
      </c>
      <c r="T50" s="705" t="str">
        <f>IF(S51=" "," ",IF(S51&gt;=$H$6,"CUMPLE","NO CUMPLE"))</f>
        <v>NO CUMPLE</v>
      </c>
      <c r="U50" s="78"/>
      <c r="V50" s="78"/>
      <c r="W50" s="41"/>
      <c r="X50" s="41"/>
      <c r="Y50" s="41"/>
      <c r="Z50" s="41"/>
      <c r="AA50" s="78"/>
      <c r="AB50" s="78"/>
      <c r="AC50" s="78"/>
      <c r="AD50" s="78"/>
      <c r="AE50" s="78"/>
      <c r="AF50" s="78"/>
      <c r="AG50" s="78"/>
      <c r="AH50" s="78"/>
      <c r="AI50" s="78"/>
    </row>
    <row r="51" spans="1:35" ht="24.75" customHeight="1">
      <c r="A51" s="81"/>
      <c r="B51" s="701"/>
      <c r="C51" s="702"/>
      <c r="D51" s="702"/>
      <c r="E51" s="702"/>
      <c r="F51" s="702"/>
      <c r="G51" s="702"/>
      <c r="H51" s="702"/>
      <c r="I51" s="702"/>
      <c r="J51" s="702"/>
      <c r="K51" s="702"/>
      <c r="L51" s="702"/>
      <c r="M51" s="702"/>
      <c r="N51" s="702"/>
      <c r="O51" s="703"/>
      <c r="P51" s="692" t="s">
        <v>70</v>
      </c>
      <c r="Q51" s="693"/>
      <c r="R51" s="129"/>
      <c r="S51" s="131">
        <f>IFERROR((S50/$P$6)," ")</f>
        <v>0</v>
      </c>
      <c r="T51" s="617"/>
      <c r="U51" s="81"/>
      <c r="V51" s="81"/>
      <c r="W51" s="41"/>
      <c r="X51" s="41"/>
      <c r="Y51" s="41"/>
      <c r="Z51" s="41"/>
      <c r="AA51" s="81"/>
      <c r="AB51" s="81"/>
      <c r="AC51" s="81"/>
      <c r="AD51" s="81"/>
      <c r="AE51" s="81"/>
      <c r="AF51" s="81"/>
      <c r="AG51" s="81"/>
      <c r="AH51" s="81"/>
      <c r="AI51" s="81"/>
    </row>
    <row r="52" spans="1:35" ht="30" customHeight="1">
      <c r="A52" s="41"/>
      <c r="B52" s="41"/>
      <c r="C52" s="41"/>
      <c r="D52" s="41"/>
      <c r="E52" s="121"/>
      <c r="F52" s="122"/>
      <c r="G52" s="122"/>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row>
    <row r="53" spans="1:35" ht="30" customHeight="1">
      <c r="A53" s="41"/>
      <c r="B53" s="41"/>
      <c r="C53" s="41"/>
      <c r="D53" s="41"/>
      <c r="E53" s="121"/>
      <c r="F53" s="122"/>
      <c r="G53" s="122"/>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row>
    <row r="54" spans="1:35" ht="36" customHeight="1">
      <c r="A54" s="41"/>
      <c r="B54" s="123">
        <v>3</v>
      </c>
      <c r="C54" s="704" t="s">
        <v>71</v>
      </c>
      <c r="D54" s="695"/>
      <c r="E54" s="693"/>
      <c r="F54" s="694">
        <f>IFERROR(VLOOKUP(B54,LISTA_OFERENTES,2,FALSE)," ")</f>
        <v>0</v>
      </c>
      <c r="G54" s="695"/>
      <c r="H54" s="695"/>
      <c r="I54" s="695"/>
      <c r="J54" s="695"/>
      <c r="K54" s="695"/>
      <c r="L54" s="695"/>
      <c r="M54" s="695"/>
      <c r="N54" s="695"/>
      <c r="O54" s="693"/>
      <c r="P54" s="696" t="s">
        <v>44</v>
      </c>
      <c r="Q54" s="695"/>
      <c r="R54" s="693"/>
      <c r="S54" s="124">
        <f>5-(INT(COUNTBLANK(C57:C71))-10)</f>
        <v>3</v>
      </c>
      <c r="T54" s="78"/>
      <c r="U54" s="41"/>
      <c r="V54" s="41"/>
      <c r="W54" s="41"/>
      <c r="X54" s="41"/>
      <c r="Y54" s="41"/>
      <c r="Z54" s="41"/>
      <c r="AA54" s="41"/>
      <c r="AB54" s="41"/>
      <c r="AC54" s="41"/>
      <c r="AD54" s="41"/>
      <c r="AE54" s="41"/>
      <c r="AF54" s="41"/>
      <c r="AG54" s="41"/>
      <c r="AH54" s="41"/>
      <c r="AI54" s="41"/>
    </row>
    <row r="55" spans="1:35" ht="57" customHeight="1">
      <c r="A55" s="101"/>
      <c r="B55" s="651" t="s">
        <v>45</v>
      </c>
      <c r="C55" s="631" t="s">
        <v>46</v>
      </c>
      <c r="D55" s="631" t="s">
        <v>47</v>
      </c>
      <c r="E55" s="631" t="s">
        <v>48</v>
      </c>
      <c r="F55" s="631" t="s">
        <v>49</v>
      </c>
      <c r="G55" s="631" t="s">
        <v>50</v>
      </c>
      <c r="H55" s="631" t="s">
        <v>51</v>
      </c>
      <c r="I55" s="631" t="s">
        <v>52</v>
      </c>
      <c r="J55" s="635" t="s">
        <v>53</v>
      </c>
      <c r="K55" s="695"/>
      <c r="L55" s="695"/>
      <c r="M55" s="693"/>
      <c r="N55" s="631" t="s">
        <v>54</v>
      </c>
      <c r="O55" s="631" t="s">
        <v>55</v>
      </c>
      <c r="P55" s="109" t="s">
        <v>56</v>
      </c>
      <c r="Q55" s="109"/>
      <c r="R55" s="631" t="s">
        <v>57</v>
      </c>
      <c r="S55" s="631" t="s">
        <v>58</v>
      </c>
      <c r="T55" s="631" t="str">
        <f>T11</f>
        <v>CUMPLE CON EL REQUERIMIENTO OBLIGATORIO DE ESTAR CLASIFICADO EN LOS DOS CÓDIGOS DE LA CLASIFICAICÓN UNSPSC: 561115 y 561116.</v>
      </c>
      <c r="U55" s="110"/>
      <c r="V55" s="110"/>
      <c r="W55" s="41"/>
      <c r="X55" s="41"/>
      <c r="Y55" s="41"/>
      <c r="Z55" s="41"/>
      <c r="AA55" s="41"/>
      <c r="AB55" s="41"/>
      <c r="AC55" s="41"/>
      <c r="AD55" s="101"/>
      <c r="AE55" s="101"/>
      <c r="AF55" s="101"/>
      <c r="AG55" s="101"/>
      <c r="AH55" s="101"/>
      <c r="AI55" s="101"/>
    </row>
    <row r="56" spans="1:35" ht="51" customHeight="1">
      <c r="A56" s="101"/>
      <c r="B56" s="617"/>
      <c r="C56" s="617"/>
      <c r="D56" s="617"/>
      <c r="E56" s="617"/>
      <c r="F56" s="617"/>
      <c r="G56" s="617"/>
      <c r="H56" s="617"/>
      <c r="I56" s="617"/>
      <c r="J56" s="636" t="s">
        <v>72</v>
      </c>
      <c r="K56" s="695"/>
      <c r="L56" s="695"/>
      <c r="M56" s="693"/>
      <c r="N56" s="617"/>
      <c r="O56" s="617"/>
      <c r="P56" s="95" t="s">
        <v>15</v>
      </c>
      <c r="Q56" s="95" t="s">
        <v>62</v>
      </c>
      <c r="R56" s="617"/>
      <c r="S56" s="617"/>
      <c r="T56" s="617"/>
      <c r="U56" s="110"/>
      <c r="V56" s="110"/>
      <c r="W56" s="41"/>
      <c r="X56" s="41"/>
      <c r="Y56" s="41"/>
      <c r="Z56" s="41"/>
      <c r="AA56" s="41"/>
      <c r="AB56" s="41"/>
      <c r="AC56" s="41"/>
      <c r="AD56" s="101"/>
      <c r="AE56" s="101"/>
      <c r="AF56" s="101"/>
      <c r="AG56" s="101"/>
      <c r="AH56" s="101"/>
      <c r="AI56" s="101"/>
    </row>
    <row r="57" spans="1:35" ht="24.75" customHeight="1">
      <c r="A57" s="99"/>
      <c r="B57" s="697">
        <v>1</v>
      </c>
      <c r="C57" s="627">
        <v>89</v>
      </c>
      <c r="D57" s="627" t="s">
        <v>110</v>
      </c>
      <c r="E57" s="627" t="s">
        <v>111</v>
      </c>
      <c r="F57" s="627" t="s">
        <v>94</v>
      </c>
      <c r="G57" s="649">
        <v>271.47000000000003</v>
      </c>
      <c r="H57" s="639" t="s">
        <v>64</v>
      </c>
      <c r="I57" s="640">
        <v>1</v>
      </c>
      <c r="J57" s="100" t="s">
        <v>36</v>
      </c>
      <c r="K57" s="3">
        <f>+$K$13</f>
        <v>0</v>
      </c>
      <c r="L57" s="102"/>
      <c r="M57" s="3"/>
      <c r="N57" s="620" t="s">
        <v>65</v>
      </c>
      <c r="O57" s="620" t="s">
        <v>75</v>
      </c>
      <c r="P57" s="627"/>
      <c r="Q57" s="691" t="s">
        <v>66</v>
      </c>
      <c r="R57" s="691" t="s">
        <v>67</v>
      </c>
      <c r="S57" s="706">
        <f>IF(COUNTIF(J57:M59,"CUMPLE")&gt;=1,(G57*I57),0)* (IF(N57="PRESENTÓ CERTIFICADO",1,0))* (IF(O57="ACORDE A ITEM 5.2.1 (T.R.)",1,0) )* ( IF(OR(Q57="SIN OBSERVACIÓN", Q57="REQUERIMIENTOS SUBSANADOS"),1,0)) *(IF(OR(R57="NINGUNO", R57="CUMPLEN CON LO SOLICITADO"),1,0))</f>
        <v>271.47000000000003</v>
      </c>
      <c r="T57" s="707" t="s">
        <v>68</v>
      </c>
      <c r="U57" s="81"/>
      <c r="V57" s="81"/>
      <c r="W57" s="41"/>
      <c r="X57" s="41"/>
      <c r="Y57" s="41"/>
      <c r="Z57" s="41"/>
      <c r="AA57" s="41"/>
      <c r="AB57" s="41"/>
      <c r="AC57" s="41"/>
      <c r="AD57" s="81"/>
      <c r="AE57" s="81"/>
      <c r="AF57" s="81"/>
      <c r="AG57" s="81"/>
      <c r="AH57" s="81"/>
      <c r="AI57" s="81"/>
    </row>
    <row r="58" spans="1:35" ht="24.75" customHeight="1">
      <c r="A58" s="99"/>
      <c r="B58" s="616"/>
      <c r="C58" s="616"/>
      <c r="D58" s="616"/>
      <c r="E58" s="616"/>
      <c r="F58" s="616"/>
      <c r="G58" s="616"/>
      <c r="H58" s="616"/>
      <c r="I58" s="616"/>
      <c r="J58" s="100" t="s">
        <v>36</v>
      </c>
      <c r="K58" s="3">
        <f>+$K$14</f>
        <v>0</v>
      </c>
      <c r="L58" s="102"/>
      <c r="M58" s="3"/>
      <c r="N58" s="616"/>
      <c r="O58" s="616"/>
      <c r="P58" s="616"/>
      <c r="Q58" s="616"/>
      <c r="R58" s="616"/>
      <c r="S58" s="616"/>
      <c r="T58" s="616"/>
      <c r="U58" s="81"/>
      <c r="V58" s="81"/>
      <c r="W58" s="41"/>
      <c r="X58" s="41"/>
      <c r="Y58" s="41"/>
      <c r="Z58" s="41"/>
      <c r="AA58" s="41"/>
      <c r="AB58" s="41"/>
      <c r="AC58" s="41"/>
      <c r="AD58" s="81"/>
      <c r="AE58" s="81"/>
      <c r="AF58" s="81"/>
      <c r="AG58" s="81"/>
      <c r="AH58" s="81"/>
      <c r="AI58" s="81"/>
    </row>
    <row r="59" spans="1:35" ht="24.75" customHeight="1">
      <c r="A59" s="99"/>
      <c r="B59" s="617"/>
      <c r="C59" s="617"/>
      <c r="D59" s="617"/>
      <c r="E59" s="617"/>
      <c r="F59" s="617"/>
      <c r="G59" s="617"/>
      <c r="H59" s="617"/>
      <c r="I59" s="617"/>
      <c r="J59" s="102"/>
      <c r="K59" s="3"/>
      <c r="L59" s="102"/>
      <c r="M59" s="3"/>
      <c r="N59" s="617"/>
      <c r="O59" s="617"/>
      <c r="P59" s="617"/>
      <c r="Q59" s="617"/>
      <c r="R59" s="617"/>
      <c r="S59" s="617"/>
      <c r="T59" s="616"/>
      <c r="U59" s="81"/>
      <c r="V59" s="81"/>
      <c r="W59" s="41"/>
      <c r="X59" s="41"/>
      <c r="Y59" s="41"/>
      <c r="Z59" s="41"/>
      <c r="AA59" s="41"/>
      <c r="AB59" s="41"/>
      <c r="AC59" s="41"/>
      <c r="AD59" s="81"/>
      <c r="AE59" s="81"/>
      <c r="AF59" s="81"/>
      <c r="AG59" s="81"/>
      <c r="AH59" s="81"/>
      <c r="AI59" s="81"/>
    </row>
    <row r="60" spans="1:35" ht="24.75" customHeight="1">
      <c r="A60" s="99"/>
      <c r="B60" s="697">
        <v>2</v>
      </c>
      <c r="C60" s="638">
        <v>75</v>
      </c>
      <c r="D60" s="638">
        <v>34</v>
      </c>
      <c r="E60" s="638" t="s">
        <v>112</v>
      </c>
      <c r="F60" s="627" t="s">
        <v>113</v>
      </c>
      <c r="G60" s="642">
        <v>72.290000000000006</v>
      </c>
      <c r="H60" s="639" t="s">
        <v>64</v>
      </c>
      <c r="I60" s="641">
        <v>1</v>
      </c>
      <c r="J60" s="100" t="s">
        <v>36</v>
      </c>
      <c r="K60" s="3">
        <f>+$K$13</f>
        <v>0</v>
      </c>
      <c r="L60" s="102"/>
      <c r="M60" s="3"/>
      <c r="N60" s="620" t="s">
        <v>65</v>
      </c>
      <c r="O60" s="620" t="s">
        <v>75</v>
      </c>
      <c r="P60" s="623"/>
      <c r="Q60" s="690" t="s">
        <v>66</v>
      </c>
      <c r="R60" s="690" t="s">
        <v>67</v>
      </c>
      <c r="S60" s="706">
        <f>IF(COUNTIF(J60:M62,"CUMPLE")&gt;=1,(G60*I60),0)* (IF(N60="PRESENTÓ CERTIFICADO",1,0))* (IF(O60="ACORDE A ITEM 5.2.1 (T.R.)",1,0) )* ( IF(OR(Q60="SIN OBSERVACIÓN", Q60="REQUERIMIENTOS SUBSANADOS"),1,0)) *(IF(OR(R60="NINGUNO", R60="CUMPLEN CON LO SOLICITADO"),1,0))</f>
        <v>72.290000000000006</v>
      </c>
      <c r="T60" s="616"/>
      <c r="U60" s="81"/>
      <c r="V60" s="81"/>
      <c r="W60" s="41"/>
      <c r="X60" s="41"/>
      <c r="Y60" s="41"/>
      <c r="Z60" s="41"/>
      <c r="AA60" s="41"/>
      <c r="AB60" s="41"/>
      <c r="AC60" s="41"/>
      <c r="AD60" s="81"/>
      <c r="AE60" s="81"/>
      <c r="AF60" s="81"/>
      <c r="AG60" s="81"/>
      <c r="AH60" s="81"/>
      <c r="AI60" s="81"/>
    </row>
    <row r="61" spans="1:35" ht="24.75" customHeight="1">
      <c r="A61" s="99"/>
      <c r="B61" s="616"/>
      <c r="C61" s="616"/>
      <c r="D61" s="616"/>
      <c r="E61" s="616"/>
      <c r="F61" s="616"/>
      <c r="G61" s="616"/>
      <c r="H61" s="616"/>
      <c r="I61" s="616"/>
      <c r="J61" s="100" t="s">
        <v>36</v>
      </c>
      <c r="K61" s="3">
        <f>+$K$14</f>
        <v>0</v>
      </c>
      <c r="L61" s="102"/>
      <c r="M61" s="3"/>
      <c r="N61" s="616"/>
      <c r="O61" s="616"/>
      <c r="P61" s="616"/>
      <c r="Q61" s="616"/>
      <c r="R61" s="616"/>
      <c r="S61" s="616"/>
      <c r="T61" s="616"/>
      <c r="U61" s="81"/>
      <c r="V61" s="81"/>
      <c r="W61" s="41"/>
      <c r="X61" s="41"/>
      <c r="Y61" s="41"/>
      <c r="Z61" s="41"/>
      <c r="AA61" s="41"/>
      <c r="AB61" s="41"/>
      <c r="AC61" s="41"/>
      <c r="AD61" s="81"/>
      <c r="AE61" s="81"/>
      <c r="AF61" s="81"/>
      <c r="AG61" s="81"/>
      <c r="AH61" s="81"/>
      <c r="AI61" s="81"/>
    </row>
    <row r="62" spans="1:35" ht="24.75" customHeight="1">
      <c r="A62" s="99"/>
      <c r="B62" s="617"/>
      <c r="C62" s="617"/>
      <c r="D62" s="617"/>
      <c r="E62" s="617"/>
      <c r="F62" s="617"/>
      <c r="G62" s="617"/>
      <c r="H62" s="617"/>
      <c r="I62" s="617"/>
      <c r="J62" s="102"/>
      <c r="K62" s="3"/>
      <c r="L62" s="102"/>
      <c r="M62" s="3"/>
      <c r="N62" s="617"/>
      <c r="O62" s="617"/>
      <c r="P62" s="617"/>
      <c r="Q62" s="617"/>
      <c r="R62" s="617"/>
      <c r="S62" s="617"/>
      <c r="T62" s="616"/>
      <c r="U62" s="81"/>
      <c r="V62" s="81"/>
      <c r="W62" s="41"/>
      <c r="X62" s="41"/>
      <c r="Y62" s="41"/>
      <c r="Z62" s="41"/>
      <c r="AA62" s="41"/>
      <c r="AB62" s="41"/>
      <c r="AC62" s="41"/>
      <c r="AD62" s="81"/>
      <c r="AE62" s="81"/>
      <c r="AF62" s="81"/>
      <c r="AG62" s="81"/>
      <c r="AH62" s="81"/>
      <c r="AI62" s="81"/>
    </row>
    <row r="63" spans="1:35" ht="24.75" customHeight="1">
      <c r="A63" s="99"/>
      <c r="B63" s="697">
        <v>3</v>
      </c>
      <c r="C63" s="627">
        <v>85</v>
      </c>
      <c r="D63" s="627">
        <v>42</v>
      </c>
      <c r="E63" s="627" t="s">
        <v>114</v>
      </c>
      <c r="F63" s="627" t="s">
        <v>115</v>
      </c>
      <c r="G63" s="649">
        <v>74.37</v>
      </c>
      <c r="H63" s="639" t="s">
        <v>64</v>
      </c>
      <c r="I63" s="640">
        <v>1</v>
      </c>
      <c r="J63" s="100" t="s">
        <v>36</v>
      </c>
      <c r="K63" s="3">
        <f>+$K$13</f>
        <v>0</v>
      </c>
      <c r="L63" s="102"/>
      <c r="M63" s="3"/>
      <c r="N63" s="620" t="s">
        <v>65</v>
      </c>
      <c r="O63" s="620" t="s">
        <v>75</v>
      </c>
      <c r="P63" s="627"/>
      <c r="Q63" s="691" t="s">
        <v>66</v>
      </c>
      <c r="R63" s="691" t="s">
        <v>67</v>
      </c>
      <c r="S63" s="706">
        <f>IF(COUNTIF(J63:M65,"CUMPLE")&gt;=1,(G63*I63),0)* (IF(N63="PRESENTÓ CERTIFICADO",1,0))* (IF(O63="ACORDE A ITEM 5.2.1 (T.R.)",1,0) )* ( IF(OR(Q63="SIN OBSERVACIÓN", Q63="REQUERIMIENTOS SUBSANADOS"),1,0)) *(IF(OR(R63="NINGUNO", R63="CUMPLEN CON LO SOLICITADO"),1,0))</f>
        <v>74.37</v>
      </c>
      <c r="T63" s="616"/>
      <c r="U63" s="81"/>
      <c r="V63" s="81"/>
      <c r="W63" s="41"/>
      <c r="X63" s="41"/>
      <c r="Y63" s="41"/>
      <c r="Z63" s="41"/>
      <c r="AA63" s="41"/>
      <c r="AB63" s="41"/>
      <c r="AC63" s="41"/>
      <c r="AD63" s="81"/>
      <c r="AE63" s="81"/>
      <c r="AF63" s="81"/>
      <c r="AG63" s="81"/>
      <c r="AH63" s="81"/>
      <c r="AI63" s="81"/>
    </row>
    <row r="64" spans="1:35" ht="24.75" customHeight="1">
      <c r="A64" s="99"/>
      <c r="B64" s="616"/>
      <c r="C64" s="616"/>
      <c r="D64" s="616"/>
      <c r="E64" s="616"/>
      <c r="F64" s="616"/>
      <c r="G64" s="616"/>
      <c r="H64" s="616"/>
      <c r="I64" s="616"/>
      <c r="J64" s="100" t="s">
        <v>36</v>
      </c>
      <c r="K64" s="3">
        <f>+$K$14</f>
        <v>0</v>
      </c>
      <c r="L64" s="102"/>
      <c r="M64" s="3"/>
      <c r="N64" s="616"/>
      <c r="O64" s="616"/>
      <c r="P64" s="616"/>
      <c r="Q64" s="616"/>
      <c r="R64" s="616"/>
      <c r="S64" s="616"/>
      <c r="T64" s="616"/>
      <c r="U64" s="81"/>
      <c r="V64" s="81"/>
      <c r="W64" s="41"/>
      <c r="X64" s="41"/>
      <c r="Y64" s="41"/>
      <c r="Z64" s="41"/>
      <c r="AA64" s="41"/>
      <c r="AB64" s="41"/>
      <c r="AC64" s="41"/>
      <c r="AD64" s="81"/>
      <c r="AE64" s="81"/>
      <c r="AF64" s="81"/>
      <c r="AG64" s="81"/>
      <c r="AH64" s="81"/>
      <c r="AI64" s="81"/>
    </row>
    <row r="65" spans="1:35" ht="24.75" customHeight="1">
      <c r="A65" s="99"/>
      <c r="B65" s="617"/>
      <c r="C65" s="617"/>
      <c r="D65" s="617"/>
      <c r="E65" s="617"/>
      <c r="F65" s="617"/>
      <c r="G65" s="617"/>
      <c r="H65" s="617"/>
      <c r="I65" s="617"/>
      <c r="J65" s="102"/>
      <c r="K65" s="3"/>
      <c r="L65" s="102"/>
      <c r="M65" s="3"/>
      <c r="N65" s="617"/>
      <c r="O65" s="617"/>
      <c r="P65" s="617"/>
      <c r="Q65" s="617"/>
      <c r="R65" s="617"/>
      <c r="S65" s="617"/>
      <c r="T65" s="616"/>
      <c r="U65" s="81"/>
      <c r="V65" s="81"/>
      <c r="W65" s="41"/>
      <c r="X65" s="41"/>
      <c r="Y65" s="41"/>
      <c r="Z65" s="41"/>
      <c r="AA65" s="41"/>
      <c r="AB65" s="41"/>
      <c r="AC65" s="41"/>
      <c r="AD65" s="81"/>
      <c r="AE65" s="81"/>
      <c r="AF65" s="81"/>
      <c r="AG65" s="81"/>
      <c r="AH65" s="81"/>
      <c r="AI65" s="81"/>
    </row>
    <row r="66" spans="1:35" ht="24.75" hidden="1" customHeight="1">
      <c r="A66" s="99"/>
      <c r="B66" s="697">
        <v>4</v>
      </c>
      <c r="C66" s="638"/>
      <c r="D66" s="638"/>
      <c r="E66" s="638"/>
      <c r="F66" s="638"/>
      <c r="G66" s="642"/>
      <c r="H66" s="639"/>
      <c r="I66" s="641"/>
      <c r="J66" s="102"/>
      <c r="K66" s="3">
        <v>531220</v>
      </c>
      <c r="L66" s="102"/>
      <c r="M66" s="3"/>
      <c r="N66" s="620"/>
      <c r="O66" s="620"/>
      <c r="P66" s="627"/>
      <c r="Q66" s="691"/>
      <c r="R66" s="690"/>
      <c r="S66" s="706"/>
      <c r="T66" s="616"/>
      <c r="U66" s="81"/>
      <c r="V66" s="81"/>
      <c r="W66" s="41"/>
      <c r="X66" s="41"/>
      <c r="Y66" s="41"/>
      <c r="Z66" s="41"/>
      <c r="AA66" s="41"/>
      <c r="AB66" s="41"/>
      <c r="AC66" s="41"/>
      <c r="AD66" s="81"/>
      <c r="AE66" s="81"/>
      <c r="AF66" s="81"/>
      <c r="AG66" s="81"/>
      <c r="AH66" s="81"/>
      <c r="AI66" s="81"/>
    </row>
    <row r="67" spans="1:35" ht="24.75" hidden="1" customHeight="1">
      <c r="A67" s="99"/>
      <c r="B67" s="616"/>
      <c r="C67" s="616"/>
      <c r="D67" s="616"/>
      <c r="E67" s="616"/>
      <c r="F67" s="616"/>
      <c r="G67" s="616"/>
      <c r="H67" s="616"/>
      <c r="I67" s="616"/>
      <c r="J67" s="102"/>
      <c r="K67" s="3"/>
      <c r="L67" s="102"/>
      <c r="M67" s="3"/>
      <c r="N67" s="616"/>
      <c r="O67" s="616"/>
      <c r="P67" s="616"/>
      <c r="Q67" s="616"/>
      <c r="R67" s="616"/>
      <c r="S67" s="616"/>
      <c r="T67" s="616"/>
      <c r="U67" s="81"/>
      <c r="V67" s="81"/>
      <c r="W67" s="41"/>
      <c r="X67" s="41"/>
      <c r="Y67" s="41"/>
      <c r="Z67" s="41"/>
      <c r="AA67" s="41"/>
      <c r="AB67" s="41"/>
      <c r="AC67" s="41"/>
      <c r="AD67" s="81"/>
      <c r="AE67" s="81"/>
      <c r="AF67" s="81"/>
      <c r="AG67" s="81"/>
      <c r="AH67" s="81"/>
      <c r="AI67" s="81"/>
    </row>
    <row r="68" spans="1:35" ht="24.75" hidden="1" customHeight="1">
      <c r="A68" s="99"/>
      <c r="B68" s="617"/>
      <c r="C68" s="617"/>
      <c r="D68" s="617"/>
      <c r="E68" s="617"/>
      <c r="F68" s="617"/>
      <c r="G68" s="617"/>
      <c r="H68" s="617"/>
      <c r="I68" s="617"/>
      <c r="J68" s="102"/>
      <c r="K68" s="3"/>
      <c r="L68" s="102"/>
      <c r="M68" s="3"/>
      <c r="N68" s="617"/>
      <c r="O68" s="617"/>
      <c r="P68" s="617"/>
      <c r="Q68" s="617"/>
      <c r="R68" s="617"/>
      <c r="S68" s="617"/>
      <c r="T68" s="616"/>
      <c r="U68" s="81"/>
      <c r="V68" s="81"/>
      <c r="W68" s="41"/>
      <c r="X68" s="41"/>
      <c r="Y68" s="41"/>
      <c r="Z68" s="41"/>
      <c r="AA68" s="41"/>
      <c r="AB68" s="41"/>
      <c r="AC68" s="41"/>
      <c r="AD68" s="81"/>
      <c r="AE68" s="81"/>
      <c r="AF68" s="81"/>
      <c r="AG68" s="81"/>
      <c r="AH68" s="81"/>
      <c r="AI68" s="81"/>
    </row>
    <row r="69" spans="1:35" ht="24.75" hidden="1" customHeight="1">
      <c r="A69" s="99"/>
      <c r="B69" s="697">
        <v>5</v>
      </c>
      <c r="C69" s="627"/>
      <c r="D69" s="627"/>
      <c r="E69" s="627"/>
      <c r="F69" s="627"/>
      <c r="G69" s="649"/>
      <c r="H69" s="639"/>
      <c r="I69" s="640"/>
      <c r="J69" s="102"/>
      <c r="K69" s="3"/>
      <c r="L69" s="102"/>
      <c r="M69" s="3"/>
      <c r="N69" s="620"/>
      <c r="O69" s="620"/>
      <c r="P69" s="627"/>
      <c r="Q69" s="691"/>
      <c r="R69" s="691"/>
      <c r="S69" s="706">
        <f>IF(COUNTIF(J69:M71,"CUMPLE")&gt;=1,(G69*I69),0)* (IF(N69="PRESENTÓ CERTIFICADO",1,0))* (IF(O69="ACORDE A ITEM 5.2.1 (T.R.)",1,0) )* ( IF(OR(Q69="SIN OBSERVACIÓN", Q69="REQUERIMIENTOS SUBSANADOS"),1,0)) *(IF(OR(R69="NINGUNO", R69="CUMPLEN CON LO SOLICITADO"),1,0))</f>
        <v>0</v>
      </c>
      <c r="T69" s="616"/>
      <c r="U69" s="81"/>
      <c r="V69" s="81"/>
      <c r="W69" s="41"/>
      <c r="X69" s="41"/>
      <c r="Y69" s="41"/>
      <c r="Z69" s="41"/>
      <c r="AA69" s="41"/>
      <c r="AB69" s="41"/>
      <c r="AC69" s="41"/>
      <c r="AD69" s="81"/>
      <c r="AE69" s="81"/>
      <c r="AF69" s="81"/>
      <c r="AG69" s="81"/>
      <c r="AH69" s="81"/>
      <c r="AI69" s="81"/>
    </row>
    <row r="70" spans="1:35" ht="24.75" hidden="1" customHeight="1">
      <c r="A70" s="99"/>
      <c r="B70" s="616"/>
      <c r="C70" s="616"/>
      <c r="D70" s="616"/>
      <c r="E70" s="616"/>
      <c r="F70" s="616"/>
      <c r="G70" s="616"/>
      <c r="H70" s="616"/>
      <c r="I70" s="616"/>
      <c r="J70" s="102"/>
      <c r="K70" s="3"/>
      <c r="L70" s="102"/>
      <c r="M70" s="3"/>
      <c r="N70" s="616"/>
      <c r="O70" s="616"/>
      <c r="P70" s="616"/>
      <c r="Q70" s="616"/>
      <c r="R70" s="616"/>
      <c r="S70" s="616"/>
      <c r="T70" s="616"/>
      <c r="U70" s="81"/>
      <c r="V70" s="81"/>
      <c r="W70" s="41"/>
      <c r="X70" s="41"/>
      <c r="Y70" s="41"/>
      <c r="Z70" s="41"/>
      <c r="AA70" s="41"/>
      <c r="AB70" s="41"/>
      <c r="AC70" s="41"/>
      <c r="AD70" s="81"/>
      <c r="AE70" s="81"/>
      <c r="AF70" s="81"/>
      <c r="AG70" s="81"/>
      <c r="AH70" s="81"/>
      <c r="AI70" s="81"/>
    </row>
    <row r="71" spans="1:35" ht="24.75" hidden="1" customHeight="1">
      <c r="A71" s="99"/>
      <c r="B71" s="617"/>
      <c r="C71" s="617"/>
      <c r="D71" s="617"/>
      <c r="E71" s="617"/>
      <c r="F71" s="617"/>
      <c r="G71" s="617"/>
      <c r="H71" s="617"/>
      <c r="I71" s="617"/>
      <c r="J71" s="102"/>
      <c r="K71" s="3"/>
      <c r="L71" s="102"/>
      <c r="M71" s="3"/>
      <c r="N71" s="617"/>
      <c r="O71" s="617"/>
      <c r="P71" s="617"/>
      <c r="Q71" s="617"/>
      <c r="R71" s="617"/>
      <c r="S71" s="617"/>
      <c r="T71" s="617"/>
      <c r="U71" s="81"/>
      <c r="V71" s="81"/>
      <c r="W71" s="41"/>
      <c r="X71" s="41"/>
      <c r="Y71" s="41"/>
      <c r="Z71" s="41"/>
      <c r="AA71" s="81"/>
      <c r="AB71" s="81"/>
      <c r="AC71" s="81"/>
      <c r="AD71" s="81"/>
      <c r="AE71" s="81"/>
      <c r="AF71" s="81"/>
      <c r="AG71" s="81"/>
      <c r="AH71" s="81"/>
      <c r="AI71" s="81"/>
    </row>
    <row r="72" spans="1:35" ht="24.75" customHeight="1">
      <c r="A72" s="78"/>
      <c r="B72" s="698" t="str">
        <f>IF(S73=" "," ",IF(S73&gt;=$H$6,"CUMPLE CON LA EXPERIENCIA REQUERIDA","NO CUMPLE CON LA EXPERIENCIA REQUERIDA"))</f>
        <v>CUMPLE CON LA EXPERIENCIA REQUERIDA</v>
      </c>
      <c r="C72" s="699"/>
      <c r="D72" s="699"/>
      <c r="E72" s="699"/>
      <c r="F72" s="699"/>
      <c r="G72" s="699"/>
      <c r="H72" s="699"/>
      <c r="I72" s="699"/>
      <c r="J72" s="699"/>
      <c r="K72" s="699"/>
      <c r="L72" s="699"/>
      <c r="M72" s="699"/>
      <c r="N72" s="699"/>
      <c r="O72" s="700"/>
      <c r="P72" s="692" t="s">
        <v>69</v>
      </c>
      <c r="Q72" s="693"/>
      <c r="R72" s="129"/>
      <c r="S72" s="130">
        <f>IF(T57="SI",SUM(S57:S71),0)</f>
        <v>418.13000000000005</v>
      </c>
      <c r="T72" s="705" t="str">
        <f>IF(S73=" "," ",IF(S73&gt;=$H$6,"CUMPLE","NO CUMPLE"))</f>
        <v>CUMPLE</v>
      </c>
      <c r="U72" s="78"/>
      <c r="V72" s="78"/>
      <c r="W72" s="41"/>
      <c r="X72" s="41"/>
      <c r="Y72" s="41"/>
      <c r="Z72" s="41"/>
      <c r="AA72" s="78"/>
      <c r="AB72" s="78"/>
      <c r="AC72" s="78"/>
      <c r="AD72" s="78"/>
      <c r="AE72" s="78"/>
      <c r="AF72" s="78"/>
      <c r="AG72" s="78"/>
      <c r="AH72" s="78"/>
      <c r="AI72" s="78"/>
    </row>
    <row r="73" spans="1:35" ht="24.75" customHeight="1">
      <c r="A73" s="81"/>
      <c r="B73" s="701"/>
      <c r="C73" s="702"/>
      <c r="D73" s="702"/>
      <c r="E73" s="702"/>
      <c r="F73" s="702"/>
      <c r="G73" s="702"/>
      <c r="H73" s="702"/>
      <c r="I73" s="702"/>
      <c r="J73" s="702"/>
      <c r="K73" s="702"/>
      <c r="L73" s="702"/>
      <c r="M73" s="702"/>
      <c r="N73" s="702"/>
      <c r="O73" s="703"/>
      <c r="P73" s="692" t="s">
        <v>70</v>
      </c>
      <c r="Q73" s="693"/>
      <c r="R73" s="129"/>
      <c r="S73" s="131">
        <f>IFERROR((S72/$P$6)," ")</f>
        <v>5.0991463414634151</v>
      </c>
      <c r="T73" s="617"/>
      <c r="U73" s="81"/>
      <c r="V73" s="81"/>
      <c r="W73" s="41"/>
      <c r="X73" s="41"/>
      <c r="Y73" s="41"/>
      <c r="Z73" s="41"/>
      <c r="AA73" s="81"/>
      <c r="AB73" s="81"/>
      <c r="AC73" s="81"/>
      <c r="AD73" s="81"/>
      <c r="AE73" s="81"/>
      <c r="AF73" s="81"/>
      <c r="AG73" s="81"/>
      <c r="AH73" s="81"/>
      <c r="AI73" s="81"/>
    </row>
    <row r="74" spans="1:35" ht="30" customHeight="1">
      <c r="A74" s="41"/>
      <c r="B74" s="41"/>
      <c r="C74" s="41"/>
      <c r="D74" s="41"/>
      <c r="E74" s="121"/>
      <c r="F74" s="122"/>
      <c r="G74" s="122"/>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row>
    <row r="75" spans="1:35" ht="30" customHeight="1">
      <c r="A75" s="41"/>
      <c r="B75" s="41"/>
      <c r="C75" s="41"/>
      <c r="D75" s="41"/>
      <c r="E75" s="121"/>
      <c r="F75" s="122"/>
      <c r="G75" s="122"/>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row>
    <row r="76" spans="1:35" ht="36" customHeight="1">
      <c r="A76" s="41"/>
      <c r="B76" s="123">
        <v>4</v>
      </c>
      <c r="C76" s="704" t="s">
        <v>71</v>
      </c>
      <c r="D76" s="695"/>
      <c r="E76" s="693"/>
      <c r="F76" s="694">
        <f>IFERROR(VLOOKUP(B76,LISTA_OFERENTES,2,FALSE)," ")</f>
        <v>0</v>
      </c>
      <c r="G76" s="695"/>
      <c r="H76" s="695"/>
      <c r="I76" s="695"/>
      <c r="J76" s="695"/>
      <c r="K76" s="695"/>
      <c r="L76" s="695"/>
      <c r="M76" s="695"/>
      <c r="N76" s="695"/>
      <c r="O76" s="693"/>
      <c r="P76" s="696" t="s">
        <v>44</v>
      </c>
      <c r="Q76" s="695"/>
      <c r="R76" s="693"/>
      <c r="S76" s="124">
        <f>5-(INT(COUNTBLANK(C79:C93))-10)</f>
        <v>3</v>
      </c>
      <c r="T76" s="78"/>
      <c r="U76" s="41"/>
      <c r="V76" s="41"/>
      <c r="W76" s="41"/>
      <c r="X76" s="41"/>
      <c r="Y76" s="41"/>
      <c r="Z76" s="41"/>
      <c r="AA76" s="41"/>
      <c r="AB76" s="41"/>
      <c r="AC76" s="41"/>
      <c r="AD76" s="41"/>
      <c r="AE76" s="41"/>
      <c r="AF76" s="41"/>
      <c r="AG76" s="41"/>
      <c r="AH76" s="41"/>
      <c r="AI76" s="41"/>
    </row>
    <row r="77" spans="1:35" ht="30" customHeight="1">
      <c r="A77" s="101"/>
      <c r="B77" s="651" t="s">
        <v>45</v>
      </c>
      <c r="C77" s="631" t="s">
        <v>46</v>
      </c>
      <c r="D77" s="631" t="s">
        <v>47</v>
      </c>
      <c r="E77" s="631" t="s">
        <v>48</v>
      </c>
      <c r="F77" s="631" t="s">
        <v>49</v>
      </c>
      <c r="G77" s="631" t="s">
        <v>50</v>
      </c>
      <c r="H77" s="631" t="s">
        <v>51</v>
      </c>
      <c r="I77" s="631" t="s">
        <v>52</v>
      </c>
      <c r="J77" s="635" t="s">
        <v>53</v>
      </c>
      <c r="K77" s="695"/>
      <c r="L77" s="695"/>
      <c r="M77" s="693"/>
      <c r="N77" s="631" t="s">
        <v>54</v>
      </c>
      <c r="O77" s="631" t="s">
        <v>55</v>
      </c>
      <c r="P77" s="109" t="s">
        <v>56</v>
      </c>
      <c r="Q77" s="109"/>
      <c r="R77" s="631" t="s">
        <v>57</v>
      </c>
      <c r="S77" s="631" t="s">
        <v>58</v>
      </c>
      <c r="T77" s="631" t="str">
        <f>T11</f>
        <v>CUMPLE CON EL REQUERIMIENTO OBLIGATORIO DE ESTAR CLASIFICADO EN LOS DOS CÓDIGOS DE LA CLASIFICAICÓN UNSPSC: 561115 y 561116.</v>
      </c>
      <c r="U77" s="110"/>
      <c r="V77" s="110"/>
      <c r="W77" s="41"/>
      <c r="X77" s="41"/>
      <c r="Y77" s="41"/>
      <c r="Z77" s="41"/>
      <c r="AA77" s="41"/>
      <c r="AB77" s="41"/>
      <c r="AC77" s="41"/>
      <c r="AD77" s="101"/>
      <c r="AE77" s="101"/>
      <c r="AF77" s="101"/>
      <c r="AG77" s="101"/>
      <c r="AH77" s="101"/>
      <c r="AI77" s="101"/>
    </row>
    <row r="78" spans="1:35" ht="105.75" customHeight="1">
      <c r="A78" s="101"/>
      <c r="B78" s="617"/>
      <c r="C78" s="617"/>
      <c r="D78" s="617"/>
      <c r="E78" s="617"/>
      <c r="F78" s="617"/>
      <c r="G78" s="617"/>
      <c r="H78" s="617"/>
      <c r="I78" s="617"/>
      <c r="J78" s="636" t="s">
        <v>72</v>
      </c>
      <c r="K78" s="695"/>
      <c r="L78" s="695"/>
      <c r="M78" s="693"/>
      <c r="N78" s="617"/>
      <c r="O78" s="617"/>
      <c r="P78" s="95" t="s">
        <v>15</v>
      </c>
      <c r="Q78" s="95" t="s">
        <v>62</v>
      </c>
      <c r="R78" s="617"/>
      <c r="S78" s="617"/>
      <c r="T78" s="617"/>
      <c r="U78" s="110"/>
      <c r="V78" s="110"/>
      <c r="W78" s="41"/>
      <c r="X78" s="41"/>
      <c r="Y78" s="41"/>
      <c r="Z78" s="41"/>
      <c r="AA78" s="41"/>
      <c r="AB78" s="41"/>
      <c r="AC78" s="41"/>
      <c r="AD78" s="101"/>
      <c r="AE78" s="101"/>
      <c r="AF78" s="101"/>
      <c r="AG78" s="101"/>
      <c r="AH78" s="101"/>
      <c r="AI78" s="101"/>
    </row>
    <row r="79" spans="1:35" ht="24.75" customHeight="1">
      <c r="A79" s="99"/>
      <c r="B79" s="697">
        <v>1</v>
      </c>
      <c r="C79" s="627">
        <v>81</v>
      </c>
      <c r="D79" s="627">
        <v>218</v>
      </c>
      <c r="E79" s="627" t="s">
        <v>116</v>
      </c>
      <c r="F79" s="627" t="s">
        <v>117</v>
      </c>
      <c r="G79" s="649">
        <v>994.45</v>
      </c>
      <c r="H79" s="639" t="s">
        <v>64</v>
      </c>
      <c r="I79" s="640">
        <v>1</v>
      </c>
      <c r="J79" s="100" t="s">
        <v>36</v>
      </c>
      <c r="K79" s="3">
        <f>+$K$13</f>
        <v>0</v>
      </c>
      <c r="L79" s="102"/>
      <c r="M79" s="3"/>
      <c r="N79" s="620" t="s">
        <v>65</v>
      </c>
      <c r="O79" s="620" t="s">
        <v>75</v>
      </c>
      <c r="P79" s="627"/>
      <c r="Q79" s="691" t="s">
        <v>66</v>
      </c>
      <c r="R79" s="691" t="s">
        <v>67</v>
      </c>
      <c r="S79" s="706">
        <f>IF(COUNTIF(J79:M81,"CUMPLE")&gt;=1,(G79*I79),0)* (IF(N79="PRESENTÓ CERTIFICADO",1,0))* (IF(O79="ACORDE A ITEM 5.2.1 (T.R.)",1,0) )* ( IF(OR(Q79="SIN OBSERVACIÓN", Q79="REQUERIMIENTOS SUBSANADOS"),1,0)) *(IF(OR(R79="NINGUNO", R79="CUMPLEN CON LO SOLICITADO"),1,0))</f>
        <v>994.45</v>
      </c>
      <c r="T79" s="707" t="s">
        <v>68</v>
      </c>
      <c r="U79" s="81"/>
      <c r="V79" s="81"/>
      <c r="W79" s="41"/>
      <c r="X79" s="41"/>
      <c r="Y79" s="41"/>
      <c r="Z79" s="41"/>
      <c r="AA79" s="41"/>
      <c r="AB79" s="41"/>
      <c r="AC79" s="41"/>
      <c r="AD79" s="81"/>
      <c r="AE79" s="81"/>
      <c r="AF79" s="81"/>
      <c r="AG79" s="81"/>
      <c r="AH79" s="81"/>
      <c r="AI79" s="81"/>
    </row>
    <row r="80" spans="1:35" ht="24.75" customHeight="1">
      <c r="A80" s="99"/>
      <c r="B80" s="616"/>
      <c r="C80" s="616"/>
      <c r="D80" s="616"/>
      <c r="E80" s="616"/>
      <c r="F80" s="616"/>
      <c r="G80" s="616"/>
      <c r="H80" s="616"/>
      <c r="I80" s="616"/>
      <c r="J80" s="100" t="s">
        <v>36</v>
      </c>
      <c r="K80" s="3">
        <f>+$K$14</f>
        <v>0</v>
      </c>
      <c r="L80" s="102"/>
      <c r="M80" s="3"/>
      <c r="N80" s="616"/>
      <c r="O80" s="616"/>
      <c r="P80" s="616"/>
      <c r="Q80" s="616"/>
      <c r="R80" s="616"/>
      <c r="S80" s="616"/>
      <c r="T80" s="616"/>
      <c r="U80" s="81"/>
      <c r="V80" s="81"/>
      <c r="W80" s="41"/>
      <c r="X80" s="41"/>
      <c r="Y80" s="41"/>
      <c r="Z80" s="41"/>
      <c r="AA80" s="41"/>
      <c r="AB80" s="41"/>
      <c r="AC80" s="41"/>
      <c r="AD80" s="81"/>
      <c r="AE80" s="81"/>
      <c r="AF80" s="81"/>
      <c r="AG80" s="81"/>
      <c r="AH80" s="81"/>
      <c r="AI80" s="81"/>
    </row>
    <row r="81" spans="1:35" ht="24.75" customHeight="1">
      <c r="A81" s="99"/>
      <c r="B81" s="617"/>
      <c r="C81" s="617"/>
      <c r="D81" s="617"/>
      <c r="E81" s="617"/>
      <c r="F81" s="617"/>
      <c r="G81" s="617"/>
      <c r="H81" s="617"/>
      <c r="I81" s="617"/>
      <c r="J81" s="102"/>
      <c r="K81" s="3"/>
      <c r="L81" s="102"/>
      <c r="M81" s="3"/>
      <c r="N81" s="617"/>
      <c r="O81" s="617"/>
      <c r="P81" s="617"/>
      <c r="Q81" s="617"/>
      <c r="R81" s="617"/>
      <c r="S81" s="617"/>
      <c r="T81" s="616"/>
      <c r="U81" s="81"/>
      <c r="V81" s="81"/>
      <c r="W81" s="41"/>
      <c r="X81" s="41"/>
      <c r="Y81" s="41"/>
      <c r="Z81" s="41"/>
      <c r="AA81" s="41"/>
      <c r="AB81" s="41"/>
      <c r="AC81" s="41"/>
      <c r="AD81" s="81"/>
      <c r="AE81" s="81"/>
      <c r="AF81" s="81"/>
      <c r="AG81" s="81"/>
      <c r="AH81" s="81"/>
      <c r="AI81" s="81"/>
    </row>
    <row r="82" spans="1:35" ht="24.75" customHeight="1">
      <c r="A82" s="99"/>
      <c r="B82" s="697">
        <v>2</v>
      </c>
      <c r="C82" s="638">
        <v>16</v>
      </c>
      <c r="D82" s="638">
        <v>46</v>
      </c>
      <c r="E82" s="638" t="s">
        <v>118</v>
      </c>
      <c r="F82" s="627" t="s">
        <v>119</v>
      </c>
      <c r="G82" s="642">
        <v>3983.03</v>
      </c>
      <c r="H82" s="639" t="s">
        <v>64</v>
      </c>
      <c r="I82" s="641">
        <v>1</v>
      </c>
      <c r="J82" s="100" t="s">
        <v>36</v>
      </c>
      <c r="K82" s="3">
        <f>+$K$13</f>
        <v>0</v>
      </c>
      <c r="L82" s="102"/>
      <c r="M82" s="3"/>
      <c r="N82" s="620" t="s">
        <v>65</v>
      </c>
      <c r="O82" s="620" t="s">
        <v>75</v>
      </c>
      <c r="P82" s="627" t="s">
        <v>120</v>
      </c>
      <c r="Q82" s="690" t="s">
        <v>66</v>
      </c>
      <c r="R82" s="690" t="s">
        <v>67</v>
      </c>
      <c r="S82" s="706">
        <f>IF(COUNTIF(J82:M84,"CUMPLE")&gt;=1,(G82*I82),0)* (IF(N82="PRESENTÓ CERTIFICADO",1,0))* (IF(O82="ACORDE A ITEM 5.2.1 (T.R.)",1,0) )* ( IF(OR(Q82="SIN OBSERVACIÓN", Q82="REQUERIMIENTOS SUBSANADOS"),1,0)) *(IF(OR(R82="NINGUNO", R82="CUMPLEN CON LO SOLICITADO"),1,0))</f>
        <v>3983.03</v>
      </c>
      <c r="T82" s="616"/>
      <c r="U82" s="81"/>
      <c r="V82" s="81"/>
      <c r="W82" s="41"/>
      <c r="X82" s="41"/>
      <c r="Y82" s="41"/>
      <c r="Z82" s="41"/>
      <c r="AA82" s="41"/>
      <c r="AB82" s="41"/>
      <c r="AC82" s="41"/>
      <c r="AD82" s="81"/>
      <c r="AE82" s="81"/>
      <c r="AF82" s="81"/>
      <c r="AG82" s="81"/>
      <c r="AH82" s="81"/>
      <c r="AI82" s="81"/>
    </row>
    <row r="83" spans="1:35" ht="24.75" customHeight="1">
      <c r="A83" s="99"/>
      <c r="B83" s="616"/>
      <c r="C83" s="616"/>
      <c r="D83" s="616"/>
      <c r="E83" s="616"/>
      <c r="F83" s="616"/>
      <c r="G83" s="616"/>
      <c r="H83" s="616"/>
      <c r="I83" s="616"/>
      <c r="J83" s="100" t="s">
        <v>36</v>
      </c>
      <c r="K83" s="3">
        <f>+$K$14</f>
        <v>0</v>
      </c>
      <c r="L83" s="102"/>
      <c r="M83" s="3"/>
      <c r="N83" s="616"/>
      <c r="O83" s="616"/>
      <c r="P83" s="616"/>
      <c r="Q83" s="616"/>
      <c r="R83" s="616"/>
      <c r="S83" s="616"/>
      <c r="T83" s="616"/>
      <c r="U83" s="81"/>
      <c r="V83" s="81"/>
      <c r="W83" s="41"/>
      <c r="X83" s="41"/>
      <c r="Y83" s="41"/>
      <c r="Z83" s="41"/>
      <c r="AA83" s="41"/>
      <c r="AB83" s="41"/>
      <c r="AC83" s="41"/>
      <c r="AD83" s="81"/>
      <c r="AE83" s="81"/>
      <c r="AF83" s="81"/>
      <c r="AG83" s="81"/>
      <c r="AH83" s="81"/>
      <c r="AI83" s="81"/>
    </row>
    <row r="84" spans="1:35" ht="24.75" customHeight="1">
      <c r="A84" s="99"/>
      <c r="B84" s="617"/>
      <c r="C84" s="617"/>
      <c r="D84" s="617"/>
      <c r="E84" s="617"/>
      <c r="F84" s="617"/>
      <c r="G84" s="617"/>
      <c r="H84" s="617"/>
      <c r="I84" s="617"/>
      <c r="J84" s="102"/>
      <c r="K84" s="3"/>
      <c r="L84" s="102"/>
      <c r="M84" s="3"/>
      <c r="N84" s="617"/>
      <c r="O84" s="617"/>
      <c r="P84" s="617"/>
      <c r="Q84" s="617"/>
      <c r="R84" s="617"/>
      <c r="S84" s="617"/>
      <c r="T84" s="616"/>
      <c r="U84" s="81"/>
      <c r="V84" s="81"/>
      <c r="W84" s="41"/>
      <c r="X84" s="41"/>
      <c r="Y84" s="41"/>
      <c r="Z84" s="41"/>
      <c r="AA84" s="41"/>
      <c r="AB84" s="41"/>
      <c r="AC84" s="41"/>
      <c r="AD84" s="81"/>
      <c r="AE84" s="81"/>
      <c r="AF84" s="81"/>
      <c r="AG84" s="81"/>
      <c r="AH84" s="81"/>
      <c r="AI84" s="81"/>
    </row>
    <row r="85" spans="1:35" ht="24.75" customHeight="1">
      <c r="A85" s="99"/>
      <c r="B85" s="697">
        <v>3</v>
      </c>
      <c r="C85" s="627">
        <v>33</v>
      </c>
      <c r="D85" s="627">
        <v>114</v>
      </c>
      <c r="E85" s="627" t="s">
        <v>121</v>
      </c>
      <c r="F85" s="627" t="s">
        <v>0</v>
      </c>
      <c r="G85" s="649">
        <v>4870.13</v>
      </c>
      <c r="H85" s="639" t="s">
        <v>64</v>
      </c>
      <c r="I85" s="640">
        <v>1</v>
      </c>
      <c r="J85" s="100" t="s">
        <v>36</v>
      </c>
      <c r="K85" s="3">
        <f>+$K$13</f>
        <v>0</v>
      </c>
      <c r="L85" s="102"/>
      <c r="M85" s="3"/>
      <c r="N85" s="620" t="s">
        <v>65</v>
      </c>
      <c r="O85" s="620" t="s">
        <v>75</v>
      </c>
      <c r="P85" s="627"/>
      <c r="Q85" s="691" t="s">
        <v>66</v>
      </c>
      <c r="R85" s="691" t="s">
        <v>67</v>
      </c>
      <c r="S85" s="706">
        <f>IF(COUNTIF(J85:M87,"CUMPLE")&gt;=1,(G85*I85),0)* (IF(N85="PRESENTÓ CERTIFICADO",1,0))* (IF(O85="ACORDE A ITEM 5.2.1 (T.R.)",1,0) )* ( IF(OR(Q85="SIN OBSERVACIÓN", Q85="REQUERIMIENTOS SUBSANADOS"),1,0)) *(IF(OR(R85="NINGUNO", R85="CUMPLEN CON LO SOLICITADO"),1,0))</f>
        <v>4870.13</v>
      </c>
      <c r="T85" s="616"/>
      <c r="U85" s="81"/>
      <c r="V85" s="81"/>
      <c r="W85" s="41"/>
      <c r="X85" s="41"/>
      <c r="Y85" s="41"/>
      <c r="Z85" s="41"/>
      <c r="AA85" s="41"/>
      <c r="AB85" s="41"/>
      <c r="AC85" s="41"/>
      <c r="AD85" s="81"/>
      <c r="AE85" s="81"/>
      <c r="AF85" s="81"/>
      <c r="AG85" s="81"/>
      <c r="AH85" s="81"/>
      <c r="AI85" s="81"/>
    </row>
    <row r="86" spans="1:35" ht="24.75" customHeight="1">
      <c r="A86" s="99"/>
      <c r="B86" s="616"/>
      <c r="C86" s="616"/>
      <c r="D86" s="616"/>
      <c r="E86" s="616"/>
      <c r="F86" s="616"/>
      <c r="G86" s="616"/>
      <c r="H86" s="616"/>
      <c r="I86" s="616"/>
      <c r="J86" s="100" t="s">
        <v>36</v>
      </c>
      <c r="K86" s="3">
        <f>+$K$14</f>
        <v>0</v>
      </c>
      <c r="L86" s="102"/>
      <c r="M86" s="3"/>
      <c r="N86" s="616"/>
      <c r="O86" s="616"/>
      <c r="P86" s="616"/>
      <c r="Q86" s="616"/>
      <c r="R86" s="616"/>
      <c r="S86" s="616"/>
      <c r="T86" s="616"/>
      <c r="U86" s="81"/>
      <c r="V86" s="81"/>
      <c r="W86" s="41"/>
      <c r="X86" s="41"/>
      <c r="Y86" s="41"/>
      <c r="Z86" s="41"/>
      <c r="AA86" s="41"/>
      <c r="AB86" s="41"/>
      <c r="AC86" s="41"/>
      <c r="AD86" s="81"/>
      <c r="AE86" s="81"/>
      <c r="AF86" s="81"/>
      <c r="AG86" s="81"/>
      <c r="AH86" s="81"/>
      <c r="AI86" s="81"/>
    </row>
    <row r="87" spans="1:35" ht="24.75" customHeight="1">
      <c r="A87" s="99"/>
      <c r="B87" s="617"/>
      <c r="C87" s="617"/>
      <c r="D87" s="617"/>
      <c r="E87" s="617"/>
      <c r="F87" s="617"/>
      <c r="G87" s="617"/>
      <c r="H87" s="617"/>
      <c r="I87" s="617"/>
      <c r="J87" s="102"/>
      <c r="K87" s="3"/>
      <c r="L87" s="102"/>
      <c r="M87" s="3"/>
      <c r="N87" s="617"/>
      <c r="O87" s="617"/>
      <c r="P87" s="617"/>
      <c r="Q87" s="617"/>
      <c r="R87" s="617"/>
      <c r="S87" s="617"/>
      <c r="T87" s="616"/>
      <c r="U87" s="81"/>
      <c r="V87" s="81"/>
      <c r="W87" s="41"/>
      <c r="X87" s="41"/>
      <c r="Y87" s="41"/>
      <c r="Z87" s="41"/>
      <c r="AA87" s="41"/>
      <c r="AB87" s="41"/>
      <c r="AC87" s="41"/>
      <c r="AD87" s="81"/>
      <c r="AE87" s="81"/>
      <c r="AF87" s="81"/>
      <c r="AG87" s="81"/>
      <c r="AH87" s="81"/>
      <c r="AI87" s="81"/>
    </row>
    <row r="88" spans="1:35" ht="24.75" hidden="1" customHeight="1">
      <c r="A88" s="99"/>
      <c r="B88" s="697">
        <v>4</v>
      </c>
      <c r="C88" s="638"/>
      <c r="D88" s="638"/>
      <c r="E88" s="638"/>
      <c r="F88" s="638"/>
      <c r="G88" s="642"/>
      <c r="H88" s="639"/>
      <c r="I88" s="641"/>
      <c r="J88" s="102"/>
      <c r="K88" s="3">
        <v>531220</v>
      </c>
      <c r="L88" s="102"/>
      <c r="M88" s="3"/>
      <c r="N88" s="620"/>
      <c r="O88" s="620"/>
      <c r="P88" s="623"/>
      <c r="Q88" s="690"/>
      <c r="R88" s="690"/>
      <c r="S88" s="706">
        <f>IF(COUNTIF(J88:M90,"CUMPLE")&gt;=1,(G88*I88),0)* (IF(N88="PRESENTÓ CERTIFICADO",1,0))* (IF(O88="ACORDE A ITEM 5.2.1 (T.R.)",1,0) )* ( IF(OR(Q88="SIN OBSERVACIÓN", Q88="REQUERIMIENTOS SUBSANADOS"),1,0)) *(IF(OR(R88="NINGUNO", R88="CUMPLEN CON LO SOLICITADO"),1,0))</f>
        <v>0</v>
      </c>
      <c r="T88" s="616"/>
      <c r="U88" s="81"/>
      <c r="V88" s="81"/>
      <c r="W88" s="41"/>
      <c r="X88" s="41"/>
      <c r="Y88" s="41"/>
      <c r="Z88" s="41"/>
      <c r="AA88" s="41"/>
      <c r="AB88" s="41"/>
      <c r="AC88" s="41"/>
      <c r="AD88" s="81"/>
      <c r="AE88" s="81"/>
      <c r="AF88" s="81"/>
      <c r="AG88" s="81"/>
      <c r="AH88" s="81"/>
      <c r="AI88" s="81"/>
    </row>
    <row r="89" spans="1:35" ht="24.75" hidden="1" customHeight="1">
      <c r="A89" s="99"/>
      <c r="B89" s="616"/>
      <c r="C89" s="616"/>
      <c r="D89" s="616"/>
      <c r="E89" s="616"/>
      <c r="F89" s="616"/>
      <c r="G89" s="616"/>
      <c r="H89" s="616"/>
      <c r="I89" s="616"/>
      <c r="J89" s="102"/>
      <c r="K89" s="3"/>
      <c r="L89" s="102"/>
      <c r="M89" s="3"/>
      <c r="N89" s="616"/>
      <c r="O89" s="616"/>
      <c r="P89" s="616"/>
      <c r="Q89" s="616"/>
      <c r="R89" s="616"/>
      <c r="S89" s="616"/>
      <c r="T89" s="616"/>
      <c r="U89" s="81"/>
      <c r="V89" s="81"/>
      <c r="W89" s="41"/>
      <c r="X89" s="41"/>
      <c r="Y89" s="41"/>
      <c r="Z89" s="41"/>
      <c r="AA89" s="41"/>
      <c r="AB89" s="41"/>
      <c r="AC89" s="41"/>
      <c r="AD89" s="81"/>
      <c r="AE89" s="81"/>
      <c r="AF89" s="81"/>
      <c r="AG89" s="81"/>
      <c r="AH89" s="81"/>
      <c r="AI89" s="81"/>
    </row>
    <row r="90" spans="1:35" ht="24.75" hidden="1" customHeight="1">
      <c r="A90" s="99"/>
      <c r="B90" s="617"/>
      <c r="C90" s="617"/>
      <c r="D90" s="617"/>
      <c r="E90" s="617"/>
      <c r="F90" s="617"/>
      <c r="G90" s="617"/>
      <c r="H90" s="617"/>
      <c r="I90" s="617"/>
      <c r="J90" s="102"/>
      <c r="K90" s="3"/>
      <c r="L90" s="102"/>
      <c r="M90" s="3"/>
      <c r="N90" s="617"/>
      <c r="O90" s="617"/>
      <c r="P90" s="617"/>
      <c r="Q90" s="617"/>
      <c r="R90" s="617"/>
      <c r="S90" s="617"/>
      <c r="T90" s="616"/>
      <c r="U90" s="81"/>
      <c r="V90" s="81"/>
      <c r="W90" s="41"/>
      <c r="X90" s="41"/>
      <c r="Y90" s="41"/>
      <c r="Z90" s="41"/>
      <c r="AA90" s="41"/>
      <c r="AB90" s="41"/>
      <c r="AC90" s="41"/>
      <c r="AD90" s="81"/>
      <c r="AE90" s="81"/>
      <c r="AF90" s="81"/>
      <c r="AG90" s="81"/>
      <c r="AH90" s="81"/>
      <c r="AI90" s="81"/>
    </row>
    <row r="91" spans="1:35" ht="24.75" hidden="1" customHeight="1">
      <c r="A91" s="99"/>
      <c r="B91" s="697">
        <v>5</v>
      </c>
      <c r="C91" s="627"/>
      <c r="D91" s="627"/>
      <c r="E91" s="627"/>
      <c r="F91" s="627"/>
      <c r="G91" s="649"/>
      <c r="H91" s="639"/>
      <c r="I91" s="640"/>
      <c r="J91" s="102"/>
      <c r="K91" s="3"/>
      <c r="L91" s="102"/>
      <c r="M91" s="3"/>
      <c r="N91" s="620"/>
      <c r="O91" s="620"/>
      <c r="P91" s="627"/>
      <c r="Q91" s="691"/>
      <c r="R91" s="691"/>
      <c r="S91" s="706">
        <f>IF(COUNTIF(J91:M93,"CUMPLE")&gt;=1,(G91*I91),0)* (IF(N91="PRESENTÓ CERTIFICADO",1,0))* (IF(O91="ACORDE A ITEM 5.2.1 (T.R.)",1,0) )* ( IF(OR(Q91="SIN OBSERVACIÓN", Q91="REQUERIMIENTOS SUBSANADOS"),1,0)) *(IF(OR(R91="NINGUNO", R91="CUMPLEN CON LO SOLICITADO"),1,0))</f>
        <v>0</v>
      </c>
      <c r="T91" s="616"/>
      <c r="U91" s="81"/>
      <c r="V91" s="81"/>
      <c r="W91" s="41"/>
      <c r="X91" s="41"/>
      <c r="Y91" s="41"/>
      <c r="Z91" s="41"/>
      <c r="AA91" s="41"/>
      <c r="AB91" s="41"/>
      <c r="AC91" s="41"/>
      <c r="AD91" s="81"/>
      <c r="AE91" s="81"/>
      <c r="AF91" s="81"/>
      <c r="AG91" s="81"/>
      <c r="AH91" s="81"/>
      <c r="AI91" s="81"/>
    </row>
    <row r="92" spans="1:35" ht="24.75" hidden="1" customHeight="1">
      <c r="A92" s="99"/>
      <c r="B92" s="616"/>
      <c r="C92" s="616"/>
      <c r="D92" s="616"/>
      <c r="E92" s="616"/>
      <c r="F92" s="616"/>
      <c r="G92" s="616"/>
      <c r="H92" s="616"/>
      <c r="I92" s="616"/>
      <c r="J92" s="102"/>
      <c r="K92" s="3"/>
      <c r="L92" s="102"/>
      <c r="M92" s="3"/>
      <c r="N92" s="616"/>
      <c r="O92" s="616"/>
      <c r="P92" s="616"/>
      <c r="Q92" s="616"/>
      <c r="R92" s="616"/>
      <c r="S92" s="616"/>
      <c r="T92" s="616"/>
      <c r="U92" s="81"/>
      <c r="V92" s="81"/>
      <c r="W92" s="41"/>
      <c r="X92" s="41"/>
      <c r="Y92" s="41"/>
      <c r="Z92" s="41"/>
      <c r="AA92" s="41"/>
      <c r="AB92" s="41"/>
      <c r="AC92" s="41"/>
      <c r="AD92" s="81"/>
      <c r="AE92" s="81"/>
      <c r="AF92" s="81"/>
      <c r="AG92" s="81"/>
      <c r="AH92" s="81"/>
      <c r="AI92" s="81"/>
    </row>
    <row r="93" spans="1:35" ht="24.75" hidden="1" customHeight="1">
      <c r="A93" s="99"/>
      <c r="B93" s="617"/>
      <c r="C93" s="617"/>
      <c r="D93" s="617"/>
      <c r="E93" s="617"/>
      <c r="F93" s="617"/>
      <c r="G93" s="617"/>
      <c r="H93" s="617"/>
      <c r="I93" s="617"/>
      <c r="J93" s="102"/>
      <c r="K93" s="3"/>
      <c r="L93" s="102"/>
      <c r="M93" s="3"/>
      <c r="N93" s="617"/>
      <c r="O93" s="617"/>
      <c r="P93" s="617"/>
      <c r="Q93" s="617"/>
      <c r="R93" s="617"/>
      <c r="S93" s="617"/>
      <c r="T93" s="617"/>
      <c r="U93" s="81"/>
      <c r="V93" s="81"/>
      <c r="W93" s="41"/>
      <c r="X93" s="41"/>
      <c r="Y93" s="41"/>
      <c r="Z93" s="41"/>
      <c r="AA93" s="81"/>
      <c r="AB93" s="81"/>
      <c r="AC93" s="81"/>
      <c r="AD93" s="81"/>
      <c r="AE93" s="81"/>
      <c r="AF93" s="81"/>
      <c r="AG93" s="81"/>
      <c r="AH93" s="81"/>
      <c r="AI93" s="81"/>
    </row>
    <row r="94" spans="1:35" ht="24.75" customHeight="1">
      <c r="A94" s="78"/>
      <c r="B94" s="698" t="str">
        <f>IF(S95=" "," ",IF(S95&gt;=$H$6,"CUMPLE CON LA EXPERIENCIA REQUERIDA","NO CUMPLE CON LA EXPERIENCIA REQUERIDA"))</f>
        <v>CUMPLE CON LA EXPERIENCIA REQUERIDA</v>
      </c>
      <c r="C94" s="699"/>
      <c r="D94" s="699"/>
      <c r="E94" s="699"/>
      <c r="F94" s="699"/>
      <c r="G94" s="699"/>
      <c r="H94" s="699"/>
      <c r="I94" s="699"/>
      <c r="J94" s="699"/>
      <c r="K94" s="699"/>
      <c r="L94" s="699"/>
      <c r="M94" s="699"/>
      <c r="N94" s="699"/>
      <c r="O94" s="700"/>
      <c r="P94" s="692" t="s">
        <v>69</v>
      </c>
      <c r="Q94" s="693"/>
      <c r="R94" s="129"/>
      <c r="S94" s="130">
        <f>IF(T79="SI",SUM(S79:S93),0)</f>
        <v>9847.61</v>
      </c>
      <c r="T94" s="705" t="str">
        <f>IF(S95=" "," ",IF(S95&gt;=$H$6,"CUMPLE","NO CUMPLE"))</f>
        <v>CUMPLE</v>
      </c>
      <c r="U94" s="78"/>
      <c r="V94" s="78"/>
      <c r="W94" s="41"/>
      <c r="X94" s="41"/>
      <c r="Y94" s="41"/>
      <c r="Z94" s="41"/>
      <c r="AA94" s="78"/>
      <c r="AB94" s="78"/>
      <c r="AC94" s="78"/>
      <c r="AD94" s="78"/>
      <c r="AE94" s="78"/>
      <c r="AF94" s="78"/>
      <c r="AG94" s="78"/>
      <c r="AH94" s="78"/>
      <c r="AI94" s="78"/>
    </row>
    <row r="95" spans="1:35" ht="24.75" customHeight="1">
      <c r="A95" s="81"/>
      <c r="B95" s="701"/>
      <c r="C95" s="702"/>
      <c r="D95" s="702"/>
      <c r="E95" s="702"/>
      <c r="F95" s="702"/>
      <c r="G95" s="702"/>
      <c r="H95" s="702"/>
      <c r="I95" s="702"/>
      <c r="J95" s="702"/>
      <c r="K95" s="702"/>
      <c r="L95" s="702"/>
      <c r="M95" s="702"/>
      <c r="N95" s="702"/>
      <c r="O95" s="703"/>
      <c r="P95" s="692" t="s">
        <v>70</v>
      </c>
      <c r="Q95" s="693"/>
      <c r="R95" s="129"/>
      <c r="S95" s="131">
        <f>IFERROR((S94/$P$6)," ")</f>
        <v>120.09280487804878</v>
      </c>
      <c r="T95" s="617"/>
      <c r="U95" s="81"/>
      <c r="V95" s="81"/>
      <c r="W95" s="41"/>
      <c r="X95" s="41"/>
      <c r="Y95" s="41"/>
      <c r="Z95" s="41"/>
      <c r="AA95" s="81"/>
      <c r="AB95" s="81"/>
      <c r="AC95" s="81"/>
      <c r="AD95" s="81"/>
      <c r="AE95" s="81"/>
      <c r="AF95" s="81"/>
      <c r="AG95" s="81"/>
      <c r="AH95" s="81"/>
      <c r="AI95" s="81"/>
    </row>
    <row r="96" spans="1:35" ht="30" customHeight="1">
      <c r="A96" s="41"/>
      <c r="B96" s="41"/>
      <c r="C96" s="41"/>
      <c r="D96" s="41"/>
      <c r="E96" s="121"/>
      <c r="F96" s="122"/>
      <c r="G96" s="122"/>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row>
    <row r="97" spans="1:35" ht="30" customHeight="1">
      <c r="A97" s="41"/>
      <c r="B97" s="41"/>
      <c r="C97" s="41"/>
      <c r="D97" s="41"/>
      <c r="E97" s="121"/>
      <c r="F97" s="122"/>
      <c r="G97" s="122"/>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row>
    <row r="98" spans="1:35" ht="36" customHeight="1">
      <c r="A98" s="41"/>
      <c r="B98" s="123">
        <v>5</v>
      </c>
      <c r="C98" s="704" t="s">
        <v>71</v>
      </c>
      <c r="D98" s="695"/>
      <c r="E98" s="693"/>
      <c r="F98" s="694">
        <f>IFERROR(VLOOKUP(B98,LISTA_OFERENTES,2,FALSE)," ")</f>
        <v>0</v>
      </c>
      <c r="G98" s="695"/>
      <c r="H98" s="695"/>
      <c r="I98" s="695"/>
      <c r="J98" s="695"/>
      <c r="K98" s="695"/>
      <c r="L98" s="695"/>
      <c r="M98" s="695"/>
      <c r="N98" s="695"/>
      <c r="O98" s="693"/>
      <c r="P98" s="696" t="s">
        <v>44</v>
      </c>
      <c r="Q98" s="695"/>
      <c r="R98" s="693"/>
      <c r="S98" s="124">
        <f>5-(INT(COUNTBLANK(C101:C115))-10)</f>
        <v>3</v>
      </c>
      <c r="T98" s="78"/>
      <c r="U98" s="41"/>
      <c r="V98" s="41"/>
      <c r="W98" s="41"/>
      <c r="X98" s="41"/>
      <c r="Y98" s="41"/>
      <c r="Z98" s="41"/>
      <c r="AA98" s="41"/>
      <c r="AB98" s="41"/>
      <c r="AC98" s="41"/>
      <c r="AD98" s="41"/>
      <c r="AE98" s="41"/>
      <c r="AF98" s="41"/>
      <c r="AG98" s="41"/>
      <c r="AH98" s="41"/>
      <c r="AI98" s="41"/>
    </row>
    <row r="99" spans="1:35" ht="30" customHeight="1">
      <c r="A99" s="101"/>
      <c r="B99" s="651" t="s">
        <v>45</v>
      </c>
      <c r="C99" s="631" t="s">
        <v>46</v>
      </c>
      <c r="D99" s="631" t="s">
        <v>47</v>
      </c>
      <c r="E99" s="631" t="s">
        <v>48</v>
      </c>
      <c r="F99" s="631" t="s">
        <v>49</v>
      </c>
      <c r="G99" s="631" t="s">
        <v>50</v>
      </c>
      <c r="H99" s="631" t="s">
        <v>51</v>
      </c>
      <c r="I99" s="631" t="s">
        <v>52</v>
      </c>
      <c r="J99" s="635" t="s">
        <v>53</v>
      </c>
      <c r="K99" s="695"/>
      <c r="L99" s="695"/>
      <c r="M99" s="693"/>
      <c r="N99" s="631" t="s">
        <v>54</v>
      </c>
      <c r="O99" s="631" t="s">
        <v>55</v>
      </c>
      <c r="P99" s="109" t="s">
        <v>56</v>
      </c>
      <c r="Q99" s="109"/>
      <c r="R99" s="631" t="s">
        <v>57</v>
      </c>
      <c r="S99" s="631" t="s">
        <v>58</v>
      </c>
      <c r="T99" s="631" t="str">
        <f>T11</f>
        <v>CUMPLE CON EL REQUERIMIENTO OBLIGATORIO DE ESTAR CLASIFICADO EN LOS DOS CÓDIGOS DE LA CLASIFICAICÓN UNSPSC: 561115 y 561116.</v>
      </c>
      <c r="U99" s="110"/>
      <c r="V99" s="110"/>
      <c r="W99" s="41"/>
      <c r="X99" s="41"/>
      <c r="Y99" s="41"/>
      <c r="Z99" s="41"/>
      <c r="AA99" s="41"/>
      <c r="AB99" s="41"/>
      <c r="AC99" s="41"/>
      <c r="AD99" s="101"/>
      <c r="AE99" s="101"/>
      <c r="AF99" s="101"/>
      <c r="AG99" s="101"/>
      <c r="AH99" s="101"/>
      <c r="AI99" s="101"/>
    </row>
    <row r="100" spans="1:35" ht="90.75" customHeight="1">
      <c r="A100" s="101"/>
      <c r="B100" s="617"/>
      <c r="C100" s="617"/>
      <c r="D100" s="617"/>
      <c r="E100" s="617"/>
      <c r="F100" s="617"/>
      <c r="G100" s="617"/>
      <c r="H100" s="617"/>
      <c r="I100" s="617"/>
      <c r="J100" s="636" t="s">
        <v>72</v>
      </c>
      <c r="K100" s="695"/>
      <c r="L100" s="695"/>
      <c r="M100" s="693"/>
      <c r="N100" s="617"/>
      <c r="O100" s="617"/>
      <c r="P100" s="95" t="s">
        <v>15</v>
      </c>
      <c r="Q100" s="95" t="s">
        <v>62</v>
      </c>
      <c r="R100" s="617"/>
      <c r="S100" s="617"/>
      <c r="T100" s="617"/>
      <c r="U100" s="110"/>
      <c r="V100" s="110"/>
      <c r="W100" s="41"/>
      <c r="X100" s="41"/>
      <c r="Y100" s="41"/>
      <c r="Z100" s="41"/>
      <c r="AA100" s="41"/>
      <c r="AB100" s="41"/>
      <c r="AC100" s="41"/>
      <c r="AD100" s="101"/>
      <c r="AE100" s="101"/>
      <c r="AF100" s="101"/>
      <c r="AG100" s="101"/>
      <c r="AH100" s="101"/>
      <c r="AI100" s="101"/>
    </row>
    <row r="101" spans="1:35" ht="24.75" customHeight="1">
      <c r="A101" s="99"/>
      <c r="B101" s="697">
        <v>1</v>
      </c>
      <c r="C101" s="627">
        <v>68</v>
      </c>
      <c r="D101" s="627">
        <v>53</v>
      </c>
      <c r="E101" s="627" t="s">
        <v>73</v>
      </c>
      <c r="F101" s="627" t="s">
        <v>74</v>
      </c>
      <c r="G101" s="649">
        <v>962.42</v>
      </c>
      <c r="H101" s="639" t="s">
        <v>64</v>
      </c>
      <c r="I101" s="641">
        <v>1</v>
      </c>
      <c r="J101" s="100" t="s">
        <v>36</v>
      </c>
      <c r="K101" s="3">
        <f>+$K$13</f>
        <v>0</v>
      </c>
      <c r="L101" s="102"/>
      <c r="M101" s="3"/>
      <c r="N101" s="620" t="s">
        <v>65</v>
      </c>
      <c r="O101" s="620" t="s">
        <v>75</v>
      </c>
      <c r="P101" s="627"/>
      <c r="Q101" s="691" t="s">
        <v>66</v>
      </c>
      <c r="R101" s="691" t="s">
        <v>67</v>
      </c>
      <c r="S101" s="706">
        <f>IF(COUNTIF(J101:M103,"CUMPLE")&gt;=1,(G101*I101),0)* (IF(N101="PRESENTÓ CERTIFICADO",1,0))* (IF(O101="ACORDE A ITEM 5.2.1 (T.R.)",1,0) )* ( IF(OR(Q101="SIN OBSERVACIÓN", Q101="REQUERIMIENTOS SUBSANADOS"),1,0)) *(IF(OR(R101="NINGUNO", R101="CUMPLEN CON LO SOLICITADO"),1,0))</f>
        <v>962.42</v>
      </c>
      <c r="T101" s="707" t="s">
        <v>68</v>
      </c>
      <c r="U101" s="81"/>
      <c r="V101" s="81"/>
      <c r="W101" s="41"/>
      <c r="X101" s="41"/>
      <c r="Y101" s="41"/>
      <c r="Z101" s="41"/>
      <c r="AA101" s="41"/>
      <c r="AB101" s="41"/>
      <c r="AC101" s="41"/>
      <c r="AD101" s="81"/>
      <c r="AE101" s="81"/>
      <c r="AF101" s="81"/>
      <c r="AG101" s="81"/>
      <c r="AH101" s="81"/>
      <c r="AI101" s="81"/>
    </row>
    <row r="102" spans="1:35" ht="24.75" customHeight="1">
      <c r="A102" s="99"/>
      <c r="B102" s="616"/>
      <c r="C102" s="616"/>
      <c r="D102" s="616"/>
      <c r="E102" s="616"/>
      <c r="F102" s="616"/>
      <c r="G102" s="616"/>
      <c r="H102" s="616"/>
      <c r="I102" s="616"/>
      <c r="J102" s="100" t="s">
        <v>36</v>
      </c>
      <c r="K102" s="3">
        <f>+$K$14</f>
        <v>0</v>
      </c>
      <c r="L102" s="102"/>
      <c r="M102" s="3"/>
      <c r="N102" s="616"/>
      <c r="O102" s="616"/>
      <c r="P102" s="616"/>
      <c r="Q102" s="616"/>
      <c r="R102" s="616"/>
      <c r="S102" s="616"/>
      <c r="T102" s="616"/>
      <c r="U102" s="81"/>
      <c r="V102" s="81"/>
      <c r="W102" s="41"/>
      <c r="X102" s="41"/>
      <c r="Y102" s="41"/>
      <c r="Z102" s="41"/>
      <c r="AA102" s="41"/>
      <c r="AB102" s="41"/>
      <c r="AC102" s="41"/>
      <c r="AD102" s="81"/>
      <c r="AE102" s="81"/>
      <c r="AF102" s="81"/>
      <c r="AG102" s="81"/>
      <c r="AH102" s="81"/>
      <c r="AI102" s="81"/>
    </row>
    <row r="103" spans="1:35" ht="24.75" customHeight="1">
      <c r="A103" s="99"/>
      <c r="B103" s="617"/>
      <c r="C103" s="617"/>
      <c r="D103" s="617"/>
      <c r="E103" s="617"/>
      <c r="F103" s="617"/>
      <c r="G103" s="617"/>
      <c r="H103" s="617"/>
      <c r="I103" s="617"/>
      <c r="J103" s="102"/>
      <c r="K103" s="3"/>
      <c r="L103" s="102"/>
      <c r="M103" s="3"/>
      <c r="N103" s="617"/>
      <c r="O103" s="617"/>
      <c r="P103" s="617"/>
      <c r="Q103" s="617"/>
      <c r="R103" s="617"/>
      <c r="S103" s="617"/>
      <c r="T103" s="616"/>
      <c r="U103" s="81"/>
      <c r="V103" s="81"/>
      <c r="W103" s="41"/>
      <c r="X103" s="41"/>
      <c r="Y103" s="41"/>
      <c r="Z103" s="41"/>
      <c r="AA103" s="41"/>
      <c r="AB103" s="41"/>
      <c r="AC103" s="41"/>
      <c r="AD103" s="81"/>
      <c r="AE103" s="81"/>
      <c r="AF103" s="81"/>
      <c r="AG103" s="81"/>
      <c r="AH103" s="81"/>
      <c r="AI103" s="81"/>
    </row>
    <row r="104" spans="1:35" ht="24.75" customHeight="1">
      <c r="A104" s="99"/>
      <c r="B104" s="697">
        <v>2</v>
      </c>
      <c r="C104" s="638">
        <v>76</v>
      </c>
      <c r="D104" s="638">
        <v>79</v>
      </c>
      <c r="E104" s="638" t="s">
        <v>76</v>
      </c>
      <c r="F104" s="638" t="s">
        <v>77</v>
      </c>
      <c r="G104" s="642">
        <v>793.86</v>
      </c>
      <c r="H104" s="639" t="s">
        <v>64</v>
      </c>
      <c r="I104" s="641">
        <v>1</v>
      </c>
      <c r="J104" s="100" t="s">
        <v>36</v>
      </c>
      <c r="K104" s="3">
        <f>+$K$13</f>
        <v>0</v>
      </c>
      <c r="L104" s="102"/>
      <c r="M104" s="3"/>
      <c r="N104" s="620" t="s">
        <v>65</v>
      </c>
      <c r="O104" s="620" t="s">
        <v>75</v>
      </c>
      <c r="P104" s="623"/>
      <c r="Q104" s="690" t="s">
        <v>66</v>
      </c>
      <c r="R104" s="690" t="s">
        <v>67</v>
      </c>
      <c r="S104" s="706">
        <f>IF(COUNTIF(J104:M106,"CUMPLE")&gt;=1,(G104*I104),0)* (IF(N104="PRESENTÓ CERTIFICADO",1,0))* (IF(O104="ACORDE A ITEM 5.2.1 (T.R.)",1,0) )* ( IF(OR(Q104="SIN OBSERVACIÓN", Q104="REQUERIMIENTOS SUBSANADOS"),1,0)) *(IF(OR(R104="NINGUNO", R104="CUMPLEN CON LO SOLICITADO"),1,0))</f>
        <v>793.86</v>
      </c>
      <c r="T104" s="616"/>
      <c r="U104" s="81"/>
      <c r="V104" s="81"/>
      <c r="W104" s="41"/>
      <c r="X104" s="41"/>
      <c r="Y104" s="41"/>
      <c r="Z104" s="41"/>
      <c r="AA104" s="41"/>
      <c r="AB104" s="41"/>
      <c r="AC104" s="41"/>
      <c r="AD104" s="81"/>
      <c r="AE104" s="81"/>
      <c r="AF104" s="81"/>
      <c r="AG104" s="81"/>
      <c r="AH104" s="81"/>
      <c r="AI104" s="81"/>
    </row>
    <row r="105" spans="1:35" ht="24.75" customHeight="1">
      <c r="A105" s="99"/>
      <c r="B105" s="616"/>
      <c r="C105" s="616"/>
      <c r="D105" s="616"/>
      <c r="E105" s="616"/>
      <c r="F105" s="616"/>
      <c r="G105" s="616"/>
      <c r="H105" s="616"/>
      <c r="I105" s="616"/>
      <c r="J105" s="100" t="s">
        <v>36</v>
      </c>
      <c r="K105" s="3">
        <f>+$K$14</f>
        <v>0</v>
      </c>
      <c r="L105" s="102"/>
      <c r="M105" s="3"/>
      <c r="N105" s="616"/>
      <c r="O105" s="616"/>
      <c r="P105" s="616"/>
      <c r="Q105" s="616"/>
      <c r="R105" s="616"/>
      <c r="S105" s="616"/>
      <c r="T105" s="616"/>
      <c r="U105" s="81"/>
      <c r="V105" s="81"/>
      <c r="W105" s="41"/>
      <c r="X105" s="41"/>
      <c r="Y105" s="41"/>
      <c r="Z105" s="41"/>
      <c r="AA105" s="41"/>
      <c r="AB105" s="41"/>
      <c r="AC105" s="41"/>
      <c r="AD105" s="81"/>
      <c r="AE105" s="81"/>
      <c r="AF105" s="81"/>
      <c r="AG105" s="81"/>
      <c r="AH105" s="81"/>
      <c r="AI105" s="81"/>
    </row>
    <row r="106" spans="1:35" ht="24.75" customHeight="1">
      <c r="A106" s="99"/>
      <c r="B106" s="617"/>
      <c r="C106" s="617"/>
      <c r="D106" s="617"/>
      <c r="E106" s="617"/>
      <c r="F106" s="617"/>
      <c r="G106" s="617"/>
      <c r="H106" s="617"/>
      <c r="I106" s="617"/>
      <c r="J106" s="102"/>
      <c r="K106" s="3"/>
      <c r="L106" s="102"/>
      <c r="M106" s="3"/>
      <c r="N106" s="617"/>
      <c r="O106" s="617"/>
      <c r="P106" s="617"/>
      <c r="Q106" s="617"/>
      <c r="R106" s="617"/>
      <c r="S106" s="617"/>
      <c r="T106" s="616"/>
      <c r="U106" s="81"/>
      <c r="V106" s="81"/>
      <c r="W106" s="41"/>
      <c r="X106" s="41"/>
      <c r="Y106" s="41"/>
      <c r="Z106" s="41"/>
      <c r="AA106" s="41"/>
      <c r="AB106" s="41"/>
      <c r="AC106" s="41"/>
      <c r="AD106" s="81"/>
      <c r="AE106" s="81"/>
      <c r="AF106" s="81"/>
      <c r="AG106" s="81"/>
      <c r="AH106" s="81"/>
      <c r="AI106" s="81"/>
    </row>
    <row r="107" spans="1:35" ht="24.75" customHeight="1">
      <c r="A107" s="99"/>
      <c r="B107" s="697">
        <v>3</v>
      </c>
      <c r="C107" s="627">
        <v>80</v>
      </c>
      <c r="D107" s="627">
        <v>106</v>
      </c>
      <c r="E107" s="627" t="s">
        <v>78</v>
      </c>
      <c r="F107" s="638" t="s">
        <v>77</v>
      </c>
      <c r="G107" s="649">
        <v>707.31</v>
      </c>
      <c r="H107" s="639" t="s">
        <v>64</v>
      </c>
      <c r="I107" s="640">
        <v>1</v>
      </c>
      <c r="J107" s="100" t="s">
        <v>36</v>
      </c>
      <c r="K107" s="3">
        <f>+$K$13</f>
        <v>0</v>
      </c>
      <c r="L107" s="102"/>
      <c r="M107" s="3"/>
      <c r="N107" s="620" t="s">
        <v>65</v>
      </c>
      <c r="O107" s="620" t="s">
        <v>75</v>
      </c>
      <c r="P107" s="627"/>
      <c r="Q107" s="691" t="s">
        <v>66</v>
      </c>
      <c r="R107" s="691" t="s">
        <v>67</v>
      </c>
      <c r="S107" s="706">
        <f>IF(COUNTIF(J107:M109,"CUMPLE")&gt;=1,(G107*I107),0)* (IF(N107="PRESENTÓ CERTIFICADO",1,0))* (IF(O107="ACORDE A ITEM 5.2.1 (T.R.)",1,0) )* ( IF(OR(Q107="SIN OBSERVACIÓN", Q107="REQUERIMIENTOS SUBSANADOS"),1,0)) *(IF(OR(R107="NINGUNO", R107="CUMPLEN CON LO SOLICITADO"),1,0))</f>
        <v>707.31</v>
      </c>
      <c r="T107" s="616"/>
      <c r="U107" s="81"/>
      <c r="V107" s="81"/>
      <c r="W107" s="41"/>
      <c r="X107" s="41"/>
      <c r="Y107" s="41"/>
      <c r="Z107" s="41"/>
      <c r="AA107" s="41"/>
      <c r="AB107" s="41"/>
      <c r="AC107" s="41"/>
      <c r="AD107" s="81"/>
      <c r="AE107" s="81"/>
      <c r="AF107" s="81"/>
      <c r="AG107" s="81"/>
      <c r="AH107" s="81"/>
      <c r="AI107" s="81"/>
    </row>
    <row r="108" spans="1:35" ht="24.75" customHeight="1">
      <c r="A108" s="99"/>
      <c r="B108" s="616"/>
      <c r="C108" s="616"/>
      <c r="D108" s="616"/>
      <c r="E108" s="616"/>
      <c r="F108" s="616"/>
      <c r="G108" s="616"/>
      <c r="H108" s="616"/>
      <c r="I108" s="616"/>
      <c r="J108" s="100" t="s">
        <v>36</v>
      </c>
      <c r="K108" s="3">
        <f>+$K$14</f>
        <v>0</v>
      </c>
      <c r="L108" s="102"/>
      <c r="M108" s="3"/>
      <c r="N108" s="616"/>
      <c r="O108" s="616"/>
      <c r="P108" s="616"/>
      <c r="Q108" s="616"/>
      <c r="R108" s="616"/>
      <c r="S108" s="616"/>
      <c r="T108" s="616"/>
      <c r="U108" s="81"/>
      <c r="V108" s="81"/>
      <c r="W108" s="41"/>
      <c r="X108" s="41"/>
      <c r="Y108" s="41"/>
      <c r="Z108" s="41"/>
      <c r="AA108" s="41"/>
      <c r="AB108" s="41"/>
      <c r="AC108" s="41"/>
      <c r="AD108" s="81"/>
      <c r="AE108" s="81"/>
      <c r="AF108" s="81"/>
      <c r="AG108" s="81"/>
      <c r="AH108" s="81"/>
      <c r="AI108" s="81"/>
    </row>
    <row r="109" spans="1:35" ht="24.75" customHeight="1">
      <c r="A109" s="99"/>
      <c r="B109" s="617"/>
      <c r="C109" s="617"/>
      <c r="D109" s="617"/>
      <c r="E109" s="617"/>
      <c r="F109" s="617"/>
      <c r="G109" s="617"/>
      <c r="H109" s="617"/>
      <c r="I109" s="617"/>
      <c r="J109" s="102"/>
      <c r="K109" s="3"/>
      <c r="L109" s="102"/>
      <c r="M109" s="3"/>
      <c r="N109" s="617"/>
      <c r="O109" s="617"/>
      <c r="P109" s="617"/>
      <c r="Q109" s="617"/>
      <c r="R109" s="617"/>
      <c r="S109" s="617"/>
      <c r="T109" s="616"/>
      <c r="U109" s="81"/>
      <c r="V109" s="81"/>
      <c r="W109" s="41"/>
      <c r="X109" s="41"/>
      <c r="Y109" s="41"/>
      <c r="Z109" s="41"/>
      <c r="AA109" s="41"/>
      <c r="AB109" s="41"/>
      <c r="AC109" s="41"/>
      <c r="AD109" s="81"/>
      <c r="AE109" s="81"/>
      <c r="AF109" s="81"/>
      <c r="AG109" s="81"/>
      <c r="AH109" s="81"/>
      <c r="AI109" s="81"/>
    </row>
    <row r="110" spans="1:35" ht="24.75" hidden="1" customHeight="1">
      <c r="A110" s="99"/>
      <c r="B110" s="697">
        <v>4</v>
      </c>
      <c r="C110" s="638"/>
      <c r="D110" s="638"/>
      <c r="E110" s="638"/>
      <c r="F110" s="627"/>
      <c r="G110" s="642"/>
      <c r="H110" s="639"/>
      <c r="I110" s="641"/>
      <c r="J110" s="102"/>
      <c r="K110" s="3">
        <v>531220</v>
      </c>
      <c r="L110" s="102"/>
      <c r="M110" s="3"/>
      <c r="N110" s="686"/>
      <c r="O110" s="686"/>
      <c r="P110" s="662"/>
      <c r="Q110" s="708"/>
      <c r="R110" s="708"/>
      <c r="S110" s="706">
        <f>IF(COUNTIF(J110:M112,"CUMPLE")&gt;=1,(G110*I110),0)* (IF(N110="PRESENTÓ CERTIFICADO",1,0))* (IF(O110="ACORDE A ITEM 5.2.1 (T.R.)",1,0) )* ( IF(OR(Q110="SIN OBSERVACIÓN", Q110="REQUERIMIENTOS SUBSANADOS"),1,0)) *(IF(OR(R110="NINGUNO", R110="CUMPLEN CON LO SOLICITADO"),1,0))</f>
        <v>0</v>
      </c>
      <c r="T110" s="616"/>
      <c r="U110" s="81"/>
      <c r="V110" s="81"/>
      <c r="W110" s="41"/>
      <c r="X110" s="41"/>
      <c r="Y110" s="41"/>
      <c r="Z110" s="41"/>
      <c r="AA110" s="41"/>
      <c r="AB110" s="41"/>
      <c r="AC110" s="41"/>
      <c r="AD110" s="81"/>
      <c r="AE110" s="81"/>
      <c r="AF110" s="81"/>
      <c r="AG110" s="81"/>
      <c r="AH110" s="81"/>
      <c r="AI110" s="81"/>
    </row>
    <row r="111" spans="1:35" ht="24.75" hidden="1" customHeight="1">
      <c r="A111" s="99"/>
      <c r="B111" s="616"/>
      <c r="C111" s="616"/>
      <c r="D111" s="616"/>
      <c r="E111" s="616"/>
      <c r="F111" s="616"/>
      <c r="G111" s="616"/>
      <c r="H111" s="616"/>
      <c r="I111" s="616"/>
      <c r="J111" s="102"/>
      <c r="K111" s="3"/>
      <c r="L111" s="102"/>
      <c r="M111" s="3"/>
      <c r="N111" s="616"/>
      <c r="O111" s="616"/>
      <c r="P111" s="616"/>
      <c r="Q111" s="616"/>
      <c r="R111" s="616"/>
      <c r="S111" s="616"/>
      <c r="T111" s="616"/>
      <c r="U111" s="81"/>
      <c r="V111" s="81"/>
      <c r="W111" s="41"/>
      <c r="X111" s="41"/>
      <c r="Y111" s="41"/>
      <c r="Z111" s="41"/>
      <c r="AA111" s="41"/>
      <c r="AB111" s="41"/>
      <c r="AC111" s="41"/>
      <c r="AD111" s="81"/>
      <c r="AE111" s="81"/>
      <c r="AF111" s="81"/>
      <c r="AG111" s="81"/>
      <c r="AH111" s="81"/>
      <c r="AI111" s="81"/>
    </row>
    <row r="112" spans="1:35" ht="24.75" hidden="1" customHeight="1">
      <c r="A112" s="99"/>
      <c r="B112" s="617"/>
      <c r="C112" s="617"/>
      <c r="D112" s="617"/>
      <c r="E112" s="617"/>
      <c r="F112" s="617"/>
      <c r="G112" s="617"/>
      <c r="H112" s="617"/>
      <c r="I112" s="617"/>
      <c r="J112" s="102"/>
      <c r="K112" s="3"/>
      <c r="L112" s="102"/>
      <c r="M112" s="3"/>
      <c r="N112" s="617"/>
      <c r="O112" s="617"/>
      <c r="P112" s="617"/>
      <c r="Q112" s="617"/>
      <c r="R112" s="617"/>
      <c r="S112" s="617"/>
      <c r="T112" s="616"/>
      <c r="U112" s="81"/>
      <c r="V112" s="81"/>
      <c r="W112" s="41"/>
      <c r="X112" s="41"/>
      <c r="Y112" s="41"/>
      <c r="Z112" s="41"/>
      <c r="AA112" s="41"/>
      <c r="AB112" s="41"/>
      <c r="AC112" s="41"/>
      <c r="AD112" s="81"/>
      <c r="AE112" s="81"/>
      <c r="AF112" s="81"/>
      <c r="AG112" s="81"/>
      <c r="AH112" s="81"/>
      <c r="AI112" s="81"/>
    </row>
    <row r="113" spans="1:35" ht="24.75" hidden="1" customHeight="1">
      <c r="A113" s="99"/>
      <c r="B113" s="697">
        <v>5</v>
      </c>
      <c r="C113" s="627"/>
      <c r="D113" s="627"/>
      <c r="E113" s="627"/>
      <c r="F113" s="627"/>
      <c r="G113" s="649"/>
      <c r="H113" s="639"/>
      <c r="I113" s="640"/>
      <c r="J113" s="102"/>
      <c r="K113" s="3"/>
      <c r="L113" s="102"/>
      <c r="M113" s="3"/>
      <c r="N113" s="620"/>
      <c r="O113" s="620"/>
      <c r="P113" s="627"/>
      <c r="Q113" s="691"/>
      <c r="R113" s="691"/>
      <c r="S113" s="706">
        <f>IF(COUNTIF(J113:M115,"CUMPLE")&gt;=1,(G113*I113),0)* (IF(N113="PRESENTÓ CERTIFICADO",1,0))* (IF(O113="ACORDE A ITEM 5.2.1 (T.R.)",1,0) )* ( IF(OR(Q113="SIN OBSERVACIÓN", Q113="REQUERIMIENTOS SUBSANADOS"),1,0)) *(IF(OR(R113="NINGUNO", R113="CUMPLEN CON LO SOLICITADO"),1,0))</f>
        <v>0</v>
      </c>
      <c r="T113" s="616"/>
      <c r="U113" s="81"/>
      <c r="V113" s="81"/>
      <c r="W113" s="41"/>
      <c r="X113" s="41"/>
      <c r="Y113" s="41"/>
      <c r="Z113" s="41"/>
      <c r="AA113" s="41"/>
      <c r="AB113" s="41"/>
      <c r="AC113" s="41"/>
      <c r="AD113" s="81"/>
      <c r="AE113" s="81"/>
      <c r="AF113" s="81"/>
      <c r="AG113" s="81"/>
      <c r="AH113" s="81"/>
      <c r="AI113" s="81"/>
    </row>
    <row r="114" spans="1:35" ht="24.75" hidden="1" customHeight="1">
      <c r="A114" s="99"/>
      <c r="B114" s="616"/>
      <c r="C114" s="616"/>
      <c r="D114" s="616"/>
      <c r="E114" s="616"/>
      <c r="F114" s="616"/>
      <c r="G114" s="616"/>
      <c r="H114" s="616"/>
      <c r="I114" s="616"/>
      <c r="J114" s="102"/>
      <c r="K114" s="3"/>
      <c r="L114" s="102"/>
      <c r="M114" s="3"/>
      <c r="N114" s="616"/>
      <c r="O114" s="616"/>
      <c r="P114" s="616"/>
      <c r="Q114" s="616"/>
      <c r="R114" s="616"/>
      <c r="S114" s="616"/>
      <c r="T114" s="616"/>
      <c r="U114" s="81"/>
      <c r="V114" s="81"/>
      <c r="W114" s="41"/>
      <c r="X114" s="41"/>
      <c r="Y114" s="41"/>
      <c r="Z114" s="41"/>
      <c r="AA114" s="41"/>
      <c r="AB114" s="41"/>
      <c r="AC114" s="41"/>
      <c r="AD114" s="81"/>
      <c r="AE114" s="81"/>
      <c r="AF114" s="81"/>
      <c r="AG114" s="81"/>
      <c r="AH114" s="81"/>
      <c r="AI114" s="81"/>
    </row>
    <row r="115" spans="1:35" ht="24.75" hidden="1" customHeight="1">
      <c r="A115" s="99"/>
      <c r="B115" s="617"/>
      <c r="C115" s="617"/>
      <c r="D115" s="617"/>
      <c r="E115" s="617"/>
      <c r="F115" s="617"/>
      <c r="G115" s="617"/>
      <c r="H115" s="617"/>
      <c r="I115" s="617"/>
      <c r="J115" s="102"/>
      <c r="K115" s="3"/>
      <c r="L115" s="102"/>
      <c r="M115" s="3"/>
      <c r="N115" s="617"/>
      <c r="O115" s="617"/>
      <c r="P115" s="617"/>
      <c r="Q115" s="617"/>
      <c r="R115" s="617"/>
      <c r="S115" s="617"/>
      <c r="T115" s="617"/>
      <c r="U115" s="81"/>
      <c r="V115" s="81"/>
      <c r="W115" s="41"/>
      <c r="X115" s="41"/>
      <c r="Y115" s="41"/>
      <c r="Z115" s="41"/>
      <c r="AA115" s="81"/>
      <c r="AB115" s="81"/>
      <c r="AC115" s="81"/>
      <c r="AD115" s="81"/>
      <c r="AE115" s="81"/>
      <c r="AF115" s="81"/>
      <c r="AG115" s="81"/>
      <c r="AH115" s="81"/>
      <c r="AI115" s="81"/>
    </row>
    <row r="116" spans="1:35" ht="24.75" customHeight="1">
      <c r="A116" s="78"/>
      <c r="B116" s="698" t="str">
        <f>IF(S117=" "," ",IF(S117&gt;=$H$6,"CUMPLE CON LA EXPERIENCIA REQUERIDA","NO CUMPLE CON LA EXPERIENCIA REQUERIDA"))</f>
        <v>CUMPLE CON LA EXPERIENCIA REQUERIDA</v>
      </c>
      <c r="C116" s="699"/>
      <c r="D116" s="699"/>
      <c r="E116" s="699"/>
      <c r="F116" s="699"/>
      <c r="G116" s="699"/>
      <c r="H116" s="699"/>
      <c r="I116" s="699"/>
      <c r="J116" s="699"/>
      <c r="K116" s="699"/>
      <c r="L116" s="699"/>
      <c r="M116" s="699"/>
      <c r="N116" s="699"/>
      <c r="O116" s="700"/>
      <c r="P116" s="692" t="s">
        <v>69</v>
      </c>
      <c r="Q116" s="693"/>
      <c r="R116" s="129"/>
      <c r="S116" s="130">
        <f>IF(T101="SI",SUM(S101:S115),0)</f>
        <v>2463.59</v>
      </c>
      <c r="T116" s="705" t="str">
        <f>IF(S117=" "," ",IF(S117&gt;=$H$6,"CUMPLE","NO CUMPLE"))</f>
        <v>CUMPLE</v>
      </c>
      <c r="U116" s="78"/>
      <c r="V116" s="78"/>
      <c r="W116" s="41"/>
      <c r="X116" s="41"/>
      <c r="Y116" s="41"/>
      <c r="Z116" s="41"/>
      <c r="AA116" s="78"/>
      <c r="AB116" s="78"/>
      <c r="AC116" s="78"/>
      <c r="AD116" s="78"/>
      <c r="AE116" s="78"/>
      <c r="AF116" s="78"/>
      <c r="AG116" s="78"/>
      <c r="AH116" s="78"/>
      <c r="AI116" s="78"/>
    </row>
    <row r="117" spans="1:35" ht="24.75" customHeight="1">
      <c r="A117" s="81"/>
      <c r="B117" s="701"/>
      <c r="C117" s="702"/>
      <c r="D117" s="702"/>
      <c r="E117" s="702"/>
      <c r="F117" s="702"/>
      <c r="G117" s="702"/>
      <c r="H117" s="702"/>
      <c r="I117" s="702"/>
      <c r="J117" s="702"/>
      <c r="K117" s="702"/>
      <c r="L117" s="702"/>
      <c r="M117" s="702"/>
      <c r="N117" s="702"/>
      <c r="O117" s="703"/>
      <c r="P117" s="692" t="s">
        <v>70</v>
      </c>
      <c r="Q117" s="693"/>
      <c r="R117" s="129"/>
      <c r="S117" s="131">
        <f>IFERROR((S116/$P$6)," ")</f>
        <v>30.043780487804881</v>
      </c>
      <c r="T117" s="617"/>
      <c r="U117" s="81"/>
      <c r="V117" s="81"/>
      <c r="W117" s="41"/>
      <c r="X117" s="41"/>
      <c r="Y117" s="41"/>
      <c r="Z117" s="41"/>
      <c r="AA117" s="81"/>
      <c r="AB117" s="81"/>
      <c r="AC117" s="81"/>
      <c r="AD117" s="81"/>
      <c r="AE117" s="81"/>
      <c r="AF117" s="81"/>
      <c r="AG117" s="81"/>
      <c r="AH117" s="81"/>
      <c r="AI117" s="81"/>
    </row>
    <row r="118" spans="1:35" ht="30" customHeight="1">
      <c r="A118" s="41"/>
      <c r="B118" s="41"/>
      <c r="C118" s="41"/>
      <c r="D118" s="41"/>
      <c r="E118" s="121"/>
      <c r="F118" s="122"/>
      <c r="G118" s="122"/>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row>
    <row r="119" spans="1:35" ht="30" customHeight="1">
      <c r="A119" s="41"/>
      <c r="B119" s="41"/>
      <c r="C119" s="41"/>
      <c r="D119" s="41"/>
      <c r="E119" s="121"/>
      <c r="F119" s="122"/>
      <c r="G119" s="122"/>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row>
    <row r="120" spans="1:35" ht="36" customHeight="1">
      <c r="A120" s="41"/>
      <c r="B120" s="123">
        <v>6</v>
      </c>
      <c r="C120" s="704" t="s">
        <v>71</v>
      </c>
      <c r="D120" s="695"/>
      <c r="E120" s="693"/>
      <c r="F120" s="694">
        <f>IFERROR(VLOOKUP(B120,LISTA_OFERENTES,2,FALSE)," ")</f>
        <v>0</v>
      </c>
      <c r="G120" s="695"/>
      <c r="H120" s="695"/>
      <c r="I120" s="695"/>
      <c r="J120" s="695"/>
      <c r="K120" s="695"/>
      <c r="L120" s="695"/>
      <c r="M120" s="695"/>
      <c r="N120" s="695"/>
      <c r="O120" s="693"/>
      <c r="P120" s="696" t="s">
        <v>44</v>
      </c>
      <c r="Q120" s="695"/>
      <c r="R120" s="693"/>
      <c r="S120" s="124">
        <f>5-(INT(COUNTBLANK(C123:C137))-10)</f>
        <v>3</v>
      </c>
      <c r="T120" s="78"/>
      <c r="U120" s="41"/>
      <c r="V120" s="41"/>
      <c r="W120" s="41"/>
      <c r="X120" s="41"/>
      <c r="Y120" s="41"/>
      <c r="Z120" s="41"/>
      <c r="AA120" s="41"/>
      <c r="AB120" s="41"/>
      <c r="AC120" s="41"/>
      <c r="AD120" s="41"/>
      <c r="AE120" s="41"/>
      <c r="AF120" s="41"/>
      <c r="AG120" s="41"/>
      <c r="AH120" s="41"/>
      <c r="AI120" s="41"/>
    </row>
    <row r="121" spans="1:35" ht="30" customHeight="1">
      <c r="A121" s="101"/>
      <c r="B121" s="651" t="s">
        <v>45</v>
      </c>
      <c r="C121" s="631" t="s">
        <v>46</v>
      </c>
      <c r="D121" s="631" t="s">
        <v>47</v>
      </c>
      <c r="E121" s="631" t="s">
        <v>48</v>
      </c>
      <c r="F121" s="631" t="s">
        <v>49</v>
      </c>
      <c r="G121" s="631" t="s">
        <v>50</v>
      </c>
      <c r="H121" s="631" t="s">
        <v>51</v>
      </c>
      <c r="I121" s="631" t="s">
        <v>52</v>
      </c>
      <c r="J121" s="635" t="s">
        <v>53</v>
      </c>
      <c r="K121" s="695"/>
      <c r="L121" s="695"/>
      <c r="M121" s="693"/>
      <c r="N121" s="631" t="s">
        <v>54</v>
      </c>
      <c r="O121" s="631" t="s">
        <v>55</v>
      </c>
      <c r="P121" s="109" t="s">
        <v>56</v>
      </c>
      <c r="Q121" s="109"/>
      <c r="R121" s="631" t="s">
        <v>57</v>
      </c>
      <c r="S121" s="631" t="s">
        <v>58</v>
      </c>
      <c r="T121" s="631" t="str">
        <f>T11</f>
        <v>CUMPLE CON EL REQUERIMIENTO OBLIGATORIO DE ESTAR CLASIFICADO EN LOS DOS CÓDIGOS DE LA CLASIFICAICÓN UNSPSC: 561115 y 561116.</v>
      </c>
      <c r="U121" s="110"/>
      <c r="V121" s="110"/>
      <c r="W121" s="41"/>
      <c r="X121" s="41"/>
      <c r="Y121" s="41"/>
      <c r="Z121" s="41"/>
      <c r="AA121" s="41"/>
      <c r="AB121" s="41"/>
      <c r="AC121" s="41"/>
      <c r="AD121" s="101"/>
      <c r="AE121" s="101"/>
      <c r="AF121" s="101"/>
      <c r="AG121" s="101"/>
      <c r="AH121" s="101"/>
      <c r="AI121" s="101"/>
    </row>
    <row r="122" spans="1:35" ht="106.5" customHeight="1">
      <c r="A122" s="101"/>
      <c r="B122" s="617"/>
      <c r="C122" s="617"/>
      <c r="D122" s="617"/>
      <c r="E122" s="617"/>
      <c r="F122" s="617"/>
      <c r="G122" s="617"/>
      <c r="H122" s="617"/>
      <c r="I122" s="617"/>
      <c r="J122" s="636" t="s">
        <v>72</v>
      </c>
      <c r="K122" s="695"/>
      <c r="L122" s="695"/>
      <c r="M122" s="693"/>
      <c r="N122" s="617"/>
      <c r="O122" s="617"/>
      <c r="P122" s="95" t="s">
        <v>15</v>
      </c>
      <c r="Q122" s="95" t="s">
        <v>62</v>
      </c>
      <c r="R122" s="617"/>
      <c r="S122" s="617"/>
      <c r="T122" s="617"/>
      <c r="U122" s="110"/>
      <c r="V122" s="110"/>
      <c r="W122" s="41"/>
      <c r="X122" s="41"/>
      <c r="Y122" s="41"/>
      <c r="Z122" s="41"/>
      <c r="AA122" s="41"/>
      <c r="AB122" s="41"/>
      <c r="AC122" s="41"/>
      <c r="AD122" s="101"/>
      <c r="AE122" s="101"/>
      <c r="AF122" s="101"/>
      <c r="AG122" s="101"/>
      <c r="AH122" s="101"/>
      <c r="AI122" s="101"/>
    </row>
    <row r="123" spans="1:35" ht="24.75" customHeight="1">
      <c r="A123" s="99"/>
      <c r="B123" s="697">
        <v>1</v>
      </c>
      <c r="C123" s="627">
        <v>112</v>
      </c>
      <c r="D123" s="627">
        <v>59</v>
      </c>
      <c r="E123" s="627" t="s">
        <v>122</v>
      </c>
      <c r="F123" s="627" t="s">
        <v>79</v>
      </c>
      <c r="G123" s="649">
        <v>755.1</v>
      </c>
      <c r="H123" s="639" t="s">
        <v>64</v>
      </c>
      <c r="I123" s="640">
        <v>1</v>
      </c>
      <c r="J123" s="100" t="s">
        <v>36</v>
      </c>
      <c r="K123" s="3">
        <f>+$K$13</f>
        <v>0</v>
      </c>
      <c r="L123" s="102"/>
      <c r="M123" s="3"/>
      <c r="N123" s="620" t="s">
        <v>65</v>
      </c>
      <c r="O123" s="620" t="s">
        <v>75</v>
      </c>
      <c r="P123" s="627"/>
      <c r="Q123" s="691" t="s">
        <v>66</v>
      </c>
      <c r="R123" s="691" t="s">
        <v>67</v>
      </c>
      <c r="S123" s="706">
        <f>IF(COUNTIF(J123:M125,"CUMPLE")&gt;=1,(G123*I123),0)* (IF(N123="PRESENTÓ CERTIFICADO",1,0))* (IF(O123="ACORDE A ITEM 5.2.1 (T.R.)",1,0) )* ( IF(OR(Q123="SIN OBSERVACIÓN", Q123="REQUERIMIENTOS SUBSANADOS"),1,0)) *(IF(OR(R123="NINGUNO", R123="CUMPLEN CON LO SOLICITADO"),1,0))</f>
        <v>755.1</v>
      </c>
      <c r="T123" s="707" t="s">
        <v>68</v>
      </c>
      <c r="U123" s="81"/>
      <c r="V123" s="81"/>
      <c r="W123" s="41"/>
      <c r="X123" s="41"/>
      <c r="Y123" s="41"/>
      <c r="Z123" s="41"/>
      <c r="AA123" s="41"/>
      <c r="AB123" s="41"/>
      <c r="AC123" s="41"/>
      <c r="AD123" s="81"/>
      <c r="AE123" s="81"/>
      <c r="AF123" s="81"/>
      <c r="AG123" s="81"/>
      <c r="AH123" s="81"/>
      <c r="AI123" s="81"/>
    </row>
    <row r="124" spans="1:35" ht="24.75" customHeight="1">
      <c r="A124" s="99"/>
      <c r="B124" s="616"/>
      <c r="C124" s="616"/>
      <c r="D124" s="616"/>
      <c r="E124" s="616"/>
      <c r="F124" s="616"/>
      <c r="G124" s="616"/>
      <c r="H124" s="616"/>
      <c r="I124" s="616"/>
      <c r="J124" s="100" t="s">
        <v>36</v>
      </c>
      <c r="K124" s="3">
        <f>+$K$14</f>
        <v>0</v>
      </c>
      <c r="L124" s="102"/>
      <c r="M124" s="3"/>
      <c r="N124" s="616"/>
      <c r="O124" s="616"/>
      <c r="P124" s="616"/>
      <c r="Q124" s="616"/>
      <c r="R124" s="616"/>
      <c r="S124" s="616"/>
      <c r="T124" s="616"/>
      <c r="U124" s="81"/>
      <c r="V124" s="81"/>
      <c r="W124" s="41"/>
      <c r="X124" s="41"/>
      <c r="Y124" s="41"/>
      <c r="Z124" s="41"/>
      <c r="AA124" s="41"/>
      <c r="AB124" s="41"/>
      <c r="AC124" s="41"/>
      <c r="AD124" s="81"/>
      <c r="AE124" s="81"/>
      <c r="AF124" s="81"/>
      <c r="AG124" s="81"/>
      <c r="AH124" s="81"/>
      <c r="AI124" s="81"/>
    </row>
    <row r="125" spans="1:35" ht="24.75" customHeight="1">
      <c r="A125" s="99"/>
      <c r="B125" s="617"/>
      <c r="C125" s="617"/>
      <c r="D125" s="617"/>
      <c r="E125" s="617"/>
      <c r="F125" s="617"/>
      <c r="G125" s="617"/>
      <c r="H125" s="617"/>
      <c r="I125" s="617"/>
      <c r="J125" s="102"/>
      <c r="K125" s="3"/>
      <c r="L125" s="102"/>
      <c r="M125" s="3"/>
      <c r="N125" s="617"/>
      <c r="O125" s="617"/>
      <c r="P125" s="617"/>
      <c r="Q125" s="617"/>
      <c r="R125" s="617"/>
      <c r="S125" s="617"/>
      <c r="T125" s="616"/>
      <c r="U125" s="81"/>
      <c r="V125" s="81"/>
      <c r="W125" s="41"/>
      <c r="X125" s="41"/>
      <c r="Y125" s="41"/>
      <c r="Z125" s="41"/>
      <c r="AA125" s="41"/>
      <c r="AB125" s="41"/>
      <c r="AC125" s="41"/>
      <c r="AD125" s="81"/>
      <c r="AE125" s="81"/>
      <c r="AF125" s="81"/>
      <c r="AG125" s="81"/>
      <c r="AH125" s="81"/>
      <c r="AI125" s="81"/>
    </row>
    <row r="126" spans="1:35" ht="24.75" customHeight="1">
      <c r="A126" s="99"/>
      <c r="B126" s="697">
        <v>2</v>
      </c>
      <c r="C126" s="638">
        <v>137</v>
      </c>
      <c r="D126" s="638">
        <v>80</v>
      </c>
      <c r="E126" s="638" t="s">
        <v>123</v>
      </c>
      <c r="F126" s="638" t="s">
        <v>124</v>
      </c>
      <c r="G126" s="642">
        <v>1226.97</v>
      </c>
      <c r="H126" s="639" t="s">
        <v>64</v>
      </c>
      <c r="I126" s="641">
        <v>1</v>
      </c>
      <c r="J126" s="100" t="s">
        <v>36</v>
      </c>
      <c r="K126" s="3">
        <f>+$K$13</f>
        <v>0</v>
      </c>
      <c r="L126" s="102"/>
      <c r="M126" s="3"/>
      <c r="N126" s="620" t="s">
        <v>65</v>
      </c>
      <c r="O126" s="620" t="s">
        <v>75</v>
      </c>
      <c r="P126" s="623"/>
      <c r="Q126" s="690" t="s">
        <v>66</v>
      </c>
      <c r="R126" s="690" t="s">
        <v>67</v>
      </c>
      <c r="S126" s="706">
        <f>IF(COUNTIF(J126:M128,"CUMPLE")&gt;=1,(G126*I126),0)* (IF(N126="PRESENTÓ CERTIFICADO",1,0))* (IF(O126="ACORDE A ITEM 5.2.1 (T.R.)",1,0) )* ( IF(OR(Q126="SIN OBSERVACIÓN", Q126="REQUERIMIENTOS SUBSANADOS"),1,0)) *(IF(OR(R126="NINGUNO", R126="CUMPLEN CON LO SOLICITADO"),1,0))</f>
        <v>1226.97</v>
      </c>
      <c r="T126" s="616"/>
      <c r="U126" s="81"/>
      <c r="V126" s="81"/>
      <c r="W126" s="41"/>
      <c r="X126" s="41"/>
      <c r="Y126" s="41"/>
      <c r="Z126" s="41"/>
      <c r="AA126" s="41"/>
      <c r="AB126" s="41"/>
      <c r="AC126" s="41"/>
      <c r="AD126" s="81"/>
      <c r="AE126" s="81"/>
      <c r="AF126" s="81"/>
      <c r="AG126" s="81"/>
      <c r="AH126" s="81"/>
      <c r="AI126" s="81"/>
    </row>
    <row r="127" spans="1:35" ht="24.75" customHeight="1">
      <c r="A127" s="99"/>
      <c r="B127" s="616"/>
      <c r="C127" s="616"/>
      <c r="D127" s="616"/>
      <c r="E127" s="616"/>
      <c r="F127" s="616"/>
      <c r="G127" s="616"/>
      <c r="H127" s="616"/>
      <c r="I127" s="616"/>
      <c r="J127" s="100" t="s">
        <v>36</v>
      </c>
      <c r="K127" s="3">
        <f>+$K$14</f>
        <v>0</v>
      </c>
      <c r="L127" s="102"/>
      <c r="M127" s="3"/>
      <c r="N127" s="616"/>
      <c r="O127" s="616"/>
      <c r="P127" s="616"/>
      <c r="Q127" s="616"/>
      <c r="R127" s="616"/>
      <c r="S127" s="616"/>
      <c r="T127" s="616"/>
      <c r="U127" s="81"/>
      <c r="V127" s="81"/>
      <c r="W127" s="41"/>
      <c r="X127" s="41"/>
      <c r="Y127" s="41"/>
      <c r="Z127" s="41"/>
      <c r="AA127" s="41"/>
      <c r="AB127" s="41"/>
      <c r="AC127" s="41"/>
      <c r="AD127" s="81"/>
      <c r="AE127" s="81"/>
      <c r="AF127" s="81"/>
      <c r="AG127" s="81"/>
      <c r="AH127" s="81"/>
      <c r="AI127" s="81"/>
    </row>
    <row r="128" spans="1:35" ht="24.75" customHeight="1">
      <c r="A128" s="99"/>
      <c r="B128" s="617"/>
      <c r="C128" s="617"/>
      <c r="D128" s="617"/>
      <c r="E128" s="617"/>
      <c r="F128" s="617"/>
      <c r="G128" s="617"/>
      <c r="H128" s="617"/>
      <c r="I128" s="617"/>
      <c r="J128" s="102"/>
      <c r="K128" s="3"/>
      <c r="L128" s="102"/>
      <c r="M128" s="3"/>
      <c r="N128" s="617"/>
      <c r="O128" s="617"/>
      <c r="P128" s="617"/>
      <c r="Q128" s="617"/>
      <c r="R128" s="617"/>
      <c r="S128" s="617"/>
      <c r="T128" s="616"/>
      <c r="U128" s="81"/>
      <c r="V128" s="81"/>
      <c r="W128" s="41"/>
      <c r="X128" s="41"/>
      <c r="Y128" s="41"/>
      <c r="Z128" s="41"/>
      <c r="AA128" s="41"/>
      <c r="AB128" s="41"/>
      <c r="AC128" s="41"/>
      <c r="AD128" s="81"/>
      <c r="AE128" s="81"/>
      <c r="AF128" s="81"/>
      <c r="AG128" s="81"/>
      <c r="AH128" s="81"/>
      <c r="AI128" s="81"/>
    </row>
    <row r="129" spans="1:35" ht="24.75" customHeight="1">
      <c r="A129" s="99"/>
      <c r="B129" s="697">
        <v>3</v>
      </c>
      <c r="C129" s="627">
        <v>136</v>
      </c>
      <c r="D129" s="627">
        <v>79</v>
      </c>
      <c r="E129" s="627" t="s">
        <v>125</v>
      </c>
      <c r="F129" s="627" t="s">
        <v>126</v>
      </c>
      <c r="G129" s="649">
        <v>1482.24</v>
      </c>
      <c r="H129" s="639" t="s">
        <v>64</v>
      </c>
      <c r="I129" s="640">
        <v>1</v>
      </c>
      <c r="J129" s="100" t="s">
        <v>36</v>
      </c>
      <c r="K129" s="3">
        <f>+$K$13</f>
        <v>0</v>
      </c>
      <c r="L129" s="102"/>
      <c r="M129" s="3"/>
      <c r="N129" s="620" t="s">
        <v>65</v>
      </c>
      <c r="O129" s="620" t="s">
        <v>75</v>
      </c>
      <c r="P129" s="627"/>
      <c r="Q129" s="691" t="s">
        <v>66</v>
      </c>
      <c r="R129" s="691" t="s">
        <v>67</v>
      </c>
      <c r="S129" s="706">
        <f>IF(COUNTIF(J129:M131,"CUMPLE")&gt;=1,(G129*I129),0)* (IF(N129="PRESENTÓ CERTIFICADO",1,0))* (IF(O129="ACORDE A ITEM 5.2.1 (T.R.)",1,0) )* ( IF(OR(Q129="SIN OBSERVACIÓN", Q129="REQUERIMIENTOS SUBSANADOS"),1,0)) *(IF(OR(R129="NINGUNO", R129="CUMPLEN CON LO SOLICITADO"),1,0))</f>
        <v>1482.24</v>
      </c>
      <c r="T129" s="616"/>
      <c r="U129" s="81"/>
      <c r="V129" s="81"/>
      <c r="W129" s="41"/>
      <c r="X129" s="41"/>
      <c r="Y129" s="41"/>
      <c r="Z129" s="41"/>
      <c r="AA129" s="41"/>
      <c r="AB129" s="41"/>
      <c r="AC129" s="41"/>
      <c r="AD129" s="81"/>
      <c r="AE129" s="81"/>
      <c r="AF129" s="81"/>
      <c r="AG129" s="81"/>
      <c r="AH129" s="81"/>
      <c r="AI129" s="81"/>
    </row>
    <row r="130" spans="1:35" ht="24.75" customHeight="1">
      <c r="A130" s="99"/>
      <c r="B130" s="616"/>
      <c r="C130" s="616"/>
      <c r="D130" s="616"/>
      <c r="E130" s="616"/>
      <c r="F130" s="616"/>
      <c r="G130" s="616"/>
      <c r="H130" s="616"/>
      <c r="I130" s="616"/>
      <c r="J130" s="100" t="s">
        <v>36</v>
      </c>
      <c r="K130" s="3">
        <f>+$K$14</f>
        <v>0</v>
      </c>
      <c r="L130" s="102"/>
      <c r="M130" s="3"/>
      <c r="N130" s="616"/>
      <c r="O130" s="616"/>
      <c r="P130" s="616"/>
      <c r="Q130" s="616"/>
      <c r="R130" s="616"/>
      <c r="S130" s="616"/>
      <c r="T130" s="616"/>
      <c r="U130" s="81"/>
      <c r="V130" s="81"/>
      <c r="W130" s="41"/>
      <c r="X130" s="41"/>
      <c r="Y130" s="41"/>
      <c r="Z130" s="41"/>
      <c r="AA130" s="41"/>
      <c r="AB130" s="41"/>
      <c r="AC130" s="41"/>
      <c r="AD130" s="81"/>
      <c r="AE130" s="81"/>
      <c r="AF130" s="81"/>
      <c r="AG130" s="81"/>
      <c r="AH130" s="81"/>
      <c r="AI130" s="81"/>
    </row>
    <row r="131" spans="1:35" ht="24.75" customHeight="1">
      <c r="A131" s="99"/>
      <c r="B131" s="617"/>
      <c r="C131" s="617"/>
      <c r="D131" s="617"/>
      <c r="E131" s="617"/>
      <c r="F131" s="617"/>
      <c r="G131" s="617"/>
      <c r="H131" s="617"/>
      <c r="I131" s="617"/>
      <c r="J131" s="102"/>
      <c r="K131" s="3"/>
      <c r="L131" s="102"/>
      <c r="M131" s="3"/>
      <c r="N131" s="617"/>
      <c r="O131" s="617"/>
      <c r="P131" s="617"/>
      <c r="Q131" s="617"/>
      <c r="R131" s="617"/>
      <c r="S131" s="617"/>
      <c r="T131" s="616"/>
      <c r="U131" s="81"/>
      <c r="V131" s="81"/>
      <c r="W131" s="41"/>
      <c r="X131" s="41"/>
      <c r="Y131" s="41"/>
      <c r="Z131" s="41"/>
      <c r="AA131" s="41"/>
      <c r="AB131" s="41"/>
      <c r="AC131" s="41"/>
      <c r="AD131" s="81"/>
      <c r="AE131" s="81"/>
      <c r="AF131" s="81"/>
      <c r="AG131" s="81"/>
      <c r="AH131" s="81"/>
      <c r="AI131" s="81"/>
    </row>
    <row r="132" spans="1:35" ht="24.75" hidden="1" customHeight="1">
      <c r="A132" s="99"/>
      <c r="B132" s="697">
        <v>4</v>
      </c>
      <c r="C132" s="638"/>
      <c r="D132" s="638"/>
      <c r="E132" s="638"/>
      <c r="F132" s="638"/>
      <c r="G132" s="642"/>
      <c r="H132" s="639"/>
      <c r="I132" s="641"/>
      <c r="J132" s="102"/>
      <c r="K132" s="3">
        <v>531220</v>
      </c>
      <c r="L132" s="102"/>
      <c r="M132" s="3"/>
      <c r="N132" s="620"/>
      <c r="O132" s="620"/>
      <c r="P132" s="623"/>
      <c r="Q132" s="690"/>
      <c r="R132" s="690"/>
      <c r="S132" s="706">
        <f>IF(COUNTIF(J132:M134,"CUMPLE")&gt;=1,(G132*I132),0)* (IF(N132="PRESENTÓ CERTIFICADO",1,0))* (IF(O132="ACORDE A ITEM 5.2.1 (T.R.)",1,0) )* ( IF(OR(Q132="SIN OBSERVACIÓN", Q132="REQUERIMIENTOS SUBSANADOS"),1,0)) *(IF(OR(R132="NINGUNO", R132="CUMPLEN CON LO SOLICITADO"),1,0))</f>
        <v>0</v>
      </c>
      <c r="T132" s="616"/>
      <c r="U132" s="81"/>
      <c r="V132" s="81"/>
      <c r="W132" s="41"/>
      <c r="X132" s="41"/>
      <c r="Y132" s="41"/>
      <c r="Z132" s="41"/>
      <c r="AA132" s="41"/>
      <c r="AB132" s="41"/>
      <c r="AC132" s="41"/>
      <c r="AD132" s="81"/>
      <c r="AE132" s="81"/>
      <c r="AF132" s="81"/>
      <c r="AG132" s="81"/>
      <c r="AH132" s="81"/>
      <c r="AI132" s="81"/>
    </row>
    <row r="133" spans="1:35" ht="24.75" hidden="1" customHeight="1">
      <c r="A133" s="99"/>
      <c r="B133" s="616"/>
      <c r="C133" s="616"/>
      <c r="D133" s="616"/>
      <c r="E133" s="616"/>
      <c r="F133" s="616"/>
      <c r="G133" s="616"/>
      <c r="H133" s="616"/>
      <c r="I133" s="616"/>
      <c r="J133" s="102"/>
      <c r="K133" s="3"/>
      <c r="L133" s="102"/>
      <c r="M133" s="3"/>
      <c r="N133" s="616"/>
      <c r="O133" s="616"/>
      <c r="P133" s="616"/>
      <c r="Q133" s="616"/>
      <c r="R133" s="616"/>
      <c r="S133" s="616"/>
      <c r="T133" s="616"/>
      <c r="U133" s="81"/>
      <c r="V133" s="81"/>
      <c r="W133" s="41"/>
      <c r="X133" s="41"/>
      <c r="Y133" s="41"/>
      <c r="Z133" s="41"/>
      <c r="AA133" s="41"/>
      <c r="AB133" s="41"/>
      <c r="AC133" s="41"/>
      <c r="AD133" s="81"/>
      <c r="AE133" s="81"/>
      <c r="AF133" s="81"/>
      <c r="AG133" s="81"/>
      <c r="AH133" s="81"/>
      <c r="AI133" s="81"/>
    </row>
    <row r="134" spans="1:35" ht="24.75" hidden="1" customHeight="1">
      <c r="A134" s="99"/>
      <c r="B134" s="617"/>
      <c r="C134" s="617"/>
      <c r="D134" s="617"/>
      <c r="E134" s="617"/>
      <c r="F134" s="617"/>
      <c r="G134" s="617"/>
      <c r="H134" s="617"/>
      <c r="I134" s="617"/>
      <c r="J134" s="102"/>
      <c r="K134" s="3"/>
      <c r="L134" s="102"/>
      <c r="M134" s="3"/>
      <c r="N134" s="617"/>
      <c r="O134" s="617"/>
      <c r="P134" s="617"/>
      <c r="Q134" s="617"/>
      <c r="R134" s="617"/>
      <c r="S134" s="617"/>
      <c r="T134" s="616"/>
      <c r="U134" s="81"/>
      <c r="V134" s="81"/>
      <c r="W134" s="41"/>
      <c r="X134" s="41"/>
      <c r="Y134" s="41"/>
      <c r="Z134" s="41"/>
      <c r="AA134" s="41"/>
      <c r="AB134" s="41"/>
      <c r="AC134" s="41"/>
      <c r="AD134" s="81"/>
      <c r="AE134" s="81"/>
      <c r="AF134" s="81"/>
      <c r="AG134" s="81"/>
      <c r="AH134" s="81"/>
      <c r="AI134" s="81"/>
    </row>
    <row r="135" spans="1:35" ht="24.75" hidden="1" customHeight="1">
      <c r="A135" s="99"/>
      <c r="B135" s="697">
        <v>5</v>
      </c>
      <c r="C135" s="627"/>
      <c r="D135" s="627"/>
      <c r="E135" s="627"/>
      <c r="F135" s="627"/>
      <c r="G135" s="649"/>
      <c r="H135" s="639"/>
      <c r="I135" s="640"/>
      <c r="J135" s="102"/>
      <c r="K135" s="3"/>
      <c r="L135" s="102"/>
      <c r="M135" s="3"/>
      <c r="N135" s="620"/>
      <c r="O135" s="620"/>
      <c r="P135" s="627"/>
      <c r="Q135" s="691"/>
      <c r="R135" s="691"/>
      <c r="S135" s="706">
        <f>IF(COUNTIF(J135:M137,"CUMPLE")&gt;=1,(G135*I135),0)* (IF(N135="PRESENTÓ CERTIFICADO",1,0))* (IF(O135="ACORDE A ITEM 5.2.1 (T.R.)",1,0) )* ( IF(OR(Q135="SIN OBSERVACIÓN", Q135="REQUERIMIENTOS SUBSANADOS"),1,0)) *(IF(OR(R135="NINGUNO", R135="CUMPLEN CON LO SOLICITADO"),1,0))</f>
        <v>0</v>
      </c>
      <c r="T135" s="616"/>
      <c r="U135" s="81"/>
      <c r="V135" s="81"/>
      <c r="W135" s="41"/>
      <c r="X135" s="41"/>
      <c r="Y135" s="41"/>
      <c r="Z135" s="41"/>
      <c r="AA135" s="41"/>
      <c r="AB135" s="41"/>
      <c r="AC135" s="41"/>
      <c r="AD135" s="81"/>
      <c r="AE135" s="81"/>
      <c r="AF135" s="81"/>
      <c r="AG135" s="81"/>
      <c r="AH135" s="81"/>
      <c r="AI135" s="81"/>
    </row>
    <row r="136" spans="1:35" ht="24.75" hidden="1" customHeight="1">
      <c r="A136" s="99"/>
      <c r="B136" s="616"/>
      <c r="C136" s="616"/>
      <c r="D136" s="616"/>
      <c r="E136" s="616"/>
      <c r="F136" s="616"/>
      <c r="G136" s="616"/>
      <c r="H136" s="616"/>
      <c r="I136" s="616"/>
      <c r="J136" s="102"/>
      <c r="K136" s="3"/>
      <c r="L136" s="102"/>
      <c r="M136" s="3"/>
      <c r="N136" s="616"/>
      <c r="O136" s="616"/>
      <c r="P136" s="616"/>
      <c r="Q136" s="616"/>
      <c r="R136" s="616"/>
      <c r="S136" s="616"/>
      <c r="T136" s="616"/>
      <c r="U136" s="81"/>
      <c r="V136" s="81"/>
      <c r="W136" s="41"/>
      <c r="X136" s="41"/>
      <c r="Y136" s="41"/>
      <c r="Z136" s="41"/>
      <c r="AA136" s="41"/>
      <c r="AB136" s="41"/>
      <c r="AC136" s="41"/>
      <c r="AD136" s="81"/>
      <c r="AE136" s="81"/>
      <c r="AF136" s="81"/>
      <c r="AG136" s="81"/>
      <c r="AH136" s="81"/>
      <c r="AI136" s="81"/>
    </row>
    <row r="137" spans="1:35" ht="24.75" hidden="1" customHeight="1">
      <c r="A137" s="99"/>
      <c r="B137" s="617"/>
      <c r="C137" s="617"/>
      <c r="D137" s="617"/>
      <c r="E137" s="617"/>
      <c r="F137" s="617"/>
      <c r="G137" s="617"/>
      <c r="H137" s="617"/>
      <c r="I137" s="617"/>
      <c r="J137" s="102"/>
      <c r="K137" s="3"/>
      <c r="L137" s="102"/>
      <c r="M137" s="3"/>
      <c r="N137" s="617"/>
      <c r="O137" s="617"/>
      <c r="P137" s="617"/>
      <c r="Q137" s="617"/>
      <c r="R137" s="617"/>
      <c r="S137" s="617"/>
      <c r="T137" s="617"/>
      <c r="U137" s="81"/>
      <c r="V137" s="81"/>
      <c r="W137" s="41"/>
      <c r="X137" s="41"/>
      <c r="Y137" s="41"/>
      <c r="Z137" s="41"/>
      <c r="AA137" s="81"/>
      <c r="AB137" s="81"/>
      <c r="AC137" s="81"/>
      <c r="AD137" s="81"/>
      <c r="AE137" s="81"/>
      <c r="AF137" s="81"/>
      <c r="AG137" s="81"/>
      <c r="AH137" s="81"/>
      <c r="AI137" s="81"/>
    </row>
    <row r="138" spans="1:35" ht="24.75" customHeight="1">
      <c r="A138" s="78"/>
      <c r="B138" s="698" t="str">
        <f>IF(S139=" "," ",IF(S139&gt;=$H$6,"CUMPLE CON LA EXPERIENCIA REQUERIDA","NO CUMPLE CON LA EXPERIENCIA REQUERIDA"))</f>
        <v>CUMPLE CON LA EXPERIENCIA REQUERIDA</v>
      </c>
      <c r="C138" s="699"/>
      <c r="D138" s="699"/>
      <c r="E138" s="699"/>
      <c r="F138" s="699"/>
      <c r="G138" s="699"/>
      <c r="H138" s="699"/>
      <c r="I138" s="699"/>
      <c r="J138" s="699"/>
      <c r="K138" s="699"/>
      <c r="L138" s="699"/>
      <c r="M138" s="699"/>
      <c r="N138" s="699"/>
      <c r="O138" s="700"/>
      <c r="P138" s="692" t="s">
        <v>69</v>
      </c>
      <c r="Q138" s="693"/>
      <c r="R138" s="129"/>
      <c r="S138" s="130">
        <f>IF(T123="SI",SUM(S123:S137),0)</f>
        <v>3464.3100000000004</v>
      </c>
      <c r="T138" s="705" t="str">
        <f>IF(S139=" "," ",IF(S139&gt;=$H$6,"CUMPLE","NO CUMPLE"))</f>
        <v>CUMPLE</v>
      </c>
      <c r="U138" s="78"/>
      <c r="V138" s="78"/>
      <c r="W138" s="41"/>
      <c r="X138" s="41"/>
      <c r="Y138" s="41"/>
      <c r="Z138" s="41"/>
      <c r="AA138" s="78"/>
      <c r="AB138" s="78"/>
      <c r="AC138" s="78"/>
      <c r="AD138" s="78"/>
      <c r="AE138" s="78"/>
      <c r="AF138" s="78"/>
      <c r="AG138" s="78"/>
      <c r="AH138" s="78"/>
      <c r="AI138" s="78"/>
    </row>
    <row r="139" spans="1:35" ht="24.75" customHeight="1">
      <c r="A139" s="81"/>
      <c r="B139" s="701"/>
      <c r="C139" s="702"/>
      <c r="D139" s="702"/>
      <c r="E139" s="702"/>
      <c r="F139" s="702"/>
      <c r="G139" s="702"/>
      <c r="H139" s="702"/>
      <c r="I139" s="702"/>
      <c r="J139" s="702"/>
      <c r="K139" s="702"/>
      <c r="L139" s="702"/>
      <c r="M139" s="702"/>
      <c r="N139" s="702"/>
      <c r="O139" s="703"/>
      <c r="P139" s="692" t="s">
        <v>70</v>
      </c>
      <c r="Q139" s="693"/>
      <c r="R139" s="129"/>
      <c r="S139" s="131">
        <f>IFERROR((S138/$P$6)," ")</f>
        <v>42.24768292682927</v>
      </c>
      <c r="T139" s="617"/>
      <c r="U139" s="81"/>
      <c r="V139" s="81"/>
      <c r="W139" s="41"/>
      <c r="X139" s="41"/>
      <c r="Y139" s="41"/>
      <c r="Z139" s="41"/>
      <c r="AA139" s="81"/>
      <c r="AB139" s="81"/>
      <c r="AC139" s="81"/>
      <c r="AD139" s="81"/>
      <c r="AE139" s="81"/>
      <c r="AF139" s="81"/>
      <c r="AG139" s="81"/>
      <c r="AH139" s="81"/>
      <c r="AI139" s="81"/>
    </row>
    <row r="140" spans="1:35" ht="30" customHeight="1">
      <c r="A140" s="41"/>
      <c r="B140" s="41"/>
      <c r="C140" s="41"/>
      <c r="D140" s="41"/>
      <c r="E140" s="121"/>
      <c r="F140" s="122"/>
      <c r="G140" s="122"/>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row>
    <row r="141" spans="1:35" ht="30" customHeight="1">
      <c r="A141" s="41"/>
      <c r="B141" s="41"/>
      <c r="C141" s="41"/>
      <c r="D141" s="41"/>
      <c r="E141" s="121"/>
      <c r="F141" s="122"/>
      <c r="G141" s="122"/>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row>
    <row r="142" spans="1:35" ht="36" customHeight="1">
      <c r="A142" s="41"/>
      <c r="B142" s="123">
        <v>7</v>
      </c>
      <c r="C142" s="704" t="s">
        <v>71</v>
      </c>
      <c r="D142" s="695"/>
      <c r="E142" s="693"/>
      <c r="F142" s="694">
        <f>IFERROR(VLOOKUP(B142,LISTA_OFERENTES,2,FALSE)," ")</f>
        <v>0</v>
      </c>
      <c r="G142" s="695"/>
      <c r="H142" s="695"/>
      <c r="I142" s="695"/>
      <c r="J142" s="695"/>
      <c r="K142" s="695"/>
      <c r="L142" s="695"/>
      <c r="M142" s="695"/>
      <c r="N142" s="695"/>
      <c r="O142" s="693"/>
      <c r="P142" s="696" t="s">
        <v>44</v>
      </c>
      <c r="Q142" s="695"/>
      <c r="R142" s="693"/>
      <c r="S142" s="124">
        <f>5-(INT(COUNTBLANK(C145:C159))-10)</f>
        <v>4</v>
      </c>
      <c r="T142" s="78"/>
      <c r="U142" s="41"/>
      <c r="V142" s="41"/>
      <c r="W142" s="41"/>
      <c r="X142" s="41"/>
      <c r="Y142" s="41"/>
      <c r="Z142" s="41"/>
      <c r="AA142" s="41"/>
      <c r="AB142" s="41"/>
      <c r="AC142" s="41"/>
      <c r="AD142" s="41"/>
      <c r="AE142" s="41"/>
      <c r="AF142" s="41"/>
      <c r="AG142" s="41"/>
      <c r="AH142" s="41"/>
      <c r="AI142" s="41"/>
    </row>
    <row r="143" spans="1:35" ht="30" customHeight="1">
      <c r="A143" s="101"/>
      <c r="B143" s="651" t="s">
        <v>45</v>
      </c>
      <c r="C143" s="631" t="s">
        <v>46</v>
      </c>
      <c r="D143" s="631" t="s">
        <v>47</v>
      </c>
      <c r="E143" s="631" t="s">
        <v>48</v>
      </c>
      <c r="F143" s="631" t="s">
        <v>49</v>
      </c>
      <c r="G143" s="631" t="s">
        <v>50</v>
      </c>
      <c r="H143" s="631" t="s">
        <v>51</v>
      </c>
      <c r="I143" s="631" t="s">
        <v>52</v>
      </c>
      <c r="J143" s="635" t="s">
        <v>53</v>
      </c>
      <c r="K143" s="695"/>
      <c r="L143" s="695"/>
      <c r="M143" s="693"/>
      <c r="N143" s="631" t="s">
        <v>54</v>
      </c>
      <c r="O143" s="631" t="s">
        <v>55</v>
      </c>
      <c r="P143" s="109" t="s">
        <v>56</v>
      </c>
      <c r="Q143" s="109"/>
      <c r="R143" s="631" t="s">
        <v>57</v>
      </c>
      <c r="S143" s="631" t="s">
        <v>58</v>
      </c>
      <c r="T143" s="631" t="str">
        <f>T11</f>
        <v>CUMPLE CON EL REQUERIMIENTO OBLIGATORIO DE ESTAR CLASIFICADO EN LOS DOS CÓDIGOS DE LA CLASIFICAICÓN UNSPSC: 561115 y 561116.</v>
      </c>
      <c r="U143" s="110"/>
      <c r="V143" s="110"/>
      <c r="W143" s="41"/>
      <c r="X143" s="41"/>
      <c r="Y143" s="41"/>
      <c r="Z143" s="41"/>
      <c r="AA143" s="41"/>
      <c r="AB143" s="41"/>
      <c r="AC143" s="41"/>
      <c r="AD143" s="101"/>
      <c r="AE143" s="101"/>
      <c r="AF143" s="101"/>
      <c r="AG143" s="101"/>
      <c r="AH143" s="101"/>
      <c r="AI143" s="101"/>
    </row>
    <row r="144" spans="1:35" ht="113.25" customHeight="1">
      <c r="A144" s="101"/>
      <c r="B144" s="617"/>
      <c r="C144" s="617"/>
      <c r="D144" s="617"/>
      <c r="E144" s="617"/>
      <c r="F144" s="617"/>
      <c r="G144" s="617"/>
      <c r="H144" s="617"/>
      <c r="I144" s="617"/>
      <c r="J144" s="636" t="s">
        <v>72</v>
      </c>
      <c r="K144" s="695"/>
      <c r="L144" s="695"/>
      <c r="M144" s="693"/>
      <c r="N144" s="617"/>
      <c r="O144" s="617"/>
      <c r="P144" s="95" t="s">
        <v>15</v>
      </c>
      <c r="Q144" s="95" t="s">
        <v>62</v>
      </c>
      <c r="R144" s="617"/>
      <c r="S144" s="617"/>
      <c r="T144" s="617"/>
      <c r="U144" s="110"/>
      <c r="V144" s="110"/>
      <c r="W144" s="41"/>
      <c r="X144" s="41"/>
      <c r="Y144" s="41"/>
      <c r="Z144" s="41"/>
      <c r="AA144" s="41"/>
      <c r="AB144" s="41"/>
      <c r="AC144" s="41"/>
      <c r="AD144" s="101"/>
      <c r="AE144" s="101"/>
      <c r="AF144" s="101"/>
      <c r="AG144" s="101"/>
      <c r="AH144" s="101"/>
      <c r="AI144" s="101"/>
    </row>
    <row r="145" spans="1:35" ht="24.75" customHeight="1">
      <c r="A145" s="99"/>
      <c r="B145" s="697">
        <v>1</v>
      </c>
      <c r="C145" s="627">
        <v>27</v>
      </c>
      <c r="D145" s="627">
        <v>435</v>
      </c>
      <c r="E145" s="627" t="s">
        <v>80</v>
      </c>
      <c r="F145" s="627" t="s">
        <v>81</v>
      </c>
      <c r="G145" s="649">
        <v>1091.5</v>
      </c>
      <c r="H145" s="639" t="s">
        <v>64</v>
      </c>
      <c r="I145" s="640">
        <v>1</v>
      </c>
      <c r="J145" s="100" t="s">
        <v>36</v>
      </c>
      <c r="K145" s="3">
        <f>+$K$13</f>
        <v>0</v>
      </c>
      <c r="L145" s="102"/>
      <c r="M145" s="3"/>
      <c r="N145" s="620" t="s">
        <v>65</v>
      </c>
      <c r="O145" s="620" t="s">
        <v>75</v>
      </c>
      <c r="P145" s="627"/>
      <c r="Q145" s="691" t="s">
        <v>66</v>
      </c>
      <c r="R145" s="691" t="s">
        <v>67</v>
      </c>
      <c r="S145" s="706">
        <f>IF(COUNTIF(J145:M147,"CUMPLE")&gt;=1,(G145*I145),0)* (IF(N145="PRESENTÓ CERTIFICADO",1,0))* (IF(O145="ACORDE A ITEM 5.2.1 (T.R.)",1,0) )* ( IF(OR(Q145="SIN OBSERVACIÓN", Q145="REQUERIMIENTOS SUBSANADOS"),1,0)) *(IF(OR(R145="NINGUNO", R145="CUMPLEN CON LO SOLICITADO"),1,0))</f>
        <v>1091.5</v>
      </c>
      <c r="T145" s="707" t="s">
        <v>68</v>
      </c>
      <c r="U145" s="81"/>
      <c r="V145" s="81"/>
      <c r="W145" s="41"/>
      <c r="X145" s="41"/>
      <c r="Y145" s="41"/>
      <c r="Z145" s="41"/>
      <c r="AA145" s="41"/>
      <c r="AB145" s="41"/>
      <c r="AC145" s="41"/>
      <c r="AD145" s="81"/>
      <c r="AE145" s="81"/>
      <c r="AF145" s="81"/>
      <c r="AG145" s="81"/>
      <c r="AH145" s="81"/>
      <c r="AI145" s="81"/>
    </row>
    <row r="146" spans="1:35" ht="24.75" customHeight="1">
      <c r="A146" s="99"/>
      <c r="B146" s="616"/>
      <c r="C146" s="616"/>
      <c r="D146" s="616"/>
      <c r="E146" s="616"/>
      <c r="F146" s="616"/>
      <c r="G146" s="616"/>
      <c r="H146" s="616"/>
      <c r="I146" s="616"/>
      <c r="J146" s="100" t="s">
        <v>36</v>
      </c>
      <c r="K146" s="3">
        <f>+$K$14</f>
        <v>0</v>
      </c>
      <c r="L146" s="102"/>
      <c r="M146" s="3"/>
      <c r="N146" s="616"/>
      <c r="O146" s="616"/>
      <c r="P146" s="616"/>
      <c r="Q146" s="616"/>
      <c r="R146" s="616"/>
      <c r="S146" s="616"/>
      <c r="T146" s="616"/>
      <c r="U146" s="81"/>
      <c r="V146" s="81"/>
      <c r="W146" s="41"/>
      <c r="X146" s="41"/>
      <c r="Y146" s="41"/>
      <c r="Z146" s="41"/>
      <c r="AA146" s="41"/>
      <c r="AB146" s="41"/>
      <c r="AC146" s="41"/>
      <c r="AD146" s="81"/>
      <c r="AE146" s="81"/>
      <c r="AF146" s="81"/>
      <c r="AG146" s="81"/>
      <c r="AH146" s="81"/>
      <c r="AI146" s="81"/>
    </row>
    <row r="147" spans="1:35" ht="24.75" customHeight="1">
      <c r="A147" s="99"/>
      <c r="B147" s="617"/>
      <c r="C147" s="617"/>
      <c r="D147" s="617"/>
      <c r="E147" s="617"/>
      <c r="F147" s="617"/>
      <c r="G147" s="617"/>
      <c r="H147" s="617"/>
      <c r="I147" s="617"/>
      <c r="J147" s="102"/>
      <c r="K147" s="3"/>
      <c r="L147" s="102"/>
      <c r="M147" s="3"/>
      <c r="N147" s="617"/>
      <c r="O147" s="617"/>
      <c r="P147" s="617"/>
      <c r="Q147" s="617"/>
      <c r="R147" s="617"/>
      <c r="S147" s="617"/>
      <c r="T147" s="616"/>
      <c r="U147" s="81"/>
      <c r="V147" s="81"/>
      <c r="W147" s="41"/>
      <c r="X147" s="41"/>
      <c r="Y147" s="41"/>
      <c r="Z147" s="41"/>
      <c r="AA147" s="41"/>
      <c r="AB147" s="41"/>
      <c r="AC147" s="41"/>
      <c r="AD147" s="81"/>
      <c r="AE147" s="81"/>
      <c r="AF147" s="81"/>
      <c r="AG147" s="81"/>
      <c r="AH147" s="81"/>
      <c r="AI147" s="81"/>
    </row>
    <row r="148" spans="1:35" ht="24.75" customHeight="1">
      <c r="A148" s="99"/>
      <c r="B148" s="697">
        <v>2</v>
      </c>
      <c r="C148" s="638">
        <v>37</v>
      </c>
      <c r="D148" s="638">
        <v>570</v>
      </c>
      <c r="E148" s="638" t="s">
        <v>82</v>
      </c>
      <c r="F148" s="638" t="s">
        <v>83</v>
      </c>
      <c r="G148" s="642">
        <v>340.42</v>
      </c>
      <c r="H148" s="639" t="s">
        <v>64</v>
      </c>
      <c r="I148" s="641">
        <v>1</v>
      </c>
      <c r="J148" s="100" t="s">
        <v>36</v>
      </c>
      <c r="K148" s="3">
        <f>+$K$13</f>
        <v>0</v>
      </c>
      <c r="L148" s="102"/>
      <c r="M148" s="3"/>
      <c r="N148" s="620" t="s">
        <v>65</v>
      </c>
      <c r="O148" s="620" t="s">
        <v>75</v>
      </c>
      <c r="P148" s="623"/>
      <c r="Q148" s="690" t="s">
        <v>66</v>
      </c>
      <c r="R148" s="690" t="s">
        <v>67</v>
      </c>
      <c r="S148" s="706">
        <f>IF(COUNTIF(J148:M150,"CUMPLE")&gt;=1,(G148*I148),0)* (IF(N148="PRESENTÓ CERTIFICADO",1,0))* (IF(O148="ACORDE A ITEM 5.2.1 (T.R.)",1,0) )* ( IF(OR(Q148="SIN OBSERVACIÓN", Q148="REQUERIMIENTOS SUBSANADOS"),1,0)) *(IF(OR(R148="NINGUNO", R148="CUMPLEN CON LO SOLICITADO"),1,0))</f>
        <v>340.42</v>
      </c>
      <c r="T148" s="616"/>
      <c r="U148" s="81"/>
      <c r="V148" s="81"/>
      <c r="W148" s="41"/>
      <c r="X148" s="41"/>
      <c r="Y148" s="41"/>
      <c r="Z148" s="41"/>
      <c r="AA148" s="41"/>
      <c r="AB148" s="41"/>
      <c r="AC148" s="41"/>
      <c r="AD148" s="81"/>
      <c r="AE148" s="81"/>
      <c r="AF148" s="81"/>
      <c r="AG148" s="81"/>
      <c r="AH148" s="81"/>
      <c r="AI148" s="81"/>
    </row>
    <row r="149" spans="1:35" ht="24.75" customHeight="1">
      <c r="A149" s="99"/>
      <c r="B149" s="616"/>
      <c r="C149" s="616"/>
      <c r="D149" s="616"/>
      <c r="E149" s="616"/>
      <c r="F149" s="616"/>
      <c r="G149" s="616"/>
      <c r="H149" s="616"/>
      <c r="I149" s="616"/>
      <c r="J149" s="100" t="s">
        <v>36</v>
      </c>
      <c r="K149" s="3">
        <f>+$K$14</f>
        <v>0</v>
      </c>
      <c r="L149" s="102"/>
      <c r="M149" s="3"/>
      <c r="N149" s="616"/>
      <c r="O149" s="616"/>
      <c r="P149" s="616"/>
      <c r="Q149" s="616"/>
      <c r="R149" s="616"/>
      <c r="S149" s="616"/>
      <c r="T149" s="616"/>
      <c r="U149" s="81"/>
      <c r="V149" s="81"/>
      <c r="W149" s="41"/>
      <c r="X149" s="41"/>
      <c r="Y149" s="41"/>
      <c r="Z149" s="41"/>
      <c r="AA149" s="41"/>
      <c r="AB149" s="41"/>
      <c r="AC149" s="41"/>
      <c r="AD149" s="81"/>
      <c r="AE149" s="81"/>
      <c r="AF149" s="81"/>
      <c r="AG149" s="81"/>
      <c r="AH149" s="81"/>
      <c r="AI149" s="81"/>
    </row>
    <row r="150" spans="1:35" ht="24.75" customHeight="1">
      <c r="A150" s="99"/>
      <c r="B150" s="617"/>
      <c r="C150" s="617"/>
      <c r="D150" s="617"/>
      <c r="E150" s="617"/>
      <c r="F150" s="617"/>
      <c r="G150" s="617"/>
      <c r="H150" s="617"/>
      <c r="I150" s="617"/>
      <c r="J150" s="102"/>
      <c r="K150" s="3"/>
      <c r="L150" s="102"/>
      <c r="M150" s="3"/>
      <c r="N150" s="617"/>
      <c r="O150" s="617"/>
      <c r="P150" s="617"/>
      <c r="Q150" s="617"/>
      <c r="R150" s="617"/>
      <c r="S150" s="617"/>
      <c r="T150" s="616"/>
      <c r="U150" s="81"/>
      <c r="V150" s="81"/>
      <c r="W150" s="41"/>
      <c r="X150" s="41"/>
      <c r="Y150" s="41"/>
      <c r="Z150" s="41"/>
      <c r="AA150" s="41"/>
      <c r="AB150" s="41"/>
      <c r="AC150" s="41"/>
      <c r="AD150" s="81"/>
      <c r="AE150" s="81"/>
      <c r="AF150" s="81"/>
      <c r="AG150" s="81"/>
      <c r="AH150" s="81"/>
      <c r="AI150" s="81"/>
    </row>
    <row r="151" spans="1:35" ht="24.75" customHeight="1">
      <c r="A151" s="99"/>
      <c r="B151" s="697">
        <v>3</v>
      </c>
      <c r="C151" s="627">
        <v>38</v>
      </c>
      <c r="D151" s="627">
        <v>600</v>
      </c>
      <c r="E151" s="627" t="s">
        <v>84</v>
      </c>
      <c r="F151" s="627" t="s">
        <v>85</v>
      </c>
      <c r="G151" s="649">
        <v>250.63</v>
      </c>
      <c r="H151" s="639" t="s">
        <v>64</v>
      </c>
      <c r="I151" s="640">
        <v>1</v>
      </c>
      <c r="J151" s="100" t="s">
        <v>36</v>
      </c>
      <c r="K151" s="3">
        <f>+$K$13</f>
        <v>0</v>
      </c>
      <c r="L151" s="102"/>
      <c r="M151" s="3"/>
      <c r="N151" s="620" t="s">
        <v>65</v>
      </c>
      <c r="O151" s="620" t="s">
        <v>75</v>
      </c>
      <c r="P151" s="627"/>
      <c r="Q151" s="691" t="s">
        <v>66</v>
      </c>
      <c r="R151" s="691" t="s">
        <v>67</v>
      </c>
      <c r="S151" s="706">
        <f>IF(COUNTIF(J151:M153,"CUMPLE")&gt;=1,(G151*I151),0)* (IF(N151="PRESENTÓ CERTIFICADO",1,0))* (IF(O151="ACORDE A ITEM 5.2.1 (T.R.)",1,0) )* ( IF(OR(Q151="SIN OBSERVACIÓN", Q151="REQUERIMIENTOS SUBSANADOS"),1,0)) *(IF(OR(R151="NINGUNO", R151="CUMPLEN CON LO SOLICITADO"),1,0))</f>
        <v>250.63</v>
      </c>
      <c r="T151" s="616"/>
      <c r="U151" s="81"/>
      <c r="V151" s="81"/>
      <c r="W151" s="41"/>
      <c r="X151" s="41"/>
      <c r="Y151" s="41"/>
      <c r="Z151" s="41"/>
      <c r="AA151" s="41"/>
      <c r="AB151" s="41"/>
      <c r="AC151" s="41"/>
      <c r="AD151" s="81"/>
      <c r="AE151" s="81"/>
      <c r="AF151" s="81"/>
      <c r="AG151" s="81"/>
      <c r="AH151" s="81"/>
      <c r="AI151" s="81"/>
    </row>
    <row r="152" spans="1:35" ht="24.75" customHeight="1">
      <c r="A152" s="99"/>
      <c r="B152" s="616"/>
      <c r="C152" s="616"/>
      <c r="D152" s="616"/>
      <c r="E152" s="616"/>
      <c r="F152" s="616"/>
      <c r="G152" s="616"/>
      <c r="H152" s="616"/>
      <c r="I152" s="616"/>
      <c r="J152" s="100" t="s">
        <v>36</v>
      </c>
      <c r="K152" s="3">
        <f>+$K$14</f>
        <v>0</v>
      </c>
      <c r="L152" s="102"/>
      <c r="M152" s="3"/>
      <c r="N152" s="616"/>
      <c r="O152" s="616"/>
      <c r="P152" s="616"/>
      <c r="Q152" s="616"/>
      <c r="R152" s="616"/>
      <c r="S152" s="616"/>
      <c r="T152" s="616"/>
      <c r="U152" s="81"/>
      <c r="V152" s="81"/>
      <c r="W152" s="41"/>
      <c r="X152" s="41"/>
      <c r="Y152" s="41"/>
      <c r="Z152" s="41"/>
      <c r="AA152" s="41"/>
      <c r="AB152" s="41"/>
      <c r="AC152" s="41"/>
      <c r="AD152" s="81"/>
      <c r="AE152" s="81"/>
      <c r="AF152" s="81"/>
      <c r="AG152" s="81"/>
      <c r="AH152" s="81"/>
      <c r="AI152" s="81"/>
    </row>
    <row r="153" spans="1:35" ht="24.75" customHeight="1">
      <c r="A153" s="99"/>
      <c r="B153" s="617"/>
      <c r="C153" s="617"/>
      <c r="D153" s="617"/>
      <c r="E153" s="617"/>
      <c r="F153" s="617"/>
      <c r="G153" s="617"/>
      <c r="H153" s="617"/>
      <c r="I153" s="617"/>
      <c r="J153" s="102"/>
      <c r="K153" s="3"/>
      <c r="L153" s="102"/>
      <c r="M153" s="3"/>
      <c r="N153" s="617"/>
      <c r="O153" s="617"/>
      <c r="P153" s="617"/>
      <c r="Q153" s="617"/>
      <c r="R153" s="617"/>
      <c r="S153" s="617"/>
      <c r="T153" s="616"/>
      <c r="U153" s="81"/>
      <c r="V153" s="81"/>
      <c r="W153" s="41"/>
      <c r="X153" s="41"/>
      <c r="Y153" s="41"/>
      <c r="Z153" s="41"/>
      <c r="AA153" s="41"/>
      <c r="AB153" s="41"/>
      <c r="AC153" s="41"/>
      <c r="AD153" s="81"/>
      <c r="AE153" s="81"/>
      <c r="AF153" s="81"/>
      <c r="AG153" s="81"/>
      <c r="AH153" s="81"/>
      <c r="AI153" s="81"/>
    </row>
    <row r="154" spans="1:35" ht="24.75" hidden="1" customHeight="1">
      <c r="A154" s="99"/>
      <c r="B154" s="697">
        <v>4</v>
      </c>
      <c r="C154" s="638">
        <v>42</v>
      </c>
      <c r="D154" s="638">
        <v>693</v>
      </c>
      <c r="E154" s="638" t="s">
        <v>86</v>
      </c>
      <c r="F154" s="638" t="s">
        <v>87</v>
      </c>
      <c r="G154" s="642">
        <v>125.18</v>
      </c>
      <c r="H154" s="639" t="s">
        <v>64</v>
      </c>
      <c r="I154" s="641">
        <v>1</v>
      </c>
      <c r="J154" s="102"/>
      <c r="K154" s="3">
        <v>531220</v>
      </c>
      <c r="L154" s="102"/>
      <c r="M154" s="3"/>
      <c r="N154" s="620"/>
      <c r="O154" s="620"/>
      <c r="P154" s="623"/>
      <c r="Q154" s="690"/>
      <c r="R154" s="690"/>
      <c r="S154" s="706">
        <f>IF(COUNTIF(J154:M156,"CUMPLE")&gt;=1,(G154*I154),0)* (IF(N154="PRESENTÓ CERTIFICADO",1,0))* (IF(O154="ACORDE A ITEM 5.2.1 (T.R.)",1,0) )* ( IF(OR(Q154="SIN OBSERVACIÓN", Q154="REQUERIMIENTOS SUBSANADOS"),1,0)) *(IF(OR(R154="NINGUNO", R154="CUMPLEN CON LO SOLICITADO"),1,0))</f>
        <v>0</v>
      </c>
      <c r="T154" s="616"/>
      <c r="U154" s="81"/>
      <c r="V154" s="81"/>
      <c r="W154" s="41"/>
      <c r="X154" s="41"/>
      <c r="Y154" s="41"/>
      <c r="Z154" s="41"/>
      <c r="AA154" s="41"/>
      <c r="AB154" s="41"/>
      <c r="AC154" s="41"/>
      <c r="AD154" s="81"/>
      <c r="AE154" s="81"/>
      <c r="AF154" s="81"/>
      <c r="AG154" s="81"/>
      <c r="AH154" s="81"/>
      <c r="AI154" s="81"/>
    </row>
    <row r="155" spans="1:35" ht="24.75" hidden="1" customHeight="1">
      <c r="A155" s="99"/>
      <c r="B155" s="616"/>
      <c r="C155" s="616"/>
      <c r="D155" s="616"/>
      <c r="E155" s="616"/>
      <c r="F155" s="616"/>
      <c r="G155" s="616"/>
      <c r="H155" s="616"/>
      <c r="I155" s="616"/>
      <c r="J155" s="102"/>
      <c r="K155" s="3"/>
      <c r="L155" s="102"/>
      <c r="M155" s="3"/>
      <c r="N155" s="616"/>
      <c r="O155" s="616"/>
      <c r="P155" s="616"/>
      <c r="Q155" s="616"/>
      <c r="R155" s="616"/>
      <c r="S155" s="616"/>
      <c r="T155" s="616"/>
      <c r="U155" s="81"/>
      <c r="V155" s="81"/>
      <c r="W155" s="41"/>
      <c r="X155" s="41"/>
      <c r="Y155" s="41"/>
      <c r="Z155" s="41"/>
      <c r="AA155" s="41"/>
      <c r="AB155" s="41"/>
      <c r="AC155" s="41"/>
      <c r="AD155" s="81"/>
      <c r="AE155" s="81"/>
      <c r="AF155" s="81"/>
      <c r="AG155" s="81"/>
      <c r="AH155" s="81"/>
      <c r="AI155" s="81"/>
    </row>
    <row r="156" spans="1:35" ht="24.75" hidden="1" customHeight="1">
      <c r="A156" s="99"/>
      <c r="B156" s="617"/>
      <c r="C156" s="617"/>
      <c r="D156" s="617"/>
      <c r="E156" s="617"/>
      <c r="F156" s="617"/>
      <c r="G156" s="617"/>
      <c r="H156" s="617"/>
      <c r="I156" s="617"/>
      <c r="J156" s="102"/>
      <c r="K156" s="3"/>
      <c r="L156" s="102"/>
      <c r="M156" s="3"/>
      <c r="N156" s="617"/>
      <c r="O156" s="617"/>
      <c r="P156" s="617"/>
      <c r="Q156" s="617"/>
      <c r="R156" s="617"/>
      <c r="S156" s="617"/>
      <c r="T156" s="616"/>
      <c r="U156" s="81"/>
      <c r="V156" s="81"/>
      <c r="W156" s="41"/>
      <c r="X156" s="41"/>
      <c r="Y156" s="41"/>
      <c r="Z156" s="41"/>
      <c r="AA156" s="41"/>
      <c r="AB156" s="41"/>
      <c r="AC156" s="41"/>
      <c r="AD156" s="81"/>
      <c r="AE156" s="81"/>
      <c r="AF156" s="81"/>
      <c r="AG156" s="81"/>
      <c r="AH156" s="81"/>
      <c r="AI156" s="81"/>
    </row>
    <row r="157" spans="1:35" ht="24.75" hidden="1" customHeight="1">
      <c r="A157" s="99"/>
      <c r="B157" s="697">
        <v>5</v>
      </c>
      <c r="C157" s="627"/>
      <c r="D157" s="627"/>
      <c r="E157" s="627"/>
      <c r="F157" s="627"/>
      <c r="G157" s="649"/>
      <c r="H157" s="639"/>
      <c r="I157" s="640"/>
      <c r="J157" s="102"/>
      <c r="K157" s="3"/>
      <c r="L157" s="102"/>
      <c r="M157" s="3"/>
      <c r="N157" s="620"/>
      <c r="O157" s="620"/>
      <c r="P157" s="627"/>
      <c r="Q157" s="691"/>
      <c r="R157" s="691"/>
      <c r="S157" s="706">
        <f>IF(COUNTIF(J157:M159,"CUMPLE")&gt;=1,(G157*I157),0)* (IF(N157="PRESENTÓ CERTIFICADO",1,0))* (IF(O157="ACORDE A ITEM 5.2.1 (T.R.)",1,0) )* ( IF(OR(Q157="SIN OBSERVACIÓN", Q157="REQUERIMIENTOS SUBSANADOS"),1,0)) *(IF(OR(R157="NINGUNO", R157="CUMPLEN CON LO SOLICITADO"),1,0))</f>
        <v>0</v>
      </c>
      <c r="T157" s="616"/>
      <c r="U157" s="81"/>
      <c r="V157" s="81"/>
      <c r="W157" s="41"/>
      <c r="X157" s="41"/>
      <c r="Y157" s="41"/>
      <c r="Z157" s="41"/>
      <c r="AA157" s="41"/>
      <c r="AB157" s="41"/>
      <c r="AC157" s="41"/>
      <c r="AD157" s="81"/>
      <c r="AE157" s="81"/>
      <c r="AF157" s="81"/>
      <c r="AG157" s="81"/>
      <c r="AH157" s="81"/>
      <c r="AI157" s="81"/>
    </row>
    <row r="158" spans="1:35" ht="24.75" hidden="1" customHeight="1">
      <c r="A158" s="99"/>
      <c r="B158" s="616"/>
      <c r="C158" s="616"/>
      <c r="D158" s="616"/>
      <c r="E158" s="616"/>
      <c r="F158" s="616"/>
      <c r="G158" s="616"/>
      <c r="H158" s="616"/>
      <c r="I158" s="616"/>
      <c r="J158" s="102"/>
      <c r="K158" s="3"/>
      <c r="L158" s="102"/>
      <c r="M158" s="3"/>
      <c r="N158" s="616"/>
      <c r="O158" s="616"/>
      <c r="P158" s="616"/>
      <c r="Q158" s="616"/>
      <c r="R158" s="616"/>
      <c r="S158" s="616"/>
      <c r="T158" s="616"/>
      <c r="U158" s="81"/>
      <c r="V158" s="81"/>
      <c r="W158" s="41"/>
      <c r="X158" s="41"/>
      <c r="Y158" s="41"/>
      <c r="Z158" s="41"/>
      <c r="AA158" s="41"/>
      <c r="AB158" s="41"/>
      <c r="AC158" s="41"/>
      <c r="AD158" s="81"/>
      <c r="AE158" s="81"/>
      <c r="AF158" s="81"/>
      <c r="AG158" s="81"/>
      <c r="AH158" s="81"/>
      <c r="AI158" s="81"/>
    </row>
    <row r="159" spans="1:35" ht="24.75" hidden="1" customHeight="1">
      <c r="A159" s="99"/>
      <c r="B159" s="617"/>
      <c r="C159" s="617"/>
      <c r="D159" s="617"/>
      <c r="E159" s="617"/>
      <c r="F159" s="617"/>
      <c r="G159" s="617"/>
      <c r="H159" s="617"/>
      <c r="I159" s="617"/>
      <c r="J159" s="102"/>
      <c r="K159" s="3"/>
      <c r="L159" s="102"/>
      <c r="M159" s="3"/>
      <c r="N159" s="617"/>
      <c r="O159" s="617"/>
      <c r="P159" s="617"/>
      <c r="Q159" s="617"/>
      <c r="R159" s="617"/>
      <c r="S159" s="617"/>
      <c r="T159" s="617"/>
      <c r="U159" s="81"/>
      <c r="V159" s="81"/>
      <c r="W159" s="41"/>
      <c r="X159" s="41"/>
      <c r="Y159" s="41"/>
      <c r="Z159" s="41"/>
      <c r="AA159" s="81"/>
      <c r="AB159" s="81"/>
      <c r="AC159" s="81"/>
      <c r="AD159" s="81"/>
      <c r="AE159" s="81"/>
      <c r="AF159" s="81"/>
      <c r="AG159" s="81"/>
      <c r="AH159" s="81"/>
      <c r="AI159" s="81"/>
    </row>
    <row r="160" spans="1:35" ht="24.75" customHeight="1">
      <c r="A160" s="78"/>
      <c r="B160" s="698" t="str">
        <f>IF(S161=" "," ",IF(S161&gt;=$H$6,"CUMPLE CON LA EXPERIENCIA REQUERIDA","NO CUMPLE CON LA EXPERIENCIA REQUERIDA"))</f>
        <v>CUMPLE CON LA EXPERIENCIA REQUERIDA</v>
      </c>
      <c r="C160" s="699"/>
      <c r="D160" s="699"/>
      <c r="E160" s="699"/>
      <c r="F160" s="699"/>
      <c r="G160" s="699"/>
      <c r="H160" s="699"/>
      <c r="I160" s="699"/>
      <c r="J160" s="699"/>
      <c r="K160" s="699"/>
      <c r="L160" s="699"/>
      <c r="M160" s="699"/>
      <c r="N160" s="699"/>
      <c r="O160" s="700"/>
      <c r="P160" s="692" t="s">
        <v>69</v>
      </c>
      <c r="Q160" s="693"/>
      <c r="R160" s="129"/>
      <c r="S160" s="130">
        <f>IF(T145="SI",SUM(S145:S159),0)</f>
        <v>1682.5500000000002</v>
      </c>
      <c r="T160" s="705" t="str">
        <f>IF(S161=" "," ",IF(S161&gt;=$H$6,"CUMPLE","NO CUMPLE"))</f>
        <v>CUMPLE</v>
      </c>
      <c r="U160" s="78"/>
      <c r="V160" s="78"/>
      <c r="W160" s="41"/>
      <c r="X160" s="41"/>
      <c r="Y160" s="41"/>
      <c r="Z160" s="41"/>
      <c r="AA160" s="78"/>
      <c r="AB160" s="78"/>
      <c r="AC160" s="78"/>
      <c r="AD160" s="78"/>
      <c r="AE160" s="78"/>
      <c r="AF160" s="78"/>
      <c r="AG160" s="78"/>
      <c r="AH160" s="78"/>
      <c r="AI160" s="78"/>
    </row>
    <row r="161" spans="1:35" ht="24.75" customHeight="1">
      <c r="A161" s="81"/>
      <c r="B161" s="701"/>
      <c r="C161" s="702"/>
      <c r="D161" s="702"/>
      <c r="E161" s="702"/>
      <c r="F161" s="702"/>
      <c r="G161" s="702"/>
      <c r="H161" s="702"/>
      <c r="I161" s="702"/>
      <c r="J161" s="702"/>
      <c r="K161" s="702"/>
      <c r="L161" s="702"/>
      <c r="M161" s="702"/>
      <c r="N161" s="702"/>
      <c r="O161" s="703"/>
      <c r="P161" s="692" t="s">
        <v>70</v>
      </c>
      <c r="Q161" s="693"/>
      <c r="R161" s="129"/>
      <c r="S161" s="131">
        <f>IFERROR((S160/$P$6)," ")</f>
        <v>20.518902439024391</v>
      </c>
      <c r="T161" s="617"/>
      <c r="U161" s="81"/>
      <c r="V161" s="81"/>
      <c r="W161" s="41"/>
      <c r="X161" s="41"/>
      <c r="Y161" s="41"/>
      <c r="Z161" s="41"/>
      <c r="AA161" s="81"/>
      <c r="AB161" s="81"/>
      <c r="AC161" s="81"/>
      <c r="AD161" s="81"/>
      <c r="AE161" s="81"/>
      <c r="AF161" s="81"/>
      <c r="AG161" s="81"/>
      <c r="AH161" s="81"/>
      <c r="AI161" s="81"/>
    </row>
    <row r="162" spans="1:35" ht="30" customHeight="1">
      <c r="A162" s="41"/>
      <c r="B162" s="41"/>
      <c r="C162" s="41"/>
      <c r="D162" s="41"/>
      <c r="E162" s="121"/>
      <c r="F162" s="122"/>
      <c r="G162" s="122"/>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row>
    <row r="163" spans="1:35" ht="30" customHeight="1">
      <c r="A163" s="41"/>
      <c r="B163" s="41"/>
      <c r="C163" s="41"/>
      <c r="D163" s="41"/>
      <c r="E163" s="121"/>
      <c r="F163" s="122"/>
      <c r="G163" s="122"/>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row>
    <row r="164" spans="1:35" ht="36" customHeight="1">
      <c r="A164" s="41"/>
      <c r="B164" s="123">
        <v>8</v>
      </c>
      <c r="C164" s="704" t="s">
        <v>71</v>
      </c>
      <c r="D164" s="695"/>
      <c r="E164" s="693"/>
      <c r="F164" s="694">
        <f>IFERROR(VLOOKUP(B164,LISTA_OFERENTES,2,FALSE)," ")</f>
        <v>0</v>
      </c>
      <c r="G164" s="695"/>
      <c r="H164" s="695"/>
      <c r="I164" s="695"/>
      <c r="J164" s="695"/>
      <c r="K164" s="695"/>
      <c r="L164" s="695"/>
      <c r="M164" s="695"/>
      <c r="N164" s="695"/>
      <c r="O164" s="693"/>
      <c r="P164" s="696" t="s">
        <v>44</v>
      </c>
      <c r="Q164" s="695"/>
      <c r="R164" s="693"/>
      <c r="S164" s="124">
        <f>5-(INT(COUNTBLANK(C167:C181))-10)</f>
        <v>3</v>
      </c>
      <c r="T164" s="78"/>
      <c r="U164" s="41"/>
      <c r="V164" s="41"/>
      <c r="W164" s="41"/>
      <c r="X164" s="41"/>
      <c r="Y164" s="41"/>
      <c r="Z164" s="41"/>
      <c r="AA164" s="41"/>
      <c r="AB164" s="41"/>
      <c r="AC164" s="41"/>
      <c r="AD164" s="41"/>
      <c r="AE164" s="41"/>
      <c r="AF164" s="41"/>
      <c r="AG164" s="41"/>
      <c r="AH164" s="41"/>
      <c r="AI164" s="41"/>
    </row>
    <row r="165" spans="1:35" ht="84.75" customHeight="1">
      <c r="A165" s="101"/>
      <c r="B165" s="651" t="s">
        <v>45</v>
      </c>
      <c r="C165" s="631" t="s">
        <v>46</v>
      </c>
      <c r="D165" s="631" t="s">
        <v>47</v>
      </c>
      <c r="E165" s="631" t="s">
        <v>48</v>
      </c>
      <c r="F165" s="631" t="s">
        <v>49</v>
      </c>
      <c r="G165" s="631" t="s">
        <v>50</v>
      </c>
      <c r="H165" s="631" t="s">
        <v>51</v>
      </c>
      <c r="I165" s="631" t="s">
        <v>52</v>
      </c>
      <c r="J165" s="635" t="s">
        <v>53</v>
      </c>
      <c r="K165" s="695"/>
      <c r="L165" s="695"/>
      <c r="M165" s="693"/>
      <c r="N165" s="631" t="s">
        <v>54</v>
      </c>
      <c r="O165" s="631" t="s">
        <v>55</v>
      </c>
      <c r="P165" s="109" t="s">
        <v>56</v>
      </c>
      <c r="Q165" s="109"/>
      <c r="R165" s="631" t="s">
        <v>57</v>
      </c>
      <c r="S165" s="631" t="s">
        <v>58</v>
      </c>
      <c r="T165" s="631" t="str">
        <f>T11</f>
        <v>CUMPLE CON EL REQUERIMIENTO OBLIGATORIO DE ESTAR CLASIFICADO EN LOS DOS CÓDIGOS DE LA CLASIFICAICÓN UNSPSC: 561115 y 561116.</v>
      </c>
      <c r="U165" s="110"/>
      <c r="V165" s="110"/>
      <c r="W165" s="41"/>
      <c r="X165" s="41"/>
      <c r="Y165" s="41"/>
      <c r="Z165" s="41"/>
      <c r="AA165" s="41"/>
      <c r="AB165" s="41"/>
      <c r="AC165" s="41"/>
      <c r="AD165" s="101"/>
      <c r="AE165" s="101"/>
      <c r="AF165" s="101"/>
      <c r="AG165" s="101"/>
      <c r="AH165" s="101"/>
      <c r="AI165" s="101"/>
    </row>
    <row r="166" spans="1:35" ht="49.5" customHeight="1">
      <c r="A166" s="101"/>
      <c r="B166" s="617"/>
      <c r="C166" s="617"/>
      <c r="D166" s="617"/>
      <c r="E166" s="617"/>
      <c r="F166" s="617"/>
      <c r="G166" s="617"/>
      <c r="H166" s="617"/>
      <c r="I166" s="617"/>
      <c r="J166" s="636" t="s">
        <v>72</v>
      </c>
      <c r="K166" s="695"/>
      <c r="L166" s="695"/>
      <c r="M166" s="693"/>
      <c r="N166" s="617"/>
      <c r="O166" s="617"/>
      <c r="P166" s="95" t="s">
        <v>15</v>
      </c>
      <c r="Q166" s="95" t="s">
        <v>62</v>
      </c>
      <c r="R166" s="617"/>
      <c r="S166" s="617"/>
      <c r="T166" s="617"/>
      <c r="U166" s="110"/>
      <c r="V166" s="110"/>
      <c r="W166" s="41"/>
      <c r="X166" s="41"/>
      <c r="Y166" s="41"/>
      <c r="Z166" s="41"/>
      <c r="AA166" s="41"/>
      <c r="AB166" s="41"/>
      <c r="AC166" s="41"/>
      <c r="AD166" s="101"/>
      <c r="AE166" s="101"/>
      <c r="AF166" s="101"/>
      <c r="AG166" s="101"/>
      <c r="AH166" s="101"/>
      <c r="AI166" s="101"/>
    </row>
    <row r="167" spans="1:35" ht="24.75" customHeight="1">
      <c r="A167" s="99"/>
      <c r="B167" s="697">
        <v>1</v>
      </c>
      <c r="C167" s="627">
        <v>75</v>
      </c>
      <c r="D167" s="627">
        <v>35</v>
      </c>
      <c r="E167" s="627" t="s">
        <v>88</v>
      </c>
      <c r="F167" s="627" t="s">
        <v>89</v>
      </c>
      <c r="G167" s="649">
        <v>1041.55</v>
      </c>
      <c r="H167" s="639" t="s">
        <v>64</v>
      </c>
      <c r="I167" s="640">
        <v>1</v>
      </c>
      <c r="J167" s="100" t="s">
        <v>36</v>
      </c>
      <c r="K167" s="3">
        <f>+$K$13</f>
        <v>0</v>
      </c>
      <c r="L167" s="102"/>
      <c r="M167" s="3"/>
      <c r="N167" s="620" t="s">
        <v>65</v>
      </c>
      <c r="O167" s="620" t="s">
        <v>75</v>
      </c>
      <c r="P167" s="627"/>
      <c r="Q167" s="691" t="s">
        <v>66</v>
      </c>
      <c r="R167" s="691" t="s">
        <v>67</v>
      </c>
      <c r="S167" s="706">
        <f>IF(COUNTIF(J167:M169,"CUMPLE")&gt;=1,(G167*I167),0)* (IF(N167="PRESENTÓ CERTIFICADO",1,0))* (IF(O167="ACORDE A ITEM 5.2.1 (T.R.)",1,0) )* ( IF(OR(Q167="SIN OBSERVACIÓN", Q167="REQUERIMIENTOS SUBSANADOS"),1,0)) *(IF(OR(R167="NINGUNO", R167="CUMPLEN CON LO SOLICITADO"),1,0))</f>
        <v>1041.55</v>
      </c>
      <c r="T167" s="707" t="s">
        <v>68</v>
      </c>
      <c r="U167" s="81"/>
      <c r="V167" s="81"/>
      <c r="W167" s="41"/>
      <c r="X167" s="41"/>
      <c r="Y167" s="41"/>
      <c r="Z167" s="41"/>
      <c r="AA167" s="41"/>
      <c r="AB167" s="41"/>
      <c r="AC167" s="41"/>
      <c r="AD167" s="81"/>
      <c r="AE167" s="81"/>
      <c r="AF167" s="81"/>
      <c r="AG167" s="81"/>
      <c r="AH167" s="81"/>
      <c r="AI167" s="81"/>
    </row>
    <row r="168" spans="1:35" ht="24.75" customHeight="1">
      <c r="A168" s="99"/>
      <c r="B168" s="616"/>
      <c r="C168" s="616"/>
      <c r="D168" s="616"/>
      <c r="E168" s="616"/>
      <c r="F168" s="616"/>
      <c r="G168" s="616"/>
      <c r="H168" s="616"/>
      <c r="I168" s="616"/>
      <c r="J168" s="100" t="s">
        <v>36</v>
      </c>
      <c r="K168" s="3">
        <f>+$K$14</f>
        <v>0</v>
      </c>
      <c r="L168" s="102"/>
      <c r="M168" s="3"/>
      <c r="N168" s="616"/>
      <c r="O168" s="616"/>
      <c r="P168" s="616"/>
      <c r="Q168" s="616"/>
      <c r="R168" s="616"/>
      <c r="S168" s="616"/>
      <c r="T168" s="616"/>
      <c r="U168" s="81"/>
      <c r="V168" s="81"/>
      <c r="W168" s="41"/>
      <c r="X168" s="41"/>
      <c r="Y168" s="41"/>
      <c r="Z168" s="41"/>
      <c r="AA168" s="41"/>
      <c r="AB168" s="41"/>
      <c r="AC168" s="41"/>
      <c r="AD168" s="81"/>
      <c r="AE168" s="81"/>
      <c r="AF168" s="81"/>
      <c r="AG168" s="81"/>
      <c r="AH168" s="81"/>
      <c r="AI168" s="81"/>
    </row>
    <row r="169" spans="1:35" ht="24.75" customHeight="1">
      <c r="A169" s="99"/>
      <c r="B169" s="617"/>
      <c r="C169" s="617"/>
      <c r="D169" s="617"/>
      <c r="E169" s="617"/>
      <c r="F169" s="617"/>
      <c r="G169" s="617"/>
      <c r="H169" s="617"/>
      <c r="I169" s="617"/>
      <c r="J169" s="102"/>
      <c r="K169" s="3"/>
      <c r="L169" s="102"/>
      <c r="M169" s="3"/>
      <c r="N169" s="617"/>
      <c r="O169" s="617"/>
      <c r="P169" s="617"/>
      <c r="Q169" s="617"/>
      <c r="R169" s="617"/>
      <c r="S169" s="617"/>
      <c r="T169" s="616"/>
      <c r="U169" s="81"/>
      <c r="V169" s="81"/>
      <c r="W169" s="41"/>
      <c r="X169" s="41"/>
      <c r="Y169" s="41"/>
      <c r="Z169" s="41"/>
      <c r="AA169" s="41"/>
      <c r="AB169" s="41"/>
      <c r="AC169" s="41"/>
      <c r="AD169" s="81"/>
      <c r="AE169" s="81"/>
      <c r="AF169" s="81"/>
      <c r="AG169" s="81"/>
      <c r="AH169" s="81"/>
      <c r="AI169" s="81"/>
    </row>
    <row r="170" spans="1:35" ht="24.75" customHeight="1">
      <c r="A170" s="99"/>
      <c r="B170" s="697">
        <v>2</v>
      </c>
      <c r="C170" s="638">
        <v>71</v>
      </c>
      <c r="D170" s="638">
        <v>33</v>
      </c>
      <c r="E170" s="638" t="s">
        <v>90</v>
      </c>
      <c r="F170" s="638" t="s">
        <v>91</v>
      </c>
      <c r="G170" s="642">
        <v>595.96</v>
      </c>
      <c r="H170" s="639" t="s">
        <v>64</v>
      </c>
      <c r="I170" s="641">
        <v>1</v>
      </c>
      <c r="J170" s="100" t="s">
        <v>36</v>
      </c>
      <c r="K170" s="3">
        <f>+$K$13</f>
        <v>0</v>
      </c>
      <c r="L170" s="102"/>
      <c r="M170" s="3"/>
      <c r="N170" s="620" t="s">
        <v>65</v>
      </c>
      <c r="O170" s="620" t="s">
        <v>75</v>
      </c>
      <c r="P170" s="623"/>
      <c r="Q170" s="690" t="s">
        <v>66</v>
      </c>
      <c r="R170" s="690" t="s">
        <v>67</v>
      </c>
      <c r="S170" s="706">
        <f>IF(COUNTIF(J170:M172,"CUMPLE")&gt;=1,(G170*I170),0)* (IF(N170="PRESENTÓ CERTIFICADO",1,0))* (IF(O170="ACORDE A ITEM 5.2.1 (T.R.)",1,0) )* ( IF(OR(Q170="SIN OBSERVACIÓN", Q170="REQUERIMIENTOS SUBSANADOS"),1,0)) *(IF(OR(R170="NINGUNO", R170="CUMPLEN CON LO SOLICITADO"),1,0))</f>
        <v>595.96</v>
      </c>
      <c r="T170" s="616"/>
      <c r="U170" s="81"/>
      <c r="V170" s="81"/>
      <c r="W170" s="41"/>
      <c r="X170" s="41"/>
      <c r="Y170" s="41"/>
      <c r="Z170" s="41"/>
      <c r="AA170" s="41"/>
      <c r="AB170" s="41"/>
      <c r="AC170" s="41"/>
      <c r="AD170" s="81"/>
      <c r="AE170" s="81"/>
      <c r="AF170" s="81"/>
      <c r="AG170" s="81"/>
      <c r="AH170" s="81"/>
      <c r="AI170" s="81"/>
    </row>
    <row r="171" spans="1:35" ht="24.75" customHeight="1">
      <c r="A171" s="99"/>
      <c r="B171" s="616"/>
      <c r="C171" s="616"/>
      <c r="D171" s="616"/>
      <c r="E171" s="616"/>
      <c r="F171" s="616"/>
      <c r="G171" s="616"/>
      <c r="H171" s="616"/>
      <c r="I171" s="616"/>
      <c r="J171" s="100" t="s">
        <v>36</v>
      </c>
      <c r="K171" s="3">
        <f>+$K$14</f>
        <v>0</v>
      </c>
      <c r="L171" s="102"/>
      <c r="M171" s="3"/>
      <c r="N171" s="616"/>
      <c r="O171" s="616"/>
      <c r="P171" s="616"/>
      <c r="Q171" s="616"/>
      <c r="R171" s="616"/>
      <c r="S171" s="616"/>
      <c r="T171" s="616"/>
      <c r="U171" s="81"/>
      <c r="V171" s="81"/>
      <c r="W171" s="41"/>
      <c r="X171" s="41"/>
      <c r="Y171" s="41"/>
      <c r="Z171" s="41"/>
      <c r="AA171" s="41"/>
      <c r="AB171" s="41"/>
      <c r="AC171" s="41"/>
      <c r="AD171" s="81"/>
      <c r="AE171" s="81"/>
      <c r="AF171" s="81"/>
      <c r="AG171" s="81"/>
      <c r="AH171" s="81"/>
      <c r="AI171" s="81"/>
    </row>
    <row r="172" spans="1:35" ht="24.75" customHeight="1">
      <c r="A172" s="99"/>
      <c r="B172" s="617"/>
      <c r="C172" s="617"/>
      <c r="D172" s="617"/>
      <c r="E172" s="617"/>
      <c r="F172" s="617"/>
      <c r="G172" s="617"/>
      <c r="H172" s="617"/>
      <c r="I172" s="617"/>
      <c r="J172" s="102"/>
      <c r="K172" s="3"/>
      <c r="L172" s="102"/>
      <c r="M172" s="3"/>
      <c r="N172" s="617"/>
      <c r="O172" s="617"/>
      <c r="P172" s="617"/>
      <c r="Q172" s="617"/>
      <c r="R172" s="617"/>
      <c r="S172" s="617"/>
      <c r="T172" s="616"/>
      <c r="U172" s="81"/>
      <c r="V172" s="81"/>
      <c r="W172" s="41"/>
      <c r="X172" s="41"/>
      <c r="Y172" s="41"/>
      <c r="Z172" s="41"/>
      <c r="AA172" s="41"/>
      <c r="AB172" s="41"/>
      <c r="AC172" s="41"/>
      <c r="AD172" s="81"/>
      <c r="AE172" s="81"/>
      <c r="AF172" s="81"/>
      <c r="AG172" s="81"/>
      <c r="AH172" s="81"/>
      <c r="AI172" s="81"/>
    </row>
    <row r="173" spans="1:35" ht="24.75" customHeight="1">
      <c r="A173" s="99"/>
      <c r="B173" s="697">
        <v>3</v>
      </c>
      <c r="C173" s="627">
        <v>54</v>
      </c>
      <c r="D173" s="627">
        <v>28</v>
      </c>
      <c r="E173" s="627" t="s">
        <v>92</v>
      </c>
      <c r="F173" s="627" t="s">
        <v>93</v>
      </c>
      <c r="G173" s="649">
        <v>4432.4399999999996</v>
      </c>
      <c r="H173" s="639" t="s">
        <v>64</v>
      </c>
      <c r="I173" s="640">
        <v>1</v>
      </c>
      <c r="J173" s="100" t="s">
        <v>36</v>
      </c>
      <c r="K173" s="3">
        <f>+$K$13</f>
        <v>0</v>
      </c>
      <c r="L173" s="102"/>
      <c r="M173" s="3"/>
      <c r="N173" s="620" t="s">
        <v>65</v>
      </c>
      <c r="O173" s="620" t="s">
        <v>75</v>
      </c>
      <c r="P173" s="627"/>
      <c r="Q173" s="691" t="s">
        <v>66</v>
      </c>
      <c r="R173" s="691" t="s">
        <v>67</v>
      </c>
      <c r="S173" s="706">
        <f>IF(COUNTIF(J173:M175,"CUMPLE")&gt;=1,(G173*I173),0)* (IF(N173="PRESENTÓ CERTIFICADO",1,0))* (IF(O173="ACORDE A ITEM 5.2.1 (T.R.)",1,0) )* ( IF(OR(Q173="SIN OBSERVACIÓN", Q173="REQUERIMIENTOS SUBSANADOS"),1,0)) *(IF(OR(R173="NINGUNO", R173="CUMPLEN CON LO SOLICITADO"),1,0))</f>
        <v>4432.4399999999996</v>
      </c>
      <c r="T173" s="616"/>
      <c r="U173" s="81"/>
      <c r="V173" s="81"/>
      <c r="W173" s="41"/>
      <c r="X173" s="41"/>
      <c r="Y173" s="41"/>
      <c r="Z173" s="41"/>
      <c r="AA173" s="41"/>
      <c r="AB173" s="41"/>
      <c r="AC173" s="41"/>
      <c r="AD173" s="81"/>
      <c r="AE173" s="81"/>
      <c r="AF173" s="81"/>
      <c r="AG173" s="81"/>
      <c r="AH173" s="81"/>
      <c r="AI173" s="81"/>
    </row>
    <row r="174" spans="1:35" ht="24.75" customHeight="1">
      <c r="A174" s="99"/>
      <c r="B174" s="616"/>
      <c r="C174" s="616"/>
      <c r="D174" s="616"/>
      <c r="E174" s="616"/>
      <c r="F174" s="616"/>
      <c r="G174" s="616"/>
      <c r="H174" s="616"/>
      <c r="I174" s="616"/>
      <c r="J174" s="100" t="s">
        <v>36</v>
      </c>
      <c r="K174" s="3">
        <f>+$K$14</f>
        <v>0</v>
      </c>
      <c r="L174" s="102"/>
      <c r="M174" s="3"/>
      <c r="N174" s="616"/>
      <c r="O174" s="616"/>
      <c r="P174" s="616"/>
      <c r="Q174" s="616"/>
      <c r="R174" s="616"/>
      <c r="S174" s="616"/>
      <c r="T174" s="616"/>
      <c r="U174" s="81"/>
      <c r="V174" s="81"/>
      <c r="W174" s="41"/>
      <c r="X174" s="41"/>
      <c r="Y174" s="41"/>
      <c r="Z174" s="41"/>
      <c r="AA174" s="41"/>
      <c r="AB174" s="41"/>
      <c r="AC174" s="41"/>
      <c r="AD174" s="81"/>
      <c r="AE174" s="81"/>
      <c r="AF174" s="81"/>
      <c r="AG174" s="81"/>
      <c r="AH174" s="81"/>
      <c r="AI174" s="81"/>
    </row>
    <row r="175" spans="1:35" ht="24.75" customHeight="1">
      <c r="A175" s="99"/>
      <c r="B175" s="617"/>
      <c r="C175" s="617"/>
      <c r="D175" s="617"/>
      <c r="E175" s="617"/>
      <c r="F175" s="617"/>
      <c r="G175" s="617"/>
      <c r="H175" s="617"/>
      <c r="I175" s="617"/>
      <c r="J175" s="102"/>
      <c r="K175" s="3"/>
      <c r="L175" s="102"/>
      <c r="M175" s="3"/>
      <c r="N175" s="617"/>
      <c r="O175" s="617"/>
      <c r="P175" s="617"/>
      <c r="Q175" s="617"/>
      <c r="R175" s="617"/>
      <c r="S175" s="617"/>
      <c r="T175" s="616"/>
      <c r="U175" s="81"/>
      <c r="V175" s="81"/>
      <c r="W175" s="41"/>
      <c r="X175" s="41"/>
      <c r="Y175" s="41"/>
      <c r="Z175" s="41"/>
      <c r="AA175" s="41"/>
      <c r="AB175" s="41"/>
      <c r="AC175" s="41"/>
      <c r="AD175" s="81"/>
      <c r="AE175" s="81"/>
      <c r="AF175" s="81"/>
      <c r="AG175" s="81"/>
      <c r="AH175" s="81"/>
      <c r="AI175" s="81"/>
    </row>
    <row r="176" spans="1:35" ht="24.75" hidden="1" customHeight="1">
      <c r="A176" s="99"/>
      <c r="B176" s="697">
        <v>4</v>
      </c>
      <c r="C176" s="638"/>
      <c r="D176" s="638"/>
      <c r="E176" s="638"/>
      <c r="F176" s="638"/>
      <c r="G176" s="642"/>
      <c r="H176" s="639"/>
      <c r="I176" s="641"/>
      <c r="J176" s="102"/>
      <c r="K176" s="3">
        <v>531220</v>
      </c>
      <c r="L176" s="102"/>
      <c r="M176" s="3"/>
      <c r="N176" s="620"/>
      <c r="O176" s="620"/>
      <c r="P176" s="623"/>
      <c r="Q176" s="690"/>
      <c r="R176" s="690"/>
      <c r="S176" s="706">
        <f>IF(COUNTIF(J176:M178,"CUMPLE")&gt;=1,(G176*I176),0)* (IF(N176="PRESENTÓ CERTIFICADO",1,0))* (IF(O176="ACORDE A ITEM 5.2.1 (T.R.)",1,0) )* ( IF(OR(Q176="SIN OBSERVACIÓN", Q176="REQUERIMIENTOS SUBSANADOS"),1,0)) *(IF(OR(R176="NINGUNO", R176="CUMPLEN CON LO SOLICITADO"),1,0))</f>
        <v>0</v>
      </c>
      <c r="T176" s="616"/>
      <c r="U176" s="81"/>
      <c r="V176" s="81"/>
      <c r="W176" s="41"/>
      <c r="X176" s="41"/>
      <c r="Y176" s="41"/>
      <c r="Z176" s="41"/>
      <c r="AA176" s="41"/>
      <c r="AB176" s="41"/>
      <c r="AC176" s="41"/>
      <c r="AD176" s="81"/>
      <c r="AE176" s="81"/>
      <c r="AF176" s="81"/>
      <c r="AG176" s="81"/>
      <c r="AH176" s="81"/>
      <c r="AI176" s="81"/>
    </row>
    <row r="177" spans="1:35" ht="24.75" hidden="1" customHeight="1">
      <c r="A177" s="99"/>
      <c r="B177" s="616"/>
      <c r="C177" s="616"/>
      <c r="D177" s="616"/>
      <c r="E177" s="616"/>
      <c r="F177" s="616"/>
      <c r="G177" s="616"/>
      <c r="H177" s="616"/>
      <c r="I177" s="616"/>
      <c r="J177" s="102"/>
      <c r="K177" s="3"/>
      <c r="L177" s="102"/>
      <c r="M177" s="3"/>
      <c r="N177" s="616"/>
      <c r="O177" s="616"/>
      <c r="P177" s="616"/>
      <c r="Q177" s="616"/>
      <c r="R177" s="616"/>
      <c r="S177" s="616"/>
      <c r="T177" s="616"/>
      <c r="U177" s="81"/>
      <c r="V177" s="81"/>
      <c r="W177" s="41"/>
      <c r="X177" s="41"/>
      <c r="Y177" s="41"/>
      <c r="Z177" s="41"/>
      <c r="AA177" s="41"/>
      <c r="AB177" s="41"/>
      <c r="AC177" s="41"/>
      <c r="AD177" s="81"/>
      <c r="AE177" s="81"/>
      <c r="AF177" s="81"/>
      <c r="AG177" s="81"/>
      <c r="AH177" s="81"/>
      <c r="AI177" s="81"/>
    </row>
    <row r="178" spans="1:35" ht="24.75" hidden="1" customHeight="1">
      <c r="A178" s="99"/>
      <c r="B178" s="617"/>
      <c r="C178" s="617"/>
      <c r="D178" s="617"/>
      <c r="E178" s="617"/>
      <c r="F178" s="617"/>
      <c r="G178" s="617"/>
      <c r="H178" s="617"/>
      <c r="I178" s="617"/>
      <c r="J178" s="102"/>
      <c r="K178" s="3"/>
      <c r="L178" s="102"/>
      <c r="M178" s="3"/>
      <c r="N178" s="617"/>
      <c r="O178" s="617"/>
      <c r="P178" s="617"/>
      <c r="Q178" s="617"/>
      <c r="R178" s="617"/>
      <c r="S178" s="617"/>
      <c r="T178" s="616"/>
      <c r="U178" s="81"/>
      <c r="V178" s="81"/>
      <c r="W178" s="41"/>
      <c r="X178" s="41"/>
      <c r="Y178" s="41"/>
      <c r="Z178" s="41"/>
      <c r="AA178" s="41"/>
      <c r="AB178" s="41"/>
      <c r="AC178" s="41"/>
      <c r="AD178" s="81"/>
      <c r="AE178" s="81"/>
      <c r="AF178" s="81"/>
      <c r="AG178" s="81"/>
      <c r="AH178" s="81"/>
      <c r="AI178" s="81"/>
    </row>
    <row r="179" spans="1:35" ht="24.75" hidden="1" customHeight="1">
      <c r="A179" s="99"/>
      <c r="B179" s="697">
        <v>5</v>
      </c>
      <c r="C179" s="627"/>
      <c r="D179" s="627"/>
      <c r="E179" s="627"/>
      <c r="F179" s="627"/>
      <c r="G179" s="649"/>
      <c r="H179" s="639"/>
      <c r="I179" s="640"/>
      <c r="J179" s="102"/>
      <c r="K179" s="3"/>
      <c r="L179" s="102"/>
      <c r="M179" s="3"/>
      <c r="N179" s="620"/>
      <c r="O179" s="620"/>
      <c r="P179" s="627"/>
      <c r="Q179" s="691"/>
      <c r="R179" s="691"/>
      <c r="S179" s="706">
        <f>IF(COUNTIF(J179:M181,"CUMPLE")&gt;=1,(G179*I179),0)* (IF(N179="PRESENTÓ CERTIFICADO",1,0))* (IF(O179="ACORDE A ITEM 5.2.1 (T.R.)",1,0) )* ( IF(OR(Q179="SIN OBSERVACIÓN", Q179="REQUERIMIENTOS SUBSANADOS"),1,0)) *(IF(OR(R179="NINGUNO", R179="CUMPLEN CON LO SOLICITADO"),1,0))</f>
        <v>0</v>
      </c>
      <c r="T179" s="616"/>
      <c r="U179" s="81"/>
      <c r="V179" s="81"/>
      <c r="W179" s="41"/>
      <c r="X179" s="41"/>
      <c r="Y179" s="41"/>
      <c r="Z179" s="41"/>
      <c r="AA179" s="41"/>
      <c r="AB179" s="41"/>
      <c r="AC179" s="41"/>
      <c r="AD179" s="81"/>
      <c r="AE179" s="81"/>
      <c r="AF179" s="81"/>
      <c r="AG179" s="81"/>
      <c r="AH179" s="81"/>
      <c r="AI179" s="81"/>
    </row>
    <row r="180" spans="1:35" ht="24.75" hidden="1" customHeight="1">
      <c r="A180" s="99"/>
      <c r="B180" s="616"/>
      <c r="C180" s="616"/>
      <c r="D180" s="616"/>
      <c r="E180" s="616"/>
      <c r="F180" s="616"/>
      <c r="G180" s="616"/>
      <c r="H180" s="616"/>
      <c r="I180" s="616"/>
      <c r="J180" s="102"/>
      <c r="K180" s="3"/>
      <c r="L180" s="102"/>
      <c r="M180" s="3"/>
      <c r="N180" s="616"/>
      <c r="O180" s="616"/>
      <c r="P180" s="616"/>
      <c r="Q180" s="616"/>
      <c r="R180" s="616"/>
      <c r="S180" s="616"/>
      <c r="T180" s="616"/>
      <c r="U180" s="81"/>
      <c r="V180" s="81"/>
      <c r="W180" s="41"/>
      <c r="X180" s="41"/>
      <c r="Y180" s="41"/>
      <c r="Z180" s="41"/>
      <c r="AA180" s="41"/>
      <c r="AB180" s="41"/>
      <c r="AC180" s="41"/>
      <c r="AD180" s="81"/>
      <c r="AE180" s="81"/>
      <c r="AF180" s="81"/>
      <c r="AG180" s="81"/>
      <c r="AH180" s="81"/>
      <c r="AI180" s="81"/>
    </row>
    <row r="181" spans="1:35" ht="24.75" hidden="1" customHeight="1">
      <c r="A181" s="99"/>
      <c r="B181" s="617"/>
      <c r="C181" s="617"/>
      <c r="D181" s="617"/>
      <c r="E181" s="617"/>
      <c r="F181" s="617"/>
      <c r="G181" s="617"/>
      <c r="H181" s="617"/>
      <c r="I181" s="617"/>
      <c r="J181" s="102"/>
      <c r="K181" s="3"/>
      <c r="L181" s="102"/>
      <c r="M181" s="3"/>
      <c r="N181" s="617"/>
      <c r="O181" s="617"/>
      <c r="P181" s="617"/>
      <c r="Q181" s="617"/>
      <c r="R181" s="617"/>
      <c r="S181" s="617"/>
      <c r="T181" s="617"/>
      <c r="U181" s="81"/>
      <c r="V181" s="81"/>
      <c r="W181" s="41"/>
      <c r="X181" s="41"/>
      <c r="Y181" s="41"/>
      <c r="Z181" s="41"/>
      <c r="AA181" s="81"/>
      <c r="AB181" s="81"/>
      <c r="AC181" s="81"/>
      <c r="AD181" s="81"/>
      <c r="AE181" s="81"/>
      <c r="AF181" s="81"/>
      <c r="AG181" s="81"/>
      <c r="AH181" s="81"/>
      <c r="AI181" s="81"/>
    </row>
    <row r="182" spans="1:35" ht="24.75" customHeight="1">
      <c r="A182" s="78"/>
      <c r="B182" s="698" t="str">
        <f>IF(S183=" "," ",IF(S183&gt;=$H$6,"CUMPLE CON LA EXPERIENCIA REQUERIDA","NO CUMPLE CON LA EXPERIENCIA REQUERIDA"))</f>
        <v>CUMPLE CON LA EXPERIENCIA REQUERIDA</v>
      </c>
      <c r="C182" s="699"/>
      <c r="D182" s="699"/>
      <c r="E182" s="699"/>
      <c r="F182" s="699"/>
      <c r="G182" s="699"/>
      <c r="H182" s="699"/>
      <c r="I182" s="699"/>
      <c r="J182" s="699"/>
      <c r="K182" s="699"/>
      <c r="L182" s="699"/>
      <c r="M182" s="699"/>
      <c r="N182" s="699"/>
      <c r="O182" s="700"/>
      <c r="P182" s="692" t="s">
        <v>69</v>
      </c>
      <c r="Q182" s="693"/>
      <c r="R182" s="129"/>
      <c r="S182" s="130">
        <f>IF(T167="SI",SUM(S167:S181),0)</f>
        <v>6069.95</v>
      </c>
      <c r="T182" s="705" t="str">
        <f>IF(S183=" "," ",IF(S183&gt;=$H$6,"CUMPLE","NO CUMPLE"))</f>
        <v>CUMPLE</v>
      </c>
      <c r="U182" s="78"/>
      <c r="V182" s="78"/>
      <c r="W182" s="41"/>
      <c r="X182" s="41"/>
      <c r="Y182" s="41"/>
      <c r="Z182" s="41"/>
      <c r="AA182" s="78"/>
      <c r="AB182" s="78"/>
      <c r="AC182" s="78"/>
      <c r="AD182" s="78"/>
      <c r="AE182" s="78"/>
      <c r="AF182" s="78"/>
      <c r="AG182" s="78"/>
      <c r="AH182" s="78"/>
      <c r="AI182" s="78"/>
    </row>
    <row r="183" spans="1:35" ht="24.75" customHeight="1">
      <c r="A183" s="81"/>
      <c r="B183" s="701"/>
      <c r="C183" s="702"/>
      <c r="D183" s="702"/>
      <c r="E183" s="702"/>
      <c r="F183" s="702"/>
      <c r="G183" s="702"/>
      <c r="H183" s="702"/>
      <c r="I183" s="702"/>
      <c r="J183" s="702"/>
      <c r="K183" s="702"/>
      <c r="L183" s="702"/>
      <c r="M183" s="702"/>
      <c r="N183" s="702"/>
      <c r="O183" s="703"/>
      <c r="P183" s="692" t="s">
        <v>70</v>
      </c>
      <c r="Q183" s="693"/>
      <c r="R183" s="129"/>
      <c r="S183" s="131">
        <f>IFERROR((S182/$P$6)," ")</f>
        <v>74.023780487804871</v>
      </c>
      <c r="T183" s="617"/>
      <c r="U183" s="81"/>
      <c r="V183" s="81"/>
      <c r="W183" s="41"/>
      <c r="X183" s="41"/>
      <c r="Y183" s="41"/>
      <c r="Z183" s="41"/>
      <c r="AA183" s="81"/>
      <c r="AB183" s="81"/>
      <c r="AC183" s="81"/>
      <c r="AD183" s="81"/>
      <c r="AE183" s="81"/>
      <c r="AF183" s="81"/>
      <c r="AG183" s="81"/>
      <c r="AH183" s="81"/>
      <c r="AI183" s="81"/>
    </row>
    <row r="184" spans="1:35" ht="30" customHeight="1">
      <c r="A184" s="41"/>
      <c r="B184" s="41"/>
      <c r="C184" s="41"/>
      <c r="D184" s="41"/>
      <c r="E184" s="121"/>
      <c r="F184" s="122"/>
      <c r="G184" s="122"/>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row>
    <row r="185" spans="1:35" ht="30" customHeight="1">
      <c r="A185" s="41"/>
      <c r="B185" s="41"/>
      <c r="C185" s="41"/>
      <c r="D185" s="41"/>
      <c r="E185" s="121"/>
      <c r="F185" s="122"/>
      <c r="G185" s="122"/>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row>
    <row r="186" spans="1:35" ht="36" customHeight="1">
      <c r="A186" s="41"/>
      <c r="B186" s="123">
        <v>9</v>
      </c>
      <c r="C186" s="704" t="s">
        <v>71</v>
      </c>
      <c r="D186" s="695"/>
      <c r="E186" s="693"/>
      <c r="F186" s="694">
        <f>IFERROR(VLOOKUP(B186,LISTA_OFERENTES,2,FALSE)," ")</f>
        <v>0</v>
      </c>
      <c r="G186" s="695"/>
      <c r="H186" s="695"/>
      <c r="I186" s="695"/>
      <c r="J186" s="695"/>
      <c r="K186" s="695"/>
      <c r="L186" s="695"/>
      <c r="M186" s="695"/>
      <c r="N186" s="695"/>
      <c r="O186" s="693"/>
      <c r="P186" s="696" t="s">
        <v>44</v>
      </c>
      <c r="Q186" s="695"/>
      <c r="R186" s="693"/>
      <c r="S186" s="124">
        <f>5-(INT(COUNTBLANK(C189:C203))-10)</f>
        <v>3</v>
      </c>
      <c r="T186" s="78"/>
      <c r="U186" s="41"/>
      <c r="V186" s="41"/>
      <c r="W186" s="41"/>
      <c r="X186" s="41"/>
      <c r="Y186" s="41"/>
      <c r="Z186" s="41"/>
      <c r="AA186" s="41"/>
      <c r="AB186" s="41"/>
      <c r="AC186" s="41"/>
      <c r="AD186" s="41"/>
      <c r="AE186" s="41"/>
      <c r="AF186" s="41"/>
      <c r="AG186" s="41"/>
      <c r="AH186" s="41"/>
      <c r="AI186" s="41"/>
    </row>
    <row r="187" spans="1:35" ht="30" customHeight="1">
      <c r="A187" s="101"/>
      <c r="B187" s="651" t="s">
        <v>45</v>
      </c>
      <c r="C187" s="631" t="s">
        <v>46</v>
      </c>
      <c r="D187" s="631" t="s">
        <v>47</v>
      </c>
      <c r="E187" s="631" t="s">
        <v>48</v>
      </c>
      <c r="F187" s="631" t="s">
        <v>49</v>
      </c>
      <c r="G187" s="631" t="s">
        <v>50</v>
      </c>
      <c r="H187" s="631" t="s">
        <v>51</v>
      </c>
      <c r="I187" s="631" t="s">
        <v>52</v>
      </c>
      <c r="J187" s="635" t="s">
        <v>53</v>
      </c>
      <c r="K187" s="695"/>
      <c r="L187" s="695"/>
      <c r="M187" s="693"/>
      <c r="N187" s="631" t="s">
        <v>54</v>
      </c>
      <c r="O187" s="631" t="s">
        <v>55</v>
      </c>
      <c r="P187" s="109" t="s">
        <v>56</v>
      </c>
      <c r="Q187" s="109"/>
      <c r="R187" s="631" t="s">
        <v>57</v>
      </c>
      <c r="S187" s="631" t="s">
        <v>58</v>
      </c>
      <c r="T187" s="631" t="str">
        <f>T11</f>
        <v>CUMPLE CON EL REQUERIMIENTO OBLIGATORIO DE ESTAR CLASIFICADO EN LOS DOS CÓDIGOS DE LA CLASIFICAICÓN UNSPSC: 561115 y 561116.</v>
      </c>
      <c r="U187" s="110"/>
      <c r="V187" s="110"/>
      <c r="W187" s="41"/>
      <c r="X187" s="41"/>
      <c r="Y187" s="41"/>
      <c r="Z187" s="41"/>
      <c r="AA187" s="41"/>
      <c r="AB187" s="41"/>
      <c r="AC187" s="41"/>
      <c r="AD187" s="101"/>
      <c r="AE187" s="101"/>
      <c r="AF187" s="101"/>
      <c r="AG187" s="101"/>
      <c r="AH187" s="101"/>
      <c r="AI187" s="101"/>
    </row>
    <row r="188" spans="1:35" ht="118.5" customHeight="1">
      <c r="A188" s="101"/>
      <c r="B188" s="617"/>
      <c r="C188" s="617"/>
      <c r="D188" s="617"/>
      <c r="E188" s="617"/>
      <c r="F188" s="617"/>
      <c r="G188" s="617"/>
      <c r="H188" s="617"/>
      <c r="I188" s="617"/>
      <c r="J188" s="636" t="s">
        <v>72</v>
      </c>
      <c r="K188" s="695"/>
      <c r="L188" s="695"/>
      <c r="M188" s="693"/>
      <c r="N188" s="617"/>
      <c r="O188" s="617"/>
      <c r="P188" s="95" t="s">
        <v>15</v>
      </c>
      <c r="Q188" s="95" t="s">
        <v>62</v>
      </c>
      <c r="R188" s="617"/>
      <c r="S188" s="617"/>
      <c r="T188" s="617"/>
      <c r="U188" s="110"/>
      <c r="V188" s="110"/>
      <c r="W188" s="41"/>
      <c r="X188" s="41"/>
      <c r="Y188" s="41"/>
      <c r="Z188" s="41"/>
      <c r="AA188" s="41"/>
      <c r="AB188" s="41"/>
      <c r="AC188" s="41"/>
      <c r="AD188" s="101"/>
      <c r="AE188" s="101"/>
      <c r="AF188" s="101"/>
      <c r="AG188" s="101"/>
      <c r="AH188" s="101"/>
      <c r="AI188" s="101"/>
    </row>
    <row r="189" spans="1:35" ht="24.75" customHeight="1">
      <c r="A189" s="99"/>
      <c r="B189" s="697">
        <v>1</v>
      </c>
      <c r="C189" s="627">
        <v>92</v>
      </c>
      <c r="D189" s="627">
        <v>39</v>
      </c>
      <c r="E189" s="627" t="s">
        <v>127</v>
      </c>
      <c r="F189" s="627" t="s">
        <v>94</v>
      </c>
      <c r="G189" s="649">
        <v>605.46</v>
      </c>
      <c r="H189" s="639" t="s">
        <v>64</v>
      </c>
      <c r="I189" s="640">
        <v>1</v>
      </c>
      <c r="J189" s="100" t="s">
        <v>36</v>
      </c>
      <c r="K189" s="3">
        <f>+$K$13</f>
        <v>0</v>
      </c>
      <c r="L189" s="102"/>
      <c r="M189" s="3"/>
      <c r="N189" s="620" t="s">
        <v>65</v>
      </c>
      <c r="O189" s="620" t="s">
        <v>75</v>
      </c>
      <c r="P189" s="627"/>
      <c r="Q189" s="691" t="s">
        <v>66</v>
      </c>
      <c r="R189" s="691" t="s">
        <v>67</v>
      </c>
      <c r="S189" s="706">
        <f>IF(COUNTIF(J189:M191,"CUMPLE")&gt;=1,(G189*I189),0)* (IF(N189="PRESENTÓ CERTIFICADO",1,0))* (IF(O189="ACORDE A ITEM 5.2.1 (T.R.)",1,0) )* ( IF(OR(Q189="SIN OBSERVACIÓN", Q189="REQUERIMIENTOS SUBSANADOS"),1,0)) *(IF(OR(R189="NINGUNO", R189="CUMPLEN CON LO SOLICITADO"),1,0))</f>
        <v>605.46</v>
      </c>
      <c r="T189" s="707" t="s">
        <v>68</v>
      </c>
      <c r="U189" s="81"/>
      <c r="V189" s="81"/>
      <c r="W189" s="41"/>
      <c r="X189" s="41"/>
      <c r="Y189" s="41"/>
      <c r="Z189" s="41"/>
      <c r="AA189" s="41"/>
      <c r="AB189" s="41"/>
      <c r="AC189" s="41"/>
      <c r="AD189" s="81"/>
      <c r="AE189" s="81"/>
      <c r="AF189" s="81"/>
      <c r="AG189" s="81"/>
      <c r="AH189" s="81"/>
      <c r="AI189" s="81"/>
    </row>
    <row r="190" spans="1:35" ht="24.75" customHeight="1">
      <c r="A190" s="99"/>
      <c r="B190" s="616"/>
      <c r="C190" s="616"/>
      <c r="D190" s="616"/>
      <c r="E190" s="616"/>
      <c r="F190" s="616"/>
      <c r="G190" s="616"/>
      <c r="H190" s="616"/>
      <c r="I190" s="616"/>
      <c r="J190" s="100" t="s">
        <v>36</v>
      </c>
      <c r="K190" s="3">
        <f>+$K$14</f>
        <v>0</v>
      </c>
      <c r="L190" s="102"/>
      <c r="M190" s="3"/>
      <c r="N190" s="616"/>
      <c r="O190" s="616"/>
      <c r="P190" s="616"/>
      <c r="Q190" s="616"/>
      <c r="R190" s="616"/>
      <c r="S190" s="616"/>
      <c r="T190" s="616"/>
      <c r="U190" s="81"/>
      <c r="V190" s="81"/>
      <c r="W190" s="41"/>
      <c r="X190" s="41"/>
      <c r="Y190" s="41"/>
      <c r="Z190" s="41"/>
      <c r="AA190" s="41"/>
      <c r="AB190" s="41"/>
      <c r="AC190" s="41"/>
      <c r="AD190" s="81"/>
      <c r="AE190" s="81"/>
      <c r="AF190" s="81"/>
      <c r="AG190" s="81"/>
      <c r="AH190" s="81"/>
      <c r="AI190" s="81"/>
    </row>
    <row r="191" spans="1:35" ht="24.75" customHeight="1">
      <c r="A191" s="99"/>
      <c r="B191" s="617"/>
      <c r="C191" s="617"/>
      <c r="D191" s="617"/>
      <c r="E191" s="617"/>
      <c r="F191" s="617"/>
      <c r="G191" s="617"/>
      <c r="H191" s="617"/>
      <c r="I191" s="617"/>
      <c r="J191" s="102"/>
      <c r="K191" s="3"/>
      <c r="L191" s="102"/>
      <c r="M191" s="3"/>
      <c r="N191" s="617"/>
      <c r="O191" s="617"/>
      <c r="P191" s="617"/>
      <c r="Q191" s="617"/>
      <c r="R191" s="617"/>
      <c r="S191" s="617"/>
      <c r="T191" s="616"/>
      <c r="U191" s="81"/>
      <c r="V191" s="81"/>
      <c r="W191" s="41"/>
      <c r="X191" s="41"/>
      <c r="Y191" s="41"/>
      <c r="Z191" s="41"/>
      <c r="AA191" s="41"/>
      <c r="AB191" s="41"/>
      <c r="AC191" s="41"/>
      <c r="AD191" s="81"/>
      <c r="AE191" s="81"/>
      <c r="AF191" s="81"/>
      <c r="AG191" s="81"/>
      <c r="AH191" s="81"/>
      <c r="AI191" s="81"/>
    </row>
    <row r="192" spans="1:35" ht="24.75" customHeight="1">
      <c r="A192" s="99"/>
      <c r="B192" s="697">
        <v>2</v>
      </c>
      <c r="C192" s="638">
        <v>94</v>
      </c>
      <c r="D192" s="638">
        <v>40</v>
      </c>
      <c r="E192" s="638" t="s">
        <v>95</v>
      </c>
      <c r="F192" s="638" t="s">
        <v>96</v>
      </c>
      <c r="G192" s="642">
        <v>876.32</v>
      </c>
      <c r="H192" s="639" t="s">
        <v>64</v>
      </c>
      <c r="I192" s="641">
        <v>1</v>
      </c>
      <c r="J192" s="100" t="s">
        <v>36</v>
      </c>
      <c r="K192" s="3">
        <f>+$K$13</f>
        <v>0</v>
      </c>
      <c r="L192" s="102"/>
      <c r="M192" s="3"/>
      <c r="N192" s="620" t="s">
        <v>65</v>
      </c>
      <c r="O192" s="620" t="s">
        <v>75</v>
      </c>
      <c r="P192" s="623"/>
      <c r="Q192" s="690" t="s">
        <v>66</v>
      </c>
      <c r="R192" s="690" t="s">
        <v>67</v>
      </c>
      <c r="S192" s="706">
        <f>IF(COUNTIF(J192:M194,"CUMPLE")&gt;=1,(G192*I192),0)* (IF(N192="PRESENTÓ CERTIFICADO",1,0))* (IF(O192="ACORDE A ITEM 5.2.1 (T.R.)",1,0) )* ( IF(OR(Q192="SIN OBSERVACIÓN", Q192="REQUERIMIENTOS SUBSANADOS"),1,0)) *(IF(OR(R192="NINGUNO", R192="CUMPLEN CON LO SOLICITADO"),1,0))</f>
        <v>876.32</v>
      </c>
      <c r="T192" s="616"/>
      <c r="U192" s="81"/>
      <c r="V192" s="81"/>
      <c r="W192" s="41"/>
      <c r="X192" s="41"/>
      <c r="Y192" s="41"/>
      <c r="Z192" s="41"/>
      <c r="AA192" s="41"/>
      <c r="AB192" s="41"/>
      <c r="AC192" s="41"/>
      <c r="AD192" s="81"/>
      <c r="AE192" s="81"/>
      <c r="AF192" s="81"/>
      <c r="AG192" s="81"/>
      <c r="AH192" s="81"/>
      <c r="AI192" s="81"/>
    </row>
    <row r="193" spans="1:35" ht="24.75" customHeight="1">
      <c r="A193" s="99"/>
      <c r="B193" s="616"/>
      <c r="C193" s="616"/>
      <c r="D193" s="616"/>
      <c r="E193" s="616"/>
      <c r="F193" s="616"/>
      <c r="G193" s="616"/>
      <c r="H193" s="616"/>
      <c r="I193" s="616"/>
      <c r="J193" s="100" t="s">
        <v>36</v>
      </c>
      <c r="K193" s="3">
        <f>+$K$14</f>
        <v>0</v>
      </c>
      <c r="L193" s="102"/>
      <c r="M193" s="3"/>
      <c r="N193" s="616"/>
      <c r="O193" s="616"/>
      <c r="P193" s="616"/>
      <c r="Q193" s="616"/>
      <c r="R193" s="616"/>
      <c r="S193" s="616"/>
      <c r="T193" s="616"/>
      <c r="U193" s="81"/>
      <c r="V193" s="81"/>
      <c r="W193" s="41"/>
      <c r="X193" s="41"/>
      <c r="Y193" s="41"/>
      <c r="Z193" s="41"/>
      <c r="AA193" s="41"/>
      <c r="AB193" s="41"/>
      <c r="AC193" s="41"/>
      <c r="AD193" s="81"/>
      <c r="AE193" s="81"/>
      <c r="AF193" s="81"/>
      <c r="AG193" s="81"/>
      <c r="AH193" s="81"/>
      <c r="AI193" s="81"/>
    </row>
    <row r="194" spans="1:35" ht="24.75" customHeight="1">
      <c r="A194" s="99"/>
      <c r="B194" s="617"/>
      <c r="C194" s="617"/>
      <c r="D194" s="617"/>
      <c r="E194" s="617"/>
      <c r="F194" s="617"/>
      <c r="G194" s="617"/>
      <c r="H194" s="617"/>
      <c r="I194" s="617"/>
      <c r="J194" s="102"/>
      <c r="K194" s="3"/>
      <c r="L194" s="102"/>
      <c r="M194" s="3"/>
      <c r="N194" s="617"/>
      <c r="O194" s="617"/>
      <c r="P194" s="617"/>
      <c r="Q194" s="617"/>
      <c r="R194" s="617"/>
      <c r="S194" s="617"/>
      <c r="T194" s="616"/>
      <c r="U194" s="81"/>
      <c r="V194" s="81"/>
      <c r="W194" s="41"/>
      <c r="X194" s="41"/>
      <c r="Y194" s="41"/>
      <c r="Z194" s="41"/>
      <c r="AA194" s="41"/>
      <c r="AB194" s="41"/>
      <c r="AC194" s="41"/>
      <c r="AD194" s="81"/>
      <c r="AE194" s="81"/>
      <c r="AF194" s="81"/>
      <c r="AG194" s="81"/>
      <c r="AH194" s="81"/>
      <c r="AI194" s="81"/>
    </row>
    <row r="195" spans="1:35" ht="24.75" customHeight="1">
      <c r="A195" s="99"/>
      <c r="B195" s="697">
        <v>3</v>
      </c>
      <c r="C195" s="627">
        <v>142</v>
      </c>
      <c r="D195" s="627">
        <v>55</v>
      </c>
      <c r="E195" s="627" t="s">
        <v>97</v>
      </c>
      <c r="F195" s="627" t="s">
        <v>98</v>
      </c>
      <c r="G195" s="649">
        <v>2227.11</v>
      </c>
      <c r="H195" s="639" t="s">
        <v>64</v>
      </c>
      <c r="I195" s="640">
        <v>1</v>
      </c>
      <c r="J195" s="100" t="s">
        <v>36</v>
      </c>
      <c r="K195" s="3">
        <f>+$K$13</f>
        <v>0</v>
      </c>
      <c r="L195" s="102"/>
      <c r="M195" s="3"/>
      <c r="N195" s="620" t="s">
        <v>65</v>
      </c>
      <c r="O195" s="620" t="s">
        <v>75</v>
      </c>
      <c r="P195" s="627"/>
      <c r="Q195" s="691" t="s">
        <v>66</v>
      </c>
      <c r="R195" s="691" t="s">
        <v>67</v>
      </c>
      <c r="S195" s="706">
        <f>IF(COUNTIF(J195:M197,"CUMPLE")&gt;=1,(G195*I195),0)* (IF(N195="PRESENTÓ CERTIFICADO",1,0))* (IF(O195="ACORDE A ITEM 5.2.1 (T.R.)",1,0) )* ( IF(OR(Q195="SIN OBSERVACIÓN", Q195="REQUERIMIENTOS SUBSANADOS"),1,0)) *(IF(OR(R195="NINGUNO", R195="CUMPLEN CON LO SOLICITADO"),1,0))</f>
        <v>2227.11</v>
      </c>
      <c r="T195" s="616"/>
      <c r="U195" s="81"/>
      <c r="V195" s="81"/>
      <c r="W195" s="41"/>
      <c r="X195" s="41"/>
      <c r="Y195" s="41"/>
      <c r="Z195" s="41"/>
      <c r="AA195" s="41"/>
      <c r="AB195" s="41"/>
      <c r="AC195" s="41"/>
      <c r="AD195" s="81"/>
      <c r="AE195" s="81"/>
      <c r="AF195" s="81"/>
      <c r="AG195" s="81"/>
      <c r="AH195" s="81"/>
      <c r="AI195" s="81"/>
    </row>
    <row r="196" spans="1:35" ht="24.75" customHeight="1">
      <c r="A196" s="99"/>
      <c r="B196" s="616"/>
      <c r="C196" s="616"/>
      <c r="D196" s="616"/>
      <c r="E196" s="616"/>
      <c r="F196" s="616"/>
      <c r="G196" s="616"/>
      <c r="H196" s="616"/>
      <c r="I196" s="616"/>
      <c r="J196" s="100" t="s">
        <v>36</v>
      </c>
      <c r="K196" s="3">
        <f>+$K$14</f>
        <v>0</v>
      </c>
      <c r="L196" s="102"/>
      <c r="M196" s="3"/>
      <c r="N196" s="616"/>
      <c r="O196" s="616"/>
      <c r="P196" s="616"/>
      <c r="Q196" s="616"/>
      <c r="R196" s="616"/>
      <c r="S196" s="616"/>
      <c r="T196" s="616"/>
      <c r="U196" s="81"/>
      <c r="V196" s="81"/>
      <c r="W196" s="41"/>
      <c r="X196" s="41"/>
      <c r="Y196" s="41"/>
      <c r="Z196" s="41"/>
      <c r="AA196" s="41"/>
      <c r="AB196" s="41"/>
      <c r="AC196" s="41"/>
      <c r="AD196" s="81"/>
      <c r="AE196" s="81"/>
      <c r="AF196" s="81"/>
      <c r="AG196" s="81"/>
      <c r="AH196" s="81"/>
      <c r="AI196" s="81"/>
    </row>
    <row r="197" spans="1:35" ht="24.75" customHeight="1">
      <c r="A197" s="99"/>
      <c r="B197" s="617"/>
      <c r="C197" s="617"/>
      <c r="D197" s="617"/>
      <c r="E197" s="617"/>
      <c r="F197" s="617"/>
      <c r="G197" s="617"/>
      <c r="H197" s="617"/>
      <c r="I197" s="617"/>
      <c r="J197" s="102"/>
      <c r="K197" s="3"/>
      <c r="L197" s="102"/>
      <c r="M197" s="3"/>
      <c r="N197" s="617"/>
      <c r="O197" s="617"/>
      <c r="P197" s="617"/>
      <c r="Q197" s="617"/>
      <c r="R197" s="617"/>
      <c r="S197" s="617"/>
      <c r="T197" s="616"/>
      <c r="U197" s="81"/>
      <c r="V197" s="81"/>
      <c r="W197" s="41"/>
      <c r="X197" s="41"/>
      <c r="Y197" s="41"/>
      <c r="Z197" s="41"/>
      <c r="AA197" s="41"/>
      <c r="AB197" s="41"/>
      <c r="AC197" s="41"/>
      <c r="AD197" s="81"/>
      <c r="AE197" s="81"/>
      <c r="AF197" s="81"/>
      <c r="AG197" s="81"/>
      <c r="AH197" s="81"/>
      <c r="AI197" s="81"/>
    </row>
    <row r="198" spans="1:35" ht="24.75" hidden="1" customHeight="1">
      <c r="A198" s="99"/>
      <c r="B198" s="697">
        <v>4</v>
      </c>
      <c r="C198" s="638"/>
      <c r="D198" s="638"/>
      <c r="E198" s="638"/>
      <c r="F198" s="638"/>
      <c r="G198" s="642"/>
      <c r="H198" s="639"/>
      <c r="I198" s="641"/>
      <c r="J198" s="102"/>
      <c r="K198" s="3">
        <v>531220</v>
      </c>
      <c r="L198" s="102"/>
      <c r="M198" s="3"/>
      <c r="N198" s="620"/>
      <c r="O198" s="620"/>
      <c r="P198" s="623"/>
      <c r="Q198" s="690"/>
      <c r="R198" s="690"/>
      <c r="S198" s="706">
        <f>IF(COUNTIF(J198:M200,"CUMPLE")&gt;=1,(G198*I198),0)* (IF(N198="PRESENTÓ CERTIFICADO",1,0))* (IF(O198="ACORDE A ITEM 5.2.1 (T.R.)",1,0) )* ( IF(OR(Q198="SIN OBSERVACIÓN", Q198="REQUERIMIENTOS SUBSANADOS"),1,0)) *(IF(OR(R198="NINGUNO", R198="CUMPLEN CON LO SOLICITADO"),1,0))</f>
        <v>0</v>
      </c>
      <c r="T198" s="616"/>
      <c r="U198" s="81"/>
      <c r="V198" s="81"/>
      <c r="W198" s="41"/>
      <c r="X198" s="41"/>
      <c r="Y198" s="41"/>
      <c r="Z198" s="41"/>
      <c r="AA198" s="41"/>
      <c r="AB198" s="41"/>
      <c r="AC198" s="41"/>
      <c r="AD198" s="81"/>
      <c r="AE198" s="81"/>
      <c r="AF198" s="81"/>
      <c r="AG198" s="81"/>
      <c r="AH198" s="81"/>
      <c r="AI198" s="81"/>
    </row>
    <row r="199" spans="1:35" ht="24.75" hidden="1" customHeight="1">
      <c r="A199" s="99"/>
      <c r="B199" s="616"/>
      <c r="C199" s="616"/>
      <c r="D199" s="616"/>
      <c r="E199" s="616"/>
      <c r="F199" s="616"/>
      <c r="G199" s="616"/>
      <c r="H199" s="616"/>
      <c r="I199" s="616"/>
      <c r="J199" s="102"/>
      <c r="K199" s="3"/>
      <c r="L199" s="102"/>
      <c r="M199" s="3"/>
      <c r="N199" s="616"/>
      <c r="O199" s="616"/>
      <c r="P199" s="616"/>
      <c r="Q199" s="616"/>
      <c r="R199" s="616"/>
      <c r="S199" s="616"/>
      <c r="T199" s="616"/>
      <c r="U199" s="81"/>
      <c r="V199" s="81"/>
      <c r="W199" s="41"/>
      <c r="X199" s="41"/>
      <c r="Y199" s="41"/>
      <c r="Z199" s="41"/>
      <c r="AA199" s="41"/>
      <c r="AB199" s="41"/>
      <c r="AC199" s="41"/>
      <c r="AD199" s="81"/>
      <c r="AE199" s="81"/>
      <c r="AF199" s="81"/>
      <c r="AG199" s="81"/>
      <c r="AH199" s="81"/>
      <c r="AI199" s="81"/>
    </row>
    <row r="200" spans="1:35" ht="24.75" hidden="1" customHeight="1">
      <c r="A200" s="99"/>
      <c r="B200" s="617"/>
      <c r="C200" s="617"/>
      <c r="D200" s="617"/>
      <c r="E200" s="617"/>
      <c r="F200" s="617"/>
      <c r="G200" s="617"/>
      <c r="H200" s="617"/>
      <c r="I200" s="617"/>
      <c r="J200" s="102"/>
      <c r="K200" s="3"/>
      <c r="L200" s="102"/>
      <c r="M200" s="3"/>
      <c r="N200" s="617"/>
      <c r="O200" s="617"/>
      <c r="P200" s="617"/>
      <c r="Q200" s="617"/>
      <c r="R200" s="617"/>
      <c r="S200" s="617"/>
      <c r="T200" s="616"/>
      <c r="U200" s="81"/>
      <c r="V200" s="81"/>
      <c r="W200" s="41"/>
      <c r="X200" s="41"/>
      <c r="Y200" s="41"/>
      <c r="Z200" s="41"/>
      <c r="AA200" s="41"/>
      <c r="AB200" s="41"/>
      <c r="AC200" s="41"/>
      <c r="AD200" s="81"/>
      <c r="AE200" s="81"/>
      <c r="AF200" s="81"/>
      <c r="AG200" s="81"/>
      <c r="AH200" s="81"/>
      <c r="AI200" s="81"/>
    </row>
    <row r="201" spans="1:35" ht="24.75" hidden="1" customHeight="1">
      <c r="A201" s="99"/>
      <c r="B201" s="697">
        <v>5</v>
      </c>
      <c r="C201" s="627"/>
      <c r="D201" s="627"/>
      <c r="E201" s="627"/>
      <c r="F201" s="627"/>
      <c r="G201" s="649"/>
      <c r="H201" s="639"/>
      <c r="I201" s="640"/>
      <c r="J201" s="102"/>
      <c r="K201" s="3"/>
      <c r="L201" s="102"/>
      <c r="M201" s="3"/>
      <c r="N201" s="620"/>
      <c r="O201" s="620"/>
      <c r="P201" s="627"/>
      <c r="Q201" s="691"/>
      <c r="R201" s="691"/>
      <c r="S201" s="706">
        <f>IF(COUNTIF(J201:M203,"CUMPLE")&gt;=1,(G201*I201),0)* (IF(N201="PRESENTÓ CERTIFICADO",1,0))* (IF(O201="ACORDE A ITEM 5.2.1 (T.R.)",1,0) )* ( IF(OR(Q201="SIN OBSERVACIÓN", Q201="REQUERIMIENTOS SUBSANADOS"),1,0)) *(IF(OR(R201="NINGUNO", R201="CUMPLEN CON LO SOLICITADO"),1,0))</f>
        <v>0</v>
      </c>
      <c r="T201" s="616"/>
      <c r="U201" s="81"/>
      <c r="V201" s="81"/>
      <c r="W201" s="41"/>
      <c r="X201" s="41"/>
      <c r="Y201" s="41"/>
      <c r="Z201" s="41"/>
      <c r="AA201" s="41"/>
      <c r="AB201" s="41"/>
      <c r="AC201" s="41"/>
      <c r="AD201" s="81"/>
      <c r="AE201" s="81"/>
      <c r="AF201" s="81"/>
      <c r="AG201" s="81"/>
      <c r="AH201" s="81"/>
      <c r="AI201" s="81"/>
    </row>
    <row r="202" spans="1:35" ht="24.75" hidden="1" customHeight="1">
      <c r="A202" s="99"/>
      <c r="B202" s="616"/>
      <c r="C202" s="616"/>
      <c r="D202" s="616"/>
      <c r="E202" s="616"/>
      <c r="F202" s="616"/>
      <c r="G202" s="616"/>
      <c r="H202" s="616"/>
      <c r="I202" s="616"/>
      <c r="J202" s="102"/>
      <c r="K202" s="3"/>
      <c r="L202" s="102"/>
      <c r="M202" s="3"/>
      <c r="N202" s="616"/>
      <c r="O202" s="616"/>
      <c r="P202" s="616"/>
      <c r="Q202" s="616"/>
      <c r="R202" s="616"/>
      <c r="S202" s="616"/>
      <c r="T202" s="616"/>
      <c r="U202" s="81"/>
      <c r="V202" s="81"/>
      <c r="W202" s="41"/>
      <c r="X202" s="41"/>
      <c r="Y202" s="41"/>
      <c r="Z202" s="41"/>
      <c r="AA202" s="41"/>
      <c r="AB202" s="41"/>
      <c r="AC202" s="41"/>
      <c r="AD202" s="81"/>
      <c r="AE202" s="81"/>
      <c r="AF202" s="81"/>
      <c r="AG202" s="81"/>
      <c r="AH202" s="81"/>
      <c r="AI202" s="81"/>
    </row>
    <row r="203" spans="1:35" ht="24.75" hidden="1" customHeight="1">
      <c r="A203" s="99"/>
      <c r="B203" s="617"/>
      <c r="C203" s="617"/>
      <c r="D203" s="617"/>
      <c r="E203" s="617"/>
      <c r="F203" s="617"/>
      <c r="G203" s="617"/>
      <c r="H203" s="617"/>
      <c r="I203" s="617"/>
      <c r="J203" s="102"/>
      <c r="K203" s="3"/>
      <c r="L203" s="102"/>
      <c r="M203" s="3"/>
      <c r="N203" s="617"/>
      <c r="O203" s="617"/>
      <c r="P203" s="617"/>
      <c r="Q203" s="617"/>
      <c r="R203" s="617"/>
      <c r="S203" s="617"/>
      <c r="T203" s="617"/>
      <c r="U203" s="81"/>
      <c r="V203" s="81"/>
      <c r="W203" s="41"/>
      <c r="X203" s="41"/>
      <c r="Y203" s="41"/>
      <c r="Z203" s="41"/>
      <c r="AA203" s="81"/>
      <c r="AB203" s="81"/>
      <c r="AC203" s="81"/>
      <c r="AD203" s="81"/>
      <c r="AE203" s="81"/>
      <c r="AF203" s="81"/>
      <c r="AG203" s="81"/>
      <c r="AH203" s="81"/>
      <c r="AI203" s="81"/>
    </row>
    <row r="204" spans="1:35" ht="24.75" customHeight="1">
      <c r="A204" s="78"/>
      <c r="B204" s="698" t="str">
        <f>IF(S205=" "," ",IF(S205&gt;=$H$6,"CUMPLE CON LA EXPERIENCIA REQUERIDA","NO CUMPLE CON LA EXPERIENCIA REQUERIDA"))</f>
        <v>CUMPLE CON LA EXPERIENCIA REQUERIDA</v>
      </c>
      <c r="C204" s="699"/>
      <c r="D204" s="699"/>
      <c r="E204" s="699"/>
      <c r="F204" s="699"/>
      <c r="G204" s="699"/>
      <c r="H204" s="699"/>
      <c r="I204" s="699"/>
      <c r="J204" s="699"/>
      <c r="K204" s="699"/>
      <c r="L204" s="699"/>
      <c r="M204" s="699"/>
      <c r="N204" s="699"/>
      <c r="O204" s="700"/>
      <c r="P204" s="692" t="s">
        <v>69</v>
      </c>
      <c r="Q204" s="693"/>
      <c r="R204" s="129"/>
      <c r="S204" s="130">
        <f>IF(T189="SI",SUM(S189:S203),0)</f>
        <v>3708.8900000000003</v>
      </c>
      <c r="T204" s="705" t="str">
        <f>IF(S205=" "," ",IF(S205&gt;=$H$6,"CUMPLE","NO CUMPLE"))</f>
        <v>CUMPLE</v>
      </c>
      <c r="U204" s="78"/>
      <c r="V204" s="78"/>
      <c r="W204" s="41"/>
      <c r="X204" s="41"/>
      <c r="Y204" s="41"/>
      <c r="Z204" s="41"/>
      <c r="AA204" s="78"/>
      <c r="AB204" s="78"/>
      <c r="AC204" s="78"/>
      <c r="AD204" s="78"/>
      <c r="AE204" s="78"/>
      <c r="AF204" s="78"/>
      <c r="AG204" s="78"/>
      <c r="AH204" s="78"/>
      <c r="AI204" s="78"/>
    </row>
    <row r="205" spans="1:35" ht="24.75" customHeight="1">
      <c r="A205" s="81"/>
      <c r="B205" s="701"/>
      <c r="C205" s="702"/>
      <c r="D205" s="702"/>
      <c r="E205" s="702"/>
      <c r="F205" s="702"/>
      <c r="G205" s="702"/>
      <c r="H205" s="702"/>
      <c r="I205" s="702"/>
      <c r="J205" s="702"/>
      <c r="K205" s="702"/>
      <c r="L205" s="702"/>
      <c r="M205" s="702"/>
      <c r="N205" s="702"/>
      <c r="O205" s="703"/>
      <c r="P205" s="692" t="s">
        <v>70</v>
      </c>
      <c r="Q205" s="693"/>
      <c r="R205" s="129"/>
      <c r="S205" s="131">
        <f>IFERROR((S204/$P$6)," ")</f>
        <v>45.23036585365854</v>
      </c>
      <c r="T205" s="617"/>
      <c r="U205" s="81"/>
      <c r="V205" s="81"/>
      <c r="W205" s="41"/>
      <c r="X205" s="41"/>
      <c r="Y205" s="41"/>
      <c r="Z205" s="41"/>
      <c r="AA205" s="81"/>
      <c r="AB205" s="81"/>
      <c r="AC205" s="81"/>
      <c r="AD205" s="81"/>
      <c r="AE205" s="81"/>
      <c r="AF205" s="81"/>
      <c r="AG205" s="81"/>
      <c r="AH205" s="81"/>
      <c r="AI205" s="81"/>
    </row>
    <row r="206" spans="1:35" ht="30" customHeight="1">
      <c r="A206" s="41"/>
      <c r="B206" s="41"/>
      <c r="C206" s="41"/>
      <c r="D206" s="41"/>
      <c r="E206" s="121"/>
      <c r="F206" s="122"/>
      <c r="G206" s="122"/>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row>
    <row r="207" spans="1:35" ht="30" customHeight="1">
      <c r="A207" s="41"/>
      <c r="B207" s="41"/>
      <c r="C207" s="41"/>
      <c r="D207" s="41"/>
      <c r="E207" s="121"/>
      <c r="F207" s="122"/>
      <c r="G207" s="122"/>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row>
    <row r="208" spans="1:35" ht="36" customHeight="1">
      <c r="A208" s="41"/>
      <c r="B208" s="123">
        <v>10</v>
      </c>
      <c r="C208" s="704" t="s">
        <v>71</v>
      </c>
      <c r="D208" s="695"/>
      <c r="E208" s="693"/>
      <c r="F208" s="694">
        <f>IFERROR(VLOOKUP(B208,LISTA_OFERENTES,2,FALSE)," ")</f>
        <v>0</v>
      </c>
      <c r="G208" s="695"/>
      <c r="H208" s="695"/>
      <c r="I208" s="695"/>
      <c r="J208" s="695"/>
      <c r="K208" s="695"/>
      <c r="L208" s="695"/>
      <c r="M208" s="695"/>
      <c r="N208" s="695"/>
      <c r="O208" s="693"/>
      <c r="P208" s="696" t="s">
        <v>44</v>
      </c>
      <c r="Q208" s="695"/>
      <c r="R208" s="693"/>
      <c r="S208" s="124">
        <f>5-(INT(COUNTBLANK(C211:C225))-10)</f>
        <v>3</v>
      </c>
      <c r="T208" s="78"/>
      <c r="U208" s="41"/>
      <c r="V208" s="41"/>
      <c r="W208" s="41"/>
      <c r="X208" s="41"/>
      <c r="Y208" s="41"/>
      <c r="Z208" s="41"/>
      <c r="AA208" s="41"/>
      <c r="AB208" s="41"/>
      <c r="AC208" s="41"/>
      <c r="AD208" s="41"/>
      <c r="AE208" s="41"/>
      <c r="AF208" s="41"/>
      <c r="AG208" s="41"/>
      <c r="AH208" s="41"/>
      <c r="AI208" s="41"/>
    </row>
    <row r="209" spans="1:35" ht="30" customHeight="1">
      <c r="A209" s="101"/>
      <c r="B209" s="651" t="s">
        <v>45</v>
      </c>
      <c r="C209" s="631" t="s">
        <v>46</v>
      </c>
      <c r="D209" s="631" t="s">
        <v>47</v>
      </c>
      <c r="E209" s="631" t="s">
        <v>48</v>
      </c>
      <c r="F209" s="631" t="s">
        <v>49</v>
      </c>
      <c r="G209" s="631" t="s">
        <v>50</v>
      </c>
      <c r="H209" s="631" t="s">
        <v>51</v>
      </c>
      <c r="I209" s="631" t="s">
        <v>52</v>
      </c>
      <c r="J209" s="635" t="s">
        <v>53</v>
      </c>
      <c r="K209" s="695"/>
      <c r="L209" s="695"/>
      <c r="M209" s="693"/>
      <c r="N209" s="631" t="s">
        <v>54</v>
      </c>
      <c r="O209" s="631" t="s">
        <v>55</v>
      </c>
      <c r="P209" s="109" t="s">
        <v>56</v>
      </c>
      <c r="Q209" s="109"/>
      <c r="R209" s="631" t="s">
        <v>57</v>
      </c>
      <c r="S209" s="631" t="s">
        <v>58</v>
      </c>
      <c r="T209" s="631" t="str">
        <f>T11</f>
        <v>CUMPLE CON EL REQUERIMIENTO OBLIGATORIO DE ESTAR CLASIFICADO EN LOS DOS CÓDIGOS DE LA CLASIFICAICÓN UNSPSC: 561115 y 561116.</v>
      </c>
      <c r="U209" s="110"/>
      <c r="V209" s="110"/>
      <c r="W209" s="41"/>
      <c r="X209" s="41"/>
      <c r="Y209" s="41"/>
      <c r="Z209" s="41"/>
      <c r="AA209" s="41"/>
      <c r="AB209" s="41"/>
      <c r="AC209" s="41"/>
      <c r="AD209" s="101"/>
      <c r="AE209" s="101"/>
      <c r="AF209" s="101"/>
      <c r="AG209" s="101"/>
      <c r="AH209" s="101"/>
      <c r="AI209" s="101"/>
    </row>
    <row r="210" spans="1:35" ht="112.5" customHeight="1">
      <c r="A210" s="101"/>
      <c r="B210" s="617"/>
      <c r="C210" s="617"/>
      <c r="D210" s="617"/>
      <c r="E210" s="617"/>
      <c r="F210" s="617"/>
      <c r="G210" s="617"/>
      <c r="H210" s="617"/>
      <c r="I210" s="617"/>
      <c r="J210" s="636" t="s">
        <v>72</v>
      </c>
      <c r="K210" s="695"/>
      <c r="L210" s="695"/>
      <c r="M210" s="693"/>
      <c r="N210" s="617"/>
      <c r="O210" s="617"/>
      <c r="P210" s="95" t="s">
        <v>15</v>
      </c>
      <c r="Q210" s="95" t="s">
        <v>62</v>
      </c>
      <c r="R210" s="617"/>
      <c r="S210" s="617"/>
      <c r="T210" s="617"/>
      <c r="U210" s="110"/>
      <c r="V210" s="110"/>
      <c r="W210" s="41"/>
      <c r="X210" s="41"/>
      <c r="Y210" s="41"/>
      <c r="Z210" s="41"/>
      <c r="AA210" s="41"/>
      <c r="AB210" s="41"/>
      <c r="AC210" s="41"/>
      <c r="AD210" s="101"/>
      <c r="AE210" s="101"/>
      <c r="AF210" s="101"/>
      <c r="AG210" s="101"/>
      <c r="AH210" s="101"/>
      <c r="AI210" s="101"/>
    </row>
    <row r="211" spans="1:35" ht="24.75" customHeight="1">
      <c r="A211" s="99"/>
      <c r="B211" s="697">
        <v>1</v>
      </c>
      <c r="C211" s="627">
        <v>7</v>
      </c>
      <c r="D211" s="627">
        <v>14</v>
      </c>
      <c r="E211" s="627" t="s">
        <v>82</v>
      </c>
      <c r="F211" s="627" t="s">
        <v>99</v>
      </c>
      <c r="G211" s="649">
        <v>857.37</v>
      </c>
      <c r="H211" s="639" t="s">
        <v>64</v>
      </c>
      <c r="I211" s="640">
        <v>1</v>
      </c>
      <c r="J211" s="100" t="s">
        <v>36</v>
      </c>
      <c r="K211" s="3">
        <f>+$K$13</f>
        <v>0</v>
      </c>
      <c r="L211" s="102"/>
      <c r="M211" s="3"/>
      <c r="N211" s="620" t="s">
        <v>65</v>
      </c>
      <c r="O211" s="620" t="s">
        <v>75</v>
      </c>
      <c r="P211" s="627"/>
      <c r="Q211" s="691" t="s">
        <v>66</v>
      </c>
      <c r="R211" s="691" t="s">
        <v>67</v>
      </c>
      <c r="S211" s="706">
        <f>IF(COUNTIF(J211:M213,"CUMPLE")&gt;=1,(G211*I211),0)* (IF(N211="PRESENTÓ CERTIFICADO",1,0))* (IF(O211="ACORDE A ITEM 5.2.1 (T.R.)",1,0) )* ( IF(OR(Q211="SIN OBSERVACIÓN", Q211="REQUERIMIENTOS SUBSANADOS"),1,0)) *(IF(OR(R211="NINGUNO", R211="CUMPLEN CON LO SOLICITADO"),1,0))</f>
        <v>857.37</v>
      </c>
      <c r="T211" s="707" t="s">
        <v>68</v>
      </c>
      <c r="U211" s="81"/>
      <c r="V211" s="81"/>
      <c r="W211" s="41"/>
      <c r="X211" s="41"/>
      <c r="Y211" s="41"/>
      <c r="Z211" s="41"/>
      <c r="AA211" s="41"/>
      <c r="AB211" s="41"/>
      <c r="AC211" s="41"/>
      <c r="AD211" s="81"/>
      <c r="AE211" s="81"/>
      <c r="AF211" s="81"/>
      <c r="AG211" s="81"/>
      <c r="AH211" s="81"/>
      <c r="AI211" s="81"/>
    </row>
    <row r="212" spans="1:35" ht="24.75" customHeight="1">
      <c r="A212" s="99"/>
      <c r="B212" s="616"/>
      <c r="C212" s="616"/>
      <c r="D212" s="616"/>
      <c r="E212" s="616"/>
      <c r="F212" s="616"/>
      <c r="G212" s="616"/>
      <c r="H212" s="616"/>
      <c r="I212" s="616"/>
      <c r="J212" s="100" t="s">
        <v>36</v>
      </c>
      <c r="K212" s="3">
        <f>+$K$14</f>
        <v>0</v>
      </c>
      <c r="L212" s="102"/>
      <c r="M212" s="3"/>
      <c r="N212" s="616"/>
      <c r="O212" s="616"/>
      <c r="P212" s="616"/>
      <c r="Q212" s="616"/>
      <c r="R212" s="616"/>
      <c r="S212" s="616"/>
      <c r="T212" s="616"/>
      <c r="U212" s="81"/>
      <c r="V212" s="81"/>
      <c r="W212" s="41"/>
      <c r="X212" s="41"/>
      <c r="Y212" s="41"/>
      <c r="Z212" s="41"/>
      <c r="AA212" s="41"/>
      <c r="AB212" s="41"/>
      <c r="AC212" s="41"/>
      <c r="AD212" s="81"/>
      <c r="AE212" s="81"/>
      <c r="AF212" s="81"/>
      <c r="AG212" s="81"/>
      <c r="AH212" s="81"/>
      <c r="AI212" s="81"/>
    </row>
    <row r="213" spans="1:35" ht="24.75" customHeight="1">
      <c r="A213" s="99"/>
      <c r="B213" s="617"/>
      <c r="C213" s="617"/>
      <c r="D213" s="617"/>
      <c r="E213" s="617"/>
      <c r="F213" s="617"/>
      <c r="G213" s="617"/>
      <c r="H213" s="617"/>
      <c r="I213" s="617"/>
      <c r="J213" s="102"/>
      <c r="K213" s="3"/>
      <c r="L213" s="102"/>
      <c r="M213" s="3"/>
      <c r="N213" s="617"/>
      <c r="O213" s="617"/>
      <c r="P213" s="617"/>
      <c r="Q213" s="617"/>
      <c r="R213" s="617"/>
      <c r="S213" s="617"/>
      <c r="T213" s="616"/>
      <c r="U213" s="81"/>
      <c r="V213" s="81"/>
      <c r="W213" s="41"/>
      <c r="X213" s="41"/>
      <c r="Y213" s="41"/>
      <c r="Z213" s="41"/>
      <c r="AA213" s="41"/>
      <c r="AB213" s="41"/>
      <c r="AC213" s="41"/>
      <c r="AD213" s="81"/>
      <c r="AE213" s="81"/>
      <c r="AF213" s="81"/>
      <c r="AG213" s="81"/>
      <c r="AH213" s="81"/>
      <c r="AI213" s="81"/>
    </row>
    <row r="214" spans="1:35" ht="24.75" customHeight="1">
      <c r="A214" s="99"/>
      <c r="B214" s="697">
        <v>2</v>
      </c>
      <c r="C214" s="638">
        <v>8</v>
      </c>
      <c r="D214" s="638">
        <v>15</v>
      </c>
      <c r="E214" s="627" t="s">
        <v>82</v>
      </c>
      <c r="F214" s="638" t="s">
        <v>100</v>
      </c>
      <c r="G214" s="642">
        <v>576</v>
      </c>
      <c r="H214" s="639" t="s">
        <v>64</v>
      </c>
      <c r="I214" s="641">
        <v>1</v>
      </c>
      <c r="J214" s="100" t="s">
        <v>36</v>
      </c>
      <c r="K214" s="3">
        <f>+$K$13</f>
        <v>0</v>
      </c>
      <c r="L214" s="102"/>
      <c r="M214" s="3"/>
      <c r="N214" s="620" t="s">
        <v>65</v>
      </c>
      <c r="O214" s="620" t="s">
        <v>75</v>
      </c>
      <c r="P214" s="623"/>
      <c r="Q214" s="690" t="s">
        <v>66</v>
      </c>
      <c r="R214" s="690" t="s">
        <v>67</v>
      </c>
      <c r="S214" s="706">
        <f>IF(COUNTIF(J214:M216,"CUMPLE")&gt;=1,(G214*I214),0)* (IF(N214="PRESENTÓ CERTIFICADO",1,0))* (IF(O214="ACORDE A ITEM 5.2.1 (T.R.)",1,0) )* ( IF(OR(Q214="SIN OBSERVACIÓN", Q214="REQUERIMIENTOS SUBSANADOS"),1,0)) *(IF(OR(R214="NINGUNO", R214="CUMPLEN CON LO SOLICITADO"),1,0))</f>
        <v>576</v>
      </c>
      <c r="T214" s="616"/>
      <c r="U214" s="81"/>
      <c r="V214" s="81"/>
      <c r="W214" s="41"/>
      <c r="X214" s="41"/>
      <c r="Y214" s="41"/>
      <c r="Z214" s="41"/>
      <c r="AA214" s="41"/>
      <c r="AB214" s="41"/>
      <c r="AC214" s="41"/>
      <c r="AD214" s="81"/>
      <c r="AE214" s="81"/>
      <c r="AF214" s="81"/>
      <c r="AG214" s="81"/>
      <c r="AH214" s="81"/>
      <c r="AI214" s="81"/>
    </row>
    <row r="215" spans="1:35" ht="24.75" customHeight="1">
      <c r="A215" s="99"/>
      <c r="B215" s="616"/>
      <c r="C215" s="616"/>
      <c r="D215" s="616"/>
      <c r="E215" s="616"/>
      <c r="F215" s="616"/>
      <c r="G215" s="616"/>
      <c r="H215" s="616"/>
      <c r="I215" s="616"/>
      <c r="J215" s="100" t="s">
        <v>36</v>
      </c>
      <c r="K215" s="3">
        <f>+$K$14</f>
        <v>0</v>
      </c>
      <c r="L215" s="102"/>
      <c r="M215" s="3"/>
      <c r="N215" s="616"/>
      <c r="O215" s="616"/>
      <c r="P215" s="616"/>
      <c r="Q215" s="616"/>
      <c r="R215" s="616"/>
      <c r="S215" s="616"/>
      <c r="T215" s="616"/>
      <c r="U215" s="81"/>
      <c r="V215" s="81"/>
      <c r="W215" s="41"/>
      <c r="X215" s="41"/>
      <c r="Y215" s="41"/>
      <c r="Z215" s="41"/>
      <c r="AA215" s="41"/>
      <c r="AB215" s="41"/>
      <c r="AC215" s="41"/>
      <c r="AD215" s="81"/>
      <c r="AE215" s="81"/>
      <c r="AF215" s="81"/>
      <c r="AG215" s="81"/>
      <c r="AH215" s="81"/>
      <c r="AI215" s="81"/>
    </row>
    <row r="216" spans="1:35" ht="24.75" customHeight="1">
      <c r="A216" s="99"/>
      <c r="B216" s="617"/>
      <c r="C216" s="617"/>
      <c r="D216" s="617"/>
      <c r="E216" s="617"/>
      <c r="F216" s="617"/>
      <c r="G216" s="617"/>
      <c r="H216" s="617"/>
      <c r="I216" s="617"/>
      <c r="J216" s="102"/>
      <c r="K216" s="3"/>
      <c r="L216" s="102"/>
      <c r="M216" s="3"/>
      <c r="N216" s="617"/>
      <c r="O216" s="617"/>
      <c r="P216" s="617"/>
      <c r="Q216" s="617"/>
      <c r="R216" s="617"/>
      <c r="S216" s="617"/>
      <c r="T216" s="616"/>
      <c r="U216" s="81"/>
      <c r="V216" s="81"/>
      <c r="W216" s="41"/>
      <c r="X216" s="41"/>
      <c r="Y216" s="41"/>
      <c r="Z216" s="41"/>
      <c r="AA216" s="41"/>
      <c r="AB216" s="41"/>
      <c r="AC216" s="41"/>
      <c r="AD216" s="81"/>
      <c r="AE216" s="81"/>
      <c r="AF216" s="81"/>
      <c r="AG216" s="81"/>
      <c r="AH216" s="81"/>
      <c r="AI216" s="81"/>
    </row>
    <row r="217" spans="1:35" ht="24.75" customHeight="1">
      <c r="A217" s="99"/>
      <c r="B217" s="697">
        <v>3</v>
      </c>
      <c r="C217" s="627">
        <v>9</v>
      </c>
      <c r="D217" s="627">
        <v>17</v>
      </c>
      <c r="E217" s="627" t="s">
        <v>82</v>
      </c>
      <c r="F217" s="627" t="s">
        <v>101</v>
      </c>
      <c r="G217" s="649">
        <v>661.04</v>
      </c>
      <c r="H217" s="639" t="s">
        <v>64</v>
      </c>
      <c r="I217" s="640">
        <v>1</v>
      </c>
      <c r="J217" s="100" t="s">
        <v>36</v>
      </c>
      <c r="K217" s="3">
        <f>+$K$13</f>
        <v>0</v>
      </c>
      <c r="L217" s="102"/>
      <c r="M217" s="3"/>
      <c r="N217" s="620" t="s">
        <v>65</v>
      </c>
      <c r="O217" s="620" t="s">
        <v>75</v>
      </c>
      <c r="P217" s="627"/>
      <c r="Q217" s="691" t="s">
        <v>66</v>
      </c>
      <c r="R217" s="691" t="s">
        <v>67</v>
      </c>
      <c r="S217" s="706">
        <f>IF(COUNTIF(J217:M219,"CUMPLE")&gt;=1,(G217*I217),0)* (IF(N217="PRESENTÓ CERTIFICADO",1,0))* (IF(O217="ACORDE A ITEM 5.2.1 (T.R.)",1,0) )* ( IF(OR(Q217="SIN OBSERVACIÓN", Q217="REQUERIMIENTOS SUBSANADOS"),1,0)) *(IF(OR(R217="NINGUNO", R217="CUMPLEN CON LO SOLICITADO"),1,0))</f>
        <v>661.04</v>
      </c>
      <c r="T217" s="616"/>
      <c r="U217" s="81"/>
      <c r="V217" s="81"/>
      <c r="W217" s="41"/>
      <c r="X217" s="41"/>
      <c r="Y217" s="41"/>
      <c r="Z217" s="41"/>
      <c r="AA217" s="41"/>
      <c r="AB217" s="41"/>
      <c r="AC217" s="41"/>
      <c r="AD217" s="81"/>
      <c r="AE217" s="81"/>
      <c r="AF217" s="81"/>
      <c r="AG217" s="81"/>
      <c r="AH217" s="81"/>
      <c r="AI217" s="81"/>
    </row>
    <row r="218" spans="1:35" ht="24.75" customHeight="1">
      <c r="A218" s="99"/>
      <c r="B218" s="616"/>
      <c r="C218" s="616"/>
      <c r="D218" s="616"/>
      <c r="E218" s="616"/>
      <c r="F218" s="616"/>
      <c r="G218" s="616"/>
      <c r="H218" s="616"/>
      <c r="I218" s="616"/>
      <c r="J218" s="100" t="s">
        <v>36</v>
      </c>
      <c r="K218" s="3">
        <f>+$K$14</f>
        <v>0</v>
      </c>
      <c r="L218" s="102"/>
      <c r="M218" s="3"/>
      <c r="N218" s="616"/>
      <c r="O218" s="616"/>
      <c r="P218" s="616"/>
      <c r="Q218" s="616"/>
      <c r="R218" s="616"/>
      <c r="S218" s="616"/>
      <c r="T218" s="616"/>
      <c r="U218" s="81"/>
      <c r="V218" s="81"/>
      <c r="W218" s="41"/>
      <c r="X218" s="41"/>
      <c r="Y218" s="41"/>
      <c r="Z218" s="41"/>
      <c r="AA218" s="41"/>
      <c r="AB218" s="41"/>
      <c r="AC218" s="41"/>
      <c r="AD218" s="81"/>
      <c r="AE218" s="81"/>
      <c r="AF218" s="81"/>
      <c r="AG218" s="81"/>
      <c r="AH218" s="81"/>
      <c r="AI218" s="81"/>
    </row>
    <row r="219" spans="1:35" ht="24.75" customHeight="1">
      <c r="A219" s="99"/>
      <c r="B219" s="617"/>
      <c r="C219" s="617"/>
      <c r="D219" s="617"/>
      <c r="E219" s="617"/>
      <c r="F219" s="617"/>
      <c r="G219" s="617"/>
      <c r="H219" s="617"/>
      <c r="I219" s="617"/>
      <c r="J219" s="102"/>
      <c r="K219" s="3"/>
      <c r="L219" s="102"/>
      <c r="M219" s="3"/>
      <c r="N219" s="617"/>
      <c r="O219" s="617"/>
      <c r="P219" s="617"/>
      <c r="Q219" s="617"/>
      <c r="R219" s="617"/>
      <c r="S219" s="617"/>
      <c r="T219" s="616"/>
      <c r="U219" s="81"/>
      <c r="V219" s="81"/>
      <c r="W219" s="41"/>
      <c r="X219" s="41"/>
      <c r="Y219" s="41"/>
      <c r="Z219" s="41"/>
      <c r="AA219" s="41"/>
      <c r="AB219" s="41"/>
      <c r="AC219" s="41"/>
      <c r="AD219" s="81"/>
      <c r="AE219" s="81"/>
      <c r="AF219" s="81"/>
      <c r="AG219" s="81"/>
      <c r="AH219" s="81"/>
      <c r="AI219" s="81"/>
    </row>
    <row r="220" spans="1:35" ht="24.75" hidden="1" customHeight="1">
      <c r="A220" s="99"/>
      <c r="B220" s="697">
        <v>4</v>
      </c>
      <c r="C220" s="638"/>
      <c r="D220" s="638"/>
      <c r="E220" s="638"/>
      <c r="F220" s="638"/>
      <c r="G220" s="642"/>
      <c r="H220" s="639"/>
      <c r="I220" s="641"/>
      <c r="J220" s="102"/>
      <c r="K220" s="3"/>
      <c r="L220" s="102"/>
      <c r="M220" s="3"/>
      <c r="N220" s="620"/>
      <c r="O220" s="620"/>
      <c r="P220" s="623"/>
      <c r="Q220" s="690"/>
      <c r="R220" s="690"/>
      <c r="S220" s="706">
        <f>IF(COUNTIF(J220:M222,"CUMPLE")&gt;=1,(G220*I220),0)* (IF(N220="PRESENTÓ CERTIFICADO",1,0))* (IF(O220="ACORDE A ITEM 5.2.1 (T.R.)",1,0) )* ( IF(OR(Q220="SIN OBSERVACIÓN", Q220="REQUERIMIENTOS SUBSANADOS"),1,0)) *(IF(OR(R220="NINGUNO", R220="CUMPLEN CON LO SOLICITADO"),1,0))</f>
        <v>0</v>
      </c>
      <c r="T220" s="616"/>
      <c r="U220" s="81"/>
      <c r="V220" s="81"/>
      <c r="W220" s="41"/>
      <c r="X220" s="41"/>
      <c r="Y220" s="41"/>
      <c r="Z220" s="41"/>
      <c r="AA220" s="41"/>
      <c r="AB220" s="41"/>
      <c r="AC220" s="41"/>
      <c r="AD220" s="81"/>
      <c r="AE220" s="81"/>
      <c r="AF220" s="81"/>
      <c r="AG220" s="81"/>
      <c r="AH220" s="81"/>
      <c r="AI220" s="81"/>
    </row>
    <row r="221" spans="1:35" ht="24.75" hidden="1" customHeight="1">
      <c r="A221" s="99"/>
      <c r="B221" s="616"/>
      <c r="C221" s="616"/>
      <c r="D221" s="616"/>
      <c r="E221" s="616"/>
      <c r="F221" s="616"/>
      <c r="G221" s="616"/>
      <c r="H221" s="616"/>
      <c r="I221" s="616"/>
      <c r="J221" s="102"/>
      <c r="K221" s="3"/>
      <c r="L221" s="102"/>
      <c r="M221" s="3"/>
      <c r="N221" s="616"/>
      <c r="O221" s="616"/>
      <c r="P221" s="616"/>
      <c r="Q221" s="616"/>
      <c r="R221" s="616"/>
      <c r="S221" s="616"/>
      <c r="T221" s="616"/>
      <c r="U221" s="81"/>
      <c r="V221" s="81"/>
      <c r="W221" s="41"/>
      <c r="X221" s="41"/>
      <c r="Y221" s="41"/>
      <c r="Z221" s="41"/>
      <c r="AA221" s="41"/>
      <c r="AB221" s="41"/>
      <c r="AC221" s="41"/>
      <c r="AD221" s="81"/>
      <c r="AE221" s="81"/>
      <c r="AF221" s="81"/>
      <c r="AG221" s="81"/>
      <c r="AH221" s="81"/>
      <c r="AI221" s="81"/>
    </row>
    <row r="222" spans="1:35" ht="24.75" hidden="1" customHeight="1">
      <c r="A222" s="99"/>
      <c r="B222" s="617"/>
      <c r="C222" s="617"/>
      <c r="D222" s="617"/>
      <c r="E222" s="617"/>
      <c r="F222" s="617"/>
      <c r="G222" s="617"/>
      <c r="H222" s="617"/>
      <c r="I222" s="617"/>
      <c r="J222" s="102"/>
      <c r="K222" s="3"/>
      <c r="L222" s="102"/>
      <c r="M222" s="3"/>
      <c r="N222" s="617"/>
      <c r="O222" s="617"/>
      <c r="P222" s="617"/>
      <c r="Q222" s="617"/>
      <c r="R222" s="617"/>
      <c r="S222" s="617"/>
      <c r="T222" s="616"/>
      <c r="U222" s="81"/>
      <c r="V222" s="81"/>
      <c r="W222" s="41"/>
      <c r="X222" s="41"/>
      <c r="Y222" s="41"/>
      <c r="Z222" s="41"/>
      <c r="AA222" s="41"/>
      <c r="AB222" s="41"/>
      <c r="AC222" s="41"/>
      <c r="AD222" s="81"/>
      <c r="AE222" s="81"/>
      <c r="AF222" s="81"/>
      <c r="AG222" s="81"/>
      <c r="AH222" s="81"/>
      <c r="AI222" s="81"/>
    </row>
    <row r="223" spans="1:35" ht="24.75" hidden="1" customHeight="1">
      <c r="A223" s="99"/>
      <c r="B223" s="697">
        <v>5</v>
      </c>
      <c r="C223" s="627"/>
      <c r="D223" s="627"/>
      <c r="E223" s="627"/>
      <c r="F223" s="627"/>
      <c r="G223" s="649"/>
      <c r="H223" s="639"/>
      <c r="I223" s="640"/>
      <c r="J223" s="102"/>
      <c r="K223" s="3"/>
      <c r="L223" s="102"/>
      <c r="M223" s="3"/>
      <c r="N223" s="620"/>
      <c r="O223" s="620"/>
      <c r="P223" s="627"/>
      <c r="Q223" s="691"/>
      <c r="R223" s="691"/>
      <c r="S223" s="706">
        <f>IF(COUNTIF(J223:M225,"CUMPLE")&gt;=1,(G223*I223),0)* (IF(N223="PRESENTÓ CERTIFICADO",1,0))* (IF(O223="ACORDE A ITEM 5.2.1 (T.R.)",1,0) )* ( IF(OR(Q223="SIN OBSERVACIÓN", Q223="REQUERIMIENTOS SUBSANADOS"),1,0)) *(IF(OR(R223="NINGUNO", R223="CUMPLEN CON LO SOLICITADO"),1,0))</f>
        <v>0</v>
      </c>
      <c r="T223" s="616"/>
      <c r="U223" s="81"/>
      <c r="V223" s="81"/>
      <c r="W223" s="41"/>
      <c r="X223" s="41"/>
      <c r="Y223" s="41"/>
      <c r="Z223" s="41"/>
      <c r="AA223" s="41"/>
      <c r="AB223" s="41"/>
      <c r="AC223" s="41"/>
      <c r="AD223" s="81"/>
      <c r="AE223" s="81"/>
      <c r="AF223" s="81"/>
      <c r="AG223" s="81"/>
      <c r="AH223" s="81"/>
      <c r="AI223" s="81"/>
    </row>
    <row r="224" spans="1:35" ht="24.75" hidden="1" customHeight="1">
      <c r="A224" s="99"/>
      <c r="B224" s="616"/>
      <c r="C224" s="616"/>
      <c r="D224" s="616"/>
      <c r="E224" s="616"/>
      <c r="F224" s="616"/>
      <c r="G224" s="616"/>
      <c r="H224" s="616"/>
      <c r="I224" s="616"/>
      <c r="J224" s="102"/>
      <c r="K224" s="3"/>
      <c r="L224" s="102"/>
      <c r="M224" s="3"/>
      <c r="N224" s="616"/>
      <c r="O224" s="616"/>
      <c r="P224" s="616"/>
      <c r="Q224" s="616"/>
      <c r="R224" s="616"/>
      <c r="S224" s="616"/>
      <c r="T224" s="616"/>
      <c r="U224" s="81"/>
      <c r="V224" s="81"/>
      <c r="W224" s="41"/>
      <c r="X224" s="41"/>
      <c r="Y224" s="41"/>
      <c r="Z224" s="41"/>
      <c r="AA224" s="41"/>
      <c r="AB224" s="41"/>
      <c r="AC224" s="41"/>
      <c r="AD224" s="81"/>
      <c r="AE224" s="81"/>
      <c r="AF224" s="81"/>
      <c r="AG224" s="81"/>
      <c r="AH224" s="81"/>
      <c r="AI224" s="81"/>
    </row>
    <row r="225" spans="1:35" ht="24.75" hidden="1" customHeight="1">
      <c r="A225" s="99"/>
      <c r="B225" s="617"/>
      <c r="C225" s="617"/>
      <c r="D225" s="617"/>
      <c r="E225" s="617"/>
      <c r="F225" s="617"/>
      <c r="G225" s="617"/>
      <c r="H225" s="617"/>
      <c r="I225" s="617"/>
      <c r="J225" s="102"/>
      <c r="K225" s="3"/>
      <c r="L225" s="102"/>
      <c r="M225" s="3"/>
      <c r="N225" s="617"/>
      <c r="O225" s="617"/>
      <c r="P225" s="617"/>
      <c r="Q225" s="617"/>
      <c r="R225" s="617"/>
      <c r="S225" s="617"/>
      <c r="T225" s="617"/>
      <c r="U225" s="81"/>
      <c r="V225" s="81"/>
      <c r="W225" s="41"/>
      <c r="X225" s="41"/>
      <c r="Y225" s="41"/>
      <c r="Z225" s="41"/>
      <c r="AA225" s="81"/>
      <c r="AB225" s="81"/>
      <c r="AC225" s="81"/>
      <c r="AD225" s="81"/>
      <c r="AE225" s="81"/>
      <c r="AF225" s="81"/>
      <c r="AG225" s="81"/>
      <c r="AH225" s="81"/>
      <c r="AI225" s="81"/>
    </row>
    <row r="226" spans="1:35" ht="24.75" customHeight="1">
      <c r="A226" s="78"/>
      <c r="B226" s="698" t="str">
        <f>IF(S227=" "," ",IF(S227&gt;=$H$6,"CUMPLE CON LA EXPERIENCIA REQUERIDA","NO CUMPLE CON LA EXPERIENCIA REQUERIDA"))</f>
        <v>CUMPLE CON LA EXPERIENCIA REQUERIDA</v>
      </c>
      <c r="C226" s="699"/>
      <c r="D226" s="699"/>
      <c r="E226" s="699"/>
      <c r="F226" s="699"/>
      <c r="G226" s="699"/>
      <c r="H226" s="699"/>
      <c r="I226" s="699"/>
      <c r="J226" s="699"/>
      <c r="K226" s="699"/>
      <c r="L226" s="699"/>
      <c r="M226" s="699"/>
      <c r="N226" s="699"/>
      <c r="O226" s="700"/>
      <c r="P226" s="692" t="s">
        <v>69</v>
      </c>
      <c r="Q226" s="693"/>
      <c r="R226" s="129"/>
      <c r="S226" s="130">
        <f>IF(T211="SI",SUM(S211:S225),0)</f>
        <v>2094.41</v>
      </c>
      <c r="T226" s="705" t="str">
        <f>IF(S227=" "," ",IF(S227&gt;=$H$6,"CUMPLE","NO CUMPLE"))</f>
        <v>CUMPLE</v>
      </c>
      <c r="U226" s="78"/>
      <c r="V226" s="78"/>
      <c r="W226" s="41"/>
      <c r="X226" s="41"/>
      <c r="Y226" s="41"/>
      <c r="Z226" s="41"/>
      <c r="AA226" s="78"/>
      <c r="AB226" s="78"/>
      <c r="AC226" s="78"/>
      <c r="AD226" s="78"/>
      <c r="AE226" s="78"/>
      <c r="AF226" s="78"/>
      <c r="AG226" s="78"/>
      <c r="AH226" s="78"/>
      <c r="AI226" s="78"/>
    </row>
    <row r="227" spans="1:35" ht="24.75" customHeight="1">
      <c r="A227" s="81"/>
      <c r="B227" s="701"/>
      <c r="C227" s="702"/>
      <c r="D227" s="702"/>
      <c r="E227" s="702"/>
      <c r="F227" s="702"/>
      <c r="G227" s="702"/>
      <c r="H227" s="702"/>
      <c r="I227" s="702"/>
      <c r="J227" s="702"/>
      <c r="K227" s="702"/>
      <c r="L227" s="702"/>
      <c r="M227" s="702"/>
      <c r="N227" s="702"/>
      <c r="O227" s="703"/>
      <c r="P227" s="692" t="s">
        <v>70</v>
      </c>
      <c r="Q227" s="693"/>
      <c r="R227" s="129"/>
      <c r="S227" s="131">
        <f>IFERROR((S226/$P$6)," ")</f>
        <v>25.541585365853656</v>
      </c>
      <c r="T227" s="617"/>
      <c r="U227" s="81"/>
      <c r="V227" s="81"/>
      <c r="W227" s="41"/>
      <c r="X227" s="41"/>
      <c r="Y227" s="41"/>
      <c r="Z227" s="41"/>
      <c r="AA227" s="81"/>
      <c r="AB227" s="81"/>
      <c r="AC227" s="81"/>
      <c r="AD227" s="81"/>
      <c r="AE227" s="81"/>
      <c r="AF227" s="81"/>
      <c r="AG227" s="81"/>
      <c r="AH227" s="81"/>
      <c r="AI227" s="81"/>
    </row>
    <row r="228" spans="1:35" ht="30" customHeight="1">
      <c r="A228" s="41"/>
      <c r="B228" s="41"/>
      <c r="C228" s="41"/>
      <c r="D228" s="41"/>
      <c r="E228" s="121"/>
      <c r="F228" s="122"/>
      <c r="G228" s="122"/>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row>
    <row r="229" spans="1:35" ht="30" customHeight="1">
      <c r="A229" s="41"/>
      <c r="B229" s="41"/>
      <c r="C229" s="41"/>
      <c r="D229" s="41"/>
      <c r="E229" s="121"/>
      <c r="F229" s="122"/>
      <c r="G229" s="122"/>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row>
    <row r="230" spans="1:35" ht="36" customHeight="1">
      <c r="A230" s="41"/>
      <c r="B230" s="123">
        <v>11</v>
      </c>
      <c r="C230" s="704" t="s">
        <v>71</v>
      </c>
      <c r="D230" s="695"/>
      <c r="E230" s="693"/>
      <c r="F230" s="694">
        <f>IFERROR(VLOOKUP(B230,LISTA_OFERENTES,2,FALSE)," ")</f>
        <v>0</v>
      </c>
      <c r="G230" s="695"/>
      <c r="H230" s="695"/>
      <c r="I230" s="695"/>
      <c r="J230" s="695"/>
      <c r="K230" s="695"/>
      <c r="L230" s="695"/>
      <c r="M230" s="695"/>
      <c r="N230" s="695"/>
      <c r="O230" s="693"/>
      <c r="P230" s="696" t="s">
        <v>44</v>
      </c>
      <c r="Q230" s="695"/>
      <c r="R230" s="693"/>
      <c r="S230" s="124">
        <f>5-(INT(COUNTBLANK(C233:C247))-10)</f>
        <v>2</v>
      </c>
      <c r="T230" s="78"/>
      <c r="U230" s="41"/>
      <c r="V230" s="41"/>
      <c r="W230" s="41"/>
      <c r="X230" s="41"/>
      <c r="Y230" s="41"/>
      <c r="Z230" s="41"/>
      <c r="AA230" s="41"/>
      <c r="AB230" s="41"/>
      <c r="AC230" s="41"/>
      <c r="AD230" s="41"/>
      <c r="AE230" s="41"/>
      <c r="AF230" s="41"/>
      <c r="AG230" s="41"/>
      <c r="AH230" s="41"/>
      <c r="AI230" s="41"/>
    </row>
    <row r="231" spans="1:35" ht="30" customHeight="1">
      <c r="A231" s="101"/>
      <c r="B231" s="651" t="s">
        <v>45</v>
      </c>
      <c r="C231" s="631" t="s">
        <v>46</v>
      </c>
      <c r="D231" s="631" t="s">
        <v>47</v>
      </c>
      <c r="E231" s="631" t="s">
        <v>48</v>
      </c>
      <c r="F231" s="631" t="s">
        <v>49</v>
      </c>
      <c r="G231" s="631" t="s">
        <v>50</v>
      </c>
      <c r="H231" s="631" t="s">
        <v>51</v>
      </c>
      <c r="I231" s="631" t="s">
        <v>52</v>
      </c>
      <c r="J231" s="635" t="s">
        <v>53</v>
      </c>
      <c r="K231" s="695"/>
      <c r="L231" s="695"/>
      <c r="M231" s="693"/>
      <c r="N231" s="631" t="s">
        <v>54</v>
      </c>
      <c r="O231" s="631" t="s">
        <v>55</v>
      </c>
      <c r="P231" s="109" t="s">
        <v>56</v>
      </c>
      <c r="Q231" s="109"/>
      <c r="R231" s="631" t="s">
        <v>57</v>
      </c>
      <c r="S231" s="631" t="s">
        <v>58</v>
      </c>
      <c r="T231" s="631" t="str">
        <f>T11</f>
        <v>CUMPLE CON EL REQUERIMIENTO OBLIGATORIO DE ESTAR CLASIFICADO EN LOS DOS CÓDIGOS DE LA CLASIFICAICÓN UNSPSC: 561115 y 561116.</v>
      </c>
      <c r="U231" s="110"/>
      <c r="V231" s="110"/>
      <c r="W231" s="41"/>
      <c r="X231" s="41"/>
      <c r="Y231" s="41"/>
      <c r="Z231" s="41"/>
      <c r="AA231" s="41"/>
      <c r="AB231" s="41"/>
      <c r="AC231" s="41"/>
      <c r="AD231" s="101"/>
      <c r="AE231" s="101"/>
      <c r="AF231" s="101"/>
      <c r="AG231" s="101"/>
      <c r="AH231" s="101"/>
      <c r="AI231" s="101"/>
    </row>
    <row r="232" spans="1:35" ht="113.25" customHeight="1">
      <c r="A232" s="101"/>
      <c r="B232" s="617"/>
      <c r="C232" s="617"/>
      <c r="D232" s="617"/>
      <c r="E232" s="617"/>
      <c r="F232" s="617"/>
      <c r="G232" s="617"/>
      <c r="H232" s="617"/>
      <c r="I232" s="617"/>
      <c r="J232" s="636" t="s">
        <v>72</v>
      </c>
      <c r="K232" s="695"/>
      <c r="L232" s="695"/>
      <c r="M232" s="693"/>
      <c r="N232" s="617"/>
      <c r="O232" s="617"/>
      <c r="P232" s="95" t="s">
        <v>15</v>
      </c>
      <c r="Q232" s="95" t="s">
        <v>62</v>
      </c>
      <c r="R232" s="617"/>
      <c r="S232" s="617"/>
      <c r="T232" s="617"/>
      <c r="U232" s="110"/>
      <c r="V232" s="110"/>
      <c r="W232" s="41"/>
      <c r="X232" s="41"/>
      <c r="Y232" s="41"/>
      <c r="Z232" s="41"/>
      <c r="AA232" s="41"/>
      <c r="AB232" s="41"/>
      <c r="AC232" s="41"/>
      <c r="AD232" s="101"/>
      <c r="AE232" s="101"/>
      <c r="AF232" s="101"/>
      <c r="AG232" s="101"/>
      <c r="AH232" s="101"/>
      <c r="AI232" s="101"/>
    </row>
    <row r="233" spans="1:35" ht="24.75" customHeight="1">
      <c r="A233" s="99"/>
      <c r="B233" s="697">
        <v>1</v>
      </c>
      <c r="C233" s="627">
        <v>1</v>
      </c>
      <c r="D233" s="627">
        <v>59</v>
      </c>
      <c r="E233" s="627" t="s">
        <v>102</v>
      </c>
      <c r="F233" s="627" t="s">
        <v>103</v>
      </c>
      <c r="G233" s="649">
        <v>908.05</v>
      </c>
      <c r="H233" s="639" t="s">
        <v>64</v>
      </c>
      <c r="I233" s="640">
        <v>1</v>
      </c>
      <c r="J233" s="100" t="s">
        <v>36</v>
      </c>
      <c r="K233" s="3">
        <f>+$K$13</f>
        <v>0</v>
      </c>
      <c r="L233" s="102"/>
      <c r="M233" s="3"/>
      <c r="N233" s="620" t="s">
        <v>65</v>
      </c>
      <c r="O233" s="620" t="s">
        <v>75</v>
      </c>
      <c r="P233" s="627"/>
      <c r="Q233" s="691" t="s">
        <v>66</v>
      </c>
      <c r="R233" s="691" t="s">
        <v>67</v>
      </c>
      <c r="S233" s="706">
        <f>IF(COUNTIF(J233:M235,"CUMPLE")&gt;=1,(G233*I233),0)* (IF(N233="PRESENTÓ CERTIFICADO",1,0))* (IF(O233="ACORDE A ITEM 5.2.1 (T.R.)",1,0) )* ( IF(OR(Q233="SIN OBSERVACIÓN", Q233="REQUERIMIENTOS SUBSANADOS"),1,0)) *(IF(OR(R233="NINGUNO", R233="CUMPLEN CON LO SOLICITADO"),1,0))</f>
        <v>908.05</v>
      </c>
      <c r="T233" s="707" t="s">
        <v>68</v>
      </c>
      <c r="U233" s="81"/>
      <c r="V233" s="81"/>
      <c r="W233" s="41"/>
      <c r="X233" s="41"/>
      <c r="Y233" s="41"/>
      <c r="Z233" s="41"/>
      <c r="AA233" s="41"/>
      <c r="AB233" s="41"/>
      <c r="AC233" s="41"/>
      <c r="AD233" s="81"/>
      <c r="AE233" s="81"/>
      <c r="AF233" s="81"/>
      <c r="AG233" s="81"/>
      <c r="AH233" s="81"/>
      <c r="AI233" s="81"/>
    </row>
    <row r="234" spans="1:35" ht="24.75" customHeight="1">
      <c r="A234" s="99"/>
      <c r="B234" s="616"/>
      <c r="C234" s="616"/>
      <c r="D234" s="616"/>
      <c r="E234" s="616"/>
      <c r="F234" s="616"/>
      <c r="G234" s="616"/>
      <c r="H234" s="616"/>
      <c r="I234" s="616"/>
      <c r="J234" s="100" t="s">
        <v>36</v>
      </c>
      <c r="K234" s="3">
        <f>+$K$14</f>
        <v>0</v>
      </c>
      <c r="L234" s="102"/>
      <c r="M234" s="3"/>
      <c r="N234" s="616"/>
      <c r="O234" s="616"/>
      <c r="P234" s="616"/>
      <c r="Q234" s="616"/>
      <c r="R234" s="616"/>
      <c r="S234" s="616"/>
      <c r="T234" s="616"/>
      <c r="U234" s="81"/>
      <c r="V234" s="81"/>
      <c r="W234" s="41"/>
      <c r="X234" s="41"/>
      <c r="Y234" s="41"/>
      <c r="Z234" s="41"/>
      <c r="AA234" s="41"/>
      <c r="AB234" s="41"/>
      <c r="AC234" s="41"/>
      <c r="AD234" s="81"/>
      <c r="AE234" s="81"/>
      <c r="AF234" s="81"/>
      <c r="AG234" s="81"/>
      <c r="AH234" s="81"/>
      <c r="AI234" s="81"/>
    </row>
    <row r="235" spans="1:35" ht="24.75" customHeight="1">
      <c r="A235" s="99"/>
      <c r="B235" s="617"/>
      <c r="C235" s="617"/>
      <c r="D235" s="617"/>
      <c r="E235" s="617"/>
      <c r="F235" s="617"/>
      <c r="G235" s="617"/>
      <c r="H235" s="617"/>
      <c r="I235" s="617"/>
      <c r="J235" s="102"/>
      <c r="K235" s="3"/>
      <c r="L235" s="102"/>
      <c r="M235" s="3"/>
      <c r="N235" s="617"/>
      <c r="O235" s="617"/>
      <c r="P235" s="617"/>
      <c r="Q235" s="617"/>
      <c r="R235" s="617"/>
      <c r="S235" s="617"/>
      <c r="T235" s="616"/>
      <c r="U235" s="81"/>
      <c r="V235" s="81"/>
      <c r="W235" s="41"/>
      <c r="X235" s="41"/>
      <c r="Y235" s="41"/>
      <c r="Z235" s="41"/>
      <c r="AA235" s="41"/>
      <c r="AB235" s="41"/>
      <c r="AC235" s="41"/>
      <c r="AD235" s="81"/>
      <c r="AE235" s="81"/>
      <c r="AF235" s="81"/>
      <c r="AG235" s="81"/>
      <c r="AH235" s="81"/>
      <c r="AI235" s="81"/>
    </row>
    <row r="236" spans="1:35" ht="24.75" customHeight="1">
      <c r="A236" s="99"/>
      <c r="B236" s="697">
        <v>2</v>
      </c>
      <c r="C236" s="638">
        <v>3</v>
      </c>
      <c r="D236" s="638">
        <v>93</v>
      </c>
      <c r="E236" s="638" t="s">
        <v>104</v>
      </c>
      <c r="F236" s="638" t="s">
        <v>105</v>
      </c>
      <c r="G236" s="642">
        <v>402.21</v>
      </c>
      <c r="H236" s="639" t="s">
        <v>64</v>
      </c>
      <c r="I236" s="641">
        <v>1</v>
      </c>
      <c r="J236" s="100" t="s">
        <v>36</v>
      </c>
      <c r="K236" s="3">
        <f>+$K$13</f>
        <v>0</v>
      </c>
      <c r="L236" s="102"/>
      <c r="M236" s="3"/>
      <c r="N236" s="620" t="s">
        <v>65</v>
      </c>
      <c r="O236" s="620" t="s">
        <v>75</v>
      </c>
      <c r="P236" s="623"/>
      <c r="Q236" s="690" t="s">
        <v>66</v>
      </c>
      <c r="R236" s="690" t="s">
        <v>67</v>
      </c>
      <c r="S236" s="706">
        <f>IF(COUNTIF(J236:M238,"CUMPLE")&gt;=1,(G236*I236),0)* (IF(N236="PRESENTÓ CERTIFICADO",1,0))* (IF(O236="ACORDE A ITEM 5.2.1 (T.R.)",1,0) )* ( IF(OR(Q236="SIN OBSERVACIÓN", Q236="REQUERIMIENTOS SUBSANADOS"),1,0)) *(IF(OR(R236="NINGUNO", R236="CUMPLEN CON LO SOLICITADO"),1,0))</f>
        <v>402.21</v>
      </c>
      <c r="T236" s="616"/>
      <c r="U236" s="81"/>
      <c r="V236" s="81"/>
      <c r="W236" s="41"/>
      <c r="X236" s="41"/>
      <c r="Y236" s="41"/>
      <c r="Z236" s="41"/>
      <c r="AA236" s="41"/>
      <c r="AB236" s="41"/>
      <c r="AC236" s="41"/>
      <c r="AD236" s="81"/>
      <c r="AE236" s="81"/>
      <c r="AF236" s="81"/>
      <c r="AG236" s="81"/>
      <c r="AH236" s="81"/>
      <c r="AI236" s="81"/>
    </row>
    <row r="237" spans="1:35" ht="24.75" customHeight="1">
      <c r="A237" s="99"/>
      <c r="B237" s="616"/>
      <c r="C237" s="616"/>
      <c r="D237" s="616"/>
      <c r="E237" s="616"/>
      <c r="F237" s="616"/>
      <c r="G237" s="616"/>
      <c r="H237" s="616"/>
      <c r="I237" s="616"/>
      <c r="J237" s="100" t="s">
        <v>36</v>
      </c>
      <c r="K237" s="3">
        <f>+$K$14</f>
        <v>0</v>
      </c>
      <c r="L237" s="102"/>
      <c r="M237" s="3"/>
      <c r="N237" s="616"/>
      <c r="O237" s="616"/>
      <c r="P237" s="616"/>
      <c r="Q237" s="616"/>
      <c r="R237" s="616"/>
      <c r="S237" s="616"/>
      <c r="T237" s="616"/>
      <c r="U237" s="81"/>
      <c r="V237" s="81"/>
      <c r="W237" s="41"/>
      <c r="X237" s="41"/>
      <c r="Y237" s="41"/>
      <c r="Z237" s="41"/>
      <c r="AA237" s="41"/>
      <c r="AB237" s="41"/>
      <c r="AC237" s="41"/>
      <c r="AD237" s="81"/>
      <c r="AE237" s="81"/>
      <c r="AF237" s="81"/>
      <c r="AG237" s="81"/>
      <c r="AH237" s="81"/>
      <c r="AI237" s="81"/>
    </row>
    <row r="238" spans="1:35" ht="24.75" customHeight="1">
      <c r="A238" s="99"/>
      <c r="B238" s="617"/>
      <c r="C238" s="617"/>
      <c r="D238" s="617"/>
      <c r="E238" s="617"/>
      <c r="F238" s="617"/>
      <c r="G238" s="617"/>
      <c r="H238" s="617"/>
      <c r="I238" s="617"/>
      <c r="J238" s="102"/>
      <c r="K238" s="3"/>
      <c r="L238" s="102"/>
      <c r="M238" s="3"/>
      <c r="N238" s="617"/>
      <c r="O238" s="617"/>
      <c r="P238" s="617"/>
      <c r="Q238" s="617"/>
      <c r="R238" s="617"/>
      <c r="S238" s="617"/>
      <c r="T238" s="616"/>
      <c r="U238" s="81"/>
      <c r="V238" s="81"/>
      <c r="W238" s="41"/>
      <c r="X238" s="41"/>
      <c r="Y238" s="41"/>
      <c r="Z238" s="41"/>
      <c r="AA238" s="41"/>
      <c r="AB238" s="41"/>
      <c r="AC238" s="41"/>
      <c r="AD238" s="81"/>
      <c r="AE238" s="81"/>
      <c r="AF238" s="81"/>
      <c r="AG238" s="81"/>
      <c r="AH238" s="81"/>
      <c r="AI238" s="81"/>
    </row>
    <row r="239" spans="1:35" ht="24.75" hidden="1" customHeight="1">
      <c r="A239" s="99"/>
      <c r="B239" s="697">
        <v>3</v>
      </c>
      <c r="C239" s="627"/>
      <c r="D239" s="627"/>
      <c r="E239" s="627"/>
      <c r="F239" s="627"/>
      <c r="G239" s="649"/>
      <c r="H239" s="639"/>
      <c r="I239" s="640"/>
      <c r="J239" s="102"/>
      <c r="K239" s="3">
        <f>+$K$13</f>
        <v>0</v>
      </c>
      <c r="L239" s="102"/>
      <c r="M239" s="3"/>
      <c r="N239" s="620"/>
      <c r="O239" s="620"/>
      <c r="P239" s="627"/>
      <c r="Q239" s="691"/>
      <c r="R239" s="691"/>
      <c r="S239" s="706">
        <f>IF(COUNTIF(J239:M241,"CUMPLE")&gt;=1,(G239*I239),0)* (IF(N239="PRESENTÓ CERTIFICADO",1,0))* (IF(O239="ACORDE A ITEM 5.2.1 (T.R.)",1,0) )* ( IF(OR(Q239="SIN OBSERVACIÓN", Q239="REQUERIMIENTOS SUBSANADOS"),1,0)) *(IF(OR(R239="NINGUNO", R239="CUMPLEN CON LO SOLICITADO"),1,0))</f>
        <v>0</v>
      </c>
      <c r="T239" s="616"/>
      <c r="U239" s="81"/>
      <c r="V239" s="81"/>
      <c r="W239" s="41"/>
      <c r="X239" s="41"/>
      <c r="Y239" s="41"/>
      <c r="Z239" s="41"/>
      <c r="AA239" s="41"/>
      <c r="AB239" s="41"/>
      <c r="AC239" s="41"/>
      <c r="AD239" s="81"/>
      <c r="AE239" s="81"/>
      <c r="AF239" s="81"/>
      <c r="AG239" s="81"/>
      <c r="AH239" s="81"/>
      <c r="AI239" s="81"/>
    </row>
    <row r="240" spans="1:35" ht="24.75" hidden="1" customHeight="1">
      <c r="A240" s="99"/>
      <c r="B240" s="616"/>
      <c r="C240" s="616"/>
      <c r="D240" s="616"/>
      <c r="E240" s="616"/>
      <c r="F240" s="616"/>
      <c r="G240" s="616"/>
      <c r="H240" s="616"/>
      <c r="I240" s="616"/>
      <c r="J240" s="102"/>
      <c r="K240" s="3">
        <f>+$K$14</f>
        <v>0</v>
      </c>
      <c r="L240" s="102"/>
      <c r="M240" s="3"/>
      <c r="N240" s="616"/>
      <c r="O240" s="616"/>
      <c r="P240" s="616"/>
      <c r="Q240" s="616"/>
      <c r="R240" s="616"/>
      <c r="S240" s="616"/>
      <c r="T240" s="616"/>
      <c r="U240" s="81"/>
      <c r="V240" s="81"/>
      <c r="W240" s="41"/>
      <c r="X240" s="41"/>
      <c r="Y240" s="41"/>
      <c r="Z240" s="41"/>
      <c r="AA240" s="41"/>
      <c r="AB240" s="41"/>
      <c r="AC240" s="41"/>
      <c r="AD240" s="81"/>
      <c r="AE240" s="81"/>
      <c r="AF240" s="81"/>
      <c r="AG240" s="81"/>
      <c r="AH240" s="81"/>
      <c r="AI240" s="81"/>
    </row>
    <row r="241" spans="1:35" ht="24.75" hidden="1" customHeight="1">
      <c r="A241" s="99"/>
      <c r="B241" s="617"/>
      <c r="C241" s="617"/>
      <c r="D241" s="617"/>
      <c r="E241" s="617"/>
      <c r="F241" s="617"/>
      <c r="G241" s="617"/>
      <c r="H241" s="617"/>
      <c r="I241" s="617"/>
      <c r="J241" s="102"/>
      <c r="K241" s="3"/>
      <c r="L241" s="102"/>
      <c r="M241" s="3"/>
      <c r="N241" s="617"/>
      <c r="O241" s="617"/>
      <c r="P241" s="617"/>
      <c r="Q241" s="617"/>
      <c r="R241" s="617"/>
      <c r="S241" s="617"/>
      <c r="T241" s="616"/>
      <c r="U241" s="81"/>
      <c r="V241" s="81"/>
      <c r="W241" s="41"/>
      <c r="X241" s="41"/>
      <c r="Y241" s="41"/>
      <c r="Z241" s="41"/>
      <c r="AA241" s="41"/>
      <c r="AB241" s="41"/>
      <c r="AC241" s="41"/>
      <c r="AD241" s="81"/>
      <c r="AE241" s="81"/>
      <c r="AF241" s="81"/>
      <c r="AG241" s="81"/>
      <c r="AH241" s="81"/>
      <c r="AI241" s="81"/>
    </row>
    <row r="242" spans="1:35" ht="24.75" hidden="1" customHeight="1">
      <c r="A242" s="99"/>
      <c r="B242" s="697">
        <v>4</v>
      </c>
      <c r="C242" s="638"/>
      <c r="D242" s="638"/>
      <c r="E242" s="638"/>
      <c r="F242" s="638"/>
      <c r="G242" s="642"/>
      <c r="H242" s="639"/>
      <c r="I242" s="641"/>
      <c r="J242" s="102"/>
      <c r="K242" s="3"/>
      <c r="L242" s="102"/>
      <c r="M242" s="3"/>
      <c r="N242" s="620"/>
      <c r="O242" s="620"/>
      <c r="P242" s="623"/>
      <c r="Q242" s="690"/>
      <c r="R242" s="690"/>
      <c r="S242" s="706">
        <f>IF(COUNTIF(J242:M244,"CUMPLE")&gt;=1,(G242*I242),0)* (IF(N242="PRESENTÓ CERTIFICADO",1,0))* (IF(O242="ACORDE A ITEM 5.2.1 (T.R.)",1,0) )* ( IF(OR(Q242="SIN OBSERVACIÓN", Q242="REQUERIMIENTOS SUBSANADOS"),1,0)) *(IF(OR(R242="NINGUNO", R242="CUMPLEN CON LO SOLICITADO"),1,0))</f>
        <v>0</v>
      </c>
      <c r="T242" s="616"/>
      <c r="U242" s="81"/>
      <c r="V242" s="81"/>
      <c r="W242" s="41"/>
      <c r="X242" s="41"/>
      <c r="Y242" s="41"/>
      <c r="Z242" s="41"/>
      <c r="AA242" s="41"/>
      <c r="AB242" s="41"/>
      <c r="AC242" s="41"/>
      <c r="AD242" s="81"/>
      <c r="AE242" s="81"/>
      <c r="AF242" s="81"/>
      <c r="AG242" s="81"/>
      <c r="AH242" s="81"/>
      <c r="AI242" s="81"/>
    </row>
    <row r="243" spans="1:35" ht="24.75" hidden="1" customHeight="1">
      <c r="A243" s="99"/>
      <c r="B243" s="616"/>
      <c r="C243" s="616"/>
      <c r="D243" s="616"/>
      <c r="E243" s="616"/>
      <c r="F243" s="616"/>
      <c r="G243" s="616"/>
      <c r="H243" s="616"/>
      <c r="I243" s="616"/>
      <c r="J243" s="102"/>
      <c r="K243" s="3"/>
      <c r="L243" s="102"/>
      <c r="M243" s="3"/>
      <c r="N243" s="616"/>
      <c r="O243" s="616"/>
      <c r="P243" s="616"/>
      <c r="Q243" s="616"/>
      <c r="R243" s="616"/>
      <c r="S243" s="616"/>
      <c r="T243" s="616"/>
      <c r="U243" s="81"/>
      <c r="V243" s="81"/>
      <c r="W243" s="41"/>
      <c r="X243" s="41"/>
      <c r="Y243" s="41"/>
      <c r="Z243" s="41"/>
      <c r="AA243" s="41"/>
      <c r="AB243" s="41"/>
      <c r="AC243" s="41"/>
      <c r="AD243" s="81"/>
      <c r="AE243" s="81"/>
      <c r="AF243" s="81"/>
      <c r="AG243" s="81"/>
      <c r="AH243" s="81"/>
      <c r="AI243" s="81"/>
    </row>
    <row r="244" spans="1:35" ht="24.75" hidden="1" customHeight="1">
      <c r="A244" s="99"/>
      <c r="B244" s="617"/>
      <c r="C244" s="617"/>
      <c r="D244" s="617"/>
      <c r="E244" s="617"/>
      <c r="F244" s="617"/>
      <c r="G244" s="617"/>
      <c r="H244" s="617"/>
      <c r="I244" s="617"/>
      <c r="J244" s="102"/>
      <c r="K244" s="3"/>
      <c r="L244" s="102"/>
      <c r="M244" s="3"/>
      <c r="N244" s="617"/>
      <c r="O244" s="617"/>
      <c r="P244" s="617"/>
      <c r="Q244" s="617"/>
      <c r="R244" s="617"/>
      <c r="S244" s="617"/>
      <c r="T244" s="616"/>
      <c r="U244" s="81"/>
      <c r="V244" s="81"/>
      <c r="W244" s="41"/>
      <c r="X244" s="41"/>
      <c r="Y244" s="41"/>
      <c r="Z244" s="41"/>
      <c r="AA244" s="41"/>
      <c r="AB244" s="41"/>
      <c r="AC244" s="41"/>
      <c r="AD244" s="81"/>
      <c r="AE244" s="81"/>
      <c r="AF244" s="81"/>
      <c r="AG244" s="81"/>
      <c r="AH244" s="81"/>
      <c r="AI244" s="81"/>
    </row>
    <row r="245" spans="1:35" ht="24.75" hidden="1" customHeight="1">
      <c r="A245" s="99"/>
      <c r="B245" s="697">
        <v>5</v>
      </c>
      <c r="C245" s="627"/>
      <c r="D245" s="627"/>
      <c r="E245" s="627"/>
      <c r="F245" s="627"/>
      <c r="G245" s="649"/>
      <c r="H245" s="639"/>
      <c r="I245" s="640"/>
      <c r="J245" s="102"/>
      <c r="K245" s="3"/>
      <c r="L245" s="102"/>
      <c r="M245" s="3"/>
      <c r="N245" s="620"/>
      <c r="O245" s="620"/>
      <c r="P245" s="627"/>
      <c r="Q245" s="691"/>
      <c r="R245" s="691"/>
      <c r="S245" s="706">
        <f>IF(COUNTIF(J245:M247,"CUMPLE")&gt;=1,(G245*I245),0)* (IF(N245="PRESENTÓ CERTIFICADO",1,0))* (IF(O245="ACORDE A ITEM 5.2.1 (T.R.)",1,0) )* ( IF(OR(Q245="SIN OBSERVACIÓN", Q245="REQUERIMIENTOS SUBSANADOS"),1,0)) *(IF(OR(R245="NINGUNO", R245="CUMPLEN CON LO SOLICITADO"),1,0))</f>
        <v>0</v>
      </c>
      <c r="T245" s="616"/>
      <c r="U245" s="81"/>
      <c r="V245" s="81"/>
      <c r="W245" s="41"/>
      <c r="X245" s="41"/>
      <c r="Y245" s="41"/>
      <c r="Z245" s="41"/>
      <c r="AA245" s="41"/>
      <c r="AB245" s="41"/>
      <c r="AC245" s="41"/>
      <c r="AD245" s="81"/>
      <c r="AE245" s="81"/>
      <c r="AF245" s="81"/>
      <c r="AG245" s="81"/>
      <c r="AH245" s="81"/>
      <c r="AI245" s="81"/>
    </row>
    <row r="246" spans="1:35" ht="24.75" hidden="1" customHeight="1">
      <c r="A246" s="99"/>
      <c r="B246" s="616"/>
      <c r="C246" s="616"/>
      <c r="D246" s="616"/>
      <c r="E246" s="616"/>
      <c r="F246" s="616"/>
      <c r="G246" s="616"/>
      <c r="H246" s="616"/>
      <c r="I246" s="616"/>
      <c r="J246" s="102"/>
      <c r="K246" s="3"/>
      <c r="L246" s="102"/>
      <c r="M246" s="3"/>
      <c r="N246" s="616"/>
      <c r="O246" s="616"/>
      <c r="P246" s="616"/>
      <c r="Q246" s="616"/>
      <c r="R246" s="616"/>
      <c r="S246" s="616"/>
      <c r="T246" s="616"/>
      <c r="U246" s="81"/>
      <c r="V246" s="81"/>
      <c r="W246" s="41"/>
      <c r="X246" s="41"/>
      <c r="Y246" s="41"/>
      <c r="Z246" s="41"/>
      <c r="AA246" s="41"/>
      <c r="AB246" s="41"/>
      <c r="AC246" s="41"/>
      <c r="AD246" s="81"/>
      <c r="AE246" s="81"/>
      <c r="AF246" s="81"/>
      <c r="AG246" s="81"/>
      <c r="AH246" s="81"/>
      <c r="AI246" s="81"/>
    </row>
    <row r="247" spans="1:35" ht="24.75" hidden="1" customHeight="1">
      <c r="A247" s="99"/>
      <c r="B247" s="617"/>
      <c r="C247" s="617"/>
      <c r="D247" s="617"/>
      <c r="E247" s="617"/>
      <c r="F247" s="617"/>
      <c r="G247" s="617"/>
      <c r="H247" s="617"/>
      <c r="I247" s="617"/>
      <c r="J247" s="102"/>
      <c r="K247" s="3"/>
      <c r="L247" s="102"/>
      <c r="M247" s="3"/>
      <c r="N247" s="617"/>
      <c r="O247" s="617"/>
      <c r="P247" s="617"/>
      <c r="Q247" s="617"/>
      <c r="R247" s="617"/>
      <c r="S247" s="617"/>
      <c r="T247" s="617"/>
      <c r="U247" s="81"/>
      <c r="V247" s="81"/>
      <c r="W247" s="41"/>
      <c r="X247" s="41"/>
      <c r="Y247" s="41"/>
      <c r="Z247" s="41"/>
      <c r="AA247" s="81"/>
      <c r="AB247" s="81"/>
      <c r="AC247" s="81"/>
      <c r="AD247" s="81"/>
      <c r="AE247" s="81"/>
      <c r="AF247" s="81"/>
      <c r="AG247" s="81"/>
      <c r="AH247" s="81"/>
      <c r="AI247" s="81"/>
    </row>
    <row r="248" spans="1:35" ht="24.75" customHeight="1">
      <c r="A248" s="78"/>
      <c r="B248" s="698" t="str">
        <f>IF(S249=" "," ",IF(S249&gt;=$H$6,"CUMPLE CON LA EXPERIENCIA REQUERIDA","NO CUMPLE CON LA EXPERIENCIA REQUERIDA"))</f>
        <v>CUMPLE CON LA EXPERIENCIA REQUERIDA</v>
      </c>
      <c r="C248" s="699"/>
      <c r="D248" s="699"/>
      <c r="E248" s="699"/>
      <c r="F248" s="699"/>
      <c r="G248" s="699"/>
      <c r="H248" s="699"/>
      <c r="I248" s="699"/>
      <c r="J248" s="699"/>
      <c r="K248" s="699"/>
      <c r="L248" s="699"/>
      <c r="M248" s="699"/>
      <c r="N248" s="699"/>
      <c r="O248" s="700"/>
      <c r="P248" s="692" t="s">
        <v>69</v>
      </c>
      <c r="Q248" s="693"/>
      <c r="R248" s="129"/>
      <c r="S248" s="130">
        <f>IF(T233="SI",SUM(S233:S247),0)</f>
        <v>1310.26</v>
      </c>
      <c r="T248" s="705" t="str">
        <f>IF(S249=" "," ",IF(S249&gt;=$H$6,"CUMPLE","NO CUMPLE"))</f>
        <v>CUMPLE</v>
      </c>
      <c r="U248" s="78"/>
      <c r="V248" s="78"/>
      <c r="W248" s="41"/>
      <c r="X248" s="41"/>
      <c r="Y248" s="41"/>
      <c r="Z248" s="41"/>
      <c r="AA248" s="78"/>
      <c r="AB248" s="78"/>
      <c r="AC248" s="78"/>
      <c r="AD248" s="78"/>
      <c r="AE248" s="78"/>
      <c r="AF248" s="78"/>
      <c r="AG248" s="78"/>
      <c r="AH248" s="78"/>
      <c r="AI248" s="78"/>
    </row>
    <row r="249" spans="1:35" ht="24.75" customHeight="1">
      <c r="A249" s="81"/>
      <c r="B249" s="701"/>
      <c r="C249" s="702"/>
      <c r="D249" s="702"/>
      <c r="E249" s="702"/>
      <c r="F249" s="702"/>
      <c r="G249" s="702"/>
      <c r="H249" s="702"/>
      <c r="I249" s="702"/>
      <c r="J249" s="702"/>
      <c r="K249" s="702"/>
      <c r="L249" s="702"/>
      <c r="M249" s="702"/>
      <c r="N249" s="702"/>
      <c r="O249" s="703"/>
      <c r="P249" s="692" t="s">
        <v>70</v>
      </c>
      <c r="Q249" s="693"/>
      <c r="R249" s="129"/>
      <c r="S249" s="131">
        <f>IFERROR((S248/$P$6)," ")</f>
        <v>15.978780487804878</v>
      </c>
      <c r="T249" s="617"/>
      <c r="U249" s="81"/>
      <c r="V249" s="81"/>
      <c r="W249" s="41"/>
      <c r="X249" s="41"/>
      <c r="Y249" s="41"/>
      <c r="Z249" s="41"/>
      <c r="AA249" s="81"/>
      <c r="AB249" s="81"/>
      <c r="AC249" s="81"/>
      <c r="AD249" s="81"/>
      <c r="AE249" s="81"/>
      <c r="AF249" s="81"/>
      <c r="AG249" s="81"/>
      <c r="AH249" s="81"/>
      <c r="AI249" s="81"/>
    </row>
    <row r="250" spans="1:35" ht="30" customHeight="1">
      <c r="A250" s="41"/>
      <c r="B250" s="41"/>
      <c r="C250" s="41"/>
      <c r="D250" s="41"/>
      <c r="E250" s="121"/>
      <c r="F250" s="122"/>
      <c r="G250" s="122"/>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row>
    <row r="251" spans="1:35" ht="30" customHeight="1">
      <c r="A251" s="41"/>
      <c r="B251" s="41"/>
      <c r="C251" s="41"/>
      <c r="D251" s="41"/>
      <c r="E251" s="121"/>
      <c r="F251" s="122"/>
      <c r="G251" s="122"/>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row>
    <row r="252" spans="1:35" ht="36" hidden="1" customHeight="1">
      <c r="A252" s="41"/>
      <c r="B252" s="123">
        <v>12</v>
      </c>
      <c r="C252" s="704" t="s">
        <v>71</v>
      </c>
      <c r="D252" s="695"/>
      <c r="E252" s="693"/>
      <c r="F252" s="694">
        <f>IFERROR(VLOOKUP(B252,LISTA_OFERENTES,2,FALSE)," ")</f>
        <v>0</v>
      </c>
      <c r="G252" s="695"/>
      <c r="H252" s="695"/>
      <c r="I252" s="695"/>
      <c r="J252" s="695"/>
      <c r="K252" s="695"/>
      <c r="L252" s="695"/>
      <c r="M252" s="695"/>
      <c r="N252" s="695"/>
      <c r="O252" s="693"/>
      <c r="P252" s="696" t="s">
        <v>44</v>
      </c>
      <c r="Q252" s="695"/>
      <c r="R252" s="693"/>
      <c r="S252" s="124">
        <f>5-(INT(COUNTBLANK(C255:C269))-10)</f>
        <v>0</v>
      </c>
      <c r="T252" s="78"/>
      <c r="U252" s="41"/>
      <c r="V252" s="41"/>
      <c r="W252" s="41"/>
      <c r="X252" s="41"/>
      <c r="Y252" s="41"/>
      <c r="Z252" s="41"/>
      <c r="AA252" s="41"/>
      <c r="AB252" s="41"/>
      <c r="AC252" s="41"/>
      <c r="AD252" s="41"/>
      <c r="AE252" s="41"/>
      <c r="AF252" s="41"/>
      <c r="AG252" s="41"/>
      <c r="AH252" s="41"/>
      <c r="AI252" s="41"/>
    </row>
    <row r="253" spans="1:35" ht="30" hidden="1" customHeight="1">
      <c r="A253" s="101"/>
      <c r="B253" s="651" t="s">
        <v>45</v>
      </c>
      <c r="C253" s="631" t="s">
        <v>46</v>
      </c>
      <c r="D253" s="631" t="s">
        <v>47</v>
      </c>
      <c r="E253" s="631" t="s">
        <v>48</v>
      </c>
      <c r="F253" s="631" t="s">
        <v>49</v>
      </c>
      <c r="G253" s="631" t="s">
        <v>50</v>
      </c>
      <c r="H253" s="631" t="s">
        <v>51</v>
      </c>
      <c r="I253" s="631" t="s">
        <v>52</v>
      </c>
      <c r="J253" s="635" t="s">
        <v>53</v>
      </c>
      <c r="K253" s="695"/>
      <c r="L253" s="695"/>
      <c r="M253" s="693"/>
      <c r="N253" s="631" t="s">
        <v>54</v>
      </c>
      <c r="O253" s="631" t="s">
        <v>55</v>
      </c>
      <c r="P253" s="109" t="s">
        <v>56</v>
      </c>
      <c r="Q253" s="109"/>
      <c r="R253" s="631" t="s">
        <v>57</v>
      </c>
      <c r="S253" s="631" t="s">
        <v>58</v>
      </c>
      <c r="T253" s="631" t="str">
        <f>T11</f>
        <v>CUMPLE CON EL REQUERIMIENTO OBLIGATORIO DE ESTAR CLASIFICADO EN LOS DOS CÓDIGOS DE LA CLASIFICAICÓN UNSPSC: 561115 y 561116.</v>
      </c>
      <c r="U253" s="110"/>
      <c r="V253" s="110"/>
      <c r="W253" s="41"/>
      <c r="X253" s="41"/>
      <c r="Y253" s="41"/>
      <c r="Z253" s="41"/>
      <c r="AA253" s="41"/>
      <c r="AB253" s="41"/>
      <c r="AC253" s="41"/>
      <c r="AD253" s="101"/>
      <c r="AE253" s="101"/>
      <c r="AF253" s="101"/>
      <c r="AG253" s="101"/>
      <c r="AH253" s="101"/>
      <c r="AI253" s="101"/>
    </row>
    <row r="254" spans="1:35" ht="111" hidden="1" customHeight="1">
      <c r="A254" s="101"/>
      <c r="B254" s="617"/>
      <c r="C254" s="617"/>
      <c r="D254" s="617"/>
      <c r="E254" s="617"/>
      <c r="F254" s="617"/>
      <c r="G254" s="617"/>
      <c r="H254" s="617"/>
      <c r="I254" s="617"/>
      <c r="J254" s="636" t="s">
        <v>72</v>
      </c>
      <c r="K254" s="695"/>
      <c r="L254" s="695"/>
      <c r="M254" s="693"/>
      <c r="N254" s="617"/>
      <c r="O254" s="617"/>
      <c r="P254" s="95" t="s">
        <v>15</v>
      </c>
      <c r="Q254" s="95" t="s">
        <v>62</v>
      </c>
      <c r="R254" s="617"/>
      <c r="S254" s="617"/>
      <c r="T254" s="617"/>
      <c r="U254" s="110"/>
      <c r="V254" s="110"/>
      <c r="W254" s="41"/>
      <c r="X254" s="41"/>
      <c r="Y254" s="41"/>
      <c r="Z254" s="41"/>
      <c r="AA254" s="41"/>
      <c r="AB254" s="41"/>
      <c r="AC254" s="41"/>
      <c r="AD254" s="101"/>
      <c r="AE254" s="101"/>
      <c r="AF254" s="101"/>
      <c r="AG254" s="101"/>
      <c r="AH254" s="101"/>
      <c r="AI254" s="101"/>
    </row>
    <row r="255" spans="1:35" ht="24.75" hidden="1" customHeight="1">
      <c r="A255" s="99"/>
      <c r="B255" s="697"/>
      <c r="C255" s="627"/>
      <c r="D255" s="627"/>
      <c r="E255" s="627"/>
      <c r="F255" s="627"/>
      <c r="G255" s="649"/>
      <c r="H255" s="639"/>
      <c r="I255" s="640"/>
      <c r="J255" s="102"/>
      <c r="K255" s="3"/>
      <c r="L255" s="102"/>
      <c r="M255" s="3"/>
      <c r="N255" s="620"/>
      <c r="O255" s="620"/>
      <c r="P255" s="627"/>
      <c r="Q255" s="691"/>
      <c r="R255" s="691"/>
      <c r="S255" s="706">
        <f>IF(COUNTIF(J255:M257,"CUMPLE")&gt;=1,(G255*I255),0)* (IF(N255="PRESENTÓ CERTIFICADO",1,0))* (IF(O255="ACORDE A ITEM 5.2.1 (T.R.)",1,0) )* ( IF(OR(Q255="SIN OBSERVACIÓN", Q255="REQUERIMIENTOS SUBSANADOS"),1,0)) *(IF(OR(R255="NINGUNO", R255="CUMPLEN CON LO SOLICITADO"),1,0))</f>
        <v>0</v>
      </c>
      <c r="T255" s="707"/>
      <c r="U255" s="81"/>
      <c r="V255" s="81"/>
      <c r="W255" s="41"/>
      <c r="X255" s="41"/>
      <c r="Y255" s="41"/>
      <c r="Z255" s="41"/>
      <c r="AA255" s="41"/>
      <c r="AB255" s="41"/>
      <c r="AC255" s="41"/>
      <c r="AD255" s="81"/>
      <c r="AE255" s="81"/>
      <c r="AF255" s="81"/>
      <c r="AG255" s="81"/>
      <c r="AH255" s="81"/>
      <c r="AI255" s="81"/>
    </row>
    <row r="256" spans="1:35" ht="24.75" hidden="1" customHeight="1">
      <c r="A256" s="99"/>
      <c r="B256" s="616"/>
      <c r="C256" s="616"/>
      <c r="D256" s="616"/>
      <c r="E256" s="616"/>
      <c r="F256" s="616"/>
      <c r="G256" s="616"/>
      <c r="H256" s="616"/>
      <c r="I256" s="616"/>
      <c r="J256" s="102"/>
      <c r="K256" s="3"/>
      <c r="L256" s="102"/>
      <c r="M256" s="3"/>
      <c r="N256" s="616"/>
      <c r="O256" s="616"/>
      <c r="P256" s="616"/>
      <c r="Q256" s="616"/>
      <c r="R256" s="616"/>
      <c r="S256" s="616"/>
      <c r="T256" s="616"/>
      <c r="U256" s="81"/>
      <c r="V256" s="81"/>
      <c r="W256" s="41"/>
      <c r="X256" s="41"/>
      <c r="Y256" s="41"/>
      <c r="Z256" s="41"/>
      <c r="AA256" s="41"/>
      <c r="AB256" s="41"/>
      <c r="AC256" s="41"/>
      <c r="AD256" s="81"/>
      <c r="AE256" s="81"/>
      <c r="AF256" s="81"/>
      <c r="AG256" s="81"/>
      <c r="AH256" s="81"/>
      <c r="AI256" s="81"/>
    </row>
    <row r="257" spans="1:35" ht="24.75" hidden="1" customHeight="1">
      <c r="A257" s="99"/>
      <c r="B257" s="617"/>
      <c r="C257" s="617"/>
      <c r="D257" s="617"/>
      <c r="E257" s="617"/>
      <c r="F257" s="617"/>
      <c r="G257" s="617"/>
      <c r="H257" s="617"/>
      <c r="I257" s="617"/>
      <c r="J257" s="102"/>
      <c r="K257" s="3"/>
      <c r="L257" s="102"/>
      <c r="M257" s="3"/>
      <c r="N257" s="617"/>
      <c r="O257" s="617"/>
      <c r="P257" s="617"/>
      <c r="Q257" s="617"/>
      <c r="R257" s="617"/>
      <c r="S257" s="617"/>
      <c r="T257" s="616"/>
      <c r="U257" s="81"/>
      <c r="V257" s="81"/>
      <c r="W257" s="41"/>
      <c r="X257" s="41"/>
      <c r="Y257" s="41"/>
      <c r="Z257" s="41"/>
      <c r="AA257" s="41"/>
      <c r="AB257" s="41"/>
      <c r="AC257" s="41"/>
      <c r="AD257" s="81"/>
      <c r="AE257" s="81"/>
      <c r="AF257" s="81"/>
      <c r="AG257" s="81"/>
      <c r="AH257" s="81"/>
      <c r="AI257" s="81"/>
    </row>
    <row r="258" spans="1:35" ht="24.75" hidden="1" customHeight="1">
      <c r="A258" s="99"/>
      <c r="B258" s="697"/>
      <c r="C258" s="638"/>
      <c r="D258" s="638"/>
      <c r="E258" s="638"/>
      <c r="F258" s="638"/>
      <c r="G258" s="642"/>
      <c r="H258" s="639"/>
      <c r="I258" s="641"/>
      <c r="J258" s="102"/>
      <c r="K258" s="3"/>
      <c r="L258" s="102"/>
      <c r="M258" s="3"/>
      <c r="N258" s="620"/>
      <c r="O258" s="620"/>
      <c r="P258" s="623"/>
      <c r="Q258" s="690"/>
      <c r="R258" s="690"/>
      <c r="S258" s="706">
        <f>IF(COUNTIF(J258:M260,"CUMPLE")&gt;=1,(G258*I258),0)* (IF(N258="PRESENTÓ CERTIFICADO",1,0))* (IF(O258="ACORDE A ITEM 5.2.1 (T.R.)",1,0) )* ( IF(OR(Q258="SIN OBSERVACIÓN", Q258="REQUERIMIENTOS SUBSANADOS"),1,0)) *(IF(OR(R258="NINGUNO", R258="CUMPLEN CON LO SOLICITADO"),1,0))</f>
        <v>0</v>
      </c>
      <c r="T258" s="616"/>
      <c r="U258" s="81"/>
      <c r="V258" s="81"/>
      <c r="W258" s="41"/>
      <c r="X258" s="41"/>
      <c r="Y258" s="41"/>
      <c r="Z258" s="41"/>
      <c r="AA258" s="41"/>
      <c r="AB258" s="41"/>
      <c r="AC258" s="41"/>
      <c r="AD258" s="81"/>
      <c r="AE258" s="81"/>
      <c r="AF258" s="81"/>
      <c r="AG258" s="81"/>
      <c r="AH258" s="81"/>
      <c r="AI258" s="81"/>
    </row>
    <row r="259" spans="1:35" ht="24.75" hidden="1" customHeight="1">
      <c r="A259" s="99"/>
      <c r="B259" s="616"/>
      <c r="C259" s="616"/>
      <c r="D259" s="616"/>
      <c r="E259" s="616"/>
      <c r="F259" s="616"/>
      <c r="G259" s="616"/>
      <c r="H259" s="616"/>
      <c r="I259" s="616"/>
      <c r="J259" s="102"/>
      <c r="K259" s="3"/>
      <c r="L259" s="102"/>
      <c r="M259" s="3"/>
      <c r="N259" s="616"/>
      <c r="O259" s="616"/>
      <c r="P259" s="616"/>
      <c r="Q259" s="616"/>
      <c r="R259" s="616"/>
      <c r="S259" s="616"/>
      <c r="T259" s="616"/>
      <c r="U259" s="81"/>
      <c r="V259" s="81"/>
      <c r="W259" s="41"/>
      <c r="X259" s="41"/>
      <c r="Y259" s="41"/>
      <c r="Z259" s="41"/>
      <c r="AA259" s="41"/>
      <c r="AB259" s="41"/>
      <c r="AC259" s="41"/>
      <c r="AD259" s="81"/>
      <c r="AE259" s="81"/>
      <c r="AF259" s="81"/>
      <c r="AG259" s="81"/>
      <c r="AH259" s="81"/>
      <c r="AI259" s="81"/>
    </row>
    <row r="260" spans="1:35" ht="24.75" hidden="1" customHeight="1">
      <c r="A260" s="99"/>
      <c r="B260" s="617"/>
      <c r="C260" s="617"/>
      <c r="D260" s="617"/>
      <c r="E260" s="617"/>
      <c r="F260" s="617"/>
      <c r="G260" s="617"/>
      <c r="H260" s="617"/>
      <c r="I260" s="617"/>
      <c r="J260" s="102"/>
      <c r="K260" s="3"/>
      <c r="L260" s="102"/>
      <c r="M260" s="3"/>
      <c r="N260" s="617"/>
      <c r="O260" s="617"/>
      <c r="P260" s="617"/>
      <c r="Q260" s="617"/>
      <c r="R260" s="617"/>
      <c r="S260" s="617"/>
      <c r="T260" s="616"/>
      <c r="U260" s="81"/>
      <c r="V260" s="81"/>
      <c r="W260" s="41"/>
      <c r="X260" s="41"/>
      <c r="Y260" s="41"/>
      <c r="Z260" s="41"/>
      <c r="AA260" s="41"/>
      <c r="AB260" s="41"/>
      <c r="AC260" s="41"/>
      <c r="AD260" s="81"/>
      <c r="AE260" s="81"/>
      <c r="AF260" s="81"/>
      <c r="AG260" s="81"/>
      <c r="AH260" s="81"/>
      <c r="AI260" s="81"/>
    </row>
    <row r="261" spans="1:35" ht="24.75" hidden="1" customHeight="1">
      <c r="A261" s="99"/>
      <c r="B261" s="697"/>
      <c r="C261" s="627"/>
      <c r="D261" s="627"/>
      <c r="E261" s="627"/>
      <c r="F261" s="627"/>
      <c r="G261" s="649"/>
      <c r="H261" s="639"/>
      <c r="I261" s="640"/>
      <c r="J261" s="102"/>
      <c r="K261" s="3"/>
      <c r="L261" s="102"/>
      <c r="M261" s="3"/>
      <c r="N261" s="620"/>
      <c r="O261" s="620"/>
      <c r="P261" s="627"/>
      <c r="Q261" s="691"/>
      <c r="R261" s="691"/>
      <c r="S261" s="706">
        <f>IF(COUNTIF(J261:M263,"CUMPLE")&gt;=1,(G261*I261),0)* (IF(N261="PRESENTÓ CERTIFICADO",1,0))* (IF(O261="ACORDE A ITEM 5.2.1 (T.R.)",1,0) )* ( IF(OR(Q261="SIN OBSERVACIÓN", Q261="REQUERIMIENTOS SUBSANADOS"),1,0)) *(IF(OR(R261="NINGUNO", R261="CUMPLEN CON LO SOLICITADO"),1,0))</f>
        <v>0</v>
      </c>
      <c r="T261" s="616"/>
      <c r="U261" s="81"/>
      <c r="V261" s="81"/>
      <c r="W261" s="41"/>
      <c r="X261" s="41"/>
      <c r="Y261" s="41"/>
      <c r="Z261" s="41"/>
      <c r="AA261" s="41"/>
      <c r="AB261" s="41"/>
      <c r="AC261" s="41"/>
      <c r="AD261" s="81"/>
      <c r="AE261" s="81"/>
      <c r="AF261" s="81"/>
      <c r="AG261" s="81"/>
      <c r="AH261" s="81"/>
      <c r="AI261" s="81"/>
    </row>
    <row r="262" spans="1:35" ht="24.75" hidden="1" customHeight="1">
      <c r="A262" s="99"/>
      <c r="B262" s="616"/>
      <c r="C262" s="616"/>
      <c r="D262" s="616"/>
      <c r="E262" s="616"/>
      <c r="F262" s="616"/>
      <c r="G262" s="616"/>
      <c r="H262" s="616"/>
      <c r="I262" s="616"/>
      <c r="J262" s="102"/>
      <c r="K262" s="3"/>
      <c r="L262" s="102"/>
      <c r="M262" s="3"/>
      <c r="N262" s="616"/>
      <c r="O262" s="616"/>
      <c r="P262" s="616"/>
      <c r="Q262" s="616"/>
      <c r="R262" s="616"/>
      <c r="S262" s="616"/>
      <c r="T262" s="616"/>
      <c r="U262" s="81"/>
      <c r="V262" s="81"/>
      <c r="W262" s="41"/>
      <c r="X262" s="41"/>
      <c r="Y262" s="41"/>
      <c r="Z262" s="41"/>
      <c r="AA262" s="41"/>
      <c r="AB262" s="41"/>
      <c r="AC262" s="41"/>
      <c r="AD262" s="81"/>
      <c r="AE262" s="81"/>
      <c r="AF262" s="81"/>
      <c r="AG262" s="81"/>
      <c r="AH262" s="81"/>
      <c r="AI262" s="81"/>
    </row>
    <row r="263" spans="1:35" ht="24.75" hidden="1" customHeight="1">
      <c r="A263" s="99"/>
      <c r="B263" s="617"/>
      <c r="C263" s="617"/>
      <c r="D263" s="617"/>
      <c r="E263" s="617"/>
      <c r="F263" s="617"/>
      <c r="G263" s="617"/>
      <c r="H263" s="617"/>
      <c r="I263" s="617"/>
      <c r="J263" s="102"/>
      <c r="K263" s="3"/>
      <c r="L263" s="102"/>
      <c r="M263" s="3"/>
      <c r="N263" s="617"/>
      <c r="O263" s="617"/>
      <c r="P263" s="617"/>
      <c r="Q263" s="617"/>
      <c r="R263" s="617"/>
      <c r="S263" s="617"/>
      <c r="T263" s="616"/>
      <c r="U263" s="81"/>
      <c r="V263" s="81"/>
      <c r="W263" s="41"/>
      <c r="X263" s="41"/>
      <c r="Y263" s="41"/>
      <c r="Z263" s="41"/>
      <c r="AA263" s="41"/>
      <c r="AB263" s="41"/>
      <c r="AC263" s="41"/>
      <c r="AD263" s="81"/>
      <c r="AE263" s="81"/>
      <c r="AF263" s="81"/>
      <c r="AG263" s="81"/>
      <c r="AH263" s="81"/>
      <c r="AI263" s="81"/>
    </row>
    <row r="264" spans="1:35" ht="24.75" hidden="1" customHeight="1">
      <c r="A264" s="99"/>
      <c r="B264" s="697"/>
      <c r="C264" s="638"/>
      <c r="D264" s="638"/>
      <c r="E264" s="638"/>
      <c r="F264" s="638"/>
      <c r="G264" s="642"/>
      <c r="H264" s="639"/>
      <c r="I264" s="641"/>
      <c r="J264" s="102"/>
      <c r="K264" s="3"/>
      <c r="L264" s="102"/>
      <c r="M264" s="3"/>
      <c r="N264" s="620"/>
      <c r="O264" s="620"/>
      <c r="P264" s="623"/>
      <c r="Q264" s="690"/>
      <c r="R264" s="690"/>
      <c r="S264" s="706">
        <f>IF(COUNTIF(J264:M266,"CUMPLE")&gt;=1,(G264*I264),0)* (IF(N264="PRESENTÓ CERTIFICADO",1,0))* (IF(O264="ACORDE A ITEM 5.2.1 (T.R.)",1,0) )* ( IF(OR(Q264="SIN OBSERVACIÓN", Q264="REQUERIMIENTOS SUBSANADOS"),1,0)) *(IF(OR(R264="NINGUNO", R264="CUMPLEN CON LO SOLICITADO"),1,0))</f>
        <v>0</v>
      </c>
      <c r="T264" s="616"/>
      <c r="U264" s="81"/>
      <c r="V264" s="81"/>
      <c r="W264" s="41"/>
      <c r="X264" s="41"/>
      <c r="Y264" s="41"/>
      <c r="Z264" s="41"/>
      <c r="AA264" s="41"/>
      <c r="AB264" s="41"/>
      <c r="AC264" s="41"/>
      <c r="AD264" s="81"/>
      <c r="AE264" s="81"/>
      <c r="AF264" s="81"/>
      <c r="AG264" s="81"/>
      <c r="AH264" s="81"/>
      <c r="AI264" s="81"/>
    </row>
    <row r="265" spans="1:35" ht="24.75" hidden="1" customHeight="1">
      <c r="A265" s="99"/>
      <c r="B265" s="616"/>
      <c r="C265" s="616"/>
      <c r="D265" s="616"/>
      <c r="E265" s="616"/>
      <c r="F265" s="616"/>
      <c r="G265" s="616"/>
      <c r="H265" s="616"/>
      <c r="I265" s="616"/>
      <c r="J265" s="102"/>
      <c r="K265" s="3"/>
      <c r="L265" s="102"/>
      <c r="M265" s="3"/>
      <c r="N265" s="616"/>
      <c r="O265" s="616"/>
      <c r="P265" s="616"/>
      <c r="Q265" s="616"/>
      <c r="R265" s="616"/>
      <c r="S265" s="616"/>
      <c r="T265" s="616"/>
      <c r="U265" s="81"/>
      <c r="V265" s="81"/>
      <c r="W265" s="41"/>
      <c r="X265" s="41"/>
      <c r="Y265" s="41"/>
      <c r="Z265" s="41"/>
      <c r="AA265" s="41"/>
      <c r="AB265" s="41"/>
      <c r="AC265" s="41"/>
      <c r="AD265" s="81"/>
      <c r="AE265" s="81"/>
      <c r="AF265" s="81"/>
      <c r="AG265" s="81"/>
      <c r="AH265" s="81"/>
      <c r="AI265" s="81"/>
    </row>
    <row r="266" spans="1:35" ht="24.75" hidden="1" customHeight="1">
      <c r="A266" s="99"/>
      <c r="B266" s="617"/>
      <c r="C266" s="617"/>
      <c r="D266" s="617"/>
      <c r="E266" s="617"/>
      <c r="F266" s="617"/>
      <c r="G266" s="617"/>
      <c r="H266" s="617"/>
      <c r="I266" s="617"/>
      <c r="J266" s="102"/>
      <c r="K266" s="3"/>
      <c r="L266" s="102"/>
      <c r="M266" s="3"/>
      <c r="N266" s="617"/>
      <c r="O266" s="617"/>
      <c r="P266" s="617"/>
      <c r="Q266" s="617"/>
      <c r="R266" s="617"/>
      <c r="S266" s="617"/>
      <c r="T266" s="616"/>
      <c r="U266" s="81"/>
      <c r="V266" s="81"/>
      <c r="W266" s="41"/>
      <c r="X266" s="41"/>
      <c r="Y266" s="41"/>
      <c r="Z266" s="41"/>
      <c r="AA266" s="41"/>
      <c r="AB266" s="41"/>
      <c r="AC266" s="41"/>
      <c r="AD266" s="81"/>
      <c r="AE266" s="81"/>
      <c r="AF266" s="81"/>
      <c r="AG266" s="81"/>
      <c r="AH266" s="81"/>
      <c r="AI266" s="81"/>
    </row>
    <row r="267" spans="1:35" ht="24.75" hidden="1" customHeight="1">
      <c r="A267" s="99"/>
      <c r="B267" s="697"/>
      <c r="C267" s="627"/>
      <c r="D267" s="627"/>
      <c r="E267" s="627"/>
      <c r="F267" s="627"/>
      <c r="G267" s="649"/>
      <c r="H267" s="639"/>
      <c r="I267" s="640"/>
      <c r="J267" s="102"/>
      <c r="K267" s="3"/>
      <c r="L267" s="102"/>
      <c r="M267" s="3"/>
      <c r="N267" s="620"/>
      <c r="O267" s="620"/>
      <c r="P267" s="627"/>
      <c r="Q267" s="691"/>
      <c r="R267" s="691"/>
      <c r="S267" s="706">
        <f>IF(COUNTIF(J267:M269,"CUMPLE")&gt;=1,(G267*I267),0)* (IF(N267="PRESENTÓ CERTIFICADO",1,0))* (IF(O267="ACORDE A ITEM 5.2.1 (T.R.)",1,0) )* ( IF(OR(Q267="SIN OBSERVACIÓN", Q267="REQUERIMIENTOS SUBSANADOS"),1,0)) *(IF(OR(R267="NINGUNO", R267="CUMPLEN CON LO SOLICITADO"),1,0))</f>
        <v>0</v>
      </c>
      <c r="T267" s="616"/>
      <c r="U267" s="81"/>
      <c r="V267" s="81"/>
      <c r="W267" s="41"/>
      <c r="X267" s="41"/>
      <c r="Y267" s="41"/>
      <c r="Z267" s="41"/>
      <c r="AA267" s="41"/>
      <c r="AB267" s="41"/>
      <c r="AC267" s="41"/>
      <c r="AD267" s="81"/>
      <c r="AE267" s="81"/>
      <c r="AF267" s="81"/>
      <c r="AG267" s="81"/>
      <c r="AH267" s="81"/>
      <c r="AI267" s="81"/>
    </row>
    <row r="268" spans="1:35" ht="24.75" hidden="1" customHeight="1">
      <c r="A268" s="99"/>
      <c r="B268" s="616"/>
      <c r="C268" s="616"/>
      <c r="D268" s="616"/>
      <c r="E268" s="616"/>
      <c r="F268" s="616"/>
      <c r="G268" s="616"/>
      <c r="H268" s="616"/>
      <c r="I268" s="616"/>
      <c r="J268" s="102"/>
      <c r="K268" s="3"/>
      <c r="L268" s="102"/>
      <c r="M268" s="3"/>
      <c r="N268" s="616"/>
      <c r="O268" s="616"/>
      <c r="P268" s="616"/>
      <c r="Q268" s="616"/>
      <c r="R268" s="616"/>
      <c r="S268" s="616"/>
      <c r="T268" s="616"/>
      <c r="U268" s="81"/>
      <c r="V268" s="81"/>
      <c r="W268" s="41"/>
      <c r="X268" s="41"/>
      <c r="Y268" s="41"/>
      <c r="Z268" s="41"/>
      <c r="AA268" s="41"/>
      <c r="AB268" s="41"/>
      <c r="AC268" s="41"/>
      <c r="AD268" s="81"/>
      <c r="AE268" s="81"/>
      <c r="AF268" s="81"/>
      <c r="AG268" s="81"/>
      <c r="AH268" s="81"/>
      <c r="AI268" s="81"/>
    </row>
    <row r="269" spans="1:35" ht="24.75" hidden="1" customHeight="1">
      <c r="A269" s="99"/>
      <c r="B269" s="617"/>
      <c r="C269" s="617"/>
      <c r="D269" s="617"/>
      <c r="E269" s="617"/>
      <c r="F269" s="617"/>
      <c r="G269" s="617"/>
      <c r="H269" s="617"/>
      <c r="I269" s="617"/>
      <c r="J269" s="102"/>
      <c r="K269" s="3"/>
      <c r="L269" s="102"/>
      <c r="M269" s="3"/>
      <c r="N269" s="617"/>
      <c r="O269" s="617"/>
      <c r="P269" s="617"/>
      <c r="Q269" s="617"/>
      <c r="R269" s="617"/>
      <c r="S269" s="617"/>
      <c r="T269" s="617"/>
      <c r="U269" s="81"/>
      <c r="V269" s="81"/>
      <c r="W269" s="41"/>
      <c r="X269" s="41"/>
      <c r="Y269" s="41"/>
      <c r="Z269" s="41"/>
      <c r="AA269" s="81"/>
      <c r="AB269" s="81"/>
      <c r="AC269" s="81"/>
      <c r="AD269" s="81"/>
      <c r="AE269" s="81"/>
      <c r="AF269" s="81"/>
      <c r="AG269" s="81"/>
      <c r="AH269" s="81"/>
      <c r="AI269" s="81"/>
    </row>
    <row r="270" spans="1:35" ht="24.75" hidden="1" customHeight="1">
      <c r="A270" s="78"/>
      <c r="B270" s="698"/>
      <c r="C270" s="699"/>
      <c r="D270" s="699"/>
      <c r="E270" s="699"/>
      <c r="F270" s="699"/>
      <c r="G270" s="699"/>
      <c r="H270" s="699"/>
      <c r="I270" s="699"/>
      <c r="J270" s="699"/>
      <c r="K270" s="699"/>
      <c r="L270" s="699"/>
      <c r="M270" s="699"/>
      <c r="N270" s="699"/>
      <c r="O270" s="700"/>
      <c r="P270" s="692" t="s">
        <v>69</v>
      </c>
      <c r="Q270" s="693"/>
      <c r="R270" s="129"/>
      <c r="S270" s="130">
        <f>IF(T255="SI",SUM(S255:S269),0)</f>
        <v>0</v>
      </c>
      <c r="T270" s="705" t="str">
        <f>IF(S271=" "," ",IF(S271&gt;=$H$6,"CUMPLE","NO CUMPLE"))</f>
        <v>NO CUMPLE</v>
      </c>
      <c r="U270" s="78"/>
      <c r="V270" s="78"/>
      <c r="W270" s="41"/>
      <c r="X270" s="41"/>
      <c r="Y270" s="41"/>
      <c r="Z270" s="41"/>
      <c r="AA270" s="78"/>
      <c r="AB270" s="78"/>
      <c r="AC270" s="78"/>
      <c r="AD270" s="78"/>
      <c r="AE270" s="78"/>
      <c r="AF270" s="78"/>
      <c r="AG270" s="78"/>
      <c r="AH270" s="78"/>
      <c r="AI270" s="78"/>
    </row>
    <row r="271" spans="1:35" ht="24.75" hidden="1" customHeight="1">
      <c r="A271" s="81"/>
      <c r="B271" s="701"/>
      <c r="C271" s="702"/>
      <c r="D271" s="702"/>
      <c r="E271" s="702"/>
      <c r="F271" s="702"/>
      <c r="G271" s="702"/>
      <c r="H271" s="702"/>
      <c r="I271" s="702"/>
      <c r="J271" s="702"/>
      <c r="K271" s="702"/>
      <c r="L271" s="702"/>
      <c r="M271" s="702"/>
      <c r="N271" s="702"/>
      <c r="O271" s="703"/>
      <c r="P271" s="692" t="s">
        <v>70</v>
      </c>
      <c r="Q271" s="693"/>
      <c r="R271" s="129"/>
      <c r="S271" s="131">
        <f>IFERROR((S270/$P$6)," ")</f>
        <v>0</v>
      </c>
      <c r="T271" s="617"/>
      <c r="U271" s="81"/>
      <c r="V271" s="81"/>
      <c r="W271" s="41"/>
      <c r="X271" s="41"/>
      <c r="Y271" s="41"/>
      <c r="Z271" s="41"/>
      <c r="AA271" s="81"/>
      <c r="AB271" s="81"/>
      <c r="AC271" s="81"/>
      <c r="AD271" s="81"/>
      <c r="AE271" s="81"/>
      <c r="AF271" s="81"/>
      <c r="AG271" s="81"/>
      <c r="AH271" s="81"/>
      <c r="AI271" s="81"/>
    </row>
    <row r="272" spans="1:35" ht="30" hidden="1" customHeight="1">
      <c r="A272" s="41"/>
      <c r="B272" s="41"/>
      <c r="C272" s="41"/>
      <c r="D272" s="41"/>
      <c r="E272" s="121"/>
      <c r="F272" s="122"/>
      <c r="G272" s="122"/>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row>
    <row r="273" spans="1:35" ht="30" hidden="1" customHeight="1">
      <c r="A273" s="41"/>
      <c r="B273" s="41"/>
      <c r="C273" s="41"/>
      <c r="D273" s="41"/>
      <c r="E273" s="121"/>
      <c r="F273" s="122"/>
      <c r="G273" s="122"/>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row>
    <row r="274" spans="1:35" ht="36" hidden="1" customHeight="1">
      <c r="A274" s="41"/>
      <c r="B274" s="123">
        <v>13</v>
      </c>
      <c r="C274" s="704" t="s">
        <v>71</v>
      </c>
      <c r="D274" s="695"/>
      <c r="E274" s="693"/>
      <c r="F274" s="694">
        <f>IFERROR(VLOOKUP(B274,LISTA_OFERENTES,2,FALSE)," ")</f>
        <v>0</v>
      </c>
      <c r="G274" s="695"/>
      <c r="H274" s="695"/>
      <c r="I274" s="695"/>
      <c r="J274" s="695"/>
      <c r="K274" s="695"/>
      <c r="L274" s="695"/>
      <c r="M274" s="695"/>
      <c r="N274" s="695"/>
      <c r="O274" s="693"/>
      <c r="P274" s="696" t="s">
        <v>44</v>
      </c>
      <c r="Q274" s="695"/>
      <c r="R274" s="693"/>
      <c r="S274" s="124">
        <f>5-(INT(COUNTBLANK(C277:C291))-10)</f>
        <v>0</v>
      </c>
      <c r="T274" s="78"/>
      <c r="U274" s="41"/>
      <c r="V274" s="41"/>
      <c r="W274" s="41"/>
      <c r="X274" s="41"/>
      <c r="Y274" s="41"/>
      <c r="Z274" s="41"/>
      <c r="AA274" s="41"/>
      <c r="AB274" s="41"/>
      <c r="AC274" s="41"/>
      <c r="AD274" s="41"/>
      <c r="AE274" s="41"/>
      <c r="AF274" s="41"/>
      <c r="AG274" s="41"/>
      <c r="AH274" s="41"/>
      <c r="AI274" s="41"/>
    </row>
    <row r="275" spans="1:35" ht="30" hidden="1" customHeight="1">
      <c r="A275" s="101"/>
      <c r="B275" s="651" t="s">
        <v>45</v>
      </c>
      <c r="C275" s="631" t="s">
        <v>46</v>
      </c>
      <c r="D275" s="631" t="s">
        <v>47</v>
      </c>
      <c r="E275" s="631" t="s">
        <v>48</v>
      </c>
      <c r="F275" s="631" t="s">
        <v>49</v>
      </c>
      <c r="G275" s="631" t="s">
        <v>50</v>
      </c>
      <c r="H275" s="631" t="s">
        <v>51</v>
      </c>
      <c r="I275" s="631" t="s">
        <v>52</v>
      </c>
      <c r="J275" s="635" t="s">
        <v>53</v>
      </c>
      <c r="K275" s="695"/>
      <c r="L275" s="695"/>
      <c r="M275" s="693"/>
      <c r="N275" s="631" t="s">
        <v>54</v>
      </c>
      <c r="O275" s="631" t="s">
        <v>55</v>
      </c>
      <c r="P275" s="109" t="s">
        <v>56</v>
      </c>
      <c r="Q275" s="109"/>
      <c r="R275" s="631" t="s">
        <v>57</v>
      </c>
      <c r="S275" s="631" t="s">
        <v>58</v>
      </c>
      <c r="T275" s="631" t="str">
        <f>T11</f>
        <v>CUMPLE CON EL REQUERIMIENTO OBLIGATORIO DE ESTAR CLASIFICADO EN LOS DOS CÓDIGOS DE LA CLASIFICAICÓN UNSPSC: 561115 y 561116.</v>
      </c>
      <c r="U275" s="110"/>
      <c r="V275" s="110"/>
      <c r="W275" s="41"/>
      <c r="X275" s="41"/>
      <c r="Y275" s="41"/>
      <c r="Z275" s="41"/>
      <c r="AA275" s="41"/>
      <c r="AB275" s="41"/>
      <c r="AC275" s="41"/>
      <c r="AD275" s="101"/>
      <c r="AE275" s="101"/>
      <c r="AF275" s="101"/>
      <c r="AG275" s="101"/>
      <c r="AH275" s="101"/>
      <c r="AI275" s="101"/>
    </row>
    <row r="276" spans="1:35" ht="105" hidden="1" customHeight="1">
      <c r="A276" s="101"/>
      <c r="B276" s="617"/>
      <c r="C276" s="617"/>
      <c r="D276" s="617"/>
      <c r="E276" s="617"/>
      <c r="F276" s="617"/>
      <c r="G276" s="617"/>
      <c r="H276" s="617"/>
      <c r="I276" s="617"/>
      <c r="J276" s="636" t="s">
        <v>72</v>
      </c>
      <c r="K276" s="695"/>
      <c r="L276" s="695"/>
      <c r="M276" s="693"/>
      <c r="N276" s="617"/>
      <c r="O276" s="617"/>
      <c r="P276" s="95" t="s">
        <v>15</v>
      </c>
      <c r="Q276" s="95" t="s">
        <v>62</v>
      </c>
      <c r="R276" s="617"/>
      <c r="S276" s="617"/>
      <c r="T276" s="617"/>
      <c r="U276" s="110"/>
      <c r="V276" s="110"/>
      <c r="W276" s="41"/>
      <c r="X276" s="41"/>
      <c r="Y276" s="41"/>
      <c r="Z276" s="41"/>
      <c r="AA276" s="41"/>
      <c r="AB276" s="41"/>
      <c r="AC276" s="41"/>
      <c r="AD276" s="101"/>
      <c r="AE276" s="101"/>
      <c r="AF276" s="101"/>
      <c r="AG276" s="101"/>
      <c r="AH276" s="101"/>
      <c r="AI276" s="101"/>
    </row>
    <row r="277" spans="1:35" ht="24.75" hidden="1" customHeight="1">
      <c r="A277" s="99"/>
      <c r="B277" s="697">
        <v>1</v>
      </c>
      <c r="C277" s="627"/>
      <c r="D277" s="627"/>
      <c r="E277" s="627"/>
      <c r="F277" s="627"/>
      <c r="G277" s="649"/>
      <c r="H277" s="639"/>
      <c r="I277" s="640"/>
      <c r="J277" s="102"/>
      <c r="K277" s="3"/>
      <c r="L277" s="102"/>
      <c r="M277" s="3"/>
      <c r="N277" s="620"/>
      <c r="O277" s="620"/>
      <c r="P277" s="627"/>
      <c r="Q277" s="691"/>
      <c r="R277" s="691"/>
      <c r="S277" s="706">
        <f>IF(COUNTIF(J277:M279,"CUMPLE")&gt;=1,(G277*I277),0)* (IF(N277="PRESENTÓ CERTIFICADO",1,0))* (IF(O277="ACORDE A ITEM 5.2.1 (T.R.)",1,0) )* ( IF(OR(Q277="SIN OBSERVACIÓN", Q277="REQUERIMIENTOS SUBSANADOS"),1,0)) *(IF(OR(R277="NINGUNO", R277="CUMPLEN CON LO SOLICITADO"),1,0))</f>
        <v>0</v>
      </c>
      <c r="T277" s="707"/>
      <c r="U277" s="81"/>
      <c r="V277" s="81"/>
      <c r="W277" s="41"/>
      <c r="X277" s="41"/>
      <c r="Y277" s="41"/>
      <c r="Z277" s="41"/>
      <c r="AA277" s="41"/>
      <c r="AB277" s="41"/>
      <c r="AC277" s="41"/>
      <c r="AD277" s="81"/>
      <c r="AE277" s="81"/>
      <c r="AF277" s="81"/>
      <c r="AG277" s="81"/>
      <c r="AH277" s="81"/>
      <c r="AI277" s="81"/>
    </row>
    <row r="278" spans="1:35" ht="24.75" hidden="1" customHeight="1">
      <c r="A278" s="99"/>
      <c r="B278" s="616"/>
      <c r="C278" s="616"/>
      <c r="D278" s="616"/>
      <c r="E278" s="616"/>
      <c r="F278" s="616"/>
      <c r="G278" s="616"/>
      <c r="H278" s="616"/>
      <c r="I278" s="616"/>
      <c r="J278" s="102"/>
      <c r="K278" s="3"/>
      <c r="L278" s="102"/>
      <c r="M278" s="3"/>
      <c r="N278" s="616"/>
      <c r="O278" s="616"/>
      <c r="P278" s="616"/>
      <c r="Q278" s="616"/>
      <c r="R278" s="616"/>
      <c r="S278" s="616"/>
      <c r="T278" s="616"/>
      <c r="U278" s="81"/>
      <c r="V278" s="81"/>
      <c r="W278" s="41"/>
      <c r="X278" s="41"/>
      <c r="Y278" s="41"/>
      <c r="Z278" s="41"/>
      <c r="AA278" s="41"/>
      <c r="AB278" s="41"/>
      <c r="AC278" s="41"/>
      <c r="AD278" s="81"/>
      <c r="AE278" s="81"/>
      <c r="AF278" s="81"/>
      <c r="AG278" s="81"/>
      <c r="AH278" s="81"/>
      <c r="AI278" s="81"/>
    </row>
    <row r="279" spans="1:35" ht="24.75" hidden="1" customHeight="1">
      <c r="A279" s="99"/>
      <c r="B279" s="617"/>
      <c r="C279" s="617"/>
      <c r="D279" s="617"/>
      <c r="E279" s="617"/>
      <c r="F279" s="617"/>
      <c r="G279" s="617"/>
      <c r="H279" s="617"/>
      <c r="I279" s="617"/>
      <c r="J279" s="102"/>
      <c r="K279" s="3"/>
      <c r="L279" s="102"/>
      <c r="M279" s="3"/>
      <c r="N279" s="617"/>
      <c r="O279" s="617"/>
      <c r="P279" s="617"/>
      <c r="Q279" s="617"/>
      <c r="R279" s="617"/>
      <c r="S279" s="617"/>
      <c r="T279" s="616"/>
      <c r="U279" s="81"/>
      <c r="V279" s="81"/>
      <c r="W279" s="41"/>
      <c r="X279" s="41"/>
      <c r="Y279" s="41"/>
      <c r="Z279" s="41"/>
      <c r="AA279" s="41"/>
      <c r="AB279" s="41"/>
      <c r="AC279" s="41"/>
      <c r="AD279" s="81"/>
      <c r="AE279" s="81"/>
      <c r="AF279" s="81"/>
      <c r="AG279" s="81"/>
      <c r="AH279" s="81"/>
      <c r="AI279" s="81"/>
    </row>
    <row r="280" spans="1:35" ht="24.75" hidden="1" customHeight="1">
      <c r="A280" s="99"/>
      <c r="B280" s="697">
        <v>2</v>
      </c>
      <c r="C280" s="638"/>
      <c r="D280" s="638"/>
      <c r="E280" s="638"/>
      <c r="F280" s="638"/>
      <c r="G280" s="642"/>
      <c r="H280" s="639"/>
      <c r="I280" s="641"/>
      <c r="J280" s="102"/>
      <c r="K280" s="3"/>
      <c r="L280" s="102"/>
      <c r="M280" s="3"/>
      <c r="N280" s="620"/>
      <c r="O280" s="620"/>
      <c r="P280" s="623"/>
      <c r="Q280" s="690"/>
      <c r="R280" s="690"/>
      <c r="S280" s="706">
        <f>IF(COUNTIF(J280:M282,"CUMPLE")&gt;=1,(G280*I280),0)* (IF(N280="PRESENTÓ CERTIFICADO",1,0))* (IF(O280="ACORDE A ITEM 5.2.1 (T.R.)",1,0) )* ( IF(OR(Q280="SIN OBSERVACIÓN", Q280="REQUERIMIENTOS SUBSANADOS"),1,0)) *(IF(OR(R280="NINGUNO", R280="CUMPLEN CON LO SOLICITADO"),1,0))</f>
        <v>0</v>
      </c>
      <c r="T280" s="616"/>
      <c r="U280" s="81"/>
      <c r="V280" s="81"/>
      <c r="W280" s="41"/>
      <c r="X280" s="41"/>
      <c r="Y280" s="41"/>
      <c r="Z280" s="41"/>
      <c r="AA280" s="41"/>
      <c r="AB280" s="41"/>
      <c r="AC280" s="41"/>
      <c r="AD280" s="81"/>
      <c r="AE280" s="81"/>
      <c r="AF280" s="81"/>
      <c r="AG280" s="81"/>
      <c r="AH280" s="81"/>
      <c r="AI280" s="81"/>
    </row>
    <row r="281" spans="1:35" ht="24.75" hidden="1" customHeight="1">
      <c r="A281" s="99"/>
      <c r="B281" s="616"/>
      <c r="C281" s="616"/>
      <c r="D281" s="616"/>
      <c r="E281" s="616"/>
      <c r="F281" s="616"/>
      <c r="G281" s="616"/>
      <c r="H281" s="616"/>
      <c r="I281" s="616"/>
      <c r="J281" s="102"/>
      <c r="K281" s="3"/>
      <c r="L281" s="102"/>
      <c r="M281" s="3"/>
      <c r="N281" s="616"/>
      <c r="O281" s="616"/>
      <c r="P281" s="616"/>
      <c r="Q281" s="616"/>
      <c r="R281" s="616"/>
      <c r="S281" s="616"/>
      <c r="T281" s="616"/>
      <c r="U281" s="81"/>
      <c r="V281" s="81"/>
      <c r="W281" s="41"/>
      <c r="X281" s="41"/>
      <c r="Y281" s="41"/>
      <c r="Z281" s="41"/>
      <c r="AA281" s="41"/>
      <c r="AB281" s="41"/>
      <c r="AC281" s="41"/>
      <c r="AD281" s="81"/>
      <c r="AE281" s="81"/>
      <c r="AF281" s="81"/>
      <c r="AG281" s="81"/>
      <c r="AH281" s="81"/>
      <c r="AI281" s="81"/>
    </row>
    <row r="282" spans="1:35" ht="24.75" hidden="1" customHeight="1">
      <c r="A282" s="99"/>
      <c r="B282" s="617"/>
      <c r="C282" s="617"/>
      <c r="D282" s="617"/>
      <c r="E282" s="617"/>
      <c r="F282" s="617"/>
      <c r="G282" s="617"/>
      <c r="H282" s="617"/>
      <c r="I282" s="617"/>
      <c r="J282" s="102"/>
      <c r="K282" s="3"/>
      <c r="L282" s="102"/>
      <c r="M282" s="3"/>
      <c r="N282" s="617"/>
      <c r="O282" s="617"/>
      <c r="P282" s="617"/>
      <c r="Q282" s="617"/>
      <c r="R282" s="617"/>
      <c r="S282" s="617"/>
      <c r="T282" s="616"/>
      <c r="U282" s="81"/>
      <c r="V282" s="81"/>
      <c r="W282" s="41"/>
      <c r="X282" s="41"/>
      <c r="Y282" s="41"/>
      <c r="Z282" s="41"/>
      <c r="AA282" s="41"/>
      <c r="AB282" s="41"/>
      <c r="AC282" s="41"/>
      <c r="AD282" s="81"/>
      <c r="AE282" s="81"/>
      <c r="AF282" s="81"/>
      <c r="AG282" s="81"/>
      <c r="AH282" s="81"/>
      <c r="AI282" s="81"/>
    </row>
    <row r="283" spans="1:35" ht="24.75" hidden="1" customHeight="1">
      <c r="A283" s="99"/>
      <c r="B283" s="697">
        <v>3</v>
      </c>
      <c r="C283" s="627"/>
      <c r="D283" s="627"/>
      <c r="E283" s="627"/>
      <c r="F283" s="627"/>
      <c r="G283" s="649"/>
      <c r="H283" s="639"/>
      <c r="I283" s="640"/>
      <c r="J283" s="102"/>
      <c r="K283" s="3"/>
      <c r="L283" s="102"/>
      <c r="M283" s="3"/>
      <c r="N283" s="620"/>
      <c r="O283" s="620"/>
      <c r="P283" s="627"/>
      <c r="Q283" s="691"/>
      <c r="R283" s="691"/>
      <c r="S283" s="706">
        <f>IF(COUNTIF(J283:M285,"CUMPLE")&gt;=1,(G283*I283),0)* (IF(N283="PRESENTÓ CERTIFICADO",1,0))* (IF(O283="ACORDE A ITEM 5.2.1 (T.R.)",1,0) )* ( IF(OR(Q283="SIN OBSERVACIÓN", Q283="REQUERIMIENTOS SUBSANADOS"),1,0)) *(IF(OR(R283="NINGUNO", R283="CUMPLEN CON LO SOLICITADO"),1,0))</f>
        <v>0</v>
      </c>
      <c r="T283" s="616"/>
      <c r="U283" s="81"/>
      <c r="V283" s="81"/>
      <c r="W283" s="41"/>
      <c r="X283" s="41"/>
      <c r="Y283" s="41"/>
      <c r="Z283" s="41"/>
      <c r="AA283" s="41"/>
      <c r="AB283" s="41"/>
      <c r="AC283" s="41"/>
      <c r="AD283" s="81"/>
      <c r="AE283" s="81"/>
      <c r="AF283" s="81"/>
      <c r="AG283" s="81"/>
      <c r="AH283" s="81"/>
      <c r="AI283" s="81"/>
    </row>
    <row r="284" spans="1:35" ht="24.75" hidden="1" customHeight="1">
      <c r="A284" s="99"/>
      <c r="B284" s="616"/>
      <c r="C284" s="616"/>
      <c r="D284" s="616"/>
      <c r="E284" s="616"/>
      <c r="F284" s="616"/>
      <c r="G284" s="616"/>
      <c r="H284" s="616"/>
      <c r="I284" s="616"/>
      <c r="J284" s="102"/>
      <c r="K284" s="3"/>
      <c r="L284" s="102"/>
      <c r="M284" s="3"/>
      <c r="N284" s="616"/>
      <c r="O284" s="616"/>
      <c r="P284" s="616"/>
      <c r="Q284" s="616"/>
      <c r="R284" s="616"/>
      <c r="S284" s="616"/>
      <c r="T284" s="616"/>
      <c r="U284" s="81"/>
      <c r="V284" s="81"/>
      <c r="W284" s="41"/>
      <c r="X284" s="41"/>
      <c r="Y284" s="41"/>
      <c r="Z284" s="41"/>
      <c r="AA284" s="41"/>
      <c r="AB284" s="41"/>
      <c r="AC284" s="41"/>
      <c r="AD284" s="81"/>
      <c r="AE284" s="81"/>
      <c r="AF284" s="81"/>
      <c r="AG284" s="81"/>
      <c r="AH284" s="81"/>
      <c r="AI284" s="81"/>
    </row>
    <row r="285" spans="1:35" ht="24.75" hidden="1" customHeight="1">
      <c r="A285" s="99"/>
      <c r="B285" s="617"/>
      <c r="C285" s="617"/>
      <c r="D285" s="617"/>
      <c r="E285" s="617"/>
      <c r="F285" s="617"/>
      <c r="G285" s="617"/>
      <c r="H285" s="617"/>
      <c r="I285" s="617"/>
      <c r="J285" s="102"/>
      <c r="K285" s="3"/>
      <c r="L285" s="102"/>
      <c r="M285" s="3"/>
      <c r="N285" s="617"/>
      <c r="O285" s="617"/>
      <c r="P285" s="617"/>
      <c r="Q285" s="617"/>
      <c r="R285" s="617"/>
      <c r="S285" s="617"/>
      <c r="T285" s="616"/>
      <c r="U285" s="81"/>
      <c r="V285" s="81"/>
      <c r="W285" s="41"/>
      <c r="X285" s="41"/>
      <c r="Y285" s="41"/>
      <c r="Z285" s="41"/>
      <c r="AA285" s="41"/>
      <c r="AB285" s="41"/>
      <c r="AC285" s="41"/>
      <c r="AD285" s="81"/>
      <c r="AE285" s="81"/>
      <c r="AF285" s="81"/>
      <c r="AG285" s="81"/>
      <c r="AH285" s="81"/>
      <c r="AI285" s="81"/>
    </row>
    <row r="286" spans="1:35" ht="24.75" hidden="1" customHeight="1">
      <c r="A286" s="99"/>
      <c r="B286" s="697">
        <v>4</v>
      </c>
      <c r="C286" s="638"/>
      <c r="D286" s="638"/>
      <c r="E286" s="638"/>
      <c r="F286" s="638"/>
      <c r="G286" s="642"/>
      <c r="H286" s="639"/>
      <c r="I286" s="641"/>
      <c r="J286" s="102"/>
      <c r="K286" s="3"/>
      <c r="L286" s="102"/>
      <c r="M286" s="3"/>
      <c r="N286" s="620"/>
      <c r="O286" s="620"/>
      <c r="P286" s="623"/>
      <c r="Q286" s="690"/>
      <c r="R286" s="690"/>
      <c r="S286" s="706">
        <f>IF(COUNTIF(J286:M288,"CUMPLE")&gt;=1,(G286*I286),0)* (IF(N286="PRESENTÓ CERTIFICADO",1,0))* (IF(O286="ACORDE A ITEM 5.2.1 (T.R.)",1,0) )* ( IF(OR(Q286="SIN OBSERVACIÓN", Q286="REQUERIMIENTOS SUBSANADOS"),1,0)) *(IF(OR(R286="NINGUNO", R286="CUMPLEN CON LO SOLICITADO"),1,0))</f>
        <v>0</v>
      </c>
      <c r="T286" s="616"/>
      <c r="U286" s="81"/>
      <c r="V286" s="81"/>
      <c r="W286" s="41"/>
      <c r="X286" s="41"/>
      <c r="Y286" s="41"/>
      <c r="Z286" s="41"/>
      <c r="AA286" s="41"/>
      <c r="AB286" s="41"/>
      <c r="AC286" s="41"/>
      <c r="AD286" s="81"/>
      <c r="AE286" s="81"/>
      <c r="AF286" s="81"/>
      <c r="AG286" s="81"/>
      <c r="AH286" s="81"/>
      <c r="AI286" s="81"/>
    </row>
    <row r="287" spans="1:35" ht="24.75" hidden="1" customHeight="1">
      <c r="A287" s="99"/>
      <c r="B287" s="616"/>
      <c r="C287" s="616"/>
      <c r="D287" s="616"/>
      <c r="E287" s="616"/>
      <c r="F287" s="616"/>
      <c r="G287" s="616"/>
      <c r="H287" s="616"/>
      <c r="I287" s="616"/>
      <c r="J287" s="102"/>
      <c r="K287" s="3"/>
      <c r="L287" s="102"/>
      <c r="M287" s="3"/>
      <c r="N287" s="616"/>
      <c r="O287" s="616"/>
      <c r="P287" s="616"/>
      <c r="Q287" s="616"/>
      <c r="R287" s="616"/>
      <c r="S287" s="616"/>
      <c r="T287" s="616"/>
      <c r="U287" s="81"/>
      <c r="V287" s="81"/>
      <c r="W287" s="41"/>
      <c r="X287" s="41"/>
      <c r="Y287" s="41"/>
      <c r="Z287" s="41"/>
      <c r="AA287" s="41"/>
      <c r="AB287" s="41"/>
      <c r="AC287" s="41"/>
      <c r="AD287" s="81"/>
      <c r="AE287" s="81"/>
      <c r="AF287" s="81"/>
      <c r="AG287" s="81"/>
      <c r="AH287" s="81"/>
      <c r="AI287" s="81"/>
    </row>
    <row r="288" spans="1:35" ht="24.75" hidden="1" customHeight="1">
      <c r="A288" s="99"/>
      <c r="B288" s="617"/>
      <c r="C288" s="617"/>
      <c r="D288" s="617"/>
      <c r="E288" s="617"/>
      <c r="F288" s="617"/>
      <c r="G288" s="617"/>
      <c r="H288" s="617"/>
      <c r="I288" s="617"/>
      <c r="J288" s="102"/>
      <c r="K288" s="3"/>
      <c r="L288" s="102"/>
      <c r="M288" s="3"/>
      <c r="N288" s="617"/>
      <c r="O288" s="617"/>
      <c r="P288" s="617"/>
      <c r="Q288" s="617"/>
      <c r="R288" s="617"/>
      <c r="S288" s="617"/>
      <c r="T288" s="616"/>
      <c r="U288" s="81"/>
      <c r="V288" s="81"/>
      <c r="W288" s="41"/>
      <c r="X288" s="41"/>
      <c r="Y288" s="41"/>
      <c r="Z288" s="41"/>
      <c r="AA288" s="41"/>
      <c r="AB288" s="41"/>
      <c r="AC288" s="41"/>
      <c r="AD288" s="81"/>
      <c r="AE288" s="81"/>
      <c r="AF288" s="81"/>
      <c r="AG288" s="81"/>
      <c r="AH288" s="81"/>
      <c r="AI288" s="81"/>
    </row>
    <row r="289" spans="1:35" ht="24.75" hidden="1" customHeight="1">
      <c r="A289" s="99"/>
      <c r="B289" s="697">
        <v>5</v>
      </c>
      <c r="C289" s="627"/>
      <c r="D289" s="627"/>
      <c r="E289" s="627"/>
      <c r="F289" s="627"/>
      <c r="G289" s="649"/>
      <c r="H289" s="639"/>
      <c r="I289" s="640"/>
      <c r="J289" s="102"/>
      <c r="K289" s="3"/>
      <c r="L289" s="102"/>
      <c r="M289" s="3"/>
      <c r="N289" s="620"/>
      <c r="O289" s="620"/>
      <c r="P289" s="627"/>
      <c r="Q289" s="691"/>
      <c r="R289" s="691"/>
      <c r="S289" s="706">
        <f>IF(COUNTIF(J289:M291,"CUMPLE")&gt;=1,(G289*I289),0)* (IF(N289="PRESENTÓ CERTIFICADO",1,0))* (IF(O289="ACORDE A ITEM 5.2.1 (T.R.)",1,0) )* ( IF(OR(Q289="SIN OBSERVACIÓN", Q289="REQUERIMIENTOS SUBSANADOS"),1,0)) *(IF(OR(R289="NINGUNO", R289="CUMPLEN CON LO SOLICITADO"),1,0))</f>
        <v>0</v>
      </c>
      <c r="T289" s="616"/>
      <c r="U289" s="81"/>
      <c r="V289" s="81"/>
      <c r="W289" s="41"/>
      <c r="X289" s="41"/>
      <c r="Y289" s="41"/>
      <c r="Z289" s="41"/>
      <c r="AA289" s="41"/>
      <c r="AB289" s="41"/>
      <c r="AC289" s="41"/>
      <c r="AD289" s="81"/>
      <c r="AE289" s="81"/>
      <c r="AF289" s="81"/>
      <c r="AG289" s="81"/>
      <c r="AH289" s="81"/>
      <c r="AI289" s="81"/>
    </row>
    <row r="290" spans="1:35" ht="24.75" hidden="1" customHeight="1">
      <c r="A290" s="99"/>
      <c r="B290" s="616"/>
      <c r="C290" s="616"/>
      <c r="D290" s="616"/>
      <c r="E290" s="616"/>
      <c r="F290" s="616"/>
      <c r="G290" s="616"/>
      <c r="H290" s="616"/>
      <c r="I290" s="616"/>
      <c r="J290" s="102"/>
      <c r="K290" s="3"/>
      <c r="L290" s="102"/>
      <c r="M290" s="3"/>
      <c r="N290" s="616"/>
      <c r="O290" s="616"/>
      <c r="P290" s="616"/>
      <c r="Q290" s="616"/>
      <c r="R290" s="616"/>
      <c r="S290" s="616"/>
      <c r="T290" s="616"/>
      <c r="U290" s="81"/>
      <c r="V290" s="81"/>
      <c r="W290" s="41"/>
      <c r="X290" s="41"/>
      <c r="Y290" s="41"/>
      <c r="Z290" s="41"/>
      <c r="AA290" s="41"/>
      <c r="AB290" s="41"/>
      <c r="AC290" s="41"/>
      <c r="AD290" s="81"/>
      <c r="AE290" s="81"/>
      <c r="AF290" s="81"/>
      <c r="AG290" s="81"/>
      <c r="AH290" s="81"/>
      <c r="AI290" s="81"/>
    </row>
    <row r="291" spans="1:35" ht="24.75" hidden="1" customHeight="1">
      <c r="A291" s="99"/>
      <c r="B291" s="617"/>
      <c r="C291" s="617"/>
      <c r="D291" s="617"/>
      <c r="E291" s="617"/>
      <c r="F291" s="617"/>
      <c r="G291" s="617"/>
      <c r="H291" s="617"/>
      <c r="I291" s="617"/>
      <c r="J291" s="102"/>
      <c r="K291" s="3"/>
      <c r="L291" s="102"/>
      <c r="M291" s="3"/>
      <c r="N291" s="617"/>
      <c r="O291" s="617"/>
      <c r="P291" s="617"/>
      <c r="Q291" s="617"/>
      <c r="R291" s="617"/>
      <c r="S291" s="617"/>
      <c r="T291" s="617"/>
      <c r="U291" s="81"/>
      <c r="V291" s="81"/>
      <c r="W291" s="41"/>
      <c r="X291" s="41"/>
      <c r="Y291" s="41"/>
      <c r="Z291" s="41"/>
      <c r="AA291" s="81"/>
      <c r="AB291" s="81"/>
      <c r="AC291" s="81"/>
      <c r="AD291" s="81"/>
      <c r="AE291" s="81"/>
      <c r="AF291" s="81"/>
      <c r="AG291" s="81"/>
      <c r="AH291" s="81"/>
      <c r="AI291" s="81"/>
    </row>
    <row r="292" spans="1:35" ht="24.75" hidden="1" customHeight="1">
      <c r="A292" s="78"/>
      <c r="B292" s="698" t="str">
        <f>IF(S293=" "," ",IF(S293&gt;=$H$6,"CUMPLE CON LA EXPERIENCIA REQUERIDA","NO CUMPLE CON LA EXPERIENCIA REQUERIDA"))</f>
        <v>NO CUMPLE CON LA EXPERIENCIA REQUERIDA</v>
      </c>
      <c r="C292" s="699"/>
      <c r="D292" s="699"/>
      <c r="E292" s="699"/>
      <c r="F292" s="699"/>
      <c r="G292" s="699"/>
      <c r="H292" s="699"/>
      <c r="I292" s="699"/>
      <c r="J292" s="699"/>
      <c r="K292" s="699"/>
      <c r="L292" s="699"/>
      <c r="M292" s="699"/>
      <c r="N292" s="699"/>
      <c r="O292" s="700"/>
      <c r="P292" s="692" t="s">
        <v>69</v>
      </c>
      <c r="Q292" s="693"/>
      <c r="R292" s="129"/>
      <c r="S292" s="130">
        <f>IF(T277="SI",SUM(S277:S291),0)</f>
        <v>0</v>
      </c>
      <c r="T292" s="705" t="str">
        <f>IF(S293=" "," ",IF(S293&gt;=$H$6,"CUMPLE","NO CUMPLE"))</f>
        <v>NO CUMPLE</v>
      </c>
      <c r="U292" s="78"/>
      <c r="V292" s="78"/>
      <c r="W292" s="41"/>
      <c r="X292" s="41"/>
      <c r="Y292" s="41"/>
      <c r="Z292" s="41"/>
      <c r="AA292" s="78"/>
      <c r="AB292" s="78"/>
      <c r="AC292" s="78"/>
      <c r="AD292" s="78"/>
      <c r="AE292" s="78"/>
      <c r="AF292" s="78"/>
      <c r="AG292" s="78"/>
      <c r="AH292" s="78"/>
      <c r="AI292" s="78"/>
    </row>
    <row r="293" spans="1:35" ht="24.75" hidden="1" customHeight="1">
      <c r="A293" s="81"/>
      <c r="B293" s="701"/>
      <c r="C293" s="702"/>
      <c r="D293" s="702"/>
      <c r="E293" s="702"/>
      <c r="F293" s="702"/>
      <c r="G293" s="702"/>
      <c r="H293" s="702"/>
      <c r="I293" s="702"/>
      <c r="J293" s="702"/>
      <c r="K293" s="702"/>
      <c r="L293" s="702"/>
      <c r="M293" s="702"/>
      <c r="N293" s="702"/>
      <c r="O293" s="703"/>
      <c r="P293" s="692" t="s">
        <v>70</v>
      </c>
      <c r="Q293" s="693"/>
      <c r="R293" s="129"/>
      <c r="S293" s="131">
        <f>IFERROR((S292/$P$6)," ")</f>
        <v>0</v>
      </c>
      <c r="T293" s="617"/>
      <c r="U293" s="81"/>
      <c r="V293" s="81"/>
      <c r="W293" s="41"/>
      <c r="X293" s="41"/>
      <c r="Y293" s="41"/>
      <c r="Z293" s="41"/>
      <c r="AA293" s="81"/>
      <c r="AB293" s="81"/>
      <c r="AC293" s="81"/>
      <c r="AD293" s="81"/>
      <c r="AE293" s="81"/>
      <c r="AF293" s="81"/>
      <c r="AG293" s="81"/>
      <c r="AH293" s="81"/>
      <c r="AI293" s="81"/>
    </row>
    <row r="294" spans="1:35" ht="30" hidden="1" customHeight="1">
      <c r="A294" s="41"/>
      <c r="B294" s="41"/>
      <c r="C294" s="41"/>
      <c r="D294" s="41"/>
      <c r="E294" s="121"/>
      <c r="F294" s="122"/>
      <c r="G294" s="122"/>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row>
    <row r="295" spans="1:35" ht="30" hidden="1" customHeight="1">
      <c r="A295" s="41"/>
      <c r="B295" s="41"/>
      <c r="C295" s="41"/>
      <c r="D295" s="41"/>
      <c r="E295" s="121"/>
      <c r="F295" s="122"/>
      <c r="G295" s="122"/>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row>
    <row r="296" spans="1:35" ht="36" hidden="1" customHeight="1">
      <c r="A296" s="41"/>
      <c r="B296" s="123">
        <v>14</v>
      </c>
      <c r="C296" s="704" t="s">
        <v>71</v>
      </c>
      <c r="D296" s="695"/>
      <c r="E296" s="693"/>
      <c r="F296" s="694">
        <f>IFERROR(VLOOKUP(B296,LISTA_OFERENTES,2,FALSE)," ")</f>
        <v>0</v>
      </c>
      <c r="G296" s="695"/>
      <c r="H296" s="695"/>
      <c r="I296" s="695"/>
      <c r="J296" s="695"/>
      <c r="K296" s="695"/>
      <c r="L296" s="695"/>
      <c r="M296" s="695"/>
      <c r="N296" s="695"/>
      <c r="O296" s="693"/>
      <c r="P296" s="696" t="s">
        <v>44</v>
      </c>
      <c r="Q296" s="695"/>
      <c r="R296" s="693"/>
      <c r="S296" s="124">
        <f>5-(INT(COUNTBLANK(C299:C313))-10)</f>
        <v>0</v>
      </c>
      <c r="T296" s="78"/>
      <c r="U296" s="41"/>
      <c r="V296" s="41"/>
      <c r="W296" s="41"/>
      <c r="X296" s="41"/>
      <c r="Y296" s="41"/>
      <c r="Z296" s="41"/>
      <c r="AA296" s="41"/>
      <c r="AB296" s="41"/>
      <c r="AC296" s="41"/>
      <c r="AD296" s="41"/>
      <c r="AE296" s="41"/>
      <c r="AF296" s="41"/>
      <c r="AG296" s="41"/>
      <c r="AH296" s="41"/>
      <c r="AI296" s="41"/>
    </row>
    <row r="297" spans="1:35" ht="30" hidden="1" customHeight="1">
      <c r="A297" s="101"/>
      <c r="B297" s="651" t="s">
        <v>45</v>
      </c>
      <c r="C297" s="631" t="s">
        <v>46</v>
      </c>
      <c r="D297" s="631" t="s">
        <v>47</v>
      </c>
      <c r="E297" s="631" t="s">
        <v>48</v>
      </c>
      <c r="F297" s="631" t="s">
        <v>49</v>
      </c>
      <c r="G297" s="631" t="s">
        <v>50</v>
      </c>
      <c r="H297" s="631" t="s">
        <v>51</v>
      </c>
      <c r="I297" s="631" t="s">
        <v>52</v>
      </c>
      <c r="J297" s="635" t="s">
        <v>53</v>
      </c>
      <c r="K297" s="695"/>
      <c r="L297" s="695"/>
      <c r="M297" s="693"/>
      <c r="N297" s="631" t="s">
        <v>54</v>
      </c>
      <c r="O297" s="631" t="s">
        <v>55</v>
      </c>
      <c r="P297" s="109" t="s">
        <v>56</v>
      </c>
      <c r="Q297" s="109"/>
      <c r="R297" s="631" t="s">
        <v>57</v>
      </c>
      <c r="S297" s="631" t="s">
        <v>58</v>
      </c>
      <c r="T297" s="631" t="str">
        <f>T11</f>
        <v>CUMPLE CON EL REQUERIMIENTO OBLIGATORIO DE ESTAR CLASIFICADO EN LOS DOS CÓDIGOS DE LA CLASIFICAICÓN UNSPSC: 561115 y 561116.</v>
      </c>
      <c r="U297" s="110"/>
      <c r="V297" s="110"/>
      <c r="W297" s="41"/>
      <c r="X297" s="41"/>
      <c r="Y297" s="41"/>
      <c r="Z297" s="41"/>
      <c r="AA297" s="41"/>
      <c r="AB297" s="41"/>
      <c r="AC297" s="41"/>
      <c r="AD297" s="101"/>
      <c r="AE297" s="101"/>
      <c r="AF297" s="101"/>
      <c r="AG297" s="101"/>
      <c r="AH297" s="101"/>
      <c r="AI297" s="101"/>
    </row>
    <row r="298" spans="1:35" ht="103.5" hidden="1" customHeight="1">
      <c r="A298" s="101"/>
      <c r="B298" s="617"/>
      <c r="C298" s="617"/>
      <c r="D298" s="617"/>
      <c r="E298" s="617"/>
      <c r="F298" s="617"/>
      <c r="G298" s="617"/>
      <c r="H298" s="617"/>
      <c r="I298" s="617"/>
      <c r="J298" s="636" t="s">
        <v>72</v>
      </c>
      <c r="K298" s="695"/>
      <c r="L298" s="695"/>
      <c r="M298" s="693"/>
      <c r="N298" s="617"/>
      <c r="O298" s="617"/>
      <c r="P298" s="95" t="s">
        <v>15</v>
      </c>
      <c r="Q298" s="95" t="s">
        <v>62</v>
      </c>
      <c r="R298" s="617"/>
      <c r="S298" s="617"/>
      <c r="T298" s="617"/>
      <c r="U298" s="110"/>
      <c r="V298" s="110"/>
      <c r="W298" s="41"/>
      <c r="X298" s="41"/>
      <c r="Y298" s="41"/>
      <c r="Z298" s="41"/>
      <c r="AA298" s="41"/>
      <c r="AB298" s="41"/>
      <c r="AC298" s="41"/>
      <c r="AD298" s="101"/>
      <c r="AE298" s="101"/>
      <c r="AF298" s="101"/>
      <c r="AG298" s="101"/>
      <c r="AH298" s="101"/>
      <c r="AI298" s="101"/>
    </row>
    <row r="299" spans="1:35" ht="24.75" hidden="1" customHeight="1">
      <c r="A299" s="99"/>
      <c r="B299" s="697">
        <v>1</v>
      </c>
      <c r="C299" s="627"/>
      <c r="D299" s="627"/>
      <c r="E299" s="627"/>
      <c r="F299" s="627"/>
      <c r="G299" s="649"/>
      <c r="H299" s="639"/>
      <c r="I299" s="640"/>
      <c r="J299" s="102"/>
      <c r="K299" s="3"/>
      <c r="L299" s="102"/>
      <c r="M299" s="3"/>
      <c r="N299" s="620"/>
      <c r="O299" s="620"/>
      <c r="P299" s="627"/>
      <c r="Q299" s="691"/>
      <c r="R299" s="691"/>
      <c r="S299" s="706">
        <f>IF(COUNTIF(J299:M301,"CUMPLE")&gt;=1,(G299*I299),0)* (IF(N299="PRESENTÓ CERTIFICADO",1,0))* (IF(O299="ACORDE A ITEM 5.2.1 (T.R.)",1,0) )* ( IF(OR(Q299="SIN OBSERVACIÓN", Q299="REQUERIMIENTOS SUBSANADOS"),1,0)) *(IF(OR(R299="NINGUNO", R299="CUMPLEN CON LO SOLICITADO"),1,0))</f>
        <v>0</v>
      </c>
      <c r="T299" s="707"/>
      <c r="U299" s="81"/>
      <c r="V299" s="81"/>
      <c r="W299" s="41"/>
      <c r="X299" s="41"/>
      <c r="Y299" s="41"/>
      <c r="Z299" s="41"/>
      <c r="AA299" s="41"/>
      <c r="AB299" s="41"/>
      <c r="AC299" s="41"/>
      <c r="AD299" s="81"/>
      <c r="AE299" s="81"/>
      <c r="AF299" s="81"/>
      <c r="AG299" s="81"/>
      <c r="AH299" s="81"/>
      <c r="AI299" s="81"/>
    </row>
    <row r="300" spans="1:35" ht="24.75" hidden="1" customHeight="1">
      <c r="A300" s="99"/>
      <c r="B300" s="616"/>
      <c r="C300" s="616"/>
      <c r="D300" s="616"/>
      <c r="E300" s="616"/>
      <c r="F300" s="616"/>
      <c r="G300" s="616"/>
      <c r="H300" s="616"/>
      <c r="I300" s="616"/>
      <c r="J300" s="102"/>
      <c r="K300" s="3"/>
      <c r="L300" s="102"/>
      <c r="M300" s="3"/>
      <c r="N300" s="616"/>
      <c r="O300" s="616"/>
      <c r="P300" s="616"/>
      <c r="Q300" s="616"/>
      <c r="R300" s="616"/>
      <c r="S300" s="616"/>
      <c r="T300" s="616"/>
      <c r="U300" s="81"/>
      <c r="V300" s="81"/>
      <c r="W300" s="41"/>
      <c r="X300" s="41"/>
      <c r="Y300" s="41"/>
      <c r="Z300" s="41"/>
      <c r="AA300" s="41"/>
      <c r="AB300" s="41"/>
      <c r="AC300" s="41"/>
      <c r="AD300" s="81"/>
      <c r="AE300" s="81"/>
      <c r="AF300" s="81"/>
      <c r="AG300" s="81"/>
      <c r="AH300" s="81"/>
      <c r="AI300" s="81"/>
    </row>
    <row r="301" spans="1:35" ht="24.75" hidden="1" customHeight="1">
      <c r="A301" s="99"/>
      <c r="B301" s="617"/>
      <c r="C301" s="617"/>
      <c r="D301" s="617"/>
      <c r="E301" s="617"/>
      <c r="F301" s="617"/>
      <c r="G301" s="617"/>
      <c r="H301" s="617"/>
      <c r="I301" s="617"/>
      <c r="J301" s="102"/>
      <c r="K301" s="3"/>
      <c r="L301" s="102"/>
      <c r="M301" s="3"/>
      <c r="N301" s="617"/>
      <c r="O301" s="617"/>
      <c r="P301" s="617"/>
      <c r="Q301" s="617"/>
      <c r="R301" s="617"/>
      <c r="S301" s="617"/>
      <c r="T301" s="616"/>
      <c r="U301" s="81"/>
      <c r="V301" s="81"/>
      <c r="W301" s="41"/>
      <c r="X301" s="41"/>
      <c r="Y301" s="41"/>
      <c r="Z301" s="41"/>
      <c r="AA301" s="41"/>
      <c r="AB301" s="41"/>
      <c r="AC301" s="41"/>
      <c r="AD301" s="81"/>
      <c r="AE301" s="81"/>
      <c r="AF301" s="81"/>
      <c r="AG301" s="81"/>
      <c r="AH301" s="81"/>
      <c r="AI301" s="81"/>
    </row>
    <row r="302" spans="1:35" ht="24.75" hidden="1" customHeight="1">
      <c r="A302" s="99"/>
      <c r="B302" s="697">
        <v>2</v>
      </c>
      <c r="C302" s="638"/>
      <c r="D302" s="638"/>
      <c r="E302" s="638"/>
      <c r="F302" s="638"/>
      <c r="G302" s="642"/>
      <c r="H302" s="639"/>
      <c r="I302" s="641"/>
      <c r="J302" s="102"/>
      <c r="K302" s="3"/>
      <c r="L302" s="102"/>
      <c r="M302" s="3"/>
      <c r="N302" s="620"/>
      <c r="O302" s="620"/>
      <c r="P302" s="623"/>
      <c r="Q302" s="690"/>
      <c r="R302" s="690"/>
      <c r="S302" s="706">
        <f>IF(COUNTIF(J302:M304,"CUMPLE")&gt;=1,(G302*I302),0)* (IF(N302="PRESENTÓ CERTIFICADO",1,0))* (IF(O302="ACORDE A ITEM 5.2.1 (T.R.)",1,0) )* ( IF(OR(Q302="SIN OBSERVACIÓN", Q302="REQUERIMIENTOS SUBSANADOS"),1,0)) *(IF(OR(R302="NINGUNO", R302="CUMPLEN CON LO SOLICITADO"),1,0))</f>
        <v>0</v>
      </c>
      <c r="T302" s="616"/>
      <c r="U302" s="81"/>
      <c r="V302" s="81"/>
      <c r="W302" s="41"/>
      <c r="X302" s="41"/>
      <c r="Y302" s="41"/>
      <c r="Z302" s="41"/>
      <c r="AA302" s="41"/>
      <c r="AB302" s="41"/>
      <c r="AC302" s="41"/>
      <c r="AD302" s="81"/>
      <c r="AE302" s="81"/>
      <c r="AF302" s="81"/>
      <c r="AG302" s="81"/>
      <c r="AH302" s="81"/>
      <c r="AI302" s="81"/>
    </row>
    <row r="303" spans="1:35" ht="24.75" hidden="1" customHeight="1">
      <c r="A303" s="99"/>
      <c r="B303" s="616"/>
      <c r="C303" s="616"/>
      <c r="D303" s="616"/>
      <c r="E303" s="616"/>
      <c r="F303" s="616"/>
      <c r="G303" s="616"/>
      <c r="H303" s="616"/>
      <c r="I303" s="616"/>
      <c r="J303" s="102"/>
      <c r="K303" s="3"/>
      <c r="L303" s="102"/>
      <c r="M303" s="3"/>
      <c r="N303" s="616"/>
      <c r="O303" s="616"/>
      <c r="P303" s="616"/>
      <c r="Q303" s="616"/>
      <c r="R303" s="616"/>
      <c r="S303" s="616"/>
      <c r="T303" s="616"/>
      <c r="U303" s="81"/>
      <c r="V303" s="81"/>
      <c r="W303" s="41"/>
      <c r="X303" s="41"/>
      <c r="Y303" s="41"/>
      <c r="Z303" s="41"/>
      <c r="AA303" s="41"/>
      <c r="AB303" s="41"/>
      <c r="AC303" s="41"/>
      <c r="AD303" s="81"/>
      <c r="AE303" s="81"/>
      <c r="AF303" s="81"/>
      <c r="AG303" s="81"/>
      <c r="AH303" s="81"/>
      <c r="AI303" s="81"/>
    </row>
    <row r="304" spans="1:35" ht="24.75" hidden="1" customHeight="1">
      <c r="A304" s="99"/>
      <c r="B304" s="617"/>
      <c r="C304" s="617"/>
      <c r="D304" s="617"/>
      <c r="E304" s="617"/>
      <c r="F304" s="617"/>
      <c r="G304" s="617"/>
      <c r="H304" s="617"/>
      <c r="I304" s="617"/>
      <c r="J304" s="102"/>
      <c r="K304" s="3"/>
      <c r="L304" s="102"/>
      <c r="M304" s="3"/>
      <c r="N304" s="617"/>
      <c r="O304" s="617"/>
      <c r="P304" s="617"/>
      <c r="Q304" s="617"/>
      <c r="R304" s="617"/>
      <c r="S304" s="617"/>
      <c r="T304" s="616"/>
      <c r="U304" s="81"/>
      <c r="V304" s="81"/>
      <c r="W304" s="41"/>
      <c r="X304" s="41"/>
      <c r="Y304" s="41"/>
      <c r="Z304" s="41"/>
      <c r="AA304" s="41"/>
      <c r="AB304" s="41"/>
      <c r="AC304" s="41"/>
      <c r="AD304" s="81"/>
      <c r="AE304" s="81"/>
      <c r="AF304" s="81"/>
      <c r="AG304" s="81"/>
      <c r="AH304" s="81"/>
      <c r="AI304" s="81"/>
    </row>
    <row r="305" spans="1:35" ht="24.75" hidden="1" customHeight="1">
      <c r="A305" s="99"/>
      <c r="B305" s="697">
        <v>3</v>
      </c>
      <c r="C305" s="627"/>
      <c r="D305" s="627"/>
      <c r="E305" s="627"/>
      <c r="F305" s="627"/>
      <c r="G305" s="649"/>
      <c r="H305" s="639"/>
      <c r="I305" s="640"/>
      <c r="J305" s="102"/>
      <c r="K305" s="3"/>
      <c r="L305" s="102"/>
      <c r="M305" s="3"/>
      <c r="N305" s="620"/>
      <c r="O305" s="620"/>
      <c r="P305" s="627"/>
      <c r="Q305" s="691"/>
      <c r="R305" s="691"/>
      <c r="S305" s="706">
        <f>IF(COUNTIF(J305:M307,"CUMPLE")&gt;=1,(G305*I305),0)* (IF(N305="PRESENTÓ CERTIFICADO",1,0))* (IF(O305="ACORDE A ITEM 5.2.1 (T.R.)",1,0) )* ( IF(OR(Q305="SIN OBSERVACIÓN", Q305="REQUERIMIENTOS SUBSANADOS"),1,0)) *(IF(OR(R305="NINGUNO", R305="CUMPLEN CON LO SOLICITADO"),1,0))</f>
        <v>0</v>
      </c>
      <c r="T305" s="616"/>
      <c r="U305" s="81"/>
      <c r="V305" s="81"/>
      <c r="W305" s="41"/>
      <c r="X305" s="41"/>
      <c r="Y305" s="41"/>
      <c r="Z305" s="41"/>
      <c r="AA305" s="41"/>
      <c r="AB305" s="41"/>
      <c r="AC305" s="41"/>
      <c r="AD305" s="81"/>
      <c r="AE305" s="81"/>
      <c r="AF305" s="81"/>
      <c r="AG305" s="81"/>
      <c r="AH305" s="81"/>
      <c r="AI305" s="81"/>
    </row>
    <row r="306" spans="1:35" ht="24.75" hidden="1" customHeight="1">
      <c r="A306" s="99"/>
      <c r="B306" s="616"/>
      <c r="C306" s="616"/>
      <c r="D306" s="616"/>
      <c r="E306" s="616"/>
      <c r="F306" s="616"/>
      <c r="G306" s="616"/>
      <c r="H306" s="616"/>
      <c r="I306" s="616"/>
      <c r="J306" s="102"/>
      <c r="K306" s="3"/>
      <c r="L306" s="102"/>
      <c r="M306" s="3"/>
      <c r="N306" s="616"/>
      <c r="O306" s="616"/>
      <c r="P306" s="616"/>
      <c r="Q306" s="616"/>
      <c r="R306" s="616"/>
      <c r="S306" s="616"/>
      <c r="T306" s="616"/>
      <c r="U306" s="81"/>
      <c r="V306" s="81"/>
      <c r="W306" s="41"/>
      <c r="X306" s="41"/>
      <c r="Y306" s="41"/>
      <c r="Z306" s="41"/>
      <c r="AA306" s="41"/>
      <c r="AB306" s="41"/>
      <c r="AC306" s="41"/>
      <c r="AD306" s="81"/>
      <c r="AE306" s="81"/>
      <c r="AF306" s="81"/>
      <c r="AG306" s="81"/>
      <c r="AH306" s="81"/>
      <c r="AI306" s="81"/>
    </row>
    <row r="307" spans="1:35" ht="24.75" hidden="1" customHeight="1">
      <c r="A307" s="99"/>
      <c r="B307" s="617"/>
      <c r="C307" s="617"/>
      <c r="D307" s="617"/>
      <c r="E307" s="617"/>
      <c r="F307" s="617"/>
      <c r="G307" s="617"/>
      <c r="H307" s="617"/>
      <c r="I307" s="617"/>
      <c r="J307" s="102"/>
      <c r="K307" s="3"/>
      <c r="L307" s="102"/>
      <c r="M307" s="3"/>
      <c r="N307" s="617"/>
      <c r="O307" s="617"/>
      <c r="P307" s="617"/>
      <c r="Q307" s="617"/>
      <c r="R307" s="617"/>
      <c r="S307" s="617"/>
      <c r="T307" s="616"/>
      <c r="U307" s="81"/>
      <c r="V307" s="81"/>
      <c r="W307" s="41"/>
      <c r="X307" s="41"/>
      <c r="Y307" s="41"/>
      <c r="Z307" s="41"/>
      <c r="AA307" s="41"/>
      <c r="AB307" s="41"/>
      <c r="AC307" s="41"/>
      <c r="AD307" s="81"/>
      <c r="AE307" s="81"/>
      <c r="AF307" s="81"/>
      <c r="AG307" s="81"/>
      <c r="AH307" s="81"/>
      <c r="AI307" s="81"/>
    </row>
    <row r="308" spans="1:35" ht="24.75" hidden="1" customHeight="1">
      <c r="A308" s="99"/>
      <c r="B308" s="697">
        <v>4</v>
      </c>
      <c r="C308" s="638"/>
      <c r="D308" s="638"/>
      <c r="E308" s="638"/>
      <c r="F308" s="638"/>
      <c r="G308" s="642"/>
      <c r="H308" s="639"/>
      <c r="I308" s="641"/>
      <c r="J308" s="102"/>
      <c r="K308" s="3"/>
      <c r="L308" s="102"/>
      <c r="M308" s="3"/>
      <c r="N308" s="620"/>
      <c r="O308" s="620"/>
      <c r="P308" s="623"/>
      <c r="Q308" s="690"/>
      <c r="R308" s="690"/>
      <c r="S308" s="706">
        <f>IF(COUNTIF(J308:M310,"CUMPLE")&gt;=1,(G308*I308),0)* (IF(N308="PRESENTÓ CERTIFICADO",1,0))* (IF(O308="ACORDE A ITEM 5.2.1 (T.R.)",1,0) )* ( IF(OR(Q308="SIN OBSERVACIÓN", Q308="REQUERIMIENTOS SUBSANADOS"),1,0)) *(IF(OR(R308="NINGUNO", R308="CUMPLEN CON LO SOLICITADO"),1,0))</f>
        <v>0</v>
      </c>
      <c r="T308" s="616"/>
      <c r="U308" s="81"/>
      <c r="V308" s="81"/>
      <c r="W308" s="41"/>
      <c r="X308" s="41"/>
      <c r="Y308" s="41"/>
      <c r="Z308" s="41"/>
      <c r="AA308" s="41"/>
      <c r="AB308" s="41"/>
      <c r="AC308" s="41"/>
      <c r="AD308" s="81"/>
      <c r="AE308" s="81"/>
      <c r="AF308" s="81"/>
      <c r="AG308" s="81"/>
      <c r="AH308" s="81"/>
      <c r="AI308" s="81"/>
    </row>
    <row r="309" spans="1:35" ht="24.75" hidden="1" customHeight="1">
      <c r="A309" s="99"/>
      <c r="B309" s="616"/>
      <c r="C309" s="616"/>
      <c r="D309" s="616"/>
      <c r="E309" s="616"/>
      <c r="F309" s="616"/>
      <c r="G309" s="616"/>
      <c r="H309" s="616"/>
      <c r="I309" s="616"/>
      <c r="J309" s="102"/>
      <c r="K309" s="3"/>
      <c r="L309" s="102"/>
      <c r="M309" s="3"/>
      <c r="N309" s="616"/>
      <c r="O309" s="616"/>
      <c r="P309" s="616"/>
      <c r="Q309" s="616"/>
      <c r="R309" s="616"/>
      <c r="S309" s="616"/>
      <c r="T309" s="616"/>
      <c r="U309" s="81"/>
      <c r="V309" s="81"/>
      <c r="W309" s="41"/>
      <c r="X309" s="41"/>
      <c r="Y309" s="41"/>
      <c r="Z309" s="41"/>
      <c r="AA309" s="41"/>
      <c r="AB309" s="41"/>
      <c r="AC309" s="41"/>
      <c r="AD309" s="81"/>
      <c r="AE309" s="81"/>
      <c r="AF309" s="81"/>
      <c r="AG309" s="81"/>
      <c r="AH309" s="81"/>
      <c r="AI309" s="81"/>
    </row>
    <row r="310" spans="1:35" ht="24.75" hidden="1" customHeight="1">
      <c r="A310" s="99"/>
      <c r="B310" s="617"/>
      <c r="C310" s="617"/>
      <c r="D310" s="617"/>
      <c r="E310" s="617"/>
      <c r="F310" s="617"/>
      <c r="G310" s="617"/>
      <c r="H310" s="617"/>
      <c r="I310" s="617"/>
      <c r="J310" s="102"/>
      <c r="K310" s="3"/>
      <c r="L310" s="102"/>
      <c r="M310" s="3"/>
      <c r="N310" s="617"/>
      <c r="O310" s="617"/>
      <c r="P310" s="617"/>
      <c r="Q310" s="617"/>
      <c r="R310" s="617"/>
      <c r="S310" s="617"/>
      <c r="T310" s="616"/>
      <c r="U310" s="81"/>
      <c r="V310" s="81"/>
      <c r="W310" s="41"/>
      <c r="X310" s="41"/>
      <c r="Y310" s="41"/>
      <c r="Z310" s="41"/>
      <c r="AA310" s="41"/>
      <c r="AB310" s="41"/>
      <c r="AC310" s="41"/>
      <c r="AD310" s="81"/>
      <c r="AE310" s="81"/>
      <c r="AF310" s="81"/>
      <c r="AG310" s="81"/>
      <c r="AH310" s="81"/>
      <c r="AI310" s="81"/>
    </row>
    <row r="311" spans="1:35" ht="24.75" hidden="1" customHeight="1">
      <c r="A311" s="99"/>
      <c r="B311" s="697">
        <v>5</v>
      </c>
      <c r="C311" s="627"/>
      <c r="D311" s="627"/>
      <c r="E311" s="627"/>
      <c r="F311" s="627"/>
      <c r="G311" s="649"/>
      <c r="H311" s="639"/>
      <c r="I311" s="640"/>
      <c r="J311" s="102"/>
      <c r="K311" s="3"/>
      <c r="L311" s="102"/>
      <c r="M311" s="3"/>
      <c r="N311" s="620"/>
      <c r="O311" s="620"/>
      <c r="P311" s="627"/>
      <c r="Q311" s="691"/>
      <c r="R311" s="691"/>
      <c r="S311" s="706">
        <f>IF(COUNTIF(J311:M313,"CUMPLE")&gt;=1,(G311*I311),0)* (IF(N311="PRESENTÓ CERTIFICADO",1,0))* (IF(O311="ACORDE A ITEM 5.2.1 (T.R.)",1,0) )* ( IF(OR(Q311="SIN OBSERVACIÓN", Q311="REQUERIMIENTOS SUBSANADOS"),1,0)) *(IF(OR(R311="NINGUNO", R311="CUMPLEN CON LO SOLICITADO"),1,0))</f>
        <v>0</v>
      </c>
      <c r="T311" s="616"/>
      <c r="U311" s="81"/>
      <c r="V311" s="81"/>
      <c r="W311" s="41"/>
      <c r="X311" s="41"/>
      <c r="Y311" s="41"/>
      <c r="Z311" s="41"/>
      <c r="AA311" s="41"/>
      <c r="AB311" s="41"/>
      <c r="AC311" s="41"/>
      <c r="AD311" s="81"/>
      <c r="AE311" s="81"/>
      <c r="AF311" s="81"/>
      <c r="AG311" s="81"/>
      <c r="AH311" s="81"/>
      <c r="AI311" s="81"/>
    </row>
    <row r="312" spans="1:35" ht="24.75" hidden="1" customHeight="1">
      <c r="A312" s="99"/>
      <c r="B312" s="616"/>
      <c r="C312" s="616"/>
      <c r="D312" s="616"/>
      <c r="E312" s="616"/>
      <c r="F312" s="616"/>
      <c r="G312" s="616"/>
      <c r="H312" s="616"/>
      <c r="I312" s="616"/>
      <c r="J312" s="102"/>
      <c r="K312" s="3"/>
      <c r="L312" s="102"/>
      <c r="M312" s="3"/>
      <c r="N312" s="616"/>
      <c r="O312" s="616"/>
      <c r="P312" s="616"/>
      <c r="Q312" s="616"/>
      <c r="R312" s="616"/>
      <c r="S312" s="616"/>
      <c r="T312" s="616"/>
      <c r="U312" s="81"/>
      <c r="V312" s="81"/>
      <c r="W312" s="41"/>
      <c r="X312" s="41"/>
      <c r="Y312" s="41"/>
      <c r="Z312" s="41"/>
      <c r="AA312" s="41"/>
      <c r="AB312" s="41"/>
      <c r="AC312" s="41"/>
      <c r="AD312" s="81"/>
      <c r="AE312" s="81"/>
      <c r="AF312" s="81"/>
      <c r="AG312" s="81"/>
      <c r="AH312" s="81"/>
      <c r="AI312" s="81"/>
    </row>
    <row r="313" spans="1:35" ht="24.75" hidden="1" customHeight="1">
      <c r="A313" s="99"/>
      <c r="B313" s="617"/>
      <c r="C313" s="617"/>
      <c r="D313" s="617"/>
      <c r="E313" s="617"/>
      <c r="F313" s="617"/>
      <c r="G313" s="617"/>
      <c r="H313" s="617"/>
      <c r="I313" s="617"/>
      <c r="J313" s="102"/>
      <c r="K313" s="3"/>
      <c r="L313" s="102"/>
      <c r="M313" s="3"/>
      <c r="N313" s="617"/>
      <c r="O313" s="617"/>
      <c r="P313" s="617"/>
      <c r="Q313" s="617"/>
      <c r="R313" s="617"/>
      <c r="S313" s="617"/>
      <c r="T313" s="617"/>
      <c r="U313" s="81"/>
      <c r="V313" s="81"/>
      <c r="W313" s="41"/>
      <c r="X313" s="41"/>
      <c r="Y313" s="41"/>
      <c r="Z313" s="41"/>
      <c r="AA313" s="81"/>
      <c r="AB313" s="81"/>
      <c r="AC313" s="81"/>
      <c r="AD313" s="81"/>
      <c r="AE313" s="81"/>
      <c r="AF313" s="81"/>
      <c r="AG313" s="81"/>
      <c r="AH313" s="81"/>
      <c r="AI313" s="81"/>
    </row>
    <row r="314" spans="1:35" ht="24.75" hidden="1" customHeight="1">
      <c r="A314" s="78"/>
      <c r="B314" s="698" t="str">
        <f>IF(S315=" "," ",IF(S315&gt;=$H$6,"CUMPLE CON LA EXPERIENCIA REQUERIDA","NO CUMPLE CON LA EXPERIENCIA REQUERIDA"))</f>
        <v>NO CUMPLE CON LA EXPERIENCIA REQUERIDA</v>
      </c>
      <c r="C314" s="699"/>
      <c r="D314" s="699"/>
      <c r="E314" s="699"/>
      <c r="F314" s="699"/>
      <c r="G314" s="699"/>
      <c r="H314" s="699"/>
      <c r="I314" s="699"/>
      <c r="J314" s="699"/>
      <c r="K314" s="699"/>
      <c r="L314" s="699"/>
      <c r="M314" s="699"/>
      <c r="N314" s="699"/>
      <c r="O314" s="700"/>
      <c r="P314" s="692" t="s">
        <v>69</v>
      </c>
      <c r="Q314" s="693"/>
      <c r="R314" s="129"/>
      <c r="S314" s="130">
        <f>IF(T299="SI",SUM(S299:S313),0)</f>
        <v>0</v>
      </c>
      <c r="T314" s="705" t="str">
        <f>IF(S315=" "," ",IF(S315&gt;=$H$6,"CUMPLE","NO CUMPLE"))</f>
        <v>NO CUMPLE</v>
      </c>
      <c r="U314" s="78"/>
      <c r="V314" s="78"/>
      <c r="W314" s="41"/>
      <c r="X314" s="41"/>
      <c r="Y314" s="41"/>
      <c r="Z314" s="41"/>
      <c r="AA314" s="78"/>
      <c r="AB314" s="78"/>
      <c r="AC314" s="78"/>
      <c r="AD314" s="78"/>
      <c r="AE314" s="78"/>
      <c r="AF314" s="78"/>
      <c r="AG314" s="78"/>
      <c r="AH314" s="78"/>
      <c r="AI314" s="78"/>
    </row>
    <row r="315" spans="1:35" ht="24.75" hidden="1" customHeight="1">
      <c r="A315" s="81"/>
      <c r="B315" s="701"/>
      <c r="C315" s="702"/>
      <c r="D315" s="702"/>
      <c r="E315" s="702"/>
      <c r="F315" s="702"/>
      <c r="G315" s="702"/>
      <c r="H315" s="702"/>
      <c r="I315" s="702"/>
      <c r="J315" s="702"/>
      <c r="K315" s="702"/>
      <c r="L315" s="702"/>
      <c r="M315" s="702"/>
      <c r="N315" s="702"/>
      <c r="O315" s="703"/>
      <c r="P315" s="692" t="s">
        <v>70</v>
      </c>
      <c r="Q315" s="693"/>
      <c r="R315" s="129"/>
      <c r="S315" s="131">
        <f>IFERROR((S314/$P$6)," ")</f>
        <v>0</v>
      </c>
      <c r="T315" s="617"/>
      <c r="U315" s="81"/>
      <c r="V315" s="81"/>
      <c r="W315" s="41"/>
      <c r="X315" s="41"/>
      <c r="Y315" s="41"/>
      <c r="Z315" s="41"/>
      <c r="AA315" s="81"/>
      <c r="AB315" s="81"/>
      <c r="AC315" s="81"/>
      <c r="AD315" s="81"/>
      <c r="AE315" s="81"/>
      <c r="AF315" s="81"/>
      <c r="AG315" s="81"/>
      <c r="AH315" s="81"/>
      <c r="AI315" s="81"/>
    </row>
    <row r="316" spans="1:35" ht="30" hidden="1" customHeight="1">
      <c r="A316" s="41"/>
      <c r="B316" s="41"/>
      <c r="C316" s="41"/>
      <c r="D316" s="41"/>
      <c r="E316" s="121"/>
      <c r="F316" s="122"/>
      <c r="G316" s="122"/>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row>
    <row r="317" spans="1:35" ht="30" hidden="1" customHeight="1">
      <c r="A317" s="41"/>
      <c r="B317" s="41"/>
      <c r="C317" s="41"/>
      <c r="D317" s="41"/>
      <c r="E317" s="121"/>
      <c r="F317" s="122"/>
      <c r="G317" s="122"/>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row>
    <row r="318" spans="1:35" ht="36" hidden="1" customHeight="1">
      <c r="A318" s="41"/>
      <c r="B318" s="123">
        <v>15</v>
      </c>
      <c r="C318" s="704" t="s">
        <v>71</v>
      </c>
      <c r="D318" s="695"/>
      <c r="E318" s="693"/>
      <c r="F318" s="694">
        <f>IFERROR(VLOOKUP(B318,LISTA_OFERENTES,2,FALSE)," ")</f>
        <v>0</v>
      </c>
      <c r="G318" s="695"/>
      <c r="H318" s="695"/>
      <c r="I318" s="695"/>
      <c r="J318" s="695"/>
      <c r="K318" s="695"/>
      <c r="L318" s="695"/>
      <c r="M318" s="695"/>
      <c r="N318" s="695"/>
      <c r="O318" s="693"/>
      <c r="P318" s="696" t="s">
        <v>44</v>
      </c>
      <c r="Q318" s="695"/>
      <c r="R318" s="693"/>
      <c r="S318" s="124">
        <f>5-(INT(COUNTBLANK(C321:C335))-10)</f>
        <v>0</v>
      </c>
      <c r="T318" s="78"/>
      <c r="U318" s="41"/>
      <c r="V318" s="41"/>
      <c r="W318" s="41"/>
      <c r="X318" s="41"/>
      <c r="Y318" s="41"/>
      <c r="Z318" s="41"/>
      <c r="AA318" s="41"/>
      <c r="AB318" s="41"/>
      <c r="AC318" s="41"/>
      <c r="AD318" s="41"/>
      <c r="AE318" s="41"/>
      <c r="AF318" s="41"/>
      <c r="AG318" s="41"/>
      <c r="AH318" s="41"/>
      <c r="AI318" s="41"/>
    </row>
    <row r="319" spans="1:35" ht="30" hidden="1" customHeight="1">
      <c r="A319" s="101"/>
      <c r="B319" s="651" t="s">
        <v>45</v>
      </c>
      <c r="C319" s="631" t="s">
        <v>46</v>
      </c>
      <c r="D319" s="631" t="s">
        <v>47</v>
      </c>
      <c r="E319" s="631" t="s">
        <v>48</v>
      </c>
      <c r="F319" s="631" t="s">
        <v>49</v>
      </c>
      <c r="G319" s="631" t="s">
        <v>50</v>
      </c>
      <c r="H319" s="631" t="s">
        <v>51</v>
      </c>
      <c r="I319" s="631" t="s">
        <v>52</v>
      </c>
      <c r="J319" s="635" t="s">
        <v>53</v>
      </c>
      <c r="K319" s="695"/>
      <c r="L319" s="695"/>
      <c r="M319" s="693"/>
      <c r="N319" s="631" t="s">
        <v>54</v>
      </c>
      <c r="O319" s="631" t="s">
        <v>55</v>
      </c>
      <c r="P319" s="109" t="s">
        <v>56</v>
      </c>
      <c r="Q319" s="109"/>
      <c r="R319" s="631" t="s">
        <v>57</v>
      </c>
      <c r="S319" s="631" t="s">
        <v>58</v>
      </c>
      <c r="T319" s="631" t="str">
        <f>T11</f>
        <v>CUMPLE CON EL REQUERIMIENTO OBLIGATORIO DE ESTAR CLASIFICADO EN LOS DOS CÓDIGOS DE LA CLASIFICAICÓN UNSPSC: 561115 y 561116.</v>
      </c>
      <c r="U319" s="110"/>
      <c r="V319" s="110"/>
      <c r="W319" s="41"/>
      <c r="X319" s="41"/>
      <c r="Y319" s="41"/>
      <c r="Z319" s="41"/>
      <c r="AA319" s="41"/>
      <c r="AB319" s="41"/>
      <c r="AC319" s="41"/>
      <c r="AD319" s="101"/>
      <c r="AE319" s="101"/>
      <c r="AF319" s="101"/>
      <c r="AG319" s="101"/>
      <c r="AH319" s="101"/>
      <c r="AI319" s="101"/>
    </row>
    <row r="320" spans="1:35" ht="108.75" hidden="1" customHeight="1">
      <c r="A320" s="101"/>
      <c r="B320" s="617"/>
      <c r="C320" s="617"/>
      <c r="D320" s="617"/>
      <c r="E320" s="617"/>
      <c r="F320" s="617"/>
      <c r="G320" s="617"/>
      <c r="H320" s="617"/>
      <c r="I320" s="617"/>
      <c r="J320" s="636" t="s">
        <v>72</v>
      </c>
      <c r="K320" s="695"/>
      <c r="L320" s="695"/>
      <c r="M320" s="693"/>
      <c r="N320" s="617"/>
      <c r="O320" s="617"/>
      <c r="P320" s="95" t="s">
        <v>15</v>
      </c>
      <c r="Q320" s="95" t="s">
        <v>62</v>
      </c>
      <c r="R320" s="617"/>
      <c r="S320" s="617"/>
      <c r="T320" s="617"/>
      <c r="U320" s="110"/>
      <c r="V320" s="110"/>
      <c r="W320" s="41"/>
      <c r="X320" s="41"/>
      <c r="Y320" s="41"/>
      <c r="Z320" s="41"/>
      <c r="AA320" s="41"/>
      <c r="AB320" s="41"/>
      <c r="AC320" s="41"/>
      <c r="AD320" s="101"/>
      <c r="AE320" s="101"/>
      <c r="AF320" s="101"/>
      <c r="AG320" s="101"/>
      <c r="AH320" s="101"/>
      <c r="AI320" s="101"/>
    </row>
    <row r="321" spans="1:35" ht="24.75" hidden="1" customHeight="1">
      <c r="A321" s="99"/>
      <c r="B321" s="697">
        <v>1</v>
      </c>
      <c r="C321" s="627"/>
      <c r="D321" s="627"/>
      <c r="E321" s="627"/>
      <c r="F321" s="627"/>
      <c r="G321" s="649"/>
      <c r="H321" s="639"/>
      <c r="I321" s="640"/>
      <c r="J321" s="102"/>
      <c r="K321" s="3"/>
      <c r="L321" s="102"/>
      <c r="M321" s="3"/>
      <c r="N321" s="620"/>
      <c r="O321" s="620"/>
      <c r="P321" s="627"/>
      <c r="Q321" s="691"/>
      <c r="R321" s="691"/>
      <c r="S321" s="706">
        <f>IF(COUNTIF(J321:M323,"CUMPLE")&gt;=1,(G321*I321),0)* (IF(N321="PRESENTÓ CERTIFICADO",1,0))* (IF(O321="ACORDE A ITEM 5.2.1 (T.R.)",1,0) )* ( IF(OR(Q321="SIN OBSERVACIÓN", Q321="REQUERIMIENTOS SUBSANADOS"),1,0)) *(IF(OR(R321="NINGUNO", R321="CUMPLEN CON LO SOLICITADO"),1,0))</f>
        <v>0</v>
      </c>
      <c r="T321" s="707"/>
      <c r="U321" s="81"/>
      <c r="V321" s="81"/>
      <c r="W321" s="41"/>
      <c r="X321" s="41"/>
      <c r="Y321" s="41"/>
      <c r="Z321" s="41"/>
      <c r="AA321" s="41"/>
      <c r="AB321" s="41"/>
      <c r="AC321" s="41"/>
      <c r="AD321" s="81"/>
      <c r="AE321" s="81"/>
      <c r="AF321" s="81"/>
      <c r="AG321" s="81"/>
      <c r="AH321" s="81"/>
      <c r="AI321" s="81"/>
    </row>
    <row r="322" spans="1:35" ht="24.75" hidden="1" customHeight="1">
      <c r="A322" s="99"/>
      <c r="B322" s="616"/>
      <c r="C322" s="616"/>
      <c r="D322" s="616"/>
      <c r="E322" s="616"/>
      <c r="F322" s="616"/>
      <c r="G322" s="616"/>
      <c r="H322" s="616"/>
      <c r="I322" s="616"/>
      <c r="J322" s="102"/>
      <c r="K322" s="3"/>
      <c r="L322" s="102"/>
      <c r="M322" s="3"/>
      <c r="N322" s="616"/>
      <c r="O322" s="616"/>
      <c r="P322" s="616"/>
      <c r="Q322" s="616"/>
      <c r="R322" s="616"/>
      <c r="S322" s="616"/>
      <c r="T322" s="616"/>
      <c r="U322" s="81"/>
      <c r="V322" s="81"/>
      <c r="W322" s="41"/>
      <c r="X322" s="41"/>
      <c r="Y322" s="41"/>
      <c r="Z322" s="41"/>
      <c r="AA322" s="41"/>
      <c r="AB322" s="41"/>
      <c r="AC322" s="41"/>
      <c r="AD322" s="81"/>
      <c r="AE322" s="81"/>
      <c r="AF322" s="81"/>
      <c r="AG322" s="81"/>
      <c r="AH322" s="81"/>
      <c r="AI322" s="81"/>
    </row>
    <row r="323" spans="1:35" ht="24.75" hidden="1" customHeight="1">
      <c r="A323" s="99"/>
      <c r="B323" s="617"/>
      <c r="C323" s="617"/>
      <c r="D323" s="617"/>
      <c r="E323" s="617"/>
      <c r="F323" s="617"/>
      <c r="G323" s="617"/>
      <c r="H323" s="617"/>
      <c r="I323" s="617"/>
      <c r="J323" s="102"/>
      <c r="K323" s="3"/>
      <c r="L323" s="102"/>
      <c r="M323" s="3"/>
      <c r="N323" s="617"/>
      <c r="O323" s="617"/>
      <c r="P323" s="617"/>
      <c r="Q323" s="617"/>
      <c r="R323" s="617"/>
      <c r="S323" s="617"/>
      <c r="T323" s="616"/>
      <c r="U323" s="81"/>
      <c r="V323" s="81"/>
      <c r="W323" s="41"/>
      <c r="X323" s="41"/>
      <c r="Y323" s="41"/>
      <c r="Z323" s="41"/>
      <c r="AA323" s="41"/>
      <c r="AB323" s="41"/>
      <c r="AC323" s="41"/>
      <c r="AD323" s="81"/>
      <c r="AE323" s="81"/>
      <c r="AF323" s="81"/>
      <c r="AG323" s="81"/>
      <c r="AH323" s="81"/>
      <c r="AI323" s="81"/>
    </row>
    <row r="324" spans="1:35" ht="24.75" hidden="1" customHeight="1">
      <c r="A324" s="99"/>
      <c r="B324" s="697">
        <v>2</v>
      </c>
      <c r="C324" s="638"/>
      <c r="D324" s="638"/>
      <c r="E324" s="638"/>
      <c r="F324" s="638"/>
      <c r="G324" s="642"/>
      <c r="H324" s="639"/>
      <c r="I324" s="641"/>
      <c r="J324" s="102"/>
      <c r="K324" s="3"/>
      <c r="L324" s="102"/>
      <c r="M324" s="3"/>
      <c r="N324" s="620"/>
      <c r="O324" s="620"/>
      <c r="P324" s="623"/>
      <c r="Q324" s="690"/>
      <c r="R324" s="690"/>
      <c r="S324" s="706">
        <f>IF(COUNTIF(J324:M326,"CUMPLE")&gt;=1,(G324*I324),0)* (IF(N324="PRESENTÓ CERTIFICADO",1,0))* (IF(O324="ACORDE A ITEM 5.2.1 (T.R.)",1,0) )* ( IF(OR(Q324="SIN OBSERVACIÓN", Q324="REQUERIMIENTOS SUBSANADOS"),1,0)) *(IF(OR(R324="NINGUNO", R324="CUMPLEN CON LO SOLICITADO"),1,0))</f>
        <v>0</v>
      </c>
      <c r="T324" s="616"/>
      <c r="U324" s="81"/>
      <c r="V324" s="81"/>
      <c r="W324" s="41"/>
      <c r="X324" s="41"/>
      <c r="Y324" s="41"/>
      <c r="Z324" s="41"/>
      <c r="AA324" s="41"/>
      <c r="AB324" s="41"/>
      <c r="AC324" s="41"/>
      <c r="AD324" s="81"/>
      <c r="AE324" s="81"/>
      <c r="AF324" s="81"/>
      <c r="AG324" s="81"/>
      <c r="AH324" s="81"/>
      <c r="AI324" s="81"/>
    </row>
    <row r="325" spans="1:35" ht="24.75" hidden="1" customHeight="1">
      <c r="A325" s="99"/>
      <c r="B325" s="616"/>
      <c r="C325" s="616"/>
      <c r="D325" s="616"/>
      <c r="E325" s="616"/>
      <c r="F325" s="616"/>
      <c r="G325" s="616"/>
      <c r="H325" s="616"/>
      <c r="I325" s="616"/>
      <c r="J325" s="102"/>
      <c r="K325" s="3"/>
      <c r="L325" s="102"/>
      <c r="M325" s="3"/>
      <c r="N325" s="616"/>
      <c r="O325" s="616"/>
      <c r="P325" s="616"/>
      <c r="Q325" s="616"/>
      <c r="R325" s="616"/>
      <c r="S325" s="616"/>
      <c r="T325" s="616"/>
      <c r="U325" s="81"/>
      <c r="V325" s="81"/>
      <c r="W325" s="41"/>
      <c r="X325" s="41"/>
      <c r="Y325" s="41"/>
      <c r="Z325" s="41"/>
      <c r="AA325" s="41"/>
      <c r="AB325" s="41"/>
      <c r="AC325" s="41"/>
      <c r="AD325" s="81"/>
      <c r="AE325" s="81"/>
      <c r="AF325" s="81"/>
      <c r="AG325" s="81"/>
      <c r="AH325" s="81"/>
      <c r="AI325" s="81"/>
    </row>
    <row r="326" spans="1:35" ht="24.75" hidden="1" customHeight="1">
      <c r="A326" s="99"/>
      <c r="B326" s="617"/>
      <c r="C326" s="617"/>
      <c r="D326" s="617"/>
      <c r="E326" s="617"/>
      <c r="F326" s="617"/>
      <c r="G326" s="617"/>
      <c r="H326" s="617"/>
      <c r="I326" s="617"/>
      <c r="J326" s="102"/>
      <c r="K326" s="3"/>
      <c r="L326" s="102"/>
      <c r="M326" s="3"/>
      <c r="N326" s="617"/>
      <c r="O326" s="617"/>
      <c r="P326" s="617"/>
      <c r="Q326" s="617"/>
      <c r="R326" s="617"/>
      <c r="S326" s="617"/>
      <c r="T326" s="616"/>
      <c r="U326" s="81"/>
      <c r="V326" s="81"/>
      <c r="W326" s="41"/>
      <c r="X326" s="41"/>
      <c r="Y326" s="41"/>
      <c r="Z326" s="41"/>
      <c r="AA326" s="41"/>
      <c r="AB326" s="41"/>
      <c r="AC326" s="41"/>
      <c r="AD326" s="81"/>
      <c r="AE326" s="81"/>
      <c r="AF326" s="81"/>
      <c r="AG326" s="81"/>
      <c r="AH326" s="81"/>
      <c r="AI326" s="81"/>
    </row>
    <row r="327" spans="1:35" ht="24.75" hidden="1" customHeight="1">
      <c r="A327" s="99"/>
      <c r="B327" s="697">
        <v>3</v>
      </c>
      <c r="C327" s="627"/>
      <c r="D327" s="627"/>
      <c r="E327" s="627"/>
      <c r="F327" s="627"/>
      <c r="G327" s="649"/>
      <c r="H327" s="639"/>
      <c r="I327" s="640"/>
      <c r="J327" s="102"/>
      <c r="K327" s="3"/>
      <c r="L327" s="102"/>
      <c r="M327" s="3"/>
      <c r="N327" s="620"/>
      <c r="O327" s="620"/>
      <c r="P327" s="627"/>
      <c r="Q327" s="691"/>
      <c r="R327" s="691"/>
      <c r="S327" s="706">
        <f>IF(COUNTIF(J327:M329,"CUMPLE")&gt;=1,(G327*I327),0)* (IF(N327="PRESENTÓ CERTIFICADO",1,0))* (IF(O327="ACORDE A ITEM 5.2.1 (T.R.)",1,0) )* ( IF(OR(Q327="SIN OBSERVACIÓN", Q327="REQUERIMIENTOS SUBSANADOS"),1,0)) *(IF(OR(R327="NINGUNO", R327="CUMPLEN CON LO SOLICITADO"),1,0))</f>
        <v>0</v>
      </c>
      <c r="T327" s="616"/>
      <c r="U327" s="81"/>
      <c r="V327" s="81"/>
      <c r="W327" s="41"/>
      <c r="X327" s="41"/>
      <c r="Y327" s="41"/>
      <c r="Z327" s="41"/>
      <c r="AA327" s="41"/>
      <c r="AB327" s="41"/>
      <c r="AC327" s="41"/>
      <c r="AD327" s="81"/>
      <c r="AE327" s="81"/>
      <c r="AF327" s="81"/>
      <c r="AG327" s="81"/>
      <c r="AH327" s="81"/>
      <c r="AI327" s="81"/>
    </row>
    <row r="328" spans="1:35" ht="24.75" hidden="1" customHeight="1">
      <c r="A328" s="99"/>
      <c r="B328" s="616"/>
      <c r="C328" s="616"/>
      <c r="D328" s="616"/>
      <c r="E328" s="616"/>
      <c r="F328" s="616"/>
      <c r="G328" s="616"/>
      <c r="H328" s="616"/>
      <c r="I328" s="616"/>
      <c r="J328" s="102"/>
      <c r="K328" s="3"/>
      <c r="L328" s="102"/>
      <c r="M328" s="3"/>
      <c r="N328" s="616"/>
      <c r="O328" s="616"/>
      <c r="P328" s="616"/>
      <c r="Q328" s="616"/>
      <c r="R328" s="616"/>
      <c r="S328" s="616"/>
      <c r="T328" s="616"/>
      <c r="U328" s="81"/>
      <c r="V328" s="81"/>
      <c r="W328" s="41"/>
      <c r="X328" s="41"/>
      <c r="Y328" s="41"/>
      <c r="Z328" s="41"/>
      <c r="AA328" s="41"/>
      <c r="AB328" s="41"/>
      <c r="AC328" s="41"/>
      <c r="AD328" s="81"/>
      <c r="AE328" s="81"/>
      <c r="AF328" s="81"/>
      <c r="AG328" s="81"/>
      <c r="AH328" s="81"/>
      <c r="AI328" s="81"/>
    </row>
    <row r="329" spans="1:35" ht="24.75" hidden="1" customHeight="1">
      <c r="A329" s="99"/>
      <c r="B329" s="617"/>
      <c r="C329" s="617"/>
      <c r="D329" s="617"/>
      <c r="E329" s="617"/>
      <c r="F329" s="617"/>
      <c r="G329" s="617"/>
      <c r="H329" s="617"/>
      <c r="I329" s="617"/>
      <c r="J329" s="102"/>
      <c r="K329" s="3"/>
      <c r="L329" s="102"/>
      <c r="M329" s="3"/>
      <c r="N329" s="617"/>
      <c r="O329" s="617"/>
      <c r="P329" s="617"/>
      <c r="Q329" s="617"/>
      <c r="R329" s="617"/>
      <c r="S329" s="617"/>
      <c r="T329" s="616"/>
      <c r="U329" s="81"/>
      <c r="V329" s="81"/>
      <c r="W329" s="41"/>
      <c r="X329" s="41"/>
      <c r="Y329" s="41"/>
      <c r="Z329" s="41"/>
      <c r="AA329" s="41"/>
      <c r="AB329" s="41"/>
      <c r="AC329" s="41"/>
      <c r="AD329" s="81"/>
      <c r="AE329" s="81"/>
      <c r="AF329" s="81"/>
      <c r="AG329" s="81"/>
      <c r="AH329" s="81"/>
      <c r="AI329" s="81"/>
    </row>
    <row r="330" spans="1:35" ht="24.75" hidden="1" customHeight="1">
      <c r="A330" s="99"/>
      <c r="B330" s="697">
        <v>4</v>
      </c>
      <c r="C330" s="638"/>
      <c r="D330" s="638"/>
      <c r="E330" s="638"/>
      <c r="F330" s="638"/>
      <c r="G330" s="642"/>
      <c r="H330" s="639"/>
      <c r="I330" s="641"/>
      <c r="J330" s="102"/>
      <c r="K330" s="3"/>
      <c r="L330" s="102"/>
      <c r="M330" s="3"/>
      <c r="N330" s="620"/>
      <c r="O330" s="620"/>
      <c r="P330" s="623"/>
      <c r="Q330" s="690"/>
      <c r="R330" s="690"/>
      <c r="S330" s="706">
        <f>IF(COUNTIF(J330:M332,"CUMPLE")&gt;=1,(G330*I330),0)* (IF(N330="PRESENTÓ CERTIFICADO",1,0))* (IF(O330="ACORDE A ITEM 5.2.1 (T.R.)",1,0) )* ( IF(OR(Q330="SIN OBSERVACIÓN", Q330="REQUERIMIENTOS SUBSANADOS"),1,0)) *(IF(OR(R330="NINGUNO", R330="CUMPLEN CON LO SOLICITADO"),1,0))</f>
        <v>0</v>
      </c>
      <c r="T330" s="616"/>
      <c r="U330" s="81"/>
      <c r="V330" s="81"/>
      <c r="W330" s="41"/>
      <c r="X330" s="41"/>
      <c r="Y330" s="41"/>
      <c r="Z330" s="41"/>
      <c r="AA330" s="41"/>
      <c r="AB330" s="41"/>
      <c r="AC330" s="41"/>
      <c r="AD330" s="81"/>
      <c r="AE330" s="81"/>
      <c r="AF330" s="81"/>
      <c r="AG330" s="81"/>
      <c r="AH330" s="81"/>
      <c r="AI330" s="81"/>
    </row>
    <row r="331" spans="1:35" ht="24.75" hidden="1" customHeight="1">
      <c r="A331" s="99"/>
      <c r="B331" s="616"/>
      <c r="C331" s="616"/>
      <c r="D331" s="616"/>
      <c r="E331" s="616"/>
      <c r="F331" s="616"/>
      <c r="G331" s="616"/>
      <c r="H331" s="616"/>
      <c r="I331" s="616"/>
      <c r="J331" s="102"/>
      <c r="K331" s="3"/>
      <c r="L331" s="102"/>
      <c r="M331" s="3"/>
      <c r="N331" s="616"/>
      <c r="O331" s="616"/>
      <c r="P331" s="616"/>
      <c r="Q331" s="616"/>
      <c r="R331" s="616"/>
      <c r="S331" s="616"/>
      <c r="T331" s="616"/>
      <c r="U331" s="81"/>
      <c r="V331" s="81"/>
      <c r="W331" s="41"/>
      <c r="X331" s="41"/>
      <c r="Y331" s="41"/>
      <c r="Z331" s="41"/>
      <c r="AA331" s="41"/>
      <c r="AB331" s="41"/>
      <c r="AC331" s="41"/>
      <c r="AD331" s="81"/>
      <c r="AE331" s="81"/>
      <c r="AF331" s="81"/>
      <c r="AG331" s="81"/>
      <c r="AH331" s="81"/>
      <c r="AI331" s="81"/>
    </row>
    <row r="332" spans="1:35" ht="24.75" hidden="1" customHeight="1">
      <c r="A332" s="99"/>
      <c r="B332" s="617"/>
      <c r="C332" s="617"/>
      <c r="D332" s="617"/>
      <c r="E332" s="617"/>
      <c r="F332" s="617"/>
      <c r="G332" s="617"/>
      <c r="H332" s="617"/>
      <c r="I332" s="617"/>
      <c r="J332" s="102"/>
      <c r="K332" s="3"/>
      <c r="L332" s="102"/>
      <c r="M332" s="3"/>
      <c r="N332" s="617"/>
      <c r="O332" s="617"/>
      <c r="P332" s="617"/>
      <c r="Q332" s="617"/>
      <c r="R332" s="617"/>
      <c r="S332" s="617"/>
      <c r="T332" s="616"/>
      <c r="U332" s="81"/>
      <c r="V332" s="81"/>
      <c r="W332" s="41"/>
      <c r="X332" s="41"/>
      <c r="Y332" s="41"/>
      <c r="Z332" s="41"/>
      <c r="AA332" s="41"/>
      <c r="AB332" s="41"/>
      <c r="AC332" s="41"/>
      <c r="AD332" s="81"/>
      <c r="AE332" s="81"/>
      <c r="AF332" s="81"/>
      <c r="AG332" s="81"/>
      <c r="AH332" s="81"/>
      <c r="AI332" s="81"/>
    </row>
    <row r="333" spans="1:35" ht="24.75" hidden="1" customHeight="1">
      <c r="A333" s="99"/>
      <c r="B333" s="697">
        <v>5</v>
      </c>
      <c r="C333" s="627"/>
      <c r="D333" s="627"/>
      <c r="E333" s="627"/>
      <c r="F333" s="627"/>
      <c r="G333" s="649"/>
      <c r="H333" s="639"/>
      <c r="I333" s="640"/>
      <c r="J333" s="102"/>
      <c r="K333" s="3"/>
      <c r="L333" s="102"/>
      <c r="M333" s="3"/>
      <c r="N333" s="620"/>
      <c r="O333" s="620"/>
      <c r="P333" s="627"/>
      <c r="Q333" s="691"/>
      <c r="R333" s="691"/>
      <c r="S333" s="706">
        <f>IF(COUNTIF(J333:M335,"CUMPLE")&gt;=1,(G333*I333),0)* (IF(N333="PRESENTÓ CERTIFICADO",1,0))* (IF(O333="ACORDE A ITEM 5.2.1 (T.R.)",1,0) )* ( IF(OR(Q333="SIN OBSERVACIÓN", Q333="REQUERIMIENTOS SUBSANADOS"),1,0)) *(IF(OR(R333="NINGUNO", R333="CUMPLEN CON LO SOLICITADO"),1,0))</f>
        <v>0</v>
      </c>
      <c r="T333" s="616"/>
      <c r="U333" s="81"/>
      <c r="V333" s="81"/>
      <c r="W333" s="41"/>
      <c r="X333" s="41"/>
      <c r="Y333" s="41"/>
      <c r="Z333" s="41"/>
      <c r="AA333" s="41"/>
      <c r="AB333" s="41"/>
      <c r="AC333" s="41"/>
      <c r="AD333" s="81"/>
      <c r="AE333" s="81"/>
      <c r="AF333" s="81"/>
      <c r="AG333" s="81"/>
      <c r="AH333" s="81"/>
      <c r="AI333" s="81"/>
    </row>
    <row r="334" spans="1:35" ht="24.75" hidden="1" customHeight="1">
      <c r="A334" s="99"/>
      <c r="B334" s="616"/>
      <c r="C334" s="616"/>
      <c r="D334" s="616"/>
      <c r="E334" s="616"/>
      <c r="F334" s="616"/>
      <c r="G334" s="616"/>
      <c r="H334" s="616"/>
      <c r="I334" s="616"/>
      <c r="J334" s="102"/>
      <c r="K334" s="3"/>
      <c r="L334" s="102"/>
      <c r="M334" s="3"/>
      <c r="N334" s="616"/>
      <c r="O334" s="616"/>
      <c r="P334" s="616"/>
      <c r="Q334" s="616"/>
      <c r="R334" s="616"/>
      <c r="S334" s="616"/>
      <c r="T334" s="616"/>
      <c r="U334" s="81"/>
      <c r="V334" s="81"/>
      <c r="W334" s="41"/>
      <c r="X334" s="41"/>
      <c r="Y334" s="41"/>
      <c r="Z334" s="41"/>
      <c r="AA334" s="41"/>
      <c r="AB334" s="41"/>
      <c r="AC334" s="41"/>
      <c r="AD334" s="81"/>
      <c r="AE334" s="81"/>
      <c r="AF334" s="81"/>
      <c r="AG334" s="81"/>
      <c r="AH334" s="81"/>
      <c r="AI334" s="81"/>
    </row>
    <row r="335" spans="1:35" ht="24.75" hidden="1" customHeight="1">
      <c r="A335" s="99"/>
      <c r="B335" s="617"/>
      <c r="C335" s="617"/>
      <c r="D335" s="617"/>
      <c r="E335" s="617"/>
      <c r="F335" s="617"/>
      <c r="G335" s="617"/>
      <c r="H335" s="617"/>
      <c r="I335" s="617"/>
      <c r="J335" s="102"/>
      <c r="K335" s="3"/>
      <c r="L335" s="102"/>
      <c r="M335" s="3"/>
      <c r="N335" s="617"/>
      <c r="O335" s="617"/>
      <c r="P335" s="617"/>
      <c r="Q335" s="617"/>
      <c r="R335" s="617"/>
      <c r="S335" s="617"/>
      <c r="T335" s="617"/>
      <c r="U335" s="81"/>
      <c r="V335" s="81"/>
      <c r="W335" s="41"/>
      <c r="X335" s="41"/>
      <c r="Y335" s="41"/>
      <c r="Z335" s="41"/>
      <c r="AA335" s="81"/>
      <c r="AB335" s="81"/>
      <c r="AC335" s="81"/>
      <c r="AD335" s="81"/>
      <c r="AE335" s="81"/>
      <c r="AF335" s="81"/>
      <c r="AG335" s="81"/>
      <c r="AH335" s="81"/>
      <c r="AI335" s="81"/>
    </row>
    <row r="336" spans="1:35" ht="24.75" hidden="1" customHeight="1">
      <c r="A336" s="78"/>
      <c r="B336" s="698" t="str">
        <f>IF(S337=" "," ",IF(S337&gt;=$H$6,"CUMPLE CON LA EXPERIENCIA REQUERIDA","NO CUMPLE CON LA EXPERIENCIA REQUERIDA"))</f>
        <v>NO CUMPLE CON LA EXPERIENCIA REQUERIDA</v>
      </c>
      <c r="C336" s="699"/>
      <c r="D336" s="699"/>
      <c r="E336" s="699"/>
      <c r="F336" s="699"/>
      <c r="G336" s="699"/>
      <c r="H336" s="699"/>
      <c r="I336" s="699"/>
      <c r="J336" s="699"/>
      <c r="K336" s="699"/>
      <c r="L336" s="699"/>
      <c r="M336" s="699"/>
      <c r="N336" s="699"/>
      <c r="O336" s="700"/>
      <c r="P336" s="692" t="s">
        <v>69</v>
      </c>
      <c r="Q336" s="693"/>
      <c r="R336" s="129"/>
      <c r="S336" s="130">
        <f>IF(T321="SI",SUM(S321:S335),0)</f>
        <v>0</v>
      </c>
      <c r="T336" s="705" t="str">
        <f>IF(S337=" "," ",IF(S337&gt;=$H$6,"CUMPLE","NO CUMPLE"))</f>
        <v>NO CUMPLE</v>
      </c>
      <c r="U336" s="78"/>
      <c r="V336" s="78"/>
      <c r="W336" s="41"/>
      <c r="X336" s="41"/>
      <c r="Y336" s="41"/>
      <c r="Z336" s="41"/>
      <c r="AA336" s="78"/>
      <c r="AB336" s="78"/>
      <c r="AC336" s="78"/>
      <c r="AD336" s="78"/>
      <c r="AE336" s="78"/>
      <c r="AF336" s="78"/>
      <c r="AG336" s="78"/>
      <c r="AH336" s="78"/>
      <c r="AI336" s="78"/>
    </row>
    <row r="337" spans="1:35" ht="24.75" hidden="1" customHeight="1">
      <c r="A337" s="81"/>
      <c r="B337" s="701"/>
      <c r="C337" s="702"/>
      <c r="D337" s="702"/>
      <c r="E337" s="702"/>
      <c r="F337" s="702"/>
      <c r="G337" s="702"/>
      <c r="H337" s="702"/>
      <c r="I337" s="702"/>
      <c r="J337" s="702"/>
      <c r="K337" s="702"/>
      <c r="L337" s="702"/>
      <c r="M337" s="702"/>
      <c r="N337" s="702"/>
      <c r="O337" s="703"/>
      <c r="P337" s="692" t="s">
        <v>70</v>
      </c>
      <c r="Q337" s="693"/>
      <c r="R337" s="129"/>
      <c r="S337" s="131">
        <f>IFERROR((S336/$P$6)," ")</f>
        <v>0</v>
      </c>
      <c r="T337" s="617"/>
      <c r="U337" s="81"/>
      <c r="V337" s="81"/>
      <c r="W337" s="41"/>
      <c r="X337" s="41"/>
      <c r="Y337" s="41"/>
      <c r="Z337" s="41"/>
      <c r="AA337" s="81"/>
      <c r="AB337" s="81"/>
      <c r="AC337" s="81"/>
      <c r="AD337" s="81"/>
      <c r="AE337" s="81"/>
      <c r="AF337" s="81"/>
      <c r="AG337" s="81"/>
      <c r="AH337" s="81"/>
      <c r="AI337" s="81"/>
    </row>
    <row r="338" spans="1:35" ht="30" hidden="1" customHeight="1">
      <c r="A338" s="41"/>
      <c r="B338" s="41"/>
      <c r="C338" s="41"/>
      <c r="D338" s="41"/>
      <c r="E338" s="121"/>
      <c r="F338" s="122"/>
      <c r="G338" s="122"/>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row>
    <row r="339" spans="1:35" ht="30" customHeight="1">
      <c r="A339" s="41"/>
      <c r="B339" s="41"/>
      <c r="C339" s="41"/>
      <c r="D339" s="41"/>
      <c r="E339" s="121"/>
      <c r="F339" s="122"/>
      <c r="G339" s="122"/>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row>
    <row r="340" spans="1:35" ht="30" customHeight="1">
      <c r="A340" s="41"/>
      <c r="B340" s="41"/>
      <c r="C340" s="41"/>
      <c r="D340" s="41"/>
      <c r="E340" s="121"/>
      <c r="F340" s="122"/>
      <c r="G340" s="122"/>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row>
    <row r="341" spans="1:35" ht="30" customHeight="1">
      <c r="A341" s="41"/>
      <c r="B341" s="41"/>
      <c r="C341" s="41"/>
      <c r="D341" s="41"/>
      <c r="E341" s="121"/>
      <c r="F341" s="122"/>
      <c r="G341" s="122"/>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row>
    <row r="342" spans="1:35" ht="30" customHeight="1">
      <c r="A342" s="41"/>
      <c r="B342" s="41"/>
      <c r="C342" s="41"/>
      <c r="D342" s="41"/>
      <c r="E342" s="121"/>
      <c r="F342" s="122"/>
      <c r="G342" s="122"/>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row>
    <row r="343" spans="1:35" ht="30" customHeight="1">
      <c r="A343" s="41"/>
      <c r="B343" s="41"/>
      <c r="C343" s="41"/>
      <c r="D343" s="41"/>
      <c r="E343" s="121"/>
      <c r="F343" s="122"/>
      <c r="G343" s="122"/>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row>
    <row r="344" spans="1:35" ht="30" customHeight="1">
      <c r="A344" s="41"/>
      <c r="B344" s="41"/>
      <c r="C344" s="41"/>
      <c r="D344" s="41"/>
      <c r="E344" s="121"/>
      <c r="F344" s="122"/>
      <c r="G344" s="122"/>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row>
    <row r="345" spans="1:35" ht="30" customHeight="1">
      <c r="A345" s="41"/>
      <c r="B345" s="41"/>
      <c r="C345" s="41"/>
      <c r="D345" s="41"/>
      <c r="E345" s="121"/>
      <c r="F345" s="122"/>
      <c r="G345" s="122"/>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row>
    <row r="346" spans="1:35" ht="30" customHeight="1">
      <c r="A346" s="41"/>
      <c r="B346" s="41"/>
      <c r="C346" s="41"/>
      <c r="D346" s="41"/>
      <c r="E346" s="121"/>
      <c r="F346" s="122"/>
      <c r="G346" s="122"/>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row>
    <row r="347" spans="1:35" ht="30" customHeight="1">
      <c r="A347" s="41"/>
      <c r="B347" s="41"/>
      <c r="C347" s="41"/>
      <c r="D347" s="41"/>
      <c r="E347" s="121"/>
      <c r="F347" s="122"/>
      <c r="G347" s="122"/>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row>
    <row r="348" spans="1:35" ht="30" customHeight="1">
      <c r="A348" s="41"/>
      <c r="B348" s="41"/>
      <c r="C348" s="41"/>
      <c r="D348" s="41"/>
      <c r="E348" s="121"/>
      <c r="F348" s="122"/>
      <c r="G348" s="122"/>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row>
    <row r="349" spans="1:35" ht="30" customHeight="1">
      <c r="A349" s="41"/>
      <c r="B349" s="41"/>
      <c r="C349" s="41"/>
      <c r="D349" s="41"/>
      <c r="E349" s="121"/>
      <c r="F349" s="122"/>
      <c r="G349" s="122"/>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row>
    <row r="350" spans="1:35" ht="30" customHeight="1">
      <c r="A350" s="41"/>
      <c r="B350" s="41"/>
      <c r="C350" s="41"/>
      <c r="D350" s="41"/>
      <c r="E350" s="121"/>
      <c r="F350" s="122"/>
      <c r="G350" s="122"/>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row>
    <row r="351" spans="1:35" ht="30" customHeight="1">
      <c r="A351" s="41"/>
      <c r="B351" s="41"/>
      <c r="C351" s="41"/>
      <c r="D351" s="41"/>
      <c r="E351" s="121"/>
      <c r="F351" s="122"/>
      <c r="G351" s="122"/>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row>
    <row r="352" spans="1:35" ht="30" customHeight="1">
      <c r="A352" s="41"/>
      <c r="B352" s="41"/>
      <c r="C352" s="41"/>
      <c r="D352" s="41"/>
      <c r="E352" s="121"/>
      <c r="F352" s="122"/>
      <c r="G352" s="122"/>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row>
    <row r="353" spans="1:35" ht="30" customHeight="1">
      <c r="A353" s="41"/>
      <c r="B353" s="41"/>
      <c r="C353" s="41"/>
      <c r="D353" s="41"/>
      <c r="E353" s="121"/>
      <c r="F353" s="122"/>
      <c r="G353" s="122"/>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row>
    <row r="354" spans="1:35" ht="30" customHeight="1">
      <c r="A354" s="41"/>
      <c r="B354" s="41"/>
      <c r="C354" s="41"/>
      <c r="D354" s="41"/>
      <c r="E354" s="121"/>
      <c r="F354" s="122"/>
      <c r="G354" s="122"/>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row>
    <row r="355" spans="1:35" ht="30" customHeight="1">
      <c r="A355" s="41"/>
      <c r="B355" s="41"/>
      <c r="C355" s="41"/>
      <c r="D355" s="41"/>
      <c r="E355" s="121"/>
      <c r="F355" s="122"/>
      <c r="G355" s="122"/>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row>
    <row r="356" spans="1:35" ht="30" customHeight="1">
      <c r="A356" s="41"/>
      <c r="B356" s="41"/>
      <c r="C356" s="41"/>
      <c r="D356" s="41"/>
      <c r="E356" s="121"/>
      <c r="F356" s="122"/>
      <c r="G356" s="122"/>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row>
    <row r="357" spans="1:35" ht="30" customHeight="1">
      <c r="A357" s="41"/>
      <c r="B357" s="41"/>
      <c r="C357" s="41"/>
      <c r="D357" s="41"/>
      <c r="E357" s="121"/>
      <c r="F357" s="122"/>
      <c r="G357" s="122"/>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row>
    <row r="358" spans="1:35" ht="30" customHeight="1">
      <c r="A358" s="41"/>
      <c r="B358" s="41"/>
      <c r="C358" s="41"/>
      <c r="D358" s="41"/>
      <c r="E358" s="121"/>
      <c r="F358" s="122"/>
      <c r="G358" s="122"/>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row>
    <row r="359" spans="1:35" ht="30" customHeight="1">
      <c r="A359" s="41"/>
      <c r="B359" s="41"/>
      <c r="C359" s="41"/>
      <c r="D359" s="41"/>
      <c r="E359" s="121"/>
      <c r="F359" s="122"/>
      <c r="G359" s="122"/>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row>
    <row r="360" spans="1:35" ht="30" customHeight="1">
      <c r="A360" s="41"/>
      <c r="B360" s="41"/>
      <c r="C360" s="41"/>
      <c r="D360" s="41"/>
      <c r="E360" s="121"/>
      <c r="F360" s="122"/>
      <c r="G360" s="122"/>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row>
    <row r="361" spans="1:35" ht="30" customHeight="1">
      <c r="A361" s="41"/>
      <c r="B361" s="41"/>
      <c r="C361" s="41"/>
      <c r="D361" s="41"/>
      <c r="E361" s="121"/>
      <c r="F361" s="122"/>
      <c r="G361" s="122"/>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row>
    <row r="362" spans="1:35" ht="30" customHeight="1">
      <c r="A362" s="41"/>
      <c r="B362" s="41"/>
      <c r="C362" s="41"/>
      <c r="D362" s="41"/>
      <c r="E362" s="121"/>
      <c r="F362" s="122"/>
      <c r="G362" s="122"/>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row>
    <row r="363" spans="1:35" ht="30" customHeight="1">
      <c r="A363" s="41"/>
      <c r="B363" s="41"/>
      <c r="C363" s="41"/>
      <c r="D363" s="41"/>
      <c r="E363" s="121"/>
      <c r="F363" s="122"/>
      <c r="G363" s="122"/>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row>
    <row r="364" spans="1:35" ht="30" customHeight="1">
      <c r="A364" s="41"/>
      <c r="B364" s="41"/>
      <c r="C364" s="41"/>
      <c r="D364" s="41"/>
      <c r="E364" s="121"/>
      <c r="F364" s="122"/>
      <c r="G364" s="122"/>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row>
    <row r="365" spans="1:35" ht="30" customHeight="1">
      <c r="A365" s="41"/>
      <c r="B365" s="41"/>
      <c r="C365" s="41"/>
      <c r="D365" s="41"/>
      <c r="E365" s="121"/>
      <c r="F365" s="122"/>
      <c r="G365" s="122"/>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row>
    <row r="366" spans="1:35" ht="30" customHeight="1">
      <c r="A366" s="41"/>
      <c r="B366" s="41"/>
      <c r="C366" s="41"/>
      <c r="D366" s="41"/>
      <c r="E366" s="121"/>
      <c r="F366" s="122"/>
      <c r="G366" s="122"/>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row>
    <row r="367" spans="1:35" ht="30" customHeight="1">
      <c r="A367" s="41"/>
      <c r="B367" s="41"/>
      <c r="C367" s="41"/>
      <c r="D367" s="41"/>
      <c r="E367" s="121"/>
      <c r="F367" s="122"/>
      <c r="G367" s="122"/>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row>
    <row r="368" spans="1:35" ht="30" customHeight="1">
      <c r="A368" s="41"/>
      <c r="B368" s="41"/>
      <c r="C368" s="41"/>
      <c r="D368" s="41"/>
      <c r="E368" s="121"/>
      <c r="F368" s="122"/>
      <c r="G368" s="122"/>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row>
    <row r="369" spans="1:35" ht="30" customHeight="1">
      <c r="A369" s="41"/>
      <c r="B369" s="41"/>
      <c r="C369" s="41"/>
      <c r="D369" s="41"/>
      <c r="E369" s="121"/>
      <c r="F369" s="122"/>
      <c r="G369" s="122"/>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row>
    <row r="370" spans="1:35" ht="30" customHeight="1">
      <c r="A370" s="41"/>
      <c r="B370" s="41"/>
      <c r="C370" s="41"/>
      <c r="D370" s="41"/>
      <c r="E370" s="121"/>
      <c r="F370" s="122"/>
      <c r="G370" s="122"/>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row>
    <row r="371" spans="1:35" ht="30" customHeight="1">
      <c r="A371" s="41"/>
      <c r="B371" s="41"/>
      <c r="C371" s="41"/>
      <c r="D371" s="41"/>
      <c r="E371" s="121"/>
      <c r="F371" s="122"/>
      <c r="G371" s="122"/>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row>
    <row r="372" spans="1:35" ht="30" customHeight="1">
      <c r="A372" s="41"/>
      <c r="B372" s="41"/>
      <c r="C372" s="41"/>
      <c r="D372" s="41"/>
      <c r="E372" s="121"/>
      <c r="F372" s="122"/>
      <c r="G372" s="122"/>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row>
    <row r="373" spans="1:35" ht="30" customHeight="1">
      <c r="A373" s="41"/>
      <c r="B373" s="41"/>
      <c r="C373" s="41"/>
      <c r="D373" s="41"/>
      <c r="E373" s="121"/>
      <c r="F373" s="122"/>
      <c r="G373" s="122"/>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row>
    <row r="374" spans="1:35" ht="30" customHeight="1">
      <c r="A374" s="41"/>
      <c r="B374" s="41"/>
      <c r="C374" s="41"/>
      <c r="D374" s="41"/>
      <c r="E374" s="121"/>
      <c r="F374" s="122"/>
      <c r="G374" s="122"/>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row>
    <row r="375" spans="1:35" ht="30" customHeight="1">
      <c r="A375" s="41"/>
      <c r="B375" s="41"/>
      <c r="C375" s="41"/>
      <c r="D375" s="41"/>
      <c r="E375" s="121"/>
      <c r="F375" s="122"/>
      <c r="G375" s="122"/>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row>
    <row r="376" spans="1:35" ht="30" customHeight="1">
      <c r="A376" s="41"/>
      <c r="B376" s="41"/>
      <c r="C376" s="41"/>
      <c r="D376" s="41"/>
      <c r="E376" s="121"/>
      <c r="F376" s="122"/>
      <c r="G376" s="122"/>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row>
    <row r="377" spans="1:35" ht="30" customHeight="1">
      <c r="A377" s="41"/>
      <c r="B377" s="41"/>
      <c r="C377" s="41"/>
      <c r="D377" s="41"/>
      <c r="E377" s="121"/>
      <c r="F377" s="122"/>
      <c r="G377" s="122"/>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row>
    <row r="378" spans="1:35" ht="30" customHeight="1">
      <c r="A378" s="41"/>
      <c r="B378" s="41"/>
      <c r="C378" s="41"/>
      <c r="D378" s="41"/>
      <c r="E378" s="121"/>
      <c r="F378" s="122"/>
      <c r="G378" s="122"/>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row>
    <row r="379" spans="1:35" ht="30" customHeight="1">
      <c r="A379" s="41"/>
      <c r="B379" s="41"/>
      <c r="C379" s="41"/>
      <c r="D379" s="41"/>
      <c r="E379" s="121"/>
      <c r="F379" s="122"/>
      <c r="G379" s="122"/>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row>
    <row r="380" spans="1:35" ht="30" customHeight="1">
      <c r="A380" s="41"/>
      <c r="B380" s="41"/>
      <c r="C380" s="41"/>
      <c r="D380" s="41"/>
      <c r="E380" s="121"/>
      <c r="F380" s="122"/>
      <c r="G380" s="122"/>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row>
    <row r="381" spans="1:35" ht="30" customHeight="1">
      <c r="A381" s="41"/>
      <c r="B381" s="41"/>
      <c r="C381" s="41"/>
      <c r="D381" s="41"/>
      <c r="E381" s="121"/>
      <c r="F381" s="122"/>
      <c r="G381" s="122"/>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row>
    <row r="382" spans="1:35" ht="30" customHeight="1">
      <c r="A382" s="41"/>
      <c r="B382" s="41"/>
      <c r="C382" s="41"/>
      <c r="D382" s="41"/>
      <c r="E382" s="121"/>
      <c r="F382" s="122"/>
      <c r="G382" s="122"/>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row>
    <row r="383" spans="1:35" ht="30" customHeight="1">
      <c r="A383" s="41"/>
      <c r="B383" s="41"/>
      <c r="C383" s="41"/>
      <c r="D383" s="41"/>
      <c r="E383" s="121"/>
      <c r="F383" s="122"/>
      <c r="G383" s="122"/>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row>
    <row r="384" spans="1:35" ht="30" customHeight="1">
      <c r="A384" s="41"/>
      <c r="B384" s="41"/>
      <c r="C384" s="41"/>
      <c r="D384" s="41"/>
      <c r="E384" s="121"/>
      <c r="F384" s="122"/>
      <c r="G384" s="122"/>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row>
    <row r="385" spans="1:35" ht="30" customHeight="1">
      <c r="A385" s="41"/>
      <c r="B385" s="41"/>
      <c r="C385" s="41"/>
      <c r="D385" s="41"/>
      <c r="E385" s="121"/>
      <c r="F385" s="122"/>
      <c r="G385" s="122"/>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row>
    <row r="386" spans="1:35" ht="30" customHeight="1">
      <c r="A386" s="41"/>
      <c r="B386" s="41"/>
      <c r="C386" s="41"/>
      <c r="D386" s="41"/>
      <c r="E386" s="121"/>
      <c r="F386" s="122"/>
      <c r="G386" s="122"/>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row>
    <row r="387" spans="1:35" ht="30" customHeight="1">
      <c r="A387" s="41"/>
      <c r="B387" s="41"/>
      <c r="C387" s="41"/>
      <c r="D387" s="41"/>
      <c r="E387" s="121"/>
      <c r="F387" s="122"/>
      <c r="G387" s="122"/>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row>
    <row r="388" spans="1:35" ht="30" customHeight="1">
      <c r="A388" s="41"/>
      <c r="B388" s="41"/>
      <c r="C388" s="41"/>
      <c r="D388" s="41"/>
      <c r="E388" s="121"/>
      <c r="F388" s="122"/>
      <c r="G388" s="122"/>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row>
    <row r="389" spans="1:35" ht="30" customHeight="1">
      <c r="A389" s="41"/>
      <c r="B389" s="41"/>
      <c r="C389" s="41"/>
      <c r="D389" s="41"/>
      <c r="E389" s="121"/>
      <c r="F389" s="122"/>
      <c r="G389" s="122"/>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row>
    <row r="390" spans="1:35" ht="30" customHeight="1">
      <c r="A390" s="41"/>
      <c r="B390" s="41"/>
      <c r="C390" s="41"/>
      <c r="D390" s="41"/>
      <c r="E390" s="121"/>
      <c r="F390" s="122"/>
      <c r="G390" s="122"/>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row>
    <row r="391" spans="1:35" ht="30" customHeight="1">
      <c r="A391" s="41"/>
      <c r="B391" s="41"/>
      <c r="C391" s="41"/>
      <c r="D391" s="41"/>
      <c r="E391" s="121"/>
      <c r="F391" s="122"/>
      <c r="G391" s="122"/>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row>
    <row r="392" spans="1:35" ht="30" customHeight="1">
      <c r="A392" s="41"/>
      <c r="B392" s="41"/>
      <c r="C392" s="41"/>
      <c r="D392" s="41"/>
      <c r="E392" s="121"/>
      <c r="F392" s="122"/>
      <c r="G392" s="122"/>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row>
    <row r="393" spans="1:35" ht="30" customHeight="1">
      <c r="A393" s="41"/>
      <c r="B393" s="41"/>
      <c r="C393" s="41"/>
      <c r="D393" s="41"/>
      <c r="E393" s="121"/>
      <c r="F393" s="122"/>
      <c r="G393" s="122"/>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row>
    <row r="394" spans="1:35" ht="30" customHeight="1">
      <c r="A394" s="41"/>
      <c r="B394" s="41"/>
      <c r="C394" s="41"/>
      <c r="D394" s="41"/>
      <c r="E394" s="121"/>
      <c r="F394" s="122"/>
      <c r="G394" s="122"/>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row>
    <row r="395" spans="1:35" ht="30" customHeight="1">
      <c r="A395" s="41"/>
      <c r="B395" s="41"/>
      <c r="C395" s="41"/>
      <c r="D395" s="41"/>
      <c r="E395" s="121"/>
      <c r="F395" s="122"/>
      <c r="G395" s="122"/>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row>
    <row r="396" spans="1:35" ht="30" customHeight="1">
      <c r="A396" s="41"/>
      <c r="B396" s="41"/>
      <c r="C396" s="41"/>
      <c r="D396" s="41"/>
      <c r="E396" s="121"/>
      <c r="F396" s="122"/>
      <c r="G396" s="122"/>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row>
    <row r="397" spans="1:35" ht="30" customHeight="1">
      <c r="A397" s="41"/>
      <c r="B397" s="41"/>
      <c r="C397" s="41"/>
      <c r="D397" s="41"/>
      <c r="E397" s="121"/>
      <c r="F397" s="122"/>
      <c r="G397" s="122"/>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row>
    <row r="398" spans="1:35" ht="30" customHeight="1">
      <c r="A398" s="41"/>
      <c r="B398" s="41"/>
      <c r="C398" s="41"/>
      <c r="D398" s="41"/>
      <c r="E398" s="121"/>
      <c r="F398" s="122"/>
      <c r="G398" s="122"/>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row>
    <row r="399" spans="1:35" ht="30" customHeight="1">
      <c r="A399" s="41"/>
      <c r="B399" s="41"/>
      <c r="C399" s="41"/>
      <c r="D399" s="41"/>
      <c r="E399" s="121"/>
      <c r="F399" s="122"/>
      <c r="G399" s="122"/>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row>
    <row r="400" spans="1:35" ht="30" customHeight="1">
      <c r="A400" s="41"/>
      <c r="B400" s="41"/>
      <c r="C400" s="41"/>
      <c r="D400" s="41"/>
      <c r="E400" s="121"/>
      <c r="F400" s="122"/>
      <c r="G400" s="122"/>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row>
    <row r="401" spans="1:35" ht="30" customHeight="1">
      <c r="A401" s="41"/>
      <c r="B401" s="41"/>
      <c r="C401" s="41"/>
      <c r="D401" s="41"/>
      <c r="E401" s="121"/>
      <c r="F401" s="122"/>
      <c r="G401" s="122"/>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row>
    <row r="402" spans="1:35" ht="30" customHeight="1">
      <c r="A402" s="41"/>
      <c r="B402" s="41"/>
      <c r="C402" s="41"/>
      <c r="D402" s="41"/>
      <c r="E402" s="121"/>
      <c r="F402" s="122"/>
      <c r="G402" s="122"/>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row>
    <row r="403" spans="1:35" ht="30" customHeight="1">
      <c r="A403" s="41"/>
      <c r="B403" s="41"/>
      <c r="C403" s="41"/>
      <c r="D403" s="41"/>
      <c r="E403" s="121"/>
      <c r="F403" s="122"/>
      <c r="G403" s="122"/>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row>
    <row r="404" spans="1:35" ht="30" customHeight="1">
      <c r="A404" s="41"/>
      <c r="B404" s="41"/>
      <c r="C404" s="41"/>
      <c r="D404" s="41"/>
      <c r="E404" s="121"/>
      <c r="F404" s="122"/>
      <c r="G404" s="122"/>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row>
    <row r="405" spans="1:35" ht="30" customHeight="1">
      <c r="A405" s="41"/>
      <c r="B405" s="41"/>
      <c r="C405" s="41"/>
      <c r="D405" s="41"/>
      <c r="E405" s="121"/>
      <c r="F405" s="122"/>
      <c r="G405" s="122"/>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row>
    <row r="406" spans="1:35" ht="30" customHeight="1">
      <c r="A406" s="41"/>
      <c r="B406" s="41"/>
      <c r="C406" s="41"/>
      <c r="D406" s="41"/>
      <c r="E406" s="121"/>
      <c r="F406" s="122"/>
      <c r="G406" s="122"/>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row>
    <row r="407" spans="1:35" ht="30" customHeight="1">
      <c r="A407" s="41"/>
      <c r="B407" s="41"/>
      <c r="C407" s="41"/>
      <c r="D407" s="41"/>
      <c r="E407" s="121"/>
      <c r="F407" s="122"/>
      <c r="G407" s="122"/>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row>
    <row r="408" spans="1:35" ht="30" customHeight="1">
      <c r="A408" s="41"/>
      <c r="B408" s="41"/>
      <c r="C408" s="41"/>
      <c r="D408" s="41"/>
      <c r="E408" s="121"/>
      <c r="F408" s="122"/>
      <c r="G408" s="122"/>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row>
    <row r="409" spans="1:35" ht="30" customHeight="1">
      <c r="A409" s="41"/>
      <c r="B409" s="41"/>
      <c r="C409" s="41"/>
      <c r="D409" s="41"/>
      <c r="E409" s="121"/>
      <c r="F409" s="122"/>
      <c r="G409" s="122"/>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row>
    <row r="410" spans="1:35" ht="30" customHeight="1">
      <c r="A410" s="41"/>
      <c r="B410" s="41"/>
      <c r="C410" s="41"/>
      <c r="D410" s="41"/>
      <c r="E410" s="121"/>
      <c r="F410" s="122"/>
      <c r="G410" s="122"/>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row>
    <row r="411" spans="1:35" ht="30" customHeight="1">
      <c r="A411" s="41"/>
      <c r="B411" s="41"/>
      <c r="C411" s="41"/>
      <c r="D411" s="41"/>
      <c r="E411" s="121"/>
      <c r="F411" s="122"/>
      <c r="G411" s="122"/>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row>
    <row r="412" spans="1:35" ht="30" customHeight="1">
      <c r="A412" s="41"/>
      <c r="B412" s="41"/>
      <c r="C412" s="41"/>
      <c r="D412" s="41"/>
      <c r="E412" s="121"/>
      <c r="F412" s="122"/>
      <c r="G412" s="122"/>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row>
    <row r="413" spans="1:35" ht="30" customHeight="1">
      <c r="A413" s="41"/>
      <c r="B413" s="41"/>
      <c r="C413" s="41"/>
      <c r="D413" s="41"/>
      <c r="E413" s="121"/>
      <c r="F413" s="122"/>
      <c r="G413" s="122"/>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row>
    <row r="414" spans="1:35" ht="30" customHeight="1">
      <c r="A414" s="41"/>
      <c r="B414" s="41"/>
      <c r="C414" s="41"/>
      <c r="D414" s="41"/>
      <c r="E414" s="121"/>
      <c r="F414" s="122"/>
      <c r="G414" s="122"/>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row>
    <row r="415" spans="1:35" ht="30" customHeight="1">
      <c r="A415" s="41"/>
      <c r="B415" s="41"/>
      <c r="C415" s="41"/>
      <c r="D415" s="41"/>
      <c r="E415" s="121"/>
      <c r="F415" s="122"/>
      <c r="G415" s="122"/>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row>
    <row r="416" spans="1:35" ht="30" customHeight="1">
      <c r="A416" s="41"/>
      <c r="B416" s="41"/>
      <c r="C416" s="41"/>
      <c r="D416" s="41"/>
      <c r="E416" s="121"/>
      <c r="F416" s="122"/>
      <c r="G416" s="122"/>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row>
    <row r="417" spans="1:35" ht="30" customHeight="1">
      <c r="A417" s="41"/>
      <c r="B417" s="41"/>
      <c r="C417" s="41"/>
      <c r="D417" s="41"/>
      <c r="E417" s="121"/>
      <c r="F417" s="122"/>
      <c r="G417" s="122"/>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row>
    <row r="418" spans="1:35" ht="30" customHeight="1">
      <c r="A418" s="41"/>
      <c r="B418" s="41"/>
      <c r="C418" s="41"/>
      <c r="D418" s="41"/>
      <c r="E418" s="121"/>
      <c r="F418" s="122"/>
      <c r="G418" s="122"/>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row>
    <row r="419" spans="1:35" ht="30" customHeight="1">
      <c r="A419" s="41"/>
      <c r="B419" s="41"/>
      <c r="C419" s="41"/>
      <c r="D419" s="41"/>
      <c r="E419" s="121"/>
      <c r="F419" s="122"/>
      <c r="G419" s="122"/>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row>
    <row r="420" spans="1:35" ht="30" customHeight="1">
      <c r="A420" s="41"/>
      <c r="B420" s="41"/>
      <c r="C420" s="41"/>
      <c r="D420" s="41"/>
      <c r="E420" s="121"/>
      <c r="F420" s="122"/>
      <c r="G420" s="122"/>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row>
    <row r="421" spans="1:35" ht="30" customHeight="1">
      <c r="A421" s="41"/>
      <c r="B421" s="41"/>
      <c r="C421" s="41"/>
      <c r="D421" s="41"/>
      <c r="E421" s="121"/>
      <c r="F421" s="122"/>
      <c r="G421" s="122"/>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row>
    <row r="422" spans="1:35" ht="30" customHeight="1">
      <c r="A422" s="41"/>
      <c r="B422" s="41"/>
      <c r="C422" s="41"/>
      <c r="D422" s="41"/>
      <c r="E422" s="121"/>
      <c r="F422" s="122"/>
      <c r="G422" s="122"/>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row>
    <row r="423" spans="1:35" ht="30" customHeight="1">
      <c r="A423" s="41"/>
      <c r="B423" s="41"/>
      <c r="C423" s="41"/>
      <c r="D423" s="41"/>
      <c r="E423" s="121"/>
      <c r="F423" s="122"/>
      <c r="G423" s="122"/>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row>
    <row r="424" spans="1:35" ht="30" customHeight="1">
      <c r="A424" s="41"/>
      <c r="B424" s="41"/>
      <c r="C424" s="41"/>
      <c r="D424" s="41"/>
      <c r="E424" s="121"/>
      <c r="F424" s="122"/>
      <c r="G424" s="122"/>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row>
    <row r="425" spans="1:35" ht="30" customHeight="1">
      <c r="A425" s="41"/>
      <c r="B425" s="41"/>
      <c r="C425" s="41"/>
      <c r="D425" s="41"/>
      <c r="E425" s="121"/>
      <c r="F425" s="122"/>
      <c r="G425" s="122"/>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row>
    <row r="426" spans="1:35" ht="30" customHeight="1">
      <c r="A426" s="41"/>
      <c r="B426" s="41"/>
      <c r="C426" s="41"/>
      <c r="D426" s="41"/>
      <c r="E426" s="121"/>
      <c r="F426" s="122"/>
      <c r="G426" s="122"/>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row>
    <row r="427" spans="1:35" ht="30" customHeight="1">
      <c r="A427" s="41"/>
      <c r="B427" s="41"/>
      <c r="C427" s="41"/>
      <c r="D427" s="41"/>
      <c r="E427" s="121"/>
      <c r="F427" s="122"/>
      <c r="G427" s="122"/>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row>
    <row r="428" spans="1:35" ht="30" customHeight="1">
      <c r="A428" s="41"/>
      <c r="B428" s="41"/>
      <c r="C428" s="41"/>
      <c r="D428" s="41"/>
      <c r="E428" s="121"/>
      <c r="F428" s="122"/>
      <c r="G428" s="122"/>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row>
    <row r="429" spans="1:35" ht="30" customHeight="1">
      <c r="A429" s="41"/>
      <c r="B429" s="41"/>
      <c r="C429" s="41"/>
      <c r="D429" s="41"/>
      <c r="E429" s="121"/>
      <c r="F429" s="122"/>
      <c r="G429" s="122"/>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row>
    <row r="430" spans="1:35" ht="30" customHeight="1">
      <c r="A430" s="41"/>
      <c r="B430" s="41"/>
      <c r="C430" s="41"/>
      <c r="D430" s="41"/>
      <c r="E430" s="121"/>
      <c r="F430" s="122"/>
      <c r="G430" s="122"/>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row>
    <row r="431" spans="1:35" ht="30" customHeight="1">
      <c r="A431" s="41"/>
      <c r="B431" s="41"/>
      <c r="C431" s="41"/>
      <c r="D431" s="41"/>
      <c r="E431" s="121"/>
      <c r="F431" s="122"/>
      <c r="G431" s="122"/>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row>
    <row r="432" spans="1:35" ht="30" customHeight="1">
      <c r="A432" s="41"/>
      <c r="B432" s="41"/>
      <c r="C432" s="41"/>
      <c r="D432" s="41"/>
      <c r="E432" s="121"/>
      <c r="F432" s="122"/>
      <c r="G432" s="122"/>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row>
    <row r="433" spans="1:35" ht="30" customHeight="1">
      <c r="A433" s="41"/>
      <c r="B433" s="41"/>
      <c r="C433" s="41"/>
      <c r="D433" s="41"/>
      <c r="E433" s="121"/>
      <c r="F433" s="122"/>
      <c r="G433" s="122"/>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row>
    <row r="434" spans="1:35" ht="30" customHeight="1">
      <c r="A434" s="41"/>
      <c r="B434" s="41"/>
      <c r="C434" s="41"/>
      <c r="D434" s="41"/>
      <c r="E434" s="121"/>
      <c r="F434" s="122"/>
      <c r="G434" s="122"/>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row>
    <row r="435" spans="1:35" ht="30" customHeight="1">
      <c r="A435" s="41"/>
      <c r="B435" s="41"/>
      <c r="C435" s="41"/>
      <c r="D435" s="41"/>
      <c r="E435" s="121"/>
      <c r="F435" s="122"/>
      <c r="G435" s="122"/>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row>
    <row r="436" spans="1:35" ht="30" customHeight="1">
      <c r="A436" s="41"/>
      <c r="B436" s="41"/>
      <c r="C436" s="41"/>
      <c r="D436" s="41"/>
      <c r="E436" s="121"/>
      <c r="F436" s="122"/>
      <c r="G436" s="122"/>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row>
    <row r="437" spans="1:35" ht="30" customHeight="1">
      <c r="A437" s="41"/>
      <c r="B437" s="41"/>
      <c r="C437" s="41"/>
      <c r="D437" s="41"/>
      <c r="E437" s="121"/>
      <c r="F437" s="122"/>
      <c r="G437" s="122"/>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row>
    <row r="438" spans="1:35" ht="30" customHeight="1">
      <c r="A438" s="41"/>
      <c r="B438" s="41"/>
      <c r="C438" s="41"/>
      <c r="D438" s="41"/>
      <c r="E438" s="121"/>
      <c r="F438" s="122"/>
      <c r="G438" s="122"/>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row>
    <row r="439" spans="1:35" ht="30" customHeight="1">
      <c r="A439" s="41"/>
      <c r="B439" s="41"/>
      <c r="C439" s="41"/>
      <c r="D439" s="41"/>
      <c r="E439" s="121"/>
      <c r="F439" s="122"/>
      <c r="G439" s="122"/>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row>
    <row r="440" spans="1:35" ht="30" customHeight="1">
      <c r="A440" s="41"/>
      <c r="B440" s="41"/>
      <c r="C440" s="41"/>
      <c r="D440" s="41"/>
      <c r="E440" s="121"/>
      <c r="F440" s="122"/>
      <c r="G440" s="122"/>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row>
    <row r="441" spans="1:35" ht="30" customHeight="1">
      <c r="A441" s="41"/>
      <c r="B441" s="41"/>
      <c r="C441" s="41"/>
      <c r="D441" s="41"/>
      <c r="E441" s="121"/>
      <c r="F441" s="122"/>
      <c r="G441" s="122"/>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row>
    <row r="442" spans="1:35" ht="30" customHeight="1">
      <c r="A442" s="41"/>
      <c r="B442" s="41"/>
      <c r="C442" s="41"/>
      <c r="D442" s="41"/>
      <c r="E442" s="121"/>
      <c r="F442" s="122"/>
      <c r="G442" s="122"/>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row>
    <row r="443" spans="1:35" ht="30" customHeight="1">
      <c r="A443" s="41"/>
      <c r="B443" s="41"/>
      <c r="C443" s="41"/>
      <c r="D443" s="41"/>
      <c r="E443" s="121"/>
      <c r="F443" s="122"/>
      <c r="G443" s="122"/>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row>
    <row r="444" spans="1:35" ht="30" customHeight="1">
      <c r="A444" s="41"/>
      <c r="B444" s="41"/>
      <c r="C444" s="41"/>
      <c r="D444" s="41"/>
      <c r="E444" s="121"/>
      <c r="F444" s="122"/>
      <c r="G444" s="122"/>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row>
    <row r="445" spans="1:35" ht="30" customHeight="1">
      <c r="A445" s="41"/>
      <c r="B445" s="41"/>
      <c r="C445" s="41"/>
      <c r="D445" s="41"/>
      <c r="E445" s="121"/>
      <c r="F445" s="122"/>
      <c r="G445" s="122"/>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row>
    <row r="446" spans="1:35" ht="30" customHeight="1">
      <c r="A446" s="41"/>
      <c r="B446" s="41"/>
      <c r="C446" s="41"/>
      <c r="D446" s="41"/>
      <c r="E446" s="121"/>
      <c r="F446" s="122"/>
      <c r="G446" s="122"/>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row>
    <row r="447" spans="1:35" ht="30" customHeight="1">
      <c r="A447" s="41"/>
      <c r="B447" s="41"/>
      <c r="C447" s="41"/>
      <c r="D447" s="41"/>
      <c r="E447" s="121"/>
      <c r="F447" s="122"/>
      <c r="G447" s="122"/>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row>
    <row r="448" spans="1:35" ht="30" customHeight="1">
      <c r="A448" s="41"/>
      <c r="B448" s="41"/>
      <c r="C448" s="41"/>
      <c r="D448" s="41"/>
      <c r="E448" s="121"/>
      <c r="F448" s="122"/>
      <c r="G448" s="122"/>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row>
    <row r="449" spans="1:35" ht="30" customHeight="1">
      <c r="A449" s="41"/>
      <c r="B449" s="41"/>
      <c r="C449" s="41"/>
      <c r="D449" s="41"/>
      <c r="E449" s="121"/>
      <c r="F449" s="122"/>
      <c r="G449" s="122"/>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row>
    <row r="450" spans="1:35" ht="30" customHeight="1">
      <c r="A450" s="41"/>
      <c r="B450" s="41"/>
      <c r="C450" s="41"/>
      <c r="D450" s="41"/>
      <c r="E450" s="121"/>
      <c r="F450" s="122"/>
      <c r="G450" s="122"/>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row>
    <row r="451" spans="1:35" ht="30" customHeight="1">
      <c r="A451" s="41"/>
      <c r="B451" s="41"/>
      <c r="C451" s="41"/>
      <c r="D451" s="41"/>
      <c r="E451" s="121"/>
      <c r="F451" s="122"/>
      <c r="G451" s="122"/>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row>
    <row r="452" spans="1:35" ht="30" customHeight="1">
      <c r="A452" s="41"/>
      <c r="B452" s="41"/>
      <c r="C452" s="41"/>
      <c r="D452" s="41"/>
      <c r="E452" s="121"/>
      <c r="F452" s="122"/>
      <c r="G452" s="122"/>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row>
    <row r="453" spans="1:35" ht="30" customHeight="1">
      <c r="A453" s="41"/>
      <c r="B453" s="41"/>
      <c r="C453" s="41"/>
      <c r="D453" s="41"/>
      <c r="E453" s="121"/>
      <c r="F453" s="122"/>
      <c r="G453" s="122"/>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row>
    <row r="454" spans="1:35" ht="30" customHeight="1">
      <c r="A454" s="41"/>
      <c r="B454" s="41"/>
      <c r="C454" s="41"/>
      <c r="D454" s="41"/>
      <c r="E454" s="121"/>
      <c r="F454" s="122"/>
      <c r="G454" s="122"/>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row>
    <row r="455" spans="1:35" ht="30" customHeight="1">
      <c r="A455" s="41"/>
      <c r="B455" s="41"/>
      <c r="C455" s="41"/>
      <c r="D455" s="41"/>
      <c r="E455" s="121"/>
      <c r="F455" s="122"/>
      <c r="G455" s="122"/>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row>
    <row r="456" spans="1:35" ht="30" customHeight="1">
      <c r="A456" s="41"/>
      <c r="B456" s="41"/>
      <c r="C456" s="41"/>
      <c r="D456" s="41"/>
      <c r="E456" s="121"/>
      <c r="F456" s="122"/>
      <c r="G456" s="122"/>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row>
    <row r="457" spans="1:35" ht="30" customHeight="1">
      <c r="A457" s="41"/>
      <c r="B457" s="41"/>
      <c r="C457" s="41"/>
      <c r="D457" s="41"/>
      <c r="E457" s="121"/>
      <c r="F457" s="122"/>
      <c r="G457" s="122"/>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row>
    <row r="458" spans="1:35" ht="30" customHeight="1">
      <c r="A458" s="41"/>
      <c r="B458" s="41"/>
      <c r="C458" s="41"/>
      <c r="D458" s="41"/>
      <c r="E458" s="121"/>
      <c r="F458" s="122"/>
      <c r="G458" s="122"/>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row>
    <row r="459" spans="1:35" ht="30" customHeight="1">
      <c r="A459" s="41"/>
      <c r="B459" s="41"/>
      <c r="C459" s="41"/>
      <c r="D459" s="41"/>
      <c r="E459" s="121"/>
      <c r="F459" s="122"/>
      <c r="G459" s="122"/>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row>
    <row r="460" spans="1:35" ht="30" customHeight="1">
      <c r="A460" s="41"/>
      <c r="B460" s="41"/>
      <c r="C460" s="41"/>
      <c r="D460" s="41"/>
      <c r="E460" s="121"/>
      <c r="F460" s="122"/>
      <c r="G460" s="122"/>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row>
    <row r="461" spans="1:35" ht="30" customHeight="1">
      <c r="A461" s="41"/>
      <c r="B461" s="41"/>
      <c r="C461" s="41"/>
      <c r="D461" s="41"/>
      <c r="E461" s="121"/>
      <c r="F461" s="122"/>
      <c r="G461" s="122"/>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row>
    <row r="462" spans="1:35" ht="30" customHeight="1">
      <c r="A462" s="41"/>
      <c r="B462" s="41"/>
      <c r="C462" s="41"/>
      <c r="D462" s="41"/>
      <c r="E462" s="121"/>
      <c r="F462" s="122"/>
      <c r="G462" s="122"/>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row>
    <row r="463" spans="1:35" ht="30" customHeight="1">
      <c r="A463" s="41"/>
      <c r="B463" s="41"/>
      <c r="C463" s="41"/>
      <c r="D463" s="41"/>
      <c r="E463" s="121"/>
      <c r="F463" s="122"/>
      <c r="G463" s="122"/>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row>
    <row r="464" spans="1:35" ht="30" customHeight="1">
      <c r="A464" s="41"/>
      <c r="B464" s="41"/>
      <c r="C464" s="41"/>
      <c r="D464" s="41"/>
      <c r="E464" s="121"/>
      <c r="F464" s="122"/>
      <c r="G464" s="122"/>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row>
    <row r="465" spans="1:35" ht="30" customHeight="1">
      <c r="A465" s="41"/>
      <c r="B465" s="41"/>
      <c r="C465" s="41"/>
      <c r="D465" s="41"/>
      <c r="E465" s="121"/>
      <c r="F465" s="122"/>
      <c r="G465" s="122"/>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row>
    <row r="466" spans="1:35" ht="30" customHeight="1">
      <c r="A466" s="41"/>
      <c r="B466" s="41"/>
      <c r="C466" s="41"/>
      <c r="D466" s="41"/>
      <c r="E466" s="121"/>
      <c r="F466" s="122"/>
      <c r="G466" s="122"/>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row>
    <row r="467" spans="1:35" ht="30" customHeight="1">
      <c r="A467" s="41"/>
      <c r="B467" s="41"/>
      <c r="C467" s="41"/>
      <c r="D467" s="41"/>
      <c r="E467" s="121"/>
      <c r="F467" s="122"/>
      <c r="G467" s="122"/>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row>
    <row r="468" spans="1:35" ht="30" customHeight="1">
      <c r="A468" s="41"/>
      <c r="B468" s="41"/>
      <c r="C468" s="41"/>
      <c r="D468" s="41"/>
      <c r="E468" s="121"/>
      <c r="F468" s="122"/>
      <c r="G468" s="122"/>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row>
    <row r="469" spans="1:35" ht="30" customHeight="1">
      <c r="A469" s="41"/>
      <c r="B469" s="41"/>
      <c r="C469" s="41"/>
      <c r="D469" s="41"/>
      <c r="E469" s="121"/>
      <c r="F469" s="122"/>
      <c r="G469" s="122"/>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row>
    <row r="470" spans="1:35" ht="30" customHeight="1">
      <c r="A470" s="41"/>
      <c r="B470" s="41"/>
      <c r="C470" s="41"/>
      <c r="D470" s="41"/>
      <c r="E470" s="121"/>
      <c r="F470" s="122"/>
      <c r="G470" s="122"/>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row>
    <row r="471" spans="1:35" ht="30" customHeight="1">
      <c r="A471" s="41"/>
      <c r="B471" s="41"/>
      <c r="C471" s="41"/>
      <c r="D471" s="41"/>
      <c r="E471" s="121"/>
      <c r="F471" s="122"/>
      <c r="G471" s="122"/>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row>
    <row r="472" spans="1:35" ht="30" customHeight="1">
      <c r="A472" s="41"/>
      <c r="B472" s="41"/>
      <c r="C472" s="41"/>
      <c r="D472" s="41"/>
      <c r="E472" s="121"/>
      <c r="F472" s="122"/>
      <c r="G472" s="122"/>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row>
    <row r="473" spans="1:35" ht="30" customHeight="1">
      <c r="A473" s="41"/>
      <c r="B473" s="41"/>
      <c r="C473" s="41"/>
      <c r="D473" s="41"/>
      <c r="E473" s="121"/>
      <c r="F473" s="122"/>
      <c r="G473" s="122"/>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row>
    <row r="474" spans="1:35" ht="30" customHeight="1">
      <c r="A474" s="41"/>
      <c r="B474" s="41"/>
      <c r="C474" s="41"/>
      <c r="D474" s="41"/>
      <c r="E474" s="121"/>
      <c r="F474" s="122"/>
      <c r="G474" s="122"/>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row>
    <row r="475" spans="1:35" ht="30" customHeight="1">
      <c r="A475" s="41"/>
      <c r="B475" s="41"/>
      <c r="C475" s="41"/>
      <c r="D475" s="41"/>
      <c r="E475" s="121"/>
      <c r="F475" s="122"/>
      <c r="G475" s="122"/>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row>
    <row r="476" spans="1:35" ht="30" customHeight="1">
      <c r="A476" s="41"/>
      <c r="B476" s="41"/>
      <c r="C476" s="41"/>
      <c r="D476" s="41"/>
      <c r="E476" s="121"/>
      <c r="F476" s="122"/>
      <c r="G476" s="122"/>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row>
    <row r="477" spans="1:35" ht="30" customHeight="1">
      <c r="A477" s="41"/>
      <c r="B477" s="41"/>
      <c r="C477" s="41"/>
      <c r="D477" s="41"/>
      <c r="E477" s="121"/>
      <c r="F477" s="122"/>
      <c r="G477" s="122"/>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row>
    <row r="478" spans="1:35" ht="30" customHeight="1">
      <c r="A478" s="41"/>
      <c r="B478" s="41"/>
      <c r="C478" s="41"/>
      <c r="D478" s="41"/>
      <c r="E478" s="121"/>
      <c r="F478" s="122"/>
      <c r="G478" s="122"/>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row>
    <row r="479" spans="1:35" ht="30" customHeight="1">
      <c r="A479" s="41"/>
      <c r="B479" s="41"/>
      <c r="C479" s="41"/>
      <c r="D479" s="41"/>
      <c r="E479" s="121"/>
      <c r="F479" s="122"/>
      <c r="G479" s="122"/>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row>
    <row r="480" spans="1:35" ht="30" customHeight="1">
      <c r="A480" s="41"/>
      <c r="B480" s="41"/>
      <c r="C480" s="41"/>
      <c r="D480" s="41"/>
      <c r="E480" s="121"/>
      <c r="F480" s="122"/>
      <c r="G480" s="122"/>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row>
    <row r="481" spans="1:35" ht="30" customHeight="1">
      <c r="A481" s="41"/>
      <c r="B481" s="41"/>
      <c r="C481" s="41"/>
      <c r="D481" s="41"/>
      <c r="E481" s="121"/>
      <c r="F481" s="122"/>
      <c r="G481" s="122"/>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row>
    <row r="482" spans="1:35" ht="30" customHeight="1">
      <c r="A482" s="41"/>
      <c r="B482" s="41"/>
      <c r="C482" s="41"/>
      <c r="D482" s="41"/>
      <c r="E482" s="121"/>
      <c r="F482" s="122"/>
      <c r="G482" s="122"/>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row>
    <row r="483" spans="1:35" ht="30" customHeight="1">
      <c r="A483" s="41"/>
      <c r="B483" s="41"/>
      <c r="C483" s="41"/>
      <c r="D483" s="41"/>
      <c r="E483" s="121"/>
      <c r="F483" s="122"/>
      <c r="G483" s="122"/>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row>
    <row r="484" spans="1:35" ht="30" customHeight="1">
      <c r="A484" s="41"/>
      <c r="B484" s="41"/>
      <c r="C484" s="41"/>
      <c r="D484" s="41"/>
      <c r="E484" s="121"/>
      <c r="F484" s="122"/>
      <c r="G484" s="122"/>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row>
    <row r="485" spans="1:35" ht="30" customHeight="1">
      <c r="A485" s="41"/>
      <c r="B485" s="41"/>
      <c r="C485" s="41"/>
      <c r="D485" s="41"/>
      <c r="E485" s="121"/>
      <c r="F485" s="122"/>
      <c r="G485" s="122"/>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row>
    <row r="486" spans="1:35" ht="30" customHeight="1">
      <c r="A486" s="41"/>
      <c r="B486" s="41"/>
      <c r="C486" s="41"/>
      <c r="D486" s="41"/>
      <c r="E486" s="121"/>
      <c r="F486" s="122"/>
      <c r="G486" s="122"/>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row>
    <row r="487" spans="1:35" ht="30" customHeight="1">
      <c r="A487" s="41"/>
      <c r="B487" s="41"/>
      <c r="C487" s="41"/>
      <c r="D487" s="41"/>
      <c r="E487" s="121"/>
      <c r="F487" s="122"/>
      <c r="G487" s="122"/>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row>
    <row r="488" spans="1:35" ht="30" customHeight="1">
      <c r="A488" s="41"/>
      <c r="B488" s="41"/>
      <c r="C488" s="41"/>
      <c r="D488" s="41"/>
      <c r="E488" s="121"/>
      <c r="F488" s="122"/>
      <c r="G488" s="122"/>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row>
    <row r="489" spans="1:35" ht="30" customHeight="1">
      <c r="A489" s="41"/>
      <c r="B489" s="41"/>
      <c r="C489" s="41"/>
      <c r="D489" s="41"/>
      <c r="E489" s="121"/>
      <c r="F489" s="122"/>
      <c r="G489" s="122"/>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row>
    <row r="490" spans="1:35" ht="30" customHeight="1">
      <c r="A490" s="41"/>
      <c r="B490" s="41"/>
      <c r="C490" s="41"/>
      <c r="D490" s="41"/>
      <c r="E490" s="121"/>
      <c r="F490" s="122"/>
      <c r="G490" s="122"/>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row>
    <row r="491" spans="1:35" ht="30" customHeight="1">
      <c r="A491" s="41"/>
      <c r="B491" s="41"/>
      <c r="C491" s="41"/>
      <c r="D491" s="41"/>
      <c r="E491" s="121"/>
      <c r="F491" s="122"/>
      <c r="G491" s="122"/>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row>
    <row r="492" spans="1:35" ht="30" customHeight="1">
      <c r="A492" s="41"/>
      <c r="B492" s="41"/>
      <c r="C492" s="41"/>
      <c r="D492" s="41"/>
      <c r="E492" s="121"/>
      <c r="F492" s="122"/>
      <c r="G492" s="122"/>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row>
    <row r="493" spans="1:35" ht="30" customHeight="1">
      <c r="A493" s="41"/>
      <c r="B493" s="41"/>
      <c r="C493" s="41"/>
      <c r="D493" s="41"/>
      <c r="E493" s="121"/>
      <c r="F493" s="122"/>
      <c r="G493" s="122"/>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row>
    <row r="494" spans="1:35" ht="30" customHeight="1">
      <c r="A494" s="41"/>
      <c r="B494" s="41"/>
      <c r="C494" s="41"/>
      <c r="D494" s="41"/>
      <c r="E494" s="121"/>
      <c r="F494" s="122"/>
      <c r="G494" s="122"/>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row>
    <row r="495" spans="1:35" ht="30" customHeight="1">
      <c r="A495" s="41"/>
      <c r="B495" s="41"/>
      <c r="C495" s="41"/>
      <c r="D495" s="41"/>
      <c r="E495" s="121"/>
      <c r="F495" s="122"/>
      <c r="G495" s="122"/>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row>
    <row r="496" spans="1:35" ht="30" customHeight="1">
      <c r="A496" s="41"/>
      <c r="B496" s="41"/>
      <c r="C496" s="41"/>
      <c r="D496" s="41"/>
      <c r="E496" s="121"/>
      <c r="F496" s="122"/>
      <c r="G496" s="122"/>
      <c r="H496" s="41"/>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row>
    <row r="497" spans="1:35" ht="30" customHeight="1">
      <c r="A497" s="41"/>
      <c r="B497" s="41"/>
      <c r="C497" s="41"/>
      <c r="D497" s="41"/>
      <c r="E497" s="121"/>
      <c r="F497" s="122"/>
      <c r="G497" s="122"/>
      <c r="H497" s="41"/>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row>
    <row r="498" spans="1:35" ht="30" customHeight="1">
      <c r="A498" s="41"/>
      <c r="B498" s="41"/>
      <c r="C498" s="41"/>
      <c r="D498" s="41"/>
      <c r="E498" s="121"/>
      <c r="F498" s="122"/>
      <c r="G498" s="122"/>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row>
    <row r="499" spans="1:35" ht="30" customHeight="1">
      <c r="A499" s="41"/>
      <c r="B499" s="41"/>
      <c r="C499" s="41"/>
      <c r="D499" s="41"/>
      <c r="E499" s="121"/>
      <c r="F499" s="122"/>
      <c r="G499" s="122"/>
      <c r="H499" s="41"/>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row>
    <row r="500" spans="1:35" ht="30" customHeight="1">
      <c r="A500" s="41"/>
      <c r="B500" s="41"/>
      <c r="C500" s="41"/>
      <c r="D500" s="41"/>
      <c r="E500" s="121"/>
      <c r="F500" s="122"/>
      <c r="G500" s="122"/>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row>
    <row r="501" spans="1:35" ht="30" customHeight="1">
      <c r="A501" s="41"/>
      <c r="B501" s="41"/>
      <c r="C501" s="41"/>
      <c r="D501" s="41"/>
      <c r="E501" s="121"/>
      <c r="F501" s="122"/>
      <c r="G501" s="122"/>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row>
    <row r="502" spans="1:35" ht="30" customHeight="1">
      <c r="A502" s="41"/>
      <c r="B502" s="41"/>
      <c r="C502" s="41"/>
      <c r="D502" s="41"/>
      <c r="E502" s="121"/>
      <c r="F502" s="122"/>
      <c r="G502" s="122"/>
      <c r="H502" s="41"/>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row>
    <row r="503" spans="1:35" ht="30" customHeight="1">
      <c r="A503" s="41"/>
      <c r="B503" s="41"/>
      <c r="C503" s="41"/>
      <c r="D503" s="41"/>
      <c r="E503" s="121"/>
      <c r="F503" s="122"/>
      <c r="G503" s="122"/>
      <c r="H503" s="41"/>
      <c r="I503" s="41"/>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row>
    <row r="504" spans="1:35" ht="30" customHeight="1">
      <c r="A504" s="41"/>
      <c r="B504" s="41"/>
      <c r="C504" s="41"/>
      <c r="D504" s="41"/>
      <c r="E504" s="121"/>
      <c r="F504" s="122"/>
      <c r="G504" s="122"/>
      <c r="H504" s="41"/>
      <c r="I504" s="41"/>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row>
    <row r="505" spans="1:35" ht="30" customHeight="1">
      <c r="A505" s="41"/>
      <c r="B505" s="41"/>
      <c r="C505" s="41"/>
      <c r="D505" s="41"/>
      <c r="E505" s="121"/>
      <c r="F505" s="122"/>
      <c r="G505" s="122"/>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row>
    <row r="506" spans="1:35" ht="30" customHeight="1">
      <c r="A506" s="41"/>
      <c r="B506" s="41"/>
      <c r="C506" s="41"/>
      <c r="D506" s="41"/>
      <c r="E506" s="121"/>
      <c r="F506" s="122"/>
      <c r="G506" s="122"/>
      <c r="H506" s="41"/>
      <c r="I506" s="41"/>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row>
    <row r="507" spans="1:35" ht="30" customHeight="1">
      <c r="A507" s="41"/>
      <c r="B507" s="41"/>
      <c r="C507" s="41"/>
      <c r="D507" s="41"/>
      <c r="E507" s="121"/>
      <c r="F507" s="122"/>
      <c r="G507" s="122"/>
      <c r="H507" s="41"/>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row>
    <row r="508" spans="1:35" ht="30" customHeight="1">
      <c r="A508" s="41"/>
      <c r="B508" s="41"/>
      <c r="C508" s="41"/>
      <c r="D508" s="41"/>
      <c r="E508" s="121"/>
      <c r="F508" s="122"/>
      <c r="G508" s="122"/>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row>
    <row r="509" spans="1:35" ht="30" customHeight="1">
      <c r="A509" s="41"/>
      <c r="B509" s="41"/>
      <c r="C509" s="41"/>
      <c r="D509" s="41"/>
      <c r="E509" s="121"/>
      <c r="F509" s="122"/>
      <c r="G509" s="122"/>
      <c r="H509" s="41"/>
      <c r="I509" s="41"/>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row>
    <row r="510" spans="1:35" ht="30" customHeight="1">
      <c r="A510" s="41"/>
      <c r="B510" s="41"/>
      <c r="C510" s="41"/>
      <c r="D510" s="41"/>
      <c r="E510" s="121"/>
      <c r="F510" s="122"/>
      <c r="G510" s="122"/>
      <c r="H510" s="41"/>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row>
    <row r="511" spans="1:35" ht="30" customHeight="1">
      <c r="A511" s="41"/>
      <c r="B511" s="41"/>
      <c r="C511" s="41"/>
      <c r="D511" s="41"/>
      <c r="E511" s="121"/>
      <c r="F511" s="122"/>
      <c r="G511" s="122"/>
      <c r="H511" s="41"/>
      <c r="I511" s="41"/>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row>
    <row r="512" spans="1:35" ht="30" customHeight="1">
      <c r="A512" s="41"/>
      <c r="B512" s="41"/>
      <c r="C512" s="41"/>
      <c r="D512" s="41"/>
      <c r="E512" s="121"/>
      <c r="F512" s="122"/>
      <c r="G512" s="122"/>
      <c r="H512" s="41"/>
      <c r="I512" s="41"/>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row>
    <row r="513" spans="1:35" ht="30" customHeight="1">
      <c r="A513" s="41"/>
      <c r="B513" s="41"/>
      <c r="C513" s="41"/>
      <c r="D513" s="41"/>
      <c r="E513" s="121"/>
      <c r="F513" s="122"/>
      <c r="G513" s="122"/>
      <c r="H513" s="41"/>
      <c r="I513" s="41"/>
      <c r="J513" s="41"/>
      <c r="K513" s="41"/>
      <c r="L513" s="41"/>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row>
    <row r="514" spans="1:35" ht="30" customHeight="1">
      <c r="A514" s="41"/>
      <c r="B514" s="41"/>
      <c r="C514" s="41"/>
      <c r="D514" s="41"/>
      <c r="E514" s="121"/>
      <c r="F514" s="122"/>
      <c r="G514" s="122"/>
      <c r="H514" s="41"/>
      <c r="I514" s="41"/>
      <c r="J514" s="41"/>
      <c r="K514" s="41"/>
      <c r="L514" s="41"/>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row>
    <row r="515" spans="1:35" ht="30" customHeight="1">
      <c r="A515" s="41"/>
      <c r="B515" s="41"/>
      <c r="C515" s="41"/>
      <c r="D515" s="41"/>
      <c r="E515" s="121"/>
      <c r="F515" s="122"/>
      <c r="G515" s="122"/>
      <c r="H515" s="41"/>
      <c r="I515" s="41"/>
      <c r="J515" s="41"/>
      <c r="K515" s="41"/>
      <c r="L515" s="41"/>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row>
    <row r="516" spans="1:35" ht="30" customHeight="1">
      <c r="A516" s="41"/>
      <c r="B516" s="41"/>
      <c r="C516" s="41"/>
      <c r="D516" s="41"/>
      <c r="E516" s="121"/>
      <c r="F516" s="122"/>
      <c r="G516" s="122"/>
      <c r="H516" s="41"/>
      <c r="I516" s="41"/>
      <c r="J516" s="41"/>
      <c r="K516" s="41"/>
      <c r="L516" s="41"/>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row>
    <row r="517" spans="1:35" ht="30" customHeight="1">
      <c r="A517" s="41"/>
      <c r="B517" s="41"/>
      <c r="C517" s="41"/>
      <c r="D517" s="41"/>
      <c r="E517" s="121"/>
      <c r="F517" s="122"/>
      <c r="G517" s="122"/>
      <c r="H517" s="41"/>
      <c r="I517" s="41"/>
      <c r="J517" s="41"/>
      <c r="K517" s="41"/>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row>
    <row r="518" spans="1:35" ht="30" customHeight="1">
      <c r="A518" s="41"/>
      <c r="B518" s="41"/>
      <c r="C518" s="41"/>
      <c r="D518" s="41"/>
      <c r="E518" s="121"/>
      <c r="F518" s="122"/>
      <c r="G518" s="122"/>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row>
    <row r="519" spans="1:35" ht="30" customHeight="1">
      <c r="A519" s="41"/>
      <c r="B519" s="41"/>
      <c r="C519" s="41"/>
      <c r="D519" s="41"/>
      <c r="E519" s="121"/>
      <c r="F519" s="122"/>
      <c r="G519" s="122"/>
      <c r="H519" s="41"/>
      <c r="I519" s="41"/>
      <c r="J519" s="41"/>
      <c r="K519" s="41"/>
      <c r="L519" s="41"/>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row>
    <row r="520" spans="1:35" ht="30" customHeight="1">
      <c r="A520" s="41"/>
      <c r="B520" s="41"/>
      <c r="C520" s="41"/>
      <c r="D520" s="41"/>
      <c r="E520" s="121"/>
      <c r="F520" s="122"/>
      <c r="G520" s="122"/>
      <c r="H520" s="41"/>
      <c r="I520" s="41"/>
      <c r="J520" s="41"/>
      <c r="K520" s="41"/>
      <c r="L520" s="41"/>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row>
    <row r="521" spans="1:35" ht="30" customHeight="1">
      <c r="A521" s="41"/>
      <c r="B521" s="41"/>
      <c r="C521" s="41"/>
      <c r="D521" s="41"/>
      <c r="E521" s="121"/>
      <c r="F521" s="122"/>
      <c r="G521" s="122"/>
      <c r="H521" s="41"/>
      <c r="I521" s="41"/>
      <c r="J521" s="41"/>
      <c r="K521" s="41"/>
      <c r="L521" s="41"/>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row>
    <row r="522" spans="1:35" ht="30" customHeight="1">
      <c r="A522" s="41"/>
      <c r="B522" s="41"/>
      <c r="C522" s="41"/>
      <c r="D522" s="41"/>
      <c r="E522" s="121"/>
      <c r="F522" s="122"/>
      <c r="G522" s="122"/>
      <c r="H522" s="41"/>
      <c r="I522" s="41"/>
      <c r="J522" s="41"/>
      <c r="K522" s="41"/>
      <c r="L522" s="41"/>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row>
    <row r="523" spans="1:35" ht="30" customHeight="1">
      <c r="A523" s="41"/>
      <c r="B523" s="41"/>
      <c r="C523" s="41"/>
      <c r="D523" s="41"/>
      <c r="E523" s="121"/>
      <c r="F523" s="122"/>
      <c r="G523" s="122"/>
      <c r="H523" s="41"/>
      <c r="I523" s="41"/>
      <c r="J523" s="41"/>
      <c r="K523" s="41"/>
      <c r="L523" s="41"/>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row>
    <row r="524" spans="1:35" ht="30" customHeight="1">
      <c r="A524" s="41"/>
      <c r="B524" s="41"/>
      <c r="C524" s="41"/>
      <c r="D524" s="41"/>
      <c r="E524" s="121"/>
      <c r="F524" s="122"/>
      <c r="G524" s="122"/>
      <c r="H524" s="41"/>
      <c r="I524" s="41"/>
      <c r="J524" s="41"/>
      <c r="K524" s="41"/>
      <c r="L524" s="41"/>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row>
    <row r="525" spans="1:35" ht="30" customHeight="1">
      <c r="A525" s="41"/>
      <c r="B525" s="41"/>
      <c r="C525" s="41"/>
      <c r="D525" s="41"/>
      <c r="E525" s="121"/>
      <c r="F525" s="122"/>
      <c r="G525" s="122"/>
      <c r="H525" s="41"/>
      <c r="I525" s="41"/>
      <c r="J525" s="41"/>
      <c r="K525" s="41"/>
      <c r="L525" s="41"/>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row>
    <row r="526" spans="1:35" ht="30" customHeight="1">
      <c r="A526" s="41"/>
      <c r="B526" s="41"/>
      <c r="C526" s="41"/>
      <c r="D526" s="41"/>
      <c r="E526" s="121"/>
      <c r="F526" s="122"/>
      <c r="G526" s="122"/>
      <c r="H526" s="41"/>
      <c r="I526" s="41"/>
      <c r="J526" s="41"/>
      <c r="K526" s="41"/>
      <c r="L526" s="41"/>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row>
    <row r="527" spans="1:35" ht="30" customHeight="1">
      <c r="A527" s="41"/>
      <c r="B527" s="41"/>
      <c r="C527" s="41"/>
      <c r="D527" s="41"/>
      <c r="E527" s="121"/>
      <c r="F527" s="122"/>
      <c r="G527" s="122"/>
      <c r="H527" s="41"/>
      <c r="I527" s="41"/>
      <c r="J527" s="41"/>
      <c r="K527" s="41"/>
      <c r="L527" s="41"/>
      <c r="M527" s="41"/>
      <c r="N527" s="41"/>
      <c r="O527" s="41"/>
      <c r="P527" s="41"/>
      <c r="Q527" s="41"/>
      <c r="R527" s="41"/>
      <c r="S527" s="41"/>
      <c r="T527" s="41"/>
      <c r="U527" s="41"/>
      <c r="V527" s="41"/>
      <c r="W527" s="41"/>
      <c r="X527" s="41"/>
      <c r="Y527" s="41"/>
      <c r="Z527" s="41"/>
      <c r="AA527" s="41"/>
      <c r="AB527" s="41"/>
      <c r="AC527" s="41"/>
      <c r="AD527" s="41"/>
      <c r="AE527" s="41"/>
      <c r="AF527" s="41"/>
      <c r="AG527" s="41"/>
      <c r="AH527" s="41"/>
      <c r="AI527" s="41"/>
    </row>
    <row r="528" spans="1:35" ht="30" customHeight="1">
      <c r="A528" s="41"/>
      <c r="B528" s="41"/>
      <c r="C528" s="41"/>
      <c r="D528" s="41"/>
      <c r="E528" s="121"/>
      <c r="F528" s="122"/>
      <c r="G528" s="122"/>
      <c r="H528" s="41"/>
      <c r="I528" s="41"/>
      <c r="J528" s="41"/>
      <c r="K528" s="41"/>
      <c r="L528" s="41"/>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row>
    <row r="529" spans="1:35" ht="30" customHeight="1">
      <c r="A529" s="41"/>
      <c r="B529" s="41"/>
      <c r="C529" s="41"/>
      <c r="D529" s="41"/>
      <c r="E529" s="121"/>
      <c r="F529" s="122"/>
      <c r="G529" s="122"/>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row>
    <row r="530" spans="1:35" ht="30" customHeight="1">
      <c r="A530" s="41"/>
      <c r="B530" s="41"/>
      <c r="C530" s="41"/>
      <c r="D530" s="41"/>
      <c r="E530" s="121"/>
      <c r="F530" s="122"/>
      <c r="G530" s="122"/>
      <c r="H530" s="41"/>
      <c r="I530" s="41"/>
      <c r="J530" s="41"/>
      <c r="K530" s="41"/>
      <c r="L530" s="41"/>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row>
    <row r="531" spans="1:35" ht="30" customHeight="1">
      <c r="A531" s="41"/>
      <c r="B531" s="41"/>
      <c r="C531" s="41"/>
      <c r="D531" s="41"/>
      <c r="E531" s="121"/>
      <c r="F531" s="122"/>
      <c r="G531" s="122"/>
      <c r="H531" s="41"/>
      <c r="I531" s="41"/>
      <c r="J531" s="41"/>
      <c r="K531" s="41"/>
      <c r="L531" s="41"/>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row>
    <row r="532" spans="1:35" ht="30" customHeight="1">
      <c r="A532" s="41"/>
      <c r="B532" s="41"/>
      <c r="C532" s="41"/>
      <c r="D532" s="41"/>
      <c r="E532" s="121"/>
      <c r="F532" s="122"/>
      <c r="G532" s="122"/>
      <c r="H532" s="41"/>
      <c r="I532" s="41"/>
      <c r="J532" s="41"/>
      <c r="K532" s="41"/>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row>
    <row r="533" spans="1:35" ht="30" customHeight="1">
      <c r="A533" s="41"/>
      <c r="B533" s="41"/>
      <c r="C533" s="41"/>
      <c r="D533" s="41"/>
      <c r="E533" s="121"/>
      <c r="F533" s="122"/>
      <c r="G533" s="122"/>
      <c r="H533" s="41"/>
      <c r="I533" s="41"/>
      <c r="J533" s="41"/>
      <c r="K533" s="41"/>
      <c r="L533" s="41"/>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row>
    <row r="534" spans="1:35" ht="30" customHeight="1">
      <c r="A534" s="41"/>
      <c r="B534" s="41"/>
      <c r="C534" s="41"/>
      <c r="D534" s="41"/>
      <c r="E534" s="121"/>
      <c r="F534" s="122"/>
      <c r="G534" s="122"/>
      <c r="H534" s="41"/>
      <c r="I534" s="41"/>
      <c r="J534" s="41"/>
      <c r="K534" s="41"/>
      <c r="L534" s="41"/>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row>
    <row r="535" spans="1:35" ht="30" customHeight="1">
      <c r="A535" s="41"/>
      <c r="B535" s="41"/>
      <c r="C535" s="41"/>
      <c r="D535" s="41"/>
      <c r="E535" s="121"/>
      <c r="F535" s="122"/>
      <c r="G535" s="122"/>
      <c r="H535" s="41"/>
      <c r="I535" s="41"/>
      <c r="J535" s="41"/>
      <c r="K535" s="41"/>
      <c r="L535" s="41"/>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row>
    <row r="536" spans="1:35" ht="30" customHeight="1">
      <c r="A536" s="41"/>
      <c r="B536" s="41"/>
      <c r="C536" s="41"/>
      <c r="D536" s="41"/>
      <c r="E536" s="121"/>
      <c r="F536" s="122"/>
      <c r="G536" s="122"/>
      <c r="H536" s="41"/>
      <c r="I536" s="41"/>
      <c r="J536" s="41"/>
      <c r="K536" s="41"/>
      <c r="L536" s="41"/>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row>
    <row r="537" spans="1:35" ht="30" customHeight="1">
      <c r="A537" s="41"/>
      <c r="B537" s="41"/>
      <c r="C537" s="41"/>
      <c r="D537" s="41"/>
      <c r="E537" s="121"/>
      <c r="F537" s="122"/>
      <c r="G537" s="122"/>
      <c r="H537" s="41"/>
      <c r="I537" s="41"/>
      <c r="J537" s="41"/>
      <c r="K537" s="41"/>
      <c r="L537" s="41"/>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row>
    <row r="538" spans="1:35" ht="30" customHeight="1">
      <c r="A538" s="41"/>
      <c r="B538" s="41"/>
      <c r="C538" s="41"/>
      <c r="D538" s="41"/>
      <c r="E538" s="121"/>
      <c r="F538" s="122"/>
      <c r="G538" s="122"/>
      <c r="H538" s="41"/>
      <c r="I538" s="41"/>
      <c r="J538" s="41"/>
      <c r="K538" s="41"/>
      <c r="L538" s="41"/>
      <c r="M538" s="41"/>
      <c r="N538" s="41"/>
      <c r="O538" s="41"/>
      <c r="P538" s="41"/>
      <c r="Q538" s="41"/>
      <c r="R538" s="41"/>
      <c r="S538" s="41"/>
      <c r="T538" s="41"/>
      <c r="U538" s="41"/>
      <c r="V538" s="41"/>
      <c r="W538" s="41"/>
      <c r="X538" s="41"/>
      <c r="Y538" s="41"/>
      <c r="Z538" s="41"/>
      <c r="AA538" s="41"/>
      <c r="AB538" s="41"/>
      <c r="AC538" s="41"/>
      <c r="AD538" s="41"/>
      <c r="AE538" s="41"/>
      <c r="AF538" s="41"/>
      <c r="AG538" s="41"/>
      <c r="AH538" s="41"/>
      <c r="AI538" s="41"/>
    </row>
    <row r="539" spans="1:35" ht="30" customHeight="1">
      <c r="A539" s="41"/>
      <c r="B539" s="41"/>
      <c r="C539" s="41"/>
      <c r="D539" s="41"/>
      <c r="E539" s="121"/>
      <c r="F539" s="122"/>
      <c r="G539" s="122"/>
      <c r="H539" s="41"/>
      <c r="I539" s="41"/>
      <c r="J539" s="41"/>
      <c r="K539" s="41"/>
      <c r="L539" s="41"/>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row>
    <row r="540" spans="1:35" ht="30" customHeight="1">
      <c r="A540" s="41"/>
      <c r="B540" s="41"/>
      <c r="C540" s="41"/>
      <c r="D540" s="41"/>
      <c r="E540" s="121"/>
      <c r="F540" s="122"/>
      <c r="G540" s="122"/>
      <c r="H540" s="41"/>
      <c r="I540" s="41"/>
      <c r="J540" s="41"/>
      <c r="K540" s="41"/>
      <c r="L540" s="41"/>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row>
    <row r="541" spans="1:35" ht="30" customHeight="1">
      <c r="A541" s="41"/>
      <c r="B541" s="41"/>
      <c r="C541" s="41"/>
      <c r="D541" s="41"/>
      <c r="E541" s="121"/>
      <c r="F541" s="122"/>
      <c r="G541" s="122"/>
      <c r="H541" s="41"/>
      <c r="I541" s="41"/>
      <c r="J541" s="41"/>
      <c r="K541" s="41"/>
      <c r="L541" s="41"/>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row>
    <row r="542" spans="1:35" ht="30" customHeight="1">
      <c r="A542" s="41"/>
      <c r="B542" s="41"/>
      <c r="C542" s="41"/>
      <c r="D542" s="41"/>
      <c r="E542" s="121"/>
      <c r="F542" s="122"/>
      <c r="G542" s="122"/>
      <c r="H542" s="41"/>
      <c r="I542" s="41"/>
      <c r="J542" s="41"/>
      <c r="K542" s="41"/>
      <c r="L542" s="41"/>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row>
    <row r="543" spans="1:35" ht="30" customHeight="1">
      <c r="A543" s="41"/>
      <c r="B543" s="41"/>
      <c r="C543" s="41"/>
      <c r="D543" s="41"/>
      <c r="E543" s="121"/>
      <c r="F543" s="122"/>
      <c r="G543" s="122"/>
      <c r="H543" s="41"/>
      <c r="I543" s="41"/>
      <c r="J543" s="41"/>
      <c r="K543" s="41"/>
      <c r="L543" s="41"/>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row>
    <row r="544" spans="1:35" ht="30" customHeight="1">
      <c r="A544" s="41"/>
      <c r="B544" s="41"/>
      <c r="C544" s="41"/>
      <c r="D544" s="41"/>
      <c r="E544" s="121"/>
      <c r="F544" s="122"/>
      <c r="G544" s="122"/>
      <c r="H544" s="41"/>
      <c r="I544" s="41"/>
      <c r="J544" s="41"/>
      <c r="K544" s="41"/>
      <c r="L544" s="41"/>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row>
    <row r="545" spans="1:35" ht="30" customHeight="1">
      <c r="A545" s="41"/>
      <c r="B545" s="41"/>
      <c r="C545" s="41"/>
      <c r="D545" s="41"/>
      <c r="E545" s="121"/>
      <c r="F545" s="122"/>
      <c r="G545" s="122"/>
      <c r="H545" s="41"/>
      <c r="I545" s="41"/>
      <c r="J545" s="41"/>
      <c r="K545" s="41"/>
      <c r="L545" s="41"/>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row>
    <row r="546" spans="1:35" ht="30" customHeight="1">
      <c r="A546" s="41"/>
      <c r="B546" s="41"/>
      <c r="C546" s="41"/>
      <c r="D546" s="41"/>
      <c r="E546" s="121"/>
      <c r="F546" s="122"/>
      <c r="G546" s="122"/>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row>
    <row r="547" spans="1:35" ht="30" customHeight="1">
      <c r="A547" s="41"/>
      <c r="B547" s="41"/>
      <c r="C547" s="41"/>
      <c r="D547" s="41"/>
      <c r="E547" s="121"/>
      <c r="F547" s="122"/>
      <c r="G547" s="122"/>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row>
    <row r="548" spans="1:35" ht="30" customHeight="1">
      <c r="A548" s="41"/>
      <c r="B548" s="41"/>
      <c r="C548" s="41"/>
      <c r="D548" s="41"/>
      <c r="E548" s="121"/>
      <c r="F548" s="122"/>
      <c r="G548" s="122"/>
      <c r="H548" s="41"/>
      <c r="I548" s="41"/>
      <c r="J548" s="41"/>
      <c r="K548" s="41"/>
      <c r="L548" s="41"/>
      <c r="M548" s="41"/>
      <c r="N548" s="41"/>
      <c r="O548" s="41"/>
      <c r="P548" s="41"/>
      <c r="Q548" s="41"/>
      <c r="R548" s="41"/>
      <c r="S548" s="41"/>
      <c r="T548" s="41"/>
      <c r="U548" s="41"/>
      <c r="V548" s="41"/>
      <c r="W548" s="41"/>
      <c r="X548" s="41"/>
      <c r="Y548" s="41"/>
      <c r="Z548" s="41"/>
      <c r="AA548" s="41"/>
      <c r="AB548" s="41"/>
      <c r="AC548" s="41"/>
      <c r="AD548" s="41"/>
      <c r="AE548" s="41"/>
      <c r="AF548" s="41"/>
      <c r="AG548" s="41"/>
      <c r="AH548" s="41"/>
      <c r="AI548" s="41"/>
    </row>
    <row r="549" spans="1:35" ht="30" customHeight="1">
      <c r="A549" s="41"/>
      <c r="B549" s="41"/>
      <c r="C549" s="41"/>
      <c r="D549" s="41"/>
      <c r="E549" s="121"/>
      <c r="F549" s="122"/>
      <c r="G549" s="122"/>
      <c r="H549" s="41"/>
      <c r="I549" s="41"/>
      <c r="J549" s="41"/>
      <c r="K549" s="41"/>
      <c r="L549" s="41"/>
      <c r="M549" s="41"/>
      <c r="N549" s="41"/>
      <c r="O549" s="41"/>
      <c r="P549" s="41"/>
      <c r="Q549" s="41"/>
      <c r="R549" s="41"/>
      <c r="S549" s="41"/>
      <c r="T549" s="41"/>
      <c r="U549" s="41"/>
      <c r="V549" s="41"/>
      <c r="W549" s="41"/>
      <c r="X549" s="41"/>
      <c r="Y549" s="41"/>
      <c r="Z549" s="41"/>
      <c r="AA549" s="41"/>
      <c r="AB549" s="41"/>
      <c r="AC549" s="41"/>
      <c r="AD549" s="41"/>
      <c r="AE549" s="41"/>
      <c r="AF549" s="41"/>
      <c r="AG549" s="41"/>
      <c r="AH549" s="41"/>
      <c r="AI549" s="41"/>
    </row>
    <row r="550" spans="1:35" ht="30" customHeight="1">
      <c r="A550" s="41"/>
      <c r="B550" s="41"/>
      <c r="C550" s="41"/>
      <c r="D550" s="41"/>
      <c r="E550" s="121"/>
      <c r="F550" s="122"/>
      <c r="G550" s="122"/>
      <c r="H550" s="41"/>
      <c r="I550" s="41"/>
      <c r="J550" s="41"/>
      <c r="K550" s="41"/>
      <c r="L550" s="41"/>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row>
    <row r="551" spans="1:35" ht="30" customHeight="1">
      <c r="A551" s="41"/>
      <c r="B551" s="41"/>
      <c r="C551" s="41"/>
      <c r="D551" s="41"/>
      <c r="E551" s="121"/>
      <c r="F551" s="122"/>
      <c r="G551" s="122"/>
      <c r="H551" s="41"/>
      <c r="I551" s="41"/>
      <c r="J551" s="41"/>
      <c r="K551" s="41"/>
      <c r="L551" s="41"/>
      <c r="M551" s="41"/>
      <c r="N551" s="41"/>
      <c r="O551" s="41"/>
      <c r="P551" s="41"/>
      <c r="Q551" s="41"/>
      <c r="R551" s="41"/>
      <c r="S551" s="41"/>
      <c r="T551" s="41"/>
      <c r="U551" s="41"/>
      <c r="V551" s="41"/>
      <c r="W551" s="41"/>
      <c r="X551" s="41"/>
      <c r="Y551" s="41"/>
      <c r="Z551" s="41"/>
      <c r="AA551" s="41"/>
      <c r="AB551" s="41"/>
      <c r="AC551" s="41"/>
      <c r="AD551" s="41"/>
      <c r="AE551" s="41"/>
      <c r="AF551" s="41"/>
      <c r="AG551" s="41"/>
      <c r="AH551" s="41"/>
      <c r="AI551" s="41"/>
    </row>
    <row r="552" spans="1:35" ht="30" customHeight="1">
      <c r="A552" s="41"/>
      <c r="B552" s="41"/>
      <c r="C552" s="41"/>
      <c r="D552" s="41"/>
      <c r="E552" s="121"/>
      <c r="F552" s="122"/>
      <c r="G552" s="122"/>
      <c r="H552" s="41"/>
      <c r="I552" s="41"/>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row>
    <row r="553" spans="1:35" ht="30" customHeight="1">
      <c r="A553" s="41"/>
      <c r="B553" s="41"/>
      <c r="C553" s="41"/>
      <c r="D553" s="41"/>
      <c r="E553" s="121"/>
      <c r="F553" s="122"/>
      <c r="G553" s="122"/>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row>
    <row r="554" spans="1:35" ht="30" customHeight="1">
      <c r="A554" s="41"/>
      <c r="B554" s="41"/>
      <c r="C554" s="41"/>
      <c r="D554" s="41"/>
      <c r="E554" s="121"/>
      <c r="F554" s="122"/>
      <c r="G554" s="122"/>
      <c r="H554" s="41"/>
      <c r="I554" s="41"/>
      <c r="J554" s="41"/>
      <c r="K554" s="41"/>
      <c r="L554" s="41"/>
      <c r="M554" s="41"/>
      <c r="N554" s="41"/>
      <c r="O554" s="41"/>
      <c r="P554" s="41"/>
      <c r="Q554" s="41"/>
      <c r="R554" s="41"/>
      <c r="S554" s="41"/>
      <c r="T554" s="41"/>
      <c r="U554" s="41"/>
      <c r="V554" s="41"/>
      <c r="W554" s="41"/>
      <c r="X554" s="41"/>
      <c r="Y554" s="41"/>
      <c r="Z554" s="41"/>
      <c r="AA554" s="41"/>
      <c r="AB554" s="41"/>
      <c r="AC554" s="41"/>
      <c r="AD554" s="41"/>
      <c r="AE554" s="41"/>
      <c r="AF554" s="41"/>
      <c r="AG554" s="41"/>
      <c r="AH554" s="41"/>
      <c r="AI554" s="41"/>
    </row>
    <row r="555" spans="1:35" ht="30" customHeight="1">
      <c r="A555" s="41"/>
      <c r="B555" s="41"/>
      <c r="C555" s="41"/>
      <c r="D555" s="41"/>
      <c r="E555" s="121"/>
      <c r="F555" s="122"/>
      <c r="G555" s="122"/>
      <c r="H555" s="41"/>
      <c r="I555" s="41"/>
      <c r="J555" s="41"/>
      <c r="K555" s="41"/>
      <c r="L555" s="41"/>
      <c r="M555" s="41"/>
      <c r="N555" s="41"/>
      <c r="O555" s="41"/>
      <c r="P555" s="41"/>
      <c r="Q555" s="41"/>
      <c r="R555" s="41"/>
      <c r="S555" s="41"/>
      <c r="T555" s="41"/>
      <c r="U555" s="41"/>
      <c r="V555" s="41"/>
      <c r="W555" s="41"/>
      <c r="X555" s="41"/>
      <c r="Y555" s="41"/>
      <c r="Z555" s="41"/>
      <c r="AA555" s="41"/>
      <c r="AB555" s="41"/>
      <c r="AC555" s="41"/>
      <c r="AD555" s="41"/>
      <c r="AE555" s="41"/>
      <c r="AF555" s="41"/>
      <c r="AG555" s="41"/>
      <c r="AH555" s="41"/>
      <c r="AI555" s="41"/>
    </row>
    <row r="556" spans="1:35" ht="30" customHeight="1">
      <c r="A556" s="41"/>
      <c r="B556" s="41"/>
      <c r="C556" s="41"/>
      <c r="D556" s="41"/>
      <c r="E556" s="121"/>
      <c r="F556" s="122"/>
      <c r="G556" s="122"/>
      <c r="H556" s="41"/>
      <c r="I556" s="41"/>
      <c r="J556" s="41"/>
      <c r="K556" s="41"/>
      <c r="L556" s="41"/>
      <c r="M556" s="41"/>
      <c r="N556" s="41"/>
      <c r="O556" s="41"/>
      <c r="P556" s="41"/>
      <c r="Q556" s="41"/>
      <c r="R556" s="41"/>
      <c r="S556" s="41"/>
      <c r="T556" s="41"/>
      <c r="U556" s="41"/>
      <c r="V556" s="41"/>
      <c r="W556" s="41"/>
      <c r="X556" s="41"/>
      <c r="Y556" s="41"/>
      <c r="Z556" s="41"/>
      <c r="AA556" s="41"/>
      <c r="AB556" s="41"/>
      <c r="AC556" s="41"/>
      <c r="AD556" s="41"/>
      <c r="AE556" s="41"/>
      <c r="AF556" s="41"/>
      <c r="AG556" s="41"/>
      <c r="AH556" s="41"/>
      <c r="AI556" s="41"/>
    </row>
    <row r="557" spans="1:35" ht="30" customHeight="1">
      <c r="A557" s="41"/>
      <c r="B557" s="41"/>
      <c r="C557" s="41"/>
      <c r="D557" s="41"/>
      <c r="E557" s="121"/>
      <c r="F557" s="122"/>
      <c r="G557" s="122"/>
      <c r="H557" s="41"/>
      <c r="I557" s="41"/>
      <c r="J557" s="41"/>
      <c r="K557" s="41"/>
      <c r="L557" s="41"/>
      <c r="M557" s="41"/>
      <c r="N557" s="41"/>
      <c r="O557" s="41"/>
      <c r="P557" s="41"/>
      <c r="Q557" s="41"/>
      <c r="R557" s="41"/>
      <c r="S557" s="41"/>
      <c r="T557" s="41"/>
      <c r="U557" s="41"/>
      <c r="V557" s="41"/>
      <c r="W557" s="41"/>
      <c r="X557" s="41"/>
      <c r="Y557" s="41"/>
      <c r="Z557" s="41"/>
      <c r="AA557" s="41"/>
      <c r="AB557" s="41"/>
      <c r="AC557" s="41"/>
      <c r="AD557" s="41"/>
      <c r="AE557" s="41"/>
      <c r="AF557" s="41"/>
      <c r="AG557" s="41"/>
      <c r="AH557" s="41"/>
      <c r="AI557" s="41"/>
    </row>
    <row r="558" spans="1:35" ht="30" customHeight="1">
      <c r="A558" s="41"/>
      <c r="B558" s="41"/>
      <c r="C558" s="41"/>
      <c r="D558" s="41"/>
      <c r="E558" s="121"/>
      <c r="F558" s="122"/>
      <c r="G558" s="122"/>
      <c r="H558" s="41"/>
      <c r="I558" s="41"/>
      <c r="J558" s="41"/>
      <c r="K558" s="41"/>
      <c r="L558" s="41"/>
      <c r="M558" s="41"/>
      <c r="N558" s="41"/>
      <c r="O558" s="41"/>
      <c r="P558" s="41"/>
      <c r="Q558" s="41"/>
      <c r="R558" s="41"/>
      <c r="S558" s="41"/>
      <c r="T558" s="41"/>
      <c r="U558" s="41"/>
      <c r="V558" s="41"/>
      <c r="W558" s="41"/>
      <c r="X558" s="41"/>
      <c r="Y558" s="41"/>
      <c r="Z558" s="41"/>
      <c r="AA558" s="41"/>
      <c r="AB558" s="41"/>
      <c r="AC558" s="41"/>
      <c r="AD558" s="41"/>
      <c r="AE558" s="41"/>
      <c r="AF558" s="41"/>
      <c r="AG558" s="41"/>
      <c r="AH558" s="41"/>
      <c r="AI558" s="41"/>
    </row>
    <row r="559" spans="1:35" ht="30" customHeight="1">
      <c r="A559" s="41"/>
      <c r="B559" s="41"/>
      <c r="C559" s="41"/>
      <c r="D559" s="41"/>
      <c r="E559" s="121"/>
      <c r="F559" s="122"/>
      <c r="G559" s="122"/>
      <c r="H559" s="41"/>
      <c r="I559" s="41"/>
      <c r="J559" s="41"/>
      <c r="K559" s="41"/>
      <c r="L559" s="41"/>
      <c r="M559" s="41"/>
      <c r="N559" s="41"/>
      <c r="O559" s="41"/>
      <c r="P559" s="41"/>
      <c r="Q559" s="41"/>
      <c r="R559" s="41"/>
      <c r="S559" s="41"/>
      <c r="T559" s="41"/>
      <c r="U559" s="41"/>
      <c r="V559" s="41"/>
      <c r="W559" s="41"/>
      <c r="X559" s="41"/>
      <c r="Y559" s="41"/>
      <c r="Z559" s="41"/>
      <c r="AA559" s="41"/>
      <c r="AB559" s="41"/>
      <c r="AC559" s="41"/>
      <c r="AD559" s="41"/>
      <c r="AE559" s="41"/>
      <c r="AF559" s="41"/>
      <c r="AG559" s="41"/>
      <c r="AH559" s="41"/>
      <c r="AI559" s="41"/>
    </row>
    <row r="560" spans="1:35" ht="30" customHeight="1">
      <c r="A560" s="41"/>
      <c r="B560" s="41"/>
      <c r="C560" s="41"/>
      <c r="D560" s="41"/>
      <c r="E560" s="121"/>
      <c r="F560" s="122"/>
      <c r="G560" s="122"/>
      <c r="H560" s="41"/>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row>
    <row r="561" spans="1:35" ht="30" customHeight="1">
      <c r="A561" s="41"/>
      <c r="B561" s="41"/>
      <c r="C561" s="41"/>
      <c r="D561" s="41"/>
      <c r="E561" s="121"/>
      <c r="F561" s="122"/>
      <c r="G561" s="122"/>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row>
    <row r="562" spans="1:35" ht="30" customHeight="1">
      <c r="A562" s="41"/>
      <c r="B562" s="41"/>
      <c r="C562" s="41"/>
      <c r="D562" s="41"/>
      <c r="E562" s="121"/>
      <c r="F562" s="122"/>
      <c r="G562" s="122"/>
      <c r="H562" s="41"/>
      <c r="I562" s="41"/>
      <c r="J562" s="41"/>
      <c r="K562" s="41"/>
      <c r="L562" s="41"/>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row>
    <row r="563" spans="1:35" ht="30" customHeight="1">
      <c r="A563" s="41"/>
      <c r="B563" s="41"/>
      <c r="C563" s="41"/>
      <c r="D563" s="41"/>
      <c r="E563" s="121"/>
      <c r="F563" s="122"/>
      <c r="G563" s="122"/>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row>
    <row r="564" spans="1:35" ht="30" customHeight="1">
      <c r="A564" s="41"/>
      <c r="B564" s="41"/>
      <c r="C564" s="41"/>
      <c r="D564" s="41"/>
      <c r="E564" s="121"/>
      <c r="F564" s="122"/>
      <c r="G564" s="122"/>
      <c r="H564" s="41"/>
      <c r="I564" s="41"/>
      <c r="J564" s="41"/>
      <c r="K564" s="41"/>
      <c r="L564" s="41"/>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row>
    <row r="565" spans="1:35" ht="30" customHeight="1">
      <c r="A565" s="41"/>
      <c r="B565" s="41"/>
      <c r="C565" s="41"/>
      <c r="D565" s="41"/>
      <c r="E565" s="121"/>
      <c r="F565" s="122"/>
      <c r="G565" s="122"/>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row>
    <row r="566" spans="1:35" ht="30" customHeight="1">
      <c r="A566" s="41"/>
      <c r="B566" s="41"/>
      <c r="C566" s="41"/>
      <c r="D566" s="41"/>
      <c r="E566" s="121"/>
      <c r="F566" s="122"/>
      <c r="G566" s="122"/>
      <c r="H566" s="41"/>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row>
    <row r="567" spans="1:35" ht="30" customHeight="1">
      <c r="A567" s="41"/>
      <c r="B567" s="41"/>
      <c r="C567" s="41"/>
      <c r="D567" s="41"/>
      <c r="E567" s="121"/>
      <c r="F567" s="122"/>
      <c r="G567" s="122"/>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row>
    <row r="568" spans="1:35" ht="30" customHeight="1">
      <c r="A568" s="41"/>
      <c r="B568" s="41"/>
      <c r="C568" s="41"/>
      <c r="D568" s="41"/>
      <c r="E568" s="121"/>
      <c r="F568" s="122"/>
      <c r="G568" s="122"/>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row>
    <row r="569" spans="1:35" ht="30" customHeight="1">
      <c r="A569" s="41"/>
      <c r="B569" s="41"/>
      <c r="C569" s="41"/>
      <c r="D569" s="41"/>
      <c r="E569" s="121"/>
      <c r="F569" s="122"/>
      <c r="G569" s="122"/>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row>
    <row r="570" spans="1:35" ht="30" customHeight="1">
      <c r="A570" s="41"/>
      <c r="B570" s="41"/>
      <c r="C570" s="41"/>
      <c r="D570" s="41"/>
      <c r="E570" s="121"/>
      <c r="F570" s="122"/>
      <c r="G570" s="122"/>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row>
    <row r="571" spans="1:35" ht="30" customHeight="1">
      <c r="A571" s="41"/>
      <c r="B571" s="41"/>
      <c r="C571" s="41"/>
      <c r="D571" s="41"/>
      <c r="E571" s="121"/>
      <c r="F571" s="122"/>
      <c r="G571" s="122"/>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row>
    <row r="572" spans="1:35" ht="30" customHeight="1">
      <c r="A572" s="41"/>
      <c r="B572" s="41"/>
      <c r="C572" s="41"/>
      <c r="D572" s="41"/>
      <c r="E572" s="121"/>
      <c r="F572" s="122"/>
      <c r="G572" s="122"/>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row>
    <row r="573" spans="1:35" ht="30" customHeight="1">
      <c r="A573" s="41"/>
      <c r="B573" s="41"/>
      <c r="C573" s="41"/>
      <c r="D573" s="41"/>
      <c r="E573" s="121"/>
      <c r="F573" s="122"/>
      <c r="G573" s="122"/>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row>
    <row r="574" spans="1:35" ht="30" customHeight="1">
      <c r="A574" s="41"/>
      <c r="B574" s="41"/>
      <c r="C574" s="41"/>
      <c r="D574" s="41"/>
      <c r="E574" s="121"/>
      <c r="F574" s="122"/>
      <c r="G574" s="122"/>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row>
    <row r="575" spans="1:35" ht="30" customHeight="1">
      <c r="A575" s="41"/>
      <c r="B575" s="41"/>
      <c r="C575" s="41"/>
      <c r="D575" s="41"/>
      <c r="E575" s="121"/>
      <c r="F575" s="122"/>
      <c r="G575" s="122"/>
      <c r="H575" s="41"/>
      <c r="I575" s="41"/>
      <c r="J575" s="41"/>
      <c r="K575" s="41"/>
      <c r="L575" s="41"/>
      <c r="M575" s="41"/>
      <c r="N575" s="41"/>
      <c r="O575" s="41"/>
      <c r="P575" s="41"/>
      <c r="Q575" s="41"/>
      <c r="R575" s="41"/>
      <c r="S575" s="41"/>
      <c r="T575" s="41"/>
      <c r="U575" s="41"/>
      <c r="V575" s="41"/>
      <c r="W575" s="41"/>
      <c r="X575" s="41"/>
      <c r="Y575" s="41"/>
      <c r="Z575" s="41"/>
      <c r="AA575" s="41"/>
      <c r="AB575" s="41"/>
      <c r="AC575" s="41"/>
      <c r="AD575" s="41"/>
      <c r="AE575" s="41"/>
      <c r="AF575" s="41"/>
      <c r="AG575" s="41"/>
      <c r="AH575" s="41"/>
      <c r="AI575" s="41"/>
    </row>
    <row r="576" spans="1:35" ht="30" customHeight="1">
      <c r="A576" s="41"/>
      <c r="B576" s="41"/>
      <c r="C576" s="41"/>
      <c r="D576" s="41"/>
      <c r="E576" s="121"/>
      <c r="F576" s="122"/>
      <c r="G576" s="122"/>
      <c r="H576" s="41"/>
      <c r="I576" s="41"/>
      <c r="J576" s="41"/>
      <c r="K576" s="41"/>
      <c r="L576" s="41"/>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row>
    <row r="577" spans="1:35" ht="30" customHeight="1">
      <c r="A577" s="41"/>
      <c r="B577" s="41"/>
      <c r="C577" s="41"/>
      <c r="D577" s="41"/>
      <c r="E577" s="121"/>
      <c r="F577" s="122"/>
      <c r="G577" s="122"/>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row>
    <row r="578" spans="1:35" ht="30" customHeight="1">
      <c r="A578" s="41"/>
      <c r="B578" s="41"/>
      <c r="C578" s="41"/>
      <c r="D578" s="41"/>
      <c r="E578" s="121"/>
      <c r="F578" s="122"/>
      <c r="G578" s="122"/>
      <c r="H578" s="41"/>
      <c r="I578" s="41"/>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row>
    <row r="579" spans="1:35" ht="30" customHeight="1">
      <c r="A579" s="41"/>
      <c r="B579" s="41"/>
      <c r="C579" s="41"/>
      <c r="D579" s="41"/>
      <c r="E579" s="121"/>
      <c r="F579" s="122"/>
      <c r="G579" s="122"/>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row>
    <row r="580" spans="1:35" ht="30" customHeight="1">
      <c r="A580" s="41"/>
      <c r="B580" s="41"/>
      <c r="C580" s="41"/>
      <c r="D580" s="41"/>
      <c r="E580" s="121"/>
      <c r="F580" s="122"/>
      <c r="G580" s="122"/>
      <c r="H580" s="41"/>
      <c r="I580" s="41"/>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row>
    <row r="581" spans="1:35" ht="30" customHeight="1">
      <c r="A581" s="41"/>
      <c r="B581" s="41"/>
      <c r="C581" s="41"/>
      <c r="D581" s="41"/>
      <c r="E581" s="121"/>
      <c r="F581" s="122"/>
      <c r="G581" s="122"/>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row>
    <row r="582" spans="1:35" ht="30" customHeight="1">
      <c r="A582" s="41"/>
      <c r="B582" s="41"/>
      <c r="C582" s="41"/>
      <c r="D582" s="41"/>
      <c r="E582" s="121"/>
      <c r="F582" s="122"/>
      <c r="G582" s="122"/>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row>
    <row r="583" spans="1:35" ht="30" customHeight="1">
      <c r="A583" s="41"/>
      <c r="B583" s="41"/>
      <c r="C583" s="41"/>
      <c r="D583" s="41"/>
      <c r="E583" s="121"/>
      <c r="F583" s="122"/>
      <c r="G583" s="122"/>
      <c r="H583" s="41"/>
      <c r="I583" s="41"/>
      <c r="J583" s="41"/>
      <c r="K583" s="41"/>
      <c r="L583" s="41"/>
      <c r="M583" s="41"/>
      <c r="N583" s="41"/>
      <c r="O583" s="41"/>
      <c r="P583" s="41"/>
      <c r="Q583" s="41"/>
      <c r="R583" s="41"/>
      <c r="S583" s="41"/>
      <c r="T583" s="41"/>
      <c r="U583" s="41"/>
      <c r="V583" s="41"/>
      <c r="W583" s="41"/>
      <c r="X583" s="41"/>
      <c r="Y583" s="41"/>
      <c r="Z583" s="41"/>
      <c r="AA583" s="41"/>
      <c r="AB583" s="41"/>
      <c r="AC583" s="41"/>
      <c r="AD583" s="41"/>
      <c r="AE583" s="41"/>
      <c r="AF583" s="41"/>
      <c r="AG583" s="41"/>
      <c r="AH583" s="41"/>
      <c r="AI583" s="41"/>
    </row>
    <row r="584" spans="1:35" ht="30" customHeight="1">
      <c r="A584" s="41"/>
      <c r="B584" s="41"/>
      <c r="C584" s="41"/>
      <c r="D584" s="41"/>
      <c r="E584" s="121"/>
      <c r="F584" s="122"/>
      <c r="G584" s="122"/>
      <c r="H584" s="41"/>
      <c r="I584" s="41"/>
      <c r="J584" s="41"/>
      <c r="K584" s="41"/>
      <c r="L584" s="41"/>
      <c r="M584" s="41"/>
      <c r="N584" s="41"/>
      <c r="O584" s="41"/>
      <c r="P584" s="41"/>
      <c r="Q584" s="41"/>
      <c r="R584" s="41"/>
      <c r="S584" s="41"/>
      <c r="T584" s="41"/>
      <c r="U584" s="41"/>
      <c r="V584" s="41"/>
      <c r="W584" s="41"/>
      <c r="X584" s="41"/>
      <c r="Y584" s="41"/>
      <c r="Z584" s="41"/>
      <c r="AA584" s="41"/>
      <c r="AB584" s="41"/>
      <c r="AC584" s="41"/>
      <c r="AD584" s="41"/>
      <c r="AE584" s="41"/>
      <c r="AF584" s="41"/>
      <c r="AG584" s="41"/>
      <c r="AH584" s="41"/>
      <c r="AI584" s="41"/>
    </row>
    <row r="585" spans="1:35" ht="30" customHeight="1">
      <c r="A585" s="41"/>
      <c r="B585" s="41"/>
      <c r="C585" s="41"/>
      <c r="D585" s="41"/>
      <c r="E585" s="121"/>
      <c r="F585" s="122"/>
      <c r="G585" s="122"/>
      <c r="H585" s="41"/>
      <c r="I585" s="41"/>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row>
    <row r="586" spans="1:35" ht="30" customHeight="1">
      <c r="A586" s="41"/>
      <c r="B586" s="41"/>
      <c r="C586" s="41"/>
      <c r="D586" s="41"/>
      <c r="E586" s="121"/>
      <c r="F586" s="122"/>
      <c r="G586" s="122"/>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row>
    <row r="587" spans="1:35" ht="30" customHeight="1">
      <c r="A587" s="41"/>
      <c r="B587" s="41"/>
      <c r="C587" s="41"/>
      <c r="D587" s="41"/>
      <c r="E587" s="121"/>
      <c r="F587" s="122"/>
      <c r="G587" s="122"/>
      <c r="H587" s="41"/>
      <c r="I587" s="41"/>
      <c r="J587" s="41"/>
      <c r="K587" s="41"/>
      <c r="L587" s="41"/>
      <c r="M587" s="41"/>
      <c r="N587" s="41"/>
      <c r="O587" s="41"/>
      <c r="P587" s="41"/>
      <c r="Q587" s="41"/>
      <c r="R587" s="41"/>
      <c r="S587" s="41"/>
      <c r="T587" s="41"/>
      <c r="U587" s="41"/>
      <c r="V587" s="41"/>
      <c r="W587" s="41"/>
      <c r="X587" s="41"/>
      <c r="Y587" s="41"/>
      <c r="Z587" s="41"/>
      <c r="AA587" s="41"/>
      <c r="AB587" s="41"/>
      <c r="AC587" s="41"/>
      <c r="AD587" s="41"/>
      <c r="AE587" s="41"/>
      <c r="AF587" s="41"/>
      <c r="AG587" s="41"/>
      <c r="AH587" s="41"/>
      <c r="AI587" s="41"/>
    </row>
    <row r="588" spans="1:35" ht="30" customHeight="1">
      <c r="A588" s="41"/>
      <c r="B588" s="41"/>
      <c r="C588" s="41"/>
      <c r="D588" s="41"/>
      <c r="E588" s="121"/>
      <c r="F588" s="122"/>
      <c r="G588" s="122"/>
      <c r="H588" s="41"/>
      <c r="I588" s="41"/>
      <c r="J588" s="41"/>
      <c r="K588" s="41"/>
      <c r="L588" s="41"/>
      <c r="M588" s="41"/>
      <c r="N588" s="41"/>
      <c r="O588" s="41"/>
      <c r="P588" s="41"/>
      <c r="Q588" s="41"/>
      <c r="R588" s="41"/>
      <c r="S588" s="41"/>
      <c r="T588" s="41"/>
      <c r="U588" s="41"/>
      <c r="V588" s="41"/>
      <c r="W588" s="41"/>
      <c r="X588" s="41"/>
      <c r="Y588" s="41"/>
      <c r="Z588" s="41"/>
      <c r="AA588" s="41"/>
      <c r="AB588" s="41"/>
      <c r="AC588" s="41"/>
      <c r="AD588" s="41"/>
      <c r="AE588" s="41"/>
      <c r="AF588" s="41"/>
      <c r="AG588" s="41"/>
      <c r="AH588" s="41"/>
      <c r="AI588" s="41"/>
    </row>
    <row r="589" spans="1:35" ht="30" customHeight="1">
      <c r="A589" s="41"/>
      <c r="B589" s="41"/>
      <c r="C589" s="41"/>
      <c r="D589" s="41"/>
      <c r="E589" s="121"/>
      <c r="F589" s="122"/>
      <c r="G589" s="122"/>
      <c r="H589" s="41"/>
      <c r="I589" s="41"/>
      <c r="J589" s="41"/>
      <c r="K589" s="41"/>
      <c r="L589" s="41"/>
      <c r="M589" s="41"/>
      <c r="N589" s="41"/>
      <c r="O589" s="41"/>
      <c r="P589" s="41"/>
      <c r="Q589" s="41"/>
      <c r="R589" s="41"/>
      <c r="S589" s="41"/>
      <c r="T589" s="41"/>
      <c r="U589" s="41"/>
      <c r="V589" s="41"/>
      <c r="W589" s="41"/>
      <c r="X589" s="41"/>
      <c r="Y589" s="41"/>
      <c r="Z589" s="41"/>
      <c r="AA589" s="41"/>
      <c r="AB589" s="41"/>
      <c r="AC589" s="41"/>
      <c r="AD589" s="41"/>
      <c r="AE589" s="41"/>
      <c r="AF589" s="41"/>
      <c r="AG589" s="41"/>
      <c r="AH589" s="41"/>
      <c r="AI589" s="41"/>
    </row>
    <row r="590" spans="1:35" ht="30" customHeight="1">
      <c r="A590" s="41"/>
      <c r="B590" s="41"/>
      <c r="C590" s="41"/>
      <c r="D590" s="41"/>
      <c r="E590" s="121"/>
      <c r="F590" s="122"/>
      <c r="G590" s="122"/>
      <c r="H590" s="41"/>
      <c r="I590" s="41"/>
      <c r="J590" s="41"/>
      <c r="K590" s="41"/>
      <c r="L590" s="41"/>
      <c r="M590" s="41"/>
      <c r="N590" s="41"/>
      <c r="O590" s="41"/>
      <c r="P590" s="41"/>
      <c r="Q590" s="41"/>
      <c r="R590" s="41"/>
      <c r="S590" s="41"/>
      <c r="T590" s="41"/>
      <c r="U590" s="41"/>
      <c r="V590" s="41"/>
      <c r="W590" s="41"/>
      <c r="X590" s="41"/>
      <c r="Y590" s="41"/>
      <c r="Z590" s="41"/>
      <c r="AA590" s="41"/>
      <c r="AB590" s="41"/>
      <c r="AC590" s="41"/>
      <c r="AD590" s="41"/>
      <c r="AE590" s="41"/>
      <c r="AF590" s="41"/>
      <c r="AG590" s="41"/>
      <c r="AH590" s="41"/>
      <c r="AI590" s="41"/>
    </row>
    <row r="591" spans="1:35" ht="30" customHeight="1">
      <c r="A591" s="41"/>
      <c r="B591" s="41"/>
      <c r="C591" s="41"/>
      <c r="D591" s="41"/>
      <c r="E591" s="121"/>
      <c r="F591" s="122"/>
      <c r="G591" s="122"/>
      <c r="H591" s="41"/>
      <c r="I591" s="41"/>
      <c r="J591" s="41"/>
      <c r="K591" s="41"/>
      <c r="L591" s="41"/>
      <c r="M591" s="41"/>
      <c r="N591" s="41"/>
      <c r="O591" s="41"/>
      <c r="P591" s="41"/>
      <c r="Q591" s="41"/>
      <c r="R591" s="41"/>
      <c r="S591" s="41"/>
      <c r="T591" s="41"/>
      <c r="U591" s="41"/>
      <c r="V591" s="41"/>
      <c r="W591" s="41"/>
      <c r="X591" s="41"/>
      <c r="Y591" s="41"/>
      <c r="Z591" s="41"/>
      <c r="AA591" s="41"/>
      <c r="AB591" s="41"/>
      <c r="AC591" s="41"/>
      <c r="AD591" s="41"/>
      <c r="AE591" s="41"/>
      <c r="AF591" s="41"/>
      <c r="AG591" s="41"/>
      <c r="AH591" s="41"/>
      <c r="AI591" s="41"/>
    </row>
    <row r="592" spans="1:35" ht="30" customHeight="1">
      <c r="A592" s="41"/>
      <c r="B592" s="41"/>
      <c r="C592" s="41"/>
      <c r="D592" s="41"/>
      <c r="E592" s="121"/>
      <c r="F592" s="122"/>
      <c r="G592" s="122"/>
      <c r="H592" s="41"/>
      <c r="I592" s="41"/>
      <c r="J592" s="41"/>
      <c r="K592" s="41"/>
      <c r="L592" s="41"/>
      <c r="M592" s="41"/>
      <c r="N592" s="41"/>
      <c r="O592" s="41"/>
      <c r="P592" s="41"/>
      <c r="Q592" s="41"/>
      <c r="R592" s="41"/>
      <c r="S592" s="41"/>
      <c r="T592" s="41"/>
      <c r="U592" s="41"/>
      <c r="V592" s="41"/>
      <c r="W592" s="41"/>
      <c r="X592" s="41"/>
      <c r="Y592" s="41"/>
      <c r="Z592" s="41"/>
      <c r="AA592" s="41"/>
      <c r="AB592" s="41"/>
      <c r="AC592" s="41"/>
      <c r="AD592" s="41"/>
      <c r="AE592" s="41"/>
      <c r="AF592" s="41"/>
      <c r="AG592" s="41"/>
      <c r="AH592" s="41"/>
      <c r="AI592" s="41"/>
    </row>
    <row r="593" spans="1:35" ht="30" customHeight="1">
      <c r="A593" s="41"/>
      <c r="B593" s="41"/>
      <c r="C593" s="41"/>
      <c r="D593" s="41"/>
      <c r="E593" s="121"/>
      <c r="F593" s="122"/>
      <c r="G593" s="122"/>
      <c r="H593" s="41"/>
      <c r="I593" s="41"/>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row>
    <row r="594" spans="1:35" ht="30" customHeight="1">
      <c r="A594" s="41"/>
      <c r="B594" s="41"/>
      <c r="C594" s="41"/>
      <c r="D594" s="41"/>
      <c r="E594" s="121"/>
      <c r="F594" s="122"/>
      <c r="G594" s="122"/>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row>
    <row r="595" spans="1:35" ht="30" customHeight="1">
      <c r="A595" s="41"/>
      <c r="B595" s="41"/>
      <c r="C595" s="41"/>
      <c r="D595" s="41"/>
      <c r="E595" s="121"/>
      <c r="F595" s="122"/>
      <c r="G595" s="122"/>
      <c r="H595" s="41"/>
      <c r="I595" s="41"/>
      <c r="J595" s="41"/>
      <c r="K595" s="41"/>
      <c r="L595" s="41"/>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row>
    <row r="596" spans="1:35" ht="30" customHeight="1">
      <c r="A596" s="41"/>
      <c r="B596" s="41"/>
      <c r="C596" s="41"/>
      <c r="D596" s="41"/>
      <c r="E596" s="121"/>
      <c r="F596" s="122"/>
      <c r="G596" s="122"/>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row>
    <row r="597" spans="1:35" ht="30" customHeight="1">
      <c r="A597" s="41"/>
      <c r="B597" s="41"/>
      <c r="C597" s="41"/>
      <c r="D597" s="41"/>
      <c r="E597" s="121"/>
      <c r="F597" s="122"/>
      <c r="G597" s="122"/>
      <c r="H597" s="41"/>
      <c r="I597" s="41"/>
      <c r="J597" s="41"/>
      <c r="K597" s="41"/>
      <c r="L597" s="41"/>
      <c r="M597" s="41"/>
      <c r="N597" s="41"/>
      <c r="O597" s="41"/>
      <c r="P597" s="41"/>
      <c r="Q597" s="41"/>
      <c r="R597" s="41"/>
      <c r="S597" s="41"/>
      <c r="T597" s="41"/>
      <c r="U597" s="41"/>
      <c r="V597" s="41"/>
      <c r="W597" s="41"/>
      <c r="X597" s="41"/>
      <c r="Y597" s="41"/>
      <c r="Z597" s="41"/>
      <c r="AA597" s="41"/>
      <c r="AB597" s="41"/>
      <c r="AC597" s="41"/>
      <c r="AD597" s="41"/>
      <c r="AE597" s="41"/>
      <c r="AF597" s="41"/>
      <c r="AG597" s="41"/>
      <c r="AH597" s="41"/>
      <c r="AI597" s="41"/>
    </row>
    <row r="598" spans="1:35" ht="30" customHeight="1">
      <c r="A598" s="41"/>
      <c r="B598" s="41"/>
      <c r="C598" s="41"/>
      <c r="D598" s="41"/>
      <c r="E598" s="121"/>
      <c r="F598" s="122"/>
      <c r="G598" s="122"/>
      <c r="H598" s="41"/>
      <c r="I598" s="41"/>
      <c r="J598" s="41"/>
      <c r="K598" s="41"/>
      <c r="L598" s="41"/>
      <c r="M598" s="41"/>
      <c r="N598" s="41"/>
      <c r="O598" s="41"/>
      <c r="P598" s="41"/>
      <c r="Q598" s="41"/>
      <c r="R598" s="41"/>
      <c r="S598" s="41"/>
      <c r="T598" s="41"/>
      <c r="U598" s="41"/>
      <c r="V598" s="41"/>
      <c r="W598" s="41"/>
      <c r="X598" s="41"/>
      <c r="Y598" s="41"/>
      <c r="Z598" s="41"/>
      <c r="AA598" s="41"/>
      <c r="AB598" s="41"/>
      <c r="AC598" s="41"/>
      <c r="AD598" s="41"/>
      <c r="AE598" s="41"/>
      <c r="AF598" s="41"/>
      <c r="AG598" s="41"/>
      <c r="AH598" s="41"/>
      <c r="AI598" s="41"/>
    </row>
    <row r="599" spans="1:35" ht="30" customHeight="1">
      <c r="A599" s="41"/>
      <c r="B599" s="41"/>
      <c r="C599" s="41"/>
      <c r="D599" s="41"/>
      <c r="E599" s="121"/>
      <c r="F599" s="122"/>
      <c r="G599" s="122"/>
      <c r="H599" s="41"/>
      <c r="I599" s="41"/>
      <c r="J599" s="41"/>
      <c r="K599" s="41"/>
      <c r="L599" s="41"/>
      <c r="M599" s="41"/>
      <c r="N599" s="41"/>
      <c r="O599" s="41"/>
      <c r="P599" s="41"/>
      <c r="Q599" s="41"/>
      <c r="R599" s="41"/>
      <c r="S599" s="41"/>
      <c r="T599" s="41"/>
      <c r="U599" s="41"/>
      <c r="V599" s="41"/>
      <c r="W599" s="41"/>
      <c r="X599" s="41"/>
      <c r="Y599" s="41"/>
      <c r="Z599" s="41"/>
      <c r="AA599" s="41"/>
      <c r="AB599" s="41"/>
      <c r="AC599" s="41"/>
      <c r="AD599" s="41"/>
      <c r="AE599" s="41"/>
      <c r="AF599" s="41"/>
      <c r="AG599" s="41"/>
      <c r="AH599" s="41"/>
      <c r="AI599" s="41"/>
    </row>
    <row r="600" spans="1:35" ht="30" customHeight="1">
      <c r="A600" s="41"/>
      <c r="B600" s="41"/>
      <c r="C600" s="41"/>
      <c r="D600" s="41"/>
      <c r="E600" s="121"/>
      <c r="F600" s="122"/>
      <c r="G600" s="122"/>
      <c r="H600" s="41"/>
      <c r="I600" s="41"/>
      <c r="J600" s="41"/>
      <c r="K600" s="41"/>
      <c r="L600" s="41"/>
      <c r="M600" s="41"/>
      <c r="N600" s="41"/>
      <c r="O600" s="41"/>
      <c r="P600" s="41"/>
      <c r="Q600" s="41"/>
      <c r="R600" s="41"/>
      <c r="S600" s="41"/>
      <c r="T600" s="41"/>
      <c r="U600" s="41"/>
      <c r="V600" s="41"/>
      <c r="W600" s="41"/>
      <c r="X600" s="41"/>
      <c r="Y600" s="41"/>
      <c r="Z600" s="41"/>
      <c r="AA600" s="41"/>
      <c r="AB600" s="41"/>
      <c r="AC600" s="41"/>
      <c r="AD600" s="41"/>
      <c r="AE600" s="41"/>
      <c r="AF600" s="41"/>
      <c r="AG600" s="41"/>
      <c r="AH600" s="41"/>
      <c r="AI600" s="41"/>
    </row>
    <row r="601" spans="1:35" ht="30" customHeight="1">
      <c r="A601" s="41"/>
      <c r="B601" s="41"/>
      <c r="C601" s="41"/>
      <c r="D601" s="41"/>
      <c r="E601" s="121"/>
      <c r="F601" s="122"/>
      <c r="G601" s="122"/>
      <c r="H601" s="41"/>
      <c r="I601" s="41"/>
      <c r="J601" s="41"/>
      <c r="K601" s="41"/>
      <c r="L601" s="41"/>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row>
    <row r="602" spans="1:35" ht="30" customHeight="1">
      <c r="A602" s="41"/>
      <c r="B602" s="41"/>
      <c r="C602" s="41"/>
      <c r="D602" s="41"/>
      <c r="E602" s="121"/>
      <c r="F602" s="122"/>
      <c r="G602" s="122"/>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row>
    <row r="603" spans="1:35" ht="30" customHeight="1">
      <c r="A603" s="41"/>
      <c r="B603" s="41"/>
      <c r="C603" s="41"/>
      <c r="D603" s="41"/>
      <c r="E603" s="121"/>
      <c r="F603" s="122"/>
      <c r="G603" s="122"/>
      <c r="H603" s="41"/>
      <c r="I603" s="41"/>
      <c r="J603" s="41"/>
      <c r="K603" s="41"/>
      <c r="L603" s="41"/>
      <c r="M603" s="41"/>
      <c r="N603" s="41"/>
      <c r="O603" s="41"/>
      <c r="P603" s="41"/>
      <c r="Q603" s="41"/>
      <c r="R603" s="41"/>
      <c r="S603" s="41"/>
      <c r="T603" s="41"/>
      <c r="U603" s="41"/>
      <c r="V603" s="41"/>
      <c r="W603" s="41"/>
      <c r="X603" s="41"/>
      <c r="Y603" s="41"/>
      <c r="Z603" s="41"/>
      <c r="AA603" s="41"/>
      <c r="AB603" s="41"/>
      <c r="AC603" s="41"/>
      <c r="AD603" s="41"/>
      <c r="AE603" s="41"/>
      <c r="AF603" s="41"/>
      <c r="AG603" s="41"/>
      <c r="AH603" s="41"/>
      <c r="AI603" s="41"/>
    </row>
    <row r="604" spans="1:35" ht="30" customHeight="1">
      <c r="A604" s="41"/>
      <c r="B604" s="41"/>
      <c r="C604" s="41"/>
      <c r="D604" s="41"/>
      <c r="E604" s="121"/>
      <c r="F604" s="122"/>
      <c r="G604" s="122"/>
      <c r="H604" s="41"/>
      <c r="I604" s="41"/>
      <c r="J604" s="41"/>
      <c r="K604" s="41"/>
      <c r="L604" s="41"/>
      <c r="M604" s="41"/>
      <c r="N604" s="41"/>
      <c r="O604" s="41"/>
      <c r="P604" s="41"/>
      <c r="Q604" s="41"/>
      <c r="R604" s="41"/>
      <c r="S604" s="41"/>
      <c r="T604" s="41"/>
      <c r="U604" s="41"/>
      <c r="V604" s="41"/>
      <c r="W604" s="41"/>
      <c r="X604" s="41"/>
      <c r="Y604" s="41"/>
      <c r="Z604" s="41"/>
      <c r="AA604" s="41"/>
      <c r="AB604" s="41"/>
      <c r="AC604" s="41"/>
      <c r="AD604" s="41"/>
      <c r="AE604" s="41"/>
      <c r="AF604" s="41"/>
      <c r="AG604" s="41"/>
      <c r="AH604" s="41"/>
      <c r="AI604" s="41"/>
    </row>
    <row r="605" spans="1:35" ht="30" customHeight="1">
      <c r="A605" s="41"/>
      <c r="B605" s="41"/>
      <c r="C605" s="41"/>
      <c r="D605" s="41"/>
      <c r="E605" s="121"/>
      <c r="F605" s="122"/>
      <c r="G605" s="122"/>
      <c r="H605" s="41"/>
      <c r="I605" s="41"/>
      <c r="J605" s="41"/>
      <c r="K605" s="41"/>
      <c r="L605" s="41"/>
      <c r="M605" s="41"/>
      <c r="N605" s="41"/>
      <c r="O605" s="41"/>
      <c r="P605" s="41"/>
      <c r="Q605" s="41"/>
      <c r="R605" s="41"/>
      <c r="S605" s="41"/>
      <c r="T605" s="41"/>
      <c r="U605" s="41"/>
      <c r="V605" s="41"/>
      <c r="W605" s="41"/>
      <c r="X605" s="41"/>
      <c r="Y605" s="41"/>
      <c r="Z605" s="41"/>
      <c r="AA605" s="41"/>
      <c r="AB605" s="41"/>
      <c r="AC605" s="41"/>
      <c r="AD605" s="41"/>
      <c r="AE605" s="41"/>
      <c r="AF605" s="41"/>
      <c r="AG605" s="41"/>
      <c r="AH605" s="41"/>
      <c r="AI605" s="41"/>
    </row>
    <row r="606" spans="1:35" ht="30" customHeight="1">
      <c r="A606" s="41"/>
      <c r="B606" s="41"/>
      <c r="C606" s="41"/>
      <c r="D606" s="41"/>
      <c r="E606" s="121"/>
      <c r="F606" s="122"/>
      <c r="G606" s="122"/>
      <c r="H606" s="41"/>
      <c r="I606" s="41"/>
      <c r="J606" s="41"/>
      <c r="K606" s="41"/>
      <c r="L606" s="41"/>
      <c r="M606" s="41"/>
      <c r="N606" s="41"/>
      <c r="O606" s="41"/>
      <c r="P606" s="41"/>
      <c r="Q606" s="41"/>
      <c r="R606" s="41"/>
      <c r="S606" s="41"/>
      <c r="T606" s="41"/>
      <c r="U606" s="41"/>
      <c r="V606" s="41"/>
      <c r="W606" s="41"/>
      <c r="X606" s="41"/>
      <c r="Y606" s="41"/>
      <c r="Z606" s="41"/>
      <c r="AA606" s="41"/>
      <c r="AB606" s="41"/>
      <c r="AC606" s="41"/>
      <c r="AD606" s="41"/>
      <c r="AE606" s="41"/>
      <c r="AF606" s="41"/>
      <c r="AG606" s="41"/>
      <c r="AH606" s="41"/>
      <c r="AI606" s="41"/>
    </row>
    <row r="607" spans="1:35" ht="30" customHeight="1">
      <c r="A607" s="41"/>
      <c r="B607" s="41"/>
      <c r="C607" s="41"/>
      <c r="D607" s="41"/>
      <c r="E607" s="121"/>
      <c r="F607" s="122"/>
      <c r="G607" s="122"/>
      <c r="H607" s="41"/>
      <c r="I607" s="41"/>
      <c r="J607" s="41"/>
      <c r="K607" s="41"/>
      <c r="L607" s="41"/>
      <c r="M607" s="41"/>
      <c r="N607" s="41"/>
      <c r="O607" s="41"/>
      <c r="P607" s="41"/>
      <c r="Q607" s="41"/>
      <c r="R607" s="41"/>
      <c r="S607" s="41"/>
      <c r="T607" s="41"/>
      <c r="U607" s="41"/>
      <c r="V607" s="41"/>
      <c r="W607" s="41"/>
      <c r="X607" s="41"/>
      <c r="Y607" s="41"/>
      <c r="Z607" s="41"/>
      <c r="AA607" s="41"/>
      <c r="AB607" s="41"/>
      <c r="AC607" s="41"/>
      <c r="AD607" s="41"/>
      <c r="AE607" s="41"/>
      <c r="AF607" s="41"/>
      <c r="AG607" s="41"/>
      <c r="AH607" s="41"/>
      <c r="AI607" s="41"/>
    </row>
    <row r="608" spans="1:35" ht="30" customHeight="1">
      <c r="A608" s="41"/>
      <c r="B608" s="41"/>
      <c r="C608" s="41"/>
      <c r="D608" s="41"/>
      <c r="E608" s="121"/>
      <c r="F608" s="122"/>
      <c r="G608" s="122"/>
      <c r="H608" s="41"/>
      <c r="I608" s="41"/>
      <c r="J608" s="41"/>
      <c r="K608" s="41"/>
      <c r="L608" s="41"/>
      <c r="M608" s="41"/>
      <c r="N608" s="41"/>
      <c r="O608" s="41"/>
      <c r="P608" s="41"/>
      <c r="Q608" s="41"/>
      <c r="R608" s="41"/>
      <c r="S608" s="41"/>
      <c r="T608" s="41"/>
      <c r="U608" s="41"/>
      <c r="V608" s="41"/>
      <c r="W608" s="41"/>
      <c r="X608" s="41"/>
      <c r="Y608" s="41"/>
      <c r="Z608" s="41"/>
      <c r="AA608" s="41"/>
      <c r="AB608" s="41"/>
      <c r="AC608" s="41"/>
      <c r="AD608" s="41"/>
      <c r="AE608" s="41"/>
      <c r="AF608" s="41"/>
      <c r="AG608" s="41"/>
      <c r="AH608" s="41"/>
      <c r="AI608" s="41"/>
    </row>
    <row r="609" spans="1:35" ht="30" customHeight="1">
      <c r="A609" s="41"/>
      <c r="B609" s="41"/>
      <c r="C609" s="41"/>
      <c r="D609" s="41"/>
      <c r="E609" s="121"/>
      <c r="F609" s="122"/>
      <c r="G609" s="122"/>
      <c r="H609" s="41"/>
      <c r="I609" s="41"/>
      <c r="J609" s="41"/>
      <c r="K609" s="41"/>
      <c r="L609" s="41"/>
      <c r="M609" s="41"/>
      <c r="N609" s="41"/>
      <c r="O609" s="41"/>
      <c r="P609" s="41"/>
      <c r="Q609" s="41"/>
      <c r="R609" s="41"/>
      <c r="S609" s="41"/>
      <c r="T609" s="41"/>
      <c r="U609" s="41"/>
      <c r="V609" s="41"/>
      <c r="W609" s="41"/>
      <c r="X609" s="41"/>
      <c r="Y609" s="41"/>
      <c r="Z609" s="41"/>
      <c r="AA609" s="41"/>
      <c r="AB609" s="41"/>
      <c r="AC609" s="41"/>
      <c r="AD609" s="41"/>
      <c r="AE609" s="41"/>
      <c r="AF609" s="41"/>
      <c r="AG609" s="41"/>
      <c r="AH609" s="41"/>
      <c r="AI609" s="41"/>
    </row>
    <row r="610" spans="1:35" ht="30" customHeight="1">
      <c r="A610" s="41"/>
      <c r="B610" s="41"/>
      <c r="C610" s="41"/>
      <c r="D610" s="41"/>
      <c r="E610" s="121"/>
      <c r="F610" s="122"/>
      <c r="G610" s="122"/>
      <c r="H610" s="41"/>
      <c r="I610" s="41"/>
      <c r="J610" s="41"/>
      <c r="K610" s="41"/>
      <c r="L610" s="41"/>
      <c r="M610" s="41"/>
      <c r="N610" s="41"/>
      <c r="O610" s="41"/>
      <c r="P610" s="41"/>
      <c r="Q610" s="41"/>
      <c r="R610" s="41"/>
      <c r="S610" s="41"/>
      <c r="T610" s="41"/>
      <c r="U610" s="41"/>
      <c r="V610" s="41"/>
      <c r="W610" s="41"/>
      <c r="X610" s="41"/>
      <c r="Y610" s="41"/>
      <c r="Z610" s="41"/>
      <c r="AA610" s="41"/>
      <c r="AB610" s="41"/>
      <c r="AC610" s="41"/>
      <c r="AD610" s="41"/>
      <c r="AE610" s="41"/>
      <c r="AF610" s="41"/>
      <c r="AG610" s="41"/>
      <c r="AH610" s="41"/>
      <c r="AI610" s="41"/>
    </row>
    <row r="611" spans="1:35" ht="30" customHeight="1">
      <c r="A611" s="41"/>
      <c r="B611" s="41"/>
      <c r="C611" s="41"/>
      <c r="D611" s="41"/>
      <c r="E611" s="121"/>
      <c r="F611" s="122"/>
      <c r="G611" s="122"/>
      <c r="H611" s="41"/>
      <c r="I611" s="41"/>
      <c r="J611" s="41"/>
      <c r="K611" s="41"/>
      <c r="L611" s="41"/>
      <c r="M611" s="41"/>
      <c r="N611" s="41"/>
      <c r="O611" s="41"/>
      <c r="P611" s="41"/>
      <c r="Q611" s="41"/>
      <c r="R611" s="41"/>
      <c r="S611" s="41"/>
      <c r="T611" s="41"/>
      <c r="U611" s="41"/>
      <c r="V611" s="41"/>
      <c r="W611" s="41"/>
      <c r="X611" s="41"/>
      <c r="Y611" s="41"/>
      <c r="Z611" s="41"/>
      <c r="AA611" s="41"/>
      <c r="AB611" s="41"/>
      <c r="AC611" s="41"/>
      <c r="AD611" s="41"/>
      <c r="AE611" s="41"/>
      <c r="AF611" s="41"/>
      <c r="AG611" s="41"/>
      <c r="AH611" s="41"/>
      <c r="AI611" s="41"/>
    </row>
    <row r="612" spans="1:35" ht="30" customHeight="1">
      <c r="A612" s="41"/>
      <c r="B612" s="41"/>
      <c r="C612" s="41"/>
      <c r="D612" s="41"/>
      <c r="E612" s="121"/>
      <c r="F612" s="122"/>
      <c r="G612" s="122"/>
      <c r="H612" s="41"/>
      <c r="I612" s="41"/>
      <c r="J612" s="41"/>
      <c r="K612" s="41"/>
      <c r="L612" s="41"/>
      <c r="M612" s="41"/>
      <c r="N612" s="41"/>
      <c r="O612" s="41"/>
      <c r="P612" s="41"/>
      <c r="Q612" s="41"/>
      <c r="R612" s="41"/>
      <c r="S612" s="41"/>
      <c r="T612" s="41"/>
      <c r="U612" s="41"/>
      <c r="V612" s="41"/>
      <c r="W612" s="41"/>
      <c r="X612" s="41"/>
      <c r="Y612" s="41"/>
      <c r="Z612" s="41"/>
      <c r="AA612" s="41"/>
      <c r="AB612" s="41"/>
      <c r="AC612" s="41"/>
      <c r="AD612" s="41"/>
      <c r="AE612" s="41"/>
      <c r="AF612" s="41"/>
      <c r="AG612" s="41"/>
      <c r="AH612" s="41"/>
      <c r="AI612" s="41"/>
    </row>
    <row r="613" spans="1:35" ht="30" customHeight="1">
      <c r="A613" s="41"/>
      <c r="B613" s="41"/>
      <c r="C613" s="41"/>
      <c r="D613" s="41"/>
      <c r="E613" s="121"/>
      <c r="F613" s="122"/>
      <c r="G613" s="122"/>
      <c r="H613" s="41"/>
      <c r="I613" s="41"/>
      <c r="J613" s="41"/>
      <c r="K613" s="41"/>
      <c r="L613" s="41"/>
      <c r="M613" s="41"/>
      <c r="N613" s="41"/>
      <c r="O613" s="41"/>
      <c r="P613" s="41"/>
      <c r="Q613" s="41"/>
      <c r="R613" s="41"/>
      <c r="S613" s="41"/>
      <c r="T613" s="41"/>
      <c r="U613" s="41"/>
      <c r="V613" s="41"/>
      <c r="W613" s="41"/>
      <c r="X613" s="41"/>
      <c r="Y613" s="41"/>
      <c r="Z613" s="41"/>
      <c r="AA613" s="41"/>
      <c r="AB613" s="41"/>
      <c r="AC613" s="41"/>
      <c r="AD613" s="41"/>
      <c r="AE613" s="41"/>
      <c r="AF613" s="41"/>
      <c r="AG613" s="41"/>
      <c r="AH613" s="41"/>
      <c r="AI613" s="41"/>
    </row>
    <row r="614" spans="1:35" ht="30" customHeight="1">
      <c r="A614" s="41"/>
      <c r="B614" s="41"/>
      <c r="C614" s="41"/>
      <c r="D614" s="41"/>
      <c r="E614" s="121"/>
      <c r="F614" s="122"/>
      <c r="G614" s="122"/>
      <c r="H614" s="41"/>
      <c r="I614" s="41"/>
      <c r="J614" s="41"/>
      <c r="K614" s="41"/>
      <c r="L614" s="41"/>
      <c r="M614" s="41"/>
      <c r="N614" s="41"/>
      <c r="O614" s="41"/>
      <c r="P614" s="41"/>
      <c r="Q614" s="41"/>
      <c r="R614" s="41"/>
      <c r="S614" s="41"/>
      <c r="T614" s="41"/>
      <c r="U614" s="41"/>
      <c r="V614" s="41"/>
      <c r="W614" s="41"/>
      <c r="X614" s="41"/>
      <c r="Y614" s="41"/>
      <c r="Z614" s="41"/>
      <c r="AA614" s="41"/>
      <c r="AB614" s="41"/>
      <c r="AC614" s="41"/>
      <c r="AD614" s="41"/>
      <c r="AE614" s="41"/>
      <c r="AF614" s="41"/>
      <c r="AG614" s="41"/>
      <c r="AH614" s="41"/>
      <c r="AI614" s="41"/>
    </row>
    <row r="615" spans="1:35" ht="30" customHeight="1">
      <c r="A615" s="41"/>
      <c r="B615" s="41"/>
      <c r="C615" s="41"/>
      <c r="D615" s="41"/>
      <c r="E615" s="121"/>
      <c r="F615" s="122"/>
      <c r="G615" s="122"/>
      <c r="H615" s="41"/>
      <c r="I615" s="41"/>
      <c r="J615" s="41"/>
      <c r="K615" s="41"/>
      <c r="L615" s="41"/>
      <c r="M615" s="41"/>
      <c r="N615" s="41"/>
      <c r="O615" s="41"/>
      <c r="P615" s="41"/>
      <c r="Q615" s="41"/>
      <c r="R615" s="41"/>
      <c r="S615" s="41"/>
      <c r="T615" s="41"/>
      <c r="U615" s="41"/>
      <c r="V615" s="41"/>
      <c r="W615" s="41"/>
      <c r="X615" s="41"/>
      <c r="Y615" s="41"/>
      <c r="Z615" s="41"/>
      <c r="AA615" s="41"/>
      <c r="AB615" s="41"/>
      <c r="AC615" s="41"/>
      <c r="AD615" s="41"/>
      <c r="AE615" s="41"/>
      <c r="AF615" s="41"/>
      <c r="AG615" s="41"/>
      <c r="AH615" s="41"/>
      <c r="AI615" s="41"/>
    </row>
    <row r="616" spans="1:35" ht="30" customHeight="1">
      <c r="A616" s="41"/>
      <c r="B616" s="41"/>
      <c r="C616" s="41"/>
      <c r="D616" s="41"/>
      <c r="E616" s="121"/>
      <c r="F616" s="122"/>
      <c r="G616" s="122"/>
      <c r="H616" s="41"/>
      <c r="I616" s="41"/>
      <c r="J616" s="41"/>
      <c r="K616" s="41"/>
      <c r="L616" s="41"/>
      <c r="M616" s="41"/>
      <c r="N616" s="41"/>
      <c r="O616" s="41"/>
      <c r="P616" s="41"/>
      <c r="Q616" s="41"/>
      <c r="R616" s="41"/>
      <c r="S616" s="41"/>
      <c r="T616" s="41"/>
      <c r="U616" s="41"/>
      <c r="V616" s="41"/>
      <c r="W616" s="41"/>
      <c r="X616" s="41"/>
      <c r="Y616" s="41"/>
      <c r="Z616" s="41"/>
      <c r="AA616" s="41"/>
      <c r="AB616" s="41"/>
      <c r="AC616" s="41"/>
      <c r="AD616" s="41"/>
      <c r="AE616" s="41"/>
      <c r="AF616" s="41"/>
      <c r="AG616" s="41"/>
      <c r="AH616" s="41"/>
      <c r="AI616" s="41"/>
    </row>
    <row r="617" spans="1:35" ht="30" customHeight="1">
      <c r="A617" s="41"/>
      <c r="B617" s="41"/>
      <c r="C617" s="41"/>
      <c r="D617" s="41"/>
      <c r="E617" s="121"/>
      <c r="F617" s="122"/>
      <c r="G617" s="122"/>
      <c r="H617" s="41"/>
      <c r="I617" s="41"/>
      <c r="J617" s="41"/>
      <c r="K617" s="41"/>
      <c r="L617" s="41"/>
      <c r="M617" s="41"/>
      <c r="N617" s="41"/>
      <c r="O617" s="41"/>
      <c r="P617" s="41"/>
      <c r="Q617" s="41"/>
      <c r="R617" s="41"/>
      <c r="S617" s="41"/>
      <c r="T617" s="41"/>
      <c r="U617" s="41"/>
      <c r="V617" s="41"/>
      <c r="W617" s="41"/>
      <c r="X617" s="41"/>
      <c r="Y617" s="41"/>
      <c r="Z617" s="41"/>
      <c r="AA617" s="41"/>
      <c r="AB617" s="41"/>
      <c r="AC617" s="41"/>
      <c r="AD617" s="41"/>
      <c r="AE617" s="41"/>
      <c r="AF617" s="41"/>
      <c r="AG617" s="41"/>
      <c r="AH617" s="41"/>
      <c r="AI617" s="41"/>
    </row>
    <row r="618" spans="1:35" ht="30" customHeight="1">
      <c r="A618" s="41"/>
      <c r="B618" s="41"/>
      <c r="C618" s="41"/>
      <c r="D618" s="41"/>
      <c r="E618" s="121"/>
      <c r="F618" s="122"/>
      <c r="G618" s="122"/>
      <c r="H618" s="41"/>
      <c r="I618" s="41"/>
      <c r="J618" s="41"/>
      <c r="K618" s="41"/>
      <c r="L618" s="41"/>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row>
    <row r="619" spans="1:35" ht="30" customHeight="1">
      <c r="A619" s="41"/>
      <c r="B619" s="41"/>
      <c r="C619" s="41"/>
      <c r="D619" s="41"/>
      <c r="E619" s="121"/>
      <c r="F619" s="122"/>
      <c r="G619" s="122"/>
      <c r="H619" s="41"/>
      <c r="I619" s="41"/>
      <c r="J619" s="41"/>
      <c r="K619" s="41"/>
      <c r="L619" s="41"/>
      <c r="M619" s="41"/>
      <c r="N619" s="41"/>
      <c r="O619" s="41"/>
      <c r="P619" s="41"/>
      <c r="Q619" s="41"/>
      <c r="R619" s="41"/>
      <c r="S619" s="41"/>
      <c r="T619" s="41"/>
      <c r="U619" s="41"/>
      <c r="V619" s="41"/>
      <c r="W619" s="41"/>
      <c r="X619" s="41"/>
      <c r="Y619" s="41"/>
      <c r="Z619" s="41"/>
      <c r="AA619" s="41"/>
      <c r="AB619" s="41"/>
      <c r="AC619" s="41"/>
      <c r="AD619" s="41"/>
      <c r="AE619" s="41"/>
      <c r="AF619" s="41"/>
      <c r="AG619" s="41"/>
      <c r="AH619" s="41"/>
      <c r="AI619" s="41"/>
    </row>
    <row r="620" spans="1:35" ht="30" customHeight="1">
      <c r="A620" s="41"/>
      <c r="B620" s="41"/>
      <c r="C620" s="41"/>
      <c r="D620" s="41"/>
      <c r="E620" s="121"/>
      <c r="F620" s="122"/>
      <c r="G620" s="122"/>
      <c r="H620" s="41"/>
      <c r="I620" s="41"/>
      <c r="J620" s="41"/>
      <c r="K620" s="41"/>
      <c r="L620" s="41"/>
      <c r="M620" s="41"/>
      <c r="N620" s="41"/>
      <c r="O620" s="41"/>
      <c r="P620" s="41"/>
      <c r="Q620" s="41"/>
      <c r="R620" s="41"/>
      <c r="S620" s="41"/>
      <c r="T620" s="41"/>
      <c r="U620" s="41"/>
      <c r="V620" s="41"/>
      <c r="W620" s="41"/>
      <c r="X620" s="41"/>
      <c r="Y620" s="41"/>
      <c r="Z620" s="41"/>
      <c r="AA620" s="41"/>
      <c r="AB620" s="41"/>
      <c r="AC620" s="41"/>
      <c r="AD620" s="41"/>
      <c r="AE620" s="41"/>
      <c r="AF620" s="41"/>
      <c r="AG620" s="41"/>
      <c r="AH620" s="41"/>
      <c r="AI620" s="41"/>
    </row>
    <row r="621" spans="1:35" ht="30" customHeight="1">
      <c r="A621" s="41"/>
      <c r="B621" s="41"/>
      <c r="C621" s="41"/>
      <c r="D621" s="41"/>
      <c r="E621" s="121"/>
      <c r="F621" s="122"/>
      <c r="G621" s="122"/>
      <c r="H621" s="41"/>
      <c r="I621" s="41"/>
      <c r="J621" s="41"/>
      <c r="K621" s="41"/>
      <c r="L621" s="41"/>
      <c r="M621" s="41"/>
      <c r="N621" s="41"/>
      <c r="O621" s="41"/>
      <c r="P621" s="41"/>
      <c r="Q621" s="41"/>
      <c r="R621" s="41"/>
      <c r="S621" s="41"/>
      <c r="T621" s="41"/>
      <c r="U621" s="41"/>
      <c r="V621" s="41"/>
      <c r="W621" s="41"/>
      <c r="X621" s="41"/>
      <c r="Y621" s="41"/>
      <c r="Z621" s="41"/>
      <c r="AA621" s="41"/>
      <c r="AB621" s="41"/>
      <c r="AC621" s="41"/>
      <c r="AD621" s="41"/>
      <c r="AE621" s="41"/>
      <c r="AF621" s="41"/>
      <c r="AG621" s="41"/>
      <c r="AH621" s="41"/>
      <c r="AI621" s="41"/>
    </row>
    <row r="622" spans="1:35" ht="30" customHeight="1">
      <c r="A622" s="41"/>
      <c r="B622" s="41"/>
      <c r="C622" s="41"/>
      <c r="D622" s="41"/>
      <c r="E622" s="121"/>
      <c r="F622" s="122"/>
      <c r="G622" s="122"/>
      <c r="H622" s="41"/>
      <c r="I622" s="41"/>
      <c r="J622" s="41"/>
      <c r="K622" s="41"/>
      <c r="L622" s="41"/>
      <c r="M622" s="41"/>
      <c r="N622" s="41"/>
      <c r="O622" s="41"/>
      <c r="P622" s="41"/>
      <c r="Q622" s="41"/>
      <c r="R622" s="41"/>
      <c r="S622" s="41"/>
      <c r="T622" s="41"/>
      <c r="U622" s="41"/>
      <c r="V622" s="41"/>
      <c r="W622" s="41"/>
      <c r="X622" s="41"/>
      <c r="Y622" s="41"/>
      <c r="Z622" s="41"/>
      <c r="AA622" s="41"/>
      <c r="AB622" s="41"/>
      <c r="AC622" s="41"/>
      <c r="AD622" s="41"/>
      <c r="AE622" s="41"/>
      <c r="AF622" s="41"/>
      <c r="AG622" s="41"/>
      <c r="AH622" s="41"/>
      <c r="AI622" s="41"/>
    </row>
    <row r="623" spans="1:35" ht="30" customHeight="1">
      <c r="A623" s="41"/>
      <c r="B623" s="41"/>
      <c r="C623" s="41"/>
      <c r="D623" s="41"/>
      <c r="E623" s="121"/>
      <c r="F623" s="122"/>
      <c r="G623" s="122"/>
      <c r="H623" s="41"/>
      <c r="I623" s="41"/>
      <c r="J623" s="41"/>
      <c r="K623" s="41"/>
      <c r="L623" s="41"/>
      <c r="M623" s="41"/>
      <c r="N623" s="41"/>
      <c r="O623" s="41"/>
      <c r="P623" s="41"/>
      <c r="Q623" s="41"/>
      <c r="R623" s="41"/>
      <c r="S623" s="41"/>
      <c r="T623" s="41"/>
      <c r="U623" s="41"/>
      <c r="V623" s="41"/>
      <c r="W623" s="41"/>
      <c r="X623" s="41"/>
      <c r="Y623" s="41"/>
      <c r="Z623" s="41"/>
      <c r="AA623" s="41"/>
      <c r="AB623" s="41"/>
      <c r="AC623" s="41"/>
      <c r="AD623" s="41"/>
      <c r="AE623" s="41"/>
      <c r="AF623" s="41"/>
      <c r="AG623" s="41"/>
      <c r="AH623" s="41"/>
      <c r="AI623" s="41"/>
    </row>
    <row r="624" spans="1:35" ht="30" customHeight="1">
      <c r="A624" s="41"/>
      <c r="B624" s="41"/>
      <c r="C624" s="41"/>
      <c r="D624" s="41"/>
      <c r="E624" s="121"/>
      <c r="F624" s="122"/>
      <c r="G624" s="122"/>
      <c r="H624" s="41"/>
      <c r="I624" s="41"/>
      <c r="J624" s="41"/>
      <c r="K624" s="41"/>
      <c r="L624" s="41"/>
      <c r="M624" s="41"/>
      <c r="N624" s="41"/>
      <c r="O624" s="41"/>
      <c r="P624" s="41"/>
      <c r="Q624" s="41"/>
      <c r="R624" s="41"/>
      <c r="S624" s="41"/>
      <c r="T624" s="41"/>
      <c r="U624" s="41"/>
      <c r="V624" s="41"/>
      <c r="W624" s="41"/>
      <c r="X624" s="41"/>
      <c r="Y624" s="41"/>
      <c r="Z624" s="41"/>
      <c r="AA624" s="41"/>
      <c r="AB624" s="41"/>
      <c r="AC624" s="41"/>
      <c r="AD624" s="41"/>
      <c r="AE624" s="41"/>
      <c r="AF624" s="41"/>
      <c r="AG624" s="41"/>
      <c r="AH624" s="41"/>
      <c r="AI624" s="41"/>
    </row>
    <row r="625" spans="1:35" ht="30" customHeight="1">
      <c r="A625" s="41"/>
      <c r="B625" s="41"/>
      <c r="C625" s="41"/>
      <c r="D625" s="41"/>
      <c r="E625" s="121"/>
      <c r="F625" s="122"/>
      <c r="G625" s="122"/>
      <c r="H625" s="41"/>
      <c r="I625" s="41"/>
      <c r="J625" s="41"/>
      <c r="K625" s="41"/>
      <c r="L625" s="41"/>
      <c r="M625" s="41"/>
      <c r="N625" s="41"/>
      <c r="O625" s="41"/>
      <c r="P625" s="41"/>
      <c r="Q625" s="41"/>
      <c r="R625" s="41"/>
      <c r="S625" s="41"/>
      <c r="T625" s="41"/>
      <c r="U625" s="41"/>
      <c r="V625" s="41"/>
      <c r="W625" s="41"/>
      <c r="X625" s="41"/>
      <c r="Y625" s="41"/>
      <c r="Z625" s="41"/>
      <c r="AA625" s="41"/>
      <c r="AB625" s="41"/>
      <c r="AC625" s="41"/>
      <c r="AD625" s="41"/>
      <c r="AE625" s="41"/>
      <c r="AF625" s="41"/>
      <c r="AG625" s="41"/>
      <c r="AH625" s="41"/>
      <c r="AI625" s="41"/>
    </row>
    <row r="626" spans="1:35" ht="30" customHeight="1">
      <c r="A626" s="41"/>
      <c r="B626" s="41"/>
      <c r="C626" s="41"/>
      <c r="D626" s="41"/>
      <c r="E626" s="121"/>
      <c r="F626" s="122"/>
      <c r="G626" s="122"/>
      <c r="H626" s="41"/>
      <c r="I626" s="41"/>
      <c r="J626" s="41"/>
      <c r="K626" s="41"/>
      <c r="L626" s="41"/>
      <c r="M626" s="41"/>
      <c r="N626" s="41"/>
      <c r="O626" s="41"/>
      <c r="P626" s="41"/>
      <c r="Q626" s="41"/>
      <c r="R626" s="41"/>
      <c r="S626" s="41"/>
      <c r="T626" s="41"/>
      <c r="U626" s="41"/>
      <c r="V626" s="41"/>
      <c r="W626" s="41"/>
      <c r="X626" s="41"/>
      <c r="Y626" s="41"/>
      <c r="Z626" s="41"/>
      <c r="AA626" s="41"/>
      <c r="AB626" s="41"/>
      <c r="AC626" s="41"/>
      <c r="AD626" s="41"/>
      <c r="AE626" s="41"/>
      <c r="AF626" s="41"/>
      <c r="AG626" s="41"/>
      <c r="AH626" s="41"/>
      <c r="AI626" s="41"/>
    </row>
    <row r="627" spans="1:35" ht="30" customHeight="1">
      <c r="A627" s="41"/>
      <c r="B627" s="41"/>
      <c r="C627" s="41"/>
      <c r="D627" s="41"/>
      <c r="E627" s="121"/>
      <c r="F627" s="122"/>
      <c r="G627" s="122"/>
      <c r="H627" s="41"/>
      <c r="I627" s="41"/>
      <c r="J627" s="41"/>
      <c r="K627" s="41"/>
      <c r="L627" s="41"/>
      <c r="M627" s="41"/>
      <c r="N627" s="41"/>
      <c r="O627" s="41"/>
      <c r="P627" s="41"/>
      <c r="Q627" s="41"/>
      <c r="R627" s="41"/>
      <c r="S627" s="41"/>
      <c r="T627" s="41"/>
      <c r="U627" s="41"/>
      <c r="V627" s="41"/>
      <c r="W627" s="41"/>
      <c r="X627" s="41"/>
      <c r="Y627" s="41"/>
      <c r="Z627" s="41"/>
      <c r="AA627" s="41"/>
      <c r="AB627" s="41"/>
      <c r="AC627" s="41"/>
      <c r="AD627" s="41"/>
      <c r="AE627" s="41"/>
      <c r="AF627" s="41"/>
      <c r="AG627" s="41"/>
      <c r="AH627" s="41"/>
      <c r="AI627" s="41"/>
    </row>
    <row r="628" spans="1:35" ht="30" customHeight="1">
      <c r="A628" s="41"/>
      <c r="B628" s="41"/>
      <c r="C628" s="41"/>
      <c r="D628" s="41"/>
      <c r="E628" s="121"/>
      <c r="F628" s="122"/>
      <c r="G628" s="122"/>
      <c r="H628" s="41"/>
      <c r="I628" s="41"/>
      <c r="J628" s="41"/>
      <c r="K628" s="41"/>
      <c r="L628" s="41"/>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row>
    <row r="629" spans="1:35" ht="30" customHeight="1">
      <c r="A629" s="41"/>
      <c r="B629" s="41"/>
      <c r="C629" s="41"/>
      <c r="D629" s="41"/>
      <c r="E629" s="121"/>
      <c r="F629" s="122"/>
      <c r="G629" s="122"/>
      <c r="H629" s="41"/>
      <c r="I629" s="41"/>
      <c r="J629" s="41"/>
      <c r="K629" s="41"/>
      <c r="L629" s="41"/>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row>
    <row r="630" spans="1:35" ht="30" customHeight="1">
      <c r="A630" s="41"/>
      <c r="B630" s="41"/>
      <c r="C630" s="41"/>
      <c r="D630" s="41"/>
      <c r="E630" s="121"/>
      <c r="F630" s="122"/>
      <c r="G630" s="122"/>
      <c r="H630" s="41"/>
      <c r="I630" s="41"/>
      <c r="J630" s="41"/>
      <c r="K630" s="41"/>
      <c r="L630" s="41"/>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row>
    <row r="631" spans="1:35" ht="30" customHeight="1">
      <c r="A631" s="41"/>
      <c r="B631" s="41"/>
      <c r="C631" s="41"/>
      <c r="D631" s="41"/>
      <c r="E631" s="121"/>
      <c r="F631" s="122"/>
      <c r="G631" s="122"/>
      <c r="H631" s="41"/>
      <c r="I631" s="41"/>
      <c r="J631" s="41"/>
      <c r="K631" s="41"/>
      <c r="L631" s="41"/>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row>
    <row r="632" spans="1:35" ht="30" customHeight="1">
      <c r="A632" s="41"/>
      <c r="B632" s="41"/>
      <c r="C632" s="41"/>
      <c r="D632" s="41"/>
      <c r="E632" s="121"/>
      <c r="F632" s="122"/>
      <c r="G632" s="122"/>
      <c r="H632" s="41"/>
      <c r="I632" s="41"/>
      <c r="J632" s="41"/>
      <c r="K632" s="41"/>
      <c r="L632" s="41"/>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row>
    <row r="633" spans="1:35" ht="30" customHeight="1">
      <c r="A633" s="41"/>
      <c r="B633" s="41"/>
      <c r="C633" s="41"/>
      <c r="D633" s="41"/>
      <c r="E633" s="121"/>
      <c r="F633" s="122"/>
      <c r="G633" s="122"/>
      <c r="H633" s="41"/>
      <c r="I633" s="41"/>
      <c r="J633" s="41"/>
      <c r="K633" s="41"/>
      <c r="L633" s="41"/>
      <c r="M633" s="41"/>
      <c r="N633" s="41"/>
      <c r="O633" s="41"/>
      <c r="P633" s="41"/>
      <c r="Q633" s="41"/>
      <c r="R633" s="41"/>
      <c r="S633" s="41"/>
      <c r="T633" s="41"/>
      <c r="U633" s="41"/>
      <c r="V633" s="41"/>
      <c r="W633" s="41"/>
      <c r="X633" s="41"/>
      <c r="Y633" s="41"/>
      <c r="Z633" s="41"/>
      <c r="AA633" s="41"/>
      <c r="AB633" s="41"/>
      <c r="AC633" s="41"/>
      <c r="AD633" s="41"/>
      <c r="AE633" s="41"/>
      <c r="AF633" s="41"/>
      <c r="AG633" s="41"/>
      <c r="AH633" s="41"/>
      <c r="AI633" s="41"/>
    </row>
    <row r="634" spans="1:35" ht="30" customHeight="1">
      <c r="A634" s="41"/>
      <c r="B634" s="41"/>
      <c r="C634" s="41"/>
      <c r="D634" s="41"/>
      <c r="E634" s="121"/>
      <c r="F634" s="122"/>
      <c r="G634" s="122"/>
      <c r="H634" s="41"/>
      <c r="I634" s="41"/>
      <c r="J634" s="41"/>
      <c r="K634" s="41"/>
      <c r="L634" s="41"/>
      <c r="M634" s="41"/>
      <c r="N634" s="41"/>
      <c r="O634" s="41"/>
      <c r="P634" s="41"/>
      <c r="Q634" s="41"/>
      <c r="R634" s="41"/>
      <c r="S634" s="41"/>
      <c r="T634" s="41"/>
      <c r="U634" s="41"/>
      <c r="V634" s="41"/>
      <c r="W634" s="41"/>
      <c r="X634" s="41"/>
      <c r="Y634" s="41"/>
      <c r="Z634" s="41"/>
      <c r="AA634" s="41"/>
      <c r="AB634" s="41"/>
      <c r="AC634" s="41"/>
      <c r="AD634" s="41"/>
      <c r="AE634" s="41"/>
      <c r="AF634" s="41"/>
      <c r="AG634" s="41"/>
      <c r="AH634" s="41"/>
      <c r="AI634" s="41"/>
    </row>
    <row r="635" spans="1:35" ht="30" customHeight="1">
      <c r="A635" s="41"/>
      <c r="B635" s="41"/>
      <c r="C635" s="41"/>
      <c r="D635" s="41"/>
      <c r="E635" s="121"/>
      <c r="F635" s="122"/>
      <c r="G635" s="122"/>
      <c r="H635" s="41"/>
      <c r="I635" s="41"/>
      <c r="J635" s="41"/>
      <c r="K635" s="41"/>
      <c r="L635" s="41"/>
      <c r="M635" s="41"/>
      <c r="N635" s="41"/>
      <c r="O635" s="41"/>
      <c r="P635" s="41"/>
      <c r="Q635" s="41"/>
      <c r="R635" s="41"/>
      <c r="S635" s="41"/>
      <c r="T635" s="41"/>
      <c r="U635" s="41"/>
      <c r="V635" s="41"/>
      <c r="W635" s="41"/>
      <c r="X635" s="41"/>
      <c r="Y635" s="41"/>
      <c r="Z635" s="41"/>
      <c r="AA635" s="41"/>
      <c r="AB635" s="41"/>
      <c r="AC635" s="41"/>
      <c r="AD635" s="41"/>
      <c r="AE635" s="41"/>
      <c r="AF635" s="41"/>
      <c r="AG635" s="41"/>
      <c r="AH635" s="41"/>
      <c r="AI635" s="41"/>
    </row>
    <row r="636" spans="1:35" ht="30" customHeight="1">
      <c r="A636" s="41"/>
      <c r="B636" s="41"/>
      <c r="C636" s="41"/>
      <c r="D636" s="41"/>
      <c r="E636" s="121"/>
      <c r="F636" s="122"/>
      <c r="G636" s="122"/>
      <c r="H636" s="41"/>
      <c r="I636" s="41"/>
      <c r="J636" s="41"/>
      <c r="K636" s="41"/>
      <c r="L636" s="41"/>
      <c r="M636" s="41"/>
      <c r="N636" s="41"/>
      <c r="O636" s="41"/>
      <c r="P636" s="41"/>
      <c r="Q636" s="41"/>
      <c r="R636" s="41"/>
      <c r="S636" s="41"/>
      <c r="T636" s="41"/>
      <c r="U636" s="41"/>
      <c r="V636" s="41"/>
      <c r="W636" s="41"/>
      <c r="X636" s="41"/>
      <c r="Y636" s="41"/>
      <c r="Z636" s="41"/>
      <c r="AA636" s="41"/>
      <c r="AB636" s="41"/>
      <c r="AC636" s="41"/>
      <c r="AD636" s="41"/>
      <c r="AE636" s="41"/>
      <c r="AF636" s="41"/>
      <c r="AG636" s="41"/>
      <c r="AH636" s="41"/>
      <c r="AI636" s="41"/>
    </row>
    <row r="637" spans="1:35" ht="30" customHeight="1">
      <c r="A637" s="41"/>
      <c r="B637" s="41"/>
      <c r="C637" s="41"/>
      <c r="D637" s="41"/>
      <c r="E637" s="121"/>
      <c r="F637" s="122"/>
      <c r="G637" s="122"/>
      <c r="H637" s="41"/>
      <c r="I637" s="41"/>
      <c r="J637" s="41"/>
      <c r="K637" s="41"/>
      <c r="L637" s="41"/>
      <c r="M637" s="41"/>
      <c r="N637" s="41"/>
      <c r="O637" s="41"/>
      <c r="P637" s="41"/>
      <c r="Q637" s="41"/>
      <c r="R637" s="41"/>
      <c r="S637" s="41"/>
      <c r="T637" s="41"/>
      <c r="U637" s="41"/>
      <c r="V637" s="41"/>
      <c r="W637" s="41"/>
      <c r="X637" s="41"/>
      <c r="Y637" s="41"/>
      <c r="Z637" s="41"/>
      <c r="AA637" s="41"/>
      <c r="AB637" s="41"/>
      <c r="AC637" s="41"/>
      <c r="AD637" s="41"/>
      <c r="AE637" s="41"/>
      <c r="AF637" s="41"/>
      <c r="AG637" s="41"/>
      <c r="AH637" s="41"/>
      <c r="AI637" s="41"/>
    </row>
    <row r="638" spans="1:35" ht="30" customHeight="1">
      <c r="A638" s="41"/>
      <c r="B638" s="41"/>
      <c r="C638" s="41"/>
      <c r="D638" s="41"/>
      <c r="E638" s="121"/>
      <c r="F638" s="122"/>
      <c r="G638" s="122"/>
      <c r="H638" s="41"/>
      <c r="I638" s="41"/>
      <c r="J638" s="41"/>
      <c r="K638" s="41"/>
      <c r="L638" s="41"/>
      <c r="M638" s="41"/>
      <c r="N638" s="41"/>
      <c r="O638" s="41"/>
      <c r="P638" s="41"/>
      <c r="Q638" s="41"/>
      <c r="R638" s="41"/>
      <c r="S638" s="41"/>
      <c r="T638" s="41"/>
      <c r="U638" s="41"/>
      <c r="V638" s="41"/>
      <c r="W638" s="41"/>
      <c r="X638" s="41"/>
      <c r="Y638" s="41"/>
      <c r="Z638" s="41"/>
      <c r="AA638" s="41"/>
      <c r="AB638" s="41"/>
      <c r="AC638" s="41"/>
      <c r="AD638" s="41"/>
      <c r="AE638" s="41"/>
      <c r="AF638" s="41"/>
      <c r="AG638" s="41"/>
      <c r="AH638" s="41"/>
      <c r="AI638" s="41"/>
    </row>
    <row r="639" spans="1:35" ht="30" customHeight="1">
      <c r="A639" s="41"/>
      <c r="B639" s="41"/>
      <c r="C639" s="41"/>
      <c r="D639" s="41"/>
      <c r="E639" s="121"/>
      <c r="F639" s="122"/>
      <c r="G639" s="122"/>
      <c r="H639" s="41"/>
      <c r="I639" s="41"/>
      <c r="J639" s="41"/>
      <c r="K639" s="41"/>
      <c r="L639" s="41"/>
      <c r="M639" s="41"/>
      <c r="N639" s="41"/>
      <c r="O639" s="41"/>
      <c r="P639" s="41"/>
      <c r="Q639" s="41"/>
      <c r="R639" s="41"/>
      <c r="S639" s="41"/>
      <c r="T639" s="41"/>
      <c r="U639" s="41"/>
      <c r="V639" s="41"/>
      <c r="W639" s="41"/>
      <c r="X639" s="41"/>
      <c r="Y639" s="41"/>
      <c r="Z639" s="41"/>
      <c r="AA639" s="41"/>
      <c r="AB639" s="41"/>
      <c r="AC639" s="41"/>
      <c r="AD639" s="41"/>
      <c r="AE639" s="41"/>
      <c r="AF639" s="41"/>
      <c r="AG639" s="41"/>
      <c r="AH639" s="41"/>
      <c r="AI639" s="41"/>
    </row>
    <row r="640" spans="1:35" ht="30" customHeight="1">
      <c r="A640" s="41"/>
      <c r="B640" s="41"/>
      <c r="C640" s="41"/>
      <c r="D640" s="41"/>
      <c r="E640" s="121"/>
      <c r="F640" s="122"/>
      <c r="G640" s="122"/>
      <c r="H640" s="41"/>
      <c r="I640" s="41"/>
      <c r="J640" s="41"/>
      <c r="K640" s="41"/>
      <c r="L640" s="41"/>
      <c r="M640" s="41"/>
      <c r="N640" s="41"/>
      <c r="O640" s="41"/>
      <c r="P640" s="41"/>
      <c r="Q640" s="41"/>
      <c r="R640" s="41"/>
      <c r="S640" s="41"/>
      <c r="T640" s="41"/>
      <c r="U640" s="41"/>
      <c r="V640" s="41"/>
      <c r="W640" s="41"/>
      <c r="X640" s="41"/>
      <c r="Y640" s="41"/>
      <c r="Z640" s="41"/>
      <c r="AA640" s="41"/>
      <c r="AB640" s="41"/>
      <c r="AC640" s="41"/>
      <c r="AD640" s="41"/>
      <c r="AE640" s="41"/>
      <c r="AF640" s="41"/>
      <c r="AG640" s="41"/>
      <c r="AH640" s="41"/>
      <c r="AI640" s="41"/>
    </row>
    <row r="641" spans="1:35" ht="30" customHeight="1">
      <c r="A641" s="41"/>
      <c r="B641" s="41"/>
      <c r="C641" s="41"/>
      <c r="D641" s="41"/>
      <c r="E641" s="121"/>
      <c r="F641" s="122"/>
      <c r="G641" s="122"/>
      <c r="H641" s="41"/>
      <c r="I641" s="41"/>
      <c r="J641" s="41"/>
      <c r="K641" s="41"/>
      <c r="L641" s="41"/>
      <c r="M641" s="41"/>
      <c r="N641" s="41"/>
      <c r="O641" s="41"/>
      <c r="P641" s="41"/>
      <c r="Q641" s="41"/>
      <c r="R641" s="41"/>
      <c r="S641" s="41"/>
      <c r="T641" s="41"/>
      <c r="U641" s="41"/>
      <c r="V641" s="41"/>
      <c r="W641" s="41"/>
      <c r="X641" s="41"/>
      <c r="Y641" s="41"/>
      <c r="Z641" s="41"/>
      <c r="AA641" s="41"/>
      <c r="AB641" s="41"/>
      <c r="AC641" s="41"/>
      <c r="AD641" s="41"/>
      <c r="AE641" s="41"/>
      <c r="AF641" s="41"/>
      <c r="AG641" s="41"/>
      <c r="AH641" s="41"/>
      <c r="AI641" s="41"/>
    </row>
    <row r="642" spans="1:35" ht="30" customHeight="1">
      <c r="A642" s="41"/>
      <c r="B642" s="41"/>
      <c r="C642" s="41"/>
      <c r="D642" s="41"/>
      <c r="E642" s="121"/>
      <c r="F642" s="122"/>
      <c r="G642" s="122"/>
      <c r="H642" s="41"/>
      <c r="I642" s="41"/>
      <c r="J642" s="41"/>
      <c r="K642" s="41"/>
      <c r="L642" s="41"/>
      <c r="M642" s="41"/>
      <c r="N642" s="41"/>
      <c r="O642" s="41"/>
      <c r="P642" s="41"/>
      <c r="Q642" s="41"/>
      <c r="R642" s="41"/>
      <c r="S642" s="41"/>
      <c r="T642" s="41"/>
      <c r="U642" s="41"/>
      <c r="V642" s="41"/>
      <c r="W642" s="41"/>
      <c r="X642" s="41"/>
      <c r="Y642" s="41"/>
      <c r="Z642" s="41"/>
      <c r="AA642" s="41"/>
      <c r="AB642" s="41"/>
      <c r="AC642" s="41"/>
      <c r="AD642" s="41"/>
      <c r="AE642" s="41"/>
      <c r="AF642" s="41"/>
      <c r="AG642" s="41"/>
      <c r="AH642" s="41"/>
      <c r="AI642" s="41"/>
    </row>
    <row r="643" spans="1:35" ht="30" customHeight="1">
      <c r="A643" s="41"/>
      <c r="B643" s="41"/>
      <c r="C643" s="41"/>
      <c r="D643" s="41"/>
      <c r="E643" s="121"/>
      <c r="F643" s="122"/>
      <c r="G643" s="122"/>
      <c r="H643" s="41"/>
      <c r="I643" s="41"/>
      <c r="J643" s="41"/>
      <c r="K643" s="41"/>
      <c r="L643" s="41"/>
      <c r="M643" s="41"/>
      <c r="N643" s="41"/>
      <c r="O643" s="41"/>
      <c r="P643" s="41"/>
      <c r="Q643" s="41"/>
      <c r="R643" s="41"/>
      <c r="S643" s="41"/>
      <c r="T643" s="41"/>
      <c r="U643" s="41"/>
      <c r="V643" s="41"/>
      <c r="W643" s="41"/>
      <c r="X643" s="41"/>
      <c r="Y643" s="41"/>
      <c r="Z643" s="41"/>
      <c r="AA643" s="41"/>
      <c r="AB643" s="41"/>
      <c r="AC643" s="41"/>
      <c r="AD643" s="41"/>
      <c r="AE643" s="41"/>
      <c r="AF643" s="41"/>
      <c r="AG643" s="41"/>
      <c r="AH643" s="41"/>
      <c r="AI643" s="41"/>
    </row>
    <row r="644" spans="1:35" ht="30" customHeight="1">
      <c r="A644" s="41"/>
      <c r="B644" s="41"/>
      <c r="C644" s="41"/>
      <c r="D644" s="41"/>
      <c r="E644" s="121"/>
      <c r="F644" s="122"/>
      <c r="G644" s="122"/>
      <c r="H644" s="41"/>
      <c r="I644" s="41"/>
      <c r="J644" s="41"/>
      <c r="K644" s="41"/>
      <c r="L644" s="41"/>
      <c r="M644" s="41"/>
      <c r="N644" s="41"/>
      <c r="O644" s="41"/>
      <c r="P644" s="41"/>
      <c r="Q644" s="41"/>
      <c r="R644" s="41"/>
      <c r="S644" s="41"/>
      <c r="T644" s="41"/>
      <c r="U644" s="41"/>
      <c r="V644" s="41"/>
      <c r="W644" s="41"/>
      <c r="X644" s="41"/>
      <c r="Y644" s="41"/>
      <c r="Z644" s="41"/>
      <c r="AA644" s="41"/>
      <c r="AB644" s="41"/>
      <c r="AC644" s="41"/>
      <c r="AD644" s="41"/>
      <c r="AE644" s="41"/>
      <c r="AF644" s="41"/>
      <c r="AG644" s="41"/>
      <c r="AH644" s="41"/>
      <c r="AI644" s="41"/>
    </row>
    <row r="645" spans="1:35" ht="30" customHeight="1">
      <c r="A645" s="41"/>
      <c r="B645" s="41"/>
      <c r="C645" s="41"/>
      <c r="D645" s="41"/>
      <c r="E645" s="121"/>
      <c r="F645" s="122"/>
      <c r="G645" s="122"/>
      <c r="H645" s="41"/>
      <c r="I645" s="41"/>
      <c r="J645" s="41"/>
      <c r="K645" s="41"/>
      <c r="L645" s="41"/>
      <c r="M645" s="41"/>
      <c r="N645" s="41"/>
      <c r="O645" s="41"/>
      <c r="P645" s="41"/>
      <c r="Q645" s="41"/>
      <c r="R645" s="41"/>
      <c r="S645" s="41"/>
      <c r="T645" s="41"/>
      <c r="U645" s="41"/>
      <c r="V645" s="41"/>
      <c r="W645" s="41"/>
      <c r="X645" s="41"/>
      <c r="Y645" s="41"/>
      <c r="Z645" s="41"/>
      <c r="AA645" s="41"/>
      <c r="AB645" s="41"/>
      <c r="AC645" s="41"/>
      <c r="AD645" s="41"/>
      <c r="AE645" s="41"/>
      <c r="AF645" s="41"/>
      <c r="AG645" s="41"/>
      <c r="AH645" s="41"/>
      <c r="AI645" s="41"/>
    </row>
    <row r="646" spans="1:35" ht="30" customHeight="1">
      <c r="A646" s="41"/>
      <c r="B646" s="41"/>
      <c r="C646" s="41"/>
      <c r="D646" s="41"/>
      <c r="E646" s="121"/>
      <c r="F646" s="122"/>
      <c r="G646" s="122"/>
      <c r="H646" s="41"/>
      <c r="I646" s="41"/>
      <c r="J646" s="41"/>
      <c r="K646" s="41"/>
      <c r="L646" s="41"/>
      <c r="M646" s="41"/>
      <c r="N646" s="41"/>
      <c r="O646" s="41"/>
      <c r="P646" s="41"/>
      <c r="Q646" s="41"/>
      <c r="R646" s="41"/>
      <c r="S646" s="41"/>
      <c r="T646" s="41"/>
      <c r="U646" s="41"/>
      <c r="V646" s="41"/>
      <c r="W646" s="41"/>
      <c r="X646" s="41"/>
      <c r="Y646" s="41"/>
      <c r="Z646" s="41"/>
      <c r="AA646" s="41"/>
      <c r="AB646" s="41"/>
      <c r="AC646" s="41"/>
      <c r="AD646" s="41"/>
      <c r="AE646" s="41"/>
      <c r="AF646" s="41"/>
      <c r="AG646" s="41"/>
      <c r="AH646" s="41"/>
      <c r="AI646" s="41"/>
    </row>
    <row r="647" spans="1:35" ht="30" customHeight="1">
      <c r="A647" s="41"/>
      <c r="B647" s="41"/>
      <c r="C647" s="41"/>
      <c r="D647" s="41"/>
      <c r="E647" s="121"/>
      <c r="F647" s="122"/>
      <c r="G647" s="122"/>
      <c r="H647" s="41"/>
      <c r="I647" s="41"/>
      <c r="J647" s="41"/>
      <c r="K647" s="41"/>
      <c r="L647" s="41"/>
      <c r="M647" s="41"/>
      <c r="N647" s="41"/>
      <c r="O647" s="41"/>
      <c r="P647" s="41"/>
      <c r="Q647" s="41"/>
      <c r="R647" s="41"/>
      <c r="S647" s="41"/>
      <c r="T647" s="41"/>
      <c r="U647" s="41"/>
      <c r="V647" s="41"/>
      <c r="W647" s="41"/>
      <c r="X647" s="41"/>
      <c r="Y647" s="41"/>
      <c r="Z647" s="41"/>
      <c r="AA647" s="41"/>
      <c r="AB647" s="41"/>
      <c r="AC647" s="41"/>
      <c r="AD647" s="41"/>
      <c r="AE647" s="41"/>
      <c r="AF647" s="41"/>
      <c r="AG647" s="41"/>
      <c r="AH647" s="41"/>
      <c r="AI647" s="41"/>
    </row>
    <row r="648" spans="1:35" ht="30" customHeight="1">
      <c r="A648" s="41"/>
      <c r="B648" s="41"/>
      <c r="C648" s="41"/>
      <c r="D648" s="41"/>
      <c r="E648" s="121"/>
      <c r="F648" s="122"/>
      <c r="G648" s="122"/>
      <c r="H648" s="41"/>
      <c r="I648" s="41"/>
      <c r="J648" s="41"/>
      <c r="K648" s="41"/>
      <c r="L648" s="41"/>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row>
    <row r="649" spans="1:35" ht="30" customHeight="1">
      <c r="A649" s="41"/>
      <c r="B649" s="41"/>
      <c r="C649" s="41"/>
      <c r="D649" s="41"/>
      <c r="E649" s="121"/>
      <c r="F649" s="122"/>
      <c r="G649" s="122"/>
      <c r="H649" s="41"/>
      <c r="I649" s="41"/>
      <c r="J649" s="41"/>
      <c r="K649" s="41"/>
      <c r="L649" s="41"/>
      <c r="M649" s="41"/>
      <c r="N649" s="41"/>
      <c r="O649" s="41"/>
      <c r="P649" s="41"/>
      <c r="Q649" s="41"/>
      <c r="R649" s="41"/>
      <c r="S649" s="41"/>
      <c r="T649" s="41"/>
      <c r="U649" s="41"/>
      <c r="V649" s="41"/>
      <c r="W649" s="41"/>
      <c r="X649" s="41"/>
      <c r="Y649" s="41"/>
      <c r="Z649" s="41"/>
      <c r="AA649" s="41"/>
      <c r="AB649" s="41"/>
      <c r="AC649" s="41"/>
      <c r="AD649" s="41"/>
      <c r="AE649" s="41"/>
      <c r="AF649" s="41"/>
      <c r="AG649" s="41"/>
      <c r="AH649" s="41"/>
      <c r="AI649" s="41"/>
    </row>
    <row r="650" spans="1:35" ht="30" customHeight="1">
      <c r="A650" s="41"/>
      <c r="B650" s="41"/>
      <c r="C650" s="41"/>
      <c r="D650" s="41"/>
      <c r="E650" s="121"/>
      <c r="F650" s="122"/>
      <c r="G650" s="122"/>
      <c r="H650" s="41"/>
      <c r="I650" s="41"/>
      <c r="J650" s="41"/>
      <c r="K650" s="41"/>
      <c r="L650" s="41"/>
      <c r="M650" s="41"/>
      <c r="N650" s="41"/>
      <c r="O650" s="41"/>
      <c r="P650" s="41"/>
      <c r="Q650" s="41"/>
      <c r="R650" s="41"/>
      <c r="S650" s="41"/>
      <c r="T650" s="41"/>
      <c r="U650" s="41"/>
      <c r="V650" s="41"/>
      <c r="W650" s="41"/>
      <c r="X650" s="41"/>
      <c r="Y650" s="41"/>
      <c r="Z650" s="41"/>
      <c r="AA650" s="41"/>
      <c r="AB650" s="41"/>
      <c r="AC650" s="41"/>
      <c r="AD650" s="41"/>
      <c r="AE650" s="41"/>
      <c r="AF650" s="41"/>
      <c r="AG650" s="41"/>
      <c r="AH650" s="41"/>
      <c r="AI650" s="41"/>
    </row>
    <row r="651" spans="1:35" ht="30" customHeight="1">
      <c r="A651" s="41"/>
      <c r="B651" s="41"/>
      <c r="C651" s="41"/>
      <c r="D651" s="41"/>
      <c r="E651" s="121"/>
      <c r="F651" s="122"/>
      <c r="G651" s="122"/>
      <c r="H651" s="41"/>
      <c r="I651" s="41"/>
      <c r="J651" s="41"/>
      <c r="K651" s="41"/>
      <c r="L651" s="41"/>
      <c r="M651" s="41"/>
      <c r="N651" s="41"/>
      <c r="O651" s="41"/>
      <c r="P651" s="41"/>
      <c r="Q651" s="41"/>
      <c r="R651" s="41"/>
      <c r="S651" s="41"/>
      <c r="T651" s="41"/>
      <c r="U651" s="41"/>
      <c r="V651" s="41"/>
      <c r="W651" s="41"/>
      <c r="X651" s="41"/>
      <c r="Y651" s="41"/>
      <c r="Z651" s="41"/>
      <c r="AA651" s="41"/>
      <c r="AB651" s="41"/>
      <c r="AC651" s="41"/>
      <c r="AD651" s="41"/>
      <c r="AE651" s="41"/>
      <c r="AF651" s="41"/>
      <c r="AG651" s="41"/>
      <c r="AH651" s="41"/>
      <c r="AI651" s="41"/>
    </row>
    <row r="652" spans="1:35" ht="30" customHeight="1">
      <c r="A652" s="41"/>
      <c r="B652" s="41"/>
      <c r="C652" s="41"/>
      <c r="D652" s="41"/>
      <c r="E652" s="121"/>
      <c r="F652" s="122"/>
      <c r="G652" s="122"/>
      <c r="H652" s="41"/>
      <c r="I652" s="41"/>
      <c r="J652" s="41"/>
      <c r="K652" s="41"/>
      <c r="L652" s="41"/>
      <c r="M652" s="41"/>
      <c r="N652" s="41"/>
      <c r="O652" s="41"/>
      <c r="P652" s="41"/>
      <c r="Q652" s="41"/>
      <c r="R652" s="41"/>
      <c r="S652" s="41"/>
      <c r="T652" s="41"/>
      <c r="U652" s="41"/>
      <c r="V652" s="41"/>
      <c r="W652" s="41"/>
      <c r="X652" s="41"/>
      <c r="Y652" s="41"/>
      <c r="Z652" s="41"/>
      <c r="AA652" s="41"/>
      <c r="AB652" s="41"/>
      <c r="AC652" s="41"/>
      <c r="AD652" s="41"/>
      <c r="AE652" s="41"/>
      <c r="AF652" s="41"/>
      <c r="AG652" s="41"/>
      <c r="AH652" s="41"/>
      <c r="AI652" s="41"/>
    </row>
    <row r="653" spans="1:35" ht="30" customHeight="1">
      <c r="A653" s="41"/>
      <c r="B653" s="41"/>
      <c r="C653" s="41"/>
      <c r="D653" s="41"/>
      <c r="E653" s="121"/>
      <c r="F653" s="122"/>
      <c r="G653" s="122"/>
      <c r="H653" s="41"/>
      <c r="I653" s="41"/>
      <c r="J653" s="41"/>
      <c r="K653" s="41"/>
      <c r="L653" s="41"/>
      <c r="M653" s="41"/>
      <c r="N653" s="41"/>
      <c r="O653" s="41"/>
      <c r="P653" s="41"/>
      <c r="Q653" s="41"/>
      <c r="R653" s="41"/>
      <c r="S653" s="41"/>
      <c r="T653" s="41"/>
      <c r="U653" s="41"/>
      <c r="V653" s="41"/>
      <c r="W653" s="41"/>
      <c r="X653" s="41"/>
      <c r="Y653" s="41"/>
      <c r="Z653" s="41"/>
      <c r="AA653" s="41"/>
      <c r="AB653" s="41"/>
      <c r="AC653" s="41"/>
      <c r="AD653" s="41"/>
      <c r="AE653" s="41"/>
      <c r="AF653" s="41"/>
      <c r="AG653" s="41"/>
      <c r="AH653" s="41"/>
      <c r="AI653" s="41"/>
    </row>
    <row r="654" spans="1:35" ht="30" customHeight="1">
      <c r="A654" s="41"/>
      <c r="B654" s="41"/>
      <c r="C654" s="41"/>
      <c r="D654" s="41"/>
      <c r="E654" s="121"/>
      <c r="F654" s="122"/>
      <c r="G654" s="122"/>
      <c r="H654" s="41"/>
      <c r="I654" s="41"/>
      <c r="J654" s="41"/>
      <c r="K654" s="41"/>
      <c r="L654" s="41"/>
      <c r="M654" s="41"/>
      <c r="N654" s="41"/>
      <c r="O654" s="41"/>
      <c r="P654" s="41"/>
      <c r="Q654" s="41"/>
      <c r="R654" s="41"/>
      <c r="S654" s="41"/>
      <c r="T654" s="41"/>
      <c r="U654" s="41"/>
      <c r="V654" s="41"/>
      <c r="W654" s="41"/>
      <c r="X654" s="41"/>
      <c r="Y654" s="41"/>
      <c r="Z654" s="41"/>
      <c r="AA654" s="41"/>
      <c r="AB654" s="41"/>
      <c r="AC654" s="41"/>
      <c r="AD654" s="41"/>
      <c r="AE654" s="41"/>
      <c r="AF654" s="41"/>
      <c r="AG654" s="41"/>
      <c r="AH654" s="41"/>
      <c r="AI654" s="41"/>
    </row>
    <row r="655" spans="1:35" ht="30" customHeight="1">
      <c r="A655" s="41"/>
      <c r="B655" s="41"/>
      <c r="C655" s="41"/>
      <c r="D655" s="41"/>
      <c r="E655" s="121"/>
      <c r="F655" s="122"/>
      <c r="G655" s="122"/>
      <c r="H655" s="41"/>
      <c r="I655" s="41"/>
      <c r="J655" s="41"/>
      <c r="K655" s="41"/>
      <c r="L655" s="41"/>
      <c r="M655" s="41"/>
      <c r="N655" s="41"/>
      <c r="O655" s="41"/>
      <c r="P655" s="41"/>
      <c r="Q655" s="41"/>
      <c r="R655" s="41"/>
      <c r="S655" s="41"/>
      <c r="T655" s="41"/>
      <c r="U655" s="41"/>
      <c r="V655" s="41"/>
      <c r="W655" s="41"/>
      <c r="X655" s="41"/>
      <c r="Y655" s="41"/>
      <c r="Z655" s="41"/>
      <c r="AA655" s="41"/>
      <c r="AB655" s="41"/>
      <c r="AC655" s="41"/>
      <c r="AD655" s="41"/>
      <c r="AE655" s="41"/>
      <c r="AF655" s="41"/>
      <c r="AG655" s="41"/>
      <c r="AH655" s="41"/>
      <c r="AI655" s="41"/>
    </row>
    <row r="656" spans="1:35" ht="30" customHeight="1">
      <c r="A656" s="41"/>
      <c r="B656" s="41"/>
      <c r="C656" s="41"/>
      <c r="D656" s="41"/>
      <c r="E656" s="121"/>
      <c r="F656" s="122"/>
      <c r="G656" s="122"/>
      <c r="H656" s="41"/>
      <c r="I656" s="41"/>
      <c r="J656" s="41"/>
      <c r="K656" s="41"/>
      <c r="L656" s="41"/>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row>
    <row r="657" spans="1:35" ht="30" customHeight="1">
      <c r="A657" s="41"/>
      <c r="B657" s="41"/>
      <c r="C657" s="41"/>
      <c r="D657" s="41"/>
      <c r="E657" s="121"/>
      <c r="F657" s="122"/>
      <c r="G657" s="122"/>
      <c r="H657" s="41"/>
      <c r="I657" s="41"/>
      <c r="J657" s="41"/>
      <c r="K657" s="41"/>
      <c r="L657" s="41"/>
      <c r="M657" s="41"/>
      <c r="N657" s="41"/>
      <c r="O657" s="41"/>
      <c r="P657" s="41"/>
      <c r="Q657" s="41"/>
      <c r="R657" s="41"/>
      <c r="S657" s="41"/>
      <c r="T657" s="41"/>
      <c r="U657" s="41"/>
      <c r="V657" s="41"/>
      <c r="W657" s="41"/>
      <c r="X657" s="41"/>
      <c r="Y657" s="41"/>
      <c r="Z657" s="41"/>
      <c r="AA657" s="41"/>
      <c r="AB657" s="41"/>
      <c r="AC657" s="41"/>
      <c r="AD657" s="41"/>
      <c r="AE657" s="41"/>
      <c r="AF657" s="41"/>
      <c r="AG657" s="41"/>
      <c r="AH657" s="41"/>
      <c r="AI657" s="41"/>
    </row>
    <row r="658" spans="1:35" ht="30" customHeight="1">
      <c r="A658" s="41"/>
      <c r="B658" s="41"/>
      <c r="C658" s="41"/>
      <c r="D658" s="41"/>
      <c r="E658" s="121"/>
      <c r="F658" s="122"/>
      <c r="G658" s="122"/>
      <c r="H658" s="41"/>
      <c r="I658" s="41"/>
      <c r="J658" s="41"/>
      <c r="K658" s="41"/>
      <c r="L658" s="41"/>
      <c r="M658" s="41"/>
      <c r="N658" s="41"/>
      <c r="O658" s="41"/>
      <c r="P658" s="41"/>
      <c r="Q658" s="41"/>
      <c r="R658" s="41"/>
      <c r="S658" s="41"/>
      <c r="T658" s="41"/>
      <c r="U658" s="41"/>
      <c r="V658" s="41"/>
      <c r="W658" s="41"/>
      <c r="X658" s="41"/>
      <c r="Y658" s="41"/>
      <c r="Z658" s="41"/>
      <c r="AA658" s="41"/>
      <c r="AB658" s="41"/>
      <c r="AC658" s="41"/>
      <c r="AD658" s="41"/>
      <c r="AE658" s="41"/>
      <c r="AF658" s="41"/>
      <c r="AG658" s="41"/>
      <c r="AH658" s="41"/>
      <c r="AI658" s="41"/>
    </row>
    <row r="659" spans="1:35" ht="30" customHeight="1">
      <c r="A659" s="41"/>
      <c r="B659" s="41"/>
      <c r="C659" s="41"/>
      <c r="D659" s="41"/>
      <c r="E659" s="121"/>
      <c r="F659" s="122"/>
      <c r="G659" s="122"/>
      <c r="H659" s="41"/>
      <c r="I659" s="41"/>
      <c r="J659" s="41"/>
      <c r="K659" s="41"/>
      <c r="L659" s="41"/>
      <c r="M659" s="41"/>
      <c r="N659" s="41"/>
      <c r="O659" s="41"/>
      <c r="P659" s="41"/>
      <c r="Q659" s="41"/>
      <c r="R659" s="41"/>
      <c r="S659" s="41"/>
      <c r="T659" s="41"/>
      <c r="U659" s="41"/>
      <c r="V659" s="41"/>
      <c r="W659" s="41"/>
      <c r="X659" s="41"/>
      <c r="Y659" s="41"/>
      <c r="Z659" s="41"/>
      <c r="AA659" s="41"/>
      <c r="AB659" s="41"/>
      <c r="AC659" s="41"/>
      <c r="AD659" s="41"/>
      <c r="AE659" s="41"/>
      <c r="AF659" s="41"/>
      <c r="AG659" s="41"/>
      <c r="AH659" s="41"/>
      <c r="AI659" s="41"/>
    </row>
    <row r="660" spans="1:35" ht="30" customHeight="1">
      <c r="A660" s="41"/>
      <c r="B660" s="41"/>
      <c r="C660" s="41"/>
      <c r="D660" s="41"/>
      <c r="E660" s="121"/>
      <c r="F660" s="122"/>
      <c r="G660" s="122"/>
      <c r="H660" s="41"/>
      <c r="I660" s="41"/>
      <c r="J660" s="41"/>
      <c r="K660" s="41"/>
      <c r="L660" s="41"/>
      <c r="M660" s="41"/>
      <c r="N660" s="41"/>
      <c r="O660" s="41"/>
      <c r="P660" s="41"/>
      <c r="Q660" s="41"/>
      <c r="R660" s="41"/>
      <c r="S660" s="41"/>
      <c r="T660" s="41"/>
      <c r="U660" s="41"/>
      <c r="V660" s="41"/>
      <c r="W660" s="41"/>
      <c r="X660" s="41"/>
      <c r="Y660" s="41"/>
      <c r="Z660" s="41"/>
      <c r="AA660" s="41"/>
      <c r="AB660" s="41"/>
      <c r="AC660" s="41"/>
      <c r="AD660" s="41"/>
      <c r="AE660" s="41"/>
      <c r="AF660" s="41"/>
      <c r="AG660" s="41"/>
      <c r="AH660" s="41"/>
      <c r="AI660" s="41"/>
    </row>
    <row r="661" spans="1:35" ht="30" customHeight="1">
      <c r="A661" s="41"/>
      <c r="B661" s="41"/>
      <c r="C661" s="41"/>
      <c r="D661" s="41"/>
      <c r="E661" s="121"/>
      <c r="F661" s="122"/>
      <c r="G661" s="122"/>
      <c r="H661" s="41"/>
      <c r="I661" s="41"/>
      <c r="J661" s="41"/>
      <c r="K661" s="41"/>
      <c r="L661" s="41"/>
      <c r="M661" s="41"/>
      <c r="N661" s="41"/>
      <c r="O661" s="41"/>
      <c r="P661" s="41"/>
      <c r="Q661" s="41"/>
      <c r="R661" s="41"/>
      <c r="S661" s="41"/>
      <c r="T661" s="41"/>
      <c r="U661" s="41"/>
      <c r="V661" s="41"/>
      <c r="W661" s="41"/>
      <c r="X661" s="41"/>
      <c r="Y661" s="41"/>
      <c r="Z661" s="41"/>
      <c r="AA661" s="41"/>
      <c r="AB661" s="41"/>
      <c r="AC661" s="41"/>
      <c r="AD661" s="41"/>
      <c r="AE661" s="41"/>
      <c r="AF661" s="41"/>
      <c r="AG661" s="41"/>
      <c r="AH661" s="41"/>
      <c r="AI661" s="41"/>
    </row>
    <row r="662" spans="1:35" ht="30" customHeight="1">
      <c r="A662" s="41"/>
      <c r="B662" s="41"/>
      <c r="C662" s="41"/>
      <c r="D662" s="41"/>
      <c r="E662" s="121"/>
      <c r="F662" s="122"/>
      <c r="G662" s="122"/>
      <c r="H662" s="41"/>
      <c r="I662" s="41"/>
      <c r="J662" s="41"/>
      <c r="K662" s="41"/>
      <c r="L662" s="41"/>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row>
    <row r="663" spans="1:35" ht="30" customHeight="1">
      <c r="A663" s="41"/>
      <c r="B663" s="41"/>
      <c r="C663" s="41"/>
      <c r="D663" s="41"/>
      <c r="E663" s="121"/>
      <c r="F663" s="122"/>
      <c r="G663" s="122"/>
      <c r="H663" s="41"/>
      <c r="I663" s="41"/>
      <c r="J663" s="41"/>
      <c r="K663" s="41"/>
      <c r="L663" s="41"/>
      <c r="M663" s="41"/>
      <c r="N663" s="41"/>
      <c r="O663" s="41"/>
      <c r="P663" s="41"/>
      <c r="Q663" s="41"/>
      <c r="R663" s="41"/>
      <c r="S663" s="41"/>
      <c r="T663" s="41"/>
      <c r="U663" s="41"/>
      <c r="V663" s="41"/>
      <c r="W663" s="41"/>
      <c r="X663" s="41"/>
      <c r="Y663" s="41"/>
      <c r="Z663" s="41"/>
      <c r="AA663" s="41"/>
      <c r="AB663" s="41"/>
      <c r="AC663" s="41"/>
      <c r="AD663" s="41"/>
      <c r="AE663" s="41"/>
      <c r="AF663" s="41"/>
      <c r="AG663" s="41"/>
      <c r="AH663" s="41"/>
      <c r="AI663" s="41"/>
    </row>
    <row r="664" spans="1:35" ht="30" customHeight="1">
      <c r="A664" s="41"/>
      <c r="B664" s="41"/>
      <c r="C664" s="41"/>
      <c r="D664" s="41"/>
      <c r="E664" s="121"/>
      <c r="F664" s="122"/>
      <c r="G664" s="122"/>
      <c r="H664" s="41"/>
      <c r="I664" s="41"/>
      <c r="J664" s="41"/>
      <c r="K664" s="41"/>
      <c r="L664" s="41"/>
      <c r="M664" s="41"/>
      <c r="N664" s="41"/>
      <c r="O664" s="41"/>
      <c r="P664" s="41"/>
      <c r="Q664" s="41"/>
      <c r="R664" s="41"/>
      <c r="S664" s="41"/>
      <c r="T664" s="41"/>
      <c r="U664" s="41"/>
      <c r="V664" s="41"/>
      <c r="W664" s="41"/>
      <c r="X664" s="41"/>
      <c r="Y664" s="41"/>
      <c r="Z664" s="41"/>
      <c r="AA664" s="41"/>
      <c r="AB664" s="41"/>
      <c r="AC664" s="41"/>
      <c r="AD664" s="41"/>
      <c r="AE664" s="41"/>
      <c r="AF664" s="41"/>
      <c r="AG664" s="41"/>
      <c r="AH664" s="41"/>
      <c r="AI664" s="41"/>
    </row>
    <row r="665" spans="1:35" ht="30" customHeight="1">
      <c r="A665" s="41"/>
      <c r="B665" s="41"/>
      <c r="C665" s="41"/>
      <c r="D665" s="41"/>
      <c r="E665" s="121"/>
      <c r="F665" s="122"/>
      <c r="G665" s="122"/>
      <c r="H665" s="41"/>
      <c r="I665" s="41"/>
      <c r="J665" s="41"/>
      <c r="K665" s="41"/>
      <c r="L665" s="41"/>
      <c r="M665" s="41"/>
      <c r="N665" s="41"/>
      <c r="O665" s="41"/>
      <c r="P665" s="41"/>
      <c r="Q665" s="41"/>
      <c r="R665" s="41"/>
      <c r="S665" s="41"/>
      <c r="T665" s="41"/>
      <c r="U665" s="41"/>
      <c r="V665" s="41"/>
      <c r="W665" s="41"/>
      <c r="X665" s="41"/>
      <c r="Y665" s="41"/>
      <c r="Z665" s="41"/>
      <c r="AA665" s="41"/>
      <c r="AB665" s="41"/>
      <c r="AC665" s="41"/>
      <c r="AD665" s="41"/>
      <c r="AE665" s="41"/>
      <c r="AF665" s="41"/>
      <c r="AG665" s="41"/>
      <c r="AH665" s="41"/>
      <c r="AI665" s="41"/>
    </row>
    <row r="666" spans="1:35" ht="30" customHeight="1">
      <c r="A666" s="41"/>
      <c r="B666" s="41"/>
      <c r="C666" s="41"/>
      <c r="D666" s="41"/>
      <c r="E666" s="121"/>
      <c r="F666" s="122"/>
      <c r="G666" s="122"/>
      <c r="H666" s="41"/>
      <c r="I666" s="41"/>
      <c r="J666" s="41"/>
      <c r="K666" s="41"/>
      <c r="L666" s="41"/>
      <c r="M666" s="41"/>
      <c r="N666" s="41"/>
      <c r="O666" s="41"/>
      <c r="P666" s="41"/>
      <c r="Q666" s="41"/>
      <c r="R666" s="41"/>
      <c r="S666" s="41"/>
      <c r="T666" s="41"/>
      <c r="U666" s="41"/>
      <c r="V666" s="41"/>
      <c r="W666" s="41"/>
      <c r="X666" s="41"/>
      <c r="Y666" s="41"/>
      <c r="Z666" s="41"/>
      <c r="AA666" s="41"/>
      <c r="AB666" s="41"/>
      <c r="AC666" s="41"/>
      <c r="AD666" s="41"/>
      <c r="AE666" s="41"/>
      <c r="AF666" s="41"/>
      <c r="AG666" s="41"/>
      <c r="AH666" s="41"/>
      <c r="AI666" s="41"/>
    </row>
    <row r="667" spans="1:35" ht="30" customHeight="1">
      <c r="A667" s="41"/>
      <c r="B667" s="41"/>
      <c r="C667" s="41"/>
      <c r="D667" s="41"/>
      <c r="E667" s="121"/>
      <c r="F667" s="122"/>
      <c r="G667" s="122"/>
      <c r="H667" s="41"/>
      <c r="I667" s="41"/>
      <c r="J667" s="41"/>
      <c r="K667" s="41"/>
      <c r="L667" s="41"/>
      <c r="M667" s="41"/>
      <c r="N667" s="41"/>
      <c r="O667" s="41"/>
      <c r="P667" s="41"/>
      <c r="Q667" s="41"/>
      <c r="R667" s="41"/>
      <c r="S667" s="41"/>
      <c r="T667" s="41"/>
      <c r="U667" s="41"/>
      <c r="V667" s="41"/>
      <c r="W667" s="41"/>
      <c r="X667" s="41"/>
      <c r="Y667" s="41"/>
      <c r="Z667" s="41"/>
      <c r="AA667" s="41"/>
      <c r="AB667" s="41"/>
      <c r="AC667" s="41"/>
      <c r="AD667" s="41"/>
      <c r="AE667" s="41"/>
      <c r="AF667" s="41"/>
      <c r="AG667" s="41"/>
      <c r="AH667" s="41"/>
      <c r="AI667" s="41"/>
    </row>
    <row r="668" spans="1:35" ht="30" customHeight="1">
      <c r="A668" s="41"/>
      <c r="B668" s="41"/>
      <c r="C668" s="41"/>
      <c r="D668" s="41"/>
      <c r="E668" s="121"/>
      <c r="F668" s="122"/>
      <c r="G668" s="122"/>
      <c r="H668" s="41"/>
      <c r="I668" s="41"/>
      <c r="J668" s="41"/>
      <c r="K668" s="41"/>
      <c r="L668" s="41"/>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row>
    <row r="669" spans="1:35" ht="30" customHeight="1">
      <c r="A669" s="41"/>
      <c r="B669" s="41"/>
      <c r="C669" s="41"/>
      <c r="D669" s="41"/>
      <c r="E669" s="121"/>
      <c r="F669" s="122"/>
      <c r="G669" s="122"/>
      <c r="H669" s="41"/>
      <c r="I669" s="41"/>
      <c r="J669" s="41"/>
      <c r="K669" s="41"/>
      <c r="L669" s="41"/>
      <c r="M669" s="41"/>
      <c r="N669" s="41"/>
      <c r="O669" s="41"/>
      <c r="P669" s="41"/>
      <c r="Q669" s="41"/>
      <c r="R669" s="41"/>
      <c r="S669" s="41"/>
      <c r="T669" s="41"/>
      <c r="U669" s="41"/>
      <c r="V669" s="41"/>
      <c r="W669" s="41"/>
      <c r="X669" s="41"/>
      <c r="Y669" s="41"/>
      <c r="Z669" s="41"/>
      <c r="AA669" s="41"/>
      <c r="AB669" s="41"/>
      <c r="AC669" s="41"/>
      <c r="AD669" s="41"/>
      <c r="AE669" s="41"/>
      <c r="AF669" s="41"/>
      <c r="AG669" s="41"/>
      <c r="AH669" s="41"/>
      <c r="AI669" s="41"/>
    </row>
    <row r="670" spans="1:35" ht="30" customHeight="1">
      <c r="A670" s="41"/>
      <c r="B670" s="41"/>
      <c r="C670" s="41"/>
      <c r="D670" s="41"/>
      <c r="E670" s="121"/>
      <c r="F670" s="122"/>
      <c r="G670" s="122"/>
      <c r="H670" s="41"/>
      <c r="I670" s="41"/>
      <c r="J670" s="41"/>
      <c r="K670" s="41"/>
      <c r="L670" s="41"/>
      <c r="M670" s="41"/>
      <c r="N670" s="41"/>
      <c r="O670" s="41"/>
      <c r="P670" s="41"/>
      <c r="Q670" s="41"/>
      <c r="R670" s="41"/>
      <c r="S670" s="41"/>
      <c r="T670" s="41"/>
      <c r="U670" s="41"/>
      <c r="V670" s="41"/>
      <c r="W670" s="41"/>
      <c r="X670" s="41"/>
      <c r="Y670" s="41"/>
      <c r="Z670" s="41"/>
      <c r="AA670" s="41"/>
      <c r="AB670" s="41"/>
      <c r="AC670" s="41"/>
      <c r="AD670" s="41"/>
      <c r="AE670" s="41"/>
      <c r="AF670" s="41"/>
      <c r="AG670" s="41"/>
      <c r="AH670" s="41"/>
      <c r="AI670" s="41"/>
    </row>
    <row r="671" spans="1:35" ht="30" customHeight="1">
      <c r="A671" s="41"/>
      <c r="B671" s="41"/>
      <c r="C671" s="41"/>
      <c r="D671" s="41"/>
      <c r="E671" s="121"/>
      <c r="F671" s="122"/>
      <c r="G671" s="122"/>
      <c r="H671" s="41"/>
      <c r="I671" s="41"/>
      <c r="J671" s="41"/>
      <c r="K671" s="41"/>
      <c r="L671" s="41"/>
      <c r="M671" s="41"/>
      <c r="N671" s="41"/>
      <c r="O671" s="41"/>
      <c r="P671" s="41"/>
      <c r="Q671" s="41"/>
      <c r="R671" s="41"/>
      <c r="S671" s="41"/>
      <c r="T671" s="41"/>
      <c r="U671" s="41"/>
      <c r="V671" s="41"/>
      <c r="W671" s="41"/>
      <c r="X671" s="41"/>
      <c r="Y671" s="41"/>
      <c r="Z671" s="41"/>
      <c r="AA671" s="41"/>
      <c r="AB671" s="41"/>
      <c r="AC671" s="41"/>
      <c r="AD671" s="41"/>
      <c r="AE671" s="41"/>
      <c r="AF671" s="41"/>
      <c r="AG671" s="41"/>
      <c r="AH671" s="41"/>
      <c r="AI671" s="41"/>
    </row>
    <row r="672" spans="1:35" ht="30" customHeight="1">
      <c r="A672" s="41"/>
      <c r="B672" s="41"/>
      <c r="C672" s="41"/>
      <c r="D672" s="41"/>
      <c r="E672" s="121"/>
      <c r="F672" s="122"/>
      <c r="G672" s="122"/>
      <c r="H672" s="41"/>
      <c r="I672" s="41"/>
      <c r="J672" s="41"/>
      <c r="K672" s="41"/>
      <c r="L672" s="41"/>
      <c r="M672" s="41"/>
      <c r="N672" s="41"/>
      <c r="O672" s="41"/>
      <c r="P672" s="41"/>
      <c r="Q672" s="41"/>
      <c r="R672" s="41"/>
      <c r="S672" s="41"/>
      <c r="T672" s="41"/>
      <c r="U672" s="41"/>
      <c r="V672" s="41"/>
      <c r="W672" s="41"/>
      <c r="X672" s="41"/>
      <c r="Y672" s="41"/>
      <c r="Z672" s="41"/>
      <c r="AA672" s="41"/>
      <c r="AB672" s="41"/>
      <c r="AC672" s="41"/>
      <c r="AD672" s="41"/>
      <c r="AE672" s="41"/>
      <c r="AF672" s="41"/>
      <c r="AG672" s="41"/>
      <c r="AH672" s="41"/>
      <c r="AI672" s="41"/>
    </row>
    <row r="673" spans="1:35" ht="30" customHeight="1">
      <c r="A673" s="41"/>
      <c r="B673" s="41"/>
      <c r="C673" s="41"/>
      <c r="D673" s="41"/>
      <c r="E673" s="121"/>
      <c r="F673" s="122"/>
      <c r="G673" s="122"/>
      <c r="H673" s="41"/>
      <c r="I673" s="41"/>
      <c r="J673" s="41"/>
      <c r="K673" s="41"/>
      <c r="L673" s="41"/>
      <c r="M673" s="41"/>
      <c r="N673" s="41"/>
      <c r="O673" s="41"/>
      <c r="P673" s="41"/>
      <c r="Q673" s="41"/>
      <c r="R673" s="41"/>
      <c r="S673" s="41"/>
      <c r="T673" s="41"/>
      <c r="U673" s="41"/>
      <c r="V673" s="41"/>
      <c r="W673" s="41"/>
      <c r="X673" s="41"/>
      <c r="Y673" s="41"/>
      <c r="Z673" s="41"/>
      <c r="AA673" s="41"/>
      <c r="AB673" s="41"/>
      <c r="AC673" s="41"/>
      <c r="AD673" s="41"/>
      <c r="AE673" s="41"/>
      <c r="AF673" s="41"/>
      <c r="AG673" s="41"/>
      <c r="AH673" s="41"/>
      <c r="AI673" s="41"/>
    </row>
    <row r="674" spans="1:35" ht="30" customHeight="1">
      <c r="A674" s="41"/>
      <c r="B674" s="41"/>
      <c r="C674" s="41"/>
      <c r="D674" s="41"/>
      <c r="E674" s="121"/>
      <c r="F674" s="122"/>
      <c r="G674" s="122"/>
      <c r="H674" s="41"/>
      <c r="I674" s="41"/>
      <c r="J674" s="41"/>
      <c r="K674" s="41"/>
      <c r="L674" s="41"/>
      <c r="M674" s="41"/>
      <c r="N674" s="41"/>
      <c r="O674" s="41"/>
      <c r="P674" s="41"/>
      <c r="Q674" s="41"/>
      <c r="R674" s="41"/>
      <c r="S674" s="41"/>
      <c r="T674" s="41"/>
      <c r="U674" s="41"/>
      <c r="V674" s="41"/>
      <c r="W674" s="41"/>
      <c r="X674" s="41"/>
      <c r="Y674" s="41"/>
      <c r="Z674" s="41"/>
      <c r="AA674" s="41"/>
      <c r="AB674" s="41"/>
      <c r="AC674" s="41"/>
      <c r="AD674" s="41"/>
      <c r="AE674" s="41"/>
      <c r="AF674" s="41"/>
      <c r="AG674" s="41"/>
      <c r="AH674" s="41"/>
      <c r="AI674" s="41"/>
    </row>
    <row r="675" spans="1:35" ht="30" customHeight="1">
      <c r="A675" s="41"/>
      <c r="B675" s="41"/>
      <c r="C675" s="41"/>
      <c r="D675" s="41"/>
      <c r="E675" s="121"/>
      <c r="F675" s="122"/>
      <c r="G675" s="122"/>
      <c r="H675" s="41"/>
      <c r="I675" s="41"/>
      <c r="J675" s="41"/>
      <c r="K675" s="41"/>
      <c r="L675" s="41"/>
      <c r="M675" s="41"/>
      <c r="N675" s="41"/>
      <c r="O675" s="41"/>
      <c r="P675" s="41"/>
      <c r="Q675" s="41"/>
      <c r="R675" s="41"/>
      <c r="S675" s="41"/>
      <c r="T675" s="41"/>
      <c r="U675" s="41"/>
      <c r="V675" s="41"/>
      <c r="W675" s="41"/>
      <c r="X675" s="41"/>
      <c r="Y675" s="41"/>
      <c r="Z675" s="41"/>
      <c r="AA675" s="41"/>
      <c r="AB675" s="41"/>
      <c r="AC675" s="41"/>
      <c r="AD675" s="41"/>
      <c r="AE675" s="41"/>
      <c r="AF675" s="41"/>
      <c r="AG675" s="41"/>
      <c r="AH675" s="41"/>
      <c r="AI675" s="41"/>
    </row>
    <row r="676" spans="1:35" ht="30" customHeight="1">
      <c r="A676" s="41"/>
      <c r="B676" s="41"/>
      <c r="C676" s="41"/>
      <c r="D676" s="41"/>
      <c r="E676" s="121"/>
      <c r="F676" s="122"/>
      <c r="G676" s="122"/>
      <c r="H676" s="41"/>
      <c r="I676" s="41"/>
      <c r="J676" s="41"/>
      <c r="K676" s="41"/>
      <c r="L676" s="41"/>
      <c r="M676" s="41"/>
      <c r="N676" s="41"/>
      <c r="O676" s="41"/>
      <c r="P676" s="41"/>
      <c r="Q676" s="41"/>
      <c r="R676" s="41"/>
      <c r="S676" s="41"/>
      <c r="T676" s="41"/>
      <c r="U676" s="41"/>
      <c r="V676" s="41"/>
      <c r="W676" s="41"/>
      <c r="X676" s="41"/>
      <c r="Y676" s="41"/>
      <c r="Z676" s="41"/>
      <c r="AA676" s="41"/>
      <c r="AB676" s="41"/>
      <c r="AC676" s="41"/>
      <c r="AD676" s="41"/>
      <c r="AE676" s="41"/>
      <c r="AF676" s="41"/>
      <c r="AG676" s="41"/>
      <c r="AH676" s="41"/>
      <c r="AI676" s="41"/>
    </row>
    <row r="677" spans="1:35" ht="30" customHeight="1">
      <c r="A677" s="41"/>
      <c r="B677" s="41"/>
      <c r="C677" s="41"/>
      <c r="D677" s="41"/>
      <c r="E677" s="121"/>
      <c r="F677" s="122"/>
      <c r="G677" s="122"/>
      <c r="H677" s="41"/>
      <c r="I677" s="41"/>
      <c r="J677" s="41"/>
      <c r="K677" s="41"/>
      <c r="L677" s="41"/>
      <c r="M677" s="41"/>
      <c r="N677" s="41"/>
      <c r="O677" s="41"/>
      <c r="P677" s="41"/>
      <c r="Q677" s="41"/>
      <c r="R677" s="41"/>
      <c r="S677" s="41"/>
      <c r="T677" s="41"/>
      <c r="U677" s="41"/>
      <c r="V677" s="41"/>
      <c r="W677" s="41"/>
      <c r="X677" s="41"/>
      <c r="Y677" s="41"/>
      <c r="Z677" s="41"/>
      <c r="AA677" s="41"/>
      <c r="AB677" s="41"/>
      <c r="AC677" s="41"/>
      <c r="AD677" s="41"/>
      <c r="AE677" s="41"/>
      <c r="AF677" s="41"/>
      <c r="AG677" s="41"/>
      <c r="AH677" s="41"/>
      <c r="AI677" s="41"/>
    </row>
    <row r="678" spans="1:35" ht="30" customHeight="1">
      <c r="A678" s="41"/>
      <c r="B678" s="41"/>
      <c r="C678" s="41"/>
      <c r="D678" s="41"/>
      <c r="E678" s="121"/>
      <c r="F678" s="122"/>
      <c r="G678" s="122"/>
      <c r="H678" s="41"/>
      <c r="I678" s="41"/>
      <c r="J678" s="41"/>
      <c r="K678" s="41"/>
      <c r="L678" s="41"/>
      <c r="M678" s="41"/>
      <c r="N678" s="41"/>
      <c r="O678" s="41"/>
      <c r="P678" s="41"/>
      <c r="Q678" s="41"/>
      <c r="R678" s="41"/>
      <c r="S678" s="41"/>
      <c r="T678" s="41"/>
      <c r="U678" s="41"/>
      <c r="V678" s="41"/>
      <c r="W678" s="41"/>
      <c r="X678" s="41"/>
      <c r="Y678" s="41"/>
      <c r="Z678" s="41"/>
      <c r="AA678" s="41"/>
      <c r="AB678" s="41"/>
      <c r="AC678" s="41"/>
      <c r="AD678" s="41"/>
      <c r="AE678" s="41"/>
      <c r="AF678" s="41"/>
      <c r="AG678" s="41"/>
      <c r="AH678" s="41"/>
      <c r="AI678" s="41"/>
    </row>
    <row r="679" spans="1:35" ht="30" customHeight="1">
      <c r="A679" s="41"/>
      <c r="B679" s="41"/>
      <c r="C679" s="41"/>
      <c r="D679" s="41"/>
      <c r="E679" s="121"/>
      <c r="F679" s="122"/>
      <c r="G679" s="122"/>
      <c r="H679" s="41"/>
      <c r="I679" s="41"/>
      <c r="J679" s="41"/>
      <c r="K679" s="41"/>
      <c r="L679" s="41"/>
      <c r="M679" s="41"/>
      <c r="N679" s="41"/>
      <c r="O679" s="41"/>
      <c r="P679" s="41"/>
      <c r="Q679" s="41"/>
      <c r="R679" s="41"/>
      <c r="S679" s="41"/>
      <c r="T679" s="41"/>
      <c r="U679" s="41"/>
      <c r="V679" s="41"/>
      <c r="W679" s="41"/>
      <c r="X679" s="41"/>
      <c r="Y679" s="41"/>
      <c r="Z679" s="41"/>
      <c r="AA679" s="41"/>
      <c r="AB679" s="41"/>
      <c r="AC679" s="41"/>
      <c r="AD679" s="41"/>
      <c r="AE679" s="41"/>
      <c r="AF679" s="41"/>
      <c r="AG679" s="41"/>
      <c r="AH679" s="41"/>
      <c r="AI679" s="41"/>
    </row>
    <row r="680" spans="1:35" ht="30" customHeight="1">
      <c r="A680" s="41"/>
      <c r="B680" s="41"/>
      <c r="C680" s="41"/>
      <c r="D680" s="41"/>
      <c r="E680" s="121"/>
      <c r="F680" s="122"/>
      <c r="G680" s="122"/>
      <c r="H680" s="41"/>
      <c r="I680" s="41"/>
      <c r="J680" s="41"/>
      <c r="K680" s="41"/>
      <c r="L680" s="41"/>
      <c r="M680" s="41"/>
      <c r="N680" s="41"/>
      <c r="O680" s="41"/>
      <c r="P680" s="41"/>
      <c r="Q680" s="41"/>
      <c r="R680" s="41"/>
      <c r="S680" s="41"/>
      <c r="T680" s="41"/>
      <c r="U680" s="41"/>
      <c r="V680" s="41"/>
      <c r="W680" s="41"/>
      <c r="X680" s="41"/>
      <c r="Y680" s="41"/>
      <c r="Z680" s="41"/>
      <c r="AA680" s="41"/>
      <c r="AB680" s="41"/>
      <c r="AC680" s="41"/>
      <c r="AD680" s="41"/>
      <c r="AE680" s="41"/>
      <c r="AF680" s="41"/>
      <c r="AG680" s="41"/>
      <c r="AH680" s="41"/>
      <c r="AI680" s="41"/>
    </row>
    <row r="681" spans="1:35" ht="30" customHeight="1">
      <c r="A681" s="41"/>
      <c r="B681" s="41"/>
      <c r="C681" s="41"/>
      <c r="D681" s="41"/>
      <c r="E681" s="121"/>
      <c r="F681" s="122"/>
      <c r="G681" s="122"/>
      <c r="H681" s="41"/>
      <c r="I681" s="41"/>
      <c r="J681" s="41"/>
      <c r="K681" s="41"/>
      <c r="L681" s="41"/>
      <c r="M681" s="41"/>
      <c r="N681" s="41"/>
      <c r="O681" s="41"/>
      <c r="P681" s="41"/>
      <c r="Q681" s="41"/>
      <c r="R681" s="41"/>
      <c r="S681" s="41"/>
      <c r="T681" s="41"/>
      <c r="U681" s="41"/>
      <c r="V681" s="41"/>
      <c r="W681" s="41"/>
      <c r="X681" s="41"/>
      <c r="Y681" s="41"/>
      <c r="Z681" s="41"/>
      <c r="AA681" s="41"/>
      <c r="AB681" s="41"/>
      <c r="AC681" s="41"/>
      <c r="AD681" s="41"/>
      <c r="AE681" s="41"/>
      <c r="AF681" s="41"/>
      <c r="AG681" s="41"/>
      <c r="AH681" s="41"/>
      <c r="AI681" s="41"/>
    </row>
    <row r="682" spans="1:35" ht="30" customHeight="1">
      <c r="A682" s="41"/>
      <c r="B682" s="41"/>
      <c r="C682" s="41"/>
      <c r="D682" s="41"/>
      <c r="E682" s="121"/>
      <c r="F682" s="122"/>
      <c r="G682" s="122"/>
      <c r="H682" s="41"/>
      <c r="I682" s="41"/>
      <c r="J682" s="41"/>
      <c r="K682" s="41"/>
      <c r="L682" s="41"/>
      <c r="M682" s="41"/>
      <c r="N682" s="41"/>
      <c r="O682" s="41"/>
      <c r="P682" s="41"/>
      <c r="Q682" s="41"/>
      <c r="R682" s="41"/>
      <c r="S682" s="41"/>
      <c r="T682" s="41"/>
      <c r="U682" s="41"/>
      <c r="V682" s="41"/>
      <c r="W682" s="41"/>
      <c r="X682" s="41"/>
      <c r="Y682" s="41"/>
      <c r="Z682" s="41"/>
      <c r="AA682" s="41"/>
      <c r="AB682" s="41"/>
      <c r="AC682" s="41"/>
      <c r="AD682" s="41"/>
      <c r="AE682" s="41"/>
      <c r="AF682" s="41"/>
      <c r="AG682" s="41"/>
      <c r="AH682" s="41"/>
      <c r="AI682" s="41"/>
    </row>
    <row r="683" spans="1:35" ht="30" customHeight="1">
      <c r="A683" s="41"/>
      <c r="B683" s="41"/>
      <c r="C683" s="41"/>
      <c r="D683" s="41"/>
      <c r="E683" s="121"/>
      <c r="F683" s="122"/>
      <c r="G683" s="122"/>
      <c r="H683" s="41"/>
      <c r="I683" s="41"/>
      <c r="J683" s="41"/>
      <c r="K683" s="41"/>
      <c r="L683" s="41"/>
      <c r="M683" s="41"/>
      <c r="N683" s="41"/>
      <c r="O683" s="41"/>
      <c r="P683" s="41"/>
      <c r="Q683" s="41"/>
      <c r="R683" s="41"/>
      <c r="S683" s="41"/>
      <c r="T683" s="41"/>
      <c r="U683" s="41"/>
      <c r="V683" s="41"/>
      <c r="W683" s="41"/>
      <c r="X683" s="41"/>
      <c r="Y683" s="41"/>
      <c r="Z683" s="41"/>
      <c r="AA683" s="41"/>
      <c r="AB683" s="41"/>
      <c r="AC683" s="41"/>
      <c r="AD683" s="41"/>
      <c r="AE683" s="41"/>
      <c r="AF683" s="41"/>
      <c r="AG683" s="41"/>
      <c r="AH683" s="41"/>
      <c r="AI683" s="41"/>
    </row>
    <row r="684" spans="1:35" ht="30" customHeight="1">
      <c r="A684" s="41"/>
      <c r="B684" s="41"/>
      <c r="C684" s="41"/>
      <c r="D684" s="41"/>
      <c r="E684" s="121"/>
      <c r="F684" s="122"/>
      <c r="G684" s="122"/>
      <c r="H684" s="41"/>
      <c r="I684" s="41"/>
      <c r="J684" s="41"/>
      <c r="K684" s="41"/>
      <c r="L684" s="41"/>
      <c r="M684" s="41"/>
      <c r="N684" s="41"/>
      <c r="O684" s="41"/>
      <c r="P684" s="41"/>
      <c r="Q684" s="41"/>
      <c r="R684" s="41"/>
      <c r="S684" s="41"/>
      <c r="T684" s="41"/>
      <c r="U684" s="41"/>
      <c r="V684" s="41"/>
      <c r="W684" s="41"/>
      <c r="X684" s="41"/>
      <c r="Y684" s="41"/>
      <c r="Z684" s="41"/>
      <c r="AA684" s="41"/>
      <c r="AB684" s="41"/>
      <c r="AC684" s="41"/>
      <c r="AD684" s="41"/>
      <c r="AE684" s="41"/>
      <c r="AF684" s="41"/>
      <c r="AG684" s="41"/>
      <c r="AH684" s="41"/>
      <c r="AI684" s="41"/>
    </row>
    <row r="685" spans="1:35" ht="30" customHeight="1">
      <c r="A685" s="41"/>
      <c r="B685" s="41"/>
      <c r="C685" s="41"/>
      <c r="D685" s="41"/>
      <c r="E685" s="121"/>
      <c r="F685" s="122"/>
      <c r="G685" s="122"/>
      <c r="H685" s="41"/>
      <c r="I685" s="41"/>
      <c r="J685" s="41"/>
      <c r="K685" s="41"/>
      <c r="L685" s="41"/>
      <c r="M685" s="41"/>
      <c r="N685" s="41"/>
      <c r="O685" s="41"/>
      <c r="P685" s="41"/>
      <c r="Q685" s="41"/>
      <c r="R685" s="41"/>
      <c r="S685" s="41"/>
      <c r="T685" s="41"/>
      <c r="U685" s="41"/>
      <c r="V685" s="41"/>
      <c r="W685" s="41"/>
      <c r="X685" s="41"/>
      <c r="Y685" s="41"/>
      <c r="Z685" s="41"/>
      <c r="AA685" s="41"/>
      <c r="AB685" s="41"/>
      <c r="AC685" s="41"/>
      <c r="AD685" s="41"/>
      <c r="AE685" s="41"/>
      <c r="AF685" s="41"/>
      <c r="AG685" s="41"/>
      <c r="AH685" s="41"/>
      <c r="AI685" s="41"/>
    </row>
    <row r="686" spans="1:35" ht="30" customHeight="1">
      <c r="A686" s="41"/>
      <c r="B686" s="41"/>
      <c r="C686" s="41"/>
      <c r="D686" s="41"/>
      <c r="E686" s="121"/>
      <c r="F686" s="122"/>
      <c r="G686" s="122"/>
      <c r="H686" s="41"/>
      <c r="I686" s="41"/>
      <c r="J686" s="41"/>
      <c r="K686" s="41"/>
      <c r="L686" s="41"/>
      <c r="M686" s="41"/>
      <c r="N686" s="41"/>
      <c r="O686" s="41"/>
      <c r="P686" s="41"/>
      <c r="Q686" s="41"/>
      <c r="R686" s="41"/>
      <c r="S686" s="41"/>
      <c r="T686" s="41"/>
      <c r="U686" s="41"/>
      <c r="V686" s="41"/>
      <c r="W686" s="41"/>
      <c r="X686" s="41"/>
      <c r="Y686" s="41"/>
      <c r="Z686" s="41"/>
      <c r="AA686" s="41"/>
      <c r="AB686" s="41"/>
      <c r="AC686" s="41"/>
      <c r="AD686" s="41"/>
      <c r="AE686" s="41"/>
      <c r="AF686" s="41"/>
      <c r="AG686" s="41"/>
      <c r="AH686" s="41"/>
      <c r="AI686" s="41"/>
    </row>
    <row r="687" spans="1:35" ht="30" customHeight="1">
      <c r="A687" s="41"/>
      <c r="B687" s="41"/>
      <c r="C687" s="41"/>
      <c r="D687" s="41"/>
      <c r="E687" s="121"/>
      <c r="F687" s="122"/>
      <c r="G687" s="122"/>
      <c r="H687" s="41"/>
      <c r="I687" s="41"/>
      <c r="J687" s="41"/>
      <c r="K687" s="41"/>
      <c r="L687" s="41"/>
      <c r="M687" s="41"/>
      <c r="N687" s="41"/>
      <c r="O687" s="41"/>
      <c r="P687" s="41"/>
      <c r="Q687" s="41"/>
      <c r="R687" s="41"/>
      <c r="S687" s="41"/>
      <c r="T687" s="41"/>
      <c r="U687" s="41"/>
      <c r="V687" s="41"/>
      <c r="W687" s="41"/>
      <c r="X687" s="41"/>
      <c r="Y687" s="41"/>
      <c r="Z687" s="41"/>
      <c r="AA687" s="41"/>
      <c r="AB687" s="41"/>
      <c r="AC687" s="41"/>
      <c r="AD687" s="41"/>
      <c r="AE687" s="41"/>
      <c r="AF687" s="41"/>
      <c r="AG687" s="41"/>
      <c r="AH687" s="41"/>
      <c r="AI687" s="41"/>
    </row>
    <row r="688" spans="1:35" ht="30" customHeight="1">
      <c r="A688" s="41"/>
      <c r="B688" s="41"/>
      <c r="C688" s="41"/>
      <c r="D688" s="41"/>
      <c r="E688" s="121"/>
      <c r="F688" s="122"/>
      <c r="G688" s="122"/>
      <c r="H688" s="41"/>
      <c r="I688" s="41"/>
      <c r="J688" s="41"/>
      <c r="K688" s="41"/>
      <c r="L688" s="41"/>
      <c r="M688" s="41"/>
      <c r="N688" s="41"/>
      <c r="O688" s="41"/>
      <c r="P688" s="41"/>
      <c r="Q688" s="41"/>
      <c r="R688" s="41"/>
      <c r="S688" s="41"/>
      <c r="T688" s="41"/>
      <c r="U688" s="41"/>
      <c r="V688" s="41"/>
      <c r="W688" s="41"/>
      <c r="X688" s="41"/>
      <c r="Y688" s="41"/>
      <c r="Z688" s="41"/>
      <c r="AA688" s="41"/>
      <c r="AB688" s="41"/>
      <c r="AC688" s="41"/>
      <c r="AD688" s="41"/>
      <c r="AE688" s="41"/>
      <c r="AF688" s="41"/>
      <c r="AG688" s="41"/>
      <c r="AH688" s="41"/>
      <c r="AI688" s="41"/>
    </row>
    <row r="689" spans="1:35" ht="30" customHeight="1">
      <c r="A689" s="41"/>
      <c r="B689" s="41"/>
      <c r="C689" s="41"/>
      <c r="D689" s="41"/>
      <c r="E689" s="121"/>
      <c r="F689" s="122"/>
      <c r="G689" s="122"/>
      <c r="H689" s="41"/>
      <c r="I689" s="41"/>
      <c r="J689" s="41"/>
      <c r="K689" s="41"/>
      <c r="L689" s="41"/>
      <c r="M689" s="41"/>
      <c r="N689" s="41"/>
      <c r="O689" s="41"/>
      <c r="P689" s="41"/>
      <c r="Q689" s="41"/>
      <c r="R689" s="41"/>
      <c r="S689" s="41"/>
      <c r="T689" s="41"/>
      <c r="U689" s="41"/>
      <c r="V689" s="41"/>
      <c r="W689" s="41"/>
      <c r="X689" s="41"/>
      <c r="Y689" s="41"/>
      <c r="Z689" s="41"/>
      <c r="AA689" s="41"/>
      <c r="AB689" s="41"/>
      <c r="AC689" s="41"/>
      <c r="AD689" s="41"/>
      <c r="AE689" s="41"/>
      <c r="AF689" s="41"/>
      <c r="AG689" s="41"/>
      <c r="AH689" s="41"/>
      <c r="AI689" s="41"/>
    </row>
    <row r="690" spans="1:35" ht="30" customHeight="1">
      <c r="A690" s="41"/>
      <c r="B690" s="41"/>
      <c r="C690" s="41"/>
      <c r="D690" s="41"/>
      <c r="E690" s="121"/>
      <c r="F690" s="122"/>
      <c r="G690" s="122"/>
      <c r="H690" s="41"/>
      <c r="I690" s="41"/>
      <c r="J690" s="41"/>
      <c r="K690" s="41"/>
      <c r="L690" s="41"/>
      <c r="M690" s="41"/>
      <c r="N690" s="41"/>
      <c r="O690" s="41"/>
      <c r="P690" s="41"/>
      <c r="Q690" s="41"/>
      <c r="R690" s="41"/>
      <c r="S690" s="41"/>
      <c r="T690" s="41"/>
      <c r="U690" s="41"/>
      <c r="V690" s="41"/>
      <c r="W690" s="41"/>
      <c r="X690" s="41"/>
      <c r="Y690" s="41"/>
      <c r="Z690" s="41"/>
      <c r="AA690" s="41"/>
      <c r="AB690" s="41"/>
      <c r="AC690" s="41"/>
      <c r="AD690" s="41"/>
      <c r="AE690" s="41"/>
      <c r="AF690" s="41"/>
      <c r="AG690" s="41"/>
      <c r="AH690" s="41"/>
      <c r="AI690" s="41"/>
    </row>
    <row r="691" spans="1:35" ht="30" customHeight="1">
      <c r="A691" s="41"/>
      <c r="B691" s="41"/>
      <c r="C691" s="41"/>
      <c r="D691" s="41"/>
      <c r="E691" s="121"/>
      <c r="F691" s="122"/>
      <c r="G691" s="122"/>
      <c r="H691" s="41"/>
      <c r="I691" s="41"/>
      <c r="J691" s="41"/>
      <c r="K691" s="41"/>
      <c r="L691" s="41"/>
      <c r="M691" s="41"/>
      <c r="N691" s="41"/>
      <c r="O691" s="41"/>
      <c r="P691" s="41"/>
      <c r="Q691" s="41"/>
      <c r="R691" s="41"/>
      <c r="S691" s="41"/>
      <c r="T691" s="41"/>
      <c r="U691" s="41"/>
      <c r="V691" s="41"/>
      <c r="W691" s="41"/>
      <c r="X691" s="41"/>
      <c r="Y691" s="41"/>
      <c r="Z691" s="41"/>
      <c r="AA691" s="41"/>
      <c r="AB691" s="41"/>
      <c r="AC691" s="41"/>
      <c r="AD691" s="41"/>
      <c r="AE691" s="41"/>
      <c r="AF691" s="41"/>
      <c r="AG691" s="41"/>
      <c r="AH691" s="41"/>
      <c r="AI691" s="41"/>
    </row>
    <row r="692" spans="1:35" ht="30" customHeight="1">
      <c r="A692" s="41"/>
      <c r="B692" s="41"/>
      <c r="C692" s="41"/>
      <c r="D692" s="41"/>
      <c r="E692" s="121"/>
      <c r="F692" s="122"/>
      <c r="G692" s="122"/>
      <c r="H692" s="41"/>
      <c r="I692" s="41"/>
      <c r="J692" s="41"/>
      <c r="K692" s="41"/>
      <c r="L692" s="41"/>
      <c r="M692" s="41"/>
      <c r="N692" s="41"/>
      <c r="O692" s="41"/>
      <c r="P692" s="41"/>
      <c r="Q692" s="41"/>
      <c r="R692" s="41"/>
      <c r="S692" s="41"/>
      <c r="T692" s="41"/>
      <c r="U692" s="41"/>
      <c r="V692" s="41"/>
      <c r="W692" s="41"/>
      <c r="X692" s="41"/>
      <c r="Y692" s="41"/>
      <c r="Z692" s="41"/>
      <c r="AA692" s="41"/>
      <c r="AB692" s="41"/>
      <c r="AC692" s="41"/>
      <c r="AD692" s="41"/>
      <c r="AE692" s="41"/>
      <c r="AF692" s="41"/>
      <c r="AG692" s="41"/>
      <c r="AH692" s="41"/>
      <c r="AI692" s="41"/>
    </row>
    <row r="693" spans="1:35" ht="30" customHeight="1">
      <c r="A693" s="41"/>
      <c r="B693" s="41"/>
      <c r="C693" s="41"/>
      <c r="D693" s="41"/>
      <c r="E693" s="121"/>
      <c r="F693" s="122"/>
      <c r="G693" s="122"/>
      <c r="H693" s="41"/>
      <c r="I693" s="41"/>
      <c r="J693" s="41"/>
      <c r="K693" s="41"/>
      <c r="L693" s="41"/>
      <c r="M693" s="41"/>
      <c r="N693" s="41"/>
      <c r="O693" s="41"/>
      <c r="P693" s="41"/>
      <c r="Q693" s="41"/>
      <c r="R693" s="41"/>
      <c r="S693" s="41"/>
      <c r="T693" s="41"/>
      <c r="U693" s="41"/>
      <c r="V693" s="41"/>
      <c r="W693" s="41"/>
      <c r="X693" s="41"/>
      <c r="Y693" s="41"/>
      <c r="Z693" s="41"/>
      <c r="AA693" s="41"/>
      <c r="AB693" s="41"/>
      <c r="AC693" s="41"/>
      <c r="AD693" s="41"/>
      <c r="AE693" s="41"/>
      <c r="AF693" s="41"/>
      <c r="AG693" s="41"/>
      <c r="AH693" s="41"/>
      <c r="AI693" s="41"/>
    </row>
    <row r="694" spans="1:35" ht="30" customHeight="1">
      <c r="A694" s="41"/>
      <c r="B694" s="41"/>
      <c r="C694" s="41"/>
      <c r="D694" s="41"/>
      <c r="E694" s="121"/>
      <c r="F694" s="122"/>
      <c r="G694" s="122"/>
      <c r="H694" s="41"/>
      <c r="I694" s="41"/>
      <c r="J694" s="41"/>
      <c r="K694" s="41"/>
      <c r="L694" s="41"/>
      <c r="M694" s="41"/>
      <c r="N694" s="41"/>
      <c r="O694" s="41"/>
      <c r="P694" s="41"/>
      <c r="Q694" s="41"/>
      <c r="R694" s="41"/>
      <c r="S694" s="41"/>
      <c r="T694" s="41"/>
      <c r="U694" s="41"/>
      <c r="V694" s="41"/>
      <c r="W694" s="41"/>
      <c r="X694" s="41"/>
      <c r="Y694" s="41"/>
      <c r="Z694" s="41"/>
      <c r="AA694" s="41"/>
      <c r="AB694" s="41"/>
      <c r="AC694" s="41"/>
      <c r="AD694" s="41"/>
      <c r="AE694" s="41"/>
      <c r="AF694" s="41"/>
      <c r="AG694" s="41"/>
      <c r="AH694" s="41"/>
      <c r="AI694" s="41"/>
    </row>
    <row r="695" spans="1:35" ht="30" customHeight="1">
      <c r="A695" s="41"/>
      <c r="B695" s="41"/>
      <c r="C695" s="41"/>
      <c r="D695" s="41"/>
      <c r="E695" s="121"/>
      <c r="F695" s="122"/>
      <c r="G695" s="122"/>
      <c r="H695" s="41"/>
      <c r="I695" s="41"/>
      <c r="J695" s="41"/>
      <c r="K695" s="41"/>
      <c r="L695" s="41"/>
      <c r="M695" s="41"/>
      <c r="N695" s="41"/>
      <c r="O695" s="41"/>
      <c r="P695" s="41"/>
      <c r="Q695" s="41"/>
      <c r="R695" s="41"/>
      <c r="S695" s="41"/>
      <c r="T695" s="41"/>
      <c r="U695" s="41"/>
      <c r="V695" s="41"/>
      <c r="W695" s="41"/>
      <c r="X695" s="41"/>
      <c r="Y695" s="41"/>
      <c r="Z695" s="41"/>
      <c r="AA695" s="41"/>
      <c r="AB695" s="41"/>
      <c r="AC695" s="41"/>
      <c r="AD695" s="41"/>
      <c r="AE695" s="41"/>
      <c r="AF695" s="41"/>
      <c r="AG695" s="41"/>
      <c r="AH695" s="41"/>
      <c r="AI695" s="41"/>
    </row>
    <row r="696" spans="1:35" ht="30" customHeight="1">
      <c r="A696" s="41"/>
      <c r="B696" s="41"/>
      <c r="C696" s="41"/>
      <c r="D696" s="41"/>
      <c r="E696" s="121"/>
      <c r="F696" s="122"/>
      <c r="G696" s="122"/>
      <c r="H696" s="41"/>
      <c r="I696" s="41"/>
      <c r="J696" s="41"/>
      <c r="K696" s="41"/>
      <c r="L696" s="41"/>
      <c r="M696" s="41"/>
      <c r="N696" s="41"/>
      <c r="O696" s="41"/>
      <c r="P696" s="41"/>
      <c r="Q696" s="41"/>
      <c r="R696" s="41"/>
      <c r="S696" s="41"/>
      <c r="T696" s="41"/>
      <c r="U696" s="41"/>
      <c r="V696" s="41"/>
      <c r="W696" s="41"/>
      <c r="X696" s="41"/>
      <c r="Y696" s="41"/>
      <c r="Z696" s="41"/>
      <c r="AA696" s="41"/>
      <c r="AB696" s="41"/>
      <c r="AC696" s="41"/>
      <c r="AD696" s="41"/>
      <c r="AE696" s="41"/>
      <c r="AF696" s="41"/>
      <c r="AG696" s="41"/>
      <c r="AH696" s="41"/>
      <c r="AI696" s="41"/>
    </row>
    <row r="697" spans="1:35" ht="30" customHeight="1">
      <c r="A697" s="41"/>
      <c r="B697" s="41"/>
      <c r="C697" s="41"/>
      <c r="D697" s="41"/>
      <c r="E697" s="121"/>
      <c r="F697" s="122"/>
      <c r="G697" s="122"/>
      <c r="H697" s="41"/>
      <c r="I697" s="41"/>
      <c r="J697" s="41"/>
      <c r="K697" s="41"/>
      <c r="L697" s="41"/>
      <c r="M697" s="41"/>
      <c r="N697" s="41"/>
      <c r="O697" s="41"/>
      <c r="P697" s="41"/>
      <c r="Q697" s="41"/>
      <c r="R697" s="41"/>
      <c r="S697" s="41"/>
      <c r="T697" s="41"/>
      <c r="U697" s="41"/>
      <c r="V697" s="41"/>
      <c r="W697" s="41"/>
      <c r="X697" s="41"/>
      <c r="Y697" s="41"/>
      <c r="Z697" s="41"/>
      <c r="AA697" s="41"/>
      <c r="AB697" s="41"/>
      <c r="AC697" s="41"/>
      <c r="AD697" s="41"/>
      <c r="AE697" s="41"/>
      <c r="AF697" s="41"/>
      <c r="AG697" s="41"/>
      <c r="AH697" s="41"/>
      <c r="AI697" s="41"/>
    </row>
    <row r="698" spans="1:35" ht="30" customHeight="1">
      <c r="A698" s="41"/>
      <c r="B698" s="41"/>
      <c r="C698" s="41"/>
      <c r="D698" s="41"/>
      <c r="E698" s="121"/>
      <c r="F698" s="122"/>
      <c r="G698" s="122"/>
      <c r="H698" s="41"/>
      <c r="I698" s="41"/>
      <c r="J698" s="41"/>
      <c r="K698" s="41"/>
      <c r="L698" s="41"/>
      <c r="M698" s="41"/>
      <c r="N698" s="41"/>
      <c r="O698" s="41"/>
      <c r="P698" s="41"/>
      <c r="Q698" s="41"/>
      <c r="R698" s="41"/>
      <c r="S698" s="41"/>
      <c r="T698" s="41"/>
      <c r="U698" s="41"/>
      <c r="V698" s="41"/>
      <c r="W698" s="41"/>
      <c r="X698" s="41"/>
      <c r="Y698" s="41"/>
      <c r="Z698" s="41"/>
      <c r="AA698" s="41"/>
      <c r="AB698" s="41"/>
      <c r="AC698" s="41"/>
      <c r="AD698" s="41"/>
      <c r="AE698" s="41"/>
      <c r="AF698" s="41"/>
      <c r="AG698" s="41"/>
      <c r="AH698" s="41"/>
      <c r="AI698" s="41"/>
    </row>
    <row r="699" spans="1:35" ht="30" customHeight="1">
      <c r="A699" s="41"/>
      <c r="B699" s="41"/>
      <c r="C699" s="41"/>
      <c r="D699" s="41"/>
      <c r="E699" s="121"/>
      <c r="F699" s="122"/>
      <c r="G699" s="122"/>
      <c r="H699" s="41"/>
      <c r="I699" s="41"/>
      <c r="J699" s="41"/>
      <c r="K699" s="41"/>
      <c r="L699" s="41"/>
      <c r="M699" s="41"/>
      <c r="N699" s="41"/>
      <c r="O699" s="41"/>
      <c r="P699" s="41"/>
      <c r="Q699" s="41"/>
      <c r="R699" s="41"/>
      <c r="S699" s="41"/>
      <c r="T699" s="41"/>
      <c r="U699" s="41"/>
      <c r="V699" s="41"/>
      <c r="W699" s="41"/>
      <c r="X699" s="41"/>
      <c r="Y699" s="41"/>
      <c r="Z699" s="41"/>
      <c r="AA699" s="41"/>
      <c r="AB699" s="41"/>
      <c r="AC699" s="41"/>
      <c r="AD699" s="41"/>
      <c r="AE699" s="41"/>
      <c r="AF699" s="41"/>
      <c r="AG699" s="41"/>
      <c r="AH699" s="41"/>
      <c r="AI699" s="41"/>
    </row>
    <row r="700" spans="1:35" ht="30" customHeight="1">
      <c r="A700" s="41"/>
      <c r="B700" s="41"/>
      <c r="C700" s="41"/>
      <c r="D700" s="41"/>
      <c r="E700" s="121"/>
      <c r="F700" s="122"/>
      <c r="G700" s="122"/>
      <c r="H700" s="41"/>
      <c r="I700" s="41"/>
      <c r="J700" s="41"/>
      <c r="K700" s="41"/>
      <c r="L700" s="41"/>
      <c r="M700" s="41"/>
      <c r="N700" s="41"/>
      <c r="O700" s="41"/>
      <c r="P700" s="41"/>
      <c r="Q700" s="41"/>
      <c r="R700" s="41"/>
      <c r="S700" s="41"/>
      <c r="T700" s="41"/>
      <c r="U700" s="41"/>
      <c r="V700" s="41"/>
      <c r="W700" s="41"/>
      <c r="X700" s="41"/>
      <c r="Y700" s="41"/>
      <c r="Z700" s="41"/>
      <c r="AA700" s="41"/>
      <c r="AB700" s="41"/>
      <c r="AC700" s="41"/>
      <c r="AD700" s="41"/>
      <c r="AE700" s="41"/>
      <c r="AF700" s="41"/>
      <c r="AG700" s="41"/>
      <c r="AH700" s="41"/>
      <c r="AI700" s="41"/>
    </row>
    <row r="701" spans="1:35" ht="30" customHeight="1">
      <c r="A701" s="41"/>
      <c r="B701" s="41"/>
      <c r="C701" s="41"/>
      <c r="D701" s="41"/>
      <c r="E701" s="121"/>
      <c r="F701" s="122"/>
      <c r="G701" s="122"/>
      <c r="H701" s="41"/>
      <c r="I701" s="41"/>
      <c r="J701" s="41"/>
      <c r="K701" s="41"/>
      <c r="L701" s="41"/>
      <c r="M701" s="41"/>
      <c r="N701" s="41"/>
      <c r="O701" s="41"/>
      <c r="P701" s="41"/>
      <c r="Q701" s="41"/>
      <c r="R701" s="41"/>
      <c r="S701" s="41"/>
      <c r="T701" s="41"/>
      <c r="U701" s="41"/>
      <c r="V701" s="41"/>
      <c r="W701" s="41"/>
      <c r="X701" s="41"/>
      <c r="Y701" s="41"/>
      <c r="Z701" s="41"/>
      <c r="AA701" s="41"/>
      <c r="AB701" s="41"/>
      <c r="AC701" s="41"/>
      <c r="AD701" s="41"/>
      <c r="AE701" s="41"/>
      <c r="AF701" s="41"/>
      <c r="AG701" s="41"/>
      <c r="AH701" s="41"/>
      <c r="AI701" s="41"/>
    </row>
    <row r="702" spans="1:35" ht="30" customHeight="1">
      <c r="A702" s="41"/>
      <c r="B702" s="41"/>
      <c r="C702" s="41"/>
      <c r="D702" s="41"/>
      <c r="E702" s="121"/>
      <c r="F702" s="122"/>
      <c r="G702" s="122"/>
      <c r="H702" s="41"/>
      <c r="I702" s="41"/>
      <c r="J702" s="41"/>
      <c r="K702" s="41"/>
      <c r="L702" s="41"/>
      <c r="M702" s="41"/>
      <c r="N702" s="41"/>
      <c r="O702" s="41"/>
      <c r="P702" s="41"/>
      <c r="Q702" s="41"/>
      <c r="R702" s="41"/>
      <c r="S702" s="41"/>
      <c r="T702" s="41"/>
      <c r="U702" s="41"/>
      <c r="V702" s="41"/>
      <c r="W702" s="41"/>
      <c r="X702" s="41"/>
      <c r="Y702" s="41"/>
      <c r="Z702" s="41"/>
      <c r="AA702" s="41"/>
      <c r="AB702" s="41"/>
      <c r="AC702" s="41"/>
      <c r="AD702" s="41"/>
      <c r="AE702" s="41"/>
      <c r="AF702" s="41"/>
      <c r="AG702" s="41"/>
      <c r="AH702" s="41"/>
      <c r="AI702" s="41"/>
    </row>
    <row r="703" spans="1:35" ht="30" customHeight="1">
      <c r="A703" s="41"/>
      <c r="B703" s="41"/>
      <c r="C703" s="41"/>
      <c r="D703" s="41"/>
      <c r="E703" s="121"/>
      <c r="F703" s="122"/>
      <c r="G703" s="122"/>
      <c r="H703" s="41"/>
      <c r="I703" s="41"/>
      <c r="J703" s="41"/>
      <c r="K703" s="41"/>
      <c r="L703" s="41"/>
      <c r="M703" s="41"/>
      <c r="N703" s="41"/>
      <c r="O703" s="41"/>
      <c r="P703" s="41"/>
      <c r="Q703" s="41"/>
      <c r="R703" s="41"/>
      <c r="S703" s="41"/>
      <c r="T703" s="41"/>
      <c r="U703" s="41"/>
      <c r="V703" s="41"/>
      <c r="W703" s="41"/>
      <c r="X703" s="41"/>
      <c r="Y703" s="41"/>
      <c r="Z703" s="41"/>
      <c r="AA703" s="41"/>
      <c r="AB703" s="41"/>
      <c r="AC703" s="41"/>
      <c r="AD703" s="41"/>
      <c r="AE703" s="41"/>
      <c r="AF703" s="41"/>
      <c r="AG703" s="41"/>
      <c r="AH703" s="41"/>
      <c r="AI703" s="41"/>
    </row>
    <row r="704" spans="1:35" ht="30" customHeight="1">
      <c r="A704" s="41"/>
      <c r="B704" s="41"/>
      <c r="C704" s="41"/>
      <c r="D704" s="41"/>
      <c r="E704" s="121"/>
      <c r="F704" s="122"/>
      <c r="G704" s="122"/>
      <c r="H704" s="41"/>
      <c r="I704" s="41"/>
      <c r="J704" s="41"/>
      <c r="K704" s="41"/>
      <c r="L704" s="41"/>
      <c r="M704" s="41"/>
      <c r="N704" s="41"/>
      <c r="O704" s="41"/>
      <c r="P704" s="41"/>
      <c r="Q704" s="41"/>
      <c r="R704" s="41"/>
      <c r="S704" s="41"/>
      <c r="T704" s="41"/>
      <c r="U704" s="41"/>
      <c r="V704" s="41"/>
      <c r="W704" s="41"/>
      <c r="X704" s="41"/>
      <c r="Y704" s="41"/>
      <c r="Z704" s="41"/>
      <c r="AA704" s="41"/>
      <c r="AB704" s="41"/>
      <c r="AC704" s="41"/>
      <c r="AD704" s="41"/>
      <c r="AE704" s="41"/>
      <c r="AF704" s="41"/>
      <c r="AG704" s="41"/>
      <c r="AH704" s="41"/>
      <c r="AI704" s="41"/>
    </row>
    <row r="705" spans="1:35" ht="30" customHeight="1">
      <c r="A705" s="41"/>
      <c r="B705" s="41"/>
      <c r="C705" s="41"/>
      <c r="D705" s="41"/>
      <c r="E705" s="121"/>
      <c r="F705" s="122"/>
      <c r="G705" s="122"/>
      <c r="H705" s="41"/>
      <c r="I705" s="41"/>
      <c r="J705" s="41"/>
      <c r="K705" s="41"/>
      <c r="L705" s="41"/>
      <c r="M705" s="41"/>
      <c r="N705" s="41"/>
      <c r="O705" s="41"/>
      <c r="P705" s="41"/>
      <c r="Q705" s="41"/>
      <c r="R705" s="41"/>
      <c r="S705" s="41"/>
      <c r="T705" s="41"/>
      <c r="U705" s="41"/>
      <c r="V705" s="41"/>
      <c r="W705" s="41"/>
      <c r="X705" s="41"/>
      <c r="Y705" s="41"/>
      <c r="Z705" s="41"/>
      <c r="AA705" s="41"/>
      <c r="AB705" s="41"/>
      <c r="AC705" s="41"/>
      <c r="AD705" s="41"/>
      <c r="AE705" s="41"/>
      <c r="AF705" s="41"/>
      <c r="AG705" s="41"/>
      <c r="AH705" s="41"/>
      <c r="AI705" s="41"/>
    </row>
    <row r="706" spans="1:35" ht="30" customHeight="1">
      <c r="A706" s="41"/>
      <c r="B706" s="41"/>
      <c r="C706" s="41"/>
      <c r="D706" s="41"/>
      <c r="E706" s="121"/>
      <c r="F706" s="122"/>
      <c r="G706" s="122"/>
      <c r="H706" s="41"/>
      <c r="I706" s="41"/>
      <c r="J706" s="41"/>
      <c r="K706" s="41"/>
      <c r="L706" s="41"/>
      <c r="M706" s="41"/>
      <c r="N706" s="41"/>
      <c r="O706" s="41"/>
      <c r="P706" s="41"/>
      <c r="Q706" s="41"/>
      <c r="R706" s="41"/>
      <c r="S706" s="41"/>
      <c r="T706" s="41"/>
      <c r="U706" s="41"/>
      <c r="V706" s="41"/>
      <c r="W706" s="41"/>
      <c r="X706" s="41"/>
      <c r="Y706" s="41"/>
      <c r="Z706" s="41"/>
      <c r="AA706" s="41"/>
      <c r="AB706" s="41"/>
      <c r="AC706" s="41"/>
      <c r="AD706" s="41"/>
      <c r="AE706" s="41"/>
      <c r="AF706" s="41"/>
      <c r="AG706" s="41"/>
      <c r="AH706" s="41"/>
      <c r="AI706" s="41"/>
    </row>
    <row r="707" spans="1:35" ht="30" customHeight="1">
      <c r="A707" s="41"/>
      <c r="B707" s="41"/>
      <c r="C707" s="41"/>
      <c r="D707" s="41"/>
      <c r="E707" s="121"/>
      <c r="F707" s="122"/>
      <c r="G707" s="122"/>
      <c r="H707" s="41"/>
      <c r="I707" s="41"/>
      <c r="J707" s="41"/>
      <c r="K707" s="41"/>
      <c r="L707" s="41"/>
      <c r="M707" s="41"/>
      <c r="N707" s="41"/>
      <c r="O707" s="41"/>
      <c r="P707" s="41"/>
      <c r="Q707" s="41"/>
      <c r="R707" s="41"/>
      <c r="S707" s="41"/>
      <c r="T707" s="41"/>
      <c r="U707" s="41"/>
      <c r="V707" s="41"/>
      <c r="W707" s="41"/>
      <c r="X707" s="41"/>
      <c r="Y707" s="41"/>
      <c r="Z707" s="41"/>
      <c r="AA707" s="41"/>
      <c r="AB707" s="41"/>
      <c r="AC707" s="41"/>
      <c r="AD707" s="41"/>
      <c r="AE707" s="41"/>
      <c r="AF707" s="41"/>
      <c r="AG707" s="41"/>
      <c r="AH707" s="41"/>
      <c r="AI707" s="41"/>
    </row>
    <row r="708" spans="1:35" ht="30" customHeight="1">
      <c r="A708" s="41"/>
      <c r="B708" s="41"/>
      <c r="C708" s="41"/>
      <c r="D708" s="41"/>
      <c r="E708" s="121"/>
      <c r="F708" s="122"/>
      <c r="G708" s="122"/>
      <c r="H708" s="41"/>
      <c r="I708" s="41"/>
      <c r="J708" s="41"/>
      <c r="K708" s="41"/>
      <c r="L708" s="41"/>
      <c r="M708" s="41"/>
      <c r="N708" s="41"/>
      <c r="O708" s="41"/>
      <c r="P708" s="41"/>
      <c r="Q708" s="41"/>
      <c r="R708" s="41"/>
      <c r="S708" s="41"/>
      <c r="T708" s="41"/>
      <c r="U708" s="41"/>
      <c r="V708" s="41"/>
      <c r="W708" s="41"/>
      <c r="X708" s="41"/>
      <c r="Y708" s="41"/>
      <c r="Z708" s="41"/>
      <c r="AA708" s="41"/>
      <c r="AB708" s="41"/>
      <c r="AC708" s="41"/>
      <c r="AD708" s="41"/>
      <c r="AE708" s="41"/>
      <c r="AF708" s="41"/>
      <c r="AG708" s="41"/>
      <c r="AH708" s="41"/>
      <c r="AI708" s="41"/>
    </row>
    <row r="709" spans="1:35" ht="30" customHeight="1">
      <c r="A709" s="41"/>
      <c r="B709" s="41"/>
      <c r="C709" s="41"/>
      <c r="D709" s="41"/>
      <c r="E709" s="121"/>
      <c r="F709" s="122"/>
      <c r="G709" s="122"/>
      <c r="H709" s="41"/>
      <c r="I709" s="41"/>
      <c r="J709" s="41"/>
      <c r="K709" s="41"/>
      <c r="L709" s="41"/>
      <c r="M709" s="41"/>
      <c r="N709" s="41"/>
      <c r="O709" s="41"/>
      <c r="P709" s="41"/>
      <c r="Q709" s="41"/>
      <c r="R709" s="41"/>
      <c r="S709" s="41"/>
      <c r="T709" s="41"/>
      <c r="U709" s="41"/>
      <c r="V709" s="41"/>
      <c r="W709" s="41"/>
      <c r="X709" s="41"/>
      <c r="Y709" s="41"/>
      <c r="Z709" s="41"/>
      <c r="AA709" s="41"/>
      <c r="AB709" s="41"/>
      <c r="AC709" s="41"/>
      <c r="AD709" s="41"/>
      <c r="AE709" s="41"/>
      <c r="AF709" s="41"/>
      <c r="AG709" s="41"/>
      <c r="AH709" s="41"/>
      <c r="AI709" s="41"/>
    </row>
    <row r="710" spans="1:35" ht="30" customHeight="1">
      <c r="A710" s="41"/>
      <c r="B710" s="41"/>
      <c r="C710" s="41"/>
      <c r="D710" s="41"/>
      <c r="E710" s="121"/>
      <c r="F710" s="122"/>
      <c r="G710" s="122"/>
      <c r="H710" s="41"/>
      <c r="I710" s="41"/>
      <c r="J710" s="41"/>
      <c r="K710" s="41"/>
      <c r="L710" s="41"/>
      <c r="M710" s="41"/>
      <c r="N710" s="41"/>
      <c r="O710" s="41"/>
      <c r="P710" s="41"/>
      <c r="Q710" s="41"/>
      <c r="R710" s="41"/>
      <c r="S710" s="41"/>
      <c r="T710" s="41"/>
      <c r="U710" s="41"/>
      <c r="V710" s="41"/>
      <c r="W710" s="41"/>
      <c r="X710" s="41"/>
      <c r="Y710" s="41"/>
      <c r="Z710" s="41"/>
      <c r="AA710" s="41"/>
      <c r="AB710" s="41"/>
      <c r="AC710" s="41"/>
      <c r="AD710" s="41"/>
      <c r="AE710" s="41"/>
      <c r="AF710" s="41"/>
      <c r="AG710" s="41"/>
      <c r="AH710" s="41"/>
      <c r="AI710" s="41"/>
    </row>
    <row r="711" spans="1:35" ht="30" customHeight="1">
      <c r="A711" s="41"/>
      <c r="B711" s="41"/>
      <c r="C711" s="41"/>
      <c r="D711" s="41"/>
      <c r="E711" s="121"/>
      <c r="F711" s="122"/>
      <c r="G711" s="122"/>
      <c r="H711" s="41"/>
      <c r="I711" s="41"/>
      <c r="J711" s="41"/>
      <c r="K711" s="41"/>
      <c r="L711" s="41"/>
      <c r="M711" s="41"/>
      <c r="N711" s="41"/>
      <c r="O711" s="41"/>
      <c r="P711" s="41"/>
      <c r="Q711" s="41"/>
      <c r="R711" s="41"/>
      <c r="S711" s="41"/>
      <c r="T711" s="41"/>
      <c r="U711" s="41"/>
      <c r="V711" s="41"/>
      <c r="W711" s="41"/>
      <c r="X711" s="41"/>
      <c r="Y711" s="41"/>
      <c r="Z711" s="41"/>
      <c r="AA711" s="41"/>
      <c r="AB711" s="41"/>
      <c r="AC711" s="41"/>
      <c r="AD711" s="41"/>
      <c r="AE711" s="41"/>
      <c r="AF711" s="41"/>
      <c r="AG711" s="41"/>
      <c r="AH711" s="41"/>
      <c r="AI711" s="41"/>
    </row>
    <row r="712" spans="1:35" ht="30" customHeight="1">
      <c r="A712" s="41"/>
      <c r="B712" s="41"/>
      <c r="C712" s="41"/>
      <c r="D712" s="41"/>
      <c r="E712" s="121"/>
      <c r="F712" s="122"/>
      <c r="G712" s="122"/>
      <c r="H712" s="41"/>
      <c r="I712" s="41"/>
      <c r="J712" s="41"/>
      <c r="K712" s="41"/>
      <c r="L712" s="41"/>
      <c r="M712" s="41"/>
      <c r="N712" s="41"/>
      <c r="O712" s="41"/>
      <c r="P712" s="41"/>
      <c r="Q712" s="41"/>
      <c r="R712" s="41"/>
      <c r="S712" s="41"/>
      <c r="T712" s="41"/>
      <c r="U712" s="41"/>
      <c r="V712" s="41"/>
      <c r="W712" s="41"/>
      <c r="X712" s="41"/>
      <c r="Y712" s="41"/>
      <c r="Z712" s="41"/>
      <c r="AA712" s="41"/>
      <c r="AB712" s="41"/>
      <c r="AC712" s="41"/>
      <c r="AD712" s="41"/>
      <c r="AE712" s="41"/>
      <c r="AF712" s="41"/>
      <c r="AG712" s="41"/>
      <c r="AH712" s="41"/>
      <c r="AI712" s="41"/>
    </row>
    <row r="713" spans="1:35" ht="30" customHeight="1">
      <c r="A713" s="41"/>
      <c r="B713" s="41"/>
      <c r="C713" s="41"/>
      <c r="D713" s="41"/>
      <c r="E713" s="121"/>
      <c r="F713" s="122"/>
      <c r="G713" s="122"/>
      <c r="H713" s="41"/>
      <c r="I713" s="41"/>
      <c r="J713" s="41"/>
      <c r="K713" s="41"/>
      <c r="L713" s="41"/>
      <c r="M713" s="41"/>
      <c r="N713" s="41"/>
      <c r="O713" s="41"/>
      <c r="P713" s="41"/>
      <c r="Q713" s="41"/>
      <c r="R713" s="41"/>
      <c r="S713" s="41"/>
      <c r="T713" s="41"/>
      <c r="U713" s="41"/>
      <c r="V713" s="41"/>
      <c r="W713" s="41"/>
      <c r="X713" s="41"/>
      <c r="Y713" s="41"/>
      <c r="Z713" s="41"/>
      <c r="AA713" s="41"/>
      <c r="AB713" s="41"/>
      <c r="AC713" s="41"/>
      <c r="AD713" s="41"/>
      <c r="AE713" s="41"/>
      <c r="AF713" s="41"/>
      <c r="AG713" s="41"/>
      <c r="AH713" s="41"/>
      <c r="AI713" s="41"/>
    </row>
    <row r="714" spans="1:35" ht="30" customHeight="1">
      <c r="A714" s="41"/>
      <c r="B714" s="41"/>
      <c r="C714" s="41"/>
      <c r="D714" s="41"/>
      <c r="E714" s="121"/>
      <c r="F714" s="122"/>
      <c r="G714" s="122"/>
      <c r="H714" s="41"/>
      <c r="I714" s="41"/>
      <c r="J714" s="41"/>
      <c r="K714" s="41"/>
      <c r="L714" s="41"/>
      <c r="M714" s="41"/>
      <c r="N714" s="41"/>
      <c r="O714" s="41"/>
      <c r="P714" s="41"/>
      <c r="Q714" s="41"/>
      <c r="R714" s="41"/>
      <c r="S714" s="41"/>
      <c r="T714" s="41"/>
      <c r="U714" s="41"/>
      <c r="V714" s="41"/>
      <c r="W714" s="41"/>
      <c r="X714" s="41"/>
      <c r="Y714" s="41"/>
      <c r="Z714" s="41"/>
      <c r="AA714" s="41"/>
      <c r="AB714" s="41"/>
      <c r="AC714" s="41"/>
      <c r="AD714" s="41"/>
      <c r="AE714" s="41"/>
      <c r="AF714" s="41"/>
      <c r="AG714" s="41"/>
      <c r="AH714" s="41"/>
      <c r="AI714" s="41"/>
    </row>
    <row r="715" spans="1:35" ht="30" customHeight="1">
      <c r="A715" s="41"/>
      <c r="B715" s="41"/>
      <c r="C715" s="41"/>
      <c r="D715" s="41"/>
      <c r="E715" s="121"/>
      <c r="F715" s="122"/>
      <c r="G715" s="122"/>
      <c r="H715" s="41"/>
      <c r="I715" s="41"/>
      <c r="J715" s="41"/>
      <c r="K715" s="41"/>
      <c r="L715" s="41"/>
      <c r="M715" s="41"/>
      <c r="N715" s="41"/>
      <c r="O715" s="41"/>
      <c r="P715" s="41"/>
      <c r="Q715" s="41"/>
      <c r="R715" s="41"/>
      <c r="S715" s="41"/>
      <c r="T715" s="41"/>
      <c r="U715" s="41"/>
      <c r="V715" s="41"/>
      <c r="W715" s="41"/>
      <c r="X715" s="41"/>
      <c r="Y715" s="41"/>
      <c r="Z715" s="41"/>
      <c r="AA715" s="41"/>
      <c r="AB715" s="41"/>
      <c r="AC715" s="41"/>
      <c r="AD715" s="41"/>
      <c r="AE715" s="41"/>
      <c r="AF715" s="41"/>
      <c r="AG715" s="41"/>
      <c r="AH715" s="41"/>
      <c r="AI715" s="41"/>
    </row>
    <row r="716" spans="1:35" ht="30" customHeight="1">
      <c r="A716" s="41"/>
      <c r="B716" s="41"/>
      <c r="C716" s="41"/>
      <c r="D716" s="41"/>
      <c r="E716" s="121"/>
      <c r="F716" s="122"/>
      <c r="G716" s="122"/>
      <c r="H716" s="41"/>
      <c r="I716" s="41"/>
      <c r="J716" s="41"/>
      <c r="K716" s="41"/>
      <c r="L716" s="41"/>
      <c r="M716" s="41"/>
      <c r="N716" s="41"/>
      <c r="O716" s="41"/>
      <c r="P716" s="41"/>
      <c r="Q716" s="41"/>
      <c r="R716" s="41"/>
      <c r="S716" s="41"/>
      <c r="T716" s="41"/>
      <c r="U716" s="41"/>
      <c r="V716" s="41"/>
      <c r="W716" s="41"/>
      <c r="X716" s="41"/>
      <c r="Y716" s="41"/>
      <c r="Z716" s="41"/>
      <c r="AA716" s="41"/>
      <c r="AB716" s="41"/>
      <c r="AC716" s="41"/>
      <c r="AD716" s="41"/>
      <c r="AE716" s="41"/>
      <c r="AF716" s="41"/>
      <c r="AG716" s="41"/>
      <c r="AH716" s="41"/>
      <c r="AI716" s="41"/>
    </row>
    <row r="717" spans="1:35" ht="30" customHeight="1">
      <c r="A717" s="41"/>
      <c r="B717" s="41"/>
      <c r="C717" s="41"/>
      <c r="D717" s="41"/>
      <c r="E717" s="121"/>
      <c r="F717" s="122"/>
      <c r="G717" s="122"/>
      <c r="H717" s="41"/>
      <c r="I717" s="41"/>
      <c r="J717" s="41"/>
      <c r="K717" s="41"/>
      <c r="L717" s="41"/>
      <c r="M717" s="41"/>
      <c r="N717" s="41"/>
      <c r="O717" s="41"/>
      <c r="P717" s="41"/>
      <c r="Q717" s="41"/>
      <c r="R717" s="41"/>
      <c r="S717" s="41"/>
      <c r="T717" s="41"/>
      <c r="U717" s="41"/>
      <c r="V717" s="41"/>
      <c r="W717" s="41"/>
      <c r="X717" s="41"/>
      <c r="Y717" s="41"/>
      <c r="Z717" s="41"/>
      <c r="AA717" s="41"/>
      <c r="AB717" s="41"/>
      <c r="AC717" s="41"/>
      <c r="AD717" s="41"/>
      <c r="AE717" s="41"/>
      <c r="AF717" s="41"/>
      <c r="AG717" s="41"/>
      <c r="AH717" s="41"/>
      <c r="AI717" s="41"/>
    </row>
    <row r="718" spans="1:35" ht="30" customHeight="1">
      <c r="A718" s="41"/>
      <c r="B718" s="41"/>
      <c r="C718" s="41"/>
      <c r="D718" s="41"/>
      <c r="E718" s="121"/>
      <c r="F718" s="122"/>
      <c r="G718" s="122"/>
      <c r="H718" s="41"/>
      <c r="I718" s="41"/>
      <c r="J718" s="41"/>
      <c r="K718" s="41"/>
      <c r="L718" s="41"/>
      <c r="M718" s="41"/>
      <c r="N718" s="41"/>
      <c r="O718" s="41"/>
      <c r="P718" s="41"/>
      <c r="Q718" s="41"/>
      <c r="R718" s="41"/>
      <c r="S718" s="41"/>
      <c r="T718" s="41"/>
      <c r="U718" s="41"/>
      <c r="V718" s="41"/>
      <c r="W718" s="41"/>
      <c r="X718" s="41"/>
      <c r="Y718" s="41"/>
      <c r="Z718" s="41"/>
      <c r="AA718" s="41"/>
      <c r="AB718" s="41"/>
      <c r="AC718" s="41"/>
      <c r="AD718" s="41"/>
      <c r="AE718" s="41"/>
      <c r="AF718" s="41"/>
      <c r="AG718" s="41"/>
      <c r="AH718" s="41"/>
      <c r="AI718" s="41"/>
    </row>
    <row r="719" spans="1:35" ht="30" customHeight="1">
      <c r="A719" s="41"/>
      <c r="B719" s="41"/>
      <c r="C719" s="41"/>
      <c r="D719" s="41"/>
      <c r="E719" s="121"/>
      <c r="F719" s="122"/>
      <c r="G719" s="122"/>
      <c r="H719" s="41"/>
      <c r="I719" s="41"/>
      <c r="J719" s="41"/>
      <c r="K719" s="41"/>
      <c r="L719" s="41"/>
      <c r="M719" s="41"/>
      <c r="N719" s="41"/>
      <c r="O719" s="41"/>
      <c r="P719" s="41"/>
      <c r="Q719" s="41"/>
      <c r="R719" s="41"/>
      <c r="S719" s="41"/>
      <c r="T719" s="41"/>
      <c r="U719" s="41"/>
      <c r="V719" s="41"/>
      <c r="W719" s="41"/>
      <c r="X719" s="41"/>
      <c r="Y719" s="41"/>
      <c r="Z719" s="41"/>
      <c r="AA719" s="41"/>
      <c r="AB719" s="41"/>
      <c r="AC719" s="41"/>
      <c r="AD719" s="41"/>
      <c r="AE719" s="41"/>
      <c r="AF719" s="41"/>
      <c r="AG719" s="41"/>
      <c r="AH719" s="41"/>
      <c r="AI719" s="41"/>
    </row>
    <row r="720" spans="1:35" ht="30" customHeight="1">
      <c r="A720" s="41"/>
      <c r="B720" s="41"/>
      <c r="C720" s="41"/>
      <c r="D720" s="41"/>
      <c r="E720" s="121"/>
      <c r="F720" s="122"/>
      <c r="G720" s="122"/>
      <c r="H720" s="41"/>
      <c r="I720" s="41"/>
      <c r="J720" s="41"/>
      <c r="K720" s="41"/>
      <c r="L720" s="41"/>
      <c r="M720" s="41"/>
      <c r="N720" s="41"/>
      <c r="O720" s="41"/>
      <c r="P720" s="41"/>
      <c r="Q720" s="41"/>
      <c r="R720" s="41"/>
      <c r="S720" s="41"/>
      <c r="T720" s="41"/>
      <c r="U720" s="41"/>
      <c r="V720" s="41"/>
      <c r="W720" s="41"/>
      <c r="X720" s="41"/>
      <c r="Y720" s="41"/>
      <c r="Z720" s="41"/>
      <c r="AA720" s="41"/>
      <c r="AB720" s="41"/>
      <c r="AC720" s="41"/>
      <c r="AD720" s="41"/>
      <c r="AE720" s="41"/>
      <c r="AF720" s="41"/>
      <c r="AG720" s="41"/>
      <c r="AH720" s="41"/>
      <c r="AI720" s="41"/>
    </row>
    <row r="721" spans="1:35" ht="30" customHeight="1">
      <c r="A721" s="41"/>
      <c r="B721" s="41"/>
      <c r="C721" s="41"/>
      <c r="D721" s="41"/>
      <c r="E721" s="121"/>
      <c r="F721" s="122"/>
      <c r="G721" s="122"/>
      <c r="H721" s="41"/>
      <c r="I721" s="41"/>
      <c r="J721" s="41"/>
      <c r="K721" s="41"/>
      <c r="L721" s="41"/>
      <c r="M721" s="41"/>
      <c r="N721" s="41"/>
      <c r="O721" s="41"/>
      <c r="P721" s="41"/>
      <c r="Q721" s="41"/>
      <c r="R721" s="41"/>
      <c r="S721" s="41"/>
      <c r="T721" s="41"/>
      <c r="U721" s="41"/>
      <c r="V721" s="41"/>
      <c r="W721" s="41"/>
      <c r="X721" s="41"/>
      <c r="Y721" s="41"/>
      <c r="Z721" s="41"/>
      <c r="AA721" s="41"/>
      <c r="AB721" s="41"/>
      <c r="AC721" s="41"/>
      <c r="AD721" s="41"/>
      <c r="AE721" s="41"/>
      <c r="AF721" s="41"/>
      <c r="AG721" s="41"/>
      <c r="AH721" s="41"/>
      <c r="AI721" s="41"/>
    </row>
    <row r="722" spans="1:35" ht="30" customHeight="1">
      <c r="A722" s="41"/>
      <c r="B722" s="41"/>
      <c r="C722" s="41"/>
      <c r="D722" s="41"/>
      <c r="E722" s="121"/>
      <c r="F722" s="122"/>
      <c r="G722" s="122"/>
      <c r="H722" s="41"/>
      <c r="I722" s="41"/>
      <c r="J722" s="41"/>
      <c r="K722" s="41"/>
      <c r="L722" s="41"/>
      <c r="M722" s="41"/>
      <c r="N722" s="41"/>
      <c r="O722" s="41"/>
      <c r="P722" s="41"/>
      <c r="Q722" s="41"/>
      <c r="R722" s="41"/>
      <c r="S722" s="41"/>
      <c r="T722" s="41"/>
      <c r="U722" s="41"/>
      <c r="V722" s="41"/>
      <c r="W722" s="41"/>
      <c r="X722" s="41"/>
      <c r="Y722" s="41"/>
      <c r="Z722" s="41"/>
      <c r="AA722" s="41"/>
      <c r="AB722" s="41"/>
      <c r="AC722" s="41"/>
      <c r="AD722" s="41"/>
      <c r="AE722" s="41"/>
      <c r="AF722" s="41"/>
      <c r="AG722" s="41"/>
      <c r="AH722" s="41"/>
      <c r="AI722" s="41"/>
    </row>
    <row r="723" spans="1:35" ht="30" customHeight="1">
      <c r="A723" s="41"/>
      <c r="B723" s="41"/>
      <c r="C723" s="41"/>
      <c r="D723" s="41"/>
      <c r="E723" s="121"/>
      <c r="F723" s="122"/>
      <c r="G723" s="122"/>
      <c r="H723" s="41"/>
      <c r="I723" s="41"/>
      <c r="J723" s="41"/>
      <c r="K723" s="41"/>
      <c r="L723" s="41"/>
      <c r="M723" s="41"/>
      <c r="N723" s="41"/>
      <c r="O723" s="41"/>
      <c r="P723" s="41"/>
      <c r="Q723" s="41"/>
      <c r="R723" s="41"/>
      <c r="S723" s="41"/>
      <c r="T723" s="41"/>
      <c r="U723" s="41"/>
      <c r="V723" s="41"/>
      <c r="W723" s="41"/>
      <c r="X723" s="41"/>
      <c r="Y723" s="41"/>
      <c r="Z723" s="41"/>
      <c r="AA723" s="41"/>
      <c r="AB723" s="41"/>
      <c r="AC723" s="41"/>
      <c r="AD723" s="41"/>
      <c r="AE723" s="41"/>
      <c r="AF723" s="41"/>
      <c r="AG723" s="41"/>
      <c r="AH723" s="41"/>
      <c r="AI723" s="41"/>
    </row>
    <row r="724" spans="1:35" ht="30" customHeight="1">
      <c r="A724" s="41"/>
      <c r="B724" s="41"/>
      <c r="C724" s="41"/>
      <c r="D724" s="41"/>
      <c r="E724" s="121"/>
      <c r="F724" s="122"/>
      <c r="G724" s="122"/>
      <c r="H724" s="41"/>
      <c r="I724" s="41"/>
      <c r="J724" s="41"/>
      <c r="K724" s="41"/>
      <c r="L724" s="41"/>
      <c r="M724" s="41"/>
      <c r="N724" s="41"/>
      <c r="O724" s="41"/>
      <c r="P724" s="41"/>
      <c r="Q724" s="41"/>
      <c r="R724" s="41"/>
      <c r="S724" s="41"/>
      <c r="T724" s="41"/>
      <c r="U724" s="41"/>
      <c r="V724" s="41"/>
      <c r="W724" s="41"/>
      <c r="X724" s="41"/>
      <c r="Y724" s="41"/>
      <c r="Z724" s="41"/>
      <c r="AA724" s="41"/>
      <c r="AB724" s="41"/>
      <c r="AC724" s="41"/>
      <c r="AD724" s="41"/>
      <c r="AE724" s="41"/>
      <c r="AF724" s="41"/>
      <c r="AG724" s="41"/>
      <c r="AH724" s="41"/>
      <c r="AI724" s="41"/>
    </row>
    <row r="725" spans="1:35" ht="30" customHeight="1">
      <c r="A725" s="41"/>
      <c r="B725" s="41"/>
      <c r="C725" s="41"/>
      <c r="D725" s="41"/>
      <c r="E725" s="121"/>
      <c r="F725" s="122"/>
      <c r="G725" s="122"/>
      <c r="H725" s="41"/>
      <c r="I725" s="41"/>
      <c r="J725" s="41"/>
      <c r="K725" s="41"/>
      <c r="L725" s="41"/>
      <c r="M725" s="41"/>
      <c r="N725" s="41"/>
      <c r="O725" s="41"/>
      <c r="P725" s="41"/>
      <c r="Q725" s="41"/>
      <c r="R725" s="41"/>
      <c r="S725" s="41"/>
      <c r="T725" s="41"/>
      <c r="U725" s="41"/>
      <c r="V725" s="41"/>
      <c r="W725" s="41"/>
      <c r="X725" s="41"/>
      <c r="Y725" s="41"/>
      <c r="Z725" s="41"/>
      <c r="AA725" s="41"/>
      <c r="AB725" s="41"/>
      <c r="AC725" s="41"/>
      <c r="AD725" s="41"/>
      <c r="AE725" s="41"/>
      <c r="AF725" s="41"/>
      <c r="AG725" s="41"/>
      <c r="AH725" s="41"/>
      <c r="AI725" s="41"/>
    </row>
    <row r="726" spans="1:35" ht="30" customHeight="1">
      <c r="A726" s="41"/>
      <c r="B726" s="41"/>
      <c r="C726" s="41"/>
      <c r="D726" s="41"/>
      <c r="E726" s="121"/>
      <c r="F726" s="122"/>
      <c r="G726" s="122"/>
      <c r="H726" s="41"/>
      <c r="I726" s="41"/>
      <c r="J726" s="41"/>
      <c r="K726" s="41"/>
      <c r="L726" s="41"/>
      <c r="M726" s="41"/>
      <c r="N726" s="41"/>
      <c r="O726" s="41"/>
      <c r="P726" s="41"/>
      <c r="Q726" s="41"/>
      <c r="R726" s="41"/>
      <c r="S726" s="41"/>
      <c r="T726" s="41"/>
      <c r="U726" s="41"/>
      <c r="V726" s="41"/>
      <c r="W726" s="41"/>
      <c r="X726" s="41"/>
      <c r="Y726" s="41"/>
      <c r="Z726" s="41"/>
      <c r="AA726" s="41"/>
      <c r="AB726" s="41"/>
      <c r="AC726" s="41"/>
      <c r="AD726" s="41"/>
      <c r="AE726" s="41"/>
      <c r="AF726" s="41"/>
      <c r="AG726" s="41"/>
      <c r="AH726" s="41"/>
      <c r="AI726" s="41"/>
    </row>
    <row r="727" spans="1:35" ht="30" customHeight="1">
      <c r="A727" s="41"/>
      <c r="B727" s="41"/>
      <c r="C727" s="41"/>
      <c r="D727" s="41"/>
      <c r="E727" s="121"/>
      <c r="F727" s="122"/>
      <c r="G727" s="122"/>
      <c r="H727" s="41"/>
      <c r="I727" s="41"/>
      <c r="J727" s="41"/>
      <c r="K727" s="41"/>
      <c r="L727" s="41"/>
      <c r="M727" s="41"/>
      <c r="N727" s="41"/>
      <c r="O727" s="41"/>
      <c r="P727" s="41"/>
      <c r="Q727" s="41"/>
      <c r="R727" s="41"/>
      <c r="S727" s="41"/>
      <c r="T727" s="41"/>
      <c r="U727" s="41"/>
      <c r="V727" s="41"/>
      <c r="W727" s="41"/>
      <c r="X727" s="41"/>
      <c r="Y727" s="41"/>
      <c r="Z727" s="41"/>
      <c r="AA727" s="41"/>
      <c r="AB727" s="41"/>
      <c r="AC727" s="41"/>
      <c r="AD727" s="41"/>
      <c r="AE727" s="41"/>
      <c r="AF727" s="41"/>
      <c r="AG727" s="41"/>
      <c r="AH727" s="41"/>
      <c r="AI727" s="41"/>
    </row>
    <row r="728" spans="1:35" ht="30" customHeight="1">
      <c r="A728" s="41"/>
      <c r="B728" s="41"/>
      <c r="C728" s="41"/>
      <c r="D728" s="41"/>
      <c r="E728" s="121"/>
      <c r="F728" s="122"/>
      <c r="G728" s="122"/>
      <c r="H728" s="41"/>
      <c r="I728" s="41"/>
      <c r="J728" s="41"/>
      <c r="K728" s="41"/>
      <c r="L728" s="41"/>
      <c r="M728" s="41"/>
      <c r="N728" s="41"/>
      <c r="O728" s="41"/>
      <c r="P728" s="41"/>
      <c r="Q728" s="41"/>
      <c r="R728" s="41"/>
      <c r="S728" s="41"/>
      <c r="T728" s="41"/>
      <c r="U728" s="41"/>
      <c r="V728" s="41"/>
      <c r="W728" s="41"/>
      <c r="X728" s="41"/>
      <c r="Y728" s="41"/>
      <c r="Z728" s="41"/>
      <c r="AA728" s="41"/>
      <c r="AB728" s="41"/>
      <c r="AC728" s="41"/>
      <c r="AD728" s="41"/>
      <c r="AE728" s="41"/>
      <c r="AF728" s="41"/>
      <c r="AG728" s="41"/>
      <c r="AH728" s="41"/>
      <c r="AI728" s="41"/>
    </row>
    <row r="729" spans="1:35" ht="30" customHeight="1">
      <c r="A729" s="41"/>
      <c r="B729" s="41"/>
      <c r="C729" s="41"/>
      <c r="D729" s="41"/>
      <c r="E729" s="121"/>
      <c r="F729" s="122"/>
      <c r="G729" s="122"/>
      <c r="H729" s="41"/>
      <c r="I729" s="41"/>
      <c r="J729" s="41"/>
      <c r="K729" s="41"/>
      <c r="L729" s="41"/>
      <c r="M729" s="41"/>
      <c r="N729" s="41"/>
      <c r="O729" s="41"/>
      <c r="P729" s="41"/>
      <c r="Q729" s="41"/>
      <c r="R729" s="41"/>
      <c r="S729" s="41"/>
      <c r="T729" s="41"/>
      <c r="U729" s="41"/>
      <c r="V729" s="41"/>
      <c r="W729" s="41"/>
      <c r="X729" s="41"/>
      <c r="Y729" s="41"/>
      <c r="Z729" s="41"/>
      <c r="AA729" s="41"/>
      <c r="AB729" s="41"/>
      <c r="AC729" s="41"/>
      <c r="AD729" s="41"/>
      <c r="AE729" s="41"/>
      <c r="AF729" s="41"/>
      <c r="AG729" s="41"/>
      <c r="AH729" s="41"/>
      <c r="AI729" s="41"/>
    </row>
    <row r="730" spans="1:35" ht="30" customHeight="1">
      <c r="A730" s="41"/>
      <c r="B730" s="41"/>
      <c r="C730" s="41"/>
      <c r="D730" s="41"/>
      <c r="E730" s="121"/>
      <c r="F730" s="122"/>
      <c r="G730" s="122"/>
      <c r="H730" s="41"/>
      <c r="I730" s="41"/>
      <c r="J730" s="41"/>
      <c r="K730" s="41"/>
      <c r="L730" s="41"/>
      <c r="M730" s="41"/>
      <c r="N730" s="41"/>
      <c r="O730" s="41"/>
      <c r="P730" s="41"/>
      <c r="Q730" s="41"/>
      <c r="R730" s="41"/>
      <c r="S730" s="41"/>
      <c r="T730" s="41"/>
      <c r="U730" s="41"/>
      <c r="V730" s="41"/>
      <c r="W730" s="41"/>
      <c r="X730" s="41"/>
      <c r="Y730" s="41"/>
      <c r="Z730" s="41"/>
      <c r="AA730" s="41"/>
      <c r="AB730" s="41"/>
      <c r="AC730" s="41"/>
      <c r="AD730" s="41"/>
      <c r="AE730" s="41"/>
      <c r="AF730" s="41"/>
      <c r="AG730" s="41"/>
      <c r="AH730" s="41"/>
      <c r="AI730" s="41"/>
    </row>
    <row r="731" spans="1:35" ht="30" customHeight="1">
      <c r="A731" s="41"/>
      <c r="B731" s="41"/>
      <c r="C731" s="41"/>
      <c r="D731" s="41"/>
      <c r="E731" s="121"/>
      <c r="F731" s="122"/>
      <c r="G731" s="122"/>
      <c r="H731" s="41"/>
      <c r="I731" s="41"/>
      <c r="J731" s="41"/>
      <c r="K731" s="41"/>
      <c r="L731" s="41"/>
      <c r="M731" s="41"/>
      <c r="N731" s="41"/>
      <c r="O731" s="41"/>
      <c r="P731" s="41"/>
      <c r="Q731" s="41"/>
      <c r="R731" s="41"/>
      <c r="S731" s="41"/>
      <c r="T731" s="41"/>
      <c r="U731" s="41"/>
      <c r="V731" s="41"/>
      <c r="W731" s="41"/>
      <c r="X731" s="41"/>
      <c r="Y731" s="41"/>
      <c r="Z731" s="41"/>
      <c r="AA731" s="41"/>
      <c r="AB731" s="41"/>
      <c r="AC731" s="41"/>
      <c r="AD731" s="41"/>
      <c r="AE731" s="41"/>
      <c r="AF731" s="41"/>
      <c r="AG731" s="41"/>
      <c r="AH731" s="41"/>
      <c r="AI731" s="41"/>
    </row>
    <row r="732" spans="1:35" ht="30" customHeight="1">
      <c r="A732" s="41"/>
      <c r="B732" s="41"/>
      <c r="C732" s="41"/>
      <c r="D732" s="41"/>
      <c r="E732" s="121"/>
      <c r="F732" s="122"/>
      <c r="G732" s="122"/>
      <c r="H732" s="41"/>
      <c r="I732" s="41"/>
      <c r="J732" s="41"/>
      <c r="K732" s="41"/>
      <c r="L732" s="41"/>
      <c r="M732" s="41"/>
      <c r="N732" s="41"/>
      <c r="O732" s="41"/>
      <c r="P732" s="41"/>
      <c r="Q732" s="41"/>
      <c r="R732" s="41"/>
      <c r="S732" s="41"/>
      <c r="T732" s="41"/>
      <c r="U732" s="41"/>
      <c r="V732" s="41"/>
      <c r="W732" s="41"/>
      <c r="X732" s="41"/>
      <c r="Y732" s="41"/>
      <c r="Z732" s="41"/>
      <c r="AA732" s="41"/>
      <c r="AB732" s="41"/>
      <c r="AC732" s="41"/>
      <c r="AD732" s="41"/>
      <c r="AE732" s="41"/>
      <c r="AF732" s="41"/>
      <c r="AG732" s="41"/>
      <c r="AH732" s="41"/>
      <c r="AI732" s="41"/>
    </row>
    <row r="733" spans="1:35" ht="30" customHeight="1">
      <c r="A733" s="41"/>
      <c r="B733" s="41"/>
      <c r="C733" s="41"/>
      <c r="D733" s="41"/>
      <c r="E733" s="121"/>
      <c r="F733" s="122"/>
      <c r="G733" s="122"/>
      <c r="H733" s="41"/>
      <c r="I733" s="41"/>
      <c r="J733" s="41"/>
      <c r="K733" s="41"/>
      <c r="L733" s="41"/>
      <c r="M733" s="41"/>
      <c r="N733" s="41"/>
      <c r="O733" s="41"/>
      <c r="P733" s="41"/>
      <c r="Q733" s="41"/>
      <c r="R733" s="41"/>
      <c r="S733" s="41"/>
      <c r="T733" s="41"/>
      <c r="U733" s="41"/>
      <c r="V733" s="41"/>
      <c r="W733" s="41"/>
      <c r="X733" s="41"/>
      <c r="Y733" s="41"/>
      <c r="Z733" s="41"/>
      <c r="AA733" s="41"/>
      <c r="AB733" s="41"/>
      <c r="AC733" s="41"/>
      <c r="AD733" s="41"/>
      <c r="AE733" s="41"/>
      <c r="AF733" s="41"/>
      <c r="AG733" s="41"/>
      <c r="AH733" s="41"/>
      <c r="AI733" s="41"/>
    </row>
    <row r="734" spans="1:35" ht="30" customHeight="1">
      <c r="A734" s="41"/>
      <c r="B734" s="41"/>
      <c r="C734" s="41"/>
      <c r="D734" s="41"/>
      <c r="E734" s="121"/>
      <c r="F734" s="122"/>
      <c r="G734" s="122"/>
      <c r="H734" s="41"/>
      <c r="I734" s="41"/>
      <c r="J734" s="41"/>
      <c r="K734" s="41"/>
      <c r="L734" s="41"/>
      <c r="M734" s="41"/>
      <c r="N734" s="41"/>
      <c r="O734" s="41"/>
      <c r="P734" s="41"/>
      <c r="Q734" s="41"/>
      <c r="R734" s="41"/>
      <c r="S734" s="41"/>
      <c r="T734" s="41"/>
      <c r="U734" s="41"/>
      <c r="V734" s="41"/>
      <c r="W734" s="41"/>
      <c r="X734" s="41"/>
      <c r="Y734" s="41"/>
      <c r="Z734" s="41"/>
      <c r="AA734" s="41"/>
      <c r="AB734" s="41"/>
      <c r="AC734" s="41"/>
      <c r="AD734" s="41"/>
      <c r="AE734" s="41"/>
      <c r="AF734" s="41"/>
      <c r="AG734" s="41"/>
      <c r="AH734" s="41"/>
      <c r="AI734" s="41"/>
    </row>
    <row r="735" spans="1:35" ht="30" customHeight="1">
      <c r="A735" s="41"/>
      <c r="B735" s="41"/>
      <c r="C735" s="41"/>
      <c r="D735" s="41"/>
      <c r="E735" s="121"/>
      <c r="F735" s="122"/>
      <c r="G735" s="122"/>
      <c r="H735" s="41"/>
      <c r="I735" s="41"/>
      <c r="J735" s="41"/>
      <c r="K735" s="41"/>
      <c r="L735" s="41"/>
      <c r="M735" s="41"/>
      <c r="N735" s="41"/>
      <c r="O735" s="41"/>
      <c r="P735" s="41"/>
      <c r="Q735" s="41"/>
      <c r="R735" s="41"/>
      <c r="S735" s="41"/>
      <c r="T735" s="41"/>
      <c r="U735" s="41"/>
      <c r="V735" s="41"/>
      <c r="W735" s="41"/>
      <c r="X735" s="41"/>
      <c r="Y735" s="41"/>
      <c r="Z735" s="41"/>
      <c r="AA735" s="41"/>
      <c r="AB735" s="41"/>
      <c r="AC735" s="41"/>
      <c r="AD735" s="41"/>
      <c r="AE735" s="41"/>
      <c r="AF735" s="41"/>
      <c r="AG735" s="41"/>
      <c r="AH735" s="41"/>
      <c r="AI735" s="41"/>
    </row>
    <row r="736" spans="1:35" ht="30" customHeight="1">
      <c r="A736" s="41"/>
      <c r="B736" s="41"/>
      <c r="C736" s="41"/>
      <c r="D736" s="41"/>
      <c r="E736" s="121"/>
      <c r="F736" s="122"/>
      <c r="G736" s="122"/>
      <c r="H736" s="41"/>
      <c r="I736" s="41"/>
      <c r="J736" s="41"/>
      <c r="K736" s="41"/>
      <c r="L736" s="41"/>
      <c r="M736" s="41"/>
      <c r="N736" s="41"/>
      <c r="O736" s="41"/>
      <c r="P736" s="41"/>
      <c r="Q736" s="41"/>
      <c r="R736" s="41"/>
      <c r="S736" s="41"/>
      <c r="T736" s="41"/>
      <c r="U736" s="41"/>
      <c r="V736" s="41"/>
      <c r="W736" s="41"/>
      <c r="X736" s="41"/>
      <c r="Y736" s="41"/>
      <c r="Z736" s="41"/>
      <c r="AA736" s="41"/>
      <c r="AB736" s="41"/>
      <c r="AC736" s="41"/>
      <c r="AD736" s="41"/>
      <c r="AE736" s="41"/>
      <c r="AF736" s="41"/>
      <c r="AG736" s="41"/>
      <c r="AH736" s="41"/>
      <c r="AI736" s="41"/>
    </row>
    <row r="737" spans="1:35" ht="30" customHeight="1">
      <c r="A737" s="41"/>
      <c r="B737" s="41"/>
      <c r="C737" s="41"/>
      <c r="D737" s="41"/>
      <c r="E737" s="121"/>
      <c r="F737" s="122"/>
      <c r="G737" s="122"/>
      <c r="H737" s="41"/>
      <c r="I737" s="41"/>
      <c r="J737" s="41"/>
      <c r="K737" s="41"/>
      <c r="L737" s="41"/>
      <c r="M737" s="41"/>
      <c r="N737" s="41"/>
      <c r="O737" s="41"/>
      <c r="P737" s="41"/>
      <c r="Q737" s="41"/>
      <c r="R737" s="41"/>
      <c r="S737" s="41"/>
      <c r="T737" s="41"/>
      <c r="U737" s="41"/>
      <c r="V737" s="41"/>
      <c r="W737" s="41"/>
      <c r="X737" s="41"/>
      <c r="Y737" s="41"/>
      <c r="Z737" s="41"/>
      <c r="AA737" s="41"/>
      <c r="AB737" s="41"/>
      <c r="AC737" s="41"/>
      <c r="AD737" s="41"/>
      <c r="AE737" s="41"/>
      <c r="AF737" s="41"/>
      <c r="AG737" s="41"/>
      <c r="AH737" s="41"/>
      <c r="AI737" s="41"/>
    </row>
    <row r="738" spans="1:35" ht="30" customHeight="1">
      <c r="A738" s="41"/>
      <c r="B738" s="41"/>
      <c r="C738" s="41"/>
      <c r="D738" s="41"/>
      <c r="E738" s="121"/>
      <c r="F738" s="122"/>
      <c r="G738" s="122"/>
      <c r="H738" s="41"/>
      <c r="I738" s="41"/>
      <c r="J738" s="41"/>
      <c r="K738" s="41"/>
      <c r="L738" s="41"/>
      <c r="M738" s="41"/>
      <c r="N738" s="41"/>
      <c r="O738" s="41"/>
      <c r="P738" s="41"/>
      <c r="Q738" s="41"/>
      <c r="R738" s="41"/>
      <c r="S738" s="41"/>
      <c r="T738" s="41"/>
      <c r="U738" s="41"/>
      <c r="V738" s="41"/>
      <c r="W738" s="41"/>
      <c r="X738" s="41"/>
      <c r="Y738" s="41"/>
      <c r="Z738" s="41"/>
      <c r="AA738" s="41"/>
      <c r="AB738" s="41"/>
      <c r="AC738" s="41"/>
      <c r="AD738" s="41"/>
      <c r="AE738" s="41"/>
      <c r="AF738" s="41"/>
      <c r="AG738" s="41"/>
      <c r="AH738" s="41"/>
      <c r="AI738" s="41"/>
    </row>
    <row r="739" spans="1:35" ht="30" customHeight="1">
      <c r="A739" s="41"/>
      <c r="B739" s="41"/>
      <c r="C739" s="41"/>
      <c r="D739" s="41"/>
      <c r="E739" s="121"/>
      <c r="F739" s="122"/>
      <c r="G739" s="122"/>
      <c r="H739" s="41"/>
      <c r="I739" s="41"/>
      <c r="J739" s="41"/>
      <c r="K739" s="41"/>
      <c r="L739" s="41"/>
      <c r="M739" s="41"/>
      <c r="N739" s="41"/>
      <c r="O739" s="41"/>
      <c r="P739" s="41"/>
      <c r="Q739" s="41"/>
      <c r="R739" s="41"/>
      <c r="S739" s="41"/>
      <c r="T739" s="41"/>
      <c r="U739" s="41"/>
      <c r="V739" s="41"/>
      <c r="W739" s="41"/>
      <c r="X739" s="41"/>
      <c r="Y739" s="41"/>
      <c r="Z739" s="41"/>
      <c r="AA739" s="41"/>
      <c r="AB739" s="41"/>
      <c r="AC739" s="41"/>
      <c r="AD739" s="41"/>
      <c r="AE739" s="41"/>
      <c r="AF739" s="41"/>
      <c r="AG739" s="41"/>
      <c r="AH739" s="41"/>
      <c r="AI739" s="41"/>
    </row>
    <row r="740" spans="1:35" ht="30" customHeight="1">
      <c r="A740" s="41"/>
      <c r="B740" s="41"/>
      <c r="C740" s="41"/>
      <c r="D740" s="41"/>
      <c r="E740" s="121"/>
      <c r="F740" s="122"/>
      <c r="G740" s="122"/>
      <c r="H740" s="41"/>
      <c r="I740" s="41"/>
      <c r="J740" s="41"/>
      <c r="K740" s="41"/>
      <c r="L740" s="41"/>
      <c r="M740" s="41"/>
      <c r="N740" s="41"/>
      <c r="O740" s="41"/>
      <c r="P740" s="41"/>
      <c r="Q740" s="41"/>
      <c r="R740" s="41"/>
      <c r="S740" s="41"/>
      <c r="T740" s="41"/>
      <c r="U740" s="41"/>
      <c r="V740" s="41"/>
      <c r="W740" s="41"/>
      <c r="X740" s="41"/>
      <c r="Y740" s="41"/>
      <c r="Z740" s="41"/>
      <c r="AA740" s="41"/>
      <c r="AB740" s="41"/>
      <c r="AC740" s="41"/>
      <c r="AD740" s="41"/>
      <c r="AE740" s="41"/>
      <c r="AF740" s="41"/>
      <c r="AG740" s="41"/>
      <c r="AH740" s="41"/>
      <c r="AI740" s="41"/>
    </row>
    <row r="741" spans="1:35" ht="30" customHeight="1">
      <c r="A741" s="41"/>
      <c r="B741" s="41"/>
      <c r="C741" s="41"/>
      <c r="D741" s="41"/>
      <c r="E741" s="121"/>
      <c r="F741" s="122"/>
      <c r="G741" s="122"/>
      <c r="H741" s="41"/>
      <c r="I741" s="41"/>
      <c r="J741" s="41"/>
      <c r="K741" s="41"/>
      <c r="L741" s="41"/>
      <c r="M741" s="41"/>
      <c r="N741" s="41"/>
      <c r="O741" s="41"/>
      <c r="P741" s="41"/>
      <c r="Q741" s="41"/>
      <c r="R741" s="41"/>
      <c r="S741" s="41"/>
      <c r="T741" s="41"/>
      <c r="U741" s="41"/>
      <c r="V741" s="41"/>
      <c r="W741" s="41"/>
      <c r="X741" s="41"/>
      <c r="Y741" s="41"/>
      <c r="Z741" s="41"/>
      <c r="AA741" s="41"/>
      <c r="AB741" s="41"/>
      <c r="AC741" s="41"/>
      <c r="AD741" s="41"/>
      <c r="AE741" s="41"/>
      <c r="AF741" s="41"/>
      <c r="AG741" s="41"/>
      <c r="AH741" s="41"/>
      <c r="AI741" s="41"/>
    </row>
    <row r="742" spans="1:35" ht="30" customHeight="1">
      <c r="A742" s="41"/>
      <c r="B742" s="41"/>
      <c r="C742" s="41"/>
      <c r="D742" s="41"/>
      <c r="E742" s="121"/>
      <c r="F742" s="122"/>
      <c r="G742" s="122"/>
      <c r="H742" s="41"/>
      <c r="I742" s="41"/>
      <c r="J742" s="41"/>
      <c r="K742" s="41"/>
      <c r="L742" s="41"/>
      <c r="M742" s="41"/>
      <c r="N742" s="41"/>
      <c r="O742" s="41"/>
      <c r="P742" s="41"/>
      <c r="Q742" s="41"/>
      <c r="R742" s="41"/>
      <c r="S742" s="41"/>
      <c r="T742" s="41"/>
      <c r="U742" s="41"/>
      <c r="V742" s="41"/>
      <c r="W742" s="41"/>
      <c r="X742" s="41"/>
      <c r="Y742" s="41"/>
      <c r="Z742" s="41"/>
      <c r="AA742" s="41"/>
      <c r="AB742" s="41"/>
      <c r="AC742" s="41"/>
      <c r="AD742" s="41"/>
      <c r="AE742" s="41"/>
      <c r="AF742" s="41"/>
      <c r="AG742" s="41"/>
      <c r="AH742" s="41"/>
      <c r="AI742" s="41"/>
    </row>
    <row r="743" spans="1:35" ht="30" customHeight="1">
      <c r="A743" s="41"/>
      <c r="B743" s="41"/>
      <c r="C743" s="41"/>
      <c r="D743" s="41"/>
      <c r="E743" s="121"/>
      <c r="F743" s="122"/>
      <c r="G743" s="122"/>
      <c r="H743" s="41"/>
      <c r="I743" s="41"/>
      <c r="J743" s="41"/>
      <c r="K743" s="41"/>
      <c r="L743" s="41"/>
      <c r="M743" s="41"/>
      <c r="N743" s="41"/>
      <c r="O743" s="41"/>
      <c r="P743" s="41"/>
      <c r="Q743" s="41"/>
      <c r="R743" s="41"/>
      <c r="S743" s="41"/>
      <c r="T743" s="41"/>
      <c r="U743" s="41"/>
      <c r="V743" s="41"/>
      <c r="W743" s="41"/>
      <c r="X743" s="41"/>
      <c r="Y743" s="41"/>
      <c r="Z743" s="41"/>
      <c r="AA743" s="41"/>
      <c r="AB743" s="41"/>
      <c r="AC743" s="41"/>
      <c r="AD743" s="41"/>
      <c r="AE743" s="41"/>
      <c r="AF743" s="41"/>
      <c r="AG743" s="41"/>
      <c r="AH743" s="41"/>
      <c r="AI743" s="41"/>
    </row>
    <row r="744" spans="1:35" ht="30" customHeight="1">
      <c r="A744" s="41"/>
      <c r="B744" s="41"/>
      <c r="C744" s="41"/>
      <c r="D744" s="41"/>
      <c r="E744" s="121"/>
      <c r="F744" s="122"/>
      <c r="G744" s="122"/>
      <c r="H744" s="41"/>
      <c r="I744" s="41"/>
      <c r="J744" s="41"/>
      <c r="K744" s="41"/>
      <c r="L744" s="41"/>
      <c r="M744" s="41"/>
      <c r="N744" s="41"/>
      <c r="O744" s="41"/>
      <c r="P744" s="41"/>
      <c r="Q744" s="41"/>
      <c r="R744" s="41"/>
      <c r="S744" s="41"/>
      <c r="T744" s="41"/>
      <c r="U744" s="41"/>
      <c r="V744" s="41"/>
      <c r="W744" s="41"/>
      <c r="X744" s="41"/>
      <c r="Y744" s="41"/>
      <c r="Z744" s="41"/>
      <c r="AA744" s="41"/>
      <c r="AB744" s="41"/>
      <c r="AC744" s="41"/>
      <c r="AD744" s="41"/>
      <c r="AE744" s="41"/>
      <c r="AF744" s="41"/>
      <c r="AG744" s="41"/>
      <c r="AH744" s="41"/>
      <c r="AI744" s="41"/>
    </row>
    <row r="745" spans="1:35" ht="30" customHeight="1">
      <c r="A745" s="41"/>
      <c r="B745" s="41"/>
      <c r="C745" s="41"/>
      <c r="D745" s="41"/>
      <c r="E745" s="121"/>
      <c r="F745" s="122"/>
      <c r="G745" s="122"/>
      <c r="H745" s="41"/>
      <c r="I745" s="41"/>
      <c r="J745" s="41"/>
      <c r="K745" s="41"/>
      <c r="L745" s="41"/>
      <c r="M745" s="41"/>
      <c r="N745" s="41"/>
      <c r="O745" s="41"/>
      <c r="P745" s="41"/>
      <c r="Q745" s="41"/>
      <c r="R745" s="41"/>
      <c r="S745" s="41"/>
      <c r="T745" s="41"/>
      <c r="U745" s="41"/>
      <c r="V745" s="41"/>
      <c r="W745" s="41"/>
      <c r="X745" s="41"/>
      <c r="Y745" s="41"/>
      <c r="Z745" s="41"/>
      <c r="AA745" s="41"/>
      <c r="AB745" s="41"/>
      <c r="AC745" s="41"/>
      <c r="AD745" s="41"/>
      <c r="AE745" s="41"/>
      <c r="AF745" s="41"/>
      <c r="AG745" s="41"/>
      <c r="AH745" s="41"/>
      <c r="AI745" s="41"/>
    </row>
    <row r="746" spans="1:35" ht="30" customHeight="1">
      <c r="A746" s="41"/>
      <c r="B746" s="41"/>
      <c r="C746" s="41"/>
      <c r="D746" s="41"/>
      <c r="E746" s="121"/>
      <c r="F746" s="122"/>
      <c r="G746" s="122"/>
      <c r="H746" s="41"/>
      <c r="I746" s="41"/>
      <c r="J746" s="41"/>
      <c r="K746" s="41"/>
      <c r="L746" s="41"/>
      <c r="M746" s="41"/>
      <c r="N746" s="41"/>
      <c r="O746" s="41"/>
      <c r="P746" s="41"/>
      <c r="Q746" s="41"/>
      <c r="R746" s="41"/>
      <c r="S746" s="41"/>
      <c r="T746" s="41"/>
      <c r="U746" s="41"/>
      <c r="V746" s="41"/>
      <c r="W746" s="41"/>
      <c r="X746" s="41"/>
      <c r="Y746" s="41"/>
      <c r="Z746" s="41"/>
      <c r="AA746" s="41"/>
      <c r="AB746" s="41"/>
      <c r="AC746" s="41"/>
      <c r="AD746" s="41"/>
      <c r="AE746" s="41"/>
      <c r="AF746" s="41"/>
      <c r="AG746" s="41"/>
      <c r="AH746" s="41"/>
      <c r="AI746" s="41"/>
    </row>
    <row r="747" spans="1:35" ht="30" customHeight="1">
      <c r="A747" s="41"/>
      <c r="B747" s="41"/>
      <c r="C747" s="41"/>
      <c r="D747" s="41"/>
      <c r="E747" s="121"/>
      <c r="F747" s="122"/>
      <c r="G747" s="122"/>
      <c r="H747" s="41"/>
      <c r="I747" s="41"/>
      <c r="J747" s="41"/>
      <c r="K747" s="41"/>
      <c r="L747" s="41"/>
      <c r="M747" s="41"/>
      <c r="N747" s="41"/>
      <c r="O747" s="41"/>
      <c r="P747" s="41"/>
      <c r="Q747" s="41"/>
      <c r="R747" s="41"/>
      <c r="S747" s="41"/>
      <c r="T747" s="41"/>
      <c r="U747" s="41"/>
      <c r="V747" s="41"/>
      <c r="W747" s="41"/>
      <c r="X747" s="41"/>
      <c r="Y747" s="41"/>
      <c r="Z747" s="41"/>
      <c r="AA747" s="41"/>
      <c r="AB747" s="41"/>
      <c r="AC747" s="41"/>
      <c r="AD747" s="41"/>
      <c r="AE747" s="41"/>
      <c r="AF747" s="41"/>
      <c r="AG747" s="41"/>
      <c r="AH747" s="41"/>
      <c r="AI747" s="41"/>
    </row>
    <row r="748" spans="1:35" ht="30" customHeight="1">
      <c r="A748" s="41"/>
      <c r="B748" s="41"/>
      <c r="C748" s="41"/>
      <c r="D748" s="41"/>
      <c r="E748" s="121"/>
      <c r="F748" s="122"/>
      <c r="G748" s="122"/>
      <c r="H748" s="41"/>
      <c r="I748" s="41"/>
      <c r="J748" s="41"/>
      <c r="K748" s="41"/>
      <c r="L748" s="41"/>
      <c r="M748" s="41"/>
      <c r="N748" s="41"/>
      <c r="O748" s="41"/>
      <c r="P748" s="41"/>
      <c r="Q748" s="41"/>
      <c r="R748" s="41"/>
      <c r="S748" s="41"/>
      <c r="T748" s="41"/>
      <c r="U748" s="41"/>
      <c r="V748" s="41"/>
      <c r="W748" s="41"/>
      <c r="X748" s="41"/>
      <c r="Y748" s="41"/>
      <c r="Z748" s="41"/>
      <c r="AA748" s="41"/>
      <c r="AB748" s="41"/>
      <c r="AC748" s="41"/>
      <c r="AD748" s="41"/>
      <c r="AE748" s="41"/>
      <c r="AF748" s="41"/>
      <c r="AG748" s="41"/>
      <c r="AH748" s="41"/>
      <c r="AI748" s="41"/>
    </row>
    <row r="749" spans="1:35" ht="30" customHeight="1">
      <c r="A749" s="41"/>
      <c r="B749" s="41"/>
      <c r="C749" s="41"/>
      <c r="D749" s="41"/>
      <c r="E749" s="121"/>
      <c r="F749" s="122"/>
      <c r="G749" s="122"/>
      <c r="H749" s="41"/>
      <c r="I749" s="41"/>
      <c r="J749" s="41"/>
      <c r="K749" s="41"/>
      <c r="L749" s="41"/>
      <c r="M749" s="41"/>
      <c r="N749" s="41"/>
      <c r="O749" s="41"/>
      <c r="P749" s="41"/>
      <c r="Q749" s="41"/>
      <c r="R749" s="41"/>
      <c r="S749" s="41"/>
      <c r="T749" s="41"/>
      <c r="U749" s="41"/>
      <c r="V749" s="41"/>
      <c r="W749" s="41"/>
      <c r="X749" s="41"/>
      <c r="Y749" s="41"/>
      <c r="Z749" s="41"/>
      <c r="AA749" s="41"/>
      <c r="AB749" s="41"/>
      <c r="AC749" s="41"/>
      <c r="AD749" s="41"/>
      <c r="AE749" s="41"/>
      <c r="AF749" s="41"/>
      <c r="AG749" s="41"/>
      <c r="AH749" s="41"/>
      <c r="AI749" s="41"/>
    </row>
    <row r="750" spans="1:35" ht="30" customHeight="1">
      <c r="A750" s="41"/>
      <c r="B750" s="41"/>
      <c r="C750" s="41"/>
      <c r="D750" s="41"/>
      <c r="E750" s="121"/>
      <c r="F750" s="122"/>
      <c r="G750" s="122"/>
      <c r="H750" s="41"/>
      <c r="I750" s="41"/>
      <c r="J750" s="41"/>
      <c r="K750" s="41"/>
      <c r="L750" s="41"/>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row>
    <row r="751" spans="1:35" ht="30" customHeight="1">
      <c r="A751" s="41"/>
      <c r="B751" s="41"/>
      <c r="C751" s="41"/>
      <c r="D751" s="41"/>
      <c r="E751" s="121"/>
      <c r="F751" s="122"/>
      <c r="G751" s="122"/>
      <c r="H751" s="41"/>
      <c r="I751" s="41"/>
      <c r="J751" s="41"/>
      <c r="K751" s="41"/>
      <c r="L751" s="41"/>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row>
    <row r="752" spans="1:35" ht="30" customHeight="1">
      <c r="A752" s="41"/>
      <c r="B752" s="41"/>
      <c r="C752" s="41"/>
      <c r="D752" s="41"/>
      <c r="E752" s="121"/>
      <c r="F752" s="122"/>
      <c r="G752" s="122"/>
      <c r="H752" s="41"/>
      <c r="I752" s="41"/>
      <c r="J752" s="41"/>
      <c r="K752" s="41"/>
      <c r="L752" s="41"/>
      <c r="M752" s="41"/>
      <c r="N752" s="41"/>
      <c r="O752" s="41"/>
      <c r="P752" s="41"/>
      <c r="Q752" s="41"/>
      <c r="R752" s="41"/>
      <c r="S752" s="41"/>
      <c r="T752" s="41"/>
      <c r="U752" s="41"/>
      <c r="V752" s="41"/>
      <c r="W752" s="41"/>
      <c r="X752" s="41"/>
      <c r="Y752" s="41"/>
      <c r="Z752" s="41"/>
      <c r="AA752" s="41"/>
      <c r="AB752" s="41"/>
      <c r="AC752" s="41"/>
      <c r="AD752" s="41"/>
      <c r="AE752" s="41"/>
      <c r="AF752" s="41"/>
      <c r="AG752" s="41"/>
      <c r="AH752" s="41"/>
      <c r="AI752" s="41"/>
    </row>
    <row r="753" spans="1:35" ht="30" customHeight="1">
      <c r="A753" s="41"/>
      <c r="B753" s="41"/>
      <c r="C753" s="41"/>
      <c r="D753" s="41"/>
      <c r="E753" s="121"/>
      <c r="F753" s="122"/>
      <c r="G753" s="122"/>
      <c r="H753" s="41"/>
      <c r="I753" s="41"/>
      <c r="J753" s="41"/>
      <c r="K753" s="41"/>
      <c r="L753" s="41"/>
      <c r="M753" s="41"/>
      <c r="N753" s="41"/>
      <c r="O753" s="41"/>
      <c r="P753" s="41"/>
      <c r="Q753" s="41"/>
      <c r="R753" s="41"/>
      <c r="S753" s="41"/>
      <c r="T753" s="41"/>
      <c r="U753" s="41"/>
      <c r="V753" s="41"/>
      <c r="W753" s="41"/>
      <c r="X753" s="41"/>
      <c r="Y753" s="41"/>
      <c r="Z753" s="41"/>
      <c r="AA753" s="41"/>
      <c r="AB753" s="41"/>
      <c r="AC753" s="41"/>
      <c r="AD753" s="41"/>
      <c r="AE753" s="41"/>
      <c r="AF753" s="41"/>
      <c r="AG753" s="41"/>
      <c r="AH753" s="41"/>
      <c r="AI753" s="41"/>
    </row>
    <row r="754" spans="1:35" ht="30" customHeight="1">
      <c r="A754" s="41"/>
      <c r="B754" s="41"/>
      <c r="C754" s="41"/>
      <c r="D754" s="41"/>
      <c r="E754" s="121"/>
      <c r="F754" s="122"/>
      <c r="G754" s="122"/>
      <c r="H754" s="41"/>
      <c r="I754" s="41"/>
      <c r="J754" s="41"/>
      <c r="K754" s="41"/>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row>
    <row r="755" spans="1:35" ht="30" customHeight="1">
      <c r="A755" s="41"/>
      <c r="B755" s="41"/>
      <c r="C755" s="41"/>
      <c r="D755" s="41"/>
      <c r="E755" s="121"/>
      <c r="F755" s="122"/>
      <c r="G755" s="122"/>
      <c r="H755" s="41"/>
      <c r="I755" s="41"/>
      <c r="J755" s="41"/>
      <c r="K755" s="41"/>
      <c r="L755" s="41"/>
      <c r="M755" s="41"/>
      <c r="N755" s="41"/>
      <c r="O755" s="41"/>
      <c r="P755" s="41"/>
      <c r="Q755" s="41"/>
      <c r="R755" s="41"/>
      <c r="S755" s="41"/>
      <c r="T755" s="41"/>
      <c r="U755" s="41"/>
      <c r="V755" s="41"/>
      <c r="W755" s="41"/>
      <c r="X755" s="41"/>
      <c r="Y755" s="41"/>
      <c r="Z755" s="41"/>
      <c r="AA755" s="41"/>
      <c r="AB755" s="41"/>
      <c r="AC755" s="41"/>
      <c r="AD755" s="41"/>
      <c r="AE755" s="41"/>
      <c r="AF755" s="41"/>
      <c r="AG755" s="41"/>
      <c r="AH755" s="41"/>
      <c r="AI755" s="41"/>
    </row>
    <row r="756" spans="1:35" ht="30" customHeight="1">
      <c r="A756" s="41"/>
      <c r="B756" s="41"/>
      <c r="C756" s="41"/>
      <c r="D756" s="41"/>
      <c r="E756" s="121"/>
      <c r="F756" s="122"/>
      <c r="G756" s="122"/>
      <c r="H756" s="41"/>
      <c r="I756" s="41"/>
      <c r="J756" s="41"/>
      <c r="K756" s="41"/>
      <c r="L756" s="41"/>
      <c r="M756" s="41"/>
      <c r="N756" s="41"/>
      <c r="O756" s="41"/>
      <c r="P756" s="41"/>
      <c r="Q756" s="41"/>
      <c r="R756" s="41"/>
      <c r="S756" s="41"/>
      <c r="T756" s="41"/>
      <c r="U756" s="41"/>
      <c r="V756" s="41"/>
      <c r="W756" s="41"/>
      <c r="X756" s="41"/>
      <c r="Y756" s="41"/>
      <c r="Z756" s="41"/>
      <c r="AA756" s="41"/>
      <c r="AB756" s="41"/>
      <c r="AC756" s="41"/>
      <c r="AD756" s="41"/>
      <c r="AE756" s="41"/>
      <c r="AF756" s="41"/>
      <c r="AG756" s="41"/>
      <c r="AH756" s="41"/>
      <c r="AI756" s="41"/>
    </row>
    <row r="757" spans="1:35" ht="30" customHeight="1">
      <c r="A757" s="41"/>
      <c r="B757" s="41"/>
      <c r="C757" s="41"/>
      <c r="D757" s="41"/>
      <c r="E757" s="121"/>
      <c r="F757" s="122"/>
      <c r="G757" s="122"/>
      <c r="H757" s="41"/>
      <c r="I757" s="41"/>
      <c r="J757" s="41"/>
      <c r="K757" s="41"/>
      <c r="L757" s="41"/>
      <c r="M757" s="41"/>
      <c r="N757" s="41"/>
      <c r="O757" s="41"/>
      <c r="P757" s="41"/>
      <c r="Q757" s="41"/>
      <c r="R757" s="41"/>
      <c r="S757" s="41"/>
      <c r="T757" s="41"/>
      <c r="U757" s="41"/>
      <c r="V757" s="41"/>
      <c r="W757" s="41"/>
      <c r="X757" s="41"/>
      <c r="Y757" s="41"/>
      <c r="Z757" s="41"/>
      <c r="AA757" s="41"/>
      <c r="AB757" s="41"/>
      <c r="AC757" s="41"/>
      <c r="AD757" s="41"/>
      <c r="AE757" s="41"/>
      <c r="AF757" s="41"/>
      <c r="AG757" s="41"/>
      <c r="AH757" s="41"/>
      <c r="AI757" s="41"/>
    </row>
    <row r="758" spans="1:35" ht="30" customHeight="1">
      <c r="A758" s="41"/>
      <c r="B758" s="41"/>
      <c r="C758" s="41"/>
      <c r="D758" s="41"/>
      <c r="E758" s="121"/>
      <c r="F758" s="122"/>
      <c r="G758" s="122"/>
      <c r="H758" s="41"/>
      <c r="I758" s="41"/>
      <c r="J758" s="41"/>
      <c r="K758" s="41"/>
      <c r="L758" s="41"/>
      <c r="M758" s="41"/>
      <c r="N758" s="41"/>
      <c r="O758" s="41"/>
      <c r="P758" s="41"/>
      <c r="Q758" s="41"/>
      <c r="R758" s="41"/>
      <c r="S758" s="41"/>
      <c r="T758" s="41"/>
      <c r="U758" s="41"/>
      <c r="V758" s="41"/>
      <c r="W758" s="41"/>
      <c r="X758" s="41"/>
      <c r="Y758" s="41"/>
      <c r="Z758" s="41"/>
      <c r="AA758" s="41"/>
      <c r="AB758" s="41"/>
      <c r="AC758" s="41"/>
      <c r="AD758" s="41"/>
      <c r="AE758" s="41"/>
      <c r="AF758" s="41"/>
      <c r="AG758" s="41"/>
      <c r="AH758" s="41"/>
      <c r="AI758" s="41"/>
    </row>
    <row r="759" spans="1:35" ht="30" customHeight="1">
      <c r="A759" s="41"/>
      <c r="B759" s="41"/>
      <c r="C759" s="41"/>
      <c r="D759" s="41"/>
      <c r="E759" s="121"/>
      <c r="F759" s="122"/>
      <c r="G759" s="122"/>
      <c r="H759" s="41"/>
      <c r="I759" s="41"/>
      <c r="J759" s="41"/>
      <c r="K759" s="41"/>
      <c r="L759" s="41"/>
      <c r="M759" s="41"/>
      <c r="N759" s="41"/>
      <c r="O759" s="41"/>
      <c r="P759" s="41"/>
      <c r="Q759" s="41"/>
      <c r="R759" s="41"/>
      <c r="S759" s="41"/>
      <c r="T759" s="41"/>
      <c r="U759" s="41"/>
      <c r="V759" s="41"/>
      <c r="W759" s="41"/>
      <c r="X759" s="41"/>
      <c r="Y759" s="41"/>
      <c r="Z759" s="41"/>
      <c r="AA759" s="41"/>
      <c r="AB759" s="41"/>
      <c r="AC759" s="41"/>
      <c r="AD759" s="41"/>
      <c r="AE759" s="41"/>
      <c r="AF759" s="41"/>
      <c r="AG759" s="41"/>
      <c r="AH759" s="41"/>
      <c r="AI759" s="41"/>
    </row>
    <row r="760" spans="1:35" ht="30" customHeight="1">
      <c r="A760" s="41"/>
      <c r="B760" s="41"/>
      <c r="C760" s="41"/>
      <c r="D760" s="41"/>
      <c r="E760" s="121"/>
      <c r="F760" s="122"/>
      <c r="G760" s="122"/>
      <c r="H760" s="41"/>
      <c r="I760" s="41"/>
      <c r="J760" s="41"/>
      <c r="K760" s="41"/>
      <c r="L760" s="41"/>
      <c r="M760" s="41"/>
      <c r="N760" s="41"/>
      <c r="O760" s="41"/>
      <c r="P760" s="41"/>
      <c r="Q760" s="41"/>
      <c r="R760" s="41"/>
      <c r="S760" s="41"/>
      <c r="T760" s="41"/>
      <c r="U760" s="41"/>
      <c r="V760" s="41"/>
      <c r="W760" s="41"/>
      <c r="X760" s="41"/>
      <c r="Y760" s="41"/>
      <c r="Z760" s="41"/>
      <c r="AA760" s="41"/>
      <c r="AB760" s="41"/>
      <c r="AC760" s="41"/>
      <c r="AD760" s="41"/>
      <c r="AE760" s="41"/>
      <c r="AF760" s="41"/>
      <c r="AG760" s="41"/>
      <c r="AH760" s="41"/>
      <c r="AI760" s="41"/>
    </row>
    <row r="761" spans="1:35" ht="30" customHeight="1">
      <c r="A761" s="41"/>
      <c r="B761" s="41"/>
      <c r="C761" s="41"/>
      <c r="D761" s="41"/>
      <c r="E761" s="121"/>
      <c r="F761" s="122"/>
      <c r="G761" s="122"/>
      <c r="H761" s="41"/>
      <c r="I761" s="41"/>
      <c r="J761" s="41"/>
      <c r="K761" s="41"/>
      <c r="L761" s="41"/>
      <c r="M761" s="41"/>
      <c r="N761" s="41"/>
      <c r="O761" s="41"/>
      <c r="P761" s="41"/>
      <c r="Q761" s="41"/>
      <c r="R761" s="41"/>
      <c r="S761" s="41"/>
      <c r="T761" s="41"/>
      <c r="U761" s="41"/>
      <c r="V761" s="41"/>
      <c r="W761" s="41"/>
      <c r="X761" s="41"/>
      <c r="Y761" s="41"/>
      <c r="Z761" s="41"/>
      <c r="AA761" s="41"/>
      <c r="AB761" s="41"/>
      <c r="AC761" s="41"/>
      <c r="AD761" s="41"/>
      <c r="AE761" s="41"/>
      <c r="AF761" s="41"/>
      <c r="AG761" s="41"/>
      <c r="AH761" s="41"/>
      <c r="AI761" s="41"/>
    </row>
    <row r="762" spans="1:35" ht="30" customHeight="1">
      <c r="A762" s="41"/>
      <c r="B762" s="41"/>
      <c r="C762" s="41"/>
      <c r="D762" s="41"/>
      <c r="E762" s="121"/>
      <c r="F762" s="122"/>
      <c r="G762" s="122"/>
      <c r="H762" s="41"/>
      <c r="I762" s="41"/>
      <c r="J762" s="41"/>
      <c r="K762" s="41"/>
      <c r="L762" s="41"/>
      <c r="M762" s="41"/>
      <c r="N762" s="41"/>
      <c r="O762" s="41"/>
      <c r="P762" s="41"/>
      <c r="Q762" s="41"/>
      <c r="R762" s="41"/>
      <c r="S762" s="41"/>
      <c r="T762" s="41"/>
      <c r="U762" s="41"/>
      <c r="V762" s="41"/>
      <c r="W762" s="41"/>
      <c r="X762" s="41"/>
      <c r="Y762" s="41"/>
      <c r="Z762" s="41"/>
      <c r="AA762" s="41"/>
      <c r="AB762" s="41"/>
      <c r="AC762" s="41"/>
      <c r="AD762" s="41"/>
      <c r="AE762" s="41"/>
      <c r="AF762" s="41"/>
      <c r="AG762" s="41"/>
      <c r="AH762" s="41"/>
      <c r="AI762" s="41"/>
    </row>
    <row r="763" spans="1:35" ht="30" customHeight="1">
      <c r="A763" s="41"/>
      <c r="B763" s="41"/>
      <c r="C763" s="41"/>
      <c r="D763" s="41"/>
      <c r="E763" s="121"/>
      <c r="F763" s="122"/>
      <c r="G763" s="122"/>
      <c r="H763" s="41"/>
      <c r="I763" s="41"/>
      <c r="J763" s="41"/>
      <c r="K763" s="41"/>
      <c r="L763" s="41"/>
      <c r="M763" s="41"/>
      <c r="N763" s="41"/>
      <c r="O763" s="41"/>
      <c r="P763" s="41"/>
      <c r="Q763" s="41"/>
      <c r="R763" s="41"/>
      <c r="S763" s="41"/>
      <c r="T763" s="41"/>
      <c r="U763" s="41"/>
      <c r="V763" s="41"/>
      <c r="W763" s="41"/>
      <c r="X763" s="41"/>
      <c r="Y763" s="41"/>
      <c r="Z763" s="41"/>
      <c r="AA763" s="41"/>
      <c r="AB763" s="41"/>
      <c r="AC763" s="41"/>
      <c r="AD763" s="41"/>
      <c r="AE763" s="41"/>
      <c r="AF763" s="41"/>
      <c r="AG763" s="41"/>
      <c r="AH763" s="41"/>
      <c r="AI763" s="41"/>
    </row>
    <row r="764" spans="1:35" ht="30" customHeight="1">
      <c r="A764" s="41"/>
      <c r="B764" s="41"/>
      <c r="C764" s="41"/>
      <c r="D764" s="41"/>
      <c r="E764" s="121"/>
      <c r="F764" s="122"/>
      <c r="G764" s="122"/>
      <c r="H764" s="41"/>
      <c r="I764" s="41"/>
      <c r="J764" s="41"/>
      <c r="K764" s="41"/>
      <c r="L764" s="41"/>
      <c r="M764" s="41"/>
      <c r="N764" s="41"/>
      <c r="O764" s="41"/>
      <c r="P764" s="41"/>
      <c r="Q764" s="41"/>
      <c r="R764" s="41"/>
      <c r="S764" s="41"/>
      <c r="T764" s="41"/>
      <c r="U764" s="41"/>
      <c r="V764" s="41"/>
      <c r="W764" s="41"/>
      <c r="X764" s="41"/>
      <c r="Y764" s="41"/>
      <c r="Z764" s="41"/>
      <c r="AA764" s="41"/>
      <c r="AB764" s="41"/>
      <c r="AC764" s="41"/>
      <c r="AD764" s="41"/>
      <c r="AE764" s="41"/>
      <c r="AF764" s="41"/>
      <c r="AG764" s="41"/>
      <c r="AH764" s="41"/>
      <c r="AI764" s="41"/>
    </row>
    <row r="765" spans="1:35" ht="30" customHeight="1">
      <c r="A765" s="41"/>
      <c r="B765" s="41"/>
      <c r="C765" s="41"/>
      <c r="D765" s="41"/>
      <c r="E765" s="121"/>
      <c r="F765" s="122"/>
      <c r="G765" s="122"/>
      <c r="H765" s="41"/>
      <c r="I765" s="41"/>
      <c r="J765" s="41"/>
      <c r="K765" s="41"/>
      <c r="L765" s="41"/>
      <c r="M765" s="41"/>
      <c r="N765" s="41"/>
      <c r="O765" s="41"/>
      <c r="P765" s="41"/>
      <c r="Q765" s="41"/>
      <c r="R765" s="41"/>
      <c r="S765" s="41"/>
      <c r="T765" s="41"/>
      <c r="U765" s="41"/>
      <c r="V765" s="41"/>
      <c r="W765" s="41"/>
      <c r="X765" s="41"/>
      <c r="Y765" s="41"/>
      <c r="Z765" s="41"/>
      <c r="AA765" s="41"/>
      <c r="AB765" s="41"/>
      <c r="AC765" s="41"/>
      <c r="AD765" s="41"/>
      <c r="AE765" s="41"/>
      <c r="AF765" s="41"/>
      <c r="AG765" s="41"/>
      <c r="AH765" s="41"/>
      <c r="AI765" s="41"/>
    </row>
    <row r="766" spans="1:35" ht="30" customHeight="1">
      <c r="A766" s="41"/>
      <c r="B766" s="41"/>
      <c r="C766" s="41"/>
      <c r="D766" s="41"/>
      <c r="E766" s="121"/>
      <c r="F766" s="122"/>
      <c r="G766" s="122"/>
      <c r="H766" s="41"/>
      <c r="I766" s="41"/>
      <c r="J766" s="41"/>
      <c r="K766" s="41"/>
      <c r="L766" s="41"/>
      <c r="M766" s="41"/>
      <c r="N766" s="41"/>
      <c r="O766" s="41"/>
      <c r="P766" s="41"/>
      <c r="Q766" s="41"/>
      <c r="R766" s="41"/>
      <c r="S766" s="41"/>
      <c r="T766" s="41"/>
      <c r="U766" s="41"/>
      <c r="V766" s="41"/>
      <c r="W766" s="41"/>
      <c r="X766" s="41"/>
      <c r="Y766" s="41"/>
      <c r="Z766" s="41"/>
      <c r="AA766" s="41"/>
      <c r="AB766" s="41"/>
      <c r="AC766" s="41"/>
      <c r="AD766" s="41"/>
      <c r="AE766" s="41"/>
      <c r="AF766" s="41"/>
      <c r="AG766" s="41"/>
      <c r="AH766" s="41"/>
      <c r="AI766" s="41"/>
    </row>
    <row r="767" spans="1:35" ht="30" customHeight="1">
      <c r="A767" s="41"/>
      <c r="B767" s="41"/>
      <c r="C767" s="41"/>
      <c r="D767" s="41"/>
      <c r="E767" s="121"/>
      <c r="F767" s="122"/>
      <c r="G767" s="122"/>
      <c r="H767" s="41"/>
      <c r="I767" s="41"/>
      <c r="J767" s="41"/>
      <c r="K767" s="41"/>
      <c r="L767" s="41"/>
      <c r="M767" s="41"/>
      <c r="N767" s="41"/>
      <c r="O767" s="41"/>
      <c r="P767" s="41"/>
      <c r="Q767" s="41"/>
      <c r="R767" s="41"/>
      <c r="S767" s="41"/>
      <c r="T767" s="41"/>
      <c r="U767" s="41"/>
      <c r="V767" s="41"/>
      <c r="W767" s="41"/>
      <c r="X767" s="41"/>
      <c r="Y767" s="41"/>
      <c r="Z767" s="41"/>
      <c r="AA767" s="41"/>
      <c r="AB767" s="41"/>
      <c r="AC767" s="41"/>
      <c r="AD767" s="41"/>
      <c r="AE767" s="41"/>
      <c r="AF767" s="41"/>
      <c r="AG767" s="41"/>
      <c r="AH767" s="41"/>
      <c r="AI767" s="41"/>
    </row>
    <row r="768" spans="1:35" ht="30" customHeight="1">
      <c r="A768" s="41"/>
      <c r="B768" s="41"/>
      <c r="C768" s="41"/>
      <c r="D768" s="41"/>
      <c r="E768" s="121"/>
      <c r="F768" s="122"/>
      <c r="G768" s="122"/>
      <c r="H768" s="41"/>
      <c r="I768" s="41"/>
      <c r="J768" s="41"/>
      <c r="K768" s="41"/>
      <c r="L768" s="41"/>
      <c r="M768" s="41"/>
      <c r="N768" s="41"/>
      <c r="O768" s="41"/>
      <c r="P768" s="41"/>
      <c r="Q768" s="41"/>
      <c r="R768" s="41"/>
      <c r="S768" s="41"/>
      <c r="T768" s="41"/>
      <c r="U768" s="41"/>
      <c r="V768" s="41"/>
      <c r="W768" s="41"/>
      <c r="X768" s="41"/>
      <c r="Y768" s="41"/>
      <c r="Z768" s="41"/>
      <c r="AA768" s="41"/>
      <c r="AB768" s="41"/>
      <c r="AC768" s="41"/>
      <c r="AD768" s="41"/>
      <c r="AE768" s="41"/>
      <c r="AF768" s="41"/>
      <c r="AG768" s="41"/>
      <c r="AH768" s="41"/>
      <c r="AI768" s="41"/>
    </row>
    <row r="769" spans="1:35" ht="30" customHeight="1">
      <c r="A769" s="41"/>
      <c r="B769" s="41"/>
      <c r="C769" s="41"/>
      <c r="D769" s="41"/>
      <c r="E769" s="121"/>
      <c r="F769" s="122"/>
      <c r="G769" s="122"/>
      <c r="H769" s="41"/>
      <c r="I769" s="41"/>
      <c r="J769" s="41"/>
      <c r="K769" s="41"/>
      <c r="L769" s="41"/>
      <c r="M769" s="41"/>
      <c r="N769" s="41"/>
      <c r="O769" s="41"/>
      <c r="P769" s="41"/>
      <c r="Q769" s="41"/>
      <c r="R769" s="41"/>
      <c r="S769" s="41"/>
      <c r="T769" s="41"/>
      <c r="U769" s="41"/>
      <c r="V769" s="41"/>
      <c r="W769" s="41"/>
      <c r="X769" s="41"/>
      <c r="Y769" s="41"/>
      <c r="Z769" s="41"/>
      <c r="AA769" s="41"/>
      <c r="AB769" s="41"/>
      <c r="AC769" s="41"/>
      <c r="AD769" s="41"/>
      <c r="AE769" s="41"/>
      <c r="AF769" s="41"/>
      <c r="AG769" s="41"/>
      <c r="AH769" s="41"/>
      <c r="AI769" s="41"/>
    </row>
    <row r="770" spans="1:35" ht="30" customHeight="1">
      <c r="A770" s="41"/>
      <c r="B770" s="41"/>
      <c r="C770" s="41"/>
      <c r="D770" s="41"/>
      <c r="E770" s="121"/>
      <c r="F770" s="122"/>
      <c r="G770" s="122"/>
      <c r="H770" s="41"/>
      <c r="I770" s="41"/>
      <c r="J770" s="41"/>
      <c r="K770" s="41"/>
      <c r="L770" s="41"/>
      <c r="M770" s="41"/>
      <c r="N770" s="41"/>
      <c r="O770" s="41"/>
      <c r="P770" s="41"/>
      <c r="Q770" s="41"/>
      <c r="R770" s="41"/>
      <c r="S770" s="41"/>
      <c r="T770" s="41"/>
      <c r="U770" s="41"/>
      <c r="V770" s="41"/>
      <c r="W770" s="41"/>
      <c r="X770" s="41"/>
      <c r="Y770" s="41"/>
      <c r="Z770" s="41"/>
      <c r="AA770" s="41"/>
      <c r="AB770" s="41"/>
      <c r="AC770" s="41"/>
      <c r="AD770" s="41"/>
      <c r="AE770" s="41"/>
      <c r="AF770" s="41"/>
      <c r="AG770" s="41"/>
      <c r="AH770" s="41"/>
      <c r="AI770" s="41"/>
    </row>
    <row r="771" spans="1:35" ht="30" customHeight="1">
      <c r="A771" s="41"/>
      <c r="B771" s="41"/>
      <c r="C771" s="41"/>
      <c r="D771" s="41"/>
      <c r="E771" s="121"/>
      <c r="F771" s="122"/>
      <c r="G771" s="122"/>
      <c r="H771" s="41"/>
      <c r="I771" s="41"/>
      <c r="J771" s="41"/>
      <c r="K771" s="41"/>
      <c r="L771" s="41"/>
      <c r="M771" s="41"/>
      <c r="N771" s="41"/>
      <c r="O771" s="41"/>
      <c r="P771" s="41"/>
      <c r="Q771" s="41"/>
      <c r="R771" s="41"/>
      <c r="S771" s="41"/>
      <c r="T771" s="41"/>
      <c r="U771" s="41"/>
      <c r="V771" s="41"/>
      <c r="W771" s="41"/>
      <c r="X771" s="41"/>
      <c r="Y771" s="41"/>
      <c r="Z771" s="41"/>
      <c r="AA771" s="41"/>
      <c r="AB771" s="41"/>
      <c r="AC771" s="41"/>
      <c r="AD771" s="41"/>
      <c r="AE771" s="41"/>
      <c r="AF771" s="41"/>
      <c r="AG771" s="41"/>
      <c r="AH771" s="41"/>
      <c r="AI771" s="41"/>
    </row>
    <row r="772" spans="1:35" ht="30" customHeight="1">
      <c r="A772" s="41"/>
      <c r="B772" s="41"/>
      <c r="C772" s="41"/>
      <c r="D772" s="41"/>
      <c r="E772" s="121"/>
      <c r="F772" s="122"/>
      <c r="G772" s="122"/>
      <c r="H772" s="41"/>
      <c r="I772" s="41"/>
      <c r="J772" s="41"/>
      <c r="K772" s="41"/>
      <c r="L772" s="41"/>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row>
    <row r="773" spans="1:35" ht="30" customHeight="1">
      <c r="A773" s="41"/>
      <c r="B773" s="41"/>
      <c r="C773" s="41"/>
      <c r="D773" s="41"/>
      <c r="E773" s="121"/>
      <c r="F773" s="122"/>
      <c r="G773" s="122"/>
      <c r="H773" s="41"/>
      <c r="I773" s="41"/>
      <c r="J773" s="41"/>
      <c r="K773" s="41"/>
      <c r="L773" s="41"/>
      <c r="M773" s="41"/>
      <c r="N773" s="41"/>
      <c r="O773" s="41"/>
      <c r="P773" s="41"/>
      <c r="Q773" s="41"/>
      <c r="R773" s="41"/>
      <c r="S773" s="41"/>
      <c r="T773" s="41"/>
      <c r="U773" s="41"/>
      <c r="V773" s="41"/>
      <c r="W773" s="41"/>
      <c r="X773" s="41"/>
      <c r="Y773" s="41"/>
      <c r="Z773" s="41"/>
      <c r="AA773" s="41"/>
      <c r="AB773" s="41"/>
      <c r="AC773" s="41"/>
      <c r="AD773" s="41"/>
      <c r="AE773" s="41"/>
      <c r="AF773" s="41"/>
      <c r="AG773" s="41"/>
      <c r="AH773" s="41"/>
      <c r="AI773" s="41"/>
    </row>
    <row r="774" spans="1:35" ht="30" customHeight="1">
      <c r="A774" s="41"/>
      <c r="B774" s="41"/>
      <c r="C774" s="41"/>
      <c r="D774" s="41"/>
      <c r="E774" s="121"/>
      <c r="F774" s="122"/>
      <c r="G774" s="122"/>
      <c r="H774" s="41"/>
      <c r="I774" s="41"/>
      <c r="J774" s="41"/>
      <c r="K774" s="41"/>
      <c r="L774" s="41"/>
      <c r="M774" s="41"/>
      <c r="N774" s="41"/>
      <c r="O774" s="41"/>
      <c r="P774" s="41"/>
      <c r="Q774" s="41"/>
      <c r="R774" s="41"/>
      <c r="S774" s="41"/>
      <c r="T774" s="41"/>
      <c r="U774" s="41"/>
      <c r="V774" s="41"/>
      <c r="W774" s="41"/>
      <c r="X774" s="41"/>
      <c r="Y774" s="41"/>
      <c r="Z774" s="41"/>
      <c r="AA774" s="41"/>
      <c r="AB774" s="41"/>
      <c r="AC774" s="41"/>
      <c r="AD774" s="41"/>
      <c r="AE774" s="41"/>
      <c r="AF774" s="41"/>
      <c r="AG774" s="41"/>
      <c r="AH774" s="41"/>
      <c r="AI774" s="41"/>
    </row>
    <row r="775" spans="1:35" ht="30" customHeight="1">
      <c r="A775" s="41"/>
      <c r="B775" s="41"/>
      <c r="C775" s="41"/>
      <c r="D775" s="41"/>
      <c r="E775" s="121"/>
      <c r="F775" s="122"/>
      <c r="G775" s="122"/>
      <c r="H775" s="41"/>
      <c r="I775" s="41"/>
      <c r="J775" s="41"/>
      <c r="K775" s="41"/>
      <c r="L775" s="41"/>
      <c r="M775" s="41"/>
      <c r="N775" s="41"/>
      <c r="O775" s="41"/>
      <c r="P775" s="41"/>
      <c r="Q775" s="41"/>
      <c r="R775" s="41"/>
      <c r="S775" s="41"/>
      <c r="T775" s="41"/>
      <c r="U775" s="41"/>
      <c r="V775" s="41"/>
      <c r="W775" s="41"/>
      <c r="X775" s="41"/>
      <c r="Y775" s="41"/>
      <c r="Z775" s="41"/>
      <c r="AA775" s="41"/>
      <c r="AB775" s="41"/>
      <c r="AC775" s="41"/>
      <c r="AD775" s="41"/>
      <c r="AE775" s="41"/>
      <c r="AF775" s="41"/>
      <c r="AG775" s="41"/>
      <c r="AH775" s="41"/>
      <c r="AI775" s="41"/>
    </row>
    <row r="776" spans="1:35" ht="30" customHeight="1">
      <c r="A776" s="41"/>
      <c r="B776" s="41"/>
      <c r="C776" s="41"/>
      <c r="D776" s="41"/>
      <c r="E776" s="121"/>
      <c r="F776" s="122"/>
      <c r="G776" s="122"/>
      <c r="H776" s="41"/>
      <c r="I776" s="41"/>
      <c r="J776" s="41"/>
      <c r="K776" s="41"/>
      <c r="L776" s="41"/>
      <c r="M776" s="41"/>
      <c r="N776" s="41"/>
      <c r="O776" s="41"/>
      <c r="P776" s="41"/>
      <c r="Q776" s="41"/>
      <c r="R776" s="41"/>
      <c r="S776" s="41"/>
      <c r="T776" s="41"/>
      <c r="U776" s="41"/>
      <c r="V776" s="41"/>
      <c r="W776" s="41"/>
      <c r="X776" s="41"/>
      <c r="Y776" s="41"/>
      <c r="Z776" s="41"/>
      <c r="AA776" s="41"/>
      <c r="AB776" s="41"/>
      <c r="AC776" s="41"/>
      <c r="AD776" s="41"/>
      <c r="AE776" s="41"/>
      <c r="AF776" s="41"/>
      <c r="AG776" s="41"/>
      <c r="AH776" s="41"/>
      <c r="AI776" s="41"/>
    </row>
    <row r="777" spans="1:35" ht="30" customHeight="1">
      <c r="A777" s="41"/>
      <c r="B777" s="41"/>
      <c r="C777" s="41"/>
      <c r="D777" s="41"/>
      <c r="E777" s="121"/>
      <c r="F777" s="122"/>
      <c r="G777" s="122"/>
      <c r="H777" s="41"/>
      <c r="I777" s="41"/>
      <c r="J777" s="41"/>
      <c r="K777" s="41"/>
      <c r="L777" s="41"/>
      <c r="M777" s="41"/>
      <c r="N777" s="41"/>
      <c r="O777" s="41"/>
      <c r="P777" s="41"/>
      <c r="Q777" s="41"/>
      <c r="R777" s="41"/>
      <c r="S777" s="41"/>
      <c r="T777" s="41"/>
      <c r="U777" s="41"/>
      <c r="V777" s="41"/>
      <c r="W777" s="41"/>
      <c r="X777" s="41"/>
      <c r="Y777" s="41"/>
      <c r="Z777" s="41"/>
      <c r="AA777" s="41"/>
      <c r="AB777" s="41"/>
      <c r="AC777" s="41"/>
      <c r="AD777" s="41"/>
      <c r="AE777" s="41"/>
      <c r="AF777" s="41"/>
      <c r="AG777" s="41"/>
      <c r="AH777" s="41"/>
      <c r="AI777" s="41"/>
    </row>
    <row r="778" spans="1:35" ht="30" customHeight="1">
      <c r="A778" s="41"/>
      <c r="B778" s="41"/>
      <c r="C778" s="41"/>
      <c r="D778" s="41"/>
      <c r="E778" s="121"/>
      <c r="F778" s="122"/>
      <c r="G778" s="122"/>
      <c r="H778" s="41"/>
      <c r="I778" s="41"/>
      <c r="J778" s="41"/>
      <c r="K778" s="41"/>
      <c r="L778" s="41"/>
      <c r="M778" s="41"/>
      <c r="N778" s="41"/>
      <c r="O778" s="41"/>
      <c r="P778" s="41"/>
      <c r="Q778" s="41"/>
      <c r="R778" s="41"/>
      <c r="S778" s="41"/>
      <c r="T778" s="41"/>
      <c r="U778" s="41"/>
      <c r="V778" s="41"/>
      <c r="W778" s="41"/>
      <c r="X778" s="41"/>
      <c r="Y778" s="41"/>
      <c r="Z778" s="41"/>
      <c r="AA778" s="41"/>
      <c r="AB778" s="41"/>
      <c r="AC778" s="41"/>
      <c r="AD778" s="41"/>
      <c r="AE778" s="41"/>
      <c r="AF778" s="41"/>
      <c r="AG778" s="41"/>
      <c r="AH778" s="41"/>
      <c r="AI778" s="41"/>
    </row>
    <row r="779" spans="1:35" ht="30" customHeight="1">
      <c r="A779" s="41"/>
      <c r="B779" s="41"/>
      <c r="C779" s="41"/>
      <c r="D779" s="41"/>
      <c r="E779" s="121"/>
      <c r="F779" s="122"/>
      <c r="G779" s="122"/>
      <c r="H779" s="41"/>
      <c r="I779" s="41"/>
      <c r="J779" s="41"/>
      <c r="K779" s="41"/>
      <c r="L779" s="41"/>
      <c r="M779" s="41"/>
      <c r="N779" s="41"/>
      <c r="O779" s="41"/>
      <c r="P779" s="41"/>
      <c r="Q779" s="41"/>
      <c r="R779" s="41"/>
      <c r="S779" s="41"/>
      <c r="T779" s="41"/>
      <c r="U779" s="41"/>
      <c r="V779" s="41"/>
      <c r="W779" s="41"/>
      <c r="X779" s="41"/>
      <c r="Y779" s="41"/>
      <c r="Z779" s="41"/>
      <c r="AA779" s="41"/>
      <c r="AB779" s="41"/>
      <c r="AC779" s="41"/>
      <c r="AD779" s="41"/>
      <c r="AE779" s="41"/>
      <c r="AF779" s="41"/>
      <c r="AG779" s="41"/>
      <c r="AH779" s="41"/>
      <c r="AI779" s="41"/>
    </row>
    <row r="780" spans="1:35" ht="30" customHeight="1">
      <c r="A780" s="41"/>
      <c r="B780" s="41"/>
      <c r="C780" s="41"/>
      <c r="D780" s="41"/>
      <c r="E780" s="121"/>
      <c r="F780" s="122"/>
      <c r="G780" s="122"/>
      <c r="H780" s="41"/>
      <c r="I780" s="41"/>
      <c r="J780" s="41"/>
      <c r="K780" s="41"/>
      <c r="L780" s="41"/>
      <c r="M780" s="41"/>
      <c r="N780" s="41"/>
      <c r="O780" s="41"/>
      <c r="P780" s="41"/>
      <c r="Q780" s="41"/>
      <c r="R780" s="41"/>
      <c r="S780" s="41"/>
      <c r="T780" s="41"/>
      <c r="U780" s="41"/>
      <c r="V780" s="41"/>
      <c r="W780" s="41"/>
      <c r="X780" s="41"/>
      <c r="Y780" s="41"/>
      <c r="Z780" s="41"/>
      <c r="AA780" s="41"/>
      <c r="AB780" s="41"/>
      <c r="AC780" s="41"/>
      <c r="AD780" s="41"/>
      <c r="AE780" s="41"/>
      <c r="AF780" s="41"/>
      <c r="AG780" s="41"/>
      <c r="AH780" s="41"/>
      <c r="AI780" s="41"/>
    </row>
    <row r="781" spans="1:35" ht="30" customHeight="1">
      <c r="A781" s="41"/>
      <c r="B781" s="41"/>
      <c r="C781" s="41"/>
      <c r="D781" s="41"/>
      <c r="E781" s="121"/>
      <c r="F781" s="122"/>
      <c r="G781" s="122"/>
      <c r="H781" s="41"/>
      <c r="I781" s="41"/>
      <c r="J781" s="41"/>
      <c r="K781" s="41"/>
      <c r="L781" s="41"/>
      <c r="M781" s="41"/>
      <c r="N781" s="41"/>
      <c r="O781" s="41"/>
      <c r="P781" s="41"/>
      <c r="Q781" s="41"/>
      <c r="R781" s="41"/>
      <c r="S781" s="41"/>
      <c r="T781" s="41"/>
      <c r="U781" s="41"/>
      <c r="V781" s="41"/>
      <c r="W781" s="41"/>
      <c r="X781" s="41"/>
      <c r="Y781" s="41"/>
      <c r="Z781" s="41"/>
      <c r="AA781" s="41"/>
      <c r="AB781" s="41"/>
      <c r="AC781" s="41"/>
      <c r="AD781" s="41"/>
      <c r="AE781" s="41"/>
      <c r="AF781" s="41"/>
      <c r="AG781" s="41"/>
      <c r="AH781" s="41"/>
      <c r="AI781" s="41"/>
    </row>
    <row r="782" spans="1:35" ht="30" customHeight="1">
      <c r="A782" s="41"/>
      <c r="B782" s="41"/>
      <c r="C782" s="41"/>
      <c r="D782" s="41"/>
      <c r="E782" s="121"/>
      <c r="F782" s="122"/>
      <c r="G782" s="122"/>
      <c r="H782" s="41"/>
      <c r="I782" s="41"/>
      <c r="J782" s="41"/>
      <c r="K782" s="41"/>
      <c r="L782" s="41"/>
      <c r="M782" s="41"/>
      <c r="N782" s="41"/>
      <c r="O782" s="41"/>
      <c r="P782" s="41"/>
      <c r="Q782" s="41"/>
      <c r="R782" s="41"/>
      <c r="S782" s="41"/>
      <c r="T782" s="41"/>
      <c r="U782" s="41"/>
      <c r="V782" s="41"/>
      <c r="W782" s="41"/>
      <c r="X782" s="41"/>
      <c r="Y782" s="41"/>
      <c r="Z782" s="41"/>
      <c r="AA782" s="41"/>
      <c r="AB782" s="41"/>
      <c r="AC782" s="41"/>
      <c r="AD782" s="41"/>
      <c r="AE782" s="41"/>
      <c r="AF782" s="41"/>
      <c r="AG782" s="41"/>
      <c r="AH782" s="41"/>
      <c r="AI782" s="41"/>
    </row>
    <row r="783" spans="1:35" ht="30" customHeight="1">
      <c r="A783" s="41"/>
      <c r="B783" s="41"/>
      <c r="C783" s="41"/>
      <c r="D783" s="41"/>
      <c r="E783" s="121"/>
      <c r="F783" s="122"/>
      <c r="G783" s="122"/>
      <c r="H783" s="41"/>
      <c r="I783" s="41"/>
      <c r="J783" s="41"/>
      <c r="K783" s="41"/>
      <c r="L783" s="41"/>
      <c r="M783" s="41"/>
      <c r="N783" s="41"/>
      <c r="O783" s="41"/>
      <c r="P783" s="41"/>
      <c r="Q783" s="41"/>
      <c r="R783" s="41"/>
      <c r="S783" s="41"/>
      <c r="T783" s="41"/>
      <c r="U783" s="41"/>
      <c r="V783" s="41"/>
      <c r="W783" s="41"/>
      <c r="X783" s="41"/>
      <c r="Y783" s="41"/>
      <c r="Z783" s="41"/>
      <c r="AA783" s="41"/>
      <c r="AB783" s="41"/>
      <c r="AC783" s="41"/>
      <c r="AD783" s="41"/>
      <c r="AE783" s="41"/>
      <c r="AF783" s="41"/>
      <c r="AG783" s="41"/>
      <c r="AH783" s="41"/>
      <c r="AI783" s="41"/>
    </row>
    <row r="784" spans="1:35" ht="30" customHeight="1">
      <c r="A784" s="41"/>
      <c r="B784" s="41"/>
      <c r="C784" s="41"/>
      <c r="D784" s="41"/>
      <c r="E784" s="121"/>
      <c r="F784" s="122"/>
      <c r="G784" s="122"/>
      <c r="H784" s="41"/>
      <c r="I784" s="41"/>
      <c r="J784" s="41"/>
      <c r="K784" s="41"/>
      <c r="L784" s="41"/>
      <c r="M784" s="41"/>
      <c r="N784" s="41"/>
      <c r="O784" s="41"/>
      <c r="P784" s="41"/>
      <c r="Q784" s="41"/>
      <c r="R784" s="41"/>
      <c r="S784" s="41"/>
      <c r="T784" s="41"/>
      <c r="U784" s="41"/>
      <c r="V784" s="41"/>
      <c r="W784" s="41"/>
      <c r="X784" s="41"/>
      <c r="Y784" s="41"/>
      <c r="Z784" s="41"/>
      <c r="AA784" s="41"/>
      <c r="AB784" s="41"/>
      <c r="AC784" s="41"/>
      <c r="AD784" s="41"/>
      <c r="AE784" s="41"/>
      <c r="AF784" s="41"/>
      <c r="AG784" s="41"/>
      <c r="AH784" s="41"/>
      <c r="AI784" s="41"/>
    </row>
    <row r="785" spans="1:35" ht="30" customHeight="1">
      <c r="A785" s="41"/>
      <c r="B785" s="41"/>
      <c r="C785" s="41"/>
      <c r="D785" s="41"/>
      <c r="E785" s="121"/>
      <c r="F785" s="122"/>
      <c r="G785" s="122"/>
      <c r="H785" s="41"/>
      <c r="I785" s="41"/>
      <c r="J785" s="41"/>
      <c r="K785" s="41"/>
      <c r="L785" s="41"/>
      <c r="M785" s="41"/>
      <c r="N785" s="41"/>
      <c r="O785" s="41"/>
      <c r="P785" s="41"/>
      <c r="Q785" s="41"/>
      <c r="R785" s="41"/>
      <c r="S785" s="41"/>
      <c r="T785" s="41"/>
      <c r="U785" s="41"/>
      <c r="V785" s="41"/>
      <c r="W785" s="41"/>
      <c r="X785" s="41"/>
      <c r="Y785" s="41"/>
      <c r="Z785" s="41"/>
      <c r="AA785" s="41"/>
      <c r="AB785" s="41"/>
      <c r="AC785" s="41"/>
      <c r="AD785" s="41"/>
      <c r="AE785" s="41"/>
      <c r="AF785" s="41"/>
      <c r="AG785" s="41"/>
      <c r="AH785" s="41"/>
      <c r="AI785" s="41"/>
    </row>
    <row r="786" spans="1:35" ht="30" customHeight="1">
      <c r="A786" s="41"/>
      <c r="B786" s="41"/>
      <c r="C786" s="41"/>
      <c r="D786" s="41"/>
      <c r="E786" s="121"/>
      <c r="F786" s="122"/>
      <c r="G786" s="122"/>
      <c r="H786" s="41"/>
      <c r="I786" s="41"/>
      <c r="J786" s="41"/>
      <c r="K786" s="41"/>
      <c r="L786" s="41"/>
      <c r="M786" s="41"/>
      <c r="N786" s="41"/>
      <c r="O786" s="41"/>
      <c r="P786" s="41"/>
      <c r="Q786" s="41"/>
      <c r="R786" s="41"/>
      <c r="S786" s="41"/>
      <c r="T786" s="41"/>
      <c r="U786" s="41"/>
      <c r="V786" s="41"/>
      <c r="W786" s="41"/>
      <c r="X786" s="41"/>
      <c r="Y786" s="41"/>
      <c r="Z786" s="41"/>
      <c r="AA786" s="41"/>
      <c r="AB786" s="41"/>
      <c r="AC786" s="41"/>
      <c r="AD786" s="41"/>
      <c r="AE786" s="41"/>
      <c r="AF786" s="41"/>
      <c r="AG786" s="41"/>
      <c r="AH786" s="41"/>
      <c r="AI786" s="41"/>
    </row>
    <row r="787" spans="1:35" ht="30" customHeight="1">
      <c r="A787" s="41"/>
      <c r="B787" s="41"/>
      <c r="C787" s="41"/>
      <c r="D787" s="41"/>
      <c r="E787" s="121"/>
      <c r="F787" s="122"/>
      <c r="G787" s="122"/>
      <c r="H787" s="41"/>
      <c r="I787" s="41"/>
      <c r="J787" s="41"/>
      <c r="K787" s="41"/>
      <c r="L787" s="41"/>
      <c r="M787" s="41"/>
      <c r="N787" s="41"/>
      <c r="O787" s="41"/>
      <c r="P787" s="41"/>
      <c r="Q787" s="41"/>
      <c r="R787" s="41"/>
      <c r="S787" s="41"/>
      <c r="T787" s="41"/>
      <c r="U787" s="41"/>
      <c r="V787" s="41"/>
      <c r="W787" s="41"/>
      <c r="X787" s="41"/>
      <c r="Y787" s="41"/>
      <c r="Z787" s="41"/>
      <c r="AA787" s="41"/>
      <c r="AB787" s="41"/>
      <c r="AC787" s="41"/>
      <c r="AD787" s="41"/>
      <c r="AE787" s="41"/>
      <c r="AF787" s="41"/>
      <c r="AG787" s="41"/>
      <c r="AH787" s="41"/>
      <c r="AI787" s="41"/>
    </row>
    <row r="788" spans="1:35" ht="30" customHeight="1">
      <c r="A788" s="41"/>
      <c r="B788" s="41"/>
      <c r="C788" s="41"/>
      <c r="D788" s="41"/>
      <c r="E788" s="121"/>
      <c r="F788" s="122"/>
      <c r="G788" s="122"/>
      <c r="H788" s="41"/>
      <c r="I788" s="41"/>
      <c r="J788" s="41"/>
      <c r="K788" s="41"/>
      <c r="L788" s="41"/>
      <c r="M788" s="41"/>
      <c r="N788" s="41"/>
      <c r="O788" s="41"/>
      <c r="P788" s="41"/>
      <c r="Q788" s="41"/>
      <c r="R788" s="41"/>
      <c r="S788" s="41"/>
      <c r="T788" s="41"/>
      <c r="U788" s="41"/>
      <c r="V788" s="41"/>
      <c r="W788" s="41"/>
      <c r="X788" s="41"/>
      <c r="Y788" s="41"/>
      <c r="Z788" s="41"/>
      <c r="AA788" s="41"/>
      <c r="AB788" s="41"/>
      <c r="AC788" s="41"/>
      <c r="AD788" s="41"/>
      <c r="AE788" s="41"/>
      <c r="AF788" s="41"/>
      <c r="AG788" s="41"/>
      <c r="AH788" s="41"/>
      <c r="AI788" s="41"/>
    </row>
    <row r="789" spans="1:35" ht="30" customHeight="1">
      <c r="A789" s="41"/>
      <c r="B789" s="41"/>
      <c r="C789" s="41"/>
      <c r="D789" s="41"/>
      <c r="E789" s="121"/>
      <c r="F789" s="122"/>
      <c r="G789" s="122"/>
      <c r="H789" s="41"/>
      <c r="I789" s="41"/>
      <c r="J789" s="41"/>
      <c r="K789" s="41"/>
      <c r="L789" s="41"/>
      <c r="M789" s="41"/>
      <c r="N789" s="41"/>
      <c r="O789" s="41"/>
      <c r="P789" s="41"/>
      <c r="Q789" s="41"/>
      <c r="R789" s="41"/>
      <c r="S789" s="41"/>
      <c r="T789" s="41"/>
      <c r="U789" s="41"/>
      <c r="V789" s="41"/>
      <c r="W789" s="41"/>
      <c r="X789" s="41"/>
      <c r="Y789" s="41"/>
      <c r="Z789" s="41"/>
      <c r="AA789" s="41"/>
      <c r="AB789" s="41"/>
      <c r="AC789" s="41"/>
      <c r="AD789" s="41"/>
      <c r="AE789" s="41"/>
      <c r="AF789" s="41"/>
      <c r="AG789" s="41"/>
      <c r="AH789" s="41"/>
      <c r="AI789" s="41"/>
    </row>
    <row r="790" spans="1:35" ht="30" customHeight="1">
      <c r="A790" s="41"/>
      <c r="B790" s="41"/>
      <c r="C790" s="41"/>
      <c r="D790" s="41"/>
      <c r="E790" s="121"/>
      <c r="F790" s="122"/>
      <c r="G790" s="122"/>
      <c r="H790" s="41"/>
      <c r="I790" s="41"/>
      <c r="J790" s="41"/>
      <c r="K790" s="41"/>
      <c r="L790" s="41"/>
      <c r="M790" s="41"/>
      <c r="N790" s="41"/>
      <c r="O790" s="41"/>
      <c r="P790" s="41"/>
      <c r="Q790" s="41"/>
      <c r="R790" s="41"/>
      <c r="S790" s="41"/>
      <c r="T790" s="41"/>
      <c r="U790" s="41"/>
      <c r="V790" s="41"/>
      <c r="W790" s="41"/>
      <c r="X790" s="41"/>
      <c r="Y790" s="41"/>
      <c r="Z790" s="41"/>
      <c r="AA790" s="41"/>
      <c r="AB790" s="41"/>
      <c r="AC790" s="41"/>
      <c r="AD790" s="41"/>
      <c r="AE790" s="41"/>
      <c r="AF790" s="41"/>
      <c r="AG790" s="41"/>
      <c r="AH790" s="41"/>
      <c r="AI790" s="41"/>
    </row>
    <row r="791" spans="1:35" ht="30" customHeight="1">
      <c r="A791" s="41"/>
      <c r="B791" s="41"/>
      <c r="C791" s="41"/>
      <c r="D791" s="41"/>
      <c r="E791" s="121"/>
      <c r="F791" s="122"/>
      <c r="G791" s="122"/>
      <c r="H791" s="41"/>
      <c r="I791" s="41"/>
      <c r="J791" s="41"/>
      <c r="K791" s="41"/>
      <c r="L791" s="41"/>
      <c r="M791" s="41"/>
      <c r="N791" s="41"/>
      <c r="O791" s="41"/>
      <c r="P791" s="41"/>
      <c r="Q791" s="41"/>
      <c r="R791" s="41"/>
      <c r="S791" s="41"/>
      <c r="T791" s="41"/>
      <c r="U791" s="41"/>
      <c r="V791" s="41"/>
      <c r="W791" s="41"/>
      <c r="X791" s="41"/>
      <c r="Y791" s="41"/>
      <c r="Z791" s="41"/>
      <c r="AA791" s="41"/>
      <c r="AB791" s="41"/>
      <c r="AC791" s="41"/>
      <c r="AD791" s="41"/>
      <c r="AE791" s="41"/>
      <c r="AF791" s="41"/>
      <c r="AG791" s="41"/>
      <c r="AH791" s="41"/>
      <c r="AI791" s="41"/>
    </row>
    <row r="792" spans="1:35" ht="30" customHeight="1">
      <c r="A792" s="41"/>
      <c r="B792" s="41"/>
      <c r="C792" s="41"/>
      <c r="D792" s="41"/>
      <c r="E792" s="121"/>
      <c r="F792" s="122"/>
      <c r="G792" s="122"/>
      <c r="H792" s="41"/>
      <c r="I792" s="41"/>
      <c r="J792" s="41"/>
      <c r="K792" s="41"/>
      <c r="L792" s="41"/>
      <c r="M792" s="41"/>
      <c r="N792" s="41"/>
      <c r="O792" s="41"/>
      <c r="P792" s="41"/>
      <c r="Q792" s="41"/>
      <c r="R792" s="41"/>
      <c r="S792" s="41"/>
      <c r="T792" s="41"/>
      <c r="U792" s="41"/>
      <c r="V792" s="41"/>
      <c r="W792" s="41"/>
      <c r="X792" s="41"/>
      <c r="Y792" s="41"/>
      <c r="Z792" s="41"/>
      <c r="AA792" s="41"/>
      <c r="AB792" s="41"/>
      <c r="AC792" s="41"/>
      <c r="AD792" s="41"/>
      <c r="AE792" s="41"/>
      <c r="AF792" s="41"/>
      <c r="AG792" s="41"/>
      <c r="AH792" s="41"/>
      <c r="AI792" s="41"/>
    </row>
    <row r="793" spans="1:35" ht="30" customHeight="1">
      <c r="A793" s="41"/>
      <c r="B793" s="41"/>
      <c r="C793" s="41"/>
      <c r="D793" s="41"/>
      <c r="E793" s="121"/>
      <c r="F793" s="122"/>
      <c r="G793" s="122"/>
      <c r="H793" s="41"/>
      <c r="I793" s="41"/>
      <c r="J793" s="41"/>
      <c r="K793" s="41"/>
      <c r="L793" s="41"/>
      <c r="M793" s="41"/>
      <c r="N793" s="41"/>
      <c r="O793" s="41"/>
      <c r="P793" s="41"/>
      <c r="Q793" s="41"/>
      <c r="R793" s="41"/>
      <c r="S793" s="41"/>
      <c r="T793" s="41"/>
      <c r="U793" s="41"/>
      <c r="V793" s="41"/>
      <c r="W793" s="41"/>
      <c r="X793" s="41"/>
      <c r="Y793" s="41"/>
      <c r="Z793" s="41"/>
      <c r="AA793" s="41"/>
      <c r="AB793" s="41"/>
      <c r="AC793" s="41"/>
      <c r="AD793" s="41"/>
      <c r="AE793" s="41"/>
      <c r="AF793" s="41"/>
      <c r="AG793" s="41"/>
      <c r="AH793" s="41"/>
      <c r="AI793" s="41"/>
    </row>
    <row r="794" spans="1:35" ht="30" customHeight="1">
      <c r="A794" s="41"/>
      <c r="B794" s="41"/>
      <c r="C794" s="41"/>
      <c r="D794" s="41"/>
      <c r="E794" s="121"/>
      <c r="F794" s="122"/>
      <c r="G794" s="122"/>
      <c r="H794" s="41"/>
      <c r="I794" s="41"/>
      <c r="J794" s="41"/>
      <c r="K794" s="41"/>
      <c r="L794" s="41"/>
      <c r="M794" s="41"/>
      <c r="N794" s="41"/>
      <c r="O794" s="41"/>
      <c r="P794" s="41"/>
      <c r="Q794" s="41"/>
      <c r="R794" s="41"/>
      <c r="S794" s="41"/>
      <c r="T794" s="41"/>
      <c r="U794" s="41"/>
      <c r="V794" s="41"/>
      <c r="W794" s="41"/>
      <c r="X794" s="41"/>
      <c r="Y794" s="41"/>
      <c r="Z794" s="41"/>
      <c r="AA794" s="41"/>
      <c r="AB794" s="41"/>
      <c r="AC794" s="41"/>
      <c r="AD794" s="41"/>
      <c r="AE794" s="41"/>
      <c r="AF794" s="41"/>
      <c r="AG794" s="41"/>
      <c r="AH794" s="41"/>
      <c r="AI794" s="41"/>
    </row>
    <row r="795" spans="1:35" ht="30" customHeight="1">
      <c r="A795" s="41"/>
      <c r="B795" s="41"/>
      <c r="C795" s="41"/>
      <c r="D795" s="41"/>
      <c r="E795" s="121"/>
      <c r="F795" s="122"/>
      <c r="G795" s="122"/>
      <c r="H795" s="41"/>
      <c r="I795" s="41"/>
      <c r="J795" s="41"/>
      <c r="K795" s="41"/>
      <c r="L795" s="41"/>
      <c r="M795" s="41"/>
      <c r="N795" s="41"/>
      <c r="O795" s="41"/>
      <c r="P795" s="41"/>
      <c r="Q795" s="41"/>
      <c r="R795" s="41"/>
      <c r="S795" s="41"/>
      <c r="T795" s="41"/>
      <c r="U795" s="41"/>
      <c r="V795" s="41"/>
      <c r="W795" s="41"/>
      <c r="X795" s="41"/>
      <c r="Y795" s="41"/>
      <c r="Z795" s="41"/>
      <c r="AA795" s="41"/>
      <c r="AB795" s="41"/>
      <c r="AC795" s="41"/>
      <c r="AD795" s="41"/>
      <c r="AE795" s="41"/>
      <c r="AF795" s="41"/>
      <c r="AG795" s="41"/>
      <c r="AH795" s="41"/>
      <c r="AI795" s="41"/>
    </row>
    <row r="796" spans="1:35" ht="30" customHeight="1">
      <c r="A796" s="41"/>
      <c r="B796" s="41"/>
      <c r="C796" s="41"/>
      <c r="D796" s="41"/>
      <c r="E796" s="121"/>
      <c r="F796" s="122"/>
      <c r="G796" s="122"/>
      <c r="H796" s="41"/>
      <c r="I796" s="41"/>
      <c r="J796" s="41"/>
      <c r="K796" s="41"/>
      <c r="L796" s="41"/>
      <c r="M796" s="41"/>
      <c r="N796" s="41"/>
      <c r="O796" s="41"/>
      <c r="P796" s="41"/>
      <c r="Q796" s="41"/>
      <c r="R796" s="41"/>
      <c r="S796" s="41"/>
      <c r="T796" s="41"/>
      <c r="U796" s="41"/>
      <c r="V796" s="41"/>
      <c r="W796" s="41"/>
      <c r="X796" s="41"/>
      <c r="Y796" s="41"/>
      <c r="Z796" s="41"/>
      <c r="AA796" s="41"/>
      <c r="AB796" s="41"/>
      <c r="AC796" s="41"/>
      <c r="AD796" s="41"/>
      <c r="AE796" s="41"/>
      <c r="AF796" s="41"/>
      <c r="AG796" s="41"/>
      <c r="AH796" s="41"/>
      <c r="AI796" s="41"/>
    </row>
    <row r="797" spans="1:35" ht="30" customHeight="1">
      <c r="A797" s="41"/>
      <c r="B797" s="41"/>
      <c r="C797" s="41"/>
      <c r="D797" s="41"/>
      <c r="E797" s="121"/>
      <c r="F797" s="122"/>
      <c r="G797" s="122"/>
      <c r="H797" s="41"/>
      <c r="I797" s="41"/>
      <c r="J797" s="41"/>
      <c r="K797" s="41"/>
      <c r="L797" s="41"/>
      <c r="M797" s="41"/>
      <c r="N797" s="41"/>
      <c r="O797" s="41"/>
      <c r="P797" s="41"/>
      <c r="Q797" s="41"/>
      <c r="R797" s="41"/>
      <c r="S797" s="41"/>
      <c r="T797" s="41"/>
      <c r="U797" s="41"/>
      <c r="V797" s="41"/>
      <c r="W797" s="41"/>
      <c r="X797" s="41"/>
      <c r="Y797" s="41"/>
      <c r="Z797" s="41"/>
      <c r="AA797" s="41"/>
      <c r="AB797" s="41"/>
      <c r="AC797" s="41"/>
      <c r="AD797" s="41"/>
      <c r="AE797" s="41"/>
      <c r="AF797" s="41"/>
      <c r="AG797" s="41"/>
      <c r="AH797" s="41"/>
      <c r="AI797" s="41"/>
    </row>
    <row r="798" spans="1:35" ht="30" customHeight="1">
      <c r="A798" s="41"/>
      <c r="B798" s="41"/>
      <c r="C798" s="41"/>
      <c r="D798" s="41"/>
      <c r="E798" s="121"/>
      <c r="F798" s="122"/>
      <c r="G798" s="122"/>
      <c r="H798" s="41"/>
      <c r="I798" s="41"/>
      <c r="J798" s="41"/>
      <c r="K798" s="41"/>
      <c r="L798" s="41"/>
      <c r="M798" s="41"/>
      <c r="N798" s="41"/>
      <c r="O798" s="41"/>
      <c r="P798" s="41"/>
      <c r="Q798" s="41"/>
      <c r="R798" s="41"/>
      <c r="S798" s="41"/>
      <c r="T798" s="41"/>
      <c r="U798" s="41"/>
      <c r="V798" s="41"/>
      <c r="W798" s="41"/>
      <c r="X798" s="41"/>
      <c r="Y798" s="41"/>
      <c r="Z798" s="41"/>
      <c r="AA798" s="41"/>
      <c r="AB798" s="41"/>
      <c r="AC798" s="41"/>
      <c r="AD798" s="41"/>
      <c r="AE798" s="41"/>
      <c r="AF798" s="41"/>
      <c r="AG798" s="41"/>
      <c r="AH798" s="41"/>
      <c r="AI798" s="41"/>
    </row>
    <row r="799" spans="1:35" ht="30" customHeight="1">
      <c r="A799" s="41"/>
      <c r="B799" s="41"/>
      <c r="C799" s="41"/>
      <c r="D799" s="41"/>
      <c r="E799" s="121"/>
      <c r="F799" s="122"/>
      <c r="G799" s="122"/>
      <c r="H799" s="41"/>
      <c r="I799" s="41"/>
      <c r="J799" s="41"/>
      <c r="K799" s="41"/>
      <c r="L799" s="41"/>
      <c r="M799" s="41"/>
      <c r="N799" s="41"/>
      <c r="O799" s="41"/>
      <c r="P799" s="41"/>
      <c r="Q799" s="41"/>
      <c r="R799" s="41"/>
      <c r="S799" s="41"/>
      <c r="T799" s="41"/>
      <c r="U799" s="41"/>
      <c r="V799" s="41"/>
      <c r="W799" s="41"/>
      <c r="X799" s="41"/>
      <c r="Y799" s="41"/>
      <c r="Z799" s="41"/>
      <c r="AA799" s="41"/>
      <c r="AB799" s="41"/>
      <c r="AC799" s="41"/>
      <c r="AD799" s="41"/>
      <c r="AE799" s="41"/>
      <c r="AF799" s="41"/>
      <c r="AG799" s="41"/>
      <c r="AH799" s="41"/>
      <c r="AI799" s="41"/>
    </row>
    <row r="800" spans="1:35" ht="30" customHeight="1">
      <c r="A800" s="41"/>
      <c r="B800" s="41"/>
      <c r="C800" s="41"/>
      <c r="D800" s="41"/>
      <c r="E800" s="121"/>
      <c r="F800" s="122"/>
      <c r="G800" s="122"/>
      <c r="H800" s="41"/>
      <c r="I800" s="41"/>
      <c r="J800" s="41"/>
      <c r="K800" s="41"/>
      <c r="L800" s="41"/>
      <c r="M800" s="41"/>
      <c r="N800" s="41"/>
      <c r="O800" s="41"/>
      <c r="P800" s="41"/>
      <c r="Q800" s="41"/>
      <c r="R800" s="41"/>
      <c r="S800" s="41"/>
      <c r="T800" s="41"/>
      <c r="U800" s="41"/>
      <c r="V800" s="41"/>
      <c r="W800" s="41"/>
      <c r="X800" s="41"/>
      <c r="Y800" s="41"/>
      <c r="Z800" s="41"/>
      <c r="AA800" s="41"/>
      <c r="AB800" s="41"/>
      <c r="AC800" s="41"/>
      <c r="AD800" s="41"/>
      <c r="AE800" s="41"/>
      <c r="AF800" s="41"/>
      <c r="AG800" s="41"/>
      <c r="AH800" s="41"/>
      <c r="AI800" s="41"/>
    </row>
    <row r="801" spans="1:35" ht="30" customHeight="1">
      <c r="A801" s="41"/>
      <c r="B801" s="41"/>
      <c r="C801" s="41"/>
      <c r="D801" s="41"/>
      <c r="E801" s="121"/>
      <c r="F801" s="122"/>
      <c r="G801" s="122"/>
      <c r="H801" s="41"/>
      <c r="I801" s="41"/>
      <c r="J801" s="41"/>
      <c r="K801" s="41"/>
      <c r="L801" s="41"/>
      <c r="M801" s="41"/>
      <c r="N801" s="41"/>
      <c r="O801" s="41"/>
      <c r="P801" s="41"/>
      <c r="Q801" s="41"/>
      <c r="R801" s="41"/>
      <c r="S801" s="41"/>
      <c r="T801" s="41"/>
      <c r="U801" s="41"/>
      <c r="V801" s="41"/>
      <c r="W801" s="41"/>
      <c r="X801" s="41"/>
      <c r="Y801" s="41"/>
      <c r="Z801" s="41"/>
      <c r="AA801" s="41"/>
      <c r="AB801" s="41"/>
      <c r="AC801" s="41"/>
      <c r="AD801" s="41"/>
      <c r="AE801" s="41"/>
      <c r="AF801" s="41"/>
      <c r="AG801" s="41"/>
      <c r="AH801" s="41"/>
      <c r="AI801" s="41"/>
    </row>
    <row r="802" spans="1:35" ht="30" customHeight="1">
      <c r="A802" s="41"/>
      <c r="B802" s="41"/>
      <c r="C802" s="41"/>
      <c r="D802" s="41"/>
      <c r="E802" s="121"/>
      <c r="F802" s="122"/>
      <c r="G802" s="122"/>
      <c r="H802" s="41"/>
      <c r="I802" s="41"/>
      <c r="J802" s="41"/>
      <c r="K802" s="41"/>
      <c r="L802" s="41"/>
      <c r="M802" s="41"/>
      <c r="N802" s="41"/>
      <c r="O802" s="41"/>
      <c r="P802" s="41"/>
      <c r="Q802" s="41"/>
      <c r="R802" s="41"/>
      <c r="S802" s="41"/>
      <c r="T802" s="41"/>
      <c r="U802" s="41"/>
      <c r="V802" s="41"/>
      <c r="W802" s="41"/>
      <c r="X802" s="41"/>
      <c r="Y802" s="41"/>
      <c r="Z802" s="41"/>
      <c r="AA802" s="41"/>
      <c r="AB802" s="41"/>
      <c r="AC802" s="41"/>
      <c r="AD802" s="41"/>
      <c r="AE802" s="41"/>
      <c r="AF802" s="41"/>
      <c r="AG802" s="41"/>
      <c r="AH802" s="41"/>
      <c r="AI802" s="41"/>
    </row>
    <row r="803" spans="1:35" ht="30" customHeight="1">
      <c r="A803" s="41"/>
      <c r="B803" s="41"/>
      <c r="C803" s="41"/>
      <c r="D803" s="41"/>
      <c r="E803" s="121"/>
      <c r="F803" s="122"/>
      <c r="G803" s="122"/>
      <c r="H803" s="41"/>
      <c r="I803" s="41"/>
      <c r="J803" s="41"/>
      <c r="K803" s="41"/>
      <c r="L803" s="41"/>
      <c r="M803" s="41"/>
      <c r="N803" s="41"/>
      <c r="O803" s="41"/>
      <c r="P803" s="41"/>
      <c r="Q803" s="41"/>
      <c r="R803" s="41"/>
      <c r="S803" s="41"/>
      <c r="T803" s="41"/>
      <c r="U803" s="41"/>
      <c r="V803" s="41"/>
      <c r="W803" s="41"/>
      <c r="X803" s="41"/>
      <c r="Y803" s="41"/>
      <c r="Z803" s="41"/>
      <c r="AA803" s="41"/>
      <c r="AB803" s="41"/>
      <c r="AC803" s="41"/>
      <c r="AD803" s="41"/>
      <c r="AE803" s="41"/>
      <c r="AF803" s="41"/>
      <c r="AG803" s="41"/>
      <c r="AH803" s="41"/>
      <c r="AI803" s="41"/>
    </row>
    <row r="804" spans="1:35" ht="30" customHeight="1">
      <c r="A804" s="41"/>
      <c r="B804" s="41"/>
      <c r="C804" s="41"/>
      <c r="D804" s="41"/>
      <c r="E804" s="121"/>
      <c r="F804" s="122"/>
      <c r="G804" s="122"/>
      <c r="H804" s="41"/>
      <c r="I804" s="41"/>
      <c r="J804" s="41"/>
      <c r="K804" s="41"/>
      <c r="L804" s="41"/>
      <c r="M804" s="41"/>
      <c r="N804" s="41"/>
      <c r="O804" s="41"/>
      <c r="P804" s="41"/>
      <c r="Q804" s="41"/>
      <c r="R804" s="41"/>
      <c r="S804" s="41"/>
      <c r="T804" s="41"/>
      <c r="U804" s="41"/>
      <c r="V804" s="41"/>
      <c r="W804" s="41"/>
      <c r="X804" s="41"/>
      <c r="Y804" s="41"/>
      <c r="Z804" s="41"/>
      <c r="AA804" s="41"/>
      <c r="AB804" s="41"/>
      <c r="AC804" s="41"/>
      <c r="AD804" s="41"/>
      <c r="AE804" s="41"/>
      <c r="AF804" s="41"/>
      <c r="AG804" s="41"/>
      <c r="AH804" s="41"/>
      <c r="AI804" s="41"/>
    </row>
    <row r="805" spans="1:35" ht="30" customHeight="1">
      <c r="A805" s="41"/>
      <c r="B805" s="41"/>
      <c r="C805" s="41"/>
      <c r="D805" s="41"/>
      <c r="E805" s="121"/>
      <c r="F805" s="122"/>
      <c r="G805" s="122"/>
      <c r="H805" s="41"/>
      <c r="I805" s="41"/>
      <c r="J805" s="41"/>
      <c r="K805" s="41"/>
      <c r="L805" s="41"/>
      <c r="M805" s="41"/>
      <c r="N805" s="41"/>
      <c r="O805" s="41"/>
      <c r="P805" s="41"/>
      <c r="Q805" s="41"/>
      <c r="R805" s="41"/>
      <c r="S805" s="41"/>
      <c r="T805" s="41"/>
      <c r="U805" s="41"/>
      <c r="V805" s="41"/>
      <c r="W805" s="41"/>
      <c r="X805" s="41"/>
      <c r="Y805" s="41"/>
      <c r="Z805" s="41"/>
      <c r="AA805" s="41"/>
      <c r="AB805" s="41"/>
      <c r="AC805" s="41"/>
      <c r="AD805" s="41"/>
      <c r="AE805" s="41"/>
      <c r="AF805" s="41"/>
      <c r="AG805" s="41"/>
      <c r="AH805" s="41"/>
      <c r="AI805" s="41"/>
    </row>
    <row r="806" spans="1:35" ht="30" customHeight="1">
      <c r="A806" s="41"/>
      <c r="B806" s="41"/>
      <c r="C806" s="41"/>
      <c r="D806" s="41"/>
      <c r="E806" s="121"/>
      <c r="F806" s="122"/>
      <c r="G806" s="122"/>
      <c r="H806" s="41"/>
      <c r="I806" s="41"/>
      <c r="J806" s="41"/>
      <c r="K806" s="41"/>
      <c r="L806" s="41"/>
      <c r="M806" s="41"/>
      <c r="N806" s="41"/>
      <c r="O806" s="41"/>
      <c r="P806" s="41"/>
      <c r="Q806" s="41"/>
      <c r="R806" s="41"/>
      <c r="S806" s="41"/>
      <c r="T806" s="41"/>
      <c r="U806" s="41"/>
      <c r="V806" s="41"/>
      <c r="W806" s="41"/>
      <c r="X806" s="41"/>
      <c r="Y806" s="41"/>
      <c r="Z806" s="41"/>
      <c r="AA806" s="41"/>
      <c r="AB806" s="41"/>
      <c r="AC806" s="41"/>
      <c r="AD806" s="41"/>
      <c r="AE806" s="41"/>
      <c r="AF806" s="41"/>
      <c r="AG806" s="41"/>
      <c r="AH806" s="41"/>
      <c r="AI806" s="41"/>
    </row>
    <row r="807" spans="1:35" ht="30" customHeight="1">
      <c r="A807" s="41"/>
      <c r="B807" s="41"/>
      <c r="C807" s="41"/>
      <c r="D807" s="41"/>
      <c r="E807" s="121"/>
      <c r="F807" s="122"/>
      <c r="G807" s="122"/>
      <c r="H807" s="41"/>
      <c r="I807" s="41"/>
      <c r="J807" s="41"/>
      <c r="K807" s="41"/>
      <c r="L807" s="41"/>
      <c r="M807" s="41"/>
      <c r="N807" s="41"/>
      <c r="O807" s="41"/>
      <c r="P807" s="41"/>
      <c r="Q807" s="41"/>
      <c r="R807" s="41"/>
      <c r="S807" s="41"/>
      <c r="T807" s="41"/>
      <c r="U807" s="41"/>
      <c r="V807" s="41"/>
      <c r="W807" s="41"/>
      <c r="X807" s="41"/>
      <c r="Y807" s="41"/>
      <c r="Z807" s="41"/>
      <c r="AA807" s="41"/>
      <c r="AB807" s="41"/>
      <c r="AC807" s="41"/>
      <c r="AD807" s="41"/>
      <c r="AE807" s="41"/>
      <c r="AF807" s="41"/>
      <c r="AG807" s="41"/>
      <c r="AH807" s="41"/>
      <c r="AI807" s="41"/>
    </row>
    <row r="808" spans="1:35" ht="30" customHeight="1">
      <c r="A808" s="41"/>
      <c r="B808" s="41"/>
      <c r="C808" s="41"/>
      <c r="D808" s="41"/>
      <c r="E808" s="121"/>
      <c r="F808" s="122"/>
      <c r="G808" s="122"/>
      <c r="H808" s="41"/>
      <c r="I808" s="41"/>
      <c r="J808" s="41"/>
      <c r="K808" s="41"/>
      <c r="L808" s="41"/>
      <c r="M808" s="41"/>
      <c r="N808" s="41"/>
      <c r="O808" s="41"/>
      <c r="P808" s="41"/>
      <c r="Q808" s="41"/>
      <c r="R808" s="41"/>
      <c r="S808" s="41"/>
      <c r="T808" s="41"/>
      <c r="U808" s="41"/>
      <c r="V808" s="41"/>
      <c r="W808" s="41"/>
      <c r="X808" s="41"/>
      <c r="Y808" s="41"/>
      <c r="Z808" s="41"/>
      <c r="AA808" s="41"/>
      <c r="AB808" s="41"/>
      <c r="AC808" s="41"/>
      <c r="AD808" s="41"/>
      <c r="AE808" s="41"/>
      <c r="AF808" s="41"/>
      <c r="AG808" s="41"/>
      <c r="AH808" s="41"/>
      <c r="AI808" s="41"/>
    </row>
    <row r="809" spans="1:35" ht="30" customHeight="1">
      <c r="A809" s="41"/>
      <c r="B809" s="41"/>
      <c r="C809" s="41"/>
      <c r="D809" s="41"/>
      <c r="E809" s="121"/>
      <c r="F809" s="122"/>
      <c r="G809" s="122"/>
      <c r="H809" s="41"/>
      <c r="I809" s="41"/>
      <c r="J809" s="41"/>
      <c r="K809" s="41"/>
      <c r="L809" s="41"/>
      <c r="M809" s="41"/>
      <c r="N809" s="41"/>
      <c r="O809" s="41"/>
      <c r="P809" s="41"/>
      <c r="Q809" s="41"/>
      <c r="R809" s="41"/>
      <c r="S809" s="41"/>
      <c r="T809" s="41"/>
      <c r="U809" s="41"/>
      <c r="V809" s="41"/>
      <c r="W809" s="41"/>
      <c r="X809" s="41"/>
      <c r="Y809" s="41"/>
      <c r="Z809" s="41"/>
      <c r="AA809" s="41"/>
      <c r="AB809" s="41"/>
      <c r="AC809" s="41"/>
      <c r="AD809" s="41"/>
      <c r="AE809" s="41"/>
      <c r="AF809" s="41"/>
      <c r="AG809" s="41"/>
      <c r="AH809" s="41"/>
      <c r="AI809" s="41"/>
    </row>
    <row r="810" spans="1:35" ht="30" customHeight="1">
      <c r="A810" s="41"/>
      <c r="B810" s="41"/>
      <c r="C810" s="41"/>
      <c r="D810" s="41"/>
      <c r="E810" s="121"/>
      <c r="F810" s="122"/>
      <c r="G810" s="122"/>
      <c r="H810" s="41"/>
      <c r="I810" s="41"/>
      <c r="J810" s="41"/>
      <c r="K810" s="41"/>
      <c r="L810" s="41"/>
      <c r="M810" s="41"/>
      <c r="N810" s="41"/>
      <c r="O810" s="41"/>
      <c r="P810" s="41"/>
      <c r="Q810" s="41"/>
      <c r="R810" s="41"/>
      <c r="S810" s="41"/>
      <c r="T810" s="41"/>
      <c r="U810" s="41"/>
      <c r="V810" s="41"/>
      <c r="W810" s="41"/>
      <c r="X810" s="41"/>
      <c r="Y810" s="41"/>
      <c r="Z810" s="41"/>
      <c r="AA810" s="41"/>
      <c r="AB810" s="41"/>
      <c r="AC810" s="41"/>
      <c r="AD810" s="41"/>
      <c r="AE810" s="41"/>
      <c r="AF810" s="41"/>
      <c r="AG810" s="41"/>
      <c r="AH810" s="41"/>
      <c r="AI810" s="41"/>
    </row>
    <row r="811" spans="1:35" ht="30" customHeight="1">
      <c r="A811" s="41"/>
      <c r="B811" s="41"/>
      <c r="C811" s="41"/>
      <c r="D811" s="41"/>
      <c r="E811" s="121"/>
      <c r="F811" s="122"/>
      <c r="G811" s="122"/>
      <c r="H811" s="41"/>
      <c r="I811" s="41"/>
      <c r="J811" s="41"/>
      <c r="K811" s="41"/>
      <c r="L811" s="41"/>
      <c r="M811" s="41"/>
      <c r="N811" s="41"/>
      <c r="O811" s="41"/>
      <c r="P811" s="41"/>
      <c r="Q811" s="41"/>
      <c r="R811" s="41"/>
      <c r="S811" s="41"/>
      <c r="T811" s="41"/>
      <c r="U811" s="41"/>
      <c r="V811" s="41"/>
      <c r="W811" s="41"/>
      <c r="X811" s="41"/>
      <c r="Y811" s="41"/>
      <c r="Z811" s="41"/>
      <c r="AA811" s="41"/>
      <c r="AB811" s="41"/>
      <c r="AC811" s="41"/>
      <c r="AD811" s="41"/>
      <c r="AE811" s="41"/>
      <c r="AF811" s="41"/>
      <c r="AG811" s="41"/>
      <c r="AH811" s="41"/>
      <c r="AI811" s="41"/>
    </row>
    <row r="812" spans="1:35" ht="30" customHeight="1">
      <c r="A812" s="41"/>
      <c r="B812" s="41"/>
      <c r="C812" s="41"/>
      <c r="D812" s="41"/>
      <c r="E812" s="121"/>
      <c r="F812" s="122"/>
      <c r="G812" s="122"/>
      <c r="H812" s="41"/>
      <c r="I812" s="41"/>
      <c r="J812" s="41"/>
      <c r="K812" s="41"/>
      <c r="L812" s="41"/>
      <c r="M812" s="41"/>
      <c r="N812" s="41"/>
      <c r="O812" s="41"/>
      <c r="P812" s="41"/>
      <c r="Q812" s="41"/>
      <c r="R812" s="41"/>
      <c r="S812" s="41"/>
      <c r="T812" s="41"/>
      <c r="U812" s="41"/>
      <c r="V812" s="41"/>
      <c r="W812" s="41"/>
      <c r="X812" s="41"/>
      <c r="Y812" s="41"/>
      <c r="Z812" s="41"/>
      <c r="AA812" s="41"/>
      <c r="AB812" s="41"/>
      <c r="AC812" s="41"/>
      <c r="AD812" s="41"/>
      <c r="AE812" s="41"/>
      <c r="AF812" s="41"/>
      <c r="AG812" s="41"/>
      <c r="AH812" s="41"/>
      <c r="AI812" s="41"/>
    </row>
    <row r="813" spans="1:35" ht="30" customHeight="1">
      <c r="A813" s="41"/>
      <c r="B813" s="41"/>
      <c r="C813" s="41"/>
      <c r="D813" s="41"/>
      <c r="E813" s="121"/>
      <c r="F813" s="122"/>
      <c r="G813" s="122"/>
      <c r="H813" s="41"/>
      <c r="I813" s="41"/>
      <c r="J813" s="41"/>
      <c r="K813" s="41"/>
      <c r="L813" s="41"/>
      <c r="M813" s="41"/>
      <c r="N813" s="41"/>
      <c r="O813" s="41"/>
      <c r="P813" s="41"/>
      <c r="Q813" s="41"/>
      <c r="R813" s="41"/>
      <c r="S813" s="41"/>
      <c r="T813" s="41"/>
      <c r="U813" s="41"/>
      <c r="V813" s="41"/>
      <c r="W813" s="41"/>
      <c r="X813" s="41"/>
      <c r="Y813" s="41"/>
      <c r="Z813" s="41"/>
      <c r="AA813" s="41"/>
      <c r="AB813" s="41"/>
      <c r="AC813" s="41"/>
      <c r="AD813" s="41"/>
      <c r="AE813" s="41"/>
      <c r="AF813" s="41"/>
      <c r="AG813" s="41"/>
      <c r="AH813" s="41"/>
      <c r="AI813" s="41"/>
    </row>
    <row r="814" spans="1:35" ht="30" customHeight="1">
      <c r="A814" s="41"/>
      <c r="B814" s="41"/>
      <c r="C814" s="41"/>
      <c r="D814" s="41"/>
      <c r="E814" s="121"/>
      <c r="F814" s="122"/>
      <c r="G814" s="122"/>
      <c r="H814" s="41"/>
      <c r="I814" s="41"/>
      <c r="J814" s="41"/>
      <c r="K814" s="41"/>
      <c r="L814" s="41"/>
      <c r="M814" s="41"/>
      <c r="N814" s="41"/>
      <c r="O814" s="41"/>
      <c r="P814" s="41"/>
      <c r="Q814" s="41"/>
      <c r="R814" s="41"/>
      <c r="S814" s="41"/>
      <c r="T814" s="41"/>
      <c r="U814" s="41"/>
      <c r="V814" s="41"/>
      <c r="W814" s="41"/>
      <c r="X814" s="41"/>
      <c r="Y814" s="41"/>
      <c r="Z814" s="41"/>
      <c r="AA814" s="41"/>
      <c r="AB814" s="41"/>
      <c r="AC814" s="41"/>
      <c r="AD814" s="41"/>
      <c r="AE814" s="41"/>
      <c r="AF814" s="41"/>
      <c r="AG814" s="41"/>
      <c r="AH814" s="41"/>
      <c r="AI814" s="41"/>
    </row>
    <row r="815" spans="1:35" ht="30" customHeight="1">
      <c r="A815" s="41"/>
      <c r="B815" s="41"/>
      <c r="C815" s="41"/>
      <c r="D815" s="41"/>
      <c r="E815" s="121"/>
      <c r="F815" s="122"/>
      <c r="G815" s="122"/>
      <c r="H815" s="41"/>
      <c r="I815" s="41"/>
      <c r="J815" s="41"/>
      <c r="K815" s="41"/>
      <c r="L815" s="41"/>
      <c r="M815" s="41"/>
      <c r="N815" s="41"/>
      <c r="O815" s="41"/>
      <c r="P815" s="41"/>
      <c r="Q815" s="41"/>
      <c r="R815" s="41"/>
      <c r="S815" s="41"/>
      <c r="T815" s="41"/>
      <c r="U815" s="41"/>
      <c r="V815" s="41"/>
      <c r="W815" s="41"/>
      <c r="X815" s="41"/>
      <c r="Y815" s="41"/>
      <c r="Z815" s="41"/>
      <c r="AA815" s="41"/>
      <c r="AB815" s="41"/>
      <c r="AC815" s="41"/>
      <c r="AD815" s="41"/>
      <c r="AE815" s="41"/>
      <c r="AF815" s="41"/>
      <c r="AG815" s="41"/>
      <c r="AH815" s="41"/>
      <c r="AI815" s="41"/>
    </row>
    <row r="816" spans="1:35" ht="30" customHeight="1">
      <c r="A816" s="41"/>
      <c r="B816" s="41"/>
      <c r="C816" s="41"/>
      <c r="D816" s="41"/>
      <c r="E816" s="121"/>
      <c r="F816" s="122"/>
      <c r="G816" s="122"/>
      <c r="H816" s="41"/>
      <c r="I816" s="41"/>
      <c r="J816" s="41"/>
      <c r="K816" s="41"/>
      <c r="L816" s="41"/>
      <c r="M816" s="41"/>
      <c r="N816" s="41"/>
      <c r="O816" s="41"/>
      <c r="P816" s="41"/>
      <c r="Q816" s="41"/>
      <c r="R816" s="41"/>
      <c r="S816" s="41"/>
      <c r="T816" s="41"/>
      <c r="U816" s="41"/>
      <c r="V816" s="41"/>
      <c r="W816" s="41"/>
      <c r="X816" s="41"/>
      <c r="Y816" s="41"/>
      <c r="Z816" s="41"/>
      <c r="AA816" s="41"/>
      <c r="AB816" s="41"/>
      <c r="AC816" s="41"/>
      <c r="AD816" s="41"/>
      <c r="AE816" s="41"/>
      <c r="AF816" s="41"/>
      <c r="AG816" s="41"/>
      <c r="AH816" s="41"/>
      <c r="AI816" s="41"/>
    </row>
    <row r="817" spans="1:35" ht="30" customHeight="1">
      <c r="A817" s="41"/>
      <c r="B817" s="41"/>
      <c r="C817" s="41"/>
      <c r="D817" s="41"/>
      <c r="E817" s="121"/>
      <c r="F817" s="122"/>
      <c r="G817" s="122"/>
      <c r="H817" s="41"/>
      <c r="I817" s="41"/>
      <c r="J817" s="41"/>
      <c r="K817" s="41"/>
      <c r="L817" s="41"/>
      <c r="M817" s="41"/>
      <c r="N817" s="41"/>
      <c r="O817" s="41"/>
      <c r="P817" s="41"/>
      <c r="Q817" s="41"/>
      <c r="R817" s="41"/>
      <c r="S817" s="41"/>
      <c r="T817" s="41"/>
      <c r="U817" s="41"/>
      <c r="V817" s="41"/>
      <c r="W817" s="41"/>
      <c r="X817" s="41"/>
      <c r="Y817" s="41"/>
      <c r="Z817" s="41"/>
      <c r="AA817" s="41"/>
      <c r="AB817" s="41"/>
      <c r="AC817" s="41"/>
      <c r="AD817" s="41"/>
      <c r="AE817" s="41"/>
      <c r="AF817" s="41"/>
      <c r="AG817" s="41"/>
      <c r="AH817" s="41"/>
      <c r="AI817" s="41"/>
    </row>
    <row r="818" spans="1:35" ht="30" customHeight="1">
      <c r="A818" s="41"/>
      <c r="B818" s="41"/>
      <c r="C818" s="41"/>
      <c r="D818" s="41"/>
      <c r="E818" s="121"/>
      <c r="F818" s="122"/>
      <c r="G818" s="122"/>
      <c r="H818" s="41"/>
      <c r="I818" s="41"/>
      <c r="J818" s="41"/>
      <c r="K818" s="41"/>
      <c r="L818" s="41"/>
      <c r="M818" s="41"/>
      <c r="N818" s="41"/>
      <c r="O818" s="41"/>
      <c r="P818" s="41"/>
      <c r="Q818" s="41"/>
      <c r="R818" s="41"/>
      <c r="S818" s="41"/>
      <c r="T818" s="41"/>
      <c r="U818" s="41"/>
      <c r="V818" s="41"/>
      <c r="W818" s="41"/>
      <c r="X818" s="41"/>
      <c r="Y818" s="41"/>
      <c r="Z818" s="41"/>
      <c r="AA818" s="41"/>
      <c r="AB818" s="41"/>
      <c r="AC818" s="41"/>
      <c r="AD818" s="41"/>
      <c r="AE818" s="41"/>
      <c r="AF818" s="41"/>
      <c r="AG818" s="41"/>
      <c r="AH818" s="41"/>
      <c r="AI818" s="41"/>
    </row>
    <row r="819" spans="1:35" ht="30" customHeight="1">
      <c r="A819" s="41"/>
      <c r="B819" s="41"/>
      <c r="C819" s="41"/>
      <c r="D819" s="41"/>
      <c r="E819" s="121"/>
      <c r="F819" s="122"/>
      <c r="G819" s="122"/>
      <c r="H819" s="41"/>
      <c r="I819" s="41"/>
      <c r="J819" s="41"/>
      <c r="K819" s="41"/>
      <c r="L819" s="41"/>
      <c r="M819" s="41"/>
      <c r="N819" s="41"/>
      <c r="O819" s="41"/>
      <c r="P819" s="41"/>
      <c r="Q819" s="41"/>
      <c r="R819" s="41"/>
      <c r="S819" s="41"/>
      <c r="T819" s="41"/>
      <c r="U819" s="41"/>
      <c r="V819" s="41"/>
      <c r="W819" s="41"/>
      <c r="X819" s="41"/>
      <c r="Y819" s="41"/>
      <c r="Z819" s="41"/>
      <c r="AA819" s="41"/>
      <c r="AB819" s="41"/>
      <c r="AC819" s="41"/>
      <c r="AD819" s="41"/>
      <c r="AE819" s="41"/>
      <c r="AF819" s="41"/>
      <c r="AG819" s="41"/>
      <c r="AH819" s="41"/>
      <c r="AI819" s="41"/>
    </row>
    <row r="820" spans="1:35" ht="30" customHeight="1">
      <c r="A820" s="41"/>
      <c r="B820" s="41"/>
      <c r="C820" s="41"/>
      <c r="D820" s="41"/>
      <c r="E820" s="121"/>
      <c r="F820" s="122"/>
      <c r="G820" s="122"/>
      <c r="H820" s="41"/>
      <c r="I820" s="41"/>
      <c r="J820" s="41"/>
      <c r="K820" s="41"/>
      <c r="L820" s="41"/>
      <c r="M820" s="41"/>
      <c r="N820" s="41"/>
      <c r="O820" s="41"/>
      <c r="P820" s="41"/>
      <c r="Q820" s="41"/>
      <c r="R820" s="41"/>
      <c r="S820" s="41"/>
      <c r="T820" s="41"/>
      <c r="U820" s="41"/>
      <c r="V820" s="41"/>
      <c r="W820" s="41"/>
      <c r="X820" s="41"/>
      <c r="Y820" s="41"/>
      <c r="Z820" s="41"/>
      <c r="AA820" s="41"/>
      <c r="AB820" s="41"/>
      <c r="AC820" s="41"/>
      <c r="AD820" s="41"/>
      <c r="AE820" s="41"/>
      <c r="AF820" s="41"/>
      <c r="AG820" s="41"/>
      <c r="AH820" s="41"/>
      <c r="AI820" s="41"/>
    </row>
    <row r="821" spans="1:35" ht="30" customHeight="1">
      <c r="A821" s="41"/>
      <c r="B821" s="41"/>
      <c r="C821" s="41"/>
      <c r="D821" s="41"/>
      <c r="E821" s="121"/>
      <c r="F821" s="122"/>
      <c r="G821" s="122"/>
      <c r="H821" s="41"/>
      <c r="I821" s="41"/>
      <c r="J821" s="41"/>
      <c r="K821" s="41"/>
      <c r="L821" s="41"/>
      <c r="M821" s="41"/>
      <c r="N821" s="41"/>
      <c r="O821" s="41"/>
      <c r="P821" s="41"/>
      <c r="Q821" s="41"/>
      <c r="R821" s="41"/>
      <c r="S821" s="41"/>
      <c r="T821" s="41"/>
      <c r="U821" s="41"/>
      <c r="V821" s="41"/>
      <c r="W821" s="41"/>
      <c r="X821" s="41"/>
      <c r="Y821" s="41"/>
      <c r="Z821" s="41"/>
      <c r="AA821" s="41"/>
      <c r="AB821" s="41"/>
      <c r="AC821" s="41"/>
      <c r="AD821" s="41"/>
      <c r="AE821" s="41"/>
      <c r="AF821" s="41"/>
      <c r="AG821" s="41"/>
      <c r="AH821" s="41"/>
      <c r="AI821" s="41"/>
    </row>
    <row r="822" spans="1:35" ht="30" customHeight="1">
      <c r="A822" s="41"/>
      <c r="B822" s="41"/>
      <c r="C822" s="41"/>
      <c r="D822" s="41"/>
      <c r="E822" s="121"/>
      <c r="F822" s="122"/>
      <c r="G822" s="122"/>
      <c r="H822" s="41"/>
      <c r="I822" s="41"/>
      <c r="J822" s="41"/>
      <c r="K822" s="41"/>
      <c r="L822" s="41"/>
      <c r="M822" s="41"/>
      <c r="N822" s="41"/>
      <c r="O822" s="41"/>
      <c r="P822" s="41"/>
      <c r="Q822" s="41"/>
      <c r="R822" s="41"/>
      <c r="S822" s="41"/>
      <c r="T822" s="41"/>
      <c r="U822" s="41"/>
      <c r="V822" s="41"/>
      <c r="W822" s="41"/>
      <c r="X822" s="41"/>
      <c r="Y822" s="41"/>
      <c r="Z822" s="41"/>
      <c r="AA822" s="41"/>
      <c r="AB822" s="41"/>
      <c r="AC822" s="41"/>
      <c r="AD822" s="41"/>
      <c r="AE822" s="41"/>
      <c r="AF822" s="41"/>
      <c r="AG822" s="41"/>
      <c r="AH822" s="41"/>
      <c r="AI822" s="41"/>
    </row>
    <row r="823" spans="1:35" ht="30" customHeight="1">
      <c r="A823" s="41"/>
      <c r="B823" s="41"/>
      <c r="C823" s="41"/>
      <c r="D823" s="41"/>
      <c r="E823" s="121"/>
      <c r="F823" s="122"/>
      <c r="G823" s="122"/>
      <c r="H823" s="41"/>
      <c r="I823" s="41"/>
      <c r="J823" s="41"/>
      <c r="K823" s="41"/>
      <c r="L823" s="41"/>
      <c r="M823" s="41"/>
      <c r="N823" s="41"/>
      <c r="O823" s="41"/>
      <c r="P823" s="41"/>
      <c r="Q823" s="41"/>
      <c r="R823" s="41"/>
      <c r="S823" s="41"/>
      <c r="T823" s="41"/>
      <c r="U823" s="41"/>
      <c r="V823" s="41"/>
      <c r="W823" s="41"/>
      <c r="X823" s="41"/>
      <c r="Y823" s="41"/>
      <c r="Z823" s="41"/>
      <c r="AA823" s="41"/>
      <c r="AB823" s="41"/>
      <c r="AC823" s="41"/>
      <c r="AD823" s="41"/>
      <c r="AE823" s="41"/>
      <c r="AF823" s="41"/>
      <c r="AG823" s="41"/>
      <c r="AH823" s="41"/>
      <c r="AI823" s="41"/>
    </row>
    <row r="824" spans="1:35" ht="30" customHeight="1">
      <c r="A824" s="41"/>
      <c r="B824" s="41"/>
      <c r="C824" s="41"/>
      <c r="D824" s="41"/>
      <c r="E824" s="121"/>
      <c r="F824" s="122"/>
      <c r="G824" s="122"/>
      <c r="H824" s="41"/>
      <c r="I824" s="41"/>
      <c r="J824" s="41"/>
      <c r="K824" s="41"/>
      <c r="L824" s="41"/>
      <c r="M824" s="41"/>
      <c r="N824" s="41"/>
      <c r="O824" s="41"/>
      <c r="P824" s="41"/>
      <c r="Q824" s="41"/>
      <c r="R824" s="41"/>
      <c r="S824" s="41"/>
      <c r="T824" s="41"/>
      <c r="U824" s="41"/>
      <c r="V824" s="41"/>
      <c r="W824" s="41"/>
      <c r="X824" s="41"/>
      <c r="Y824" s="41"/>
      <c r="Z824" s="41"/>
      <c r="AA824" s="41"/>
      <c r="AB824" s="41"/>
      <c r="AC824" s="41"/>
      <c r="AD824" s="41"/>
      <c r="AE824" s="41"/>
      <c r="AF824" s="41"/>
      <c r="AG824" s="41"/>
      <c r="AH824" s="41"/>
      <c r="AI824" s="41"/>
    </row>
    <row r="825" spans="1:35" ht="30" customHeight="1">
      <c r="A825" s="41"/>
      <c r="B825" s="41"/>
      <c r="C825" s="41"/>
      <c r="D825" s="41"/>
      <c r="E825" s="121"/>
      <c r="F825" s="122"/>
      <c r="G825" s="122"/>
      <c r="H825" s="41"/>
      <c r="I825" s="41"/>
      <c r="J825" s="41"/>
      <c r="K825" s="41"/>
      <c r="L825" s="41"/>
      <c r="M825" s="41"/>
      <c r="N825" s="41"/>
      <c r="O825" s="41"/>
      <c r="P825" s="41"/>
      <c r="Q825" s="41"/>
      <c r="R825" s="41"/>
      <c r="S825" s="41"/>
      <c r="T825" s="41"/>
      <c r="U825" s="41"/>
      <c r="V825" s="41"/>
      <c r="W825" s="41"/>
      <c r="X825" s="41"/>
      <c r="Y825" s="41"/>
      <c r="Z825" s="41"/>
      <c r="AA825" s="41"/>
      <c r="AB825" s="41"/>
      <c r="AC825" s="41"/>
      <c r="AD825" s="41"/>
      <c r="AE825" s="41"/>
      <c r="AF825" s="41"/>
      <c r="AG825" s="41"/>
      <c r="AH825" s="41"/>
      <c r="AI825" s="41"/>
    </row>
    <row r="826" spans="1:35" ht="30" customHeight="1">
      <c r="A826" s="41"/>
      <c r="B826" s="41"/>
      <c r="C826" s="41"/>
      <c r="D826" s="41"/>
      <c r="E826" s="121"/>
      <c r="F826" s="122"/>
      <c r="G826" s="122"/>
      <c r="H826" s="41"/>
      <c r="I826" s="41"/>
      <c r="J826" s="41"/>
      <c r="K826" s="41"/>
      <c r="L826" s="41"/>
      <c r="M826" s="41"/>
      <c r="N826" s="41"/>
      <c r="O826" s="41"/>
      <c r="P826" s="41"/>
      <c r="Q826" s="41"/>
      <c r="R826" s="41"/>
      <c r="S826" s="41"/>
      <c r="T826" s="41"/>
      <c r="U826" s="41"/>
      <c r="V826" s="41"/>
      <c r="W826" s="41"/>
      <c r="X826" s="41"/>
      <c r="Y826" s="41"/>
      <c r="Z826" s="41"/>
      <c r="AA826" s="41"/>
      <c r="AB826" s="41"/>
      <c r="AC826" s="41"/>
      <c r="AD826" s="41"/>
      <c r="AE826" s="41"/>
      <c r="AF826" s="41"/>
      <c r="AG826" s="41"/>
      <c r="AH826" s="41"/>
      <c r="AI826" s="41"/>
    </row>
    <row r="827" spans="1:35" ht="30" customHeight="1">
      <c r="A827" s="41"/>
      <c r="B827" s="41"/>
      <c r="C827" s="41"/>
      <c r="D827" s="41"/>
      <c r="E827" s="121"/>
      <c r="F827" s="122"/>
      <c r="G827" s="122"/>
      <c r="H827" s="41"/>
      <c r="I827" s="41"/>
      <c r="J827" s="41"/>
      <c r="K827" s="41"/>
      <c r="L827" s="41"/>
      <c r="M827" s="41"/>
      <c r="N827" s="41"/>
      <c r="O827" s="41"/>
      <c r="P827" s="41"/>
      <c r="Q827" s="41"/>
      <c r="R827" s="41"/>
      <c r="S827" s="41"/>
      <c r="T827" s="41"/>
      <c r="U827" s="41"/>
      <c r="V827" s="41"/>
      <c r="W827" s="41"/>
      <c r="X827" s="41"/>
      <c r="Y827" s="41"/>
      <c r="Z827" s="41"/>
      <c r="AA827" s="41"/>
      <c r="AB827" s="41"/>
      <c r="AC827" s="41"/>
      <c r="AD827" s="41"/>
      <c r="AE827" s="41"/>
      <c r="AF827" s="41"/>
      <c r="AG827" s="41"/>
      <c r="AH827" s="41"/>
      <c r="AI827" s="41"/>
    </row>
    <row r="828" spans="1:35" ht="30" customHeight="1">
      <c r="A828" s="41"/>
      <c r="B828" s="41"/>
      <c r="C828" s="41"/>
      <c r="D828" s="41"/>
      <c r="E828" s="121"/>
      <c r="F828" s="122"/>
      <c r="G828" s="122"/>
      <c r="H828" s="41"/>
      <c r="I828" s="41"/>
      <c r="J828" s="41"/>
      <c r="K828" s="41"/>
      <c r="L828" s="41"/>
      <c r="M828" s="41"/>
      <c r="N828" s="41"/>
      <c r="O828" s="41"/>
      <c r="P828" s="41"/>
      <c r="Q828" s="41"/>
      <c r="R828" s="41"/>
      <c r="S828" s="41"/>
      <c r="T828" s="41"/>
      <c r="U828" s="41"/>
      <c r="V828" s="41"/>
      <c r="W828" s="41"/>
      <c r="X828" s="41"/>
      <c r="Y828" s="41"/>
      <c r="Z828" s="41"/>
      <c r="AA828" s="41"/>
      <c r="AB828" s="41"/>
      <c r="AC828" s="41"/>
      <c r="AD828" s="41"/>
      <c r="AE828" s="41"/>
      <c r="AF828" s="41"/>
      <c r="AG828" s="41"/>
      <c r="AH828" s="41"/>
      <c r="AI828" s="41"/>
    </row>
    <row r="829" spans="1:35" ht="30" customHeight="1">
      <c r="A829" s="41"/>
      <c r="B829" s="41"/>
      <c r="C829" s="41"/>
      <c r="D829" s="41"/>
      <c r="E829" s="121"/>
      <c r="F829" s="122"/>
      <c r="G829" s="122"/>
      <c r="H829" s="41"/>
      <c r="I829" s="41"/>
      <c r="J829" s="41"/>
      <c r="K829" s="41"/>
      <c r="L829" s="41"/>
      <c r="M829" s="41"/>
      <c r="N829" s="41"/>
      <c r="O829" s="41"/>
      <c r="P829" s="41"/>
      <c r="Q829" s="41"/>
      <c r="R829" s="41"/>
      <c r="S829" s="41"/>
      <c r="T829" s="41"/>
      <c r="U829" s="41"/>
      <c r="V829" s="41"/>
      <c r="W829" s="41"/>
      <c r="X829" s="41"/>
      <c r="Y829" s="41"/>
      <c r="Z829" s="41"/>
      <c r="AA829" s="41"/>
      <c r="AB829" s="41"/>
      <c r="AC829" s="41"/>
      <c r="AD829" s="41"/>
      <c r="AE829" s="41"/>
      <c r="AF829" s="41"/>
      <c r="AG829" s="41"/>
      <c r="AH829" s="41"/>
      <c r="AI829" s="41"/>
    </row>
    <row r="830" spans="1:35" ht="30" customHeight="1">
      <c r="A830" s="41"/>
      <c r="B830" s="41"/>
      <c r="C830" s="41"/>
      <c r="D830" s="41"/>
      <c r="E830" s="121"/>
      <c r="F830" s="122"/>
      <c r="G830" s="122"/>
      <c r="H830" s="41"/>
      <c r="I830" s="41"/>
      <c r="J830" s="41"/>
      <c r="K830" s="41"/>
      <c r="L830" s="41"/>
      <c r="M830" s="41"/>
      <c r="N830" s="41"/>
      <c r="O830" s="41"/>
      <c r="P830" s="41"/>
      <c r="Q830" s="41"/>
      <c r="R830" s="41"/>
      <c r="S830" s="41"/>
      <c r="T830" s="41"/>
      <c r="U830" s="41"/>
      <c r="V830" s="41"/>
      <c r="W830" s="41"/>
      <c r="X830" s="41"/>
      <c r="Y830" s="41"/>
      <c r="Z830" s="41"/>
      <c r="AA830" s="41"/>
      <c r="AB830" s="41"/>
      <c r="AC830" s="41"/>
      <c r="AD830" s="41"/>
      <c r="AE830" s="41"/>
      <c r="AF830" s="41"/>
      <c r="AG830" s="41"/>
      <c r="AH830" s="41"/>
      <c r="AI830" s="41"/>
    </row>
    <row r="831" spans="1:35" ht="30" customHeight="1">
      <c r="A831" s="41"/>
      <c r="B831" s="41"/>
      <c r="C831" s="41"/>
      <c r="D831" s="41"/>
      <c r="E831" s="121"/>
      <c r="F831" s="122"/>
      <c r="G831" s="122"/>
      <c r="H831" s="41"/>
      <c r="I831" s="41"/>
      <c r="J831" s="41"/>
      <c r="K831" s="41"/>
      <c r="L831" s="41"/>
      <c r="M831" s="41"/>
      <c r="N831" s="41"/>
      <c r="O831" s="41"/>
      <c r="P831" s="41"/>
      <c r="Q831" s="41"/>
      <c r="R831" s="41"/>
      <c r="S831" s="41"/>
      <c r="T831" s="41"/>
      <c r="U831" s="41"/>
      <c r="V831" s="41"/>
      <c r="W831" s="41"/>
      <c r="X831" s="41"/>
      <c r="Y831" s="41"/>
      <c r="Z831" s="41"/>
      <c r="AA831" s="41"/>
      <c r="AB831" s="41"/>
      <c r="AC831" s="41"/>
      <c r="AD831" s="41"/>
      <c r="AE831" s="41"/>
      <c r="AF831" s="41"/>
      <c r="AG831" s="41"/>
      <c r="AH831" s="41"/>
      <c r="AI831" s="41"/>
    </row>
    <row r="832" spans="1:35" ht="30" customHeight="1">
      <c r="A832" s="41"/>
      <c r="B832" s="41"/>
      <c r="C832" s="41"/>
      <c r="D832" s="41"/>
      <c r="E832" s="121"/>
      <c r="F832" s="122"/>
      <c r="G832" s="122"/>
      <c r="H832" s="41"/>
      <c r="I832" s="41"/>
      <c r="J832" s="41"/>
      <c r="K832" s="41"/>
      <c r="L832" s="41"/>
      <c r="M832" s="41"/>
      <c r="N832" s="41"/>
      <c r="O832" s="41"/>
      <c r="P832" s="41"/>
      <c r="Q832" s="41"/>
      <c r="R832" s="41"/>
      <c r="S832" s="41"/>
      <c r="T832" s="41"/>
      <c r="U832" s="41"/>
      <c r="V832" s="41"/>
      <c r="W832" s="41"/>
      <c r="X832" s="41"/>
      <c r="Y832" s="41"/>
      <c r="Z832" s="41"/>
      <c r="AA832" s="41"/>
      <c r="AB832" s="41"/>
      <c r="AC832" s="41"/>
      <c r="AD832" s="41"/>
      <c r="AE832" s="41"/>
      <c r="AF832" s="41"/>
      <c r="AG832" s="41"/>
      <c r="AH832" s="41"/>
      <c r="AI832" s="41"/>
    </row>
    <row r="833" spans="1:35" ht="30" customHeight="1">
      <c r="A833" s="41"/>
      <c r="B833" s="41"/>
      <c r="C833" s="41"/>
      <c r="D833" s="41"/>
      <c r="E833" s="121"/>
      <c r="F833" s="122"/>
      <c r="G833" s="122"/>
      <c r="H833" s="41"/>
      <c r="I833" s="41"/>
      <c r="J833" s="41"/>
      <c r="K833" s="41"/>
      <c r="L833" s="41"/>
      <c r="M833" s="41"/>
      <c r="N833" s="41"/>
      <c r="O833" s="41"/>
      <c r="P833" s="41"/>
      <c r="Q833" s="41"/>
      <c r="R833" s="41"/>
      <c r="S833" s="41"/>
      <c r="T833" s="41"/>
      <c r="U833" s="41"/>
      <c r="V833" s="41"/>
      <c r="W833" s="41"/>
      <c r="X833" s="41"/>
      <c r="Y833" s="41"/>
      <c r="Z833" s="41"/>
      <c r="AA833" s="41"/>
      <c r="AB833" s="41"/>
      <c r="AC833" s="41"/>
      <c r="AD833" s="41"/>
      <c r="AE833" s="41"/>
      <c r="AF833" s="41"/>
      <c r="AG833" s="41"/>
      <c r="AH833" s="41"/>
      <c r="AI833" s="41"/>
    </row>
    <row r="834" spans="1:35" ht="30" customHeight="1">
      <c r="A834" s="41"/>
      <c r="B834" s="41"/>
      <c r="C834" s="41"/>
      <c r="D834" s="41"/>
      <c r="E834" s="121"/>
      <c r="F834" s="122"/>
      <c r="G834" s="122"/>
      <c r="H834" s="41"/>
      <c r="I834" s="41"/>
      <c r="J834" s="41"/>
      <c r="K834" s="41"/>
      <c r="L834" s="41"/>
      <c r="M834" s="41"/>
      <c r="N834" s="41"/>
      <c r="O834" s="41"/>
      <c r="P834" s="41"/>
      <c r="Q834" s="41"/>
      <c r="R834" s="41"/>
      <c r="S834" s="41"/>
      <c r="T834" s="41"/>
      <c r="U834" s="41"/>
      <c r="V834" s="41"/>
      <c r="W834" s="41"/>
      <c r="X834" s="41"/>
      <c r="Y834" s="41"/>
      <c r="Z834" s="41"/>
      <c r="AA834" s="41"/>
      <c r="AB834" s="41"/>
      <c r="AC834" s="41"/>
      <c r="AD834" s="41"/>
      <c r="AE834" s="41"/>
      <c r="AF834" s="41"/>
      <c r="AG834" s="41"/>
      <c r="AH834" s="41"/>
      <c r="AI834" s="41"/>
    </row>
    <row r="835" spans="1:35" ht="30" customHeight="1">
      <c r="A835" s="41"/>
      <c r="B835" s="41"/>
      <c r="C835" s="41"/>
      <c r="D835" s="41"/>
      <c r="E835" s="121"/>
      <c r="F835" s="122"/>
      <c r="G835" s="122"/>
      <c r="H835" s="41"/>
      <c r="I835" s="41"/>
      <c r="J835" s="41"/>
      <c r="K835" s="41"/>
      <c r="L835" s="41"/>
      <c r="M835" s="41"/>
      <c r="N835" s="41"/>
      <c r="O835" s="41"/>
      <c r="P835" s="41"/>
      <c r="Q835" s="41"/>
      <c r="R835" s="41"/>
      <c r="S835" s="41"/>
      <c r="T835" s="41"/>
      <c r="U835" s="41"/>
      <c r="V835" s="41"/>
      <c r="W835" s="41"/>
      <c r="X835" s="41"/>
      <c r="Y835" s="41"/>
      <c r="Z835" s="41"/>
      <c r="AA835" s="41"/>
      <c r="AB835" s="41"/>
      <c r="AC835" s="41"/>
      <c r="AD835" s="41"/>
      <c r="AE835" s="41"/>
      <c r="AF835" s="41"/>
      <c r="AG835" s="41"/>
      <c r="AH835" s="41"/>
      <c r="AI835" s="41"/>
    </row>
    <row r="836" spans="1:35" ht="30" customHeight="1">
      <c r="A836" s="41"/>
      <c r="B836" s="41"/>
      <c r="C836" s="41"/>
      <c r="D836" s="41"/>
      <c r="E836" s="121"/>
      <c r="F836" s="122"/>
      <c r="G836" s="122"/>
      <c r="H836" s="41"/>
      <c r="I836" s="41"/>
      <c r="J836" s="41"/>
      <c r="K836" s="41"/>
      <c r="L836" s="41"/>
      <c r="M836" s="41"/>
      <c r="N836" s="41"/>
      <c r="O836" s="41"/>
      <c r="P836" s="41"/>
      <c r="Q836" s="41"/>
      <c r="R836" s="41"/>
      <c r="S836" s="41"/>
      <c r="T836" s="41"/>
      <c r="U836" s="41"/>
      <c r="V836" s="41"/>
      <c r="W836" s="41"/>
      <c r="X836" s="41"/>
      <c r="Y836" s="41"/>
      <c r="Z836" s="41"/>
      <c r="AA836" s="41"/>
      <c r="AB836" s="41"/>
      <c r="AC836" s="41"/>
      <c r="AD836" s="41"/>
      <c r="AE836" s="41"/>
      <c r="AF836" s="41"/>
      <c r="AG836" s="41"/>
      <c r="AH836" s="41"/>
      <c r="AI836" s="41"/>
    </row>
    <row r="837" spans="1:35" ht="30" customHeight="1">
      <c r="A837" s="41"/>
      <c r="B837" s="41"/>
      <c r="C837" s="41"/>
      <c r="D837" s="41"/>
      <c r="E837" s="121"/>
      <c r="F837" s="122"/>
      <c r="G837" s="122"/>
      <c r="H837" s="41"/>
      <c r="I837" s="41"/>
      <c r="J837" s="41"/>
      <c r="K837" s="41"/>
      <c r="L837" s="41"/>
      <c r="M837" s="41"/>
      <c r="N837" s="41"/>
      <c r="O837" s="41"/>
      <c r="P837" s="41"/>
      <c r="Q837" s="41"/>
      <c r="R837" s="41"/>
      <c r="S837" s="41"/>
      <c r="T837" s="41"/>
      <c r="U837" s="41"/>
      <c r="V837" s="41"/>
      <c r="W837" s="41"/>
      <c r="X837" s="41"/>
      <c r="Y837" s="41"/>
      <c r="Z837" s="41"/>
      <c r="AA837" s="41"/>
      <c r="AB837" s="41"/>
      <c r="AC837" s="41"/>
      <c r="AD837" s="41"/>
      <c r="AE837" s="41"/>
      <c r="AF837" s="41"/>
      <c r="AG837" s="41"/>
      <c r="AH837" s="41"/>
      <c r="AI837" s="41"/>
    </row>
    <row r="838" spans="1:35" ht="30" customHeight="1">
      <c r="A838" s="41"/>
      <c r="B838" s="41"/>
      <c r="C838" s="41"/>
      <c r="D838" s="41"/>
      <c r="E838" s="121"/>
      <c r="F838" s="122"/>
      <c r="G838" s="122"/>
      <c r="H838" s="41"/>
      <c r="I838" s="41"/>
      <c r="J838" s="41"/>
      <c r="K838" s="41"/>
      <c r="L838" s="41"/>
      <c r="M838" s="41"/>
      <c r="N838" s="41"/>
      <c r="O838" s="41"/>
      <c r="P838" s="41"/>
      <c r="Q838" s="41"/>
      <c r="R838" s="41"/>
      <c r="S838" s="41"/>
      <c r="T838" s="41"/>
      <c r="U838" s="41"/>
      <c r="V838" s="41"/>
      <c r="W838" s="41"/>
      <c r="X838" s="41"/>
      <c r="Y838" s="41"/>
      <c r="Z838" s="41"/>
      <c r="AA838" s="41"/>
      <c r="AB838" s="41"/>
      <c r="AC838" s="41"/>
      <c r="AD838" s="41"/>
      <c r="AE838" s="41"/>
      <c r="AF838" s="41"/>
      <c r="AG838" s="41"/>
      <c r="AH838" s="41"/>
      <c r="AI838" s="41"/>
    </row>
    <row r="839" spans="1:35" ht="30" customHeight="1">
      <c r="A839" s="41"/>
      <c r="B839" s="41"/>
      <c r="C839" s="41"/>
      <c r="D839" s="41"/>
      <c r="E839" s="121"/>
      <c r="F839" s="122"/>
      <c r="G839" s="122"/>
      <c r="H839" s="41"/>
      <c r="I839" s="41"/>
      <c r="J839" s="41"/>
      <c r="K839" s="41"/>
      <c r="L839" s="41"/>
      <c r="M839" s="41"/>
      <c r="N839" s="41"/>
      <c r="O839" s="41"/>
      <c r="P839" s="41"/>
      <c r="Q839" s="41"/>
      <c r="R839" s="41"/>
      <c r="S839" s="41"/>
      <c r="T839" s="41"/>
      <c r="U839" s="41"/>
      <c r="V839" s="41"/>
      <c r="W839" s="41"/>
      <c r="X839" s="41"/>
      <c r="Y839" s="41"/>
      <c r="Z839" s="41"/>
      <c r="AA839" s="41"/>
      <c r="AB839" s="41"/>
      <c r="AC839" s="41"/>
      <c r="AD839" s="41"/>
      <c r="AE839" s="41"/>
      <c r="AF839" s="41"/>
      <c r="AG839" s="41"/>
      <c r="AH839" s="41"/>
      <c r="AI839" s="41"/>
    </row>
    <row r="840" spans="1:35" ht="30" customHeight="1">
      <c r="A840" s="41"/>
      <c r="B840" s="41"/>
      <c r="C840" s="41"/>
      <c r="D840" s="41"/>
      <c r="E840" s="121"/>
      <c r="F840" s="122"/>
      <c r="G840" s="122"/>
      <c r="H840" s="41"/>
      <c r="I840" s="41"/>
      <c r="J840" s="41"/>
      <c r="K840" s="41"/>
      <c r="L840" s="41"/>
      <c r="M840" s="41"/>
      <c r="N840" s="41"/>
      <c r="O840" s="41"/>
      <c r="P840" s="41"/>
      <c r="Q840" s="41"/>
      <c r="R840" s="41"/>
      <c r="S840" s="41"/>
      <c r="T840" s="41"/>
      <c r="U840" s="41"/>
      <c r="V840" s="41"/>
      <c r="W840" s="41"/>
      <c r="X840" s="41"/>
      <c r="Y840" s="41"/>
      <c r="Z840" s="41"/>
      <c r="AA840" s="41"/>
      <c r="AB840" s="41"/>
      <c r="AC840" s="41"/>
      <c r="AD840" s="41"/>
      <c r="AE840" s="41"/>
      <c r="AF840" s="41"/>
      <c r="AG840" s="41"/>
      <c r="AH840" s="41"/>
      <c r="AI840" s="41"/>
    </row>
    <row r="841" spans="1:35" ht="30" customHeight="1">
      <c r="A841" s="41"/>
      <c r="B841" s="41"/>
      <c r="C841" s="41"/>
      <c r="D841" s="41"/>
      <c r="E841" s="121"/>
      <c r="F841" s="122"/>
      <c r="G841" s="122"/>
      <c r="H841" s="41"/>
      <c r="I841" s="41"/>
      <c r="J841" s="41"/>
      <c r="K841" s="41"/>
      <c r="L841" s="41"/>
      <c r="M841" s="41"/>
      <c r="N841" s="41"/>
      <c r="O841" s="41"/>
      <c r="P841" s="41"/>
      <c r="Q841" s="41"/>
      <c r="R841" s="41"/>
      <c r="S841" s="41"/>
      <c r="T841" s="41"/>
      <c r="U841" s="41"/>
      <c r="V841" s="41"/>
      <c r="W841" s="41"/>
      <c r="X841" s="41"/>
      <c r="Y841" s="41"/>
      <c r="Z841" s="41"/>
      <c r="AA841" s="41"/>
      <c r="AB841" s="41"/>
      <c r="AC841" s="41"/>
      <c r="AD841" s="41"/>
      <c r="AE841" s="41"/>
      <c r="AF841" s="41"/>
      <c r="AG841" s="41"/>
      <c r="AH841" s="41"/>
      <c r="AI841" s="41"/>
    </row>
    <row r="842" spans="1:35" ht="30" customHeight="1">
      <c r="A842" s="41"/>
      <c r="B842" s="41"/>
      <c r="C842" s="41"/>
      <c r="D842" s="41"/>
      <c r="E842" s="121"/>
      <c r="F842" s="122"/>
      <c r="G842" s="122"/>
      <c r="H842" s="41"/>
      <c r="I842" s="41"/>
      <c r="J842" s="41"/>
      <c r="K842" s="41"/>
      <c r="L842" s="41"/>
      <c r="M842" s="41"/>
      <c r="N842" s="41"/>
      <c r="O842" s="41"/>
      <c r="P842" s="41"/>
      <c r="Q842" s="41"/>
      <c r="R842" s="41"/>
      <c r="S842" s="41"/>
      <c r="T842" s="41"/>
      <c r="U842" s="41"/>
      <c r="V842" s="41"/>
      <c r="W842" s="41"/>
      <c r="X842" s="41"/>
      <c r="Y842" s="41"/>
      <c r="Z842" s="41"/>
      <c r="AA842" s="41"/>
      <c r="AB842" s="41"/>
      <c r="AC842" s="41"/>
      <c r="AD842" s="41"/>
      <c r="AE842" s="41"/>
      <c r="AF842" s="41"/>
      <c r="AG842" s="41"/>
      <c r="AH842" s="41"/>
      <c r="AI842" s="41"/>
    </row>
    <row r="843" spans="1:35" ht="30" customHeight="1">
      <c r="A843" s="41"/>
      <c r="B843" s="41"/>
      <c r="C843" s="41"/>
      <c r="D843" s="41"/>
      <c r="E843" s="121"/>
      <c r="F843" s="122"/>
      <c r="G843" s="122"/>
      <c r="H843" s="41"/>
      <c r="I843" s="41"/>
      <c r="J843" s="41"/>
      <c r="K843" s="41"/>
      <c r="L843" s="41"/>
      <c r="M843" s="41"/>
      <c r="N843" s="41"/>
      <c r="O843" s="41"/>
      <c r="P843" s="41"/>
      <c r="Q843" s="41"/>
      <c r="R843" s="41"/>
      <c r="S843" s="41"/>
      <c r="T843" s="41"/>
      <c r="U843" s="41"/>
      <c r="V843" s="41"/>
      <c r="W843" s="41"/>
      <c r="X843" s="41"/>
      <c r="Y843" s="41"/>
      <c r="Z843" s="41"/>
      <c r="AA843" s="41"/>
      <c r="AB843" s="41"/>
      <c r="AC843" s="41"/>
      <c r="AD843" s="41"/>
      <c r="AE843" s="41"/>
      <c r="AF843" s="41"/>
      <c r="AG843" s="41"/>
      <c r="AH843" s="41"/>
      <c r="AI843" s="41"/>
    </row>
    <row r="844" spans="1:35" ht="30" customHeight="1">
      <c r="A844" s="41"/>
      <c r="B844" s="41"/>
      <c r="C844" s="41"/>
      <c r="D844" s="41"/>
      <c r="E844" s="121"/>
      <c r="F844" s="122"/>
      <c r="G844" s="122"/>
      <c r="H844" s="41"/>
      <c r="I844" s="41"/>
      <c r="J844" s="41"/>
      <c r="K844" s="41"/>
      <c r="L844" s="41"/>
      <c r="M844" s="41"/>
      <c r="N844" s="41"/>
      <c r="O844" s="41"/>
      <c r="P844" s="41"/>
      <c r="Q844" s="41"/>
      <c r="R844" s="41"/>
      <c r="S844" s="41"/>
      <c r="T844" s="41"/>
      <c r="U844" s="41"/>
      <c r="V844" s="41"/>
      <c r="W844" s="41"/>
      <c r="X844" s="41"/>
      <c r="Y844" s="41"/>
      <c r="Z844" s="41"/>
      <c r="AA844" s="41"/>
      <c r="AB844" s="41"/>
      <c r="AC844" s="41"/>
      <c r="AD844" s="41"/>
      <c r="AE844" s="41"/>
      <c r="AF844" s="41"/>
      <c r="AG844" s="41"/>
      <c r="AH844" s="41"/>
      <c r="AI844" s="41"/>
    </row>
    <row r="845" spans="1:35" ht="30" customHeight="1">
      <c r="A845" s="41"/>
      <c r="B845" s="41"/>
      <c r="C845" s="41"/>
      <c r="D845" s="41"/>
      <c r="E845" s="121"/>
      <c r="F845" s="122"/>
      <c r="G845" s="122"/>
      <c r="H845" s="41"/>
      <c r="I845" s="41"/>
      <c r="J845" s="41"/>
      <c r="K845" s="41"/>
      <c r="L845" s="41"/>
      <c r="M845" s="41"/>
      <c r="N845" s="41"/>
      <c r="O845" s="41"/>
      <c r="P845" s="41"/>
      <c r="Q845" s="41"/>
      <c r="R845" s="41"/>
      <c r="S845" s="41"/>
      <c r="T845" s="41"/>
      <c r="U845" s="41"/>
      <c r="V845" s="41"/>
      <c r="W845" s="41"/>
      <c r="X845" s="41"/>
      <c r="Y845" s="41"/>
      <c r="Z845" s="41"/>
      <c r="AA845" s="41"/>
      <c r="AB845" s="41"/>
      <c r="AC845" s="41"/>
      <c r="AD845" s="41"/>
      <c r="AE845" s="41"/>
      <c r="AF845" s="41"/>
      <c r="AG845" s="41"/>
      <c r="AH845" s="41"/>
      <c r="AI845" s="41"/>
    </row>
    <row r="846" spans="1:35" ht="30" customHeight="1">
      <c r="A846" s="41"/>
      <c r="B846" s="41"/>
      <c r="C846" s="41"/>
      <c r="D846" s="41"/>
      <c r="E846" s="121"/>
      <c r="F846" s="122"/>
      <c r="G846" s="122"/>
      <c r="H846" s="41"/>
      <c r="I846" s="41"/>
      <c r="J846" s="41"/>
      <c r="K846" s="41"/>
      <c r="L846" s="41"/>
      <c r="M846" s="41"/>
      <c r="N846" s="41"/>
      <c r="O846" s="41"/>
      <c r="P846" s="41"/>
      <c r="Q846" s="41"/>
      <c r="R846" s="41"/>
      <c r="S846" s="41"/>
      <c r="T846" s="41"/>
      <c r="U846" s="41"/>
      <c r="V846" s="41"/>
      <c r="W846" s="41"/>
      <c r="X846" s="41"/>
      <c r="Y846" s="41"/>
      <c r="Z846" s="41"/>
      <c r="AA846" s="41"/>
      <c r="AB846" s="41"/>
      <c r="AC846" s="41"/>
      <c r="AD846" s="41"/>
      <c r="AE846" s="41"/>
      <c r="AF846" s="41"/>
      <c r="AG846" s="41"/>
      <c r="AH846" s="41"/>
      <c r="AI846" s="41"/>
    </row>
    <row r="847" spans="1:35" ht="30" customHeight="1">
      <c r="A847" s="41"/>
      <c r="B847" s="41"/>
      <c r="C847" s="41"/>
      <c r="D847" s="41"/>
      <c r="E847" s="121"/>
      <c r="F847" s="122"/>
      <c r="G847" s="122"/>
      <c r="H847" s="41"/>
      <c r="I847" s="41"/>
      <c r="J847" s="41"/>
      <c r="K847" s="41"/>
      <c r="L847" s="41"/>
      <c r="M847" s="41"/>
      <c r="N847" s="41"/>
      <c r="O847" s="41"/>
      <c r="P847" s="41"/>
      <c r="Q847" s="41"/>
      <c r="R847" s="41"/>
      <c r="S847" s="41"/>
      <c r="T847" s="41"/>
      <c r="U847" s="41"/>
      <c r="V847" s="41"/>
      <c r="W847" s="41"/>
      <c r="X847" s="41"/>
      <c r="Y847" s="41"/>
      <c r="Z847" s="41"/>
      <c r="AA847" s="41"/>
      <c r="AB847" s="41"/>
      <c r="AC847" s="41"/>
      <c r="AD847" s="41"/>
      <c r="AE847" s="41"/>
      <c r="AF847" s="41"/>
      <c r="AG847" s="41"/>
      <c r="AH847" s="41"/>
      <c r="AI847" s="41"/>
    </row>
    <row r="848" spans="1:35" ht="30" customHeight="1">
      <c r="A848" s="41"/>
      <c r="B848" s="41"/>
      <c r="C848" s="41"/>
      <c r="D848" s="41"/>
      <c r="E848" s="121"/>
      <c r="F848" s="122"/>
      <c r="G848" s="122"/>
      <c r="H848" s="41"/>
      <c r="I848" s="41"/>
      <c r="J848" s="41"/>
      <c r="K848" s="41"/>
      <c r="L848" s="41"/>
      <c r="M848" s="41"/>
      <c r="N848" s="41"/>
      <c r="O848" s="41"/>
      <c r="P848" s="41"/>
      <c r="Q848" s="41"/>
      <c r="R848" s="41"/>
      <c r="S848" s="41"/>
      <c r="T848" s="41"/>
      <c r="U848" s="41"/>
      <c r="V848" s="41"/>
      <c r="W848" s="41"/>
      <c r="X848" s="41"/>
      <c r="Y848" s="41"/>
      <c r="Z848" s="41"/>
      <c r="AA848" s="41"/>
      <c r="AB848" s="41"/>
      <c r="AC848" s="41"/>
      <c r="AD848" s="41"/>
      <c r="AE848" s="41"/>
      <c r="AF848" s="41"/>
      <c r="AG848" s="41"/>
      <c r="AH848" s="41"/>
      <c r="AI848" s="41"/>
    </row>
    <row r="849" spans="1:35" ht="30" customHeight="1">
      <c r="A849" s="41"/>
      <c r="B849" s="41"/>
      <c r="C849" s="41"/>
      <c r="D849" s="41"/>
      <c r="E849" s="121"/>
      <c r="F849" s="122"/>
      <c r="G849" s="122"/>
      <c r="H849" s="41"/>
      <c r="I849" s="41"/>
      <c r="J849" s="41"/>
      <c r="K849" s="41"/>
      <c r="L849" s="41"/>
      <c r="M849" s="41"/>
      <c r="N849" s="41"/>
      <c r="O849" s="41"/>
      <c r="P849" s="41"/>
      <c r="Q849" s="41"/>
      <c r="R849" s="41"/>
      <c r="S849" s="41"/>
      <c r="T849" s="41"/>
      <c r="U849" s="41"/>
      <c r="V849" s="41"/>
      <c r="W849" s="41"/>
      <c r="X849" s="41"/>
      <c r="Y849" s="41"/>
      <c r="Z849" s="41"/>
      <c r="AA849" s="41"/>
      <c r="AB849" s="41"/>
      <c r="AC849" s="41"/>
      <c r="AD849" s="41"/>
      <c r="AE849" s="41"/>
      <c r="AF849" s="41"/>
      <c r="AG849" s="41"/>
      <c r="AH849" s="41"/>
      <c r="AI849" s="41"/>
    </row>
    <row r="850" spans="1:35" ht="30" customHeight="1">
      <c r="A850" s="41"/>
      <c r="B850" s="41"/>
      <c r="C850" s="41"/>
      <c r="D850" s="41"/>
      <c r="E850" s="121"/>
      <c r="F850" s="122"/>
      <c r="G850" s="122"/>
      <c r="H850" s="41"/>
      <c r="I850" s="41"/>
      <c r="J850" s="41"/>
      <c r="K850" s="41"/>
      <c r="L850" s="41"/>
      <c r="M850" s="41"/>
      <c r="N850" s="41"/>
      <c r="O850" s="41"/>
      <c r="P850" s="41"/>
      <c r="Q850" s="41"/>
      <c r="R850" s="41"/>
      <c r="S850" s="41"/>
      <c r="T850" s="41"/>
      <c r="U850" s="41"/>
      <c r="V850" s="41"/>
      <c r="W850" s="41"/>
      <c r="X850" s="41"/>
      <c r="Y850" s="41"/>
      <c r="Z850" s="41"/>
      <c r="AA850" s="41"/>
      <c r="AB850" s="41"/>
      <c r="AC850" s="41"/>
      <c r="AD850" s="41"/>
      <c r="AE850" s="41"/>
      <c r="AF850" s="41"/>
      <c r="AG850" s="41"/>
      <c r="AH850" s="41"/>
      <c r="AI850" s="41"/>
    </row>
    <row r="851" spans="1:35" ht="30" customHeight="1">
      <c r="A851" s="41"/>
      <c r="B851" s="41"/>
      <c r="C851" s="41"/>
      <c r="D851" s="41"/>
      <c r="E851" s="121"/>
      <c r="F851" s="122"/>
      <c r="G851" s="122"/>
      <c r="H851" s="41"/>
      <c r="I851" s="41"/>
      <c r="J851" s="41"/>
      <c r="K851" s="41"/>
      <c r="L851" s="41"/>
      <c r="M851" s="41"/>
      <c r="N851" s="41"/>
      <c r="O851" s="41"/>
      <c r="P851" s="41"/>
      <c r="Q851" s="41"/>
      <c r="R851" s="41"/>
      <c r="S851" s="41"/>
      <c r="T851" s="41"/>
      <c r="U851" s="41"/>
      <c r="V851" s="41"/>
      <c r="W851" s="41"/>
      <c r="X851" s="41"/>
      <c r="Y851" s="41"/>
      <c r="Z851" s="41"/>
      <c r="AA851" s="41"/>
      <c r="AB851" s="41"/>
      <c r="AC851" s="41"/>
      <c r="AD851" s="41"/>
      <c r="AE851" s="41"/>
      <c r="AF851" s="41"/>
      <c r="AG851" s="41"/>
      <c r="AH851" s="41"/>
      <c r="AI851" s="41"/>
    </row>
    <row r="852" spans="1:35" ht="30" customHeight="1">
      <c r="A852" s="41"/>
      <c r="B852" s="41"/>
      <c r="C852" s="41"/>
      <c r="D852" s="41"/>
      <c r="E852" s="121"/>
      <c r="F852" s="122"/>
      <c r="G852" s="122"/>
      <c r="H852" s="41"/>
      <c r="I852" s="41"/>
      <c r="J852" s="41"/>
      <c r="K852" s="41"/>
      <c r="L852" s="41"/>
      <c r="M852" s="41"/>
      <c r="N852" s="41"/>
      <c r="O852" s="41"/>
      <c r="P852" s="41"/>
      <c r="Q852" s="41"/>
      <c r="R852" s="41"/>
      <c r="S852" s="41"/>
      <c r="T852" s="41"/>
      <c r="U852" s="41"/>
      <c r="V852" s="41"/>
      <c r="W852" s="41"/>
      <c r="X852" s="41"/>
      <c r="Y852" s="41"/>
      <c r="Z852" s="41"/>
      <c r="AA852" s="41"/>
      <c r="AB852" s="41"/>
      <c r="AC852" s="41"/>
      <c r="AD852" s="41"/>
      <c r="AE852" s="41"/>
      <c r="AF852" s="41"/>
      <c r="AG852" s="41"/>
      <c r="AH852" s="41"/>
      <c r="AI852" s="41"/>
    </row>
    <row r="853" spans="1:35" ht="30" customHeight="1">
      <c r="A853" s="41"/>
      <c r="B853" s="41"/>
      <c r="C853" s="41"/>
      <c r="D853" s="41"/>
      <c r="E853" s="121"/>
      <c r="F853" s="122"/>
      <c r="G853" s="122"/>
      <c r="H853" s="41"/>
      <c r="I853" s="41"/>
      <c r="J853" s="41"/>
      <c r="K853" s="41"/>
      <c r="L853" s="41"/>
      <c r="M853" s="41"/>
      <c r="N853" s="41"/>
      <c r="O853" s="41"/>
      <c r="P853" s="41"/>
      <c r="Q853" s="41"/>
      <c r="R853" s="41"/>
      <c r="S853" s="41"/>
      <c r="T853" s="41"/>
      <c r="U853" s="41"/>
      <c r="V853" s="41"/>
      <c r="W853" s="41"/>
      <c r="X853" s="41"/>
      <c r="Y853" s="41"/>
      <c r="Z853" s="41"/>
      <c r="AA853" s="41"/>
      <c r="AB853" s="41"/>
      <c r="AC853" s="41"/>
      <c r="AD853" s="41"/>
      <c r="AE853" s="41"/>
      <c r="AF853" s="41"/>
      <c r="AG853" s="41"/>
      <c r="AH853" s="41"/>
      <c r="AI853" s="41"/>
    </row>
    <row r="854" spans="1:35" ht="30" customHeight="1">
      <c r="A854" s="41"/>
      <c r="B854" s="41"/>
      <c r="C854" s="41"/>
      <c r="D854" s="41"/>
      <c r="E854" s="121"/>
      <c r="F854" s="122"/>
      <c r="G854" s="122"/>
      <c r="H854" s="41"/>
      <c r="I854" s="41"/>
      <c r="J854" s="41"/>
      <c r="K854" s="41"/>
      <c r="L854" s="41"/>
      <c r="M854" s="41"/>
      <c r="N854" s="41"/>
      <c r="O854" s="41"/>
      <c r="P854" s="41"/>
      <c r="Q854" s="41"/>
      <c r="R854" s="41"/>
      <c r="S854" s="41"/>
      <c r="T854" s="41"/>
      <c r="U854" s="41"/>
      <c r="V854" s="41"/>
      <c r="W854" s="41"/>
      <c r="X854" s="41"/>
      <c r="Y854" s="41"/>
      <c r="Z854" s="41"/>
      <c r="AA854" s="41"/>
      <c r="AB854" s="41"/>
      <c r="AC854" s="41"/>
      <c r="AD854" s="41"/>
      <c r="AE854" s="41"/>
      <c r="AF854" s="41"/>
      <c r="AG854" s="41"/>
      <c r="AH854" s="41"/>
      <c r="AI854" s="41"/>
    </row>
    <row r="855" spans="1:35" ht="30" customHeight="1">
      <c r="A855" s="41"/>
      <c r="B855" s="41"/>
      <c r="C855" s="41"/>
      <c r="D855" s="41"/>
      <c r="E855" s="121"/>
      <c r="F855" s="122"/>
      <c r="G855" s="122"/>
      <c r="H855" s="41"/>
      <c r="I855" s="41"/>
      <c r="J855" s="41"/>
      <c r="K855" s="41"/>
      <c r="L855" s="41"/>
      <c r="M855" s="41"/>
      <c r="N855" s="41"/>
      <c r="O855" s="41"/>
      <c r="P855" s="41"/>
      <c r="Q855" s="41"/>
      <c r="R855" s="41"/>
      <c r="S855" s="41"/>
      <c r="T855" s="41"/>
      <c r="U855" s="41"/>
      <c r="V855" s="41"/>
      <c r="W855" s="41"/>
      <c r="X855" s="41"/>
      <c r="Y855" s="41"/>
      <c r="Z855" s="41"/>
      <c r="AA855" s="41"/>
      <c r="AB855" s="41"/>
      <c r="AC855" s="41"/>
      <c r="AD855" s="41"/>
      <c r="AE855" s="41"/>
      <c r="AF855" s="41"/>
      <c r="AG855" s="41"/>
      <c r="AH855" s="41"/>
      <c r="AI855" s="41"/>
    </row>
    <row r="856" spans="1:35" ht="30" customHeight="1">
      <c r="A856" s="41"/>
      <c r="B856" s="41"/>
      <c r="C856" s="41"/>
      <c r="D856" s="41"/>
      <c r="E856" s="121"/>
      <c r="F856" s="122"/>
      <c r="G856" s="122"/>
      <c r="H856" s="41"/>
      <c r="I856" s="41"/>
      <c r="J856" s="41"/>
      <c r="K856" s="41"/>
      <c r="L856" s="41"/>
      <c r="M856" s="41"/>
      <c r="N856" s="41"/>
      <c r="O856" s="41"/>
      <c r="P856" s="41"/>
      <c r="Q856" s="41"/>
      <c r="R856" s="41"/>
      <c r="S856" s="41"/>
      <c r="T856" s="41"/>
      <c r="U856" s="41"/>
      <c r="V856" s="41"/>
      <c r="W856" s="41"/>
      <c r="X856" s="41"/>
      <c r="Y856" s="41"/>
      <c r="Z856" s="41"/>
      <c r="AA856" s="41"/>
      <c r="AB856" s="41"/>
      <c r="AC856" s="41"/>
      <c r="AD856" s="41"/>
      <c r="AE856" s="41"/>
      <c r="AF856" s="41"/>
      <c r="AG856" s="41"/>
      <c r="AH856" s="41"/>
      <c r="AI856" s="41"/>
    </row>
    <row r="857" spans="1:35" ht="30" customHeight="1">
      <c r="A857" s="41"/>
      <c r="B857" s="41"/>
      <c r="C857" s="41"/>
      <c r="D857" s="41"/>
      <c r="E857" s="121"/>
      <c r="F857" s="122"/>
      <c r="G857" s="122"/>
      <c r="H857" s="41"/>
      <c r="I857" s="41"/>
      <c r="J857" s="41"/>
      <c r="K857" s="41"/>
      <c r="L857" s="41"/>
      <c r="M857" s="41"/>
      <c r="N857" s="41"/>
      <c r="O857" s="41"/>
      <c r="P857" s="41"/>
      <c r="Q857" s="41"/>
      <c r="R857" s="41"/>
      <c r="S857" s="41"/>
      <c r="T857" s="41"/>
      <c r="U857" s="41"/>
      <c r="V857" s="41"/>
      <c r="W857" s="41"/>
      <c r="X857" s="41"/>
      <c r="Y857" s="41"/>
      <c r="Z857" s="41"/>
      <c r="AA857" s="41"/>
      <c r="AB857" s="41"/>
      <c r="AC857" s="41"/>
      <c r="AD857" s="41"/>
      <c r="AE857" s="41"/>
      <c r="AF857" s="41"/>
      <c r="AG857" s="41"/>
      <c r="AH857" s="41"/>
      <c r="AI857" s="41"/>
    </row>
    <row r="858" spans="1:35" ht="30" customHeight="1">
      <c r="A858" s="41"/>
      <c r="B858" s="41"/>
      <c r="C858" s="41"/>
      <c r="D858" s="41"/>
      <c r="E858" s="121"/>
      <c r="F858" s="122"/>
      <c r="G858" s="122"/>
      <c r="H858" s="41"/>
      <c r="I858" s="41"/>
      <c r="J858" s="41"/>
      <c r="K858" s="41"/>
      <c r="L858" s="41"/>
      <c r="M858" s="41"/>
      <c r="N858" s="41"/>
      <c r="O858" s="41"/>
      <c r="P858" s="41"/>
      <c r="Q858" s="41"/>
      <c r="R858" s="41"/>
      <c r="S858" s="41"/>
      <c r="T858" s="41"/>
      <c r="U858" s="41"/>
      <c r="V858" s="41"/>
      <c r="W858" s="41"/>
      <c r="X858" s="41"/>
      <c r="Y858" s="41"/>
      <c r="Z858" s="41"/>
      <c r="AA858" s="41"/>
      <c r="AB858" s="41"/>
      <c r="AC858" s="41"/>
      <c r="AD858" s="41"/>
      <c r="AE858" s="41"/>
      <c r="AF858" s="41"/>
      <c r="AG858" s="41"/>
      <c r="AH858" s="41"/>
      <c r="AI858" s="41"/>
    </row>
    <row r="859" spans="1:35" ht="30" customHeight="1">
      <c r="A859" s="41"/>
      <c r="B859" s="41"/>
      <c r="C859" s="41"/>
      <c r="D859" s="41"/>
      <c r="E859" s="121"/>
      <c r="F859" s="122"/>
      <c r="G859" s="122"/>
      <c r="H859" s="41"/>
      <c r="I859" s="41"/>
      <c r="J859" s="41"/>
      <c r="K859" s="41"/>
      <c r="L859" s="41"/>
      <c r="M859" s="41"/>
      <c r="N859" s="41"/>
      <c r="O859" s="41"/>
      <c r="P859" s="41"/>
      <c r="Q859" s="41"/>
      <c r="R859" s="41"/>
      <c r="S859" s="41"/>
      <c r="T859" s="41"/>
      <c r="U859" s="41"/>
      <c r="V859" s="41"/>
      <c r="W859" s="41"/>
      <c r="X859" s="41"/>
      <c r="Y859" s="41"/>
      <c r="Z859" s="41"/>
      <c r="AA859" s="41"/>
      <c r="AB859" s="41"/>
      <c r="AC859" s="41"/>
      <c r="AD859" s="41"/>
      <c r="AE859" s="41"/>
      <c r="AF859" s="41"/>
      <c r="AG859" s="41"/>
      <c r="AH859" s="41"/>
      <c r="AI859" s="41"/>
    </row>
    <row r="860" spans="1:35" ht="30" customHeight="1">
      <c r="A860" s="41"/>
      <c r="B860" s="41"/>
      <c r="C860" s="41"/>
      <c r="D860" s="41"/>
      <c r="E860" s="121"/>
      <c r="F860" s="122"/>
      <c r="G860" s="122"/>
      <c r="H860" s="41"/>
      <c r="I860" s="41"/>
      <c r="J860" s="41"/>
      <c r="K860" s="41"/>
      <c r="L860" s="41"/>
      <c r="M860" s="41"/>
      <c r="N860" s="41"/>
      <c r="O860" s="41"/>
      <c r="P860" s="41"/>
      <c r="Q860" s="41"/>
      <c r="R860" s="41"/>
      <c r="S860" s="41"/>
      <c r="T860" s="41"/>
      <c r="U860" s="41"/>
      <c r="V860" s="41"/>
      <c r="W860" s="41"/>
      <c r="X860" s="41"/>
      <c r="Y860" s="41"/>
      <c r="Z860" s="41"/>
      <c r="AA860" s="41"/>
      <c r="AB860" s="41"/>
      <c r="AC860" s="41"/>
      <c r="AD860" s="41"/>
      <c r="AE860" s="41"/>
      <c r="AF860" s="41"/>
      <c r="AG860" s="41"/>
      <c r="AH860" s="41"/>
      <c r="AI860" s="41"/>
    </row>
    <row r="861" spans="1:35" ht="30" customHeight="1">
      <c r="A861" s="41"/>
      <c r="B861" s="41"/>
      <c r="C861" s="41"/>
      <c r="D861" s="41"/>
      <c r="E861" s="121"/>
      <c r="F861" s="122"/>
      <c r="G861" s="122"/>
      <c r="H861" s="41"/>
      <c r="I861" s="41"/>
      <c r="J861" s="41"/>
      <c r="K861" s="41"/>
      <c r="L861" s="41"/>
      <c r="M861" s="41"/>
      <c r="N861" s="41"/>
      <c r="O861" s="41"/>
      <c r="P861" s="41"/>
      <c r="Q861" s="41"/>
      <c r="R861" s="41"/>
      <c r="S861" s="41"/>
      <c r="T861" s="41"/>
      <c r="U861" s="41"/>
      <c r="V861" s="41"/>
      <c r="W861" s="41"/>
      <c r="X861" s="41"/>
      <c r="Y861" s="41"/>
      <c r="Z861" s="41"/>
      <c r="AA861" s="41"/>
      <c r="AB861" s="41"/>
      <c r="AC861" s="41"/>
      <c r="AD861" s="41"/>
      <c r="AE861" s="41"/>
      <c r="AF861" s="41"/>
      <c r="AG861" s="41"/>
      <c r="AH861" s="41"/>
      <c r="AI861" s="41"/>
    </row>
    <row r="862" spans="1:35" ht="30" customHeight="1">
      <c r="A862" s="41"/>
      <c r="B862" s="41"/>
      <c r="C862" s="41"/>
      <c r="D862" s="41"/>
      <c r="E862" s="121"/>
      <c r="F862" s="122"/>
      <c r="G862" s="122"/>
      <c r="H862" s="41"/>
      <c r="I862" s="41"/>
      <c r="J862" s="41"/>
      <c r="K862" s="41"/>
      <c r="L862" s="41"/>
      <c r="M862" s="41"/>
      <c r="N862" s="41"/>
      <c r="O862" s="41"/>
      <c r="P862" s="41"/>
      <c r="Q862" s="41"/>
      <c r="R862" s="41"/>
      <c r="S862" s="41"/>
      <c r="T862" s="41"/>
      <c r="U862" s="41"/>
      <c r="V862" s="41"/>
      <c r="W862" s="41"/>
      <c r="X862" s="41"/>
      <c r="Y862" s="41"/>
      <c r="Z862" s="41"/>
      <c r="AA862" s="41"/>
      <c r="AB862" s="41"/>
      <c r="AC862" s="41"/>
      <c r="AD862" s="41"/>
      <c r="AE862" s="41"/>
      <c r="AF862" s="41"/>
      <c r="AG862" s="41"/>
      <c r="AH862" s="41"/>
      <c r="AI862" s="41"/>
    </row>
    <row r="863" spans="1:35" ht="30" customHeight="1">
      <c r="A863" s="41"/>
      <c r="B863" s="41"/>
      <c r="C863" s="41"/>
      <c r="D863" s="41"/>
      <c r="E863" s="121"/>
      <c r="F863" s="122"/>
      <c r="G863" s="122"/>
      <c r="H863" s="41"/>
      <c r="I863" s="41"/>
      <c r="J863" s="41"/>
      <c r="K863" s="41"/>
      <c r="L863" s="41"/>
      <c r="M863" s="41"/>
      <c r="N863" s="41"/>
      <c r="O863" s="41"/>
      <c r="P863" s="41"/>
      <c r="Q863" s="41"/>
      <c r="R863" s="41"/>
      <c r="S863" s="41"/>
      <c r="T863" s="41"/>
      <c r="U863" s="41"/>
      <c r="V863" s="41"/>
      <c r="W863" s="41"/>
      <c r="X863" s="41"/>
      <c r="Y863" s="41"/>
      <c r="Z863" s="41"/>
      <c r="AA863" s="41"/>
      <c r="AB863" s="41"/>
      <c r="AC863" s="41"/>
      <c r="AD863" s="41"/>
      <c r="AE863" s="41"/>
      <c r="AF863" s="41"/>
      <c r="AG863" s="41"/>
      <c r="AH863" s="41"/>
      <c r="AI863" s="41"/>
    </row>
    <row r="864" spans="1:35" ht="30" customHeight="1">
      <c r="A864" s="41"/>
      <c r="B864" s="41"/>
      <c r="C864" s="41"/>
      <c r="D864" s="41"/>
      <c r="E864" s="121"/>
      <c r="F864" s="122"/>
      <c r="G864" s="122"/>
      <c r="H864" s="41"/>
      <c r="I864" s="41"/>
      <c r="J864" s="41"/>
      <c r="K864" s="41"/>
      <c r="L864" s="41"/>
      <c r="M864" s="41"/>
      <c r="N864" s="41"/>
      <c r="O864" s="41"/>
      <c r="P864" s="41"/>
      <c r="Q864" s="41"/>
      <c r="R864" s="41"/>
      <c r="S864" s="41"/>
      <c r="T864" s="41"/>
      <c r="U864" s="41"/>
      <c r="V864" s="41"/>
      <c r="W864" s="41"/>
      <c r="X864" s="41"/>
      <c r="Y864" s="41"/>
      <c r="Z864" s="41"/>
      <c r="AA864" s="41"/>
      <c r="AB864" s="41"/>
      <c r="AC864" s="41"/>
      <c r="AD864" s="41"/>
      <c r="AE864" s="41"/>
      <c r="AF864" s="41"/>
      <c r="AG864" s="41"/>
      <c r="AH864" s="41"/>
      <c r="AI864" s="41"/>
    </row>
    <row r="865" spans="1:35" ht="30" customHeight="1">
      <c r="A865" s="41"/>
      <c r="B865" s="41"/>
      <c r="C865" s="41"/>
      <c r="D865" s="41"/>
      <c r="E865" s="121"/>
      <c r="F865" s="122"/>
      <c r="G865" s="122"/>
      <c r="H865" s="41"/>
      <c r="I865" s="41"/>
      <c r="J865" s="41"/>
      <c r="K865" s="41"/>
      <c r="L865" s="41"/>
      <c r="M865" s="41"/>
      <c r="N865" s="41"/>
      <c r="O865" s="41"/>
      <c r="P865" s="41"/>
      <c r="Q865" s="41"/>
      <c r="R865" s="41"/>
      <c r="S865" s="41"/>
      <c r="T865" s="41"/>
      <c r="U865" s="41"/>
      <c r="V865" s="41"/>
      <c r="W865" s="41"/>
      <c r="X865" s="41"/>
      <c r="Y865" s="41"/>
      <c r="Z865" s="41"/>
      <c r="AA865" s="41"/>
      <c r="AB865" s="41"/>
      <c r="AC865" s="41"/>
      <c r="AD865" s="41"/>
      <c r="AE865" s="41"/>
      <c r="AF865" s="41"/>
      <c r="AG865" s="41"/>
      <c r="AH865" s="41"/>
      <c r="AI865" s="41"/>
    </row>
    <row r="866" spans="1:35" ht="30" customHeight="1">
      <c r="A866" s="41"/>
      <c r="B866" s="41"/>
      <c r="C866" s="41"/>
      <c r="D866" s="41"/>
      <c r="E866" s="121"/>
      <c r="F866" s="122"/>
      <c r="G866" s="122"/>
      <c r="H866" s="41"/>
      <c r="I866" s="41"/>
      <c r="J866" s="41"/>
      <c r="K866" s="41"/>
      <c r="L866" s="41"/>
      <c r="M866" s="41"/>
      <c r="N866" s="41"/>
      <c r="O866" s="41"/>
      <c r="P866" s="41"/>
      <c r="Q866" s="41"/>
      <c r="R866" s="41"/>
      <c r="S866" s="41"/>
      <c r="T866" s="41"/>
      <c r="U866" s="41"/>
      <c r="V866" s="41"/>
      <c r="W866" s="41"/>
      <c r="X866" s="41"/>
      <c r="Y866" s="41"/>
      <c r="Z866" s="41"/>
      <c r="AA866" s="41"/>
      <c r="AB866" s="41"/>
      <c r="AC866" s="41"/>
      <c r="AD866" s="41"/>
      <c r="AE866" s="41"/>
      <c r="AF866" s="41"/>
      <c r="AG866" s="41"/>
      <c r="AH866" s="41"/>
      <c r="AI866" s="41"/>
    </row>
    <row r="867" spans="1:35" ht="30" customHeight="1">
      <c r="A867" s="41"/>
      <c r="B867" s="41"/>
      <c r="C867" s="41"/>
      <c r="D867" s="41"/>
      <c r="E867" s="121"/>
      <c r="F867" s="122"/>
      <c r="G867" s="122"/>
      <c r="H867" s="41"/>
      <c r="I867" s="41"/>
      <c r="J867" s="41"/>
      <c r="K867" s="41"/>
      <c r="L867" s="41"/>
      <c r="M867" s="41"/>
      <c r="N867" s="41"/>
      <c r="O867" s="41"/>
      <c r="P867" s="41"/>
      <c r="Q867" s="41"/>
      <c r="R867" s="41"/>
      <c r="S867" s="41"/>
      <c r="T867" s="41"/>
      <c r="U867" s="41"/>
      <c r="V867" s="41"/>
      <c r="W867" s="41"/>
      <c r="X867" s="41"/>
      <c r="Y867" s="41"/>
      <c r="Z867" s="41"/>
      <c r="AA867" s="41"/>
      <c r="AB867" s="41"/>
      <c r="AC867" s="41"/>
      <c r="AD867" s="41"/>
      <c r="AE867" s="41"/>
      <c r="AF867" s="41"/>
      <c r="AG867" s="41"/>
      <c r="AH867" s="41"/>
      <c r="AI867" s="41"/>
    </row>
    <row r="868" spans="1:35" ht="30" customHeight="1">
      <c r="A868" s="41"/>
      <c r="B868" s="41"/>
      <c r="C868" s="41"/>
      <c r="D868" s="41"/>
      <c r="E868" s="121"/>
      <c r="F868" s="122"/>
      <c r="G868" s="122"/>
      <c r="H868" s="41"/>
      <c r="I868" s="41"/>
      <c r="J868" s="41"/>
      <c r="K868" s="41"/>
      <c r="L868" s="41"/>
      <c r="M868" s="41"/>
      <c r="N868" s="41"/>
      <c r="O868" s="41"/>
      <c r="P868" s="41"/>
      <c r="Q868" s="41"/>
      <c r="R868" s="41"/>
      <c r="S868" s="41"/>
      <c r="T868" s="41"/>
      <c r="U868" s="41"/>
      <c r="V868" s="41"/>
      <c r="W868" s="41"/>
      <c r="X868" s="41"/>
      <c r="Y868" s="41"/>
      <c r="Z868" s="41"/>
      <c r="AA868" s="41"/>
      <c r="AB868" s="41"/>
      <c r="AC868" s="41"/>
      <c r="AD868" s="41"/>
      <c r="AE868" s="41"/>
      <c r="AF868" s="41"/>
      <c r="AG868" s="41"/>
      <c r="AH868" s="41"/>
      <c r="AI868" s="41"/>
    </row>
    <row r="869" spans="1:35" ht="30" customHeight="1">
      <c r="A869" s="41"/>
      <c r="B869" s="41"/>
      <c r="C869" s="41"/>
      <c r="D869" s="41"/>
      <c r="E869" s="121"/>
      <c r="F869" s="122"/>
      <c r="G869" s="122"/>
      <c r="H869" s="41"/>
      <c r="I869" s="41"/>
      <c r="J869" s="41"/>
      <c r="K869" s="41"/>
      <c r="L869" s="41"/>
      <c r="M869" s="41"/>
      <c r="N869" s="41"/>
      <c r="O869" s="41"/>
      <c r="P869" s="41"/>
      <c r="Q869" s="41"/>
      <c r="R869" s="41"/>
      <c r="S869" s="41"/>
      <c r="T869" s="41"/>
      <c r="U869" s="41"/>
      <c r="V869" s="41"/>
      <c r="W869" s="41"/>
      <c r="X869" s="41"/>
      <c r="Y869" s="41"/>
      <c r="Z869" s="41"/>
      <c r="AA869" s="41"/>
      <c r="AB869" s="41"/>
      <c r="AC869" s="41"/>
      <c r="AD869" s="41"/>
      <c r="AE869" s="41"/>
      <c r="AF869" s="41"/>
      <c r="AG869" s="41"/>
      <c r="AH869" s="41"/>
      <c r="AI869" s="41"/>
    </row>
    <row r="870" spans="1:35" ht="30" customHeight="1">
      <c r="A870" s="41"/>
      <c r="B870" s="41"/>
      <c r="C870" s="41"/>
      <c r="D870" s="41"/>
      <c r="E870" s="121"/>
      <c r="F870" s="122"/>
      <c r="G870" s="122"/>
      <c r="H870" s="41"/>
      <c r="I870" s="41"/>
      <c r="J870" s="41"/>
      <c r="K870" s="41"/>
      <c r="L870" s="41"/>
      <c r="M870" s="41"/>
      <c r="N870" s="41"/>
      <c r="O870" s="41"/>
      <c r="P870" s="41"/>
      <c r="Q870" s="41"/>
      <c r="R870" s="41"/>
      <c r="S870" s="41"/>
      <c r="T870" s="41"/>
      <c r="U870" s="41"/>
      <c r="V870" s="41"/>
      <c r="W870" s="41"/>
      <c r="X870" s="41"/>
      <c r="Y870" s="41"/>
      <c r="Z870" s="41"/>
      <c r="AA870" s="41"/>
      <c r="AB870" s="41"/>
      <c r="AC870" s="41"/>
      <c r="AD870" s="41"/>
      <c r="AE870" s="41"/>
      <c r="AF870" s="41"/>
      <c r="AG870" s="41"/>
      <c r="AH870" s="41"/>
      <c r="AI870" s="41"/>
    </row>
    <row r="871" spans="1:35" ht="30" customHeight="1">
      <c r="A871" s="41"/>
      <c r="B871" s="41"/>
      <c r="C871" s="41"/>
      <c r="D871" s="41"/>
      <c r="E871" s="121"/>
      <c r="F871" s="122"/>
      <c r="G871" s="122"/>
      <c r="H871" s="41"/>
      <c r="I871" s="41"/>
      <c r="J871" s="41"/>
      <c r="K871" s="41"/>
      <c r="L871" s="41"/>
      <c r="M871" s="41"/>
      <c r="N871" s="41"/>
      <c r="O871" s="41"/>
      <c r="P871" s="41"/>
      <c r="Q871" s="41"/>
      <c r="R871" s="41"/>
      <c r="S871" s="41"/>
      <c r="T871" s="41"/>
      <c r="U871" s="41"/>
      <c r="V871" s="41"/>
      <c r="W871" s="41"/>
      <c r="X871" s="41"/>
      <c r="Y871" s="41"/>
      <c r="Z871" s="41"/>
      <c r="AA871" s="41"/>
      <c r="AB871" s="41"/>
      <c r="AC871" s="41"/>
      <c r="AD871" s="41"/>
      <c r="AE871" s="41"/>
      <c r="AF871" s="41"/>
      <c r="AG871" s="41"/>
      <c r="AH871" s="41"/>
      <c r="AI871" s="41"/>
    </row>
    <row r="872" spans="1:35" ht="30" customHeight="1">
      <c r="A872" s="41"/>
      <c r="B872" s="41"/>
      <c r="C872" s="41"/>
      <c r="D872" s="41"/>
      <c r="E872" s="121"/>
      <c r="F872" s="122"/>
      <c r="G872" s="122"/>
      <c r="H872" s="41"/>
      <c r="I872" s="41"/>
      <c r="J872" s="41"/>
      <c r="K872" s="41"/>
      <c r="L872" s="41"/>
      <c r="M872" s="41"/>
      <c r="N872" s="41"/>
      <c r="O872" s="41"/>
      <c r="P872" s="41"/>
      <c r="Q872" s="41"/>
      <c r="R872" s="41"/>
      <c r="S872" s="41"/>
      <c r="T872" s="41"/>
      <c r="U872" s="41"/>
      <c r="V872" s="41"/>
      <c r="W872" s="41"/>
      <c r="X872" s="41"/>
      <c r="Y872" s="41"/>
      <c r="Z872" s="41"/>
      <c r="AA872" s="41"/>
      <c r="AB872" s="41"/>
      <c r="AC872" s="41"/>
      <c r="AD872" s="41"/>
      <c r="AE872" s="41"/>
      <c r="AF872" s="41"/>
      <c r="AG872" s="41"/>
      <c r="AH872" s="41"/>
      <c r="AI872" s="41"/>
    </row>
    <row r="873" spans="1:35" ht="30" customHeight="1">
      <c r="A873" s="41"/>
      <c r="B873" s="41"/>
      <c r="C873" s="41"/>
      <c r="D873" s="41"/>
      <c r="E873" s="121"/>
      <c r="F873" s="122"/>
      <c r="G873" s="122"/>
      <c r="H873" s="41"/>
      <c r="I873" s="41"/>
      <c r="J873" s="41"/>
      <c r="K873" s="41"/>
      <c r="L873" s="41"/>
      <c r="M873" s="41"/>
      <c r="N873" s="41"/>
      <c r="O873" s="41"/>
      <c r="P873" s="41"/>
      <c r="Q873" s="41"/>
      <c r="R873" s="41"/>
      <c r="S873" s="41"/>
      <c r="T873" s="41"/>
      <c r="U873" s="41"/>
      <c r="V873" s="41"/>
      <c r="W873" s="41"/>
      <c r="X873" s="41"/>
      <c r="Y873" s="41"/>
      <c r="Z873" s="41"/>
      <c r="AA873" s="41"/>
      <c r="AB873" s="41"/>
      <c r="AC873" s="41"/>
      <c r="AD873" s="41"/>
      <c r="AE873" s="41"/>
      <c r="AF873" s="41"/>
      <c r="AG873" s="41"/>
      <c r="AH873" s="41"/>
      <c r="AI873" s="41"/>
    </row>
    <row r="874" spans="1:35" ht="30" customHeight="1">
      <c r="A874" s="41"/>
      <c r="B874" s="41"/>
      <c r="C874" s="41"/>
      <c r="D874" s="41"/>
      <c r="E874" s="121"/>
      <c r="F874" s="122"/>
      <c r="G874" s="122"/>
      <c r="H874" s="41"/>
      <c r="I874" s="41"/>
      <c r="J874" s="41"/>
      <c r="K874" s="41"/>
      <c r="L874" s="41"/>
      <c r="M874" s="41"/>
      <c r="N874" s="41"/>
      <c r="O874" s="41"/>
      <c r="P874" s="41"/>
      <c r="Q874" s="41"/>
      <c r="R874" s="41"/>
      <c r="S874" s="41"/>
      <c r="T874" s="41"/>
      <c r="U874" s="41"/>
      <c r="V874" s="41"/>
      <c r="W874" s="41"/>
      <c r="X874" s="41"/>
      <c r="Y874" s="41"/>
      <c r="Z874" s="41"/>
      <c r="AA874" s="41"/>
      <c r="AB874" s="41"/>
      <c r="AC874" s="41"/>
      <c r="AD874" s="41"/>
      <c r="AE874" s="41"/>
      <c r="AF874" s="41"/>
      <c r="AG874" s="41"/>
      <c r="AH874" s="41"/>
      <c r="AI874" s="41"/>
    </row>
    <row r="875" spans="1:35" ht="30" customHeight="1">
      <c r="A875" s="41"/>
      <c r="B875" s="41"/>
      <c r="C875" s="41"/>
      <c r="D875" s="41"/>
      <c r="E875" s="121"/>
      <c r="F875" s="122"/>
      <c r="G875" s="122"/>
      <c r="H875" s="41"/>
      <c r="I875" s="41"/>
      <c r="J875" s="41"/>
      <c r="K875" s="41"/>
      <c r="L875" s="41"/>
      <c r="M875" s="41"/>
      <c r="N875" s="41"/>
      <c r="O875" s="41"/>
      <c r="P875" s="41"/>
      <c r="Q875" s="41"/>
      <c r="R875" s="41"/>
      <c r="S875" s="41"/>
      <c r="T875" s="41"/>
      <c r="U875" s="41"/>
      <c r="V875" s="41"/>
      <c r="W875" s="41"/>
      <c r="X875" s="41"/>
      <c r="Y875" s="41"/>
      <c r="Z875" s="41"/>
      <c r="AA875" s="41"/>
      <c r="AB875" s="41"/>
      <c r="AC875" s="41"/>
      <c r="AD875" s="41"/>
      <c r="AE875" s="41"/>
      <c r="AF875" s="41"/>
      <c r="AG875" s="41"/>
      <c r="AH875" s="41"/>
      <c r="AI875" s="41"/>
    </row>
    <row r="876" spans="1:35" ht="30" customHeight="1">
      <c r="A876" s="41"/>
      <c r="B876" s="41"/>
      <c r="C876" s="41"/>
      <c r="D876" s="41"/>
      <c r="E876" s="121"/>
      <c r="F876" s="122"/>
      <c r="G876" s="122"/>
      <c r="H876" s="41"/>
      <c r="I876" s="41"/>
      <c r="J876" s="41"/>
      <c r="K876" s="41"/>
      <c r="L876" s="41"/>
      <c r="M876" s="41"/>
      <c r="N876" s="41"/>
      <c r="O876" s="41"/>
      <c r="P876" s="41"/>
      <c r="Q876" s="41"/>
      <c r="R876" s="41"/>
      <c r="S876" s="41"/>
      <c r="T876" s="41"/>
      <c r="U876" s="41"/>
      <c r="V876" s="41"/>
      <c r="W876" s="41"/>
      <c r="X876" s="41"/>
      <c r="Y876" s="41"/>
      <c r="Z876" s="41"/>
      <c r="AA876" s="41"/>
      <c r="AB876" s="41"/>
      <c r="AC876" s="41"/>
      <c r="AD876" s="41"/>
      <c r="AE876" s="41"/>
      <c r="AF876" s="41"/>
      <c r="AG876" s="41"/>
      <c r="AH876" s="41"/>
      <c r="AI876" s="41"/>
    </row>
    <row r="877" spans="1:35" ht="30" customHeight="1">
      <c r="A877" s="41"/>
      <c r="B877" s="41"/>
      <c r="C877" s="41"/>
      <c r="D877" s="41"/>
      <c r="E877" s="121"/>
      <c r="F877" s="122"/>
      <c r="G877" s="122"/>
      <c r="H877" s="41"/>
      <c r="I877" s="41"/>
      <c r="J877" s="41"/>
      <c r="K877" s="41"/>
      <c r="L877" s="41"/>
      <c r="M877" s="41"/>
      <c r="N877" s="41"/>
      <c r="O877" s="41"/>
      <c r="P877" s="41"/>
      <c r="Q877" s="41"/>
      <c r="R877" s="41"/>
      <c r="S877" s="41"/>
      <c r="T877" s="41"/>
      <c r="U877" s="41"/>
      <c r="V877" s="41"/>
      <c r="W877" s="41"/>
      <c r="X877" s="41"/>
      <c r="Y877" s="41"/>
      <c r="Z877" s="41"/>
      <c r="AA877" s="41"/>
      <c r="AB877" s="41"/>
      <c r="AC877" s="41"/>
      <c r="AD877" s="41"/>
      <c r="AE877" s="41"/>
      <c r="AF877" s="41"/>
      <c r="AG877" s="41"/>
      <c r="AH877" s="41"/>
      <c r="AI877" s="41"/>
    </row>
    <row r="878" spans="1:35" ht="30" customHeight="1">
      <c r="A878" s="41"/>
      <c r="B878" s="41"/>
      <c r="C878" s="41"/>
      <c r="D878" s="41"/>
      <c r="E878" s="121"/>
      <c r="F878" s="122"/>
      <c r="G878" s="122"/>
      <c r="H878" s="41"/>
      <c r="I878" s="41"/>
      <c r="J878" s="41"/>
      <c r="K878" s="41"/>
      <c r="L878" s="41"/>
      <c r="M878" s="41"/>
      <c r="N878" s="41"/>
      <c r="O878" s="41"/>
      <c r="P878" s="41"/>
      <c r="Q878" s="41"/>
      <c r="R878" s="41"/>
      <c r="S878" s="41"/>
      <c r="T878" s="41"/>
      <c r="U878" s="41"/>
      <c r="V878" s="41"/>
      <c r="W878" s="41"/>
      <c r="X878" s="41"/>
      <c r="Y878" s="41"/>
      <c r="Z878" s="41"/>
      <c r="AA878" s="41"/>
      <c r="AB878" s="41"/>
      <c r="AC878" s="41"/>
      <c r="AD878" s="41"/>
      <c r="AE878" s="41"/>
      <c r="AF878" s="41"/>
      <c r="AG878" s="41"/>
      <c r="AH878" s="41"/>
      <c r="AI878" s="41"/>
    </row>
    <row r="879" spans="1:35" ht="30" customHeight="1">
      <c r="A879" s="41"/>
      <c r="B879" s="41"/>
      <c r="C879" s="41"/>
      <c r="D879" s="41"/>
      <c r="E879" s="121"/>
      <c r="F879" s="122"/>
      <c r="G879" s="122"/>
      <c r="H879" s="41"/>
      <c r="I879" s="41"/>
      <c r="J879" s="41"/>
      <c r="K879" s="41"/>
      <c r="L879" s="41"/>
      <c r="M879" s="41"/>
      <c r="N879" s="41"/>
      <c r="O879" s="41"/>
      <c r="P879" s="41"/>
      <c r="Q879" s="41"/>
      <c r="R879" s="41"/>
      <c r="S879" s="41"/>
      <c r="T879" s="41"/>
      <c r="U879" s="41"/>
      <c r="V879" s="41"/>
      <c r="W879" s="41"/>
      <c r="X879" s="41"/>
      <c r="Y879" s="41"/>
      <c r="Z879" s="41"/>
      <c r="AA879" s="41"/>
      <c r="AB879" s="41"/>
      <c r="AC879" s="41"/>
      <c r="AD879" s="41"/>
      <c r="AE879" s="41"/>
      <c r="AF879" s="41"/>
      <c r="AG879" s="41"/>
      <c r="AH879" s="41"/>
      <c r="AI879" s="41"/>
    </row>
    <row r="880" spans="1:35" ht="30" customHeight="1">
      <c r="A880" s="41"/>
      <c r="B880" s="41"/>
      <c r="C880" s="41"/>
      <c r="D880" s="41"/>
      <c r="E880" s="121"/>
      <c r="F880" s="122"/>
      <c r="G880" s="122"/>
      <c r="H880" s="41"/>
      <c r="I880" s="41"/>
      <c r="J880" s="41"/>
      <c r="K880" s="41"/>
      <c r="L880" s="41"/>
      <c r="M880" s="41"/>
      <c r="N880" s="41"/>
      <c r="O880" s="41"/>
      <c r="P880" s="41"/>
      <c r="Q880" s="41"/>
      <c r="R880" s="41"/>
      <c r="S880" s="41"/>
      <c r="T880" s="41"/>
      <c r="U880" s="41"/>
      <c r="V880" s="41"/>
      <c r="W880" s="41"/>
      <c r="X880" s="41"/>
      <c r="Y880" s="41"/>
      <c r="Z880" s="41"/>
      <c r="AA880" s="41"/>
      <c r="AB880" s="41"/>
      <c r="AC880" s="41"/>
      <c r="AD880" s="41"/>
      <c r="AE880" s="41"/>
      <c r="AF880" s="41"/>
      <c r="AG880" s="41"/>
      <c r="AH880" s="41"/>
      <c r="AI880" s="41"/>
    </row>
    <row r="881" spans="1:35" ht="30" customHeight="1">
      <c r="A881" s="41"/>
      <c r="B881" s="41"/>
      <c r="C881" s="41"/>
      <c r="D881" s="41"/>
      <c r="E881" s="121"/>
      <c r="F881" s="122"/>
      <c r="G881" s="122"/>
      <c r="H881" s="41"/>
      <c r="I881" s="41"/>
      <c r="J881" s="41"/>
      <c r="K881" s="41"/>
      <c r="L881" s="41"/>
      <c r="M881" s="41"/>
      <c r="N881" s="41"/>
      <c r="O881" s="41"/>
      <c r="P881" s="41"/>
      <c r="Q881" s="41"/>
      <c r="R881" s="41"/>
      <c r="S881" s="41"/>
      <c r="T881" s="41"/>
      <c r="U881" s="41"/>
      <c r="V881" s="41"/>
      <c r="W881" s="41"/>
      <c r="X881" s="41"/>
      <c r="Y881" s="41"/>
      <c r="Z881" s="41"/>
      <c r="AA881" s="41"/>
      <c r="AB881" s="41"/>
      <c r="AC881" s="41"/>
      <c r="AD881" s="41"/>
      <c r="AE881" s="41"/>
      <c r="AF881" s="41"/>
      <c r="AG881" s="41"/>
      <c r="AH881" s="41"/>
      <c r="AI881" s="41"/>
    </row>
    <row r="882" spans="1:35" ht="30" customHeight="1">
      <c r="A882" s="41"/>
      <c r="B882" s="41"/>
      <c r="C882" s="41"/>
      <c r="D882" s="41"/>
      <c r="E882" s="121"/>
      <c r="F882" s="122"/>
      <c r="G882" s="122"/>
      <c r="H882" s="41"/>
      <c r="I882" s="41"/>
      <c r="J882" s="41"/>
      <c r="K882" s="41"/>
      <c r="L882" s="41"/>
      <c r="M882" s="41"/>
      <c r="N882" s="41"/>
      <c r="O882" s="41"/>
      <c r="P882" s="41"/>
      <c r="Q882" s="41"/>
      <c r="R882" s="41"/>
      <c r="S882" s="41"/>
      <c r="T882" s="41"/>
      <c r="U882" s="41"/>
      <c r="V882" s="41"/>
      <c r="W882" s="41"/>
      <c r="X882" s="41"/>
      <c r="Y882" s="41"/>
      <c r="Z882" s="41"/>
      <c r="AA882" s="41"/>
      <c r="AB882" s="41"/>
      <c r="AC882" s="41"/>
      <c r="AD882" s="41"/>
      <c r="AE882" s="41"/>
      <c r="AF882" s="41"/>
      <c r="AG882" s="41"/>
      <c r="AH882" s="41"/>
      <c r="AI882" s="41"/>
    </row>
    <row r="883" spans="1:35" ht="30" customHeight="1">
      <c r="A883" s="41"/>
      <c r="B883" s="41"/>
      <c r="C883" s="41"/>
      <c r="D883" s="41"/>
      <c r="E883" s="121"/>
      <c r="F883" s="122"/>
      <c r="G883" s="122"/>
      <c r="H883" s="41"/>
      <c r="I883" s="41"/>
      <c r="J883" s="41"/>
      <c r="K883" s="41"/>
      <c r="L883" s="41"/>
      <c r="M883" s="41"/>
      <c r="N883" s="41"/>
      <c r="O883" s="41"/>
      <c r="P883" s="41"/>
      <c r="Q883" s="41"/>
      <c r="R883" s="41"/>
      <c r="S883" s="41"/>
      <c r="T883" s="41"/>
      <c r="U883" s="41"/>
      <c r="V883" s="41"/>
      <c r="W883" s="41"/>
      <c r="X883" s="41"/>
      <c r="Y883" s="41"/>
      <c r="Z883" s="41"/>
      <c r="AA883" s="41"/>
      <c r="AB883" s="41"/>
      <c r="AC883" s="41"/>
      <c r="AD883" s="41"/>
      <c r="AE883" s="41"/>
      <c r="AF883" s="41"/>
      <c r="AG883" s="41"/>
      <c r="AH883" s="41"/>
      <c r="AI883" s="41"/>
    </row>
    <row r="884" spans="1:35" ht="30" customHeight="1">
      <c r="A884" s="41"/>
      <c r="B884" s="41"/>
      <c r="C884" s="41"/>
      <c r="D884" s="41"/>
      <c r="E884" s="121"/>
      <c r="F884" s="122"/>
      <c r="G884" s="122"/>
      <c r="H884" s="41"/>
      <c r="I884" s="41"/>
      <c r="J884" s="41"/>
      <c r="K884" s="41"/>
      <c r="L884" s="41"/>
      <c r="M884" s="41"/>
      <c r="N884" s="41"/>
      <c r="O884" s="41"/>
      <c r="P884" s="41"/>
      <c r="Q884" s="41"/>
      <c r="R884" s="41"/>
      <c r="S884" s="41"/>
      <c r="T884" s="41"/>
      <c r="U884" s="41"/>
      <c r="V884" s="41"/>
      <c r="W884" s="41"/>
      <c r="X884" s="41"/>
      <c r="Y884" s="41"/>
      <c r="Z884" s="41"/>
      <c r="AA884" s="41"/>
      <c r="AB884" s="41"/>
      <c r="AC884" s="41"/>
      <c r="AD884" s="41"/>
      <c r="AE884" s="41"/>
      <c r="AF884" s="41"/>
      <c r="AG884" s="41"/>
      <c r="AH884" s="41"/>
      <c r="AI884" s="41"/>
    </row>
    <row r="885" spans="1:35" ht="30" customHeight="1">
      <c r="A885" s="41"/>
      <c r="B885" s="41"/>
      <c r="C885" s="41"/>
      <c r="D885" s="41"/>
      <c r="E885" s="121"/>
      <c r="F885" s="122"/>
      <c r="G885" s="122"/>
      <c r="H885" s="41"/>
      <c r="I885" s="41"/>
      <c r="J885" s="41"/>
      <c r="K885" s="41"/>
      <c r="L885" s="41"/>
      <c r="M885" s="41"/>
      <c r="N885" s="41"/>
      <c r="O885" s="41"/>
      <c r="P885" s="41"/>
      <c r="Q885" s="41"/>
      <c r="R885" s="41"/>
      <c r="S885" s="41"/>
      <c r="T885" s="41"/>
      <c r="U885" s="41"/>
      <c r="V885" s="41"/>
      <c r="W885" s="41"/>
      <c r="X885" s="41"/>
      <c r="Y885" s="41"/>
      <c r="Z885" s="41"/>
      <c r="AA885" s="41"/>
      <c r="AB885" s="41"/>
      <c r="AC885" s="41"/>
      <c r="AD885" s="41"/>
      <c r="AE885" s="41"/>
      <c r="AF885" s="41"/>
      <c r="AG885" s="41"/>
      <c r="AH885" s="41"/>
      <c r="AI885" s="41"/>
    </row>
    <row r="886" spans="1:35" ht="30" customHeight="1">
      <c r="A886" s="41"/>
      <c r="B886" s="41"/>
      <c r="C886" s="41"/>
      <c r="D886" s="41"/>
      <c r="E886" s="121"/>
      <c r="F886" s="122"/>
      <c r="G886" s="122"/>
      <c r="H886" s="41"/>
      <c r="I886" s="41"/>
      <c r="J886" s="41"/>
      <c r="K886" s="41"/>
      <c r="L886" s="41"/>
      <c r="M886" s="41"/>
      <c r="N886" s="41"/>
      <c r="O886" s="41"/>
      <c r="P886" s="41"/>
      <c r="Q886" s="41"/>
      <c r="R886" s="41"/>
      <c r="S886" s="41"/>
      <c r="T886" s="41"/>
      <c r="U886" s="41"/>
      <c r="V886" s="41"/>
      <c r="W886" s="41"/>
      <c r="X886" s="41"/>
      <c r="Y886" s="41"/>
      <c r="Z886" s="41"/>
      <c r="AA886" s="41"/>
      <c r="AB886" s="41"/>
      <c r="AC886" s="41"/>
      <c r="AD886" s="41"/>
      <c r="AE886" s="41"/>
      <c r="AF886" s="41"/>
      <c r="AG886" s="41"/>
      <c r="AH886" s="41"/>
      <c r="AI886" s="41"/>
    </row>
    <row r="887" spans="1:35" ht="30" customHeight="1">
      <c r="A887" s="41"/>
      <c r="B887" s="41"/>
      <c r="C887" s="41"/>
      <c r="D887" s="41"/>
      <c r="E887" s="121"/>
      <c r="F887" s="122"/>
      <c r="G887" s="122"/>
      <c r="H887" s="41"/>
      <c r="I887" s="41"/>
      <c r="J887" s="41"/>
      <c r="K887" s="41"/>
      <c r="L887" s="41"/>
      <c r="M887" s="41"/>
      <c r="N887" s="41"/>
      <c r="O887" s="41"/>
      <c r="P887" s="41"/>
      <c r="Q887" s="41"/>
      <c r="R887" s="41"/>
      <c r="S887" s="41"/>
      <c r="T887" s="41"/>
      <c r="U887" s="41"/>
      <c r="V887" s="41"/>
      <c r="W887" s="41"/>
      <c r="X887" s="41"/>
      <c r="Y887" s="41"/>
      <c r="Z887" s="41"/>
      <c r="AA887" s="41"/>
      <c r="AB887" s="41"/>
      <c r="AC887" s="41"/>
      <c r="AD887" s="41"/>
      <c r="AE887" s="41"/>
      <c r="AF887" s="41"/>
      <c r="AG887" s="41"/>
      <c r="AH887" s="41"/>
      <c r="AI887" s="41"/>
    </row>
    <row r="888" spans="1:35" ht="30" customHeight="1">
      <c r="A888" s="41"/>
      <c r="B888" s="41"/>
      <c r="C888" s="41"/>
      <c r="D888" s="41"/>
      <c r="E888" s="121"/>
      <c r="F888" s="122"/>
      <c r="G888" s="122"/>
      <c r="H888" s="41"/>
      <c r="I888" s="41"/>
      <c r="J888" s="41"/>
      <c r="K888" s="41"/>
      <c r="L888" s="41"/>
      <c r="M888" s="41"/>
      <c r="N888" s="41"/>
      <c r="O888" s="41"/>
      <c r="P888" s="41"/>
      <c r="Q888" s="41"/>
      <c r="R888" s="41"/>
      <c r="S888" s="41"/>
      <c r="T888" s="41"/>
      <c r="U888" s="41"/>
      <c r="V888" s="41"/>
      <c r="W888" s="41"/>
      <c r="X888" s="41"/>
      <c r="Y888" s="41"/>
      <c r="Z888" s="41"/>
      <c r="AA888" s="41"/>
      <c r="AB888" s="41"/>
      <c r="AC888" s="41"/>
      <c r="AD888" s="41"/>
      <c r="AE888" s="41"/>
      <c r="AF888" s="41"/>
      <c r="AG888" s="41"/>
      <c r="AH888" s="41"/>
      <c r="AI888" s="41"/>
    </row>
    <row r="889" spans="1:35" ht="30" customHeight="1">
      <c r="A889" s="41"/>
      <c r="B889" s="41"/>
      <c r="C889" s="41"/>
      <c r="D889" s="41"/>
      <c r="E889" s="121"/>
      <c r="F889" s="122"/>
      <c r="G889" s="122"/>
      <c r="H889" s="41"/>
      <c r="I889" s="41"/>
      <c r="J889" s="41"/>
      <c r="K889" s="41"/>
      <c r="L889" s="41"/>
      <c r="M889" s="41"/>
      <c r="N889" s="41"/>
      <c r="O889" s="41"/>
      <c r="P889" s="41"/>
      <c r="Q889" s="41"/>
      <c r="R889" s="41"/>
      <c r="S889" s="41"/>
      <c r="T889" s="41"/>
      <c r="U889" s="41"/>
      <c r="V889" s="41"/>
      <c r="W889" s="41"/>
      <c r="X889" s="41"/>
      <c r="Y889" s="41"/>
      <c r="Z889" s="41"/>
      <c r="AA889" s="41"/>
      <c r="AB889" s="41"/>
      <c r="AC889" s="41"/>
      <c r="AD889" s="41"/>
      <c r="AE889" s="41"/>
      <c r="AF889" s="41"/>
      <c r="AG889" s="41"/>
      <c r="AH889" s="41"/>
      <c r="AI889" s="41"/>
    </row>
    <row r="890" spans="1:35" ht="30" customHeight="1">
      <c r="A890" s="41"/>
      <c r="B890" s="41"/>
      <c r="C890" s="41"/>
      <c r="D890" s="41"/>
      <c r="E890" s="121"/>
      <c r="F890" s="122"/>
      <c r="G890" s="122"/>
      <c r="H890" s="41"/>
      <c r="I890" s="41"/>
      <c r="J890" s="41"/>
      <c r="K890" s="41"/>
      <c r="L890" s="41"/>
      <c r="M890" s="41"/>
      <c r="N890" s="41"/>
      <c r="O890" s="41"/>
      <c r="P890" s="41"/>
      <c r="Q890" s="41"/>
      <c r="R890" s="41"/>
      <c r="S890" s="41"/>
      <c r="T890" s="41"/>
      <c r="U890" s="41"/>
      <c r="V890" s="41"/>
      <c r="W890" s="41"/>
      <c r="X890" s="41"/>
      <c r="Y890" s="41"/>
      <c r="Z890" s="41"/>
      <c r="AA890" s="41"/>
      <c r="AB890" s="41"/>
      <c r="AC890" s="41"/>
      <c r="AD890" s="41"/>
      <c r="AE890" s="41"/>
      <c r="AF890" s="41"/>
      <c r="AG890" s="41"/>
      <c r="AH890" s="41"/>
      <c r="AI890" s="41"/>
    </row>
    <row r="891" spans="1:35" ht="30" customHeight="1">
      <c r="A891" s="41"/>
      <c r="B891" s="41"/>
      <c r="C891" s="41"/>
      <c r="D891" s="41"/>
      <c r="E891" s="121"/>
      <c r="F891" s="122"/>
      <c r="G891" s="122"/>
      <c r="H891" s="41"/>
      <c r="I891" s="41"/>
      <c r="J891" s="41"/>
      <c r="K891" s="41"/>
      <c r="L891" s="41"/>
      <c r="M891" s="41"/>
      <c r="N891" s="41"/>
      <c r="O891" s="41"/>
      <c r="P891" s="41"/>
      <c r="Q891" s="41"/>
      <c r="R891" s="41"/>
      <c r="S891" s="41"/>
      <c r="T891" s="41"/>
      <c r="U891" s="41"/>
      <c r="V891" s="41"/>
      <c r="W891" s="41"/>
      <c r="X891" s="41"/>
      <c r="Y891" s="41"/>
      <c r="Z891" s="41"/>
      <c r="AA891" s="41"/>
      <c r="AB891" s="41"/>
      <c r="AC891" s="41"/>
      <c r="AD891" s="41"/>
      <c r="AE891" s="41"/>
      <c r="AF891" s="41"/>
      <c r="AG891" s="41"/>
      <c r="AH891" s="41"/>
      <c r="AI891" s="41"/>
    </row>
    <row r="892" spans="1:35" ht="30" customHeight="1">
      <c r="A892" s="41"/>
      <c r="B892" s="41"/>
      <c r="C892" s="41"/>
      <c r="D892" s="41"/>
      <c r="E892" s="121"/>
      <c r="F892" s="122"/>
      <c r="G892" s="122"/>
      <c r="H892" s="41"/>
      <c r="I892" s="41"/>
      <c r="J892" s="41"/>
      <c r="K892" s="41"/>
      <c r="L892" s="41"/>
      <c r="M892" s="41"/>
      <c r="N892" s="41"/>
      <c r="O892" s="41"/>
      <c r="P892" s="41"/>
      <c r="Q892" s="41"/>
      <c r="R892" s="41"/>
      <c r="S892" s="41"/>
      <c r="T892" s="41"/>
      <c r="U892" s="41"/>
      <c r="V892" s="41"/>
      <c r="W892" s="41"/>
      <c r="X892" s="41"/>
      <c r="Y892" s="41"/>
      <c r="Z892" s="41"/>
      <c r="AA892" s="41"/>
      <c r="AB892" s="41"/>
      <c r="AC892" s="41"/>
      <c r="AD892" s="41"/>
      <c r="AE892" s="41"/>
      <c r="AF892" s="41"/>
      <c r="AG892" s="41"/>
      <c r="AH892" s="41"/>
      <c r="AI892" s="41"/>
    </row>
    <row r="893" spans="1:35" ht="30" customHeight="1">
      <c r="A893" s="41"/>
      <c r="B893" s="41"/>
      <c r="C893" s="41"/>
      <c r="D893" s="41"/>
      <c r="E893" s="121"/>
      <c r="F893" s="122"/>
      <c r="G893" s="122"/>
      <c r="H893" s="41"/>
      <c r="I893" s="41"/>
      <c r="J893" s="41"/>
      <c r="K893" s="41"/>
      <c r="L893" s="41"/>
      <c r="M893" s="41"/>
      <c r="N893" s="41"/>
      <c r="O893" s="41"/>
      <c r="P893" s="41"/>
      <c r="Q893" s="41"/>
      <c r="R893" s="41"/>
      <c r="S893" s="41"/>
      <c r="T893" s="41"/>
      <c r="U893" s="41"/>
      <c r="V893" s="41"/>
      <c r="W893" s="41"/>
      <c r="X893" s="41"/>
      <c r="Y893" s="41"/>
      <c r="Z893" s="41"/>
      <c r="AA893" s="41"/>
      <c r="AB893" s="41"/>
      <c r="AC893" s="41"/>
      <c r="AD893" s="41"/>
      <c r="AE893" s="41"/>
      <c r="AF893" s="41"/>
      <c r="AG893" s="41"/>
      <c r="AH893" s="41"/>
      <c r="AI893" s="41"/>
    </row>
    <row r="894" spans="1:35" ht="30" customHeight="1">
      <c r="A894" s="41"/>
      <c r="B894" s="41"/>
      <c r="C894" s="41"/>
      <c r="D894" s="41"/>
      <c r="E894" s="121"/>
      <c r="F894" s="122"/>
      <c r="G894" s="122"/>
      <c r="H894" s="41"/>
      <c r="I894" s="41"/>
      <c r="J894" s="41"/>
      <c r="K894" s="41"/>
      <c r="L894" s="41"/>
      <c r="M894" s="41"/>
      <c r="N894" s="41"/>
      <c r="O894" s="41"/>
      <c r="P894" s="41"/>
      <c r="Q894" s="41"/>
      <c r="R894" s="41"/>
      <c r="S894" s="41"/>
      <c r="T894" s="41"/>
      <c r="U894" s="41"/>
      <c r="V894" s="41"/>
      <c r="W894" s="41"/>
      <c r="X894" s="41"/>
      <c r="Y894" s="41"/>
      <c r="Z894" s="41"/>
      <c r="AA894" s="41"/>
      <c r="AB894" s="41"/>
      <c r="AC894" s="41"/>
      <c r="AD894" s="41"/>
      <c r="AE894" s="41"/>
      <c r="AF894" s="41"/>
      <c r="AG894" s="41"/>
      <c r="AH894" s="41"/>
      <c r="AI894" s="41"/>
    </row>
    <row r="895" spans="1:35" ht="30" customHeight="1">
      <c r="A895" s="41"/>
      <c r="B895" s="41"/>
      <c r="C895" s="41"/>
      <c r="D895" s="41"/>
      <c r="E895" s="121"/>
      <c r="F895" s="122"/>
      <c r="G895" s="122"/>
      <c r="H895" s="41"/>
      <c r="I895" s="41"/>
      <c r="J895" s="41"/>
      <c r="K895" s="41"/>
      <c r="L895" s="41"/>
      <c r="M895" s="41"/>
      <c r="N895" s="41"/>
      <c r="O895" s="41"/>
      <c r="P895" s="41"/>
      <c r="Q895" s="41"/>
      <c r="R895" s="41"/>
      <c r="S895" s="41"/>
      <c r="T895" s="41"/>
      <c r="U895" s="41"/>
      <c r="V895" s="41"/>
      <c r="W895" s="41"/>
      <c r="X895" s="41"/>
      <c r="Y895" s="41"/>
      <c r="Z895" s="41"/>
      <c r="AA895" s="41"/>
      <c r="AB895" s="41"/>
      <c r="AC895" s="41"/>
      <c r="AD895" s="41"/>
      <c r="AE895" s="41"/>
      <c r="AF895" s="41"/>
      <c r="AG895" s="41"/>
      <c r="AH895" s="41"/>
      <c r="AI895" s="41"/>
    </row>
    <row r="896" spans="1:35" ht="30" customHeight="1">
      <c r="A896" s="41"/>
      <c r="B896" s="41"/>
      <c r="C896" s="41"/>
      <c r="D896" s="41"/>
      <c r="E896" s="121"/>
      <c r="F896" s="122"/>
      <c r="G896" s="122"/>
      <c r="H896" s="41"/>
      <c r="I896" s="41"/>
      <c r="J896" s="41"/>
      <c r="K896" s="41"/>
      <c r="L896" s="41"/>
      <c r="M896" s="41"/>
      <c r="N896" s="41"/>
      <c r="O896" s="41"/>
      <c r="P896" s="41"/>
      <c r="Q896" s="41"/>
      <c r="R896" s="41"/>
      <c r="S896" s="41"/>
      <c r="T896" s="41"/>
      <c r="U896" s="41"/>
      <c r="V896" s="41"/>
      <c r="W896" s="41"/>
      <c r="X896" s="41"/>
      <c r="Y896" s="41"/>
      <c r="Z896" s="41"/>
      <c r="AA896" s="41"/>
      <c r="AB896" s="41"/>
      <c r="AC896" s="41"/>
      <c r="AD896" s="41"/>
      <c r="AE896" s="41"/>
      <c r="AF896" s="41"/>
      <c r="AG896" s="41"/>
      <c r="AH896" s="41"/>
      <c r="AI896" s="41"/>
    </row>
    <row r="897" spans="1:35" ht="30" customHeight="1">
      <c r="A897" s="41"/>
      <c r="B897" s="41"/>
      <c r="C897" s="41"/>
      <c r="D897" s="41"/>
      <c r="E897" s="121"/>
      <c r="F897" s="122"/>
      <c r="G897" s="122"/>
      <c r="H897" s="41"/>
      <c r="I897" s="41"/>
      <c r="J897" s="41"/>
      <c r="K897" s="41"/>
      <c r="L897" s="41"/>
      <c r="M897" s="41"/>
      <c r="N897" s="41"/>
      <c r="O897" s="41"/>
      <c r="P897" s="41"/>
      <c r="Q897" s="41"/>
      <c r="R897" s="41"/>
      <c r="S897" s="41"/>
      <c r="T897" s="41"/>
      <c r="U897" s="41"/>
      <c r="V897" s="41"/>
      <c r="W897" s="41"/>
      <c r="X897" s="41"/>
      <c r="Y897" s="41"/>
      <c r="Z897" s="41"/>
      <c r="AA897" s="41"/>
      <c r="AB897" s="41"/>
      <c r="AC897" s="41"/>
      <c r="AD897" s="41"/>
      <c r="AE897" s="41"/>
      <c r="AF897" s="41"/>
      <c r="AG897" s="41"/>
      <c r="AH897" s="41"/>
      <c r="AI897" s="41"/>
    </row>
    <row r="898" spans="1:35" ht="30" customHeight="1">
      <c r="A898" s="41"/>
      <c r="B898" s="41"/>
      <c r="C898" s="41"/>
      <c r="D898" s="41"/>
      <c r="E898" s="121"/>
      <c r="F898" s="122"/>
      <c r="G898" s="122"/>
      <c r="H898" s="41"/>
      <c r="I898" s="41"/>
      <c r="J898" s="41"/>
      <c r="K898" s="41"/>
      <c r="L898" s="41"/>
      <c r="M898" s="41"/>
      <c r="N898" s="41"/>
      <c r="O898" s="41"/>
      <c r="P898" s="41"/>
      <c r="Q898" s="41"/>
      <c r="R898" s="41"/>
      <c r="S898" s="41"/>
      <c r="T898" s="41"/>
      <c r="U898" s="41"/>
      <c r="V898" s="41"/>
      <c r="W898" s="41"/>
      <c r="X898" s="41"/>
      <c r="Y898" s="41"/>
      <c r="Z898" s="41"/>
      <c r="AA898" s="41"/>
      <c r="AB898" s="41"/>
      <c r="AC898" s="41"/>
      <c r="AD898" s="41"/>
      <c r="AE898" s="41"/>
      <c r="AF898" s="41"/>
      <c r="AG898" s="41"/>
      <c r="AH898" s="41"/>
      <c r="AI898" s="41"/>
    </row>
    <row r="899" spans="1:35" ht="30" customHeight="1">
      <c r="A899" s="41"/>
      <c r="B899" s="41"/>
      <c r="C899" s="41"/>
      <c r="D899" s="41"/>
      <c r="E899" s="121"/>
      <c r="F899" s="122"/>
      <c r="G899" s="122"/>
      <c r="H899" s="41"/>
      <c r="I899" s="41"/>
      <c r="J899" s="41"/>
      <c r="K899" s="41"/>
      <c r="L899" s="41"/>
      <c r="M899" s="41"/>
      <c r="N899" s="41"/>
      <c r="O899" s="41"/>
      <c r="P899" s="41"/>
      <c r="Q899" s="41"/>
      <c r="R899" s="41"/>
      <c r="S899" s="41"/>
      <c r="T899" s="41"/>
      <c r="U899" s="41"/>
      <c r="V899" s="41"/>
      <c r="W899" s="41"/>
      <c r="X899" s="41"/>
      <c r="Y899" s="41"/>
      <c r="Z899" s="41"/>
      <c r="AA899" s="41"/>
      <c r="AB899" s="41"/>
      <c r="AC899" s="41"/>
      <c r="AD899" s="41"/>
      <c r="AE899" s="41"/>
      <c r="AF899" s="41"/>
      <c r="AG899" s="41"/>
      <c r="AH899" s="41"/>
      <c r="AI899" s="41"/>
    </row>
    <row r="900" spans="1:35" ht="30" customHeight="1">
      <c r="A900" s="41"/>
      <c r="B900" s="41"/>
      <c r="C900" s="41"/>
      <c r="D900" s="41"/>
      <c r="E900" s="121"/>
      <c r="F900" s="122"/>
      <c r="G900" s="122"/>
      <c r="H900" s="41"/>
      <c r="I900" s="41"/>
      <c r="J900" s="41"/>
      <c r="K900" s="41"/>
      <c r="L900" s="41"/>
      <c r="M900" s="41"/>
      <c r="N900" s="41"/>
      <c r="O900" s="41"/>
      <c r="P900" s="41"/>
      <c r="Q900" s="41"/>
      <c r="R900" s="41"/>
      <c r="S900" s="41"/>
      <c r="T900" s="41"/>
      <c r="U900" s="41"/>
      <c r="V900" s="41"/>
      <c r="W900" s="41"/>
      <c r="X900" s="41"/>
      <c r="Y900" s="41"/>
      <c r="Z900" s="41"/>
      <c r="AA900" s="41"/>
      <c r="AB900" s="41"/>
      <c r="AC900" s="41"/>
      <c r="AD900" s="41"/>
      <c r="AE900" s="41"/>
      <c r="AF900" s="41"/>
      <c r="AG900" s="41"/>
      <c r="AH900" s="41"/>
      <c r="AI900" s="41"/>
    </row>
    <row r="901" spans="1:35" ht="30" customHeight="1">
      <c r="A901" s="41"/>
      <c r="B901" s="41"/>
      <c r="C901" s="41"/>
      <c r="D901" s="41"/>
      <c r="E901" s="121"/>
      <c r="F901" s="122"/>
      <c r="G901" s="122"/>
      <c r="H901" s="41"/>
      <c r="I901" s="41"/>
      <c r="J901" s="41"/>
      <c r="K901" s="41"/>
      <c r="L901" s="41"/>
      <c r="M901" s="41"/>
      <c r="N901" s="41"/>
      <c r="O901" s="41"/>
      <c r="P901" s="41"/>
      <c r="Q901" s="41"/>
      <c r="R901" s="41"/>
      <c r="S901" s="41"/>
      <c r="T901" s="41"/>
      <c r="U901" s="41"/>
      <c r="V901" s="41"/>
      <c r="W901" s="41"/>
      <c r="X901" s="41"/>
      <c r="Y901" s="41"/>
      <c r="Z901" s="41"/>
      <c r="AA901" s="41"/>
      <c r="AB901" s="41"/>
      <c r="AC901" s="41"/>
      <c r="AD901" s="41"/>
      <c r="AE901" s="41"/>
      <c r="AF901" s="41"/>
      <c r="AG901" s="41"/>
      <c r="AH901" s="41"/>
      <c r="AI901" s="41"/>
    </row>
    <row r="902" spans="1:35" ht="30" customHeight="1">
      <c r="A902" s="41"/>
      <c r="B902" s="41"/>
      <c r="C902" s="41"/>
      <c r="D902" s="41"/>
      <c r="E902" s="121"/>
      <c r="F902" s="122"/>
      <c r="G902" s="122"/>
      <c r="H902" s="41"/>
      <c r="I902" s="41"/>
      <c r="J902" s="41"/>
      <c r="K902" s="41"/>
      <c r="L902" s="41"/>
      <c r="M902" s="41"/>
      <c r="N902" s="41"/>
      <c r="O902" s="41"/>
      <c r="P902" s="41"/>
      <c r="Q902" s="41"/>
      <c r="R902" s="41"/>
      <c r="S902" s="41"/>
      <c r="T902" s="41"/>
      <c r="U902" s="41"/>
      <c r="V902" s="41"/>
      <c r="W902" s="41"/>
      <c r="X902" s="41"/>
      <c r="Y902" s="41"/>
      <c r="Z902" s="41"/>
      <c r="AA902" s="41"/>
      <c r="AB902" s="41"/>
      <c r="AC902" s="41"/>
      <c r="AD902" s="41"/>
      <c r="AE902" s="41"/>
      <c r="AF902" s="41"/>
      <c r="AG902" s="41"/>
      <c r="AH902" s="41"/>
      <c r="AI902" s="41"/>
    </row>
    <row r="903" spans="1:35" ht="30" customHeight="1">
      <c r="A903" s="41"/>
      <c r="B903" s="41"/>
      <c r="C903" s="41"/>
      <c r="D903" s="41"/>
      <c r="E903" s="121"/>
      <c r="F903" s="122"/>
      <c r="G903" s="122"/>
      <c r="H903" s="41"/>
      <c r="I903" s="41"/>
      <c r="J903" s="41"/>
      <c r="K903" s="41"/>
      <c r="L903" s="41"/>
      <c r="M903" s="41"/>
      <c r="N903" s="41"/>
      <c r="O903" s="41"/>
      <c r="P903" s="41"/>
      <c r="Q903" s="41"/>
      <c r="R903" s="41"/>
      <c r="S903" s="41"/>
      <c r="T903" s="41"/>
      <c r="U903" s="41"/>
      <c r="V903" s="41"/>
      <c r="W903" s="41"/>
      <c r="X903" s="41"/>
      <c r="Y903" s="41"/>
      <c r="Z903" s="41"/>
      <c r="AA903" s="41"/>
      <c r="AB903" s="41"/>
      <c r="AC903" s="41"/>
      <c r="AD903" s="41"/>
      <c r="AE903" s="41"/>
      <c r="AF903" s="41"/>
      <c r="AG903" s="41"/>
      <c r="AH903" s="41"/>
      <c r="AI903" s="41"/>
    </row>
    <row r="904" spans="1:35" ht="30" customHeight="1">
      <c r="A904" s="41"/>
      <c r="B904" s="41"/>
      <c r="C904" s="41"/>
      <c r="D904" s="41"/>
      <c r="E904" s="121"/>
      <c r="F904" s="122"/>
      <c r="G904" s="122"/>
      <c r="H904" s="41"/>
      <c r="I904" s="41"/>
      <c r="J904" s="41"/>
      <c r="K904" s="41"/>
      <c r="L904" s="41"/>
      <c r="M904" s="41"/>
      <c r="N904" s="41"/>
      <c r="O904" s="41"/>
      <c r="P904" s="41"/>
      <c r="Q904" s="41"/>
      <c r="R904" s="41"/>
      <c r="S904" s="41"/>
      <c r="T904" s="41"/>
      <c r="U904" s="41"/>
      <c r="V904" s="41"/>
      <c r="W904" s="41"/>
      <c r="X904" s="41"/>
      <c r="Y904" s="41"/>
      <c r="Z904" s="41"/>
      <c r="AA904" s="41"/>
      <c r="AB904" s="41"/>
      <c r="AC904" s="41"/>
      <c r="AD904" s="41"/>
      <c r="AE904" s="41"/>
      <c r="AF904" s="41"/>
      <c r="AG904" s="41"/>
      <c r="AH904" s="41"/>
      <c r="AI904" s="41"/>
    </row>
    <row r="905" spans="1:35" ht="30" customHeight="1">
      <c r="A905" s="41"/>
      <c r="B905" s="41"/>
      <c r="C905" s="41"/>
      <c r="D905" s="41"/>
      <c r="E905" s="121"/>
      <c r="F905" s="122"/>
      <c r="G905" s="122"/>
      <c r="H905" s="41"/>
      <c r="I905" s="41"/>
      <c r="J905" s="41"/>
      <c r="K905" s="41"/>
      <c r="L905" s="41"/>
      <c r="M905" s="41"/>
      <c r="N905" s="41"/>
      <c r="O905" s="41"/>
      <c r="P905" s="41"/>
      <c r="Q905" s="41"/>
      <c r="R905" s="41"/>
      <c r="S905" s="41"/>
      <c r="T905" s="41"/>
      <c r="U905" s="41"/>
      <c r="V905" s="41"/>
      <c r="W905" s="41"/>
      <c r="X905" s="41"/>
      <c r="Y905" s="41"/>
      <c r="Z905" s="41"/>
      <c r="AA905" s="41"/>
      <c r="AB905" s="41"/>
      <c r="AC905" s="41"/>
      <c r="AD905" s="41"/>
      <c r="AE905" s="41"/>
      <c r="AF905" s="41"/>
      <c r="AG905" s="41"/>
      <c r="AH905" s="41"/>
      <c r="AI905" s="41"/>
    </row>
    <row r="906" spans="1:35" ht="30" customHeight="1">
      <c r="A906" s="41"/>
      <c r="B906" s="41"/>
      <c r="C906" s="41"/>
      <c r="D906" s="41"/>
      <c r="E906" s="121"/>
      <c r="F906" s="122"/>
      <c r="G906" s="122"/>
      <c r="H906" s="41"/>
      <c r="I906" s="41"/>
      <c r="J906" s="41"/>
      <c r="K906" s="41"/>
      <c r="L906" s="41"/>
      <c r="M906" s="41"/>
      <c r="N906" s="41"/>
      <c r="O906" s="41"/>
      <c r="P906" s="41"/>
      <c r="Q906" s="41"/>
      <c r="R906" s="41"/>
      <c r="S906" s="41"/>
      <c r="T906" s="41"/>
      <c r="U906" s="41"/>
      <c r="V906" s="41"/>
      <c r="W906" s="41"/>
      <c r="X906" s="41"/>
      <c r="Y906" s="41"/>
      <c r="Z906" s="41"/>
      <c r="AA906" s="41"/>
      <c r="AB906" s="41"/>
      <c r="AC906" s="41"/>
      <c r="AD906" s="41"/>
      <c r="AE906" s="41"/>
      <c r="AF906" s="41"/>
      <c r="AG906" s="41"/>
      <c r="AH906" s="41"/>
      <c r="AI906" s="41"/>
    </row>
    <row r="907" spans="1:35" ht="30" customHeight="1">
      <c r="A907" s="41"/>
      <c r="B907" s="41"/>
      <c r="C907" s="41"/>
      <c r="D907" s="41"/>
      <c r="E907" s="121"/>
      <c r="F907" s="122"/>
      <c r="G907" s="122"/>
      <c r="H907" s="41"/>
      <c r="I907" s="41"/>
      <c r="J907" s="41"/>
      <c r="K907" s="41"/>
      <c r="L907" s="41"/>
      <c r="M907" s="41"/>
      <c r="N907" s="41"/>
      <c r="O907" s="41"/>
      <c r="P907" s="41"/>
      <c r="Q907" s="41"/>
      <c r="R907" s="41"/>
      <c r="S907" s="41"/>
      <c r="T907" s="41"/>
      <c r="U907" s="41"/>
      <c r="V907" s="41"/>
      <c r="W907" s="41"/>
      <c r="X907" s="41"/>
      <c r="Y907" s="41"/>
      <c r="Z907" s="41"/>
      <c r="AA907" s="41"/>
      <c r="AB907" s="41"/>
      <c r="AC907" s="41"/>
      <c r="AD907" s="41"/>
      <c r="AE907" s="41"/>
      <c r="AF907" s="41"/>
      <c r="AG907" s="41"/>
      <c r="AH907" s="41"/>
      <c r="AI907" s="41"/>
    </row>
    <row r="908" spans="1:35" ht="30" customHeight="1">
      <c r="A908" s="41"/>
      <c r="B908" s="41"/>
      <c r="C908" s="41"/>
      <c r="D908" s="41"/>
      <c r="E908" s="121"/>
      <c r="F908" s="122"/>
      <c r="G908" s="122"/>
      <c r="H908" s="41"/>
      <c r="I908" s="41"/>
      <c r="J908" s="41"/>
      <c r="K908" s="41"/>
      <c r="L908" s="41"/>
      <c r="M908" s="41"/>
      <c r="N908" s="41"/>
      <c r="O908" s="41"/>
      <c r="P908" s="41"/>
      <c r="Q908" s="41"/>
      <c r="R908" s="41"/>
      <c r="S908" s="41"/>
      <c r="T908" s="41"/>
      <c r="U908" s="41"/>
      <c r="V908" s="41"/>
      <c r="W908" s="41"/>
      <c r="X908" s="41"/>
      <c r="Y908" s="41"/>
      <c r="Z908" s="41"/>
      <c r="AA908" s="41"/>
      <c r="AB908" s="41"/>
      <c r="AC908" s="41"/>
      <c r="AD908" s="41"/>
      <c r="AE908" s="41"/>
      <c r="AF908" s="41"/>
      <c r="AG908" s="41"/>
      <c r="AH908" s="41"/>
      <c r="AI908" s="41"/>
    </row>
    <row r="909" spans="1:35" ht="30" customHeight="1">
      <c r="A909" s="41"/>
      <c r="B909" s="41"/>
      <c r="C909" s="41"/>
      <c r="D909" s="41"/>
      <c r="E909" s="121"/>
      <c r="F909" s="122"/>
      <c r="G909" s="122"/>
      <c r="H909" s="41"/>
      <c r="I909" s="41"/>
      <c r="J909" s="41"/>
      <c r="K909" s="41"/>
      <c r="L909" s="41"/>
      <c r="M909" s="41"/>
      <c r="N909" s="41"/>
      <c r="O909" s="41"/>
      <c r="P909" s="41"/>
      <c r="Q909" s="41"/>
      <c r="R909" s="41"/>
      <c r="S909" s="41"/>
      <c r="T909" s="41"/>
      <c r="U909" s="41"/>
      <c r="V909" s="41"/>
      <c r="W909" s="41"/>
      <c r="X909" s="41"/>
      <c r="Y909" s="41"/>
      <c r="Z909" s="41"/>
      <c r="AA909" s="41"/>
      <c r="AB909" s="41"/>
      <c r="AC909" s="41"/>
      <c r="AD909" s="41"/>
      <c r="AE909" s="41"/>
      <c r="AF909" s="41"/>
      <c r="AG909" s="41"/>
      <c r="AH909" s="41"/>
      <c r="AI909" s="41"/>
    </row>
    <row r="910" spans="1:35" ht="30" customHeight="1">
      <c r="A910" s="41"/>
      <c r="B910" s="41"/>
      <c r="C910" s="41"/>
      <c r="D910" s="41"/>
      <c r="E910" s="121"/>
      <c r="F910" s="122"/>
      <c r="G910" s="122"/>
      <c r="H910" s="41"/>
      <c r="I910" s="41"/>
      <c r="J910" s="41"/>
      <c r="K910" s="41"/>
      <c r="L910" s="41"/>
      <c r="M910" s="41"/>
      <c r="N910" s="41"/>
      <c r="O910" s="41"/>
      <c r="P910" s="41"/>
      <c r="Q910" s="41"/>
      <c r="R910" s="41"/>
      <c r="S910" s="41"/>
      <c r="T910" s="41"/>
      <c r="U910" s="41"/>
      <c r="V910" s="41"/>
      <c r="W910" s="41"/>
      <c r="X910" s="41"/>
      <c r="Y910" s="41"/>
      <c r="Z910" s="41"/>
      <c r="AA910" s="41"/>
      <c r="AB910" s="41"/>
      <c r="AC910" s="41"/>
      <c r="AD910" s="41"/>
      <c r="AE910" s="41"/>
      <c r="AF910" s="41"/>
      <c r="AG910" s="41"/>
      <c r="AH910" s="41"/>
      <c r="AI910" s="41"/>
    </row>
    <row r="911" spans="1:35" ht="30" customHeight="1">
      <c r="A911" s="41"/>
      <c r="B911" s="41"/>
      <c r="C911" s="41"/>
      <c r="D911" s="41"/>
      <c r="E911" s="121"/>
      <c r="F911" s="122"/>
      <c r="G911" s="122"/>
      <c r="H911" s="41"/>
      <c r="I911" s="41"/>
      <c r="J911" s="41"/>
      <c r="K911" s="41"/>
      <c r="L911" s="41"/>
      <c r="M911" s="41"/>
      <c r="N911" s="41"/>
      <c r="O911" s="41"/>
      <c r="P911" s="41"/>
      <c r="Q911" s="41"/>
      <c r="R911" s="41"/>
      <c r="S911" s="41"/>
      <c r="T911" s="41"/>
      <c r="U911" s="41"/>
      <c r="V911" s="41"/>
      <c r="W911" s="41"/>
      <c r="X911" s="41"/>
      <c r="Y911" s="41"/>
      <c r="Z911" s="41"/>
      <c r="AA911" s="41"/>
      <c r="AB911" s="41"/>
      <c r="AC911" s="41"/>
      <c r="AD911" s="41"/>
      <c r="AE911" s="41"/>
      <c r="AF911" s="41"/>
      <c r="AG911" s="41"/>
      <c r="AH911" s="41"/>
      <c r="AI911" s="41"/>
    </row>
    <row r="912" spans="1:35" ht="30" customHeight="1">
      <c r="A912" s="41"/>
      <c r="B912" s="41"/>
      <c r="C912" s="41"/>
      <c r="D912" s="41"/>
      <c r="E912" s="121"/>
      <c r="F912" s="122"/>
      <c r="G912" s="122"/>
      <c r="H912" s="41"/>
      <c r="I912" s="41"/>
      <c r="J912" s="41"/>
      <c r="K912" s="41"/>
      <c r="L912" s="41"/>
      <c r="M912" s="41"/>
      <c r="N912" s="41"/>
      <c r="O912" s="41"/>
      <c r="P912" s="41"/>
      <c r="Q912" s="41"/>
      <c r="R912" s="41"/>
      <c r="S912" s="41"/>
      <c r="T912" s="41"/>
      <c r="U912" s="41"/>
      <c r="V912" s="41"/>
      <c r="W912" s="41"/>
      <c r="X912" s="41"/>
      <c r="Y912" s="41"/>
      <c r="Z912" s="41"/>
      <c r="AA912" s="41"/>
      <c r="AB912" s="41"/>
      <c r="AC912" s="41"/>
      <c r="AD912" s="41"/>
      <c r="AE912" s="41"/>
      <c r="AF912" s="41"/>
      <c r="AG912" s="41"/>
      <c r="AH912" s="41"/>
      <c r="AI912" s="41"/>
    </row>
    <row r="913" spans="1:35" ht="30" customHeight="1">
      <c r="A913" s="41"/>
      <c r="B913" s="41"/>
      <c r="C913" s="41"/>
      <c r="D913" s="41"/>
      <c r="E913" s="121"/>
      <c r="F913" s="122"/>
      <c r="G913" s="122"/>
      <c r="H913" s="41"/>
      <c r="I913" s="41"/>
      <c r="J913" s="41"/>
      <c r="K913" s="41"/>
      <c r="L913" s="41"/>
      <c r="M913" s="41"/>
      <c r="N913" s="41"/>
      <c r="O913" s="41"/>
      <c r="P913" s="41"/>
      <c r="Q913" s="41"/>
      <c r="R913" s="41"/>
      <c r="S913" s="41"/>
      <c r="T913" s="41"/>
      <c r="U913" s="41"/>
      <c r="V913" s="41"/>
      <c r="W913" s="41"/>
      <c r="X913" s="41"/>
      <c r="Y913" s="41"/>
      <c r="Z913" s="41"/>
      <c r="AA913" s="41"/>
      <c r="AB913" s="41"/>
      <c r="AC913" s="41"/>
      <c r="AD913" s="41"/>
      <c r="AE913" s="41"/>
      <c r="AF913" s="41"/>
      <c r="AG913" s="41"/>
      <c r="AH913" s="41"/>
      <c r="AI913" s="41"/>
    </row>
    <row r="914" spans="1:35" ht="30" customHeight="1">
      <c r="A914" s="41"/>
      <c r="B914" s="41"/>
      <c r="C914" s="41"/>
      <c r="D914" s="41"/>
      <c r="E914" s="121"/>
      <c r="F914" s="122"/>
      <c r="G914" s="122"/>
      <c r="H914" s="41"/>
      <c r="I914" s="41"/>
      <c r="J914" s="41"/>
      <c r="K914" s="41"/>
      <c r="L914" s="41"/>
      <c r="M914" s="41"/>
      <c r="N914" s="41"/>
      <c r="O914" s="41"/>
      <c r="P914" s="41"/>
      <c r="Q914" s="41"/>
      <c r="R914" s="41"/>
      <c r="S914" s="41"/>
      <c r="T914" s="41"/>
      <c r="U914" s="41"/>
      <c r="V914" s="41"/>
      <c r="W914" s="41"/>
      <c r="X914" s="41"/>
      <c r="Y914" s="41"/>
      <c r="Z914" s="41"/>
      <c r="AA914" s="41"/>
      <c r="AB914" s="41"/>
      <c r="AC914" s="41"/>
      <c r="AD914" s="41"/>
      <c r="AE914" s="41"/>
      <c r="AF914" s="41"/>
      <c r="AG914" s="41"/>
      <c r="AH914" s="41"/>
      <c r="AI914" s="41"/>
    </row>
    <row r="915" spans="1:35" ht="30" customHeight="1">
      <c r="A915" s="41"/>
      <c r="B915" s="41"/>
      <c r="C915" s="41"/>
      <c r="D915" s="41"/>
      <c r="E915" s="121"/>
      <c r="F915" s="122"/>
      <c r="G915" s="122"/>
      <c r="H915" s="41"/>
      <c r="I915" s="41"/>
      <c r="J915" s="41"/>
      <c r="K915" s="41"/>
      <c r="L915" s="41"/>
      <c r="M915" s="41"/>
      <c r="N915" s="41"/>
      <c r="O915" s="41"/>
      <c r="P915" s="41"/>
      <c r="Q915" s="41"/>
      <c r="R915" s="41"/>
      <c r="S915" s="41"/>
      <c r="T915" s="41"/>
      <c r="U915" s="41"/>
      <c r="V915" s="41"/>
      <c r="W915" s="41"/>
      <c r="X915" s="41"/>
      <c r="Y915" s="41"/>
      <c r="Z915" s="41"/>
      <c r="AA915" s="41"/>
      <c r="AB915" s="41"/>
      <c r="AC915" s="41"/>
      <c r="AD915" s="41"/>
      <c r="AE915" s="41"/>
      <c r="AF915" s="41"/>
      <c r="AG915" s="41"/>
      <c r="AH915" s="41"/>
      <c r="AI915" s="41"/>
    </row>
    <row r="916" spans="1:35" ht="30" customHeight="1">
      <c r="A916" s="41"/>
      <c r="B916" s="41"/>
      <c r="C916" s="41"/>
      <c r="D916" s="41"/>
      <c r="E916" s="121"/>
      <c r="F916" s="122"/>
      <c r="G916" s="122"/>
      <c r="H916" s="41"/>
      <c r="I916" s="41"/>
      <c r="J916" s="41"/>
      <c r="K916" s="41"/>
      <c r="L916" s="41"/>
      <c r="M916" s="41"/>
      <c r="N916" s="41"/>
      <c r="O916" s="41"/>
      <c r="P916" s="41"/>
      <c r="Q916" s="41"/>
      <c r="R916" s="41"/>
      <c r="S916" s="41"/>
      <c r="T916" s="41"/>
      <c r="U916" s="41"/>
      <c r="V916" s="41"/>
      <c r="W916" s="41"/>
      <c r="X916" s="41"/>
      <c r="Y916" s="41"/>
      <c r="Z916" s="41"/>
      <c r="AA916" s="41"/>
      <c r="AB916" s="41"/>
      <c r="AC916" s="41"/>
      <c r="AD916" s="41"/>
      <c r="AE916" s="41"/>
      <c r="AF916" s="41"/>
      <c r="AG916" s="41"/>
      <c r="AH916" s="41"/>
      <c r="AI916" s="41"/>
    </row>
    <row r="917" spans="1:35" ht="30" customHeight="1">
      <c r="A917" s="41"/>
      <c r="B917" s="41"/>
      <c r="C917" s="41"/>
      <c r="D917" s="41"/>
      <c r="E917" s="121"/>
      <c r="F917" s="122"/>
      <c r="G917" s="122"/>
      <c r="H917" s="41"/>
      <c r="I917" s="41"/>
      <c r="J917" s="41"/>
      <c r="K917" s="41"/>
      <c r="L917" s="41"/>
      <c r="M917" s="41"/>
      <c r="N917" s="41"/>
      <c r="O917" s="41"/>
      <c r="P917" s="41"/>
      <c r="Q917" s="41"/>
      <c r="R917" s="41"/>
      <c r="S917" s="41"/>
      <c r="T917" s="41"/>
      <c r="U917" s="41"/>
      <c r="V917" s="41"/>
      <c r="W917" s="41"/>
      <c r="X917" s="41"/>
      <c r="Y917" s="41"/>
      <c r="Z917" s="41"/>
      <c r="AA917" s="41"/>
      <c r="AB917" s="41"/>
      <c r="AC917" s="41"/>
      <c r="AD917" s="41"/>
      <c r="AE917" s="41"/>
      <c r="AF917" s="41"/>
      <c r="AG917" s="41"/>
      <c r="AH917" s="41"/>
      <c r="AI917" s="41"/>
    </row>
    <row r="918" spans="1:35" ht="30" customHeight="1">
      <c r="A918" s="41"/>
      <c r="B918" s="41"/>
      <c r="C918" s="41"/>
      <c r="D918" s="41"/>
      <c r="E918" s="121"/>
      <c r="F918" s="122"/>
      <c r="G918" s="122"/>
      <c r="H918" s="41"/>
      <c r="I918" s="41"/>
      <c r="J918" s="41"/>
      <c r="K918" s="41"/>
      <c r="L918" s="41"/>
      <c r="M918" s="41"/>
      <c r="N918" s="41"/>
      <c r="O918" s="41"/>
      <c r="P918" s="41"/>
      <c r="Q918" s="41"/>
      <c r="R918" s="41"/>
      <c r="S918" s="41"/>
      <c r="T918" s="41"/>
      <c r="U918" s="41"/>
      <c r="V918" s="41"/>
      <c r="W918" s="41"/>
      <c r="X918" s="41"/>
      <c r="Y918" s="41"/>
      <c r="Z918" s="41"/>
      <c r="AA918" s="41"/>
      <c r="AB918" s="41"/>
      <c r="AC918" s="41"/>
      <c r="AD918" s="41"/>
      <c r="AE918" s="41"/>
      <c r="AF918" s="41"/>
      <c r="AG918" s="41"/>
      <c r="AH918" s="41"/>
      <c r="AI918" s="41"/>
    </row>
    <row r="919" spans="1:35" ht="30" customHeight="1">
      <c r="A919" s="41"/>
      <c r="B919" s="41"/>
      <c r="C919" s="41"/>
      <c r="D919" s="41"/>
      <c r="E919" s="121"/>
      <c r="F919" s="122"/>
      <c r="G919" s="122"/>
      <c r="H919" s="41"/>
      <c r="I919" s="41"/>
      <c r="J919" s="41"/>
      <c r="K919" s="41"/>
      <c r="L919" s="41"/>
      <c r="M919" s="41"/>
      <c r="N919" s="41"/>
      <c r="O919" s="41"/>
      <c r="P919" s="41"/>
      <c r="Q919" s="41"/>
      <c r="R919" s="41"/>
      <c r="S919" s="41"/>
      <c r="T919" s="41"/>
      <c r="U919" s="41"/>
      <c r="V919" s="41"/>
      <c r="W919" s="41"/>
      <c r="X919" s="41"/>
      <c r="Y919" s="41"/>
      <c r="Z919" s="41"/>
      <c r="AA919" s="41"/>
      <c r="AB919" s="41"/>
      <c r="AC919" s="41"/>
      <c r="AD919" s="41"/>
      <c r="AE919" s="41"/>
      <c r="AF919" s="41"/>
      <c r="AG919" s="41"/>
      <c r="AH919" s="41"/>
      <c r="AI919" s="41"/>
    </row>
    <row r="920" spans="1:35" ht="30" customHeight="1">
      <c r="A920" s="41"/>
      <c r="B920" s="41"/>
      <c r="C920" s="41"/>
      <c r="D920" s="41"/>
      <c r="E920" s="121"/>
      <c r="F920" s="122"/>
      <c r="G920" s="122"/>
      <c r="H920" s="41"/>
      <c r="I920" s="41"/>
      <c r="J920" s="41"/>
      <c r="K920" s="41"/>
      <c r="L920" s="41"/>
      <c r="M920" s="41"/>
      <c r="N920" s="41"/>
      <c r="O920" s="41"/>
      <c r="P920" s="41"/>
      <c r="Q920" s="41"/>
      <c r="R920" s="41"/>
      <c r="S920" s="41"/>
      <c r="T920" s="41"/>
      <c r="U920" s="41"/>
      <c r="V920" s="41"/>
      <c r="W920" s="41"/>
      <c r="X920" s="41"/>
      <c r="Y920" s="41"/>
      <c r="Z920" s="41"/>
      <c r="AA920" s="41"/>
      <c r="AB920" s="41"/>
      <c r="AC920" s="41"/>
      <c r="AD920" s="41"/>
      <c r="AE920" s="41"/>
      <c r="AF920" s="41"/>
      <c r="AG920" s="41"/>
      <c r="AH920" s="41"/>
      <c r="AI920" s="41"/>
    </row>
    <row r="921" spans="1:35" ht="30" customHeight="1">
      <c r="A921" s="41"/>
      <c r="B921" s="41"/>
      <c r="C921" s="41"/>
      <c r="D921" s="41"/>
      <c r="E921" s="121"/>
      <c r="F921" s="122"/>
      <c r="G921" s="122"/>
      <c r="H921" s="41"/>
      <c r="I921" s="41"/>
      <c r="J921" s="41"/>
      <c r="K921" s="41"/>
      <c r="L921" s="41"/>
      <c r="M921" s="41"/>
      <c r="N921" s="41"/>
      <c r="O921" s="41"/>
      <c r="P921" s="41"/>
      <c r="Q921" s="41"/>
      <c r="R921" s="41"/>
      <c r="S921" s="41"/>
      <c r="T921" s="41"/>
      <c r="U921" s="41"/>
      <c r="V921" s="41"/>
      <c r="W921" s="41"/>
      <c r="X921" s="41"/>
      <c r="Y921" s="41"/>
      <c r="Z921" s="41"/>
      <c r="AA921" s="41"/>
      <c r="AB921" s="41"/>
      <c r="AC921" s="41"/>
      <c r="AD921" s="41"/>
      <c r="AE921" s="41"/>
      <c r="AF921" s="41"/>
      <c r="AG921" s="41"/>
      <c r="AH921" s="41"/>
      <c r="AI921" s="41"/>
    </row>
    <row r="922" spans="1:35" ht="30" customHeight="1">
      <c r="A922" s="41"/>
      <c r="B922" s="41"/>
      <c r="C922" s="41"/>
      <c r="D922" s="41"/>
      <c r="E922" s="121"/>
      <c r="F922" s="122"/>
      <c r="G922" s="122"/>
      <c r="H922" s="41"/>
      <c r="I922" s="41"/>
      <c r="J922" s="41"/>
      <c r="K922" s="41"/>
      <c r="L922" s="41"/>
      <c r="M922" s="41"/>
      <c r="N922" s="41"/>
      <c r="O922" s="41"/>
      <c r="P922" s="41"/>
      <c r="Q922" s="41"/>
      <c r="R922" s="41"/>
      <c r="S922" s="41"/>
      <c r="T922" s="41"/>
      <c r="U922" s="41"/>
      <c r="V922" s="41"/>
      <c r="W922" s="41"/>
      <c r="X922" s="41"/>
      <c r="Y922" s="41"/>
      <c r="Z922" s="41"/>
      <c r="AA922" s="41"/>
      <c r="AB922" s="41"/>
      <c r="AC922" s="41"/>
      <c r="AD922" s="41"/>
      <c r="AE922" s="41"/>
      <c r="AF922" s="41"/>
      <c r="AG922" s="41"/>
      <c r="AH922" s="41"/>
      <c r="AI922" s="41"/>
    </row>
    <row r="923" spans="1:35" ht="30" customHeight="1">
      <c r="A923" s="41"/>
      <c r="B923" s="41"/>
      <c r="C923" s="41"/>
      <c r="D923" s="41"/>
      <c r="E923" s="121"/>
      <c r="F923" s="122"/>
      <c r="G923" s="122"/>
      <c r="H923" s="41"/>
      <c r="I923" s="41"/>
      <c r="J923" s="41"/>
      <c r="K923" s="41"/>
      <c r="L923" s="41"/>
      <c r="M923" s="41"/>
      <c r="N923" s="41"/>
      <c r="O923" s="41"/>
      <c r="P923" s="41"/>
      <c r="Q923" s="41"/>
      <c r="R923" s="41"/>
      <c r="S923" s="41"/>
      <c r="T923" s="41"/>
      <c r="U923" s="41"/>
      <c r="V923" s="41"/>
      <c r="W923" s="41"/>
      <c r="X923" s="41"/>
      <c r="Y923" s="41"/>
      <c r="Z923" s="41"/>
      <c r="AA923" s="41"/>
      <c r="AB923" s="41"/>
      <c r="AC923" s="41"/>
      <c r="AD923" s="41"/>
      <c r="AE923" s="41"/>
      <c r="AF923" s="41"/>
      <c r="AG923" s="41"/>
      <c r="AH923" s="41"/>
      <c r="AI923" s="41"/>
    </row>
    <row r="924" spans="1:35" ht="30" customHeight="1">
      <c r="A924" s="41"/>
      <c r="B924" s="41"/>
      <c r="C924" s="41"/>
      <c r="D924" s="41"/>
      <c r="E924" s="121"/>
      <c r="F924" s="122"/>
      <c r="G924" s="122"/>
      <c r="H924" s="41"/>
      <c r="I924" s="41"/>
      <c r="J924" s="41"/>
      <c r="K924" s="41"/>
      <c r="L924" s="41"/>
      <c r="M924" s="41"/>
      <c r="N924" s="41"/>
      <c r="O924" s="41"/>
      <c r="P924" s="41"/>
      <c r="Q924" s="41"/>
      <c r="R924" s="41"/>
      <c r="S924" s="41"/>
      <c r="T924" s="41"/>
      <c r="U924" s="41"/>
      <c r="V924" s="41"/>
      <c r="W924" s="41"/>
      <c r="X924" s="41"/>
      <c r="Y924" s="41"/>
      <c r="Z924" s="41"/>
      <c r="AA924" s="41"/>
      <c r="AB924" s="41"/>
      <c r="AC924" s="41"/>
      <c r="AD924" s="41"/>
      <c r="AE924" s="41"/>
      <c r="AF924" s="41"/>
      <c r="AG924" s="41"/>
      <c r="AH924" s="41"/>
      <c r="AI924" s="41"/>
    </row>
    <row r="925" spans="1:35" ht="30" customHeight="1">
      <c r="A925" s="41"/>
      <c r="B925" s="41"/>
      <c r="C925" s="41"/>
      <c r="D925" s="41"/>
      <c r="E925" s="121"/>
      <c r="F925" s="122"/>
      <c r="G925" s="122"/>
      <c r="H925" s="41"/>
      <c r="I925" s="41"/>
      <c r="J925" s="41"/>
      <c r="K925" s="41"/>
      <c r="L925" s="41"/>
      <c r="M925" s="41"/>
      <c r="N925" s="41"/>
      <c r="O925" s="41"/>
      <c r="P925" s="41"/>
      <c r="Q925" s="41"/>
      <c r="R925" s="41"/>
      <c r="S925" s="41"/>
      <c r="T925" s="41"/>
      <c r="U925" s="41"/>
      <c r="V925" s="41"/>
      <c r="W925" s="41"/>
      <c r="X925" s="41"/>
      <c r="Y925" s="41"/>
      <c r="Z925" s="41"/>
      <c r="AA925" s="41"/>
      <c r="AB925" s="41"/>
      <c r="AC925" s="41"/>
      <c r="AD925" s="41"/>
      <c r="AE925" s="41"/>
      <c r="AF925" s="41"/>
      <c r="AG925" s="41"/>
      <c r="AH925" s="41"/>
      <c r="AI925" s="41"/>
    </row>
    <row r="926" spans="1:35" ht="30" customHeight="1">
      <c r="A926" s="41"/>
      <c r="B926" s="41"/>
      <c r="C926" s="41"/>
      <c r="D926" s="41"/>
      <c r="E926" s="121"/>
      <c r="F926" s="122"/>
      <c r="G926" s="122"/>
      <c r="H926" s="41"/>
      <c r="I926" s="41"/>
      <c r="J926" s="41"/>
      <c r="K926" s="41"/>
      <c r="L926" s="41"/>
      <c r="M926" s="41"/>
      <c r="N926" s="41"/>
      <c r="O926" s="41"/>
      <c r="P926" s="41"/>
      <c r="Q926" s="41"/>
      <c r="R926" s="41"/>
      <c r="S926" s="41"/>
      <c r="T926" s="41"/>
      <c r="U926" s="41"/>
      <c r="V926" s="41"/>
      <c r="W926" s="41"/>
      <c r="X926" s="41"/>
      <c r="Y926" s="41"/>
      <c r="Z926" s="41"/>
      <c r="AA926" s="41"/>
      <c r="AB926" s="41"/>
      <c r="AC926" s="41"/>
      <c r="AD926" s="41"/>
      <c r="AE926" s="41"/>
      <c r="AF926" s="41"/>
      <c r="AG926" s="41"/>
      <c r="AH926" s="41"/>
      <c r="AI926" s="41"/>
    </row>
    <row r="927" spans="1:35" ht="30" customHeight="1">
      <c r="A927" s="41"/>
      <c r="B927" s="41"/>
      <c r="C927" s="41"/>
      <c r="D927" s="41"/>
      <c r="E927" s="121"/>
      <c r="F927" s="122"/>
      <c r="G927" s="122"/>
      <c r="H927" s="41"/>
      <c r="I927" s="41"/>
      <c r="J927" s="41"/>
      <c r="K927" s="41"/>
      <c r="L927" s="41"/>
      <c r="M927" s="41"/>
      <c r="N927" s="41"/>
      <c r="O927" s="41"/>
      <c r="P927" s="41"/>
      <c r="Q927" s="41"/>
      <c r="R927" s="41"/>
      <c r="S927" s="41"/>
      <c r="T927" s="41"/>
      <c r="U927" s="41"/>
      <c r="V927" s="41"/>
      <c r="W927" s="41"/>
      <c r="X927" s="41"/>
      <c r="Y927" s="41"/>
      <c r="Z927" s="41"/>
      <c r="AA927" s="41"/>
      <c r="AB927" s="41"/>
      <c r="AC927" s="41"/>
      <c r="AD927" s="41"/>
      <c r="AE927" s="41"/>
      <c r="AF927" s="41"/>
      <c r="AG927" s="41"/>
      <c r="AH927" s="41"/>
      <c r="AI927" s="41"/>
    </row>
    <row r="928" spans="1:35" ht="30" customHeight="1">
      <c r="A928" s="41"/>
      <c r="B928" s="41"/>
      <c r="C928" s="41"/>
      <c r="D928" s="41"/>
      <c r="E928" s="121"/>
      <c r="F928" s="122"/>
      <c r="G928" s="122"/>
      <c r="H928" s="41"/>
      <c r="I928" s="41"/>
      <c r="J928" s="41"/>
      <c r="K928" s="41"/>
      <c r="L928" s="41"/>
      <c r="M928" s="41"/>
      <c r="N928" s="41"/>
      <c r="O928" s="41"/>
      <c r="P928" s="41"/>
      <c r="Q928" s="41"/>
      <c r="R928" s="41"/>
      <c r="S928" s="41"/>
      <c r="T928" s="41"/>
      <c r="U928" s="41"/>
      <c r="V928" s="41"/>
      <c r="W928" s="41"/>
      <c r="X928" s="41"/>
      <c r="Y928" s="41"/>
      <c r="Z928" s="41"/>
      <c r="AA928" s="41"/>
      <c r="AB928" s="41"/>
      <c r="AC928" s="41"/>
      <c r="AD928" s="41"/>
      <c r="AE928" s="41"/>
      <c r="AF928" s="41"/>
      <c r="AG928" s="41"/>
      <c r="AH928" s="41"/>
      <c r="AI928" s="41"/>
    </row>
    <row r="929" spans="1:35" ht="30" customHeight="1">
      <c r="A929" s="41"/>
      <c r="B929" s="41"/>
      <c r="C929" s="41"/>
      <c r="D929" s="41"/>
      <c r="E929" s="121"/>
      <c r="F929" s="122"/>
      <c r="G929" s="122"/>
      <c r="H929" s="41"/>
      <c r="I929" s="41"/>
      <c r="J929" s="41"/>
      <c r="K929" s="41"/>
      <c r="L929" s="41"/>
      <c r="M929" s="41"/>
      <c r="N929" s="41"/>
      <c r="O929" s="41"/>
      <c r="P929" s="41"/>
      <c r="Q929" s="41"/>
      <c r="R929" s="41"/>
      <c r="S929" s="41"/>
      <c r="T929" s="41"/>
      <c r="U929" s="41"/>
      <c r="V929" s="41"/>
      <c r="W929" s="41"/>
      <c r="X929" s="41"/>
      <c r="Y929" s="41"/>
      <c r="Z929" s="41"/>
      <c r="AA929" s="41"/>
      <c r="AB929" s="41"/>
      <c r="AC929" s="41"/>
      <c r="AD929" s="41"/>
      <c r="AE929" s="41"/>
      <c r="AF929" s="41"/>
      <c r="AG929" s="41"/>
      <c r="AH929" s="41"/>
      <c r="AI929" s="41"/>
    </row>
    <row r="930" spans="1:35" ht="30" customHeight="1">
      <c r="A930" s="41"/>
      <c r="B930" s="41"/>
      <c r="C930" s="41"/>
      <c r="D930" s="41"/>
      <c r="E930" s="121"/>
      <c r="F930" s="122"/>
      <c r="G930" s="122"/>
      <c r="H930" s="41"/>
      <c r="I930" s="41"/>
      <c r="J930" s="41"/>
      <c r="K930" s="41"/>
      <c r="L930" s="41"/>
      <c r="M930" s="41"/>
      <c r="N930" s="41"/>
      <c r="O930" s="41"/>
      <c r="P930" s="41"/>
      <c r="Q930" s="41"/>
      <c r="R930" s="41"/>
      <c r="S930" s="41"/>
      <c r="T930" s="41"/>
      <c r="U930" s="41"/>
      <c r="V930" s="41"/>
      <c r="W930" s="41"/>
      <c r="X930" s="41"/>
      <c r="Y930" s="41"/>
      <c r="Z930" s="41"/>
      <c r="AA930" s="41"/>
      <c r="AB930" s="41"/>
      <c r="AC930" s="41"/>
      <c r="AD930" s="41"/>
      <c r="AE930" s="41"/>
      <c r="AF930" s="41"/>
      <c r="AG930" s="41"/>
      <c r="AH930" s="41"/>
      <c r="AI930" s="41"/>
    </row>
    <row r="931" spans="1:35" ht="30" customHeight="1">
      <c r="A931" s="41"/>
      <c r="B931" s="41"/>
      <c r="C931" s="41"/>
      <c r="D931" s="41"/>
      <c r="E931" s="121"/>
      <c r="F931" s="122"/>
      <c r="G931" s="122"/>
      <c r="H931" s="41"/>
      <c r="I931" s="41"/>
      <c r="J931" s="41"/>
      <c r="K931" s="41"/>
      <c r="L931" s="41"/>
      <c r="M931" s="41"/>
      <c r="N931" s="41"/>
      <c r="O931" s="41"/>
      <c r="P931" s="41"/>
      <c r="Q931" s="41"/>
      <c r="R931" s="41"/>
      <c r="S931" s="41"/>
      <c r="T931" s="41"/>
      <c r="U931" s="41"/>
      <c r="V931" s="41"/>
      <c r="W931" s="41"/>
      <c r="X931" s="41"/>
      <c r="Y931" s="41"/>
      <c r="Z931" s="41"/>
      <c r="AA931" s="41"/>
      <c r="AB931" s="41"/>
      <c r="AC931" s="41"/>
      <c r="AD931" s="41"/>
      <c r="AE931" s="41"/>
      <c r="AF931" s="41"/>
      <c r="AG931" s="41"/>
      <c r="AH931" s="41"/>
      <c r="AI931" s="41"/>
    </row>
    <row r="932" spans="1:35" ht="30" customHeight="1">
      <c r="A932" s="41"/>
      <c r="B932" s="41"/>
      <c r="C932" s="41"/>
      <c r="D932" s="41"/>
      <c r="E932" s="121"/>
      <c r="F932" s="122"/>
      <c r="G932" s="122"/>
      <c r="H932" s="41"/>
      <c r="I932" s="41"/>
      <c r="J932" s="41"/>
      <c r="K932" s="41"/>
      <c r="L932" s="41"/>
      <c r="M932" s="41"/>
      <c r="N932" s="41"/>
      <c r="O932" s="41"/>
      <c r="P932" s="41"/>
      <c r="Q932" s="41"/>
      <c r="R932" s="41"/>
      <c r="S932" s="41"/>
      <c r="T932" s="41"/>
      <c r="U932" s="41"/>
      <c r="V932" s="41"/>
      <c r="W932" s="41"/>
      <c r="X932" s="41"/>
      <c r="Y932" s="41"/>
      <c r="Z932" s="41"/>
      <c r="AA932" s="41"/>
      <c r="AB932" s="41"/>
      <c r="AC932" s="41"/>
      <c r="AD932" s="41"/>
      <c r="AE932" s="41"/>
      <c r="AF932" s="41"/>
      <c r="AG932" s="41"/>
      <c r="AH932" s="41"/>
      <c r="AI932" s="41"/>
    </row>
    <row r="933" spans="1:35" ht="30" customHeight="1">
      <c r="A933" s="41"/>
      <c r="B933" s="41"/>
      <c r="C933" s="41"/>
      <c r="D933" s="41"/>
      <c r="E933" s="121"/>
      <c r="F933" s="122"/>
      <c r="G933" s="122"/>
      <c r="H933" s="41"/>
      <c r="I933" s="41"/>
      <c r="J933" s="41"/>
      <c r="K933" s="41"/>
      <c r="L933" s="41"/>
      <c r="M933" s="41"/>
      <c r="N933" s="41"/>
      <c r="O933" s="41"/>
      <c r="P933" s="41"/>
      <c r="Q933" s="41"/>
      <c r="R933" s="41"/>
      <c r="S933" s="41"/>
      <c r="T933" s="41"/>
      <c r="U933" s="41"/>
      <c r="V933" s="41"/>
      <c r="W933" s="41"/>
      <c r="X933" s="41"/>
      <c r="Y933" s="41"/>
      <c r="Z933" s="41"/>
      <c r="AA933" s="41"/>
      <c r="AB933" s="41"/>
      <c r="AC933" s="41"/>
      <c r="AD933" s="41"/>
      <c r="AE933" s="41"/>
      <c r="AF933" s="41"/>
      <c r="AG933" s="41"/>
      <c r="AH933" s="41"/>
      <c r="AI933" s="41"/>
    </row>
    <row r="934" spans="1:35" ht="30" customHeight="1">
      <c r="A934" s="41"/>
      <c r="B934" s="41"/>
      <c r="C934" s="41"/>
      <c r="D934" s="41"/>
      <c r="E934" s="121"/>
      <c r="F934" s="122"/>
      <c r="G934" s="122"/>
      <c r="H934" s="41"/>
      <c r="I934" s="41"/>
      <c r="J934" s="41"/>
      <c r="K934" s="41"/>
      <c r="L934" s="41"/>
      <c r="M934" s="41"/>
      <c r="N934" s="41"/>
      <c r="O934" s="41"/>
      <c r="P934" s="41"/>
      <c r="Q934" s="41"/>
      <c r="R934" s="41"/>
      <c r="S934" s="41"/>
      <c r="T934" s="41"/>
      <c r="U934" s="41"/>
      <c r="V934" s="41"/>
      <c r="W934" s="41"/>
      <c r="X934" s="41"/>
      <c r="Y934" s="41"/>
      <c r="Z934" s="41"/>
      <c r="AA934" s="41"/>
      <c r="AB934" s="41"/>
      <c r="AC934" s="41"/>
      <c r="AD934" s="41"/>
      <c r="AE934" s="41"/>
      <c r="AF934" s="41"/>
      <c r="AG934" s="41"/>
      <c r="AH934" s="41"/>
      <c r="AI934" s="41"/>
    </row>
    <row r="935" spans="1:35" ht="30" customHeight="1">
      <c r="A935" s="41"/>
      <c r="B935" s="41"/>
      <c r="C935" s="41"/>
      <c r="D935" s="41"/>
      <c r="E935" s="121"/>
      <c r="F935" s="122"/>
      <c r="G935" s="122"/>
      <c r="H935" s="41"/>
      <c r="I935" s="41"/>
      <c r="J935" s="41"/>
      <c r="K935" s="41"/>
      <c r="L935" s="41"/>
      <c r="M935" s="41"/>
      <c r="N935" s="41"/>
      <c r="O935" s="41"/>
      <c r="P935" s="41"/>
      <c r="Q935" s="41"/>
      <c r="R935" s="41"/>
      <c r="S935" s="41"/>
      <c r="T935" s="41"/>
      <c r="U935" s="41"/>
      <c r="V935" s="41"/>
      <c r="W935" s="41"/>
      <c r="X935" s="41"/>
      <c r="Y935" s="41"/>
      <c r="Z935" s="41"/>
      <c r="AA935" s="41"/>
      <c r="AB935" s="41"/>
      <c r="AC935" s="41"/>
      <c r="AD935" s="41"/>
      <c r="AE935" s="41"/>
      <c r="AF935" s="41"/>
      <c r="AG935" s="41"/>
      <c r="AH935" s="41"/>
      <c r="AI935" s="41"/>
    </row>
    <row r="936" spans="1:35" ht="30" customHeight="1">
      <c r="A936" s="41"/>
      <c r="B936" s="41"/>
      <c r="C936" s="41"/>
      <c r="D936" s="41"/>
      <c r="E936" s="121"/>
      <c r="F936" s="122"/>
      <c r="G936" s="122"/>
      <c r="H936" s="41"/>
      <c r="I936" s="41"/>
      <c r="J936" s="41"/>
      <c r="K936" s="41"/>
      <c r="L936" s="41"/>
      <c r="M936" s="41"/>
      <c r="N936" s="41"/>
      <c r="O936" s="41"/>
      <c r="P936" s="41"/>
      <c r="Q936" s="41"/>
      <c r="R936" s="41"/>
      <c r="S936" s="41"/>
      <c r="T936" s="41"/>
      <c r="U936" s="41"/>
      <c r="V936" s="41"/>
      <c r="W936" s="41"/>
      <c r="X936" s="41"/>
      <c r="Y936" s="41"/>
      <c r="Z936" s="41"/>
      <c r="AA936" s="41"/>
      <c r="AB936" s="41"/>
      <c r="AC936" s="41"/>
      <c r="AD936" s="41"/>
      <c r="AE936" s="41"/>
      <c r="AF936" s="41"/>
      <c r="AG936" s="41"/>
      <c r="AH936" s="41"/>
      <c r="AI936" s="41"/>
    </row>
    <row r="937" spans="1:35" ht="30" customHeight="1">
      <c r="A937" s="41"/>
      <c r="B937" s="41"/>
      <c r="C937" s="41"/>
      <c r="D937" s="41"/>
      <c r="E937" s="121"/>
      <c r="F937" s="122"/>
      <c r="G937" s="122"/>
      <c r="H937" s="41"/>
      <c r="I937" s="41"/>
      <c r="J937" s="41"/>
      <c r="K937" s="41"/>
      <c r="L937" s="41"/>
      <c r="M937" s="41"/>
      <c r="N937" s="41"/>
      <c r="O937" s="41"/>
      <c r="P937" s="41"/>
      <c r="Q937" s="41"/>
      <c r="R937" s="41"/>
      <c r="S937" s="41"/>
      <c r="T937" s="41"/>
      <c r="U937" s="41"/>
      <c r="V937" s="41"/>
      <c r="W937" s="41"/>
      <c r="X937" s="41"/>
      <c r="Y937" s="41"/>
      <c r="Z937" s="41"/>
      <c r="AA937" s="41"/>
      <c r="AB937" s="41"/>
      <c r="AC937" s="41"/>
      <c r="AD937" s="41"/>
      <c r="AE937" s="41"/>
      <c r="AF937" s="41"/>
      <c r="AG937" s="41"/>
      <c r="AH937" s="41"/>
      <c r="AI937" s="41"/>
    </row>
    <row r="938" spans="1:35" ht="30" customHeight="1">
      <c r="A938" s="41"/>
      <c r="B938" s="41"/>
      <c r="C938" s="41"/>
      <c r="D938" s="41"/>
      <c r="E938" s="121"/>
      <c r="F938" s="122"/>
      <c r="G938" s="122"/>
      <c r="H938" s="41"/>
      <c r="I938" s="41"/>
      <c r="J938" s="41"/>
      <c r="K938" s="41"/>
      <c r="L938" s="41"/>
      <c r="M938" s="41"/>
      <c r="N938" s="41"/>
      <c r="O938" s="41"/>
      <c r="P938" s="41"/>
      <c r="Q938" s="41"/>
      <c r="R938" s="41"/>
      <c r="S938" s="41"/>
      <c r="T938" s="41"/>
      <c r="U938" s="41"/>
      <c r="V938" s="41"/>
      <c r="W938" s="41"/>
      <c r="X938" s="41"/>
      <c r="Y938" s="41"/>
      <c r="Z938" s="41"/>
      <c r="AA938" s="41"/>
      <c r="AB938" s="41"/>
      <c r="AC938" s="41"/>
      <c r="AD938" s="41"/>
      <c r="AE938" s="41"/>
      <c r="AF938" s="41"/>
      <c r="AG938" s="41"/>
      <c r="AH938" s="41"/>
      <c r="AI938" s="41"/>
    </row>
    <row r="939" spans="1:35" ht="30" customHeight="1">
      <c r="A939" s="41"/>
      <c r="B939" s="41"/>
      <c r="C939" s="41"/>
      <c r="D939" s="41"/>
      <c r="E939" s="121"/>
      <c r="F939" s="122"/>
      <c r="G939" s="122"/>
      <c r="H939" s="41"/>
      <c r="I939" s="41"/>
      <c r="J939" s="41"/>
      <c r="K939" s="41"/>
      <c r="L939" s="41"/>
      <c r="M939" s="41"/>
      <c r="N939" s="41"/>
      <c r="O939" s="41"/>
      <c r="P939" s="41"/>
      <c r="Q939" s="41"/>
      <c r="R939" s="41"/>
      <c r="S939" s="41"/>
      <c r="T939" s="41"/>
      <c r="U939" s="41"/>
      <c r="V939" s="41"/>
      <c r="W939" s="41"/>
      <c r="X939" s="41"/>
      <c r="Y939" s="41"/>
      <c r="Z939" s="41"/>
      <c r="AA939" s="41"/>
      <c r="AB939" s="41"/>
      <c r="AC939" s="41"/>
      <c r="AD939" s="41"/>
      <c r="AE939" s="41"/>
      <c r="AF939" s="41"/>
      <c r="AG939" s="41"/>
      <c r="AH939" s="41"/>
      <c r="AI939" s="41"/>
    </row>
    <row r="940" spans="1:35" ht="30" customHeight="1">
      <c r="A940" s="41"/>
      <c r="B940" s="41"/>
      <c r="C940" s="41"/>
      <c r="D940" s="41"/>
      <c r="E940" s="121"/>
      <c r="F940" s="122"/>
      <c r="G940" s="122"/>
      <c r="H940" s="41"/>
      <c r="I940" s="41"/>
      <c r="J940" s="41"/>
      <c r="K940" s="41"/>
      <c r="L940" s="41"/>
      <c r="M940" s="41"/>
      <c r="N940" s="41"/>
      <c r="O940" s="41"/>
      <c r="P940" s="41"/>
      <c r="Q940" s="41"/>
      <c r="R940" s="41"/>
      <c r="S940" s="41"/>
      <c r="T940" s="41"/>
      <c r="U940" s="41"/>
      <c r="V940" s="41"/>
      <c r="W940" s="41"/>
      <c r="X940" s="41"/>
      <c r="Y940" s="41"/>
      <c r="Z940" s="41"/>
      <c r="AA940" s="41"/>
      <c r="AB940" s="41"/>
      <c r="AC940" s="41"/>
      <c r="AD940" s="41"/>
      <c r="AE940" s="41"/>
      <c r="AF940" s="41"/>
      <c r="AG940" s="41"/>
      <c r="AH940" s="41"/>
      <c r="AI940" s="41"/>
    </row>
    <row r="941" spans="1:35" ht="30" customHeight="1">
      <c r="A941" s="41"/>
      <c r="B941" s="41"/>
      <c r="C941" s="41"/>
      <c r="D941" s="41"/>
      <c r="E941" s="121"/>
      <c r="F941" s="122"/>
      <c r="G941" s="122"/>
      <c r="H941" s="41"/>
      <c r="I941" s="41"/>
      <c r="J941" s="41"/>
      <c r="K941" s="41"/>
      <c r="L941" s="41"/>
      <c r="M941" s="41"/>
      <c r="N941" s="41"/>
      <c r="O941" s="41"/>
      <c r="P941" s="41"/>
      <c r="Q941" s="41"/>
      <c r="R941" s="41"/>
      <c r="S941" s="41"/>
      <c r="T941" s="41"/>
      <c r="U941" s="41"/>
      <c r="V941" s="41"/>
      <c r="W941" s="41"/>
      <c r="X941" s="41"/>
      <c r="Y941" s="41"/>
      <c r="Z941" s="41"/>
      <c r="AA941" s="41"/>
      <c r="AB941" s="41"/>
      <c r="AC941" s="41"/>
      <c r="AD941" s="41"/>
      <c r="AE941" s="41"/>
      <c r="AF941" s="41"/>
      <c r="AG941" s="41"/>
      <c r="AH941" s="41"/>
      <c r="AI941" s="41"/>
    </row>
    <row r="942" spans="1:35" ht="30" customHeight="1">
      <c r="A942" s="41"/>
      <c r="B942" s="41"/>
      <c r="C942" s="41"/>
      <c r="D942" s="41"/>
      <c r="E942" s="121"/>
      <c r="F942" s="122"/>
      <c r="G942" s="122"/>
      <c r="H942" s="41"/>
      <c r="I942" s="41"/>
      <c r="J942" s="41"/>
      <c r="K942" s="41"/>
      <c r="L942" s="41"/>
      <c r="M942" s="41"/>
      <c r="N942" s="41"/>
      <c r="O942" s="41"/>
      <c r="P942" s="41"/>
      <c r="Q942" s="41"/>
      <c r="R942" s="41"/>
      <c r="S942" s="41"/>
      <c r="T942" s="41"/>
      <c r="U942" s="41"/>
      <c r="V942" s="41"/>
      <c r="W942" s="41"/>
      <c r="X942" s="41"/>
      <c r="Y942" s="41"/>
      <c r="Z942" s="41"/>
      <c r="AA942" s="41"/>
      <c r="AB942" s="41"/>
      <c r="AC942" s="41"/>
      <c r="AD942" s="41"/>
      <c r="AE942" s="41"/>
      <c r="AF942" s="41"/>
      <c r="AG942" s="41"/>
      <c r="AH942" s="41"/>
      <c r="AI942" s="41"/>
    </row>
    <row r="943" spans="1:35" ht="30" customHeight="1">
      <c r="A943" s="41"/>
      <c r="B943" s="41"/>
      <c r="C943" s="41"/>
      <c r="D943" s="41"/>
      <c r="E943" s="121"/>
      <c r="F943" s="122"/>
      <c r="G943" s="122"/>
      <c r="H943" s="41"/>
      <c r="I943" s="41"/>
      <c r="J943" s="41"/>
      <c r="K943" s="41"/>
      <c r="L943" s="41"/>
      <c r="M943" s="41"/>
      <c r="N943" s="41"/>
      <c r="O943" s="41"/>
      <c r="P943" s="41"/>
      <c r="Q943" s="41"/>
      <c r="R943" s="41"/>
      <c r="S943" s="41"/>
      <c r="T943" s="41"/>
      <c r="U943" s="41"/>
      <c r="V943" s="41"/>
      <c r="W943" s="41"/>
      <c r="X943" s="41"/>
      <c r="Y943" s="41"/>
      <c r="Z943" s="41"/>
      <c r="AA943" s="41"/>
      <c r="AB943" s="41"/>
      <c r="AC943" s="41"/>
      <c r="AD943" s="41"/>
      <c r="AE943" s="41"/>
      <c r="AF943" s="41"/>
      <c r="AG943" s="41"/>
      <c r="AH943" s="41"/>
      <c r="AI943" s="41"/>
    </row>
    <row r="944" spans="1:35" ht="30" customHeight="1">
      <c r="A944" s="41"/>
      <c r="B944" s="41"/>
      <c r="C944" s="41"/>
      <c r="D944" s="41"/>
      <c r="E944" s="121"/>
      <c r="F944" s="122"/>
      <c r="G944" s="122"/>
      <c r="H944" s="41"/>
      <c r="I944" s="41"/>
      <c r="J944" s="41"/>
      <c r="K944" s="41"/>
      <c r="L944" s="41"/>
      <c r="M944" s="41"/>
      <c r="N944" s="41"/>
      <c r="O944" s="41"/>
      <c r="P944" s="41"/>
      <c r="Q944" s="41"/>
      <c r="R944" s="41"/>
      <c r="S944" s="41"/>
      <c r="T944" s="41"/>
      <c r="U944" s="41"/>
      <c r="V944" s="41"/>
      <c r="W944" s="41"/>
      <c r="X944" s="41"/>
      <c r="Y944" s="41"/>
      <c r="Z944" s="41"/>
      <c r="AA944" s="41"/>
      <c r="AB944" s="41"/>
      <c r="AC944" s="41"/>
      <c r="AD944" s="41"/>
      <c r="AE944" s="41"/>
      <c r="AF944" s="41"/>
      <c r="AG944" s="41"/>
      <c r="AH944" s="41"/>
      <c r="AI944" s="41"/>
    </row>
    <row r="945" spans="1:35" ht="30" customHeight="1">
      <c r="A945" s="41"/>
      <c r="B945" s="41"/>
      <c r="C945" s="41"/>
      <c r="D945" s="41"/>
      <c r="E945" s="121"/>
      <c r="F945" s="122"/>
      <c r="G945" s="122"/>
      <c r="H945" s="41"/>
      <c r="I945" s="41"/>
      <c r="J945" s="41"/>
      <c r="K945" s="41"/>
      <c r="L945" s="41"/>
      <c r="M945" s="41"/>
      <c r="N945" s="41"/>
      <c r="O945" s="41"/>
      <c r="P945" s="41"/>
      <c r="Q945" s="41"/>
      <c r="R945" s="41"/>
      <c r="S945" s="41"/>
      <c r="T945" s="41"/>
      <c r="U945" s="41"/>
      <c r="V945" s="41"/>
      <c r="W945" s="41"/>
      <c r="X945" s="41"/>
      <c r="Y945" s="41"/>
      <c r="Z945" s="41"/>
      <c r="AA945" s="41"/>
      <c r="AB945" s="41"/>
      <c r="AC945" s="41"/>
      <c r="AD945" s="41"/>
      <c r="AE945" s="41"/>
      <c r="AF945" s="41"/>
      <c r="AG945" s="41"/>
      <c r="AH945" s="41"/>
      <c r="AI945" s="41"/>
    </row>
    <row r="946" spans="1:35" ht="30" customHeight="1">
      <c r="A946" s="41"/>
      <c r="B946" s="41"/>
      <c r="C946" s="41"/>
      <c r="D946" s="41"/>
      <c r="E946" s="121"/>
      <c r="F946" s="122"/>
      <c r="G946" s="122"/>
      <c r="H946" s="41"/>
      <c r="I946" s="41"/>
      <c r="J946" s="41"/>
      <c r="K946" s="41"/>
      <c r="L946" s="41"/>
      <c r="M946" s="41"/>
      <c r="N946" s="41"/>
      <c r="O946" s="41"/>
      <c r="P946" s="41"/>
      <c r="Q946" s="41"/>
      <c r="R946" s="41"/>
      <c r="S946" s="41"/>
      <c r="T946" s="41"/>
      <c r="U946" s="41"/>
      <c r="V946" s="41"/>
      <c r="W946" s="41"/>
      <c r="X946" s="41"/>
      <c r="Y946" s="41"/>
      <c r="Z946" s="41"/>
      <c r="AA946" s="41"/>
      <c r="AB946" s="41"/>
      <c r="AC946" s="41"/>
      <c r="AD946" s="41"/>
      <c r="AE946" s="41"/>
      <c r="AF946" s="41"/>
      <c r="AG946" s="41"/>
      <c r="AH946" s="41"/>
      <c r="AI946" s="41"/>
    </row>
    <row r="947" spans="1:35" ht="30" customHeight="1">
      <c r="A947" s="41"/>
      <c r="B947" s="41"/>
      <c r="C947" s="41"/>
      <c r="D947" s="41"/>
      <c r="E947" s="121"/>
      <c r="F947" s="122"/>
      <c r="G947" s="122"/>
      <c r="H947" s="41"/>
      <c r="I947" s="41"/>
      <c r="J947" s="41"/>
      <c r="K947" s="41"/>
      <c r="L947" s="41"/>
      <c r="M947" s="41"/>
      <c r="N947" s="41"/>
      <c r="O947" s="41"/>
      <c r="P947" s="41"/>
      <c r="Q947" s="41"/>
      <c r="R947" s="41"/>
      <c r="S947" s="41"/>
      <c r="T947" s="41"/>
      <c r="U947" s="41"/>
      <c r="V947" s="41"/>
      <c r="W947" s="41"/>
      <c r="X947" s="41"/>
      <c r="Y947" s="41"/>
      <c r="Z947" s="41"/>
      <c r="AA947" s="41"/>
      <c r="AB947" s="41"/>
      <c r="AC947" s="41"/>
      <c r="AD947" s="41"/>
      <c r="AE947" s="41"/>
      <c r="AF947" s="41"/>
      <c r="AG947" s="41"/>
      <c r="AH947" s="41"/>
      <c r="AI947" s="41"/>
    </row>
    <row r="948" spans="1:35" ht="30" customHeight="1">
      <c r="A948" s="41"/>
      <c r="B948" s="41"/>
      <c r="C948" s="41"/>
      <c r="D948" s="41"/>
      <c r="E948" s="121"/>
      <c r="F948" s="122"/>
      <c r="G948" s="122"/>
      <c r="H948" s="41"/>
      <c r="I948" s="41"/>
      <c r="J948" s="41"/>
      <c r="K948" s="41"/>
      <c r="L948" s="41"/>
      <c r="M948" s="41"/>
      <c r="N948" s="41"/>
      <c r="O948" s="41"/>
      <c r="P948" s="41"/>
      <c r="Q948" s="41"/>
      <c r="R948" s="41"/>
      <c r="S948" s="41"/>
      <c r="T948" s="41"/>
      <c r="U948" s="41"/>
      <c r="V948" s="41"/>
      <c r="W948" s="41"/>
      <c r="X948" s="41"/>
      <c r="Y948" s="41"/>
      <c r="Z948" s="41"/>
      <c r="AA948" s="41"/>
      <c r="AB948" s="41"/>
      <c r="AC948" s="41"/>
      <c r="AD948" s="41"/>
      <c r="AE948" s="41"/>
      <c r="AF948" s="41"/>
      <c r="AG948" s="41"/>
      <c r="AH948" s="41"/>
      <c r="AI948" s="41"/>
    </row>
    <row r="949" spans="1:35" ht="30" customHeight="1">
      <c r="A949" s="41"/>
      <c r="B949" s="41"/>
      <c r="C949" s="41"/>
      <c r="D949" s="41"/>
      <c r="E949" s="121"/>
      <c r="F949" s="122"/>
      <c r="G949" s="122"/>
      <c r="H949" s="41"/>
      <c r="I949" s="41"/>
      <c r="J949" s="41"/>
      <c r="K949" s="41"/>
      <c r="L949" s="41"/>
      <c r="M949" s="41"/>
      <c r="N949" s="41"/>
      <c r="O949" s="41"/>
      <c r="P949" s="41"/>
      <c r="Q949" s="41"/>
      <c r="R949" s="41"/>
      <c r="S949" s="41"/>
      <c r="T949" s="41"/>
      <c r="U949" s="41"/>
      <c r="V949" s="41"/>
      <c r="W949" s="41"/>
      <c r="X949" s="41"/>
      <c r="Y949" s="41"/>
      <c r="Z949" s="41"/>
      <c r="AA949" s="41"/>
      <c r="AB949" s="41"/>
      <c r="AC949" s="41"/>
      <c r="AD949" s="41"/>
      <c r="AE949" s="41"/>
      <c r="AF949" s="41"/>
      <c r="AG949" s="41"/>
      <c r="AH949" s="41"/>
      <c r="AI949" s="41"/>
    </row>
    <row r="950" spans="1:35" ht="30" customHeight="1">
      <c r="A950" s="41"/>
      <c r="B950" s="41"/>
      <c r="C950" s="41"/>
      <c r="D950" s="41"/>
      <c r="E950" s="121"/>
      <c r="F950" s="122"/>
      <c r="G950" s="122"/>
      <c r="H950" s="41"/>
      <c r="I950" s="41"/>
      <c r="J950" s="41"/>
      <c r="K950" s="41"/>
      <c r="L950" s="41"/>
      <c r="M950" s="41"/>
      <c r="N950" s="41"/>
      <c r="O950" s="41"/>
      <c r="P950" s="41"/>
      <c r="Q950" s="41"/>
      <c r="R950" s="41"/>
      <c r="S950" s="41"/>
      <c r="T950" s="41"/>
      <c r="U950" s="41"/>
      <c r="V950" s="41"/>
      <c r="W950" s="41"/>
      <c r="X950" s="41"/>
      <c r="Y950" s="41"/>
      <c r="Z950" s="41"/>
      <c r="AA950" s="41"/>
      <c r="AB950" s="41"/>
      <c r="AC950" s="41"/>
      <c r="AD950" s="41"/>
      <c r="AE950" s="41"/>
      <c r="AF950" s="41"/>
      <c r="AG950" s="41"/>
      <c r="AH950" s="41"/>
      <c r="AI950" s="41"/>
    </row>
    <row r="951" spans="1:35" ht="30" customHeight="1">
      <c r="A951" s="41"/>
      <c r="B951" s="41"/>
      <c r="C951" s="41"/>
      <c r="D951" s="41"/>
      <c r="E951" s="121"/>
      <c r="F951" s="122"/>
      <c r="G951" s="122"/>
      <c r="H951" s="41"/>
      <c r="I951" s="41"/>
      <c r="J951" s="41"/>
      <c r="K951" s="41"/>
      <c r="L951" s="41"/>
      <c r="M951" s="41"/>
      <c r="N951" s="41"/>
      <c r="O951" s="41"/>
      <c r="P951" s="41"/>
      <c r="Q951" s="41"/>
      <c r="R951" s="41"/>
      <c r="S951" s="41"/>
      <c r="T951" s="41"/>
      <c r="U951" s="41"/>
      <c r="V951" s="41"/>
      <c r="W951" s="41"/>
      <c r="X951" s="41"/>
      <c r="Y951" s="41"/>
      <c r="Z951" s="41"/>
      <c r="AA951" s="41"/>
      <c r="AB951" s="41"/>
      <c r="AC951" s="41"/>
      <c r="AD951" s="41"/>
      <c r="AE951" s="41"/>
      <c r="AF951" s="41"/>
      <c r="AG951" s="41"/>
      <c r="AH951" s="41"/>
      <c r="AI951" s="41"/>
    </row>
    <row r="952" spans="1:35" ht="30" customHeight="1">
      <c r="A952" s="41"/>
      <c r="B952" s="41"/>
      <c r="C952" s="41"/>
      <c r="D952" s="41"/>
      <c r="E952" s="121"/>
      <c r="F952" s="122"/>
      <c r="G952" s="122"/>
      <c r="H952" s="41"/>
      <c r="I952" s="41"/>
      <c r="J952" s="41"/>
      <c r="K952" s="41"/>
      <c r="L952" s="41"/>
      <c r="M952" s="41"/>
      <c r="N952" s="41"/>
      <c r="O952" s="41"/>
      <c r="P952" s="41"/>
      <c r="Q952" s="41"/>
      <c r="R952" s="41"/>
      <c r="S952" s="41"/>
      <c r="T952" s="41"/>
      <c r="U952" s="41"/>
      <c r="V952" s="41"/>
      <c r="W952" s="41"/>
      <c r="X952" s="41"/>
      <c r="Y952" s="41"/>
      <c r="Z952" s="41"/>
      <c r="AA952" s="41"/>
      <c r="AB952" s="41"/>
      <c r="AC952" s="41"/>
      <c r="AD952" s="41"/>
      <c r="AE952" s="41"/>
      <c r="AF952" s="41"/>
      <c r="AG952" s="41"/>
      <c r="AH952" s="41"/>
      <c r="AI952" s="41"/>
    </row>
    <row r="953" spans="1:35" ht="30" customHeight="1">
      <c r="A953" s="41"/>
      <c r="B953" s="41"/>
      <c r="C953" s="41"/>
      <c r="D953" s="41"/>
      <c r="E953" s="121"/>
      <c r="F953" s="122"/>
      <c r="G953" s="122"/>
      <c r="H953" s="41"/>
      <c r="I953" s="41"/>
      <c r="J953" s="41"/>
      <c r="K953" s="41"/>
      <c r="L953" s="41"/>
      <c r="M953" s="41"/>
      <c r="N953" s="41"/>
      <c r="O953" s="41"/>
      <c r="P953" s="41"/>
      <c r="Q953" s="41"/>
      <c r="R953" s="41"/>
      <c r="S953" s="41"/>
      <c r="T953" s="41"/>
      <c r="U953" s="41"/>
      <c r="V953" s="41"/>
      <c r="W953" s="41"/>
      <c r="X953" s="41"/>
      <c r="Y953" s="41"/>
      <c r="Z953" s="41"/>
      <c r="AA953" s="41"/>
      <c r="AB953" s="41"/>
      <c r="AC953" s="41"/>
      <c r="AD953" s="41"/>
      <c r="AE953" s="41"/>
      <c r="AF953" s="41"/>
      <c r="AG953" s="41"/>
      <c r="AH953" s="41"/>
      <c r="AI953" s="41"/>
    </row>
    <row r="954" spans="1:35" ht="30" customHeight="1">
      <c r="A954" s="41"/>
      <c r="B954" s="41"/>
      <c r="C954" s="41"/>
      <c r="D954" s="41"/>
      <c r="E954" s="121"/>
      <c r="F954" s="122"/>
      <c r="G954" s="122"/>
      <c r="H954" s="41"/>
      <c r="I954" s="41"/>
      <c r="J954" s="41"/>
      <c r="K954" s="41"/>
      <c r="L954" s="41"/>
      <c r="M954" s="41"/>
      <c r="N954" s="41"/>
      <c r="O954" s="41"/>
      <c r="P954" s="41"/>
      <c r="Q954" s="41"/>
      <c r="R954" s="41"/>
      <c r="S954" s="41"/>
      <c r="T954" s="41"/>
      <c r="U954" s="41"/>
      <c r="V954" s="41"/>
      <c r="W954" s="41"/>
      <c r="X954" s="41"/>
      <c r="Y954" s="41"/>
      <c r="Z954" s="41"/>
      <c r="AA954" s="41"/>
      <c r="AB954" s="41"/>
      <c r="AC954" s="41"/>
      <c r="AD954" s="41"/>
      <c r="AE954" s="41"/>
      <c r="AF954" s="41"/>
      <c r="AG954" s="41"/>
      <c r="AH954" s="41"/>
      <c r="AI954" s="41"/>
    </row>
    <row r="955" spans="1:35" ht="30" customHeight="1">
      <c r="A955" s="41"/>
      <c r="B955" s="41"/>
      <c r="C955" s="41"/>
      <c r="D955" s="41"/>
      <c r="E955" s="121"/>
      <c r="F955" s="122"/>
      <c r="G955" s="122"/>
      <c r="H955" s="41"/>
      <c r="I955" s="41"/>
      <c r="J955" s="41"/>
      <c r="K955" s="41"/>
      <c r="L955" s="41"/>
      <c r="M955" s="41"/>
      <c r="N955" s="41"/>
      <c r="O955" s="41"/>
      <c r="P955" s="41"/>
      <c r="Q955" s="41"/>
      <c r="R955" s="41"/>
      <c r="S955" s="41"/>
      <c r="T955" s="41"/>
      <c r="U955" s="41"/>
      <c r="V955" s="41"/>
      <c r="W955" s="41"/>
      <c r="X955" s="41"/>
      <c r="Y955" s="41"/>
      <c r="Z955" s="41"/>
      <c r="AA955" s="41"/>
      <c r="AB955" s="41"/>
      <c r="AC955" s="41"/>
      <c r="AD955" s="41"/>
      <c r="AE955" s="41"/>
      <c r="AF955" s="41"/>
      <c r="AG955" s="41"/>
      <c r="AH955" s="41"/>
      <c r="AI955" s="41"/>
    </row>
    <row r="956" spans="1:35" ht="30" customHeight="1">
      <c r="A956" s="41"/>
      <c r="B956" s="41"/>
      <c r="C956" s="41"/>
      <c r="D956" s="41"/>
      <c r="E956" s="121"/>
      <c r="F956" s="122"/>
      <c r="G956" s="122"/>
      <c r="H956" s="41"/>
      <c r="I956" s="41"/>
      <c r="J956" s="41"/>
      <c r="K956" s="41"/>
      <c r="L956" s="41"/>
      <c r="M956" s="41"/>
      <c r="N956" s="41"/>
      <c r="O956" s="41"/>
      <c r="P956" s="41"/>
      <c r="Q956" s="41"/>
      <c r="R956" s="41"/>
      <c r="S956" s="41"/>
      <c r="T956" s="41"/>
      <c r="U956" s="41"/>
      <c r="V956" s="41"/>
      <c r="W956" s="41"/>
      <c r="X956" s="41"/>
      <c r="Y956" s="41"/>
      <c r="Z956" s="41"/>
      <c r="AA956" s="41"/>
      <c r="AB956" s="41"/>
      <c r="AC956" s="41"/>
      <c r="AD956" s="41"/>
      <c r="AE956" s="41"/>
      <c r="AF956" s="41"/>
      <c r="AG956" s="41"/>
      <c r="AH956" s="41"/>
      <c r="AI956" s="41"/>
    </row>
    <row r="957" spans="1:35" ht="30" customHeight="1">
      <c r="A957" s="41"/>
      <c r="B957" s="41"/>
      <c r="C957" s="41"/>
      <c r="D957" s="41"/>
      <c r="E957" s="121"/>
      <c r="F957" s="122"/>
      <c r="G957" s="122"/>
      <c r="H957" s="41"/>
      <c r="I957" s="41"/>
      <c r="J957" s="41"/>
      <c r="K957" s="41"/>
      <c r="L957" s="41"/>
      <c r="M957" s="41"/>
      <c r="N957" s="41"/>
      <c r="O957" s="41"/>
      <c r="P957" s="41"/>
      <c r="Q957" s="41"/>
      <c r="R957" s="41"/>
      <c r="S957" s="41"/>
      <c r="T957" s="41"/>
      <c r="U957" s="41"/>
      <c r="V957" s="41"/>
      <c r="W957" s="41"/>
      <c r="X957" s="41"/>
      <c r="Y957" s="41"/>
      <c r="Z957" s="41"/>
      <c r="AA957" s="41"/>
      <c r="AB957" s="41"/>
      <c r="AC957" s="41"/>
      <c r="AD957" s="41"/>
      <c r="AE957" s="41"/>
      <c r="AF957" s="41"/>
      <c r="AG957" s="41"/>
      <c r="AH957" s="41"/>
      <c r="AI957" s="41"/>
    </row>
    <row r="958" spans="1:35" ht="30" customHeight="1">
      <c r="A958" s="41"/>
      <c r="B958" s="41"/>
      <c r="C958" s="41"/>
      <c r="D958" s="41"/>
      <c r="E958" s="121"/>
      <c r="F958" s="122"/>
      <c r="G958" s="122"/>
      <c r="H958" s="41"/>
      <c r="I958" s="41"/>
      <c r="J958" s="41"/>
      <c r="K958" s="41"/>
      <c r="L958" s="41"/>
      <c r="M958" s="41"/>
      <c r="N958" s="41"/>
      <c r="O958" s="41"/>
      <c r="P958" s="41"/>
      <c r="Q958" s="41"/>
      <c r="R958" s="41"/>
      <c r="S958" s="41"/>
      <c r="T958" s="41"/>
      <c r="U958" s="41"/>
      <c r="V958" s="41"/>
      <c r="W958" s="41"/>
      <c r="X958" s="41"/>
      <c r="Y958" s="41"/>
      <c r="Z958" s="41"/>
      <c r="AA958" s="41"/>
      <c r="AB958" s="41"/>
      <c r="AC958" s="41"/>
      <c r="AD958" s="41"/>
      <c r="AE958" s="41"/>
      <c r="AF958" s="41"/>
      <c r="AG958" s="41"/>
      <c r="AH958" s="41"/>
      <c r="AI958" s="41"/>
    </row>
    <row r="959" spans="1:35" ht="30" customHeight="1">
      <c r="A959" s="41"/>
      <c r="B959" s="41"/>
      <c r="C959" s="41"/>
      <c r="D959" s="41"/>
      <c r="E959" s="121"/>
      <c r="F959" s="122"/>
      <c r="G959" s="122"/>
      <c r="H959" s="41"/>
      <c r="I959" s="41"/>
      <c r="J959" s="41"/>
      <c r="K959" s="41"/>
      <c r="L959" s="41"/>
      <c r="M959" s="41"/>
      <c r="N959" s="41"/>
      <c r="O959" s="41"/>
      <c r="P959" s="41"/>
      <c r="Q959" s="41"/>
      <c r="R959" s="41"/>
      <c r="S959" s="41"/>
      <c r="T959" s="41"/>
      <c r="U959" s="41"/>
      <c r="V959" s="41"/>
      <c r="W959" s="41"/>
      <c r="X959" s="41"/>
      <c r="Y959" s="41"/>
      <c r="Z959" s="41"/>
      <c r="AA959" s="41"/>
      <c r="AB959" s="41"/>
      <c r="AC959" s="41"/>
      <c r="AD959" s="41"/>
      <c r="AE959" s="41"/>
      <c r="AF959" s="41"/>
      <c r="AG959" s="41"/>
      <c r="AH959" s="41"/>
      <c r="AI959" s="41"/>
    </row>
    <row r="960" spans="1:35" ht="30" customHeight="1">
      <c r="A960" s="41"/>
      <c r="B960" s="41"/>
      <c r="C960" s="41"/>
      <c r="D960" s="41"/>
      <c r="E960" s="121"/>
      <c r="F960" s="122"/>
      <c r="G960" s="122"/>
      <c r="H960" s="41"/>
      <c r="I960" s="41"/>
      <c r="J960" s="41"/>
      <c r="K960" s="41"/>
      <c r="L960" s="41"/>
      <c r="M960" s="41"/>
      <c r="N960" s="41"/>
      <c r="O960" s="41"/>
      <c r="P960" s="41"/>
      <c r="Q960" s="41"/>
      <c r="R960" s="41"/>
      <c r="S960" s="41"/>
      <c r="T960" s="41"/>
      <c r="U960" s="41"/>
      <c r="V960" s="41"/>
      <c r="W960" s="41"/>
      <c r="X960" s="41"/>
      <c r="Y960" s="41"/>
      <c r="Z960" s="41"/>
      <c r="AA960" s="41"/>
      <c r="AB960" s="41"/>
      <c r="AC960" s="41"/>
      <c r="AD960" s="41"/>
      <c r="AE960" s="41"/>
      <c r="AF960" s="41"/>
      <c r="AG960" s="41"/>
      <c r="AH960" s="41"/>
      <c r="AI960" s="41"/>
    </row>
    <row r="961" spans="1:35" ht="30" customHeight="1">
      <c r="A961" s="41"/>
      <c r="B961" s="41"/>
      <c r="C961" s="41"/>
      <c r="D961" s="41"/>
      <c r="E961" s="121"/>
      <c r="F961" s="122"/>
      <c r="G961" s="122"/>
      <c r="H961" s="41"/>
      <c r="I961" s="41"/>
      <c r="J961" s="41"/>
      <c r="K961" s="41"/>
      <c r="L961" s="41"/>
      <c r="M961" s="41"/>
      <c r="N961" s="41"/>
      <c r="O961" s="41"/>
      <c r="P961" s="41"/>
      <c r="Q961" s="41"/>
      <c r="R961" s="41"/>
      <c r="S961" s="41"/>
      <c r="T961" s="41"/>
      <c r="U961" s="41"/>
      <c r="V961" s="41"/>
      <c r="W961" s="41"/>
      <c r="X961" s="41"/>
      <c r="Y961" s="41"/>
      <c r="Z961" s="41"/>
      <c r="AA961" s="41"/>
      <c r="AB961" s="41"/>
      <c r="AC961" s="41"/>
      <c r="AD961" s="41"/>
      <c r="AE961" s="41"/>
      <c r="AF961" s="41"/>
      <c r="AG961" s="41"/>
      <c r="AH961" s="41"/>
      <c r="AI961" s="41"/>
    </row>
    <row r="962" spans="1:35" ht="30" customHeight="1">
      <c r="A962" s="41"/>
      <c r="B962" s="41"/>
      <c r="C962" s="41"/>
      <c r="D962" s="41"/>
      <c r="E962" s="121"/>
      <c r="F962" s="122"/>
      <c r="G962" s="122"/>
      <c r="H962" s="41"/>
      <c r="I962" s="41"/>
      <c r="J962" s="41"/>
      <c r="K962" s="41"/>
      <c r="L962" s="41"/>
      <c r="M962" s="41"/>
      <c r="N962" s="41"/>
      <c r="O962" s="41"/>
      <c r="P962" s="41"/>
      <c r="Q962" s="41"/>
      <c r="R962" s="41"/>
      <c r="S962" s="41"/>
      <c r="T962" s="41"/>
      <c r="U962" s="41"/>
      <c r="V962" s="41"/>
      <c r="W962" s="41"/>
      <c r="X962" s="41"/>
      <c r="Y962" s="41"/>
      <c r="Z962" s="41"/>
      <c r="AA962" s="41"/>
      <c r="AB962" s="41"/>
      <c r="AC962" s="41"/>
      <c r="AD962" s="41"/>
      <c r="AE962" s="41"/>
      <c r="AF962" s="41"/>
      <c r="AG962" s="41"/>
      <c r="AH962" s="41"/>
      <c r="AI962" s="41"/>
    </row>
    <row r="963" spans="1:35" ht="30" customHeight="1">
      <c r="A963" s="41"/>
      <c r="B963" s="41"/>
      <c r="C963" s="41"/>
      <c r="D963" s="41"/>
      <c r="E963" s="121"/>
      <c r="F963" s="122"/>
      <c r="G963" s="122"/>
      <c r="H963" s="41"/>
      <c r="I963" s="41"/>
      <c r="J963" s="41"/>
      <c r="K963" s="41"/>
      <c r="L963" s="41"/>
      <c r="M963" s="41"/>
      <c r="N963" s="41"/>
      <c r="O963" s="41"/>
      <c r="P963" s="41"/>
      <c r="Q963" s="41"/>
      <c r="R963" s="41"/>
      <c r="S963" s="41"/>
      <c r="T963" s="41"/>
      <c r="U963" s="41"/>
      <c r="V963" s="41"/>
      <c r="W963" s="41"/>
      <c r="X963" s="41"/>
      <c r="Y963" s="41"/>
      <c r="Z963" s="41"/>
      <c r="AA963" s="41"/>
      <c r="AB963" s="41"/>
      <c r="AC963" s="41"/>
      <c r="AD963" s="41"/>
      <c r="AE963" s="41"/>
      <c r="AF963" s="41"/>
      <c r="AG963" s="41"/>
      <c r="AH963" s="41"/>
      <c r="AI963" s="41"/>
    </row>
    <row r="964" spans="1:35" ht="30" customHeight="1">
      <c r="A964" s="41"/>
      <c r="B964" s="41"/>
      <c r="C964" s="41"/>
      <c r="D964" s="41"/>
      <c r="E964" s="121"/>
      <c r="F964" s="122"/>
      <c r="G964" s="122"/>
      <c r="H964" s="41"/>
      <c r="I964" s="41"/>
      <c r="J964" s="41"/>
      <c r="K964" s="41"/>
      <c r="L964" s="41"/>
      <c r="M964" s="41"/>
      <c r="N964" s="41"/>
      <c r="O964" s="41"/>
      <c r="P964" s="41"/>
      <c r="Q964" s="41"/>
      <c r="R964" s="41"/>
      <c r="S964" s="41"/>
      <c r="T964" s="41"/>
      <c r="U964" s="41"/>
      <c r="V964" s="41"/>
      <c r="W964" s="41"/>
      <c r="X964" s="41"/>
      <c r="Y964" s="41"/>
      <c r="Z964" s="41"/>
      <c r="AA964" s="41"/>
      <c r="AB964" s="41"/>
      <c r="AC964" s="41"/>
      <c r="AD964" s="41"/>
      <c r="AE964" s="41"/>
      <c r="AF964" s="41"/>
      <c r="AG964" s="41"/>
      <c r="AH964" s="41"/>
      <c r="AI964" s="41"/>
    </row>
    <row r="965" spans="1:35" ht="30" customHeight="1">
      <c r="A965" s="41"/>
      <c r="B965" s="41"/>
      <c r="C965" s="41"/>
      <c r="D965" s="41"/>
      <c r="E965" s="121"/>
      <c r="F965" s="122"/>
      <c r="G965" s="122"/>
      <c r="H965" s="41"/>
      <c r="I965" s="41"/>
      <c r="J965" s="41"/>
      <c r="K965" s="41"/>
      <c r="L965" s="41"/>
      <c r="M965" s="41"/>
      <c r="N965" s="41"/>
      <c r="O965" s="41"/>
      <c r="P965" s="41"/>
      <c r="Q965" s="41"/>
      <c r="R965" s="41"/>
      <c r="S965" s="41"/>
      <c r="T965" s="41"/>
      <c r="U965" s="41"/>
      <c r="V965" s="41"/>
      <c r="W965" s="41"/>
      <c r="X965" s="41"/>
      <c r="Y965" s="41"/>
      <c r="Z965" s="41"/>
      <c r="AA965" s="41"/>
      <c r="AB965" s="41"/>
      <c r="AC965" s="41"/>
      <c r="AD965" s="41"/>
      <c r="AE965" s="41"/>
      <c r="AF965" s="41"/>
      <c r="AG965" s="41"/>
      <c r="AH965" s="41"/>
      <c r="AI965" s="41"/>
    </row>
    <row r="966" spans="1:35" ht="30" customHeight="1">
      <c r="A966" s="41"/>
      <c r="B966" s="41"/>
      <c r="C966" s="41"/>
      <c r="D966" s="41"/>
      <c r="E966" s="121"/>
      <c r="F966" s="122"/>
      <c r="G966" s="122"/>
      <c r="H966" s="41"/>
      <c r="I966" s="41"/>
      <c r="J966" s="41"/>
      <c r="K966" s="41"/>
      <c r="L966" s="41"/>
      <c r="M966" s="41"/>
      <c r="N966" s="41"/>
      <c r="O966" s="41"/>
      <c r="P966" s="41"/>
      <c r="Q966" s="41"/>
      <c r="R966" s="41"/>
      <c r="S966" s="41"/>
      <c r="T966" s="41"/>
      <c r="U966" s="41"/>
      <c r="V966" s="41"/>
      <c r="W966" s="41"/>
      <c r="X966" s="41"/>
      <c r="Y966" s="41"/>
      <c r="Z966" s="41"/>
      <c r="AA966" s="41"/>
      <c r="AB966" s="41"/>
      <c r="AC966" s="41"/>
      <c r="AD966" s="41"/>
      <c r="AE966" s="41"/>
      <c r="AF966" s="41"/>
      <c r="AG966" s="41"/>
      <c r="AH966" s="41"/>
      <c r="AI966" s="41"/>
    </row>
    <row r="967" spans="1:35" ht="30" customHeight="1">
      <c r="A967" s="41"/>
      <c r="B967" s="41"/>
      <c r="C967" s="41"/>
      <c r="D967" s="41"/>
      <c r="E967" s="121"/>
      <c r="F967" s="122"/>
      <c r="G967" s="122"/>
      <c r="H967" s="41"/>
      <c r="I967" s="41"/>
      <c r="J967" s="41"/>
      <c r="K967" s="41"/>
      <c r="L967" s="41"/>
      <c r="M967" s="41"/>
      <c r="N967" s="41"/>
      <c r="O967" s="41"/>
      <c r="P967" s="41"/>
      <c r="Q967" s="41"/>
      <c r="R967" s="41"/>
      <c r="S967" s="41"/>
      <c r="T967" s="41"/>
      <c r="U967" s="41"/>
      <c r="V967" s="41"/>
      <c r="W967" s="41"/>
      <c r="X967" s="41"/>
      <c r="Y967" s="41"/>
      <c r="Z967" s="41"/>
      <c r="AA967" s="41"/>
      <c r="AB967" s="41"/>
      <c r="AC967" s="41"/>
      <c r="AD967" s="41"/>
      <c r="AE967" s="41"/>
      <c r="AF967" s="41"/>
      <c r="AG967" s="41"/>
      <c r="AH967" s="41"/>
      <c r="AI967" s="41"/>
    </row>
    <row r="968" spans="1:35" ht="30" customHeight="1">
      <c r="A968" s="41"/>
      <c r="B968" s="41"/>
      <c r="C968" s="41"/>
      <c r="D968" s="41"/>
      <c r="E968" s="121"/>
      <c r="F968" s="122"/>
      <c r="G968" s="122"/>
      <c r="H968" s="41"/>
      <c r="I968" s="41"/>
      <c r="J968" s="41"/>
      <c r="K968" s="41"/>
      <c r="L968" s="41"/>
      <c r="M968" s="41"/>
      <c r="N968" s="41"/>
      <c r="O968" s="41"/>
      <c r="P968" s="41"/>
      <c r="Q968" s="41"/>
      <c r="R968" s="41"/>
      <c r="S968" s="41"/>
      <c r="T968" s="41"/>
      <c r="U968" s="41"/>
      <c r="V968" s="41"/>
      <c r="W968" s="41"/>
      <c r="X968" s="41"/>
      <c r="Y968" s="41"/>
      <c r="Z968" s="41"/>
      <c r="AA968" s="41"/>
      <c r="AB968" s="41"/>
      <c r="AC968" s="41"/>
      <c r="AD968" s="41"/>
      <c r="AE968" s="41"/>
      <c r="AF968" s="41"/>
      <c r="AG968" s="41"/>
      <c r="AH968" s="41"/>
      <c r="AI968" s="41"/>
    </row>
    <row r="969" spans="1:35" ht="30" customHeight="1">
      <c r="A969" s="41"/>
      <c r="B969" s="41"/>
      <c r="C969" s="41"/>
      <c r="D969" s="41"/>
      <c r="E969" s="121"/>
      <c r="F969" s="122"/>
      <c r="G969" s="122"/>
      <c r="H969" s="41"/>
      <c r="I969" s="41"/>
      <c r="J969" s="41"/>
      <c r="K969" s="41"/>
      <c r="L969" s="41"/>
      <c r="M969" s="41"/>
      <c r="N969" s="41"/>
      <c r="O969" s="41"/>
      <c r="P969" s="41"/>
      <c r="Q969" s="41"/>
      <c r="R969" s="41"/>
      <c r="S969" s="41"/>
      <c r="T969" s="41"/>
      <c r="U969" s="41"/>
      <c r="V969" s="41"/>
      <c r="W969" s="41"/>
      <c r="X969" s="41"/>
      <c r="Y969" s="41"/>
      <c r="Z969" s="41"/>
      <c r="AA969" s="41"/>
      <c r="AB969" s="41"/>
      <c r="AC969" s="41"/>
      <c r="AD969" s="41"/>
      <c r="AE969" s="41"/>
      <c r="AF969" s="41"/>
      <c r="AG969" s="41"/>
      <c r="AH969" s="41"/>
      <c r="AI969" s="41"/>
    </row>
    <row r="970" spans="1:35" ht="30" customHeight="1">
      <c r="A970" s="41"/>
      <c r="B970" s="41"/>
      <c r="C970" s="41"/>
      <c r="D970" s="41"/>
      <c r="E970" s="121"/>
      <c r="F970" s="122"/>
      <c r="G970" s="122"/>
      <c r="H970" s="41"/>
      <c r="I970" s="41"/>
      <c r="J970" s="41"/>
      <c r="K970" s="41"/>
      <c r="L970" s="41"/>
      <c r="M970" s="41"/>
      <c r="N970" s="41"/>
      <c r="O970" s="41"/>
      <c r="P970" s="41"/>
      <c r="Q970" s="41"/>
      <c r="R970" s="41"/>
      <c r="S970" s="41"/>
      <c r="T970" s="41"/>
      <c r="U970" s="41"/>
      <c r="V970" s="41"/>
      <c r="W970" s="41"/>
      <c r="X970" s="41"/>
      <c r="Y970" s="41"/>
      <c r="Z970" s="41"/>
      <c r="AA970" s="41"/>
      <c r="AB970" s="41"/>
      <c r="AC970" s="41"/>
      <c r="AD970" s="41"/>
      <c r="AE970" s="41"/>
      <c r="AF970" s="41"/>
      <c r="AG970" s="41"/>
      <c r="AH970" s="41"/>
      <c r="AI970" s="41"/>
    </row>
    <row r="971" spans="1:35" ht="30" customHeight="1">
      <c r="A971" s="41"/>
      <c r="B971" s="41"/>
      <c r="C971" s="41"/>
      <c r="D971" s="41"/>
      <c r="E971" s="121"/>
      <c r="F971" s="122"/>
      <c r="G971" s="122"/>
      <c r="H971" s="41"/>
      <c r="I971" s="41"/>
      <c r="J971" s="41"/>
      <c r="K971" s="41"/>
      <c r="L971" s="41"/>
      <c r="M971" s="41"/>
      <c r="N971" s="41"/>
      <c r="O971" s="41"/>
      <c r="P971" s="41"/>
      <c r="Q971" s="41"/>
      <c r="R971" s="41"/>
      <c r="S971" s="41"/>
      <c r="T971" s="41"/>
      <c r="U971" s="41"/>
      <c r="V971" s="41"/>
      <c r="W971" s="41"/>
      <c r="X971" s="41"/>
      <c r="Y971" s="41"/>
      <c r="Z971" s="41"/>
      <c r="AA971" s="41"/>
      <c r="AB971" s="41"/>
      <c r="AC971" s="41"/>
      <c r="AD971" s="41"/>
      <c r="AE971" s="41"/>
      <c r="AF971" s="41"/>
      <c r="AG971" s="41"/>
      <c r="AH971" s="41"/>
      <c r="AI971" s="41"/>
    </row>
    <row r="972" spans="1:35" ht="30" customHeight="1">
      <c r="A972" s="41"/>
      <c r="B972" s="41"/>
      <c r="C972" s="41"/>
      <c r="D972" s="41"/>
      <c r="E972" s="121"/>
      <c r="F972" s="122"/>
      <c r="G972" s="122"/>
      <c r="H972" s="41"/>
      <c r="I972" s="41"/>
      <c r="J972" s="41"/>
      <c r="K972" s="41"/>
      <c r="L972" s="41"/>
      <c r="M972" s="41"/>
      <c r="N972" s="41"/>
      <c r="O972" s="41"/>
      <c r="P972" s="41"/>
      <c r="Q972" s="41"/>
      <c r="R972" s="41"/>
      <c r="S972" s="41"/>
      <c r="T972" s="41"/>
      <c r="U972" s="41"/>
      <c r="V972" s="41"/>
      <c r="W972" s="41"/>
      <c r="X972" s="41"/>
      <c r="Y972" s="41"/>
      <c r="Z972" s="41"/>
      <c r="AA972" s="41"/>
      <c r="AB972" s="41"/>
      <c r="AC972" s="41"/>
      <c r="AD972" s="41"/>
      <c r="AE972" s="41"/>
      <c r="AF972" s="41"/>
      <c r="AG972" s="41"/>
      <c r="AH972" s="41"/>
      <c r="AI972" s="41"/>
    </row>
    <row r="973" spans="1:35" ht="30" customHeight="1">
      <c r="A973" s="41"/>
      <c r="B973" s="41"/>
      <c r="C973" s="41"/>
      <c r="D973" s="41"/>
      <c r="E973" s="121"/>
      <c r="F973" s="122"/>
      <c r="G973" s="122"/>
      <c r="H973" s="41"/>
      <c r="I973" s="41"/>
      <c r="J973" s="41"/>
      <c r="K973" s="41"/>
      <c r="L973" s="41"/>
      <c r="M973" s="41"/>
      <c r="N973" s="41"/>
      <c r="O973" s="41"/>
      <c r="P973" s="41"/>
      <c r="Q973" s="41"/>
      <c r="R973" s="41"/>
      <c r="S973" s="41"/>
      <c r="T973" s="41"/>
      <c r="U973" s="41"/>
      <c r="V973" s="41"/>
      <c r="W973" s="41"/>
      <c r="X973" s="41"/>
      <c r="Y973" s="41"/>
      <c r="Z973" s="41"/>
      <c r="AA973" s="41"/>
      <c r="AB973" s="41"/>
      <c r="AC973" s="41"/>
      <c r="AD973" s="41"/>
      <c r="AE973" s="41"/>
      <c r="AF973" s="41"/>
      <c r="AG973" s="41"/>
      <c r="AH973" s="41"/>
      <c r="AI973" s="41"/>
    </row>
    <row r="974" spans="1:35" ht="30" customHeight="1">
      <c r="A974" s="41"/>
      <c r="B974" s="41"/>
      <c r="C974" s="41"/>
      <c r="D974" s="41"/>
      <c r="E974" s="121"/>
      <c r="F974" s="122"/>
      <c r="G974" s="122"/>
      <c r="H974" s="41"/>
      <c r="I974" s="41"/>
      <c r="J974" s="41"/>
      <c r="K974" s="41"/>
      <c r="L974" s="41"/>
      <c r="M974" s="41"/>
      <c r="N974" s="41"/>
      <c r="O974" s="41"/>
      <c r="P974" s="41"/>
      <c r="Q974" s="41"/>
      <c r="R974" s="41"/>
      <c r="S974" s="41"/>
      <c r="T974" s="41"/>
      <c r="U974" s="41"/>
      <c r="V974" s="41"/>
      <c r="W974" s="41"/>
      <c r="X974" s="41"/>
      <c r="Y974" s="41"/>
      <c r="Z974" s="41"/>
      <c r="AA974" s="41"/>
      <c r="AB974" s="41"/>
      <c r="AC974" s="41"/>
      <c r="AD974" s="41"/>
      <c r="AE974" s="41"/>
      <c r="AF974" s="41"/>
      <c r="AG974" s="41"/>
      <c r="AH974" s="41"/>
      <c r="AI974" s="41"/>
    </row>
    <row r="975" spans="1:35" ht="30" customHeight="1">
      <c r="A975" s="41"/>
      <c r="B975" s="41"/>
      <c r="C975" s="41"/>
      <c r="D975" s="41"/>
      <c r="E975" s="121"/>
      <c r="F975" s="122"/>
      <c r="G975" s="122"/>
      <c r="H975" s="41"/>
      <c r="I975" s="41"/>
      <c r="J975" s="41"/>
      <c r="K975" s="41"/>
      <c r="L975" s="41"/>
      <c r="M975" s="41"/>
      <c r="N975" s="41"/>
      <c r="O975" s="41"/>
      <c r="P975" s="41"/>
      <c r="Q975" s="41"/>
      <c r="R975" s="41"/>
      <c r="S975" s="41"/>
      <c r="T975" s="41"/>
      <c r="U975" s="41"/>
      <c r="V975" s="41"/>
      <c r="W975" s="41"/>
      <c r="X975" s="41"/>
      <c r="Y975" s="41"/>
      <c r="Z975" s="41"/>
      <c r="AA975" s="41"/>
      <c r="AB975" s="41"/>
      <c r="AC975" s="41"/>
      <c r="AD975" s="41"/>
      <c r="AE975" s="41"/>
      <c r="AF975" s="41"/>
      <c r="AG975" s="41"/>
      <c r="AH975" s="41"/>
      <c r="AI975" s="41"/>
    </row>
    <row r="976" spans="1:35" ht="30" customHeight="1">
      <c r="A976" s="41"/>
      <c r="B976" s="41"/>
      <c r="C976" s="41"/>
      <c r="D976" s="41"/>
      <c r="E976" s="121"/>
      <c r="F976" s="122"/>
      <c r="G976" s="122"/>
      <c r="H976" s="41"/>
      <c r="I976" s="41"/>
      <c r="J976" s="41"/>
      <c r="K976" s="41"/>
      <c r="L976" s="41"/>
      <c r="M976" s="41"/>
      <c r="N976" s="41"/>
      <c r="O976" s="41"/>
      <c r="P976" s="41"/>
      <c r="Q976" s="41"/>
      <c r="R976" s="41"/>
      <c r="S976" s="41"/>
      <c r="T976" s="41"/>
      <c r="U976" s="41"/>
      <c r="V976" s="41"/>
      <c r="W976" s="41"/>
      <c r="X976" s="41"/>
      <c r="Y976" s="41"/>
      <c r="Z976" s="41"/>
      <c r="AA976" s="41"/>
      <c r="AB976" s="41"/>
      <c r="AC976" s="41"/>
      <c r="AD976" s="41"/>
      <c r="AE976" s="41"/>
      <c r="AF976" s="41"/>
      <c r="AG976" s="41"/>
      <c r="AH976" s="41"/>
      <c r="AI976" s="41"/>
    </row>
    <row r="977" spans="1:35" ht="30" customHeight="1">
      <c r="A977" s="41"/>
      <c r="B977" s="41"/>
      <c r="C977" s="41"/>
      <c r="D977" s="41"/>
      <c r="E977" s="121"/>
      <c r="F977" s="122"/>
      <c r="G977" s="122"/>
      <c r="H977" s="41"/>
      <c r="I977" s="41"/>
      <c r="J977" s="41"/>
      <c r="K977" s="41"/>
      <c r="L977" s="41"/>
      <c r="M977" s="41"/>
      <c r="N977" s="41"/>
      <c r="O977" s="41"/>
      <c r="P977" s="41"/>
      <c r="Q977" s="41"/>
      <c r="R977" s="41"/>
      <c r="S977" s="41"/>
      <c r="T977" s="41"/>
      <c r="U977" s="41"/>
      <c r="V977" s="41"/>
      <c r="W977" s="41"/>
      <c r="X977" s="41"/>
      <c r="Y977" s="41"/>
      <c r="Z977" s="41"/>
      <c r="AA977" s="41"/>
      <c r="AB977" s="41"/>
      <c r="AC977" s="41"/>
      <c r="AD977" s="41"/>
      <c r="AE977" s="41"/>
      <c r="AF977" s="41"/>
      <c r="AG977" s="41"/>
      <c r="AH977" s="41"/>
      <c r="AI977" s="41"/>
    </row>
    <row r="978" spans="1:35" ht="30" customHeight="1">
      <c r="A978" s="41"/>
      <c r="B978" s="41"/>
      <c r="C978" s="41"/>
      <c r="D978" s="41"/>
      <c r="E978" s="121"/>
      <c r="F978" s="122"/>
      <c r="G978" s="122"/>
      <c r="H978" s="41"/>
      <c r="I978" s="41"/>
      <c r="J978" s="41"/>
      <c r="K978" s="41"/>
      <c r="L978" s="41"/>
      <c r="M978" s="41"/>
      <c r="N978" s="41"/>
      <c r="O978" s="41"/>
      <c r="P978" s="41"/>
      <c r="Q978" s="41"/>
      <c r="R978" s="41"/>
      <c r="S978" s="41"/>
      <c r="T978" s="41"/>
      <c r="U978" s="41"/>
      <c r="V978" s="41"/>
      <c r="W978" s="41"/>
      <c r="X978" s="41"/>
      <c r="Y978" s="41"/>
      <c r="Z978" s="41"/>
      <c r="AA978" s="41"/>
      <c r="AB978" s="41"/>
      <c r="AC978" s="41"/>
      <c r="AD978" s="41"/>
      <c r="AE978" s="41"/>
      <c r="AF978" s="41"/>
      <c r="AG978" s="41"/>
      <c r="AH978" s="41"/>
      <c r="AI978" s="41"/>
    </row>
    <row r="979" spans="1:35" ht="30" customHeight="1">
      <c r="A979" s="41"/>
      <c r="B979" s="41"/>
      <c r="C979" s="41"/>
      <c r="D979" s="41"/>
      <c r="E979" s="121"/>
      <c r="F979" s="122"/>
      <c r="G979" s="122"/>
      <c r="H979" s="41"/>
      <c r="I979" s="41"/>
      <c r="J979" s="41"/>
      <c r="K979" s="41"/>
      <c r="L979" s="41"/>
      <c r="M979" s="41"/>
      <c r="N979" s="41"/>
      <c r="O979" s="41"/>
      <c r="P979" s="41"/>
      <c r="Q979" s="41"/>
      <c r="R979" s="41"/>
      <c r="S979" s="41"/>
      <c r="T979" s="41"/>
      <c r="U979" s="41"/>
      <c r="V979" s="41"/>
      <c r="W979" s="41"/>
      <c r="X979" s="41"/>
      <c r="Y979" s="41"/>
      <c r="Z979" s="41"/>
      <c r="AA979" s="41"/>
      <c r="AB979" s="41"/>
      <c r="AC979" s="41"/>
      <c r="AD979" s="41"/>
      <c r="AE979" s="41"/>
      <c r="AF979" s="41"/>
      <c r="AG979" s="41"/>
      <c r="AH979" s="41"/>
      <c r="AI979" s="41"/>
    </row>
    <row r="980" spans="1:35" ht="30" customHeight="1">
      <c r="A980" s="41"/>
      <c r="B980" s="41"/>
      <c r="C980" s="41"/>
      <c r="D980" s="41"/>
      <c r="E980" s="121"/>
      <c r="F980" s="122"/>
      <c r="G980" s="122"/>
      <c r="H980" s="41"/>
      <c r="I980" s="41"/>
      <c r="J980" s="41"/>
      <c r="K980" s="41"/>
      <c r="L980" s="41"/>
      <c r="M980" s="41"/>
      <c r="N980" s="41"/>
      <c r="O980" s="41"/>
      <c r="P980" s="41"/>
      <c r="Q980" s="41"/>
      <c r="R980" s="41"/>
      <c r="S980" s="41"/>
      <c r="T980" s="41"/>
      <c r="U980" s="41"/>
      <c r="V980" s="41"/>
      <c r="W980" s="41"/>
      <c r="X980" s="41"/>
      <c r="Y980" s="41"/>
      <c r="Z980" s="41"/>
      <c r="AA980" s="41"/>
      <c r="AB980" s="41"/>
      <c r="AC980" s="41"/>
      <c r="AD980" s="41"/>
      <c r="AE980" s="41"/>
      <c r="AF980" s="41"/>
      <c r="AG980" s="41"/>
      <c r="AH980" s="41"/>
      <c r="AI980" s="41"/>
    </row>
    <row r="981" spans="1:35" ht="30" customHeight="1">
      <c r="A981" s="41"/>
      <c r="B981" s="41"/>
      <c r="C981" s="41"/>
      <c r="D981" s="41"/>
      <c r="E981" s="121"/>
      <c r="F981" s="122"/>
      <c r="G981" s="122"/>
      <c r="H981" s="41"/>
      <c r="I981" s="41"/>
      <c r="J981" s="41"/>
      <c r="K981" s="41"/>
      <c r="L981" s="41"/>
      <c r="M981" s="41"/>
      <c r="N981" s="41"/>
      <c r="O981" s="41"/>
      <c r="P981" s="41"/>
      <c r="Q981" s="41"/>
      <c r="R981" s="41"/>
      <c r="S981" s="41"/>
      <c r="T981" s="41"/>
      <c r="U981" s="41"/>
      <c r="V981" s="41"/>
      <c r="W981" s="41"/>
      <c r="X981" s="41"/>
      <c r="Y981" s="41"/>
      <c r="Z981" s="41"/>
      <c r="AA981" s="41"/>
      <c r="AB981" s="41"/>
      <c r="AC981" s="41"/>
      <c r="AD981" s="41"/>
      <c r="AE981" s="41"/>
      <c r="AF981" s="41"/>
      <c r="AG981" s="41"/>
      <c r="AH981" s="41"/>
      <c r="AI981" s="41"/>
    </row>
    <row r="982" spans="1:35" ht="30" customHeight="1">
      <c r="A982" s="41"/>
      <c r="B982" s="41"/>
      <c r="C982" s="41"/>
      <c r="D982" s="41"/>
      <c r="E982" s="121"/>
      <c r="F982" s="122"/>
      <c r="G982" s="122"/>
      <c r="H982" s="41"/>
      <c r="I982" s="41"/>
      <c r="J982" s="41"/>
      <c r="K982" s="41"/>
      <c r="L982" s="41"/>
      <c r="M982" s="41"/>
      <c r="N982" s="41"/>
      <c r="O982" s="41"/>
      <c r="P982" s="41"/>
      <c r="Q982" s="41"/>
      <c r="R982" s="41"/>
      <c r="S982" s="41"/>
      <c r="T982" s="41"/>
      <c r="U982" s="41"/>
      <c r="V982" s="41"/>
      <c r="W982" s="41"/>
      <c r="X982" s="41"/>
      <c r="Y982" s="41"/>
      <c r="Z982" s="41"/>
      <c r="AA982" s="41"/>
      <c r="AB982" s="41"/>
      <c r="AC982" s="41"/>
      <c r="AD982" s="41"/>
      <c r="AE982" s="41"/>
      <c r="AF982" s="41"/>
      <c r="AG982" s="41"/>
      <c r="AH982" s="41"/>
      <c r="AI982" s="41"/>
    </row>
    <row r="983" spans="1:35" ht="30" customHeight="1">
      <c r="A983" s="41"/>
      <c r="B983" s="41"/>
      <c r="C983" s="41"/>
      <c r="D983" s="41"/>
      <c r="E983" s="121"/>
      <c r="F983" s="122"/>
      <c r="G983" s="122"/>
      <c r="H983" s="41"/>
      <c r="I983" s="41"/>
      <c r="J983" s="41"/>
      <c r="K983" s="41"/>
      <c r="L983" s="41"/>
      <c r="M983" s="41"/>
      <c r="N983" s="41"/>
      <c r="O983" s="41"/>
      <c r="P983" s="41"/>
      <c r="Q983" s="41"/>
      <c r="R983" s="41"/>
      <c r="S983" s="41"/>
      <c r="T983" s="41"/>
      <c r="U983" s="41"/>
      <c r="V983" s="41"/>
      <c r="W983" s="41"/>
      <c r="X983" s="41"/>
      <c r="Y983" s="41"/>
      <c r="Z983" s="41"/>
      <c r="AA983" s="41"/>
      <c r="AB983" s="41"/>
      <c r="AC983" s="41"/>
      <c r="AD983" s="41"/>
      <c r="AE983" s="41"/>
      <c r="AF983" s="41"/>
      <c r="AG983" s="41"/>
      <c r="AH983" s="41"/>
      <c r="AI983" s="41"/>
    </row>
    <row r="984" spans="1:35" ht="30" customHeight="1">
      <c r="A984" s="41"/>
      <c r="B984" s="41"/>
      <c r="C984" s="41"/>
      <c r="D984" s="41"/>
      <c r="E984" s="121"/>
      <c r="F984" s="122"/>
      <c r="G984" s="122"/>
      <c r="H984" s="41"/>
      <c r="I984" s="41"/>
      <c r="J984" s="41"/>
      <c r="K984" s="41"/>
      <c r="L984" s="41"/>
      <c r="M984" s="41"/>
      <c r="N984" s="41"/>
      <c r="O984" s="41"/>
      <c r="P984" s="41"/>
      <c r="Q984" s="41"/>
      <c r="R984" s="41"/>
      <c r="S984" s="41"/>
      <c r="T984" s="41"/>
      <c r="U984" s="41"/>
      <c r="V984" s="41"/>
      <c r="W984" s="41"/>
      <c r="X984" s="41"/>
      <c r="Y984" s="41"/>
      <c r="Z984" s="41"/>
      <c r="AA984" s="41"/>
      <c r="AB984" s="41"/>
      <c r="AC984" s="41"/>
      <c r="AD984" s="41"/>
      <c r="AE984" s="41"/>
      <c r="AF984" s="41"/>
      <c r="AG984" s="41"/>
      <c r="AH984" s="41"/>
      <c r="AI984" s="41"/>
    </row>
    <row r="985" spans="1:35" ht="30" customHeight="1">
      <c r="A985" s="41"/>
      <c r="B985" s="41"/>
      <c r="C985" s="41"/>
      <c r="D985" s="41"/>
      <c r="E985" s="121"/>
      <c r="F985" s="122"/>
      <c r="G985" s="122"/>
      <c r="H985" s="41"/>
      <c r="I985" s="41"/>
      <c r="J985" s="41"/>
      <c r="K985" s="41"/>
      <c r="L985" s="41"/>
      <c r="M985" s="41"/>
      <c r="N985" s="41"/>
      <c r="O985" s="41"/>
      <c r="P985" s="41"/>
      <c r="Q985" s="41"/>
      <c r="R985" s="41"/>
      <c r="S985" s="41"/>
      <c r="T985" s="41"/>
      <c r="U985" s="41"/>
      <c r="V985" s="41"/>
      <c r="W985" s="41"/>
      <c r="X985" s="41"/>
      <c r="Y985" s="41"/>
      <c r="Z985" s="41"/>
      <c r="AA985" s="41"/>
      <c r="AB985" s="41"/>
      <c r="AC985" s="41"/>
      <c r="AD985" s="41"/>
      <c r="AE985" s="41"/>
      <c r="AF985" s="41"/>
      <c r="AG985" s="41"/>
      <c r="AH985" s="41"/>
      <c r="AI985" s="41"/>
    </row>
    <row r="986" spans="1:35" ht="30" customHeight="1">
      <c r="A986" s="41"/>
      <c r="B986" s="41"/>
      <c r="C986" s="41"/>
      <c r="D986" s="41"/>
      <c r="E986" s="121"/>
      <c r="F986" s="122"/>
      <c r="G986" s="122"/>
      <c r="H986" s="41"/>
      <c r="I986" s="41"/>
      <c r="J986" s="41"/>
      <c r="K986" s="41"/>
      <c r="L986" s="41"/>
      <c r="M986" s="41"/>
      <c r="N986" s="41"/>
      <c r="O986" s="41"/>
      <c r="P986" s="41"/>
      <c r="Q986" s="41"/>
      <c r="R986" s="41"/>
      <c r="S986" s="41"/>
      <c r="T986" s="41"/>
      <c r="U986" s="41"/>
      <c r="V986" s="41"/>
      <c r="W986" s="41"/>
      <c r="X986" s="41"/>
      <c r="Y986" s="41"/>
      <c r="Z986" s="41"/>
      <c r="AA986" s="41"/>
      <c r="AB986" s="41"/>
      <c r="AC986" s="41"/>
      <c r="AD986" s="41"/>
      <c r="AE986" s="41"/>
      <c r="AF986" s="41"/>
      <c r="AG986" s="41"/>
      <c r="AH986" s="41"/>
      <c r="AI986" s="41"/>
    </row>
    <row r="987" spans="1:35" ht="30" customHeight="1">
      <c r="A987" s="41"/>
      <c r="B987" s="41"/>
      <c r="C987" s="41"/>
      <c r="D987" s="41"/>
      <c r="E987" s="121"/>
      <c r="F987" s="122"/>
      <c r="G987" s="122"/>
      <c r="H987" s="41"/>
      <c r="I987" s="41"/>
      <c r="J987" s="41"/>
      <c r="K987" s="41"/>
      <c r="L987" s="41"/>
      <c r="M987" s="41"/>
      <c r="N987" s="41"/>
      <c r="O987" s="41"/>
      <c r="P987" s="41"/>
      <c r="Q987" s="41"/>
      <c r="R987" s="41"/>
      <c r="S987" s="41"/>
      <c r="T987" s="41"/>
      <c r="U987" s="41"/>
      <c r="V987" s="41"/>
      <c r="W987" s="41"/>
      <c r="X987" s="41"/>
      <c r="Y987" s="41"/>
      <c r="Z987" s="41"/>
      <c r="AA987" s="41"/>
      <c r="AB987" s="41"/>
      <c r="AC987" s="41"/>
      <c r="AD987" s="41"/>
      <c r="AE987" s="41"/>
      <c r="AF987" s="41"/>
      <c r="AG987" s="41"/>
      <c r="AH987" s="41"/>
      <c r="AI987" s="41"/>
    </row>
    <row r="988" spans="1:35" ht="30" customHeight="1">
      <c r="A988" s="41"/>
      <c r="B988" s="41"/>
      <c r="C988" s="41"/>
      <c r="D988" s="41"/>
      <c r="E988" s="121"/>
      <c r="F988" s="122"/>
      <c r="G988" s="122"/>
      <c r="H988" s="41"/>
      <c r="I988" s="41"/>
      <c r="J988" s="41"/>
      <c r="K988" s="41"/>
      <c r="L988" s="41"/>
      <c r="M988" s="41"/>
      <c r="N988" s="41"/>
      <c r="O988" s="41"/>
      <c r="P988" s="41"/>
      <c r="Q988" s="41"/>
      <c r="R988" s="41"/>
      <c r="S988" s="41"/>
      <c r="T988" s="41"/>
      <c r="U988" s="41"/>
      <c r="V988" s="41"/>
      <c r="W988" s="41"/>
      <c r="X988" s="41"/>
      <c r="Y988" s="41"/>
      <c r="Z988" s="41"/>
      <c r="AA988" s="41"/>
      <c r="AB988" s="41"/>
      <c r="AC988" s="41"/>
      <c r="AD988" s="41"/>
      <c r="AE988" s="41"/>
      <c r="AF988" s="41"/>
      <c r="AG988" s="41"/>
      <c r="AH988" s="41"/>
      <c r="AI988" s="41"/>
    </row>
    <row r="989" spans="1:35" ht="30" customHeight="1">
      <c r="A989" s="41"/>
      <c r="B989" s="41"/>
      <c r="C989" s="41"/>
      <c r="D989" s="41"/>
      <c r="E989" s="121"/>
      <c r="F989" s="122"/>
      <c r="G989" s="122"/>
      <c r="H989" s="41"/>
      <c r="I989" s="41"/>
      <c r="J989" s="41"/>
      <c r="K989" s="41"/>
      <c r="L989" s="41"/>
      <c r="M989" s="41"/>
      <c r="N989" s="41"/>
      <c r="O989" s="41"/>
      <c r="P989" s="41"/>
      <c r="Q989" s="41"/>
      <c r="R989" s="41"/>
      <c r="S989" s="41"/>
      <c r="T989" s="41"/>
      <c r="U989" s="41"/>
      <c r="V989" s="41"/>
      <c r="W989" s="41"/>
      <c r="X989" s="41"/>
      <c r="Y989" s="41"/>
      <c r="Z989" s="41"/>
      <c r="AA989" s="41"/>
      <c r="AB989" s="41"/>
      <c r="AC989" s="41"/>
      <c r="AD989" s="41"/>
      <c r="AE989" s="41"/>
      <c r="AF989" s="41"/>
      <c r="AG989" s="41"/>
      <c r="AH989" s="41"/>
      <c r="AI989" s="41"/>
    </row>
    <row r="990" spans="1:35" ht="30" customHeight="1">
      <c r="A990" s="41"/>
      <c r="B990" s="41"/>
      <c r="C990" s="41"/>
      <c r="D990" s="41"/>
      <c r="E990" s="121"/>
      <c r="F990" s="122"/>
      <c r="G990" s="122"/>
      <c r="H990" s="41"/>
      <c r="I990" s="41"/>
      <c r="J990" s="41"/>
      <c r="K990" s="41"/>
      <c r="L990" s="41"/>
      <c r="M990" s="41"/>
      <c r="N990" s="41"/>
      <c r="O990" s="41"/>
      <c r="P990" s="41"/>
      <c r="Q990" s="41"/>
      <c r="R990" s="41"/>
      <c r="S990" s="41"/>
      <c r="T990" s="41"/>
      <c r="U990" s="41"/>
      <c r="V990" s="41"/>
      <c r="W990" s="41"/>
      <c r="X990" s="41"/>
      <c r="Y990" s="41"/>
      <c r="Z990" s="41"/>
      <c r="AA990" s="41"/>
      <c r="AB990" s="41"/>
      <c r="AC990" s="41"/>
      <c r="AD990" s="41"/>
      <c r="AE990" s="41"/>
      <c r="AF990" s="41"/>
      <c r="AG990" s="41"/>
      <c r="AH990" s="41"/>
      <c r="AI990" s="41"/>
    </row>
    <row r="991" spans="1:35" ht="30" customHeight="1">
      <c r="A991" s="41"/>
      <c r="B991" s="41"/>
      <c r="C991" s="41"/>
      <c r="D991" s="41"/>
      <c r="E991" s="121"/>
      <c r="F991" s="122"/>
      <c r="G991" s="122"/>
      <c r="H991" s="41"/>
      <c r="I991" s="41"/>
      <c r="J991" s="41"/>
      <c r="K991" s="41"/>
      <c r="L991" s="41"/>
      <c r="M991" s="41"/>
      <c r="N991" s="41"/>
      <c r="O991" s="41"/>
      <c r="P991" s="41"/>
      <c r="Q991" s="41"/>
      <c r="R991" s="41"/>
      <c r="S991" s="41"/>
      <c r="T991" s="41"/>
      <c r="U991" s="41"/>
      <c r="V991" s="41"/>
      <c r="W991" s="41"/>
      <c r="X991" s="41"/>
      <c r="Y991" s="41"/>
      <c r="Z991" s="41"/>
      <c r="AA991" s="41"/>
      <c r="AB991" s="41"/>
      <c r="AC991" s="41"/>
      <c r="AD991" s="41"/>
      <c r="AE991" s="41"/>
      <c r="AF991" s="41"/>
      <c r="AG991" s="41"/>
      <c r="AH991" s="41"/>
      <c r="AI991" s="41"/>
    </row>
    <row r="992" spans="1:35" ht="30" customHeight="1">
      <c r="A992" s="41"/>
      <c r="B992" s="41"/>
      <c r="C992" s="41"/>
      <c r="D992" s="41"/>
      <c r="E992" s="121"/>
      <c r="F992" s="122"/>
      <c r="G992" s="122"/>
      <c r="H992" s="41"/>
      <c r="I992" s="41"/>
      <c r="J992" s="41"/>
      <c r="K992" s="41"/>
      <c r="L992" s="41"/>
      <c r="M992" s="41"/>
      <c r="N992" s="41"/>
      <c r="O992" s="41"/>
      <c r="P992" s="41"/>
      <c r="Q992" s="41"/>
      <c r="R992" s="41"/>
      <c r="S992" s="41"/>
      <c r="T992" s="41"/>
      <c r="U992" s="41"/>
      <c r="V992" s="41"/>
      <c r="W992" s="41"/>
      <c r="X992" s="41"/>
      <c r="Y992" s="41"/>
      <c r="Z992" s="41"/>
      <c r="AA992" s="41"/>
      <c r="AB992" s="41"/>
      <c r="AC992" s="41"/>
      <c r="AD992" s="41"/>
      <c r="AE992" s="41"/>
      <c r="AF992" s="41"/>
      <c r="AG992" s="41"/>
      <c r="AH992" s="41"/>
      <c r="AI992" s="41"/>
    </row>
    <row r="993" spans="1:35" ht="30" customHeight="1">
      <c r="A993" s="41"/>
      <c r="B993" s="41"/>
      <c r="C993" s="41"/>
      <c r="D993" s="41"/>
      <c r="E993" s="121"/>
      <c r="F993" s="122"/>
      <c r="G993" s="122"/>
      <c r="H993" s="41"/>
      <c r="I993" s="41"/>
      <c r="J993" s="41"/>
      <c r="K993" s="41"/>
      <c r="L993" s="41"/>
      <c r="M993" s="41"/>
      <c r="N993" s="41"/>
      <c r="O993" s="41"/>
      <c r="P993" s="41"/>
      <c r="Q993" s="41"/>
      <c r="R993" s="41"/>
      <c r="S993" s="41"/>
      <c r="T993" s="41"/>
      <c r="U993" s="41"/>
      <c r="V993" s="41"/>
      <c r="W993" s="41"/>
      <c r="X993" s="41"/>
      <c r="Y993" s="41"/>
      <c r="Z993" s="41"/>
      <c r="AA993" s="41"/>
      <c r="AB993" s="41"/>
      <c r="AC993" s="41"/>
      <c r="AD993" s="41"/>
      <c r="AE993" s="41"/>
      <c r="AF993" s="41"/>
      <c r="AG993" s="41"/>
      <c r="AH993" s="41"/>
      <c r="AI993" s="41"/>
    </row>
    <row r="994" spans="1:35" ht="30" customHeight="1">
      <c r="A994" s="41"/>
      <c r="B994" s="41"/>
      <c r="C994" s="41"/>
      <c r="D994" s="41"/>
      <c r="E994" s="121"/>
      <c r="F994" s="122"/>
      <c r="G994" s="122"/>
      <c r="H994" s="41"/>
      <c r="I994" s="41"/>
      <c r="J994" s="41"/>
      <c r="K994" s="41"/>
      <c r="L994" s="41"/>
      <c r="M994" s="41"/>
      <c r="N994" s="41"/>
      <c r="O994" s="41"/>
      <c r="P994" s="41"/>
      <c r="Q994" s="41"/>
      <c r="R994" s="41"/>
      <c r="S994" s="41"/>
      <c r="T994" s="41"/>
      <c r="U994" s="41"/>
      <c r="V994" s="41"/>
      <c r="W994" s="41"/>
      <c r="X994" s="41"/>
      <c r="Y994" s="41"/>
      <c r="Z994" s="41"/>
      <c r="AA994" s="41"/>
      <c r="AB994" s="41"/>
      <c r="AC994" s="41"/>
      <c r="AD994" s="41"/>
      <c r="AE994" s="41"/>
      <c r="AF994" s="41"/>
      <c r="AG994" s="41"/>
      <c r="AH994" s="41"/>
      <c r="AI994" s="41"/>
    </row>
    <row r="995" spans="1:35" ht="30" customHeight="1">
      <c r="A995" s="41"/>
      <c r="B995" s="41"/>
      <c r="C995" s="41"/>
      <c r="D995" s="41"/>
      <c r="E995" s="121"/>
      <c r="F995" s="122"/>
      <c r="G995" s="122"/>
      <c r="H995" s="41"/>
      <c r="I995" s="41"/>
      <c r="J995" s="41"/>
      <c r="K995" s="41"/>
      <c r="L995" s="41"/>
      <c r="M995" s="41"/>
      <c r="N995" s="41"/>
      <c r="O995" s="41"/>
      <c r="P995" s="41"/>
      <c r="Q995" s="41"/>
      <c r="R995" s="41"/>
      <c r="S995" s="41"/>
      <c r="T995" s="41"/>
      <c r="U995" s="41"/>
      <c r="V995" s="41"/>
      <c r="W995" s="41"/>
      <c r="X995" s="41"/>
      <c r="Y995" s="41"/>
      <c r="Z995" s="41"/>
      <c r="AA995" s="41"/>
      <c r="AB995" s="41"/>
      <c r="AC995" s="41"/>
      <c r="AD995" s="41"/>
      <c r="AE995" s="41"/>
      <c r="AF995" s="41"/>
      <c r="AG995" s="41"/>
      <c r="AH995" s="41"/>
      <c r="AI995" s="41"/>
    </row>
    <row r="996" spans="1:35" ht="30" customHeight="1">
      <c r="A996" s="41"/>
      <c r="B996" s="41"/>
      <c r="C996" s="41"/>
      <c r="D996" s="41"/>
      <c r="E996" s="121"/>
      <c r="F996" s="122"/>
      <c r="G996" s="122"/>
      <c r="H996" s="41"/>
      <c r="I996" s="41"/>
      <c r="J996" s="41"/>
      <c r="K996" s="41"/>
      <c r="L996" s="41"/>
      <c r="M996" s="41"/>
      <c r="N996" s="41"/>
      <c r="O996" s="41"/>
      <c r="P996" s="41"/>
      <c r="Q996" s="41"/>
      <c r="R996" s="41"/>
      <c r="S996" s="41"/>
      <c r="T996" s="41"/>
      <c r="U996" s="41"/>
      <c r="V996" s="41"/>
      <c r="W996" s="41"/>
      <c r="X996" s="41"/>
      <c r="Y996" s="41"/>
      <c r="Z996" s="41"/>
      <c r="AA996" s="41"/>
      <c r="AB996" s="41"/>
      <c r="AC996" s="41"/>
      <c r="AD996" s="41"/>
      <c r="AE996" s="41"/>
      <c r="AF996" s="41"/>
      <c r="AG996" s="41"/>
      <c r="AH996" s="41"/>
      <c r="AI996" s="41"/>
    </row>
    <row r="997" spans="1:35" ht="30" customHeight="1">
      <c r="A997" s="41"/>
      <c r="B997" s="41"/>
      <c r="C997" s="41"/>
      <c r="D997" s="41"/>
      <c r="E997" s="121"/>
      <c r="F997" s="122"/>
      <c r="G997" s="122"/>
      <c r="H997" s="41"/>
      <c r="I997" s="41"/>
      <c r="J997" s="41"/>
      <c r="K997" s="41"/>
      <c r="L997" s="41"/>
      <c r="M997" s="41"/>
      <c r="N997" s="41"/>
      <c r="O997" s="41"/>
      <c r="P997" s="41"/>
      <c r="Q997" s="41"/>
      <c r="R997" s="41"/>
      <c r="S997" s="41"/>
      <c r="T997" s="41"/>
      <c r="U997" s="41"/>
      <c r="V997" s="41"/>
      <c r="W997" s="41"/>
      <c r="X997" s="41"/>
      <c r="Y997" s="41"/>
      <c r="Z997" s="41"/>
      <c r="AA997" s="41"/>
      <c r="AB997" s="41"/>
      <c r="AC997" s="41"/>
      <c r="AD997" s="41"/>
      <c r="AE997" s="41"/>
      <c r="AF997" s="41"/>
      <c r="AG997" s="41"/>
      <c r="AH997" s="41"/>
      <c r="AI997" s="41"/>
    </row>
    <row r="998" spans="1:35" ht="30" customHeight="1">
      <c r="A998" s="41"/>
      <c r="B998" s="41"/>
      <c r="C998" s="41"/>
      <c r="D998" s="41"/>
      <c r="E998" s="121"/>
      <c r="F998" s="122"/>
      <c r="G998" s="122"/>
      <c r="H998" s="41"/>
      <c r="I998" s="41"/>
      <c r="J998" s="41"/>
      <c r="K998" s="41"/>
      <c r="L998" s="41"/>
      <c r="M998" s="41"/>
      <c r="N998" s="41"/>
      <c r="O998" s="41"/>
      <c r="P998" s="41"/>
      <c r="Q998" s="41"/>
      <c r="R998" s="41"/>
      <c r="S998" s="41"/>
      <c r="T998" s="41"/>
      <c r="U998" s="41"/>
      <c r="V998" s="41"/>
      <c r="W998" s="41"/>
      <c r="X998" s="41"/>
      <c r="Y998" s="41"/>
      <c r="Z998" s="41"/>
      <c r="AA998" s="41"/>
      <c r="AB998" s="41"/>
      <c r="AC998" s="41"/>
      <c r="AD998" s="41"/>
      <c r="AE998" s="41"/>
      <c r="AF998" s="41"/>
      <c r="AG998" s="41"/>
      <c r="AH998" s="41"/>
      <c r="AI998" s="41"/>
    </row>
    <row r="999" spans="1:35" ht="30" customHeight="1">
      <c r="A999" s="41"/>
      <c r="B999" s="41"/>
      <c r="C999" s="41"/>
      <c r="D999" s="41"/>
      <c r="E999" s="121"/>
      <c r="F999" s="122"/>
      <c r="G999" s="122"/>
      <c r="H999" s="41"/>
      <c r="I999" s="41"/>
      <c r="J999" s="41"/>
      <c r="K999" s="41"/>
      <c r="L999" s="41"/>
      <c r="M999" s="41"/>
      <c r="N999" s="41"/>
      <c r="O999" s="41"/>
      <c r="P999" s="41"/>
      <c r="Q999" s="41"/>
      <c r="R999" s="41"/>
      <c r="S999" s="41"/>
      <c r="T999" s="41"/>
      <c r="U999" s="41"/>
      <c r="V999" s="41"/>
      <c r="W999" s="41"/>
      <c r="X999" s="41"/>
      <c r="Y999" s="41"/>
      <c r="Z999" s="41"/>
      <c r="AA999" s="41"/>
      <c r="AB999" s="41"/>
      <c r="AC999" s="41"/>
      <c r="AD999" s="41"/>
      <c r="AE999" s="41"/>
      <c r="AF999" s="41"/>
      <c r="AG999" s="41"/>
      <c r="AH999" s="41"/>
      <c r="AI999" s="41"/>
    </row>
    <row r="1000" spans="1:35" ht="30" customHeight="1">
      <c r="A1000" s="41"/>
      <c r="B1000" s="41"/>
      <c r="C1000" s="41"/>
      <c r="D1000" s="41"/>
      <c r="E1000" s="121"/>
      <c r="F1000" s="122"/>
      <c r="G1000" s="122"/>
      <c r="H1000" s="41"/>
      <c r="I1000" s="41"/>
      <c r="J1000" s="41"/>
      <c r="K1000" s="41"/>
      <c r="L1000" s="41"/>
      <c r="M1000" s="41"/>
      <c r="N1000" s="41"/>
      <c r="O1000" s="41"/>
      <c r="P1000" s="41"/>
      <c r="Q1000" s="41"/>
      <c r="R1000" s="41"/>
      <c r="S1000" s="41"/>
      <c r="T1000" s="41"/>
      <c r="U1000" s="41"/>
      <c r="V1000" s="41"/>
      <c r="W1000" s="41"/>
      <c r="X1000" s="41"/>
      <c r="Y1000" s="41"/>
      <c r="Z1000" s="41"/>
      <c r="AA1000" s="41"/>
      <c r="AB1000" s="41"/>
      <c r="AC1000" s="41"/>
      <c r="AD1000" s="41"/>
      <c r="AE1000" s="41"/>
      <c r="AF1000" s="41"/>
      <c r="AG1000" s="41"/>
      <c r="AH1000" s="41"/>
      <c r="AI1000" s="41"/>
    </row>
  </sheetData>
  <mergeCells count="1405">
    <mergeCell ref="B91:B93"/>
    <mergeCell ref="C91:C93"/>
    <mergeCell ref="D91:D93"/>
    <mergeCell ref="F91:F93"/>
    <mergeCell ref="G91:G93"/>
    <mergeCell ref="H91:H93"/>
    <mergeCell ref="B94:O95"/>
    <mergeCell ref="F98:O98"/>
    <mergeCell ref="E91:E93"/>
    <mergeCell ref="C98:E98"/>
    <mergeCell ref="B99:B100"/>
    <mergeCell ref="C99:C100"/>
    <mergeCell ref="D99:D100"/>
    <mergeCell ref="E99:E100"/>
    <mergeCell ref="F99:F100"/>
    <mergeCell ref="O104:O106"/>
    <mergeCell ref="B101:B103"/>
    <mergeCell ref="C101:C103"/>
    <mergeCell ref="D101:D103"/>
    <mergeCell ref="E101:E103"/>
    <mergeCell ref="F101:F103"/>
    <mergeCell ref="G101:G103"/>
    <mergeCell ref="H101:H103"/>
    <mergeCell ref="B104:B106"/>
    <mergeCell ref="C104:C106"/>
    <mergeCell ref="D104:D106"/>
    <mergeCell ref="E104:E106"/>
    <mergeCell ref="F104:F106"/>
    <mergeCell ref="G104:G106"/>
    <mergeCell ref="H104:H106"/>
    <mergeCell ref="B82:B84"/>
    <mergeCell ref="C82:C84"/>
    <mergeCell ref="D82:D84"/>
    <mergeCell ref="E82:E84"/>
    <mergeCell ref="F82:F84"/>
    <mergeCell ref="G82:G84"/>
    <mergeCell ref="H82:H84"/>
    <mergeCell ref="I88:I90"/>
    <mergeCell ref="N88:N90"/>
    <mergeCell ref="O88:O90"/>
    <mergeCell ref="B88:B90"/>
    <mergeCell ref="C88:C90"/>
    <mergeCell ref="D88:D90"/>
    <mergeCell ref="E88:E90"/>
    <mergeCell ref="I107:I109"/>
    <mergeCell ref="G88:G90"/>
    <mergeCell ref="H88:H90"/>
    <mergeCell ref="I91:I93"/>
    <mergeCell ref="N91:N93"/>
    <mergeCell ref="O91:O93"/>
    <mergeCell ref="G99:G100"/>
    <mergeCell ref="H99:H100"/>
    <mergeCell ref="I99:I100"/>
    <mergeCell ref="J99:M99"/>
    <mergeCell ref="N99:N100"/>
    <mergeCell ref="O99:O100"/>
    <mergeCell ref="J100:M100"/>
    <mergeCell ref="I101:I103"/>
    <mergeCell ref="I104:I106"/>
    <mergeCell ref="N104:N106"/>
    <mergeCell ref="F88:F90"/>
    <mergeCell ref="C107:C109"/>
    <mergeCell ref="C120:E120"/>
    <mergeCell ref="B113:B115"/>
    <mergeCell ref="B121:B122"/>
    <mergeCell ref="C121:C122"/>
    <mergeCell ref="D121:D122"/>
    <mergeCell ref="E121:E122"/>
    <mergeCell ref="F121:F122"/>
    <mergeCell ref="G121:G122"/>
    <mergeCell ref="D107:D109"/>
    <mergeCell ref="E107:E109"/>
    <mergeCell ref="F107:F109"/>
    <mergeCell ref="G107:G109"/>
    <mergeCell ref="H107:H109"/>
    <mergeCell ref="H110:H112"/>
    <mergeCell ref="I110:I112"/>
    <mergeCell ref="B107:B109"/>
    <mergeCell ref="B110:B112"/>
    <mergeCell ref="C110:C112"/>
    <mergeCell ref="D110:D112"/>
    <mergeCell ref="E110:E112"/>
    <mergeCell ref="F110:F112"/>
    <mergeCell ref="G110:G112"/>
    <mergeCell ref="I113:I115"/>
    <mergeCell ref="B116:O117"/>
    <mergeCell ref="N107:N109"/>
    <mergeCell ref="O107:O109"/>
    <mergeCell ref="N110:N112"/>
    <mergeCell ref="C113:C115"/>
    <mergeCell ref="D113:D115"/>
    <mergeCell ref="E113:E115"/>
    <mergeCell ref="N123:N125"/>
    <mergeCell ref="N126:N128"/>
    <mergeCell ref="O126:O128"/>
    <mergeCell ref="P126:P128"/>
    <mergeCell ref="Q126:Q128"/>
    <mergeCell ref="N129:N131"/>
    <mergeCell ref="O129:O131"/>
    <mergeCell ref="C129:C131"/>
    <mergeCell ref="D129:D131"/>
    <mergeCell ref="E129:E131"/>
    <mergeCell ref="F129:F131"/>
    <mergeCell ref="G129:G131"/>
    <mergeCell ref="H129:H131"/>
    <mergeCell ref="I129:I131"/>
    <mergeCell ref="B129:B131"/>
    <mergeCell ref="O123:O125"/>
    <mergeCell ref="P123:P125"/>
    <mergeCell ref="Q123:Q125"/>
    <mergeCell ref="C123:C125"/>
    <mergeCell ref="D123:D125"/>
    <mergeCell ref="E123:E125"/>
    <mergeCell ref="F123:F125"/>
    <mergeCell ref="G123:G125"/>
    <mergeCell ref="H123:H125"/>
    <mergeCell ref="I123:I125"/>
    <mergeCell ref="H126:H128"/>
    <mergeCell ref="I126:I128"/>
    <mergeCell ref="B123:B125"/>
    <mergeCell ref="B126:B128"/>
    <mergeCell ref="C126:C128"/>
    <mergeCell ref="B132:B134"/>
    <mergeCell ref="C132:C134"/>
    <mergeCell ref="D132:D134"/>
    <mergeCell ref="E132:E134"/>
    <mergeCell ref="F132:F134"/>
    <mergeCell ref="G132:G134"/>
    <mergeCell ref="R143:R144"/>
    <mergeCell ref="S143:S144"/>
    <mergeCell ref="N145:N147"/>
    <mergeCell ref="O145:O147"/>
    <mergeCell ref="P145:P147"/>
    <mergeCell ref="Q145:Q147"/>
    <mergeCell ref="R145:R147"/>
    <mergeCell ref="S145:S147"/>
    <mergeCell ref="B138:O139"/>
    <mergeCell ref="P138:Q138"/>
    <mergeCell ref="F142:O142"/>
    <mergeCell ref="P142:R142"/>
    <mergeCell ref="J143:M143"/>
    <mergeCell ref="N143:N144"/>
    <mergeCell ref="O143:O144"/>
    <mergeCell ref="J144:M144"/>
    <mergeCell ref="Q135:Q137"/>
    <mergeCell ref="P139:Q139"/>
    <mergeCell ref="N132:N134"/>
    <mergeCell ref="O132:O134"/>
    <mergeCell ref="P132:P134"/>
    <mergeCell ref="Q132:Q134"/>
    <mergeCell ref="N135:N137"/>
    <mergeCell ref="O135:O137"/>
    <mergeCell ref="P135:P137"/>
    <mergeCell ref="G143:G144"/>
    <mergeCell ref="D236:D238"/>
    <mergeCell ref="E236:E238"/>
    <mergeCell ref="F236:F238"/>
    <mergeCell ref="G236:G238"/>
    <mergeCell ref="H236:H238"/>
    <mergeCell ref="R154:R156"/>
    <mergeCell ref="S154:S156"/>
    <mergeCell ref="R157:R159"/>
    <mergeCell ref="S157:S159"/>
    <mergeCell ref="R167:R169"/>
    <mergeCell ref="S167:S169"/>
    <mergeCell ref="S170:S172"/>
    <mergeCell ref="R170:R172"/>
    <mergeCell ref="R173:R175"/>
    <mergeCell ref="R176:R178"/>
    <mergeCell ref="R179:R181"/>
    <mergeCell ref="R189:R191"/>
    <mergeCell ref="R192:R194"/>
    <mergeCell ref="R195:R197"/>
    <mergeCell ref="P157:P159"/>
    <mergeCell ref="Q157:Q159"/>
    <mergeCell ref="O201:O203"/>
    <mergeCell ref="P201:P203"/>
    <mergeCell ref="P198:P200"/>
    <mergeCell ref="Q198:Q200"/>
    <mergeCell ref="N201:N203"/>
    <mergeCell ref="O214:O216"/>
    <mergeCell ref="P214:P216"/>
    <mergeCell ref="Q201:Q203"/>
    <mergeCell ref="P205:Q205"/>
    <mergeCell ref="P182:Q182"/>
    <mergeCell ref="B182:O183"/>
    <mergeCell ref="S333:S335"/>
    <mergeCell ref="T314:T315"/>
    <mergeCell ref="T319:T320"/>
    <mergeCell ref="T321:T335"/>
    <mergeCell ref="T336:T337"/>
    <mergeCell ref="T277:T291"/>
    <mergeCell ref="S289:S291"/>
    <mergeCell ref="T292:T293"/>
    <mergeCell ref="T297:T298"/>
    <mergeCell ref="T299:T313"/>
    <mergeCell ref="S302:S304"/>
    <mergeCell ref="S305:S307"/>
    <mergeCell ref="I236:I238"/>
    <mergeCell ref="N236:N238"/>
    <mergeCell ref="O236:O238"/>
    <mergeCell ref="P236:P238"/>
    <mergeCell ref="Q236:Q238"/>
    <mergeCell ref="R236:R238"/>
    <mergeCell ref="S236:S238"/>
    <mergeCell ref="R255:R257"/>
    <mergeCell ref="Q239:Q241"/>
    <mergeCell ref="O242:O244"/>
    <mergeCell ref="P242:P244"/>
    <mergeCell ref="Q242:Q244"/>
    <mergeCell ref="N286:N288"/>
    <mergeCell ref="O286:O288"/>
    <mergeCell ref="P286:P288"/>
    <mergeCell ref="Q286:Q288"/>
    <mergeCell ref="R286:R288"/>
    <mergeCell ref="S286:S288"/>
    <mergeCell ref="P327:P329"/>
    <mergeCell ref="Q327:Q329"/>
    <mergeCell ref="S209:S210"/>
    <mergeCell ref="T123:T137"/>
    <mergeCell ref="R126:R128"/>
    <mergeCell ref="S126:S128"/>
    <mergeCell ref="S129:S131"/>
    <mergeCell ref="S132:S134"/>
    <mergeCell ref="R135:R137"/>
    <mergeCell ref="S135:S137"/>
    <mergeCell ref="R148:R150"/>
    <mergeCell ref="S148:S150"/>
    <mergeCell ref="R151:R153"/>
    <mergeCell ref="S151:S153"/>
    <mergeCell ref="T138:T139"/>
    <mergeCell ref="T143:T144"/>
    <mergeCell ref="T145:T159"/>
    <mergeCell ref="R123:R125"/>
    <mergeCell ref="S123:S125"/>
    <mergeCell ref="R129:R131"/>
    <mergeCell ref="R132:R134"/>
    <mergeCell ref="P186:R186"/>
    <mergeCell ref="P129:P131"/>
    <mergeCell ref="Q129:Q131"/>
    <mergeCell ref="S330:S332"/>
    <mergeCell ref="T160:T161"/>
    <mergeCell ref="T165:T166"/>
    <mergeCell ref="T167:T181"/>
    <mergeCell ref="T182:T183"/>
    <mergeCell ref="R198:R200"/>
    <mergeCell ref="R201:R203"/>
    <mergeCell ref="R211:R213"/>
    <mergeCell ref="R214:R216"/>
    <mergeCell ref="S214:S216"/>
    <mergeCell ref="R217:R219"/>
    <mergeCell ref="S217:S219"/>
    <mergeCell ref="T187:T188"/>
    <mergeCell ref="T189:T203"/>
    <mergeCell ref="T204:T205"/>
    <mergeCell ref="T209:T210"/>
    <mergeCell ref="T211:T225"/>
    <mergeCell ref="T226:T227"/>
    <mergeCell ref="S220:S222"/>
    <mergeCell ref="S223:S225"/>
    <mergeCell ref="S165:S166"/>
    <mergeCell ref="S187:S188"/>
    <mergeCell ref="S201:S203"/>
    <mergeCell ref="S211:S213"/>
    <mergeCell ref="S173:S175"/>
    <mergeCell ref="S176:S178"/>
    <mergeCell ref="S179:S181"/>
    <mergeCell ref="S189:S191"/>
    <mergeCell ref="S192:S194"/>
    <mergeCell ref="S195:S197"/>
    <mergeCell ref="S198:S200"/>
    <mergeCell ref="R209:R210"/>
    <mergeCell ref="P104:P106"/>
    <mergeCell ref="T231:T232"/>
    <mergeCell ref="T233:T247"/>
    <mergeCell ref="T248:T249"/>
    <mergeCell ref="T253:T254"/>
    <mergeCell ref="T255:T269"/>
    <mergeCell ref="S258:S260"/>
    <mergeCell ref="T270:T271"/>
    <mergeCell ref="T275:T276"/>
    <mergeCell ref="R324:R326"/>
    <mergeCell ref="R327:R329"/>
    <mergeCell ref="R330:R332"/>
    <mergeCell ref="R333:R335"/>
    <mergeCell ref="R258:R260"/>
    <mergeCell ref="R261:R263"/>
    <mergeCell ref="R289:R291"/>
    <mergeCell ref="R302:R304"/>
    <mergeCell ref="R305:R307"/>
    <mergeCell ref="R308:R310"/>
    <mergeCell ref="R311:R313"/>
    <mergeCell ref="S239:S241"/>
    <mergeCell ref="S242:S244"/>
    <mergeCell ref="S245:S247"/>
    <mergeCell ref="S233:S235"/>
    <mergeCell ref="S255:S257"/>
    <mergeCell ref="R297:R298"/>
    <mergeCell ref="S297:S298"/>
    <mergeCell ref="P296:R296"/>
    <mergeCell ref="S308:S310"/>
    <mergeCell ref="S311:S313"/>
    <mergeCell ref="S324:S326"/>
    <mergeCell ref="S327:S329"/>
    <mergeCell ref="B236:B238"/>
    <mergeCell ref="C236:C238"/>
    <mergeCell ref="T121:T122"/>
    <mergeCell ref="N101:N103"/>
    <mergeCell ref="O101:O103"/>
    <mergeCell ref="P101:P103"/>
    <mergeCell ref="Q101:Q103"/>
    <mergeCell ref="R101:R103"/>
    <mergeCell ref="S101:S103"/>
    <mergeCell ref="T101:T115"/>
    <mergeCell ref="N113:N115"/>
    <mergeCell ref="O113:O115"/>
    <mergeCell ref="R113:R115"/>
    <mergeCell ref="S113:S115"/>
    <mergeCell ref="T116:T117"/>
    <mergeCell ref="Q104:Q106"/>
    <mergeCell ref="R104:R106"/>
    <mergeCell ref="S104:S106"/>
    <mergeCell ref="P107:P109"/>
    <mergeCell ref="Q107:Q109"/>
    <mergeCell ref="R107:R109"/>
    <mergeCell ref="S107:S109"/>
    <mergeCell ref="O110:O112"/>
    <mergeCell ref="F120:O120"/>
    <mergeCell ref="H121:H122"/>
    <mergeCell ref="I121:I122"/>
    <mergeCell ref="J121:M121"/>
    <mergeCell ref="N121:N122"/>
    <mergeCell ref="O121:O122"/>
    <mergeCell ref="J122:M122"/>
    <mergeCell ref="F113:F115"/>
    <mergeCell ref="G113:G115"/>
    <mergeCell ref="R239:R241"/>
    <mergeCell ref="N233:N235"/>
    <mergeCell ref="O233:O235"/>
    <mergeCell ref="P233:P235"/>
    <mergeCell ref="Q233:Q235"/>
    <mergeCell ref="R233:R235"/>
    <mergeCell ref="P220:P222"/>
    <mergeCell ref="Q220:Q222"/>
    <mergeCell ref="P223:P225"/>
    <mergeCell ref="Q223:Q225"/>
    <mergeCell ref="N214:N216"/>
    <mergeCell ref="N217:N219"/>
    <mergeCell ref="O217:O219"/>
    <mergeCell ref="P217:P219"/>
    <mergeCell ref="Q217:Q219"/>
    <mergeCell ref="N220:N222"/>
    <mergeCell ref="O220:O222"/>
    <mergeCell ref="N239:N241"/>
    <mergeCell ref="O239:O241"/>
    <mergeCell ref="P239:P241"/>
    <mergeCell ref="R220:R222"/>
    <mergeCell ref="R223:R225"/>
    <mergeCell ref="N187:N188"/>
    <mergeCell ref="O187:O188"/>
    <mergeCell ref="R187:R188"/>
    <mergeCell ref="J210:M210"/>
    <mergeCell ref="J187:M187"/>
    <mergeCell ref="J188:M188"/>
    <mergeCell ref="B204:O205"/>
    <mergeCell ref="P204:Q204"/>
    <mergeCell ref="F208:O208"/>
    <mergeCell ref="P208:R208"/>
    <mergeCell ref="J209:M209"/>
    <mergeCell ref="G192:G194"/>
    <mergeCell ref="B211:B213"/>
    <mergeCell ref="H220:H222"/>
    <mergeCell ref="I220:I222"/>
    <mergeCell ref="D214:D216"/>
    <mergeCell ref="E214:E216"/>
    <mergeCell ref="F214:F216"/>
    <mergeCell ref="G214:G216"/>
    <mergeCell ref="G209:G210"/>
    <mergeCell ref="H209:H210"/>
    <mergeCell ref="H187:H188"/>
    <mergeCell ref="I187:I188"/>
    <mergeCell ref="B195:B197"/>
    <mergeCell ref="B198:B200"/>
    <mergeCell ref="C198:C200"/>
    <mergeCell ref="D198:D200"/>
    <mergeCell ref="E198:E200"/>
    <mergeCell ref="F198:F200"/>
    <mergeCell ref="G198:G200"/>
    <mergeCell ref="B214:B216"/>
    <mergeCell ref="G195:G197"/>
    <mergeCell ref="C151:C153"/>
    <mergeCell ref="D151:D153"/>
    <mergeCell ref="E151:E153"/>
    <mergeCell ref="E201:E203"/>
    <mergeCell ref="C208:E208"/>
    <mergeCell ref="B217:B219"/>
    <mergeCell ref="B220:B222"/>
    <mergeCell ref="C220:C222"/>
    <mergeCell ref="D220:D222"/>
    <mergeCell ref="E220:E222"/>
    <mergeCell ref="F220:F222"/>
    <mergeCell ref="G220:G222"/>
    <mergeCell ref="B209:B210"/>
    <mergeCell ref="F170:F172"/>
    <mergeCell ref="G170:G172"/>
    <mergeCell ref="G187:G188"/>
    <mergeCell ref="B179:B181"/>
    <mergeCell ref="B189:B191"/>
    <mergeCell ref="B192:B194"/>
    <mergeCell ref="C164:E164"/>
    <mergeCell ref="G179:G181"/>
    <mergeCell ref="C173:C175"/>
    <mergeCell ref="D173:D175"/>
    <mergeCell ref="E173:E175"/>
    <mergeCell ref="F173:F175"/>
    <mergeCell ref="G173:G175"/>
    <mergeCell ref="F186:O186"/>
    <mergeCell ref="C214:C216"/>
    <mergeCell ref="E179:E181"/>
    <mergeCell ref="C186:E186"/>
    <mergeCell ref="B187:B188"/>
    <mergeCell ref="C187:C188"/>
    <mergeCell ref="C231:C232"/>
    <mergeCell ref="D231:D232"/>
    <mergeCell ref="S231:S232"/>
    <mergeCell ref="G231:G232"/>
    <mergeCell ref="H231:H232"/>
    <mergeCell ref="I231:I232"/>
    <mergeCell ref="J231:M231"/>
    <mergeCell ref="J232:M232"/>
    <mergeCell ref="N231:N232"/>
    <mergeCell ref="O231:O232"/>
    <mergeCell ref="B226:O227"/>
    <mergeCell ref="P226:Q226"/>
    <mergeCell ref="P227:Q227"/>
    <mergeCell ref="C230:E230"/>
    <mergeCell ref="F230:O230"/>
    <mergeCell ref="P230:R230"/>
    <mergeCell ref="B231:B232"/>
    <mergeCell ref="R231:R232"/>
    <mergeCell ref="B223:B225"/>
    <mergeCell ref="C223:C225"/>
    <mergeCell ref="G233:G235"/>
    <mergeCell ref="H233:H235"/>
    <mergeCell ref="I233:I235"/>
    <mergeCell ref="E231:E232"/>
    <mergeCell ref="F231:F232"/>
    <mergeCell ref="B233:B235"/>
    <mergeCell ref="C233:C235"/>
    <mergeCell ref="D233:D235"/>
    <mergeCell ref="E233:E235"/>
    <mergeCell ref="F233:F235"/>
    <mergeCell ref="H242:H244"/>
    <mergeCell ref="I242:I244"/>
    <mergeCell ref="D223:D225"/>
    <mergeCell ref="E223:E225"/>
    <mergeCell ref="F223:F225"/>
    <mergeCell ref="G223:G225"/>
    <mergeCell ref="H223:H225"/>
    <mergeCell ref="I223:I225"/>
    <mergeCell ref="C239:C241"/>
    <mergeCell ref="D239:D241"/>
    <mergeCell ref="E239:E241"/>
    <mergeCell ref="F239:F241"/>
    <mergeCell ref="G239:G241"/>
    <mergeCell ref="H239:H241"/>
    <mergeCell ref="I239:I241"/>
    <mergeCell ref="B239:B241"/>
    <mergeCell ref="B242:B244"/>
    <mergeCell ref="C242:C244"/>
    <mergeCell ref="D242:D244"/>
    <mergeCell ref="E242:E244"/>
    <mergeCell ref="R242:R244"/>
    <mergeCell ref="R245:R247"/>
    <mergeCell ref="H280:H282"/>
    <mergeCell ref="I280:I282"/>
    <mergeCell ref="H253:H254"/>
    <mergeCell ref="I253:I254"/>
    <mergeCell ref="J253:M253"/>
    <mergeCell ref="N253:N254"/>
    <mergeCell ref="O253:O254"/>
    <mergeCell ref="R253:R254"/>
    <mergeCell ref="J275:M275"/>
    <mergeCell ref="O275:O276"/>
    <mergeCell ref="R275:R276"/>
    <mergeCell ref="H264:H266"/>
    <mergeCell ref="I267:I269"/>
    <mergeCell ref="N267:N269"/>
    <mergeCell ref="O267:O269"/>
    <mergeCell ref="P267:P269"/>
    <mergeCell ref="Q267:Q269"/>
    <mergeCell ref="R267:R269"/>
    <mergeCell ref="H261:H263"/>
    <mergeCell ref="I261:I263"/>
    <mergeCell ref="B245:B247"/>
    <mergeCell ref="B253:B254"/>
    <mergeCell ref="C253:C254"/>
    <mergeCell ref="D253:D254"/>
    <mergeCell ref="E253:E254"/>
    <mergeCell ref="F253:F254"/>
    <mergeCell ref="G253:G254"/>
    <mergeCell ref="B255:B257"/>
    <mergeCell ref="F242:F244"/>
    <mergeCell ref="G242:G244"/>
    <mergeCell ref="I245:I247"/>
    <mergeCell ref="B248:O249"/>
    <mergeCell ref="P248:Q248"/>
    <mergeCell ref="N242:N244"/>
    <mergeCell ref="N245:N247"/>
    <mergeCell ref="O245:O247"/>
    <mergeCell ref="P245:P247"/>
    <mergeCell ref="Q245:Q247"/>
    <mergeCell ref="P249:Q249"/>
    <mergeCell ref="C245:C247"/>
    <mergeCell ref="S261:S263"/>
    <mergeCell ref="O258:O260"/>
    <mergeCell ref="P258:P260"/>
    <mergeCell ref="N258:N260"/>
    <mergeCell ref="N261:N263"/>
    <mergeCell ref="O261:O263"/>
    <mergeCell ref="P261:P263"/>
    <mergeCell ref="Q261:Q263"/>
    <mergeCell ref="Q258:Q260"/>
    <mergeCell ref="D245:D247"/>
    <mergeCell ref="E245:E247"/>
    <mergeCell ref="F245:F247"/>
    <mergeCell ref="G245:G247"/>
    <mergeCell ref="H245:H247"/>
    <mergeCell ref="C252:E252"/>
    <mergeCell ref="C255:C257"/>
    <mergeCell ref="D255:D257"/>
    <mergeCell ref="E255:E257"/>
    <mergeCell ref="F255:F257"/>
    <mergeCell ref="G255:G257"/>
    <mergeCell ref="I255:I257"/>
    <mergeCell ref="N255:N257"/>
    <mergeCell ref="O255:O257"/>
    <mergeCell ref="P255:P257"/>
    <mergeCell ref="Q255:Q257"/>
    <mergeCell ref="H255:H257"/>
    <mergeCell ref="F252:O252"/>
    <mergeCell ref="P252:R252"/>
    <mergeCell ref="S253:S254"/>
    <mergeCell ref="J254:M254"/>
    <mergeCell ref="S275:S276"/>
    <mergeCell ref="J276:M276"/>
    <mergeCell ref="N275:N276"/>
    <mergeCell ref="N277:N279"/>
    <mergeCell ref="O277:O279"/>
    <mergeCell ref="P277:P279"/>
    <mergeCell ref="Q277:Q279"/>
    <mergeCell ref="R277:R279"/>
    <mergeCell ref="S277:S279"/>
    <mergeCell ref="Q283:Q285"/>
    <mergeCell ref="R283:R285"/>
    <mergeCell ref="N283:N285"/>
    <mergeCell ref="N280:N282"/>
    <mergeCell ref="O280:O282"/>
    <mergeCell ref="P280:P282"/>
    <mergeCell ref="Q280:Q282"/>
    <mergeCell ref="R280:R282"/>
    <mergeCell ref="S280:S282"/>
    <mergeCell ref="S283:S285"/>
    <mergeCell ref="C283:C285"/>
    <mergeCell ref="D283:D285"/>
    <mergeCell ref="E283:E285"/>
    <mergeCell ref="F283:F285"/>
    <mergeCell ref="G283:G285"/>
    <mergeCell ref="H283:H285"/>
    <mergeCell ref="I283:I285"/>
    <mergeCell ref="O283:O285"/>
    <mergeCell ref="P283:P285"/>
    <mergeCell ref="F286:F288"/>
    <mergeCell ref="G286:G288"/>
    <mergeCell ref="B308:B310"/>
    <mergeCell ref="C311:C313"/>
    <mergeCell ref="D311:D313"/>
    <mergeCell ref="E311:E313"/>
    <mergeCell ref="F311:F313"/>
    <mergeCell ref="G311:G313"/>
    <mergeCell ref="O299:O301"/>
    <mergeCell ref="P299:P301"/>
    <mergeCell ref="G299:G301"/>
    <mergeCell ref="H299:H301"/>
    <mergeCell ref="I299:I301"/>
    <mergeCell ref="G297:G298"/>
    <mergeCell ref="H297:H298"/>
    <mergeCell ref="B299:B301"/>
    <mergeCell ref="C299:C301"/>
    <mergeCell ref="D299:D301"/>
    <mergeCell ref="E299:E301"/>
    <mergeCell ref="F299:F301"/>
    <mergeCell ref="G308:G310"/>
    <mergeCell ref="H308:H310"/>
    <mergeCell ref="H305:H307"/>
    <mergeCell ref="H330:H332"/>
    <mergeCell ref="I330:I332"/>
    <mergeCell ref="C327:C329"/>
    <mergeCell ref="D327:D329"/>
    <mergeCell ref="E327:E329"/>
    <mergeCell ref="F327:F329"/>
    <mergeCell ref="G327:G329"/>
    <mergeCell ref="H327:H329"/>
    <mergeCell ref="I327:I329"/>
    <mergeCell ref="B327:B329"/>
    <mergeCell ref="B330:B332"/>
    <mergeCell ref="C330:C332"/>
    <mergeCell ref="D330:D332"/>
    <mergeCell ref="E330:E332"/>
    <mergeCell ref="F330:F332"/>
    <mergeCell ref="G330:G332"/>
    <mergeCell ref="C319:C320"/>
    <mergeCell ref="D319:D320"/>
    <mergeCell ref="E319:E320"/>
    <mergeCell ref="F319:F320"/>
    <mergeCell ref="G319:G320"/>
    <mergeCell ref="P305:P307"/>
    <mergeCell ref="Q305:Q307"/>
    <mergeCell ref="O308:O310"/>
    <mergeCell ref="P308:P310"/>
    <mergeCell ref="Q308:Q310"/>
    <mergeCell ref="N308:N310"/>
    <mergeCell ref="N311:N313"/>
    <mergeCell ref="O311:O313"/>
    <mergeCell ref="P311:P313"/>
    <mergeCell ref="H324:H326"/>
    <mergeCell ref="I324:I326"/>
    <mergeCell ref="B321:B323"/>
    <mergeCell ref="B324:B326"/>
    <mergeCell ref="C324:C326"/>
    <mergeCell ref="D324:D326"/>
    <mergeCell ref="E324:E326"/>
    <mergeCell ref="F324:F326"/>
    <mergeCell ref="G324:G326"/>
    <mergeCell ref="I305:I307"/>
    <mergeCell ref="C308:C310"/>
    <mergeCell ref="D308:D310"/>
    <mergeCell ref="E308:E310"/>
    <mergeCell ref="F308:F310"/>
    <mergeCell ref="I308:I310"/>
    <mergeCell ref="N327:N329"/>
    <mergeCell ref="O327:O329"/>
    <mergeCell ref="C302:C304"/>
    <mergeCell ref="D302:D304"/>
    <mergeCell ref="E302:E304"/>
    <mergeCell ref="F302:F304"/>
    <mergeCell ref="G302:G304"/>
    <mergeCell ref="H302:H304"/>
    <mergeCell ref="I302:I304"/>
    <mergeCell ref="B302:B304"/>
    <mergeCell ref="B305:B307"/>
    <mergeCell ref="C305:C307"/>
    <mergeCell ref="D305:D307"/>
    <mergeCell ref="E305:E307"/>
    <mergeCell ref="F305:F307"/>
    <mergeCell ref="G305:G307"/>
    <mergeCell ref="N305:N307"/>
    <mergeCell ref="O305:O307"/>
    <mergeCell ref="S319:S320"/>
    <mergeCell ref="J319:M319"/>
    <mergeCell ref="J320:M320"/>
    <mergeCell ref="O321:O323"/>
    <mergeCell ref="P321:P323"/>
    <mergeCell ref="Q321:Q323"/>
    <mergeCell ref="R321:R323"/>
    <mergeCell ref="S321:S323"/>
    <mergeCell ref="H311:H313"/>
    <mergeCell ref="I311:I313"/>
    <mergeCell ref="C321:C323"/>
    <mergeCell ref="D321:D323"/>
    <mergeCell ref="E321:E323"/>
    <mergeCell ref="F321:F323"/>
    <mergeCell ref="G321:G323"/>
    <mergeCell ref="H321:H323"/>
    <mergeCell ref="I321:I323"/>
    <mergeCell ref="N321:N323"/>
    <mergeCell ref="C318:E318"/>
    <mergeCell ref="H319:H320"/>
    <mergeCell ref="I319:I320"/>
    <mergeCell ref="Q330:Q332"/>
    <mergeCell ref="B289:B291"/>
    <mergeCell ref="C289:C291"/>
    <mergeCell ref="D289:D291"/>
    <mergeCell ref="F289:F291"/>
    <mergeCell ref="G289:G291"/>
    <mergeCell ref="H289:H291"/>
    <mergeCell ref="I289:I291"/>
    <mergeCell ref="E289:E291"/>
    <mergeCell ref="C296:E296"/>
    <mergeCell ref="B297:B298"/>
    <mergeCell ref="C297:C298"/>
    <mergeCell ref="D297:D298"/>
    <mergeCell ref="E297:E298"/>
    <mergeCell ref="F297:F298"/>
    <mergeCell ref="I297:I298"/>
    <mergeCell ref="N289:N291"/>
    <mergeCell ref="O289:O291"/>
    <mergeCell ref="P289:P291"/>
    <mergeCell ref="Q289:Q291"/>
    <mergeCell ref="B292:O293"/>
    <mergeCell ref="F296:O296"/>
    <mergeCell ref="J297:M297"/>
    <mergeCell ref="N297:N298"/>
    <mergeCell ref="O297:O298"/>
    <mergeCell ref="J298:M298"/>
    <mergeCell ref="O302:O304"/>
    <mergeCell ref="P302:P304"/>
    <mergeCell ref="N299:N301"/>
    <mergeCell ref="Q311:Q313"/>
    <mergeCell ref="P314:Q314"/>
    <mergeCell ref="P315:Q315"/>
    <mergeCell ref="Q299:Q301"/>
    <mergeCell ref="R299:R301"/>
    <mergeCell ref="S299:S301"/>
    <mergeCell ref="N302:N304"/>
    <mergeCell ref="Q302:Q304"/>
    <mergeCell ref="C258:C260"/>
    <mergeCell ref="D258:D260"/>
    <mergeCell ref="E258:E260"/>
    <mergeCell ref="F258:F260"/>
    <mergeCell ref="G258:G260"/>
    <mergeCell ref="H258:H260"/>
    <mergeCell ref="I258:I260"/>
    <mergeCell ref="B258:B260"/>
    <mergeCell ref="B261:B263"/>
    <mergeCell ref="C261:C263"/>
    <mergeCell ref="D261:D263"/>
    <mergeCell ref="E261:E263"/>
    <mergeCell ref="F261:F263"/>
    <mergeCell ref="G261:G263"/>
    <mergeCell ref="I264:I266"/>
    <mergeCell ref="N264:N266"/>
    <mergeCell ref="O264:O266"/>
    <mergeCell ref="P264:P266"/>
    <mergeCell ref="Q264:Q266"/>
    <mergeCell ref="R264:R266"/>
    <mergeCell ref="S264:S266"/>
    <mergeCell ref="B264:B266"/>
    <mergeCell ref="C264:C266"/>
    <mergeCell ref="D264:D266"/>
    <mergeCell ref="E264:E266"/>
    <mergeCell ref="F264:F266"/>
    <mergeCell ref="G264:G266"/>
    <mergeCell ref="S267:S269"/>
    <mergeCell ref="B270:O271"/>
    <mergeCell ref="P270:Q270"/>
    <mergeCell ref="P271:Q271"/>
    <mergeCell ref="F274:O274"/>
    <mergeCell ref="P274:R274"/>
    <mergeCell ref="P292:Q292"/>
    <mergeCell ref="P293:Q293"/>
    <mergeCell ref="B267:B269"/>
    <mergeCell ref="B275:B276"/>
    <mergeCell ref="B277:B279"/>
    <mergeCell ref="B280:B282"/>
    <mergeCell ref="D280:D282"/>
    <mergeCell ref="E280:E282"/>
    <mergeCell ref="F280:F282"/>
    <mergeCell ref="G280:G282"/>
    <mergeCell ref="H286:H288"/>
    <mergeCell ref="I286:I288"/>
    <mergeCell ref="B283:B285"/>
    <mergeCell ref="B286:B288"/>
    <mergeCell ref="C286:C288"/>
    <mergeCell ref="D286:D288"/>
    <mergeCell ref="E286:E288"/>
    <mergeCell ref="C267:C269"/>
    <mergeCell ref="D267:D269"/>
    <mergeCell ref="E267:E269"/>
    <mergeCell ref="F267:F269"/>
    <mergeCell ref="G267:G269"/>
    <mergeCell ref="H267:H269"/>
    <mergeCell ref="C274:E274"/>
    <mergeCell ref="C275:C276"/>
    <mergeCell ref="D275:D276"/>
    <mergeCell ref="E275:E276"/>
    <mergeCell ref="F275:F276"/>
    <mergeCell ref="G275:G276"/>
    <mergeCell ref="C277:C279"/>
    <mergeCell ref="D277:D279"/>
    <mergeCell ref="E277:E279"/>
    <mergeCell ref="F277:F279"/>
    <mergeCell ref="G277:G279"/>
    <mergeCell ref="H277:H279"/>
    <mergeCell ref="I277:I279"/>
    <mergeCell ref="H275:H276"/>
    <mergeCell ref="I275:I276"/>
    <mergeCell ref="C280:C282"/>
    <mergeCell ref="I333:I335"/>
    <mergeCell ref="N333:N335"/>
    <mergeCell ref="O333:O335"/>
    <mergeCell ref="P333:P335"/>
    <mergeCell ref="N330:N332"/>
    <mergeCell ref="O330:O332"/>
    <mergeCell ref="P330:P332"/>
    <mergeCell ref="B314:O315"/>
    <mergeCell ref="F318:O318"/>
    <mergeCell ref="P318:R318"/>
    <mergeCell ref="N319:N320"/>
    <mergeCell ref="O319:O320"/>
    <mergeCell ref="R319:R320"/>
    <mergeCell ref="B311:B313"/>
    <mergeCell ref="B319:B320"/>
    <mergeCell ref="N324:N326"/>
    <mergeCell ref="O324:O326"/>
    <mergeCell ref="P324:P326"/>
    <mergeCell ref="Q324:Q326"/>
    <mergeCell ref="Q333:Q335"/>
    <mergeCell ref="P336:Q336"/>
    <mergeCell ref="P337:Q337"/>
    <mergeCell ref="B333:B335"/>
    <mergeCell ref="C333:C335"/>
    <mergeCell ref="D333:D335"/>
    <mergeCell ref="E333:E335"/>
    <mergeCell ref="F333:F335"/>
    <mergeCell ref="G333:G335"/>
    <mergeCell ref="H333:H335"/>
    <mergeCell ref="B336:O337"/>
    <mergeCell ref="I22:I24"/>
    <mergeCell ref="N22:N24"/>
    <mergeCell ref="O22:O24"/>
    <mergeCell ref="P22:P24"/>
    <mergeCell ref="Q22:Q24"/>
    <mergeCell ref="H33:H34"/>
    <mergeCell ref="I33:I34"/>
    <mergeCell ref="J33:M33"/>
    <mergeCell ref="N33:N34"/>
    <mergeCell ref="J34:M34"/>
    <mergeCell ref="O33:O34"/>
    <mergeCell ref="B28:O29"/>
    <mergeCell ref="P28:Q28"/>
    <mergeCell ref="H77:H78"/>
    <mergeCell ref="I77:I78"/>
    <mergeCell ref="J77:M77"/>
    <mergeCell ref="N77:N78"/>
    <mergeCell ref="B22:B24"/>
    <mergeCell ref="C22:C24"/>
    <mergeCell ref="D22:D24"/>
    <mergeCell ref="E22:E24"/>
    <mergeCell ref="F22:F24"/>
    <mergeCell ref="G22:G24"/>
    <mergeCell ref="H22:H24"/>
    <mergeCell ref="I25:I27"/>
    <mergeCell ref="N25:N27"/>
    <mergeCell ref="O25:O27"/>
    <mergeCell ref="P25:P27"/>
    <mergeCell ref="Q25:Q27"/>
    <mergeCell ref="R25:R27"/>
    <mergeCell ref="B25:B27"/>
    <mergeCell ref="C25:C27"/>
    <mergeCell ref="D25:D27"/>
    <mergeCell ref="E25:E27"/>
    <mergeCell ref="F25:F27"/>
    <mergeCell ref="G25:G27"/>
    <mergeCell ref="H25:H27"/>
    <mergeCell ref="R33:R34"/>
    <mergeCell ref="R22:R24"/>
    <mergeCell ref="B77:B78"/>
    <mergeCell ref="C77:C78"/>
    <mergeCell ref="D77:D78"/>
    <mergeCell ref="E77:E78"/>
    <mergeCell ref="O77:O78"/>
    <mergeCell ref="I60:I62"/>
    <mergeCell ref="N60:N62"/>
    <mergeCell ref="B60:B62"/>
    <mergeCell ref="C60:C62"/>
    <mergeCell ref="D60:D62"/>
    <mergeCell ref="S33:S34"/>
    <mergeCell ref="T33:T34"/>
    <mergeCell ref="C32:E32"/>
    <mergeCell ref="F32:O32"/>
    <mergeCell ref="P32:R32"/>
    <mergeCell ref="B33:B34"/>
    <mergeCell ref="C33:C34"/>
    <mergeCell ref="D33:D34"/>
    <mergeCell ref="E33:E34"/>
    <mergeCell ref="F33:F34"/>
    <mergeCell ref="G33:G34"/>
    <mergeCell ref="B35:B37"/>
    <mergeCell ref="C35:C37"/>
    <mergeCell ref="D35:D37"/>
    <mergeCell ref="E35:E37"/>
    <mergeCell ref="F35:F37"/>
    <mergeCell ref="S35:S37"/>
    <mergeCell ref="T35:T49"/>
    <mergeCell ref="S38:S40"/>
    <mergeCell ref="S41:S43"/>
    <mergeCell ref="P38:P40"/>
    <mergeCell ref="Q38:Q40"/>
    <mergeCell ref="G41:G43"/>
    <mergeCell ref="H41:H43"/>
    <mergeCell ref="I41:I43"/>
    <mergeCell ref="N41:N43"/>
    <mergeCell ref="O41:O43"/>
    <mergeCell ref="P41:P43"/>
    <mergeCell ref="Q41:Q43"/>
    <mergeCell ref="G44:G46"/>
    <mergeCell ref="H44:H46"/>
    <mergeCell ref="I44:I46"/>
    <mergeCell ref="T11:T12"/>
    <mergeCell ref="W11:Y11"/>
    <mergeCell ref="F6:G6"/>
    <mergeCell ref="C10:E10"/>
    <mergeCell ref="F10:O10"/>
    <mergeCell ref="P10:R10"/>
    <mergeCell ref="B11:B12"/>
    <mergeCell ref="C11:C12"/>
    <mergeCell ref="D11:D12"/>
    <mergeCell ref="J11:M11"/>
    <mergeCell ref="J12:M12"/>
    <mergeCell ref="N11:N12"/>
    <mergeCell ref="O11:O12"/>
    <mergeCell ref="B19:B21"/>
    <mergeCell ref="C19:C21"/>
    <mergeCell ref="D19:D21"/>
    <mergeCell ref="E19:E21"/>
    <mergeCell ref="F19:F21"/>
    <mergeCell ref="G19:G21"/>
    <mergeCell ref="H19:H21"/>
    <mergeCell ref="G11:G12"/>
    <mergeCell ref="H11:H12"/>
    <mergeCell ref="E11:E12"/>
    <mergeCell ref="F11:F12"/>
    <mergeCell ref="B13:B15"/>
    <mergeCell ref="C13:C15"/>
    <mergeCell ref="D13:D15"/>
    <mergeCell ref="E13:E15"/>
    <mergeCell ref="F13:F15"/>
    <mergeCell ref="I11:I12"/>
    <mergeCell ref="I16:I18"/>
    <mergeCell ref="B16:B18"/>
    <mergeCell ref="I19:I21"/>
    <mergeCell ref="N19:N21"/>
    <mergeCell ref="N13:N15"/>
    <mergeCell ref="O13:O15"/>
    <mergeCell ref="P13:P15"/>
    <mergeCell ref="Q13:Q15"/>
    <mergeCell ref="R13:R15"/>
    <mergeCell ref="N16:N18"/>
    <mergeCell ref="B1:S1"/>
    <mergeCell ref="B3:S3"/>
    <mergeCell ref="F4:N4"/>
    <mergeCell ref="F5:G5"/>
    <mergeCell ref="L5:M6"/>
    <mergeCell ref="N5:O5"/>
    <mergeCell ref="N6:O6"/>
    <mergeCell ref="R11:R12"/>
    <mergeCell ref="S11:S12"/>
    <mergeCell ref="C16:C18"/>
    <mergeCell ref="D16:D18"/>
    <mergeCell ref="E16:E18"/>
    <mergeCell ref="F16:F18"/>
    <mergeCell ref="G16:G18"/>
    <mergeCell ref="H16:H18"/>
    <mergeCell ref="J56:M56"/>
    <mergeCell ref="N57:N59"/>
    <mergeCell ref="G35:G37"/>
    <mergeCell ref="H35:H37"/>
    <mergeCell ref="I35:I37"/>
    <mergeCell ref="N35:N37"/>
    <mergeCell ref="O35:O37"/>
    <mergeCell ref="P35:P37"/>
    <mergeCell ref="Q35:Q37"/>
    <mergeCell ref="G38:G40"/>
    <mergeCell ref="H38:H40"/>
    <mergeCell ref="I38:I40"/>
    <mergeCell ref="N38:N40"/>
    <mergeCell ref="O38:O40"/>
    <mergeCell ref="S13:S15"/>
    <mergeCell ref="D41:D43"/>
    <mergeCell ref="E41:E43"/>
    <mergeCell ref="T13:T27"/>
    <mergeCell ref="AI13:AI26"/>
    <mergeCell ref="S16:S18"/>
    <mergeCell ref="S19:S21"/>
    <mergeCell ref="S22:S24"/>
    <mergeCell ref="S25:S27"/>
    <mergeCell ref="O19:O21"/>
    <mergeCell ref="P19:P21"/>
    <mergeCell ref="Q19:Q21"/>
    <mergeCell ref="R19:R21"/>
    <mergeCell ref="G13:G15"/>
    <mergeCell ref="H13:H15"/>
    <mergeCell ref="I13:I15"/>
    <mergeCell ref="O16:O18"/>
    <mergeCell ref="P16:P18"/>
    <mergeCell ref="Q16:Q18"/>
    <mergeCell ref="R16:R18"/>
    <mergeCell ref="I63:I65"/>
    <mergeCell ref="N63:N65"/>
    <mergeCell ref="B63:B65"/>
    <mergeCell ref="C63:C65"/>
    <mergeCell ref="D63:D65"/>
    <mergeCell ref="E63:E65"/>
    <mergeCell ref="F63:F65"/>
    <mergeCell ref="G63:G65"/>
    <mergeCell ref="H63:H65"/>
    <mergeCell ref="I66:I68"/>
    <mergeCell ref="N66:N68"/>
    <mergeCell ref="B66:B68"/>
    <mergeCell ref="C66:C68"/>
    <mergeCell ref="D66:D68"/>
    <mergeCell ref="T28:T29"/>
    <mergeCell ref="P29:Q29"/>
    <mergeCell ref="R47:R49"/>
    <mergeCell ref="S47:S49"/>
    <mergeCell ref="G47:G49"/>
    <mergeCell ref="H47:H49"/>
    <mergeCell ref="I47:I49"/>
    <mergeCell ref="N47:N49"/>
    <mergeCell ref="O47:O49"/>
    <mergeCell ref="P47:P49"/>
    <mergeCell ref="Q47:Q49"/>
    <mergeCell ref="O57:O59"/>
    <mergeCell ref="P57:P59"/>
    <mergeCell ref="N55:N56"/>
    <mergeCell ref="O55:O56"/>
    <mergeCell ref="R55:R56"/>
    <mergeCell ref="S55:S56"/>
    <mergeCell ref="T55:T56"/>
    <mergeCell ref="B38:B40"/>
    <mergeCell ref="C38:C40"/>
    <mergeCell ref="D38:D40"/>
    <mergeCell ref="E38:E40"/>
    <mergeCell ref="F38:F40"/>
    <mergeCell ref="C41:C43"/>
    <mergeCell ref="F41:F43"/>
    <mergeCell ref="E47:E49"/>
    <mergeCell ref="F47:F49"/>
    <mergeCell ref="B41:B43"/>
    <mergeCell ref="B44:B46"/>
    <mergeCell ref="C44:C46"/>
    <mergeCell ref="D44:D46"/>
    <mergeCell ref="E44:E46"/>
    <mergeCell ref="F44:F46"/>
    <mergeCell ref="B47:B49"/>
    <mergeCell ref="D57:D59"/>
    <mergeCell ref="E57:E59"/>
    <mergeCell ref="F57:F59"/>
    <mergeCell ref="G57:G59"/>
    <mergeCell ref="H57:H59"/>
    <mergeCell ref="I57:I59"/>
    <mergeCell ref="C47:C49"/>
    <mergeCell ref="D47:D49"/>
    <mergeCell ref="C54:E54"/>
    <mergeCell ref="B55:B56"/>
    <mergeCell ref="C55:C56"/>
    <mergeCell ref="D55:D56"/>
    <mergeCell ref="E55:E56"/>
    <mergeCell ref="B50:O51"/>
    <mergeCell ref="I85:I87"/>
    <mergeCell ref="N85:N87"/>
    <mergeCell ref="O85:O87"/>
    <mergeCell ref="B85:B87"/>
    <mergeCell ref="C85:C87"/>
    <mergeCell ref="D85:D87"/>
    <mergeCell ref="E85:E87"/>
    <mergeCell ref="F85:F87"/>
    <mergeCell ref="G85:G87"/>
    <mergeCell ref="H85:H87"/>
    <mergeCell ref="J78:M78"/>
    <mergeCell ref="E69:E71"/>
    <mergeCell ref="C76:E76"/>
    <mergeCell ref="F76:O76"/>
    <mergeCell ref="E60:E62"/>
    <mergeCell ref="F60:F62"/>
    <mergeCell ref="G60:G62"/>
    <mergeCell ref="H60:H62"/>
    <mergeCell ref="O79:O81"/>
    <mergeCell ref="O82:O84"/>
    <mergeCell ref="B79:B81"/>
    <mergeCell ref="N44:N46"/>
    <mergeCell ref="O44:O46"/>
    <mergeCell ref="P44:P46"/>
    <mergeCell ref="Q44:Q46"/>
    <mergeCell ref="R35:R37"/>
    <mergeCell ref="R38:R40"/>
    <mergeCell ref="R41:R43"/>
    <mergeCell ref="B69:B71"/>
    <mergeCell ref="C69:C71"/>
    <mergeCell ref="D69:D71"/>
    <mergeCell ref="F69:F71"/>
    <mergeCell ref="G69:G71"/>
    <mergeCell ref="H69:H71"/>
    <mergeCell ref="B72:O73"/>
    <mergeCell ref="R60:R62"/>
    <mergeCell ref="S60:S62"/>
    <mergeCell ref="O63:O65"/>
    <mergeCell ref="P63:P65"/>
    <mergeCell ref="P66:P68"/>
    <mergeCell ref="P69:P71"/>
    <mergeCell ref="Q63:Q65"/>
    <mergeCell ref="R63:R65"/>
    <mergeCell ref="O60:O62"/>
    <mergeCell ref="O66:O68"/>
    <mergeCell ref="O69:O71"/>
    <mergeCell ref="E66:E68"/>
    <mergeCell ref="F66:F68"/>
    <mergeCell ref="G66:G68"/>
    <mergeCell ref="H66:H68"/>
    <mergeCell ref="I55:I56"/>
    <mergeCell ref="B57:B59"/>
    <mergeCell ref="C57:C59"/>
    <mergeCell ref="Q66:Q68"/>
    <mergeCell ref="R66:R68"/>
    <mergeCell ref="Q57:Q59"/>
    <mergeCell ref="Q69:Q71"/>
    <mergeCell ref="R44:R46"/>
    <mergeCell ref="S44:S46"/>
    <mergeCell ref="R57:R59"/>
    <mergeCell ref="S57:S59"/>
    <mergeCell ref="T57:T71"/>
    <mergeCell ref="S63:S65"/>
    <mergeCell ref="S66:S68"/>
    <mergeCell ref="T72:T73"/>
    <mergeCell ref="G79:G81"/>
    <mergeCell ref="H79:H81"/>
    <mergeCell ref="I79:I81"/>
    <mergeCell ref="N79:N81"/>
    <mergeCell ref="Q79:Q81"/>
    <mergeCell ref="P50:Q50"/>
    <mergeCell ref="T50:T51"/>
    <mergeCell ref="P51:Q51"/>
    <mergeCell ref="F54:O54"/>
    <mergeCell ref="P54:R54"/>
    <mergeCell ref="J55:M55"/>
    <mergeCell ref="P60:P62"/>
    <mergeCell ref="Q60:Q62"/>
    <mergeCell ref="I69:I71"/>
    <mergeCell ref="N69:N71"/>
    <mergeCell ref="F55:F56"/>
    <mergeCell ref="G55:G56"/>
    <mergeCell ref="H55:H56"/>
    <mergeCell ref="F77:F78"/>
    <mergeCell ref="G77:G78"/>
    <mergeCell ref="R69:R71"/>
    <mergeCell ref="S69:S71"/>
    <mergeCell ref="P72:Q72"/>
    <mergeCell ref="P73:Q73"/>
    <mergeCell ref="P76:R76"/>
    <mergeCell ref="S77:S78"/>
    <mergeCell ref="T77:T78"/>
    <mergeCell ref="Q82:Q84"/>
    <mergeCell ref="R82:R84"/>
    <mergeCell ref="P82:P84"/>
    <mergeCell ref="P85:P87"/>
    <mergeCell ref="Q85:Q87"/>
    <mergeCell ref="R85:R87"/>
    <mergeCell ref="P79:P81"/>
    <mergeCell ref="P88:P90"/>
    <mergeCell ref="P91:P93"/>
    <mergeCell ref="Q91:Q93"/>
    <mergeCell ref="C79:C81"/>
    <mergeCell ref="D79:D81"/>
    <mergeCell ref="E79:E81"/>
    <mergeCell ref="F79:F81"/>
    <mergeCell ref="R91:R93"/>
    <mergeCell ref="S91:S93"/>
    <mergeCell ref="R77:R78"/>
    <mergeCell ref="R79:R81"/>
    <mergeCell ref="S79:S81"/>
    <mergeCell ref="T79:T93"/>
    <mergeCell ref="S82:S84"/>
    <mergeCell ref="S85:S87"/>
    <mergeCell ref="S88:S90"/>
    <mergeCell ref="I82:I84"/>
    <mergeCell ref="N82:N84"/>
    <mergeCell ref="N148:N150"/>
    <mergeCell ref="O148:O150"/>
    <mergeCell ref="P110:P112"/>
    <mergeCell ref="Q110:Q112"/>
    <mergeCell ref="R110:R112"/>
    <mergeCell ref="S110:S112"/>
    <mergeCell ref="P113:P115"/>
    <mergeCell ref="Q113:Q115"/>
    <mergeCell ref="P116:Q116"/>
    <mergeCell ref="P117:Q117"/>
    <mergeCell ref="P120:R120"/>
    <mergeCell ref="R121:R122"/>
    <mergeCell ref="S121:S122"/>
    <mergeCell ref="E145:E147"/>
    <mergeCell ref="F145:F147"/>
    <mergeCell ref="G145:G147"/>
    <mergeCell ref="H113:H115"/>
    <mergeCell ref="S99:S100"/>
    <mergeCell ref="T99:T100"/>
    <mergeCell ref="Q88:Q90"/>
    <mergeCell ref="R88:R90"/>
    <mergeCell ref="P94:Q94"/>
    <mergeCell ref="T94:T95"/>
    <mergeCell ref="P95:Q95"/>
    <mergeCell ref="P98:R98"/>
    <mergeCell ref="R99:R100"/>
    <mergeCell ref="B154:B156"/>
    <mergeCell ref="C157:C159"/>
    <mergeCell ref="D157:D159"/>
    <mergeCell ref="E157:E159"/>
    <mergeCell ref="F157:F159"/>
    <mergeCell ref="G157:G159"/>
    <mergeCell ref="B157:B159"/>
    <mergeCell ref="F151:F153"/>
    <mergeCell ref="G151:G153"/>
    <mergeCell ref="G154:G156"/>
    <mergeCell ref="H154:H156"/>
    <mergeCell ref="H151:H153"/>
    <mergeCell ref="I151:I153"/>
    <mergeCell ref="C154:C156"/>
    <mergeCell ref="D126:D128"/>
    <mergeCell ref="E126:E128"/>
    <mergeCell ref="F126:F128"/>
    <mergeCell ref="G126:G128"/>
    <mergeCell ref="H132:H134"/>
    <mergeCell ref="I132:I134"/>
    <mergeCell ref="I157:I159"/>
    <mergeCell ref="D148:D150"/>
    <mergeCell ref="B151:B153"/>
    <mergeCell ref="I148:I150"/>
    <mergeCell ref="H143:H144"/>
    <mergeCell ref="C145:C147"/>
    <mergeCell ref="D145:D147"/>
    <mergeCell ref="I209:I210"/>
    <mergeCell ref="B135:B137"/>
    <mergeCell ref="C135:C137"/>
    <mergeCell ref="D135:D137"/>
    <mergeCell ref="F135:F137"/>
    <mergeCell ref="G135:G137"/>
    <mergeCell ref="H135:H137"/>
    <mergeCell ref="I135:I137"/>
    <mergeCell ref="E135:E137"/>
    <mergeCell ref="C142:E142"/>
    <mergeCell ref="B143:B144"/>
    <mergeCell ref="C143:C144"/>
    <mergeCell ref="D143:D144"/>
    <mergeCell ref="E143:E144"/>
    <mergeCell ref="F143:F144"/>
    <mergeCell ref="I143:I144"/>
    <mergeCell ref="C148:C150"/>
    <mergeCell ref="C209:C210"/>
    <mergeCell ref="D209:D210"/>
    <mergeCell ref="E209:E210"/>
    <mergeCell ref="F209:F210"/>
    <mergeCell ref="B148:B150"/>
    <mergeCell ref="B145:B147"/>
    <mergeCell ref="B165:B166"/>
    <mergeCell ref="H157:H159"/>
    <mergeCell ref="H145:H147"/>
    <mergeCell ref="I145:I147"/>
    <mergeCell ref="C165:C166"/>
    <mergeCell ref="C176:C178"/>
    <mergeCell ref="E148:E150"/>
    <mergeCell ref="F148:F150"/>
    <mergeCell ref="G148:G150"/>
    <mergeCell ref="H148:H150"/>
    <mergeCell ref="D154:D156"/>
    <mergeCell ref="E154:E156"/>
    <mergeCell ref="F154:F156"/>
    <mergeCell ref="I154:I156"/>
    <mergeCell ref="C217:C219"/>
    <mergeCell ref="D217:D219"/>
    <mergeCell ref="E217:E219"/>
    <mergeCell ref="F217:F219"/>
    <mergeCell ref="G217:G219"/>
    <mergeCell ref="H217:H219"/>
    <mergeCell ref="I217:I219"/>
    <mergeCell ref="F211:F213"/>
    <mergeCell ref="G211:G213"/>
    <mergeCell ref="H211:H213"/>
    <mergeCell ref="I211:I213"/>
    <mergeCell ref="H214:H216"/>
    <mergeCell ref="I214:I216"/>
    <mergeCell ref="D179:D181"/>
    <mergeCell ref="F179:F181"/>
    <mergeCell ref="I179:I181"/>
    <mergeCell ref="C167:C169"/>
    <mergeCell ref="D167:D169"/>
    <mergeCell ref="E167:E169"/>
    <mergeCell ref="F167:F169"/>
    <mergeCell ref="G167:G169"/>
    <mergeCell ref="H179:H181"/>
    <mergeCell ref="C179:C181"/>
    <mergeCell ref="H195:H197"/>
    <mergeCell ref="I195:I197"/>
    <mergeCell ref="C211:C213"/>
    <mergeCell ref="D211:D213"/>
    <mergeCell ref="E211:E213"/>
    <mergeCell ref="F187:F188"/>
    <mergeCell ref="B201:B203"/>
    <mergeCell ref="C201:C203"/>
    <mergeCell ref="D201:D203"/>
    <mergeCell ref="F201:F203"/>
    <mergeCell ref="G201:G203"/>
    <mergeCell ref="H201:H203"/>
    <mergeCell ref="I201:I203"/>
    <mergeCell ref="D189:D191"/>
    <mergeCell ref="H198:H200"/>
    <mergeCell ref="I198:I200"/>
    <mergeCell ref="E189:E191"/>
    <mergeCell ref="F189:F191"/>
    <mergeCell ref="G189:G191"/>
    <mergeCell ref="H189:H191"/>
    <mergeCell ref="I189:I191"/>
    <mergeCell ref="H192:H194"/>
    <mergeCell ref="D192:D194"/>
    <mergeCell ref="E192:E194"/>
    <mergeCell ref="F192:F194"/>
    <mergeCell ref="C189:C191"/>
    <mergeCell ref="C192:C194"/>
    <mergeCell ref="I192:I194"/>
    <mergeCell ref="D187:D188"/>
    <mergeCell ref="E187:E188"/>
    <mergeCell ref="C195:C197"/>
    <mergeCell ref="D195:D197"/>
    <mergeCell ref="E195:E197"/>
    <mergeCell ref="F195:F197"/>
    <mergeCell ref="B176:B178"/>
    <mergeCell ref="D176:D178"/>
    <mergeCell ref="E176:E178"/>
    <mergeCell ref="F176:F178"/>
    <mergeCell ref="G176:G178"/>
    <mergeCell ref="H176:H178"/>
    <mergeCell ref="I176:I178"/>
    <mergeCell ref="P148:P150"/>
    <mergeCell ref="Q148:Q150"/>
    <mergeCell ref="O151:O153"/>
    <mergeCell ref="P151:P153"/>
    <mergeCell ref="Q151:Q153"/>
    <mergeCell ref="N151:N153"/>
    <mergeCell ref="N154:N156"/>
    <mergeCell ref="O154:O156"/>
    <mergeCell ref="P154:P156"/>
    <mergeCell ref="Q154:Q156"/>
    <mergeCell ref="O157:O159"/>
    <mergeCell ref="P161:Q161"/>
    <mergeCell ref="P170:P172"/>
    <mergeCell ref="Q170:Q172"/>
    <mergeCell ref="N157:N159"/>
    <mergeCell ref="N167:N169"/>
    <mergeCell ref="O167:O169"/>
    <mergeCell ref="P167:P169"/>
    <mergeCell ref="Q167:Q169"/>
    <mergeCell ref="N170:N172"/>
    <mergeCell ref="O170:O172"/>
    <mergeCell ref="B160:O161"/>
    <mergeCell ref="P160:Q160"/>
    <mergeCell ref="F164:O164"/>
    <mergeCell ref="P164:R164"/>
    <mergeCell ref="J165:M165"/>
    <mergeCell ref="N165:N166"/>
    <mergeCell ref="O165:O166"/>
    <mergeCell ref="R165:R166"/>
    <mergeCell ref="J166:M166"/>
    <mergeCell ref="H165:H166"/>
    <mergeCell ref="I165:I166"/>
    <mergeCell ref="N173:N175"/>
    <mergeCell ref="O173:O175"/>
    <mergeCell ref="P173:P175"/>
    <mergeCell ref="Q173:Q175"/>
    <mergeCell ref="B167:B169"/>
    <mergeCell ref="B170:B172"/>
    <mergeCell ref="C170:C172"/>
    <mergeCell ref="D170:D172"/>
    <mergeCell ref="E170:E172"/>
    <mergeCell ref="B173:B175"/>
    <mergeCell ref="H167:H169"/>
    <mergeCell ref="I167:I169"/>
    <mergeCell ref="H170:H172"/>
    <mergeCell ref="I170:I172"/>
    <mergeCell ref="H173:H175"/>
    <mergeCell ref="I173:I175"/>
    <mergeCell ref="D165:D166"/>
    <mergeCell ref="E165:E166"/>
    <mergeCell ref="F165:F166"/>
    <mergeCell ref="G165:G166"/>
    <mergeCell ref="O176:O178"/>
    <mergeCell ref="P176:P178"/>
    <mergeCell ref="Q176:Q178"/>
    <mergeCell ref="O189:O191"/>
    <mergeCell ref="P189:P191"/>
    <mergeCell ref="N223:N225"/>
    <mergeCell ref="O223:O225"/>
    <mergeCell ref="O179:O181"/>
    <mergeCell ref="P179:P181"/>
    <mergeCell ref="Q179:Q181"/>
    <mergeCell ref="P183:Q183"/>
    <mergeCell ref="Q189:Q191"/>
    <mergeCell ref="N189:N191"/>
    <mergeCell ref="N192:N194"/>
    <mergeCell ref="O192:O194"/>
    <mergeCell ref="P192:P194"/>
    <mergeCell ref="Q192:Q194"/>
    <mergeCell ref="N195:N197"/>
    <mergeCell ref="O195:O197"/>
    <mergeCell ref="N209:N210"/>
    <mergeCell ref="O209:O210"/>
    <mergeCell ref="P195:P197"/>
    <mergeCell ref="Q195:Q197"/>
    <mergeCell ref="N198:N200"/>
    <mergeCell ref="O198:O200"/>
    <mergeCell ref="N176:N178"/>
    <mergeCell ref="N179:N181"/>
    <mergeCell ref="N211:N213"/>
    <mergeCell ref="O211:O213"/>
    <mergeCell ref="P211:P213"/>
    <mergeCell ref="Q211:Q213"/>
    <mergeCell ref="Q214:Q216"/>
  </mergeCells>
  <conditionalFormatting sqref="K13">
    <cfRule type="expression" dxfId="3385" priority="1">
      <formula>J13="NO CUMPLE"</formula>
    </cfRule>
  </conditionalFormatting>
  <conditionalFormatting sqref="K13">
    <cfRule type="expression" dxfId="3384" priority="2">
      <formula>J13="CUMPLE"</formula>
    </cfRule>
  </conditionalFormatting>
  <conditionalFormatting sqref="M13">
    <cfRule type="expression" dxfId="3383" priority="3">
      <formula>L13="NO CUMPLE"</formula>
    </cfRule>
  </conditionalFormatting>
  <conditionalFormatting sqref="M13">
    <cfRule type="expression" dxfId="3382" priority="4">
      <formula>L13="CUMPLE"</formula>
    </cfRule>
  </conditionalFormatting>
  <conditionalFormatting sqref="N13">
    <cfRule type="expression" dxfId="3381" priority="5">
      <formula>N13=" "</formula>
    </cfRule>
  </conditionalFormatting>
  <conditionalFormatting sqref="N13">
    <cfRule type="expression" dxfId="3380" priority="6">
      <formula>N13="NO PRESENTÓ CERTIFICADO"</formula>
    </cfRule>
  </conditionalFormatting>
  <conditionalFormatting sqref="N13">
    <cfRule type="expression" dxfId="3379" priority="7">
      <formula>N13="PRESENTÓ CERTIFICADO"</formula>
    </cfRule>
  </conditionalFormatting>
  <conditionalFormatting sqref="J13">
    <cfRule type="cellIs" dxfId="3378" priority="8" operator="equal">
      <formula>"NO CUMPLE"</formula>
    </cfRule>
  </conditionalFormatting>
  <conditionalFormatting sqref="J13">
    <cfRule type="cellIs" dxfId="3377" priority="9" operator="equal">
      <formula>"CUMPLE"</formula>
    </cfRule>
  </conditionalFormatting>
  <conditionalFormatting sqref="L13:L15">
    <cfRule type="cellIs" dxfId="3376" priority="10" operator="equal">
      <formula>"NO CUMPLE"</formula>
    </cfRule>
  </conditionalFormatting>
  <conditionalFormatting sqref="L13:L15">
    <cfRule type="cellIs" dxfId="3375" priority="11" operator="equal">
      <formula>"CUMPLE"</formula>
    </cfRule>
  </conditionalFormatting>
  <conditionalFormatting sqref="S13">
    <cfRule type="cellIs" dxfId="3374" priority="12" operator="greaterThan">
      <formula>0</formula>
    </cfRule>
  </conditionalFormatting>
  <conditionalFormatting sqref="S13">
    <cfRule type="cellIs" dxfId="3373" priority="13" operator="equal">
      <formula>0</formula>
    </cfRule>
  </conditionalFormatting>
  <conditionalFormatting sqref="P13">
    <cfRule type="expression" dxfId="3372" priority="14">
      <formula>Q13="NO SUBSANABLE"</formula>
    </cfRule>
  </conditionalFormatting>
  <conditionalFormatting sqref="P13">
    <cfRule type="expression" dxfId="3371" priority="15">
      <formula>Q13="REQUERIMIENTOS SUBSANADOS"</formula>
    </cfRule>
  </conditionalFormatting>
  <conditionalFormatting sqref="P13">
    <cfRule type="expression" dxfId="3370" priority="16">
      <formula>Q13="PENDIENTES POR SUBSANAR"</formula>
    </cfRule>
  </conditionalFormatting>
  <conditionalFormatting sqref="P13">
    <cfRule type="expression" dxfId="3369" priority="17">
      <formula>Q13="SIN OBSERVACIÓN"</formula>
    </cfRule>
  </conditionalFormatting>
  <conditionalFormatting sqref="P13">
    <cfRule type="containsBlanks" dxfId="3368" priority="18">
      <formula>LEN(TRIM(P13))=0</formula>
    </cfRule>
  </conditionalFormatting>
  <conditionalFormatting sqref="O13">
    <cfRule type="cellIs" dxfId="3367" priority="19" operator="equal">
      <formula>"PENDIENTE POR DESCRIPCIÓN"</formula>
    </cfRule>
  </conditionalFormatting>
  <conditionalFormatting sqref="O13">
    <cfRule type="cellIs" dxfId="3366" priority="20" operator="equal">
      <formula>"DESCRIPCIÓN INSUFICIENTE"</formula>
    </cfRule>
  </conditionalFormatting>
  <conditionalFormatting sqref="O13">
    <cfRule type="cellIs" dxfId="3365" priority="21" operator="equal">
      <formula>"NO ESTÁ ACORDE A ITEM 5.2.1 (T.R.)"</formula>
    </cfRule>
  </conditionalFormatting>
  <conditionalFormatting sqref="O13">
    <cfRule type="cellIs" dxfId="3364" priority="22" operator="equal">
      <formula>"ACORDE A ITEM 5.2.1 (T.R.)"</formula>
    </cfRule>
  </conditionalFormatting>
  <conditionalFormatting sqref="Q13">
    <cfRule type="containsBlanks" dxfId="3363" priority="23">
      <formula>LEN(TRIM(Q13))=0</formula>
    </cfRule>
  </conditionalFormatting>
  <conditionalFormatting sqref="Q13">
    <cfRule type="cellIs" dxfId="3362" priority="24" operator="equal">
      <formula>"REQUERIMIENTOS SUBSANADOS"</formula>
    </cfRule>
  </conditionalFormatting>
  <conditionalFormatting sqref="Q13">
    <cfRule type="containsText" dxfId="3361" priority="25" operator="containsText" text="NO SUBSANABLE">
      <formula>NOT(ISERROR(SEARCH(("NO SUBSANABLE"),(Q13))))</formula>
    </cfRule>
  </conditionalFormatting>
  <conditionalFormatting sqref="Q13">
    <cfRule type="containsText" dxfId="3360" priority="26" operator="containsText" text="PENDIENTES POR SUBSANAR">
      <formula>NOT(ISERROR(SEARCH(("PENDIENTES POR SUBSANAR"),(Q13))))</formula>
    </cfRule>
  </conditionalFormatting>
  <conditionalFormatting sqref="Q13">
    <cfRule type="containsText" dxfId="3359" priority="27" operator="containsText" text="SIN OBSERVACIÓN">
      <formula>NOT(ISERROR(SEARCH(("SIN OBSERVACIÓN"),(Q13))))</formula>
    </cfRule>
  </conditionalFormatting>
  <conditionalFormatting sqref="R13">
    <cfRule type="containsBlanks" dxfId="3358" priority="28">
      <formula>LEN(TRIM(R13))=0</formula>
    </cfRule>
  </conditionalFormatting>
  <conditionalFormatting sqref="R13">
    <cfRule type="cellIs" dxfId="3357" priority="29" operator="equal">
      <formula>"NO CUMPLEN CON LO SOLICITADO"</formula>
    </cfRule>
  </conditionalFormatting>
  <conditionalFormatting sqref="R13">
    <cfRule type="cellIs" dxfId="3356" priority="30" operator="equal">
      <formula>"CUMPLEN CON LO SOLICITADO"</formula>
    </cfRule>
  </conditionalFormatting>
  <conditionalFormatting sqref="R13">
    <cfRule type="cellIs" dxfId="3355" priority="31" operator="equal">
      <formula>"PENDIENTES"</formula>
    </cfRule>
  </conditionalFormatting>
  <conditionalFormatting sqref="R13">
    <cfRule type="cellIs" dxfId="3354" priority="32" operator="equal">
      <formula>"NINGUNO"</formula>
    </cfRule>
  </conditionalFormatting>
  <conditionalFormatting sqref="T28">
    <cfRule type="cellIs" dxfId="3353" priority="33" operator="equal">
      <formula>"NO CUMPLE"</formula>
    </cfRule>
  </conditionalFormatting>
  <conditionalFormatting sqref="T28">
    <cfRule type="cellIs" dxfId="3352" priority="34" operator="equal">
      <formula>"CUMPLE"</formula>
    </cfRule>
  </conditionalFormatting>
  <conditionalFormatting sqref="B28">
    <cfRule type="cellIs" dxfId="3351" priority="35" operator="equal">
      <formula>"NO CUMPLE CON LA EXPERIENCIA REQUERIDA"</formula>
    </cfRule>
  </conditionalFormatting>
  <conditionalFormatting sqref="B28">
    <cfRule type="cellIs" dxfId="3350" priority="36" operator="equal">
      <formula>"CUMPLE CON LA EXPERIENCIA REQUERIDA"</formula>
    </cfRule>
  </conditionalFormatting>
  <conditionalFormatting sqref="H13">
    <cfRule type="notContainsBlanks" dxfId="3349" priority="37">
      <formula>LEN(TRIM(H13))&gt;0</formula>
    </cfRule>
  </conditionalFormatting>
  <conditionalFormatting sqref="G13">
    <cfRule type="notContainsBlanks" dxfId="3348" priority="38">
      <formula>LEN(TRIM(G13))&gt;0</formula>
    </cfRule>
  </conditionalFormatting>
  <conditionalFormatting sqref="F13">
    <cfRule type="notContainsBlanks" dxfId="3347" priority="39">
      <formula>LEN(TRIM(F13))&gt;0</formula>
    </cfRule>
  </conditionalFormatting>
  <conditionalFormatting sqref="E13">
    <cfRule type="notContainsBlanks" dxfId="3346" priority="40">
      <formula>LEN(TRIM(E13))&gt;0</formula>
    </cfRule>
  </conditionalFormatting>
  <conditionalFormatting sqref="D13">
    <cfRule type="notContainsBlanks" dxfId="3345" priority="41">
      <formula>LEN(TRIM(D13))&gt;0</formula>
    </cfRule>
  </conditionalFormatting>
  <conditionalFormatting sqref="C13">
    <cfRule type="notContainsBlanks" dxfId="3344" priority="42">
      <formula>LEN(TRIM(C13))&gt;0</formula>
    </cfRule>
  </conditionalFormatting>
  <conditionalFormatting sqref="I13">
    <cfRule type="notContainsBlanks" dxfId="3343" priority="43">
      <formula>LEN(TRIM(I13))&gt;0</formula>
    </cfRule>
  </conditionalFormatting>
  <conditionalFormatting sqref="N16">
    <cfRule type="expression" dxfId="3342" priority="44">
      <formula>N16=" "</formula>
    </cfRule>
  </conditionalFormatting>
  <conditionalFormatting sqref="N16">
    <cfRule type="expression" dxfId="3341" priority="45">
      <formula>N16="NO PRESENTÓ CERTIFICADO"</formula>
    </cfRule>
  </conditionalFormatting>
  <conditionalFormatting sqref="N16">
    <cfRule type="expression" dxfId="3340" priority="46">
      <formula>N16="PRESENTÓ CERTIFICADO"</formula>
    </cfRule>
  </conditionalFormatting>
  <conditionalFormatting sqref="P16 P19">
    <cfRule type="expression" dxfId="3339" priority="47">
      <formula>Q16="NO SUBSANABLE"</formula>
    </cfRule>
  </conditionalFormatting>
  <conditionalFormatting sqref="P16 P19">
    <cfRule type="expression" dxfId="3338" priority="48">
      <formula>Q16="REQUERIMIENTOS SUBSANADOS"</formula>
    </cfRule>
  </conditionalFormatting>
  <conditionalFormatting sqref="P16 P19">
    <cfRule type="expression" dxfId="3337" priority="49">
      <formula>Q16="PENDIENTES POR SUBSANAR"</formula>
    </cfRule>
  </conditionalFormatting>
  <conditionalFormatting sqref="P16 P19">
    <cfRule type="expression" dxfId="3336" priority="50">
      <formula>Q16="SIN OBSERVACIÓN"</formula>
    </cfRule>
  </conditionalFormatting>
  <conditionalFormatting sqref="P16 P19">
    <cfRule type="containsBlanks" dxfId="3335" priority="51">
      <formula>LEN(TRIM(P16))=0</formula>
    </cfRule>
  </conditionalFormatting>
  <conditionalFormatting sqref="O16">
    <cfRule type="cellIs" dxfId="3334" priority="52" operator="equal">
      <formula>"PENDIENTE POR DESCRIPCIÓN"</formula>
    </cfRule>
  </conditionalFormatting>
  <conditionalFormatting sqref="O16">
    <cfRule type="cellIs" dxfId="3333" priority="53" operator="equal">
      <formula>"DESCRIPCIÓN INSUFICIENTE"</formula>
    </cfRule>
  </conditionalFormatting>
  <conditionalFormatting sqref="O16">
    <cfRule type="cellIs" dxfId="3332" priority="54" operator="equal">
      <formula>"NO ESTÁ ACORDE A ITEM 5.2.1 (T.R.)"</formula>
    </cfRule>
  </conditionalFormatting>
  <conditionalFormatting sqref="O16">
    <cfRule type="cellIs" dxfId="3331" priority="55" operator="equal">
      <formula>"ACORDE A ITEM 5.2.1 (T.R.)"</formula>
    </cfRule>
  </conditionalFormatting>
  <conditionalFormatting sqref="Q16">
    <cfRule type="containsBlanks" dxfId="3330" priority="56">
      <formula>LEN(TRIM(Q16))=0</formula>
    </cfRule>
  </conditionalFormatting>
  <conditionalFormatting sqref="Q16">
    <cfRule type="cellIs" dxfId="3329" priority="57" operator="equal">
      <formula>"REQUERIMIENTOS SUBSANADOS"</formula>
    </cfRule>
  </conditionalFormatting>
  <conditionalFormatting sqref="Q16">
    <cfRule type="containsText" dxfId="3328" priority="58" operator="containsText" text="NO SUBSANABLE">
      <formula>NOT(ISERROR(SEARCH(("NO SUBSANABLE"),(Q16))))</formula>
    </cfRule>
  </conditionalFormatting>
  <conditionalFormatting sqref="Q16">
    <cfRule type="containsText" dxfId="3327" priority="59" operator="containsText" text="PENDIENTES POR SUBSANAR">
      <formula>NOT(ISERROR(SEARCH(("PENDIENTES POR SUBSANAR"),(Q16))))</formula>
    </cfRule>
  </conditionalFormatting>
  <conditionalFormatting sqref="Q16">
    <cfRule type="containsText" dxfId="3326" priority="60" operator="containsText" text="SIN OBSERVACIÓN">
      <formula>NOT(ISERROR(SEARCH(("SIN OBSERVACIÓN"),(Q16))))</formula>
    </cfRule>
  </conditionalFormatting>
  <conditionalFormatting sqref="R16">
    <cfRule type="containsBlanks" dxfId="3325" priority="61">
      <formula>LEN(TRIM(R16))=0</formula>
    </cfRule>
  </conditionalFormatting>
  <conditionalFormatting sqref="R16">
    <cfRule type="cellIs" dxfId="3324" priority="62" operator="equal">
      <formula>"NO CUMPLEN CON LO SOLICITADO"</formula>
    </cfRule>
  </conditionalFormatting>
  <conditionalFormatting sqref="R16">
    <cfRule type="cellIs" dxfId="3323" priority="63" operator="equal">
      <formula>"CUMPLEN CON LO SOLICITADO"</formula>
    </cfRule>
  </conditionalFormatting>
  <conditionalFormatting sqref="R16">
    <cfRule type="cellIs" dxfId="3322" priority="64" operator="equal">
      <formula>"PENDIENTES"</formula>
    </cfRule>
  </conditionalFormatting>
  <conditionalFormatting sqref="R16">
    <cfRule type="cellIs" dxfId="3321" priority="65" operator="equal">
      <formula>"NINGUNO"</formula>
    </cfRule>
  </conditionalFormatting>
  <conditionalFormatting sqref="H16 H19">
    <cfRule type="notContainsBlanks" dxfId="3320" priority="66">
      <formula>LEN(TRIM(H16))&gt;0</formula>
    </cfRule>
  </conditionalFormatting>
  <conditionalFormatting sqref="G16 G19">
    <cfRule type="notContainsBlanks" dxfId="3319" priority="67">
      <formula>LEN(TRIM(G16))&gt;0</formula>
    </cfRule>
  </conditionalFormatting>
  <conditionalFormatting sqref="F16 F19">
    <cfRule type="notContainsBlanks" dxfId="3318" priority="68">
      <formula>LEN(TRIM(F16))&gt;0</formula>
    </cfRule>
  </conditionalFormatting>
  <conditionalFormatting sqref="E16 E19">
    <cfRule type="notContainsBlanks" dxfId="3317" priority="69">
      <formula>LEN(TRIM(E16))&gt;0</formula>
    </cfRule>
  </conditionalFormatting>
  <conditionalFormatting sqref="D16 D19">
    <cfRule type="notContainsBlanks" dxfId="3316" priority="70">
      <formula>LEN(TRIM(D16))&gt;0</formula>
    </cfRule>
  </conditionalFormatting>
  <conditionalFormatting sqref="C16 C19">
    <cfRule type="notContainsBlanks" dxfId="3315" priority="71">
      <formula>LEN(TRIM(C16))&gt;0</formula>
    </cfRule>
  </conditionalFormatting>
  <conditionalFormatting sqref="I16 I19">
    <cfRule type="notContainsBlanks" dxfId="3314" priority="72">
      <formula>LEN(TRIM(I16))&gt;0</formula>
    </cfRule>
  </conditionalFormatting>
  <conditionalFormatting sqref="N22">
    <cfRule type="expression" dxfId="3313" priority="73">
      <formula>N22=" "</formula>
    </cfRule>
  </conditionalFormatting>
  <conditionalFormatting sqref="N22">
    <cfRule type="expression" dxfId="3312" priority="74">
      <formula>N22="NO PRESENTÓ CERTIFICADO"</formula>
    </cfRule>
  </conditionalFormatting>
  <conditionalFormatting sqref="N22">
    <cfRule type="expression" dxfId="3311" priority="75">
      <formula>N22="PRESENTÓ CERTIFICADO"</formula>
    </cfRule>
  </conditionalFormatting>
  <conditionalFormatting sqref="P22">
    <cfRule type="expression" dxfId="3310" priority="76">
      <formula>Q22="NO SUBSANABLE"</formula>
    </cfRule>
  </conditionalFormatting>
  <conditionalFormatting sqref="P22">
    <cfRule type="expression" dxfId="3309" priority="77">
      <formula>Q22="REQUERIMIENTOS SUBSANADOS"</formula>
    </cfRule>
  </conditionalFormatting>
  <conditionalFormatting sqref="P22">
    <cfRule type="expression" dxfId="3308" priority="78">
      <formula>Q22="PENDIENTES POR SUBSANAR"</formula>
    </cfRule>
  </conditionalFormatting>
  <conditionalFormatting sqref="P22">
    <cfRule type="expression" dxfId="3307" priority="79">
      <formula>Q22="SIN OBSERVACIÓN"</formula>
    </cfRule>
  </conditionalFormatting>
  <conditionalFormatting sqref="P22">
    <cfRule type="containsBlanks" dxfId="3306" priority="80">
      <formula>LEN(TRIM(P22))=0</formula>
    </cfRule>
  </conditionalFormatting>
  <conditionalFormatting sqref="O22">
    <cfRule type="cellIs" dxfId="3305" priority="81" operator="equal">
      <formula>"PENDIENTE POR DESCRIPCIÓN"</formula>
    </cfRule>
  </conditionalFormatting>
  <conditionalFormatting sqref="O22">
    <cfRule type="cellIs" dxfId="3304" priority="82" operator="equal">
      <formula>"DESCRIPCIÓN INSUFICIENTE"</formula>
    </cfRule>
  </conditionalFormatting>
  <conditionalFormatting sqref="O22">
    <cfRule type="cellIs" dxfId="3303" priority="83" operator="equal">
      <formula>"NO ESTÁ ACORDE A ITEM 5.2.1 (T.R.)"</formula>
    </cfRule>
  </conditionalFormatting>
  <conditionalFormatting sqref="O22">
    <cfRule type="cellIs" dxfId="3302" priority="84" operator="equal">
      <formula>"ACORDE A ITEM 5.2.1 (T.R.)"</formula>
    </cfRule>
  </conditionalFormatting>
  <conditionalFormatting sqref="Q22">
    <cfRule type="containsBlanks" dxfId="3301" priority="85">
      <formula>LEN(TRIM(Q22))=0</formula>
    </cfRule>
  </conditionalFormatting>
  <conditionalFormatting sqref="Q22">
    <cfRule type="cellIs" dxfId="3300" priority="86" operator="equal">
      <formula>"REQUERIMIENTOS SUBSANADOS"</formula>
    </cfRule>
  </conditionalFormatting>
  <conditionalFormatting sqref="Q22">
    <cfRule type="containsText" dxfId="3299" priority="87" operator="containsText" text="NO SUBSANABLE">
      <formula>NOT(ISERROR(SEARCH(("NO SUBSANABLE"),(Q22))))</formula>
    </cfRule>
  </conditionalFormatting>
  <conditionalFormatting sqref="Q22">
    <cfRule type="containsText" dxfId="3298" priority="88" operator="containsText" text="PENDIENTES POR SUBSANAR">
      <formula>NOT(ISERROR(SEARCH(("PENDIENTES POR SUBSANAR"),(Q22))))</formula>
    </cfRule>
  </conditionalFormatting>
  <conditionalFormatting sqref="Q22">
    <cfRule type="containsText" dxfId="3297" priority="89" operator="containsText" text="SIN OBSERVACIÓN">
      <formula>NOT(ISERROR(SEARCH(("SIN OBSERVACIÓN"),(Q22))))</formula>
    </cfRule>
  </conditionalFormatting>
  <conditionalFormatting sqref="R22">
    <cfRule type="containsBlanks" dxfId="3296" priority="90">
      <formula>LEN(TRIM(R22))=0</formula>
    </cfRule>
  </conditionalFormatting>
  <conditionalFormatting sqref="R22">
    <cfRule type="cellIs" dxfId="3295" priority="91" operator="equal">
      <formula>"NO CUMPLEN CON LO SOLICITADO"</formula>
    </cfRule>
  </conditionalFormatting>
  <conditionalFormatting sqref="R22">
    <cfRule type="cellIs" dxfId="3294" priority="92" operator="equal">
      <formula>"CUMPLEN CON LO SOLICITADO"</formula>
    </cfRule>
  </conditionalFormatting>
  <conditionalFormatting sqref="R22">
    <cfRule type="cellIs" dxfId="3293" priority="93" operator="equal">
      <formula>"PENDIENTES"</formula>
    </cfRule>
  </conditionalFormatting>
  <conditionalFormatting sqref="R22">
    <cfRule type="cellIs" dxfId="3292" priority="94" operator="equal">
      <formula>"NINGUNO"</formula>
    </cfRule>
  </conditionalFormatting>
  <conditionalFormatting sqref="H22">
    <cfRule type="notContainsBlanks" dxfId="3291" priority="95">
      <formula>LEN(TRIM(H22))&gt;0</formula>
    </cfRule>
  </conditionalFormatting>
  <conditionalFormatting sqref="G22">
    <cfRule type="notContainsBlanks" dxfId="3290" priority="96">
      <formula>LEN(TRIM(G22))&gt;0</formula>
    </cfRule>
  </conditionalFormatting>
  <conditionalFormatting sqref="F22">
    <cfRule type="notContainsBlanks" dxfId="3289" priority="97">
      <formula>LEN(TRIM(F22))&gt;0</formula>
    </cfRule>
  </conditionalFormatting>
  <conditionalFormatting sqref="E22">
    <cfRule type="notContainsBlanks" dxfId="3288" priority="98">
      <formula>LEN(TRIM(E22))&gt;0</formula>
    </cfRule>
  </conditionalFormatting>
  <conditionalFormatting sqref="D22">
    <cfRule type="notContainsBlanks" dxfId="3287" priority="99">
      <formula>LEN(TRIM(D22))&gt;0</formula>
    </cfRule>
  </conditionalFormatting>
  <conditionalFormatting sqref="C22">
    <cfRule type="notContainsBlanks" dxfId="3286" priority="100">
      <formula>LEN(TRIM(C22))&gt;0</formula>
    </cfRule>
  </conditionalFormatting>
  <conditionalFormatting sqref="I22">
    <cfRule type="notContainsBlanks" dxfId="3285" priority="101">
      <formula>LEN(TRIM(I22))&gt;0</formula>
    </cfRule>
  </conditionalFormatting>
  <conditionalFormatting sqref="T13">
    <cfRule type="cellIs" dxfId="3284" priority="102" operator="equal">
      <formula>"NO"</formula>
    </cfRule>
  </conditionalFormatting>
  <conditionalFormatting sqref="T13">
    <cfRule type="cellIs" dxfId="3283" priority="103" operator="equal">
      <formula>"SI"</formula>
    </cfRule>
  </conditionalFormatting>
  <conditionalFormatting sqref="S16 S19 S22">
    <cfRule type="cellIs" dxfId="3282" priority="104" operator="greaterThan">
      <formula>0</formula>
    </cfRule>
  </conditionalFormatting>
  <conditionalFormatting sqref="S16 S19 S22">
    <cfRule type="cellIs" dxfId="3281" priority="105" operator="equal">
      <formula>0</formula>
    </cfRule>
  </conditionalFormatting>
  <conditionalFormatting sqref="N25">
    <cfRule type="expression" dxfId="3280" priority="106">
      <formula>N25=" "</formula>
    </cfRule>
  </conditionalFormatting>
  <conditionalFormatting sqref="N25">
    <cfRule type="expression" dxfId="3279" priority="107">
      <formula>N25="NO PRESENTÓ CERTIFICADO"</formula>
    </cfRule>
  </conditionalFormatting>
  <conditionalFormatting sqref="N25">
    <cfRule type="expression" dxfId="3278" priority="108">
      <formula>N25="PRESENTÓ CERTIFICADO"</formula>
    </cfRule>
  </conditionalFormatting>
  <conditionalFormatting sqref="P25">
    <cfRule type="expression" dxfId="3277" priority="109">
      <formula>Q25="NO SUBSANABLE"</formula>
    </cfRule>
  </conditionalFormatting>
  <conditionalFormatting sqref="P25">
    <cfRule type="expression" dxfId="3276" priority="110">
      <formula>Q25="REQUERIMIENTOS SUBSANADOS"</formula>
    </cfRule>
  </conditionalFormatting>
  <conditionalFormatting sqref="P25">
    <cfRule type="expression" dxfId="3275" priority="111">
      <formula>Q25="PENDIENTES POR SUBSANAR"</formula>
    </cfRule>
  </conditionalFormatting>
  <conditionalFormatting sqref="P25">
    <cfRule type="expression" dxfId="3274" priority="112">
      <formula>Q25="SIN OBSERVACIÓN"</formula>
    </cfRule>
  </conditionalFormatting>
  <conditionalFormatting sqref="P25">
    <cfRule type="containsBlanks" dxfId="3273" priority="113">
      <formula>LEN(TRIM(P25))=0</formula>
    </cfRule>
  </conditionalFormatting>
  <conditionalFormatting sqref="O25">
    <cfRule type="cellIs" dxfId="3272" priority="114" operator="equal">
      <formula>"PENDIENTE POR DESCRIPCIÓN"</formula>
    </cfRule>
  </conditionalFormatting>
  <conditionalFormatting sqref="O25">
    <cfRule type="cellIs" dxfId="3271" priority="115" operator="equal">
      <formula>"DESCRIPCIÓN INSUFICIENTE"</formula>
    </cfRule>
  </conditionalFormatting>
  <conditionalFormatting sqref="O25">
    <cfRule type="cellIs" dxfId="3270" priority="116" operator="equal">
      <formula>"NO ESTÁ ACORDE A ITEM 5.2.1 (T.R.)"</formula>
    </cfRule>
  </conditionalFormatting>
  <conditionalFormatting sqref="O25">
    <cfRule type="cellIs" dxfId="3269" priority="117" operator="equal">
      <formula>"ACORDE A ITEM 5.2.1 (T.R.)"</formula>
    </cfRule>
  </conditionalFormatting>
  <conditionalFormatting sqref="Q25">
    <cfRule type="containsBlanks" dxfId="3268" priority="118">
      <formula>LEN(TRIM(Q25))=0</formula>
    </cfRule>
  </conditionalFormatting>
  <conditionalFormatting sqref="Q25">
    <cfRule type="cellIs" dxfId="3267" priority="119" operator="equal">
      <formula>"REQUERIMIENTOS SUBSANADOS"</formula>
    </cfRule>
  </conditionalFormatting>
  <conditionalFormatting sqref="Q25">
    <cfRule type="containsText" dxfId="3266" priority="120" operator="containsText" text="NO SUBSANABLE">
      <formula>NOT(ISERROR(SEARCH(("NO SUBSANABLE"),(Q25))))</formula>
    </cfRule>
  </conditionalFormatting>
  <conditionalFormatting sqref="Q25">
    <cfRule type="containsText" dxfId="3265" priority="121" operator="containsText" text="PENDIENTES POR SUBSANAR">
      <formula>NOT(ISERROR(SEARCH(("PENDIENTES POR SUBSANAR"),(Q25))))</formula>
    </cfRule>
  </conditionalFormatting>
  <conditionalFormatting sqref="Q25">
    <cfRule type="containsText" dxfId="3264" priority="122" operator="containsText" text="SIN OBSERVACIÓN">
      <formula>NOT(ISERROR(SEARCH(("SIN OBSERVACIÓN"),(Q25))))</formula>
    </cfRule>
  </conditionalFormatting>
  <conditionalFormatting sqref="R25">
    <cfRule type="containsBlanks" dxfId="3263" priority="123">
      <formula>LEN(TRIM(R25))=0</formula>
    </cfRule>
  </conditionalFormatting>
  <conditionalFormatting sqref="R25">
    <cfRule type="cellIs" dxfId="3262" priority="124" operator="equal">
      <formula>"NO CUMPLEN CON LO SOLICITADO"</formula>
    </cfRule>
  </conditionalFormatting>
  <conditionalFormatting sqref="R25">
    <cfRule type="cellIs" dxfId="3261" priority="125" operator="equal">
      <formula>"CUMPLEN CON LO SOLICITADO"</formula>
    </cfRule>
  </conditionalFormatting>
  <conditionalFormatting sqref="R25">
    <cfRule type="cellIs" dxfId="3260" priority="126" operator="equal">
      <formula>"PENDIENTES"</formula>
    </cfRule>
  </conditionalFormatting>
  <conditionalFormatting sqref="R25">
    <cfRule type="cellIs" dxfId="3259" priority="127" operator="equal">
      <formula>"NINGUNO"</formula>
    </cfRule>
  </conditionalFormatting>
  <conditionalFormatting sqref="H25">
    <cfRule type="notContainsBlanks" dxfId="3258" priority="128">
      <formula>LEN(TRIM(H25))&gt;0</formula>
    </cfRule>
  </conditionalFormatting>
  <conditionalFormatting sqref="G25">
    <cfRule type="notContainsBlanks" dxfId="3257" priority="129">
      <formula>LEN(TRIM(G25))&gt;0</formula>
    </cfRule>
  </conditionalFormatting>
  <conditionalFormatting sqref="F25">
    <cfRule type="notContainsBlanks" dxfId="3256" priority="130">
      <formula>LEN(TRIM(F25))&gt;0</formula>
    </cfRule>
  </conditionalFormatting>
  <conditionalFormatting sqref="E25">
    <cfRule type="notContainsBlanks" dxfId="3255" priority="131">
      <formula>LEN(TRIM(E25))&gt;0</formula>
    </cfRule>
  </conditionalFormatting>
  <conditionalFormatting sqref="D25">
    <cfRule type="notContainsBlanks" dxfId="3254" priority="132">
      <formula>LEN(TRIM(D25))&gt;0</formula>
    </cfRule>
  </conditionalFormatting>
  <conditionalFormatting sqref="C25">
    <cfRule type="notContainsBlanks" dxfId="3253" priority="133">
      <formula>LEN(TRIM(C25))&gt;0</formula>
    </cfRule>
  </conditionalFormatting>
  <conditionalFormatting sqref="I25">
    <cfRule type="notContainsBlanks" dxfId="3252" priority="134">
      <formula>LEN(TRIM(I25))&gt;0</formula>
    </cfRule>
  </conditionalFormatting>
  <conditionalFormatting sqref="S25">
    <cfRule type="cellIs" dxfId="3251" priority="135" operator="greaterThan">
      <formula>0</formula>
    </cfRule>
  </conditionalFormatting>
  <conditionalFormatting sqref="S25">
    <cfRule type="cellIs" dxfId="3250" priority="136" operator="equal">
      <formula>0</formula>
    </cfRule>
  </conditionalFormatting>
  <conditionalFormatting sqref="K14:K15">
    <cfRule type="expression" dxfId="3249" priority="137">
      <formula>J14="NO CUMPLE"</formula>
    </cfRule>
  </conditionalFormatting>
  <conditionalFormatting sqref="K14:K15">
    <cfRule type="expression" dxfId="3248" priority="138">
      <formula>J14="CUMPLE"</formula>
    </cfRule>
  </conditionalFormatting>
  <conditionalFormatting sqref="J14:J15">
    <cfRule type="cellIs" dxfId="3247" priority="139" operator="equal">
      <formula>"NO CUMPLE"</formula>
    </cfRule>
  </conditionalFormatting>
  <conditionalFormatting sqref="J14:J15">
    <cfRule type="cellIs" dxfId="3246" priority="140" operator="equal">
      <formula>"CUMPLE"</formula>
    </cfRule>
  </conditionalFormatting>
  <conditionalFormatting sqref="M14">
    <cfRule type="expression" dxfId="3245" priority="141">
      <formula>L14="NO CUMPLE"</formula>
    </cfRule>
  </conditionalFormatting>
  <conditionalFormatting sqref="M14">
    <cfRule type="expression" dxfId="3244" priority="142">
      <formula>L14="CUMPLE"</formula>
    </cfRule>
  </conditionalFormatting>
  <conditionalFormatting sqref="T50">
    <cfRule type="cellIs" dxfId="3243" priority="143" operator="equal">
      <formula>"NO CUMPLE"</formula>
    </cfRule>
  </conditionalFormatting>
  <conditionalFormatting sqref="T50">
    <cfRule type="cellIs" dxfId="3242" priority="144" operator="equal">
      <formula>"CUMPLE"</formula>
    </cfRule>
  </conditionalFormatting>
  <conditionalFormatting sqref="B50">
    <cfRule type="cellIs" dxfId="3241" priority="145" operator="equal">
      <formula>"NO CUMPLE CON LA EXPERIENCIA REQUERIDA"</formula>
    </cfRule>
  </conditionalFormatting>
  <conditionalFormatting sqref="B50">
    <cfRule type="cellIs" dxfId="3240" priority="146" operator="equal">
      <formula>"CUMPLE CON LA EXPERIENCIA REQUERIDA"</formula>
    </cfRule>
  </conditionalFormatting>
  <conditionalFormatting sqref="T72">
    <cfRule type="cellIs" dxfId="3239" priority="147" operator="equal">
      <formula>"NO CUMPLE"</formula>
    </cfRule>
  </conditionalFormatting>
  <conditionalFormatting sqref="T72">
    <cfRule type="cellIs" dxfId="3238" priority="148" operator="equal">
      <formula>"CUMPLE"</formula>
    </cfRule>
  </conditionalFormatting>
  <conditionalFormatting sqref="B72">
    <cfRule type="cellIs" dxfId="3237" priority="149" operator="equal">
      <formula>"NO CUMPLE CON LA EXPERIENCIA REQUERIDA"</formula>
    </cfRule>
  </conditionalFormatting>
  <conditionalFormatting sqref="B72">
    <cfRule type="cellIs" dxfId="3236" priority="150" operator="equal">
      <formula>"CUMPLE CON LA EXPERIENCIA REQUERIDA"</formula>
    </cfRule>
  </conditionalFormatting>
  <conditionalFormatting sqref="T94">
    <cfRule type="cellIs" dxfId="3235" priority="151" operator="equal">
      <formula>"NO CUMPLE"</formula>
    </cfRule>
  </conditionalFormatting>
  <conditionalFormatting sqref="T94">
    <cfRule type="cellIs" dxfId="3234" priority="152" operator="equal">
      <formula>"CUMPLE"</formula>
    </cfRule>
  </conditionalFormatting>
  <conditionalFormatting sqref="B94">
    <cfRule type="cellIs" dxfId="3233" priority="153" operator="equal">
      <formula>"NO CUMPLE CON LA EXPERIENCIA REQUERIDA"</formula>
    </cfRule>
  </conditionalFormatting>
  <conditionalFormatting sqref="B94">
    <cfRule type="cellIs" dxfId="3232" priority="154" operator="equal">
      <formula>"CUMPLE CON LA EXPERIENCIA REQUERIDA"</formula>
    </cfRule>
  </conditionalFormatting>
  <conditionalFormatting sqref="T116">
    <cfRule type="cellIs" dxfId="3231" priority="155" operator="equal">
      <formula>"NO CUMPLE"</formula>
    </cfRule>
  </conditionalFormatting>
  <conditionalFormatting sqref="T116">
    <cfRule type="cellIs" dxfId="3230" priority="156" operator="equal">
      <formula>"CUMPLE"</formula>
    </cfRule>
  </conditionalFormatting>
  <conditionalFormatting sqref="B116">
    <cfRule type="cellIs" dxfId="3229" priority="157" operator="equal">
      <formula>"NO CUMPLE CON LA EXPERIENCIA REQUERIDA"</formula>
    </cfRule>
  </conditionalFormatting>
  <conditionalFormatting sqref="B116">
    <cfRule type="cellIs" dxfId="3228" priority="158" operator="equal">
      <formula>"CUMPLE CON LA EXPERIENCIA REQUERIDA"</formula>
    </cfRule>
  </conditionalFormatting>
  <conditionalFormatting sqref="T138">
    <cfRule type="cellIs" dxfId="3227" priority="159" operator="equal">
      <formula>"NO CUMPLE"</formula>
    </cfRule>
  </conditionalFormatting>
  <conditionalFormatting sqref="T138">
    <cfRule type="cellIs" dxfId="3226" priority="160" operator="equal">
      <formula>"CUMPLE"</formula>
    </cfRule>
  </conditionalFormatting>
  <conditionalFormatting sqref="B138">
    <cfRule type="cellIs" dxfId="3225" priority="161" operator="equal">
      <formula>"NO CUMPLE CON LA EXPERIENCIA REQUERIDA"</formula>
    </cfRule>
  </conditionalFormatting>
  <conditionalFormatting sqref="B138">
    <cfRule type="cellIs" dxfId="3224" priority="162" operator="equal">
      <formula>"CUMPLE CON LA EXPERIENCIA REQUERIDA"</formula>
    </cfRule>
  </conditionalFormatting>
  <conditionalFormatting sqref="N145">
    <cfRule type="expression" dxfId="3223" priority="163">
      <formula>N145=" "</formula>
    </cfRule>
  </conditionalFormatting>
  <conditionalFormatting sqref="N145">
    <cfRule type="expression" dxfId="3222" priority="164">
      <formula>N145="NO PRESENTÓ CERTIFICADO"</formula>
    </cfRule>
  </conditionalFormatting>
  <conditionalFormatting sqref="N145">
    <cfRule type="expression" dxfId="3221" priority="165">
      <formula>N145="PRESENTÓ CERTIFICADO"</formula>
    </cfRule>
  </conditionalFormatting>
  <conditionalFormatting sqref="S145">
    <cfRule type="cellIs" dxfId="3220" priority="166" operator="greaterThan">
      <formula>0</formula>
    </cfRule>
  </conditionalFormatting>
  <conditionalFormatting sqref="S145">
    <cfRule type="cellIs" dxfId="3219" priority="167" operator="equal">
      <formula>0</formula>
    </cfRule>
  </conditionalFormatting>
  <conditionalFormatting sqref="P145">
    <cfRule type="expression" dxfId="3218" priority="168">
      <formula>Q145="NO SUBSANABLE"</formula>
    </cfRule>
  </conditionalFormatting>
  <conditionalFormatting sqref="P145">
    <cfRule type="expression" dxfId="3217" priority="169">
      <formula>Q145="REQUERIMIENTOS SUBSANADOS"</formula>
    </cfRule>
  </conditionalFormatting>
  <conditionalFormatting sqref="P145">
    <cfRule type="expression" dxfId="3216" priority="170">
      <formula>Q145="PENDIENTES POR SUBSANAR"</formula>
    </cfRule>
  </conditionalFormatting>
  <conditionalFormatting sqref="P145">
    <cfRule type="expression" dxfId="3215" priority="171">
      <formula>Q145="SIN OBSERVACIÓN"</formula>
    </cfRule>
  </conditionalFormatting>
  <conditionalFormatting sqref="P145">
    <cfRule type="containsBlanks" dxfId="3214" priority="172">
      <formula>LEN(TRIM(P145))=0</formula>
    </cfRule>
  </conditionalFormatting>
  <conditionalFormatting sqref="O145">
    <cfRule type="cellIs" dxfId="3213" priority="173" operator="equal">
      <formula>"PENDIENTE POR DESCRIPCIÓN"</formula>
    </cfRule>
  </conditionalFormatting>
  <conditionalFormatting sqref="O145">
    <cfRule type="cellIs" dxfId="3212" priority="174" operator="equal">
      <formula>"DESCRIPCIÓN INSUFICIENTE"</formula>
    </cfRule>
  </conditionalFormatting>
  <conditionalFormatting sqref="O145">
    <cfRule type="cellIs" dxfId="3211" priority="175" operator="equal">
      <formula>"NO ESTÁ ACORDE A ITEM 5.2.1 (T.R.)"</formula>
    </cfRule>
  </conditionalFormatting>
  <conditionalFormatting sqref="O145">
    <cfRule type="cellIs" dxfId="3210" priority="176" operator="equal">
      <formula>"ACORDE A ITEM 5.2.1 (T.R.)"</formula>
    </cfRule>
  </conditionalFormatting>
  <conditionalFormatting sqref="Q145">
    <cfRule type="containsBlanks" dxfId="3209" priority="177">
      <formula>LEN(TRIM(Q145))=0</formula>
    </cfRule>
  </conditionalFormatting>
  <conditionalFormatting sqref="Q145">
    <cfRule type="cellIs" dxfId="3208" priority="178" operator="equal">
      <formula>"REQUERIMIENTOS SUBSANADOS"</formula>
    </cfRule>
  </conditionalFormatting>
  <conditionalFormatting sqref="Q145">
    <cfRule type="containsText" dxfId="3207" priority="179" operator="containsText" text="NO SUBSANABLE">
      <formula>NOT(ISERROR(SEARCH(("NO SUBSANABLE"),(Q145))))</formula>
    </cfRule>
  </conditionalFormatting>
  <conditionalFormatting sqref="Q145">
    <cfRule type="containsText" dxfId="3206" priority="180" operator="containsText" text="PENDIENTES POR SUBSANAR">
      <formula>NOT(ISERROR(SEARCH(("PENDIENTES POR SUBSANAR"),(Q145))))</formula>
    </cfRule>
  </conditionalFormatting>
  <conditionalFormatting sqref="Q145">
    <cfRule type="containsText" dxfId="3205" priority="181" operator="containsText" text="SIN OBSERVACIÓN">
      <formula>NOT(ISERROR(SEARCH(("SIN OBSERVACIÓN"),(Q145))))</formula>
    </cfRule>
  </conditionalFormatting>
  <conditionalFormatting sqref="R145">
    <cfRule type="containsBlanks" dxfId="3204" priority="182">
      <formula>LEN(TRIM(R145))=0</formula>
    </cfRule>
  </conditionalFormatting>
  <conditionalFormatting sqref="R145">
    <cfRule type="cellIs" dxfId="3203" priority="183" operator="equal">
      <formula>"NO CUMPLEN CON LO SOLICITADO"</formula>
    </cfRule>
  </conditionalFormatting>
  <conditionalFormatting sqref="R145">
    <cfRule type="cellIs" dxfId="3202" priority="184" operator="equal">
      <formula>"CUMPLEN CON LO SOLICITADO"</formula>
    </cfRule>
  </conditionalFormatting>
  <conditionalFormatting sqref="R145">
    <cfRule type="cellIs" dxfId="3201" priority="185" operator="equal">
      <formula>"PENDIENTES"</formula>
    </cfRule>
  </conditionalFormatting>
  <conditionalFormatting sqref="R145">
    <cfRule type="cellIs" dxfId="3200" priority="186" operator="equal">
      <formula>"NINGUNO"</formula>
    </cfRule>
  </conditionalFormatting>
  <conditionalFormatting sqref="T160">
    <cfRule type="cellIs" dxfId="3199" priority="187" operator="equal">
      <formula>"NO CUMPLE"</formula>
    </cfRule>
  </conditionalFormatting>
  <conditionalFormatting sqref="T160">
    <cfRule type="cellIs" dxfId="3198" priority="188" operator="equal">
      <formula>"CUMPLE"</formula>
    </cfRule>
  </conditionalFormatting>
  <conditionalFormatting sqref="B160">
    <cfRule type="cellIs" dxfId="3197" priority="189" operator="equal">
      <formula>"NO CUMPLE CON LA EXPERIENCIA REQUERIDA"</formula>
    </cfRule>
  </conditionalFormatting>
  <conditionalFormatting sqref="B160">
    <cfRule type="cellIs" dxfId="3196" priority="190" operator="equal">
      <formula>"CUMPLE CON LA EXPERIENCIA REQUERIDA"</formula>
    </cfRule>
  </conditionalFormatting>
  <conditionalFormatting sqref="H145 I154">
    <cfRule type="notContainsBlanks" dxfId="3195" priority="191">
      <formula>LEN(TRIM(H145))&gt;0</formula>
    </cfRule>
  </conditionalFormatting>
  <conditionalFormatting sqref="G145">
    <cfRule type="notContainsBlanks" dxfId="3194" priority="192">
      <formula>LEN(TRIM(G145))&gt;0</formula>
    </cfRule>
  </conditionalFormatting>
  <conditionalFormatting sqref="F145">
    <cfRule type="notContainsBlanks" dxfId="3193" priority="193">
      <formula>LEN(TRIM(F145))&gt;0</formula>
    </cfRule>
  </conditionalFormatting>
  <conditionalFormatting sqref="E145">
    <cfRule type="notContainsBlanks" dxfId="3192" priority="194">
      <formula>LEN(TRIM(E145))&gt;0</formula>
    </cfRule>
  </conditionalFormatting>
  <conditionalFormatting sqref="D145">
    <cfRule type="notContainsBlanks" dxfId="3191" priority="195">
      <formula>LEN(TRIM(D145))&gt;0</formula>
    </cfRule>
  </conditionalFormatting>
  <conditionalFormatting sqref="C145">
    <cfRule type="notContainsBlanks" dxfId="3190" priority="196">
      <formula>LEN(TRIM(C145))&gt;0</formula>
    </cfRule>
  </conditionalFormatting>
  <conditionalFormatting sqref="I145">
    <cfRule type="notContainsBlanks" dxfId="3189" priority="197">
      <formula>LEN(TRIM(I145))&gt;0</formula>
    </cfRule>
  </conditionalFormatting>
  <conditionalFormatting sqref="N148 N151">
    <cfRule type="expression" dxfId="3188" priority="198">
      <formula>N148=" "</formula>
    </cfRule>
  </conditionalFormatting>
  <conditionalFormatting sqref="N148 N151">
    <cfRule type="expression" dxfId="3187" priority="199">
      <formula>N148="NO PRESENTÓ CERTIFICADO"</formula>
    </cfRule>
  </conditionalFormatting>
  <conditionalFormatting sqref="N148 N151">
    <cfRule type="expression" dxfId="3186" priority="200">
      <formula>N148="PRESENTÓ CERTIFICADO"</formula>
    </cfRule>
  </conditionalFormatting>
  <conditionalFormatting sqref="P148 P151">
    <cfRule type="expression" dxfId="3185" priority="201">
      <formula>Q148="NO SUBSANABLE"</formula>
    </cfRule>
  </conditionalFormatting>
  <conditionalFormatting sqref="P148 P151">
    <cfRule type="expression" dxfId="3184" priority="202">
      <formula>Q148="REQUERIMIENTOS SUBSANADOS"</formula>
    </cfRule>
  </conditionalFormatting>
  <conditionalFormatting sqref="P148 P151">
    <cfRule type="expression" dxfId="3183" priority="203">
      <formula>Q148="PENDIENTES POR SUBSANAR"</formula>
    </cfRule>
  </conditionalFormatting>
  <conditionalFormatting sqref="P148 P151">
    <cfRule type="expression" dxfId="3182" priority="204">
      <formula>Q148="SIN OBSERVACIÓN"</formula>
    </cfRule>
  </conditionalFormatting>
  <conditionalFormatting sqref="P148 P151">
    <cfRule type="containsBlanks" dxfId="3181" priority="205">
      <formula>LEN(TRIM(P148))=0</formula>
    </cfRule>
  </conditionalFormatting>
  <conditionalFormatting sqref="O148 O151">
    <cfRule type="cellIs" dxfId="3180" priority="206" operator="equal">
      <formula>"PENDIENTE POR DESCRIPCIÓN"</formula>
    </cfRule>
  </conditionalFormatting>
  <conditionalFormatting sqref="O148 O151">
    <cfRule type="cellIs" dxfId="3179" priority="207" operator="equal">
      <formula>"DESCRIPCIÓN INSUFICIENTE"</formula>
    </cfRule>
  </conditionalFormatting>
  <conditionalFormatting sqref="O148 O151">
    <cfRule type="cellIs" dxfId="3178" priority="208" operator="equal">
      <formula>"NO ESTÁ ACORDE A ITEM 5.2.1 (T.R.)"</formula>
    </cfRule>
  </conditionalFormatting>
  <conditionalFormatting sqref="O148 O151">
    <cfRule type="cellIs" dxfId="3177" priority="209" operator="equal">
      <formula>"ACORDE A ITEM 5.2.1 (T.R.)"</formula>
    </cfRule>
  </conditionalFormatting>
  <conditionalFormatting sqref="Q148 Q151">
    <cfRule type="containsBlanks" dxfId="3176" priority="210">
      <formula>LEN(TRIM(Q148))=0</formula>
    </cfRule>
  </conditionalFormatting>
  <conditionalFormatting sqref="Q148 Q151">
    <cfRule type="cellIs" dxfId="3175" priority="211" operator="equal">
      <formula>"REQUERIMIENTOS SUBSANADOS"</formula>
    </cfRule>
  </conditionalFormatting>
  <conditionalFormatting sqref="Q148 Q151">
    <cfRule type="containsText" dxfId="3174" priority="212" operator="containsText" text="NO SUBSANABLE">
      <formula>NOT(ISERROR(SEARCH(("NO SUBSANABLE"),(Q148))))</formula>
    </cfRule>
  </conditionalFormatting>
  <conditionalFormatting sqref="Q148 Q151">
    <cfRule type="containsText" dxfId="3173" priority="213" operator="containsText" text="PENDIENTES POR SUBSANAR">
      <formula>NOT(ISERROR(SEARCH(("PENDIENTES POR SUBSANAR"),(Q148))))</formula>
    </cfRule>
  </conditionalFormatting>
  <conditionalFormatting sqref="Q148 Q151">
    <cfRule type="containsText" dxfId="3172" priority="214" operator="containsText" text="SIN OBSERVACIÓN">
      <formula>NOT(ISERROR(SEARCH(("SIN OBSERVACIÓN"),(Q148))))</formula>
    </cfRule>
  </conditionalFormatting>
  <conditionalFormatting sqref="R148 R151">
    <cfRule type="containsBlanks" dxfId="3171" priority="215">
      <formula>LEN(TRIM(R148))=0</formula>
    </cfRule>
  </conditionalFormatting>
  <conditionalFormatting sqref="R148 R151">
    <cfRule type="cellIs" dxfId="3170" priority="216" operator="equal">
      <formula>"NO CUMPLEN CON LO SOLICITADO"</formula>
    </cfRule>
  </conditionalFormatting>
  <conditionalFormatting sqref="R148 R151">
    <cfRule type="cellIs" dxfId="3169" priority="217" operator="equal">
      <formula>"CUMPLEN CON LO SOLICITADO"</formula>
    </cfRule>
  </conditionalFormatting>
  <conditionalFormatting sqref="R148 R151">
    <cfRule type="cellIs" dxfId="3168" priority="218" operator="equal">
      <formula>"PENDIENTES"</formula>
    </cfRule>
  </conditionalFormatting>
  <conditionalFormatting sqref="R148 R151">
    <cfRule type="cellIs" dxfId="3167" priority="219" operator="equal">
      <formula>"NINGUNO"</formula>
    </cfRule>
  </conditionalFormatting>
  <conditionalFormatting sqref="H148 H151">
    <cfRule type="notContainsBlanks" dxfId="3166" priority="220">
      <formula>LEN(TRIM(H148))&gt;0</formula>
    </cfRule>
  </conditionalFormatting>
  <conditionalFormatting sqref="G148 G151">
    <cfRule type="notContainsBlanks" dxfId="3165" priority="221">
      <formula>LEN(TRIM(G148))&gt;0</formula>
    </cfRule>
  </conditionalFormatting>
  <conditionalFormatting sqref="F148 F151">
    <cfRule type="notContainsBlanks" dxfId="3164" priority="222">
      <formula>LEN(TRIM(F148))&gt;0</formula>
    </cfRule>
  </conditionalFormatting>
  <conditionalFormatting sqref="E148 E151">
    <cfRule type="notContainsBlanks" dxfId="3163" priority="223">
      <formula>LEN(TRIM(E148))&gt;0</formula>
    </cfRule>
  </conditionalFormatting>
  <conditionalFormatting sqref="D148 D151">
    <cfRule type="notContainsBlanks" dxfId="3162" priority="224">
      <formula>LEN(TRIM(D148))&gt;0</formula>
    </cfRule>
  </conditionalFormatting>
  <conditionalFormatting sqref="C148 C151">
    <cfRule type="notContainsBlanks" dxfId="3161" priority="225">
      <formula>LEN(TRIM(C148))&gt;0</formula>
    </cfRule>
  </conditionalFormatting>
  <conditionalFormatting sqref="I148 I151">
    <cfRule type="notContainsBlanks" dxfId="3160" priority="226">
      <formula>LEN(TRIM(I148))&gt;0</formula>
    </cfRule>
  </conditionalFormatting>
  <conditionalFormatting sqref="N154">
    <cfRule type="expression" dxfId="3159" priority="227">
      <formula>N154=" "</formula>
    </cfRule>
  </conditionalFormatting>
  <conditionalFormatting sqref="N154">
    <cfRule type="expression" dxfId="3158" priority="228">
      <formula>N154="NO PRESENTÓ CERTIFICADO"</formula>
    </cfRule>
  </conditionalFormatting>
  <conditionalFormatting sqref="N154">
    <cfRule type="expression" dxfId="3157" priority="229">
      <formula>N154="PRESENTÓ CERTIFICADO"</formula>
    </cfRule>
  </conditionalFormatting>
  <conditionalFormatting sqref="P154">
    <cfRule type="expression" dxfId="3156" priority="230">
      <formula>Q154="NO SUBSANABLE"</formula>
    </cfRule>
  </conditionalFormatting>
  <conditionalFormatting sqref="P154">
    <cfRule type="expression" dxfId="3155" priority="231">
      <formula>Q154="REQUERIMIENTOS SUBSANADOS"</formula>
    </cfRule>
  </conditionalFormatting>
  <conditionalFormatting sqref="P154">
    <cfRule type="expression" dxfId="3154" priority="232">
      <formula>Q154="PENDIENTES POR SUBSANAR"</formula>
    </cfRule>
  </conditionalFormatting>
  <conditionalFormatting sqref="P154">
    <cfRule type="expression" dxfId="3153" priority="233">
      <formula>Q154="SIN OBSERVACIÓN"</formula>
    </cfRule>
  </conditionalFormatting>
  <conditionalFormatting sqref="P154">
    <cfRule type="containsBlanks" dxfId="3152" priority="234">
      <formula>LEN(TRIM(P154))=0</formula>
    </cfRule>
  </conditionalFormatting>
  <conditionalFormatting sqref="O154">
    <cfRule type="cellIs" dxfId="3151" priority="235" operator="equal">
      <formula>"PENDIENTE POR DESCRIPCIÓN"</formula>
    </cfRule>
  </conditionalFormatting>
  <conditionalFormatting sqref="O154">
    <cfRule type="cellIs" dxfId="3150" priority="236" operator="equal">
      <formula>"DESCRIPCIÓN INSUFICIENTE"</formula>
    </cfRule>
  </conditionalFormatting>
  <conditionalFormatting sqref="O154">
    <cfRule type="cellIs" dxfId="3149" priority="237" operator="equal">
      <formula>"NO ESTÁ ACORDE A ITEM 5.2.1 (T.R.)"</formula>
    </cfRule>
  </conditionalFormatting>
  <conditionalFormatting sqref="O154">
    <cfRule type="cellIs" dxfId="3148" priority="238" operator="equal">
      <formula>"ACORDE A ITEM 5.2.1 (T.R.)"</formula>
    </cfRule>
  </conditionalFormatting>
  <conditionalFormatting sqref="Q154">
    <cfRule type="containsBlanks" dxfId="3147" priority="239">
      <formula>LEN(TRIM(Q154))=0</formula>
    </cfRule>
  </conditionalFormatting>
  <conditionalFormatting sqref="Q154">
    <cfRule type="cellIs" dxfId="3146" priority="240" operator="equal">
      <formula>"REQUERIMIENTOS SUBSANADOS"</formula>
    </cfRule>
  </conditionalFormatting>
  <conditionalFormatting sqref="Q154">
    <cfRule type="containsText" dxfId="3145" priority="241" operator="containsText" text="NO SUBSANABLE">
      <formula>NOT(ISERROR(SEARCH(("NO SUBSANABLE"),(Q154))))</formula>
    </cfRule>
  </conditionalFormatting>
  <conditionalFormatting sqref="Q154">
    <cfRule type="containsText" dxfId="3144" priority="242" operator="containsText" text="PENDIENTES POR SUBSANAR">
      <formula>NOT(ISERROR(SEARCH(("PENDIENTES POR SUBSANAR"),(Q154))))</formula>
    </cfRule>
  </conditionalFormatting>
  <conditionalFormatting sqref="Q154">
    <cfRule type="containsText" dxfId="3143" priority="243" operator="containsText" text="SIN OBSERVACIÓN">
      <formula>NOT(ISERROR(SEARCH(("SIN OBSERVACIÓN"),(Q154))))</formula>
    </cfRule>
  </conditionalFormatting>
  <conditionalFormatting sqref="R154">
    <cfRule type="containsBlanks" dxfId="3142" priority="244">
      <formula>LEN(TRIM(R154))=0</formula>
    </cfRule>
  </conditionalFormatting>
  <conditionalFormatting sqref="R154">
    <cfRule type="cellIs" dxfId="3141" priority="245" operator="equal">
      <formula>"NO CUMPLEN CON LO SOLICITADO"</formula>
    </cfRule>
  </conditionalFormatting>
  <conditionalFormatting sqref="R154">
    <cfRule type="cellIs" dxfId="3140" priority="246" operator="equal">
      <formula>"CUMPLEN CON LO SOLICITADO"</formula>
    </cfRule>
  </conditionalFormatting>
  <conditionalFormatting sqref="R154">
    <cfRule type="cellIs" dxfId="3139" priority="247" operator="equal">
      <formula>"PENDIENTES"</formula>
    </cfRule>
  </conditionalFormatting>
  <conditionalFormatting sqref="R154">
    <cfRule type="cellIs" dxfId="3138" priority="248" operator="equal">
      <formula>"NINGUNO"</formula>
    </cfRule>
  </conditionalFormatting>
  <conditionalFormatting sqref="H154">
    <cfRule type="notContainsBlanks" dxfId="3137" priority="249">
      <formula>LEN(TRIM(H154))&gt;0</formula>
    </cfRule>
  </conditionalFormatting>
  <conditionalFormatting sqref="G154">
    <cfRule type="notContainsBlanks" dxfId="3136" priority="250">
      <formula>LEN(TRIM(G154))&gt;0</formula>
    </cfRule>
  </conditionalFormatting>
  <conditionalFormatting sqref="F154">
    <cfRule type="notContainsBlanks" dxfId="3135" priority="251">
      <formula>LEN(TRIM(F154))&gt;0</formula>
    </cfRule>
  </conditionalFormatting>
  <conditionalFormatting sqref="E154">
    <cfRule type="notContainsBlanks" dxfId="3134" priority="252">
      <formula>LEN(TRIM(E154))&gt;0</formula>
    </cfRule>
  </conditionalFormatting>
  <conditionalFormatting sqref="D154">
    <cfRule type="notContainsBlanks" dxfId="3133" priority="253">
      <formula>LEN(TRIM(D154))&gt;0</formula>
    </cfRule>
  </conditionalFormatting>
  <conditionalFormatting sqref="C154">
    <cfRule type="notContainsBlanks" dxfId="3132" priority="254">
      <formula>LEN(TRIM(C154))&gt;0</formula>
    </cfRule>
  </conditionalFormatting>
  <conditionalFormatting sqref="I154">
    <cfRule type="notContainsBlanks" dxfId="3131" priority="255">
      <formula>LEN(TRIM(I154))&gt;0</formula>
    </cfRule>
  </conditionalFormatting>
  <conditionalFormatting sqref="T145">
    <cfRule type="cellIs" dxfId="3130" priority="256" operator="equal">
      <formula>"NO"</formula>
    </cfRule>
  </conditionalFormatting>
  <conditionalFormatting sqref="T145">
    <cfRule type="cellIs" dxfId="3129" priority="257" operator="equal">
      <formula>"SI"</formula>
    </cfRule>
  </conditionalFormatting>
  <conditionalFormatting sqref="S148 S151 S154">
    <cfRule type="cellIs" dxfId="3128" priority="258" operator="greaterThan">
      <formula>0</formula>
    </cfRule>
  </conditionalFormatting>
  <conditionalFormatting sqref="S148 S151 S154">
    <cfRule type="cellIs" dxfId="3127" priority="259" operator="equal">
      <formula>0</formula>
    </cfRule>
  </conditionalFormatting>
  <conditionalFormatting sqref="N157">
    <cfRule type="expression" dxfId="3126" priority="260">
      <formula>N157=" "</formula>
    </cfRule>
  </conditionalFormatting>
  <conditionalFormatting sqref="N157">
    <cfRule type="expression" dxfId="3125" priority="261">
      <formula>N157="NO PRESENTÓ CERTIFICADO"</formula>
    </cfRule>
  </conditionalFormatting>
  <conditionalFormatting sqref="N157">
    <cfRule type="expression" dxfId="3124" priority="262">
      <formula>N157="PRESENTÓ CERTIFICADO"</formula>
    </cfRule>
  </conditionalFormatting>
  <conditionalFormatting sqref="P157">
    <cfRule type="expression" dxfId="3123" priority="263">
      <formula>Q157="NO SUBSANABLE"</formula>
    </cfRule>
  </conditionalFormatting>
  <conditionalFormatting sqref="P157">
    <cfRule type="expression" dxfId="3122" priority="264">
      <formula>Q157="REQUERIMIENTOS SUBSANADOS"</formula>
    </cfRule>
  </conditionalFormatting>
  <conditionalFormatting sqref="P157">
    <cfRule type="expression" dxfId="3121" priority="265">
      <formula>Q157="PENDIENTES POR SUBSANAR"</formula>
    </cfRule>
  </conditionalFormatting>
  <conditionalFormatting sqref="P157">
    <cfRule type="expression" dxfId="3120" priority="266">
      <formula>Q157="SIN OBSERVACIÓN"</formula>
    </cfRule>
  </conditionalFormatting>
  <conditionalFormatting sqref="P157">
    <cfRule type="containsBlanks" dxfId="3119" priority="267">
      <formula>LEN(TRIM(P157))=0</formula>
    </cfRule>
  </conditionalFormatting>
  <conditionalFormatting sqref="O157">
    <cfRule type="cellIs" dxfId="3118" priority="268" operator="equal">
      <formula>"PENDIENTE POR DESCRIPCIÓN"</formula>
    </cfRule>
  </conditionalFormatting>
  <conditionalFormatting sqref="O157">
    <cfRule type="cellIs" dxfId="3117" priority="269" operator="equal">
      <formula>"DESCRIPCIÓN INSUFICIENTE"</formula>
    </cfRule>
  </conditionalFormatting>
  <conditionalFormatting sqref="O157">
    <cfRule type="cellIs" dxfId="3116" priority="270" operator="equal">
      <formula>"NO ESTÁ ACORDE A ITEM 5.2.1 (T.R.)"</formula>
    </cfRule>
  </conditionalFormatting>
  <conditionalFormatting sqref="O157">
    <cfRule type="cellIs" dxfId="3115" priority="271" operator="equal">
      <formula>"ACORDE A ITEM 5.2.1 (T.R.)"</formula>
    </cfRule>
  </conditionalFormatting>
  <conditionalFormatting sqref="Q157">
    <cfRule type="containsBlanks" dxfId="3114" priority="272">
      <formula>LEN(TRIM(Q157))=0</formula>
    </cfRule>
  </conditionalFormatting>
  <conditionalFormatting sqref="Q157">
    <cfRule type="cellIs" dxfId="3113" priority="273" operator="equal">
      <formula>"REQUERIMIENTOS SUBSANADOS"</formula>
    </cfRule>
  </conditionalFormatting>
  <conditionalFormatting sqref="Q157">
    <cfRule type="containsText" dxfId="3112" priority="274" operator="containsText" text="NO SUBSANABLE">
      <formula>NOT(ISERROR(SEARCH(("NO SUBSANABLE"),(Q157))))</formula>
    </cfRule>
  </conditionalFormatting>
  <conditionalFormatting sqref="Q157">
    <cfRule type="containsText" dxfId="3111" priority="275" operator="containsText" text="PENDIENTES POR SUBSANAR">
      <formula>NOT(ISERROR(SEARCH(("PENDIENTES POR SUBSANAR"),(Q157))))</formula>
    </cfRule>
  </conditionalFormatting>
  <conditionalFormatting sqref="Q157">
    <cfRule type="containsText" dxfId="3110" priority="276" operator="containsText" text="SIN OBSERVACIÓN">
      <formula>NOT(ISERROR(SEARCH(("SIN OBSERVACIÓN"),(Q157))))</formula>
    </cfRule>
  </conditionalFormatting>
  <conditionalFormatting sqref="R157">
    <cfRule type="containsBlanks" dxfId="3109" priority="277">
      <formula>LEN(TRIM(R157))=0</formula>
    </cfRule>
  </conditionalFormatting>
  <conditionalFormatting sqref="R157">
    <cfRule type="cellIs" dxfId="3108" priority="278" operator="equal">
      <formula>"NO CUMPLEN CON LO SOLICITADO"</formula>
    </cfRule>
  </conditionalFormatting>
  <conditionalFormatting sqref="R157">
    <cfRule type="cellIs" dxfId="3107" priority="279" operator="equal">
      <formula>"CUMPLEN CON LO SOLICITADO"</formula>
    </cfRule>
  </conditionalFormatting>
  <conditionalFormatting sqref="R157">
    <cfRule type="cellIs" dxfId="3106" priority="280" operator="equal">
      <formula>"PENDIENTES"</formula>
    </cfRule>
  </conditionalFormatting>
  <conditionalFormatting sqref="R157">
    <cfRule type="cellIs" dxfId="3105" priority="281" operator="equal">
      <formula>"NINGUNO"</formula>
    </cfRule>
  </conditionalFormatting>
  <conditionalFormatting sqref="H157">
    <cfRule type="notContainsBlanks" dxfId="3104" priority="282">
      <formula>LEN(TRIM(H157))&gt;0</formula>
    </cfRule>
  </conditionalFormatting>
  <conditionalFormatting sqref="G157">
    <cfRule type="notContainsBlanks" dxfId="3103" priority="283">
      <formula>LEN(TRIM(G157))&gt;0</formula>
    </cfRule>
  </conditionalFormatting>
  <conditionalFormatting sqref="F157">
    <cfRule type="notContainsBlanks" dxfId="3102" priority="284">
      <formula>LEN(TRIM(F157))&gt;0</formula>
    </cfRule>
  </conditionalFormatting>
  <conditionalFormatting sqref="E157">
    <cfRule type="notContainsBlanks" dxfId="3101" priority="285">
      <formula>LEN(TRIM(E157))&gt;0</formula>
    </cfRule>
  </conditionalFormatting>
  <conditionalFormatting sqref="D157">
    <cfRule type="notContainsBlanks" dxfId="3100" priority="286">
      <formula>LEN(TRIM(D157))&gt;0</formula>
    </cfRule>
  </conditionalFormatting>
  <conditionalFormatting sqref="C157">
    <cfRule type="notContainsBlanks" dxfId="3099" priority="287">
      <formula>LEN(TRIM(C157))&gt;0</formula>
    </cfRule>
  </conditionalFormatting>
  <conditionalFormatting sqref="I157">
    <cfRule type="notContainsBlanks" dxfId="3098" priority="288">
      <formula>LEN(TRIM(I157))&gt;0</formula>
    </cfRule>
  </conditionalFormatting>
  <conditionalFormatting sqref="S157">
    <cfRule type="cellIs" dxfId="3097" priority="289" operator="greaterThan">
      <formula>0</formula>
    </cfRule>
  </conditionalFormatting>
  <conditionalFormatting sqref="S157">
    <cfRule type="cellIs" dxfId="3096" priority="290" operator="equal">
      <formula>0</formula>
    </cfRule>
  </conditionalFormatting>
  <conditionalFormatting sqref="T182">
    <cfRule type="cellIs" dxfId="3095" priority="291" operator="equal">
      <formula>"NO CUMPLE"</formula>
    </cfRule>
  </conditionalFormatting>
  <conditionalFormatting sqref="T182">
    <cfRule type="cellIs" dxfId="3094" priority="292" operator="equal">
      <formula>"CUMPLE"</formula>
    </cfRule>
  </conditionalFormatting>
  <conditionalFormatting sqref="T248">
    <cfRule type="cellIs" dxfId="3093" priority="293" operator="equal">
      <formula>"NO CUMPLE"</formula>
    </cfRule>
  </conditionalFormatting>
  <conditionalFormatting sqref="T248">
    <cfRule type="cellIs" dxfId="3092" priority="294" operator="equal">
      <formula>"CUMPLE"</formula>
    </cfRule>
  </conditionalFormatting>
  <conditionalFormatting sqref="N167">
    <cfRule type="expression" dxfId="3091" priority="295">
      <formula>N167=" "</formula>
    </cfRule>
  </conditionalFormatting>
  <conditionalFormatting sqref="N167">
    <cfRule type="expression" dxfId="3090" priority="296">
      <formula>N167="NO PRESENTÓ CERTIFICADO"</formula>
    </cfRule>
  </conditionalFormatting>
  <conditionalFormatting sqref="N167">
    <cfRule type="expression" dxfId="3089" priority="297">
      <formula>N167="PRESENTÓ CERTIFICADO"</formula>
    </cfRule>
  </conditionalFormatting>
  <conditionalFormatting sqref="S167">
    <cfRule type="cellIs" dxfId="3088" priority="298" operator="greaterThan">
      <formula>0</formula>
    </cfRule>
  </conditionalFormatting>
  <conditionalFormatting sqref="S167">
    <cfRule type="cellIs" dxfId="3087" priority="299" operator="equal">
      <formula>0</formula>
    </cfRule>
  </conditionalFormatting>
  <conditionalFormatting sqref="P167">
    <cfRule type="expression" dxfId="3086" priority="300">
      <formula>Q167="NO SUBSANABLE"</formula>
    </cfRule>
  </conditionalFormatting>
  <conditionalFormatting sqref="P167">
    <cfRule type="expression" dxfId="3085" priority="301">
      <formula>Q167="REQUERIMIENTOS SUBSANADOS"</formula>
    </cfRule>
  </conditionalFormatting>
  <conditionalFormatting sqref="P167">
    <cfRule type="expression" dxfId="3084" priority="302">
      <formula>Q167="PENDIENTES POR SUBSANAR"</formula>
    </cfRule>
  </conditionalFormatting>
  <conditionalFormatting sqref="P167">
    <cfRule type="expression" dxfId="3083" priority="303">
      <formula>Q167="SIN OBSERVACIÓN"</formula>
    </cfRule>
  </conditionalFormatting>
  <conditionalFormatting sqref="P167">
    <cfRule type="containsBlanks" dxfId="3082" priority="304">
      <formula>LEN(TRIM(P167))=0</formula>
    </cfRule>
  </conditionalFormatting>
  <conditionalFormatting sqref="O167">
    <cfRule type="cellIs" dxfId="3081" priority="305" operator="equal">
      <formula>"PENDIENTE POR DESCRIPCIÓN"</formula>
    </cfRule>
  </conditionalFormatting>
  <conditionalFormatting sqref="O167">
    <cfRule type="cellIs" dxfId="3080" priority="306" operator="equal">
      <formula>"DESCRIPCIÓN INSUFICIENTE"</formula>
    </cfRule>
  </conditionalFormatting>
  <conditionalFormatting sqref="O167">
    <cfRule type="cellIs" dxfId="3079" priority="307" operator="equal">
      <formula>"NO ESTÁ ACORDE A ITEM 5.2.1 (T.R.)"</formula>
    </cfRule>
  </conditionalFormatting>
  <conditionalFormatting sqref="O167">
    <cfRule type="cellIs" dxfId="3078" priority="308" operator="equal">
      <formula>"ACORDE A ITEM 5.2.1 (T.R.)"</formula>
    </cfRule>
  </conditionalFormatting>
  <conditionalFormatting sqref="Q167">
    <cfRule type="containsBlanks" dxfId="3077" priority="309">
      <formula>LEN(TRIM(Q167))=0</formula>
    </cfRule>
  </conditionalFormatting>
  <conditionalFormatting sqref="Q167">
    <cfRule type="cellIs" dxfId="3076" priority="310" operator="equal">
      <formula>"REQUERIMIENTOS SUBSANADOS"</formula>
    </cfRule>
  </conditionalFormatting>
  <conditionalFormatting sqref="Q167">
    <cfRule type="containsText" dxfId="3075" priority="311" operator="containsText" text="NO SUBSANABLE">
      <formula>NOT(ISERROR(SEARCH(("NO SUBSANABLE"),(Q167))))</formula>
    </cfRule>
  </conditionalFormatting>
  <conditionalFormatting sqref="Q167">
    <cfRule type="containsText" dxfId="3074" priority="312" operator="containsText" text="PENDIENTES POR SUBSANAR">
      <formula>NOT(ISERROR(SEARCH(("PENDIENTES POR SUBSANAR"),(Q167))))</formula>
    </cfRule>
  </conditionalFormatting>
  <conditionalFormatting sqref="Q167">
    <cfRule type="containsText" dxfId="3073" priority="313" operator="containsText" text="SIN OBSERVACIÓN">
      <formula>NOT(ISERROR(SEARCH(("SIN OBSERVACIÓN"),(Q167))))</formula>
    </cfRule>
  </conditionalFormatting>
  <conditionalFormatting sqref="R167">
    <cfRule type="containsBlanks" dxfId="3072" priority="314">
      <formula>LEN(TRIM(R167))=0</formula>
    </cfRule>
  </conditionalFormatting>
  <conditionalFormatting sqref="R167">
    <cfRule type="cellIs" dxfId="3071" priority="315" operator="equal">
      <formula>"NO CUMPLEN CON LO SOLICITADO"</formula>
    </cfRule>
  </conditionalFormatting>
  <conditionalFormatting sqref="R167">
    <cfRule type="cellIs" dxfId="3070" priority="316" operator="equal">
      <formula>"CUMPLEN CON LO SOLICITADO"</formula>
    </cfRule>
  </conditionalFormatting>
  <conditionalFormatting sqref="R167">
    <cfRule type="cellIs" dxfId="3069" priority="317" operator="equal">
      <formula>"PENDIENTES"</formula>
    </cfRule>
  </conditionalFormatting>
  <conditionalFormatting sqref="R167">
    <cfRule type="cellIs" dxfId="3068" priority="318" operator="equal">
      <formula>"NINGUNO"</formula>
    </cfRule>
  </conditionalFormatting>
  <conditionalFormatting sqref="B182">
    <cfRule type="cellIs" dxfId="3067" priority="319" operator="equal">
      <formula>"NO CUMPLE CON LA EXPERIENCIA REQUERIDA"</formula>
    </cfRule>
  </conditionalFormatting>
  <conditionalFormatting sqref="B182">
    <cfRule type="cellIs" dxfId="3066" priority="320" operator="equal">
      <formula>"CUMPLE CON LA EXPERIENCIA REQUERIDA"</formula>
    </cfRule>
  </conditionalFormatting>
  <conditionalFormatting sqref="H167 I170 I173">
    <cfRule type="notContainsBlanks" dxfId="3065" priority="321">
      <formula>LEN(TRIM(H167))&gt;0</formula>
    </cfRule>
  </conditionalFormatting>
  <conditionalFormatting sqref="G167">
    <cfRule type="notContainsBlanks" dxfId="3064" priority="322">
      <formula>LEN(TRIM(G167))&gt;0</formula>
    </cfRule>
  </conditionalFormatting>
  <conditionalFormatting sqref="F167">
    <cfRule type="notContainsBlanks" dxfId="3063" priority="323">
      <formula>LEN(TRIM(F167))&gt;0</formula>
    </cfRule>
  </conditionalFormatting>
  <conditionalFormatting sqref="E167">
    <cfRule type="notContainsBlanks" dxfId="3062" priority="324">
      <formula>LEN(TRIM(E167))&gt;0</formula>
    </cfRule>
  </conditionalFormatting>
  <conditionalFormatting sqref="D167">
    <cfRule type="notContainsBlanks" dxfId="3061" priority="325">
      <formula>LEN(TRIM(D167))&gt;0</formula>
    </cfRule>
  </conditionalFormatting>
  <conditionalFormatting sqref="C167">
    <cfRule type="notContainsBlanks" dxfId="3060" priority="326">
      <formula>LEN(TRIM(C167))&gt;0</formula>
    </cfRule>
  </conditionalFormatting>
  <conditionalFormatting sqref="I167">
    <cfRule type="notContainsBlanks" dxfId="3059" priority="327">
      <formula>LEN(TRIM(I167))&gt;0</formula>
    </cfRule>
  </conditionalFormatting>
  <conditionalFormatting sqref="N170 N173">
    <cfRule type="expression" dxfId="3058" priority="328">
      <formula>N170=" "</formula>
    </cfRule>
  </conditionalFormatting>
  <conditionalFormatting sqref="N170 N173">
    <cfRule type="expression" dxfId="3057" priority="329">
      <formula>N170="NO PRESENTÓ CERTIFICADO"</formula>
    </cfRule>
  </conditionalFormatting>
  <conditionalFormatting sqref="N170 N173">
    <cfRule type="expression" dxfId="3056" priority="330">
      <formula>N170="PRESENTÓ CERTIFICADO"</formula>
    </cfRule>
  </conditionalFormatting>
  <conditionalFormatting sqref="P170 P173">
    <cfRule type="expression" dxfId="3055" priority="331">
      <formula>Q170="NO SUBSANABLE"</formula>
    </cfRule>
  </conditionalFormatting>
  <conditionalFormatting sqref="P170 P173">
    <cfRule type="expression" dxfId="3054" priority="332">
      <formula>Q170="REQUERIMIENTOS SUBSANADOS"</formula>
    </cfRule>
  </conditionalFormatting>
  <conditionalFormatting sqref="P170 P173">
    <cfRule type="expression" dxfId="3053" priority="333">
      <formula>Q170="PENDIENTES POR SUBSANAR"</formula>
    </cfRule>
  </conditionalFormatting>
  <conditionalFormatting sqref="P170 P173">
    <cfRule type="expression" dxfId="3052" priority="334">
      <formula>Q170="SIN OBSERVACIÓN"</formula>
    </cfRule>
  </conditionalFormatting>
  <conditionalFormatting sqref="P170 P173">
    <cfRule type="containsBlanks" dxfId="3051" priority="335">
      <formula>LEN(TRIM(P170))=0</formula>
    </cfRule>
  </conditionalFormatting>
  <conditionalFormatting sqref="O170 O173">
    <cfRule type="cellIs" dxfId="3050" priority="336" operator="equal">
      <formula>"PENDIENTE POR DESCRIPCIÓN"</formula>
    </cfRule>
  </conditionalFormatting>
  <conditionalFormatting sqref="O170 O173">
    <cfRule type="cellIs" dxfId="3049" priority="337" operator="equal">
      <formula>"DESCRIPCIÓN INSUFICIENTE"</formula>
    </cfRule>
  </conditionalFormatting>
  <conditionalFormatting sqref="O170 O173">
    <cfRule type="cellIs" dxfId="3048" priority="338" operator="equal">
      <formula>"NO ESTÁ ACORDE A ITEM 5.2.1 (T.R.)"</formula>
    </cfRule>
  </conditionalFormatting>
  <conditionalFormatting sqref="O170 O173">
    <cfRule type="cellIs" dxfId="3047" priority="339" operator="equal">
      <formula>"ACORDE A ITEM 5.2.1 (T.R.)"</formula>
    </cfRule>
  </conditionalFormatting>
  <conditionalFormatting sqref="Q170 Q173">
    <cfRule type="containsBlanks" dxfId="3046" priority="340">
      <formula>LEN(TRIM(Q170))=0</formula>
    </cfRule>
  </conditionalFormatting>
  <conditionalFormatting sqref="Q170 Q173">
    <cfRule type="cellIs" dxfId="3045" priority="341" operator="equal">
      <formula>"REQUERIMIENTOS SUBSANADOS"</formula>
    </cfRule>
  </conditionalFormatting>
  <conditionalFormatting sqref="Q170 Q173">
    <cfRule type="containsText" dxfId="3044" priority="342" operator="containsText" text="NO SUBSANABLE">
      <formula>NOT(ISERROR(SEARCH(("NO SUBSANABLE"),(Q170))))</formula>
    </cfRule>
  </conditionalFormatting>
  <conditionalFormatting sqref="Q170 Q173">
    <cfRule type="containsText" dxfId="3043" priority="343" operator="containsText" text="PENDIENTES POR SUBSANAR">
      <formula>NOT(ISERROR(SEARCH(("PENDIENTES POR SUBSANAR"),(Q170))))</formula>
    </cfRule>
  </conditionalFormatting>
  <conditionalFormatting sqref="Q170 Q173">
    <cfRule type="containsText" dxfId="3042" priority="344" operator="containsText" text="SIN OBSERVACIÓN">
      <formula>NOT(ISERROR(SEARCH(("SIN OBSERVACIÓN"),(Q170))))</formula>
    </cfRule>
  </conditionalFormatting>
  <conditionalFormatting sqref="R170 R173">
    <cfRule type="containsBlanks" dxfId="3041" priority="345">
      <formula>LEN(TRIM(R170))=0</formula>
    </cfRule>
  </conditionalFormatting>
  <conditionalFormatting sqref="R170 R173">
    <cfRule type="cellIs" dxfId="3040" priority="346" operator="equal">
      <formula>"NO CUMPLEN CON LO SOLICITADO"</formula>
    </cfRule>
  </conditionalFormatting>
  <conditionalFormatting sqref="R170 R173">
    <cfRule type="cellIs" dxfId="3039" priority="347" operator="equal">
      <formula>"CUMPLEN CON LO SOLICITADO"</formula>
    </cfRule>
  </conditionalFormatting>
  <conditionalFormatting sqref="R170 R173">
    <cfRule type="cellIs" dxfId="3038" priority="348" operator="equal">
      <formula>"PENDIENTES"</formula>
    </cfRule>
  </conditionalFormatting>
  <conditionalFormatting sqref="R170 R173">
    <cfRule type="cellIs" dxfId="3037" priority="349" operator="equal">
      <formula>"NINGUNO"</formula>
    </cfRule>
  </conditionalFormatting>
  <conditionalFormatting sqref="H170 H173">
    <cfRule type="notContainsBlanks" dxfId="3036" priority="350">
      <formula>LEN(TRIM(H170))&gt;0</formula>
    </cfRule>
  </conditionalFormatting>
  <conditionalFormatting sqref="G170 G173">
    <cfRule type="notContainsBlanks" dxfId="3035" priority="351">
      <formula>LEN(TRIM(G170))&gt;0</formula>
    </cfRule>
  </conditionalFormatting>
  <conditionalFormatting sqref="F170 F173">
    <cfRule type="notContainsBlanks" dxfId="3034" priority="352">
      <formula>LEN(TRIM(F170))&gt;0</formula>
    </cfRule>
  </conditionalFormatting>
  <conditionalFormatting sqref="E170 E173">
    <cfRule type="notContainsBlanks" dxfId="3033" priority="353">
      <formula>LEN(TRIM(E170))&gt;0</formula>
    </cfRule>
  </conditionalFormatting>
  <conditionalFormatting sqref="D170 D173">
    <cfRule type="notContainsBlanks" dxfId="3032" priority="354">
      <formula>LEN(TRIM(D170))&gt;0</formula>
    </cfRule>
  </conditionalFormatting>
  <conditionalFormatting sqref="C170 C173">
    <cfRule type="notContainsBlanks" dxfId="3031" priority="355">
      <formula>LEN(TRIM(C170))&gt;0</formula>
    </cfRule>
  </conditionalFormatting>
  <conditionalFormatting sqref="I170 I173">
    <cfRule type="notContainsBlanks" dxfId="3030" priority="356">
      <formula>LEN(TRIM(I170))&gt;0</formula>
    </cfRule>
  </conditionalFormatting>
  <conditionalFormatting sqref="N176">
    <cfRule type="expression" dxfId="3029" priority="357">
      <formula>N176=" "</formula>
    </cfRule>
  </conditionalFormatting>
  <conditionalFormatting sqref="N176">
    <cfRule type="expression" dxfId="3028" priority="358">
      <formula>N176="NO PRESENTÓ CERTIFICADO"</formula>
    </cfRule>
  </conditionalFormatting>
  <conditionalFormatting sqref="N176">
    <cfRule type="expression" dxfId="3027" priority="359">
      <formula>N176="PRESENTÓ CERTIFICADO"</formula>
    </cfRule>
  </conditionalFormatting>
  <conditionalFormatting sqref="P176">
    <cfRule type="expression" dxfId="3026" priority="360">
      <formula>Q176="NO SUBSANABLE"</formula>
    </cfRule>
  </conditionalFormatting>
  <conditionalFormatting sqref="P176">
    <cfRule type="expression" dxfId="3025" priority="361">
      <formula>Q176="REQUERIMIENTOS SUBSANADOS"</formula>
    </cfRule>
  </conditionalFormatting>
  <conditionalFormatting sqref="P176">
    <cfRule type="expression" dxfId="3024" priority="362">
      <formula>Q176="PENDIENTES POR SUBSANAR"</formula>
    </cfRule>
  </conditionalFormatting>
  <conditionalFormatting sqref="P176">
    <cfRule type="expression" dxfId="3023" priority="363">
      <formula>Q176="SIN OBSERVACIÓN"</formula>
    </cfRule>
  </conditionalFormatting>
  <conditionalFormatting sqref="P176">
    <cfRule type="containsBlanks" dxfId="3022" priority="364">
      <formula>LEN(TRIM(P176))=0</formula>
    </cfRule>
  </conditionalFormatting>
  <conditionalFormatting sqref="O176">
    <cfRule type="cellIs" dxfId="3021" priority="365" operator="equal">
      <formula>"PENDIENTE POR DESCRIPCIÓN"</formula>
    </cfRule>
  </conditionalFormatting>
  <conditionalFormatting sqref="O176">
    <cfRule type="cellIs" dxfId="3020" priority="366" operator="equal">
      <formula>"DESCRIPCIÓN INSUFICIENTE"</formula>
    </cfRule>
  </conditionalFormatting>
  <conditionalFormatting sqref="O176">
    <cfRule type="cellIs" dxfId="3019" priority="367" operator="equal">
      <formula>"NO ESTÁ ACORDE A ITEM 5.2.1 (T.R.)"</formula>
    </cfRule>
  </conditionalFormatting>
  <conditionalFormatting sqref="O176">
    <cfRule type="cellIs" dxfId="3018" priority="368" operator="equal">
      <formula>"ACORDE A ITEM 5.2.1 (T.R.)"</formula>
    </cfRule>
  </conditionalFormatting>
  <conditionalFormatting sqref="Q176">
    <cfRule type="containsBlanks" dxfId="3017" priority="369">
      <formula>LEN(TRIM(Q176))=0</formula>
    </cfRule>
  </conditionalFormatting>
  <conditionalFormatting sqref="Q176">
    <cfRule type="cellIs" dxfId="3016" priority="370" operator="equal">
      <formula>"REQUERIMIENTOS SUBSANADOS"</formula>
    </cfRule>
  </conditionalFormatting>
  <conditionalFormatting sqref="Q176">
    <cfRule type="containsText" dxfId="3015" priority="371" operator="containsText" text="NO SUBSANABLE">
      <formula>NOT(ISERROR(SEARCH(("NO SUBSANABLE"),(Q176))))</formula>
    </cfRule>
  </conditionalFormatting>
  <conditionalFormatting sqref="Q176">
    <cfRule type="containsText" dxfId="3014" priority="372" operator="containsText" text="PENDIENTES POR SUBSANAR">
      <formula>NOT(ISERROR(SEARCH(("PENDIENTES POR SUBSANAR"),(Q176))))</formula>
    </cfRule>
  </conditionalFormatting>
  <conditionalFormatting sqref="Q176">
    <cfRule type="containsText" dxfId="3013" priority="373" operator="containsText" text="SIN OBSERVACIÓN">
      <formula>NOT(ISERROR(SEARCH(("SIN OBSERVACIÓN"),(Q176))))</formula>
    </cfRule>
  </conditionalFormatting>
  <conditionalFormatting sqref="R176">
    <cfRule type="containsBlanks" dxfId="3012" priority="374">
      <formula>LEN(TRIM(R176))=0</formula>
    </cfRule>
  </conditionalFormatting>
  <conditionalFormatting sqref="R176">
    <cfRule type="cellIs" dxfId="3011" priority="375" operator="equal">
      <formula>"NO CUMPLEN CON LO SOLICITADO"</formula>
    </cfRule>
  </conditionalFormatting>
  <conditionalFormatting sqref="R176">
    <cfRule type="cellIs" dxfId="3010" priority="376" operator="equal">
      <formula>"CUMPLEN CON LO SOLICITADO"</formula>
    </cfRule>
  </conditionalFormatting>
  <conditionalFormatting sqref="R176">
    <cfRule type="cellIs" dxfId="3009" priority="377" operator="equal">
      <formula>"PENDIENTES"</formula>
    </cfRule>
  </conditionalFormatting>
  <conditionalFormatting sqref="R176">
    <cfRule type="cellIs" dxfId="3008" priority="378" operator="equal">
      <formula>"NINGUNO"</formula>
    </cfRule>
  </conditionalFormatting>
  <conditionalFormatting sqref="H176">
    <cfRule type="notContainsBlanks" dxfId="3007" priority="379">
      <formula>LEN(TRIM(H176))&gt;0</formula>
    </cfRule>
  </conditionalFormatting>
  <conditionalFormatting sqref="G176">
    <cfRule type="notContainsBlanks" dxfId="3006" priority="380">
      <formula>LEN(TRIM(G176))&gt;0</formula>
    </cfRule>
  </conditionalFormatting>
  <conditionalFormatting sqref="F176">
    <cfRule type="notContainsBlanks" dxfId="3005" priority="381">
      <formula>LEN(TRIM(F176))&gt;0</formula>
    </cfRule>
  </conditionalFormatting>
  <conditionalFormatting sqref="E176">
    <cfRule type="notContainsBlanks" dxfId="3004" priority="382">
      <formula>LEN(TRIM(E176))&gt;0</formula>
    </cfRule>
  </conditionalFormatting>
  <conditionalFormatting sqref="D176">
    <cfRule type="notContainsBlanks" dxfId="3003" priority="383">
      <formula>LEN(TRIM(D176))&gt;0</formula>
    </cfRule>
  </conditionalFormatting>
  <conditionalFormatting sqref="C176">
    <cfRule type="notContainsBlanks" dxfId="3002" priority="384">
      <formula>LEN(TRIM(C176))&gt;0</formula>
    </cfRule>
  </conditionalFormatting>
  <conditionalFormatting sqref="I176">
    <cfRule type="notContainsBlanks" dxfId="3001" priority="385">
      <formula>LEN(TRIM(I176))&gt;0</formula>
    </cfRule>
  </conditionalFormatting>
  <conditionalFormatting sqref="T167">
    <cfRule type="cellIs" dxfId="3000" priority="386" operator="equal">
      <formula>"NO"</formula>
    </cfRule>
  </conditionalFormatting>
  <conditionalFormatting sqref="T167">
    <cfRule type="cellIs" dxfId="2999" priority="387" operator="equal">
      <formula>"SI"</formula>
    </cfRule>
  </conditionalFormatting>
  <conditionalFormatting sqref="S170 S173 S176">
    <cfRule type="cellIs" dxfId="2998" priority="388" operator="greaterThan">
      <formula>0</formula>
    </cfRule>
  </conditionalFormatting>
  <conditionalFormatting sqref="S170 S173 S176">
    <cfRule type="cellIs" dxfId="2997" priority="389" operator="equal">
      <formula>0</formula>
    </cfRule>
  </conditionalFormatting>
  <conditionalFormatting sqref="N179">
    <cfRule type="expression" dxfId="2996" priority="390">
      <formula>N179=" "</formula>
    </cfRule>
  </conditionalFormatting>
  <conditionalFormatting sqref="N179">
    <cfRule type="expression" dxfId="2995" priority="391">
      <formula>N179="NO PRESENTÓ CERTIFICADO"</formula>
    </cfRule>
  </conditionalFormatting>
  <conditionalFormatting sqref="N179">
    <cfRule type="expression" dxfId="2994" priority="392">
      <formula>N179="PRESENTÓ CERTIFICADO"</formula>
    </cfRule>
  </conditionalFormatting>
  <conditionalFormatting sqref="P179">
    <cfRule type="expression" dxfId="2993" priority="393">
      <formula>Q179="NO SUBSANABLE"</formula>
    </cfRule>
  </conditionalFormatting>
  <conditionalFormatting sqref="P179">
    <cfRule type="expression" dxfId="2992" priority="394">
      <formula>Q179="REQUERIMIENTOS SUBSANADOS"</formula>
    </cfRule>
  </conditionalFormatting>
  <conditionalFormatting sqref="P179">
    <cfRule type="expression" dxfId="2991" priority="395">
      <formula>Q179="PENDIENTES POR SUBSANAR"</formula>
    </cfRule>
  </conditionalFormatting>
  <conditionalFormatting sqref="P179">
    <cfRule type="expression" dxfId="2990" priority="396">
      <formula>Q179="SIN OBSERVACIÓN"</formula>
    </cfRule>
  </conditionalFormatting>
  <conditionalFormatting sqref="P179">
    <cfRule type="containsBlanks" dxfId="2989" priority="397">
      <formula>LEN(TRIM(P179))=0</formula>
    </cfRule>
  </conditionalFormatting>
  <conditionalFormatting sqref="O179">
    <cfRule type="cellIs" dxfId="2988" priority="398" operator="equal">
      <formula>"PENDIENTE POR DESCRIPCIÓN"</formula>
    </cfRule>
  </conditionalFormatting>
  <conditionalFormatting sqref="O179">
    <cfRule type="cellIs" dxfId="2987" priority="399" operator="equal">
      <formula>"DESCRIPCIÓN INSUFICIENTE"</formula>
    </cfRule>
  </conditionalFormatting>
  <conditionalFormatting sqref="O179">
    <cfRule type="cellIs" dxfId="2986" priority="400" operator="equal">
      <formula>"NO ESTÁ ACORDE A ITEM 5.2.1 (T.R.)"</formula>
    </cfRule>
  </conditionalFormatting>
  <conditionalFormatting sqref="O179">
    <cfRule type="cellIs" dxfId="2985" priority="401" operator="equal">
      <formula>"ACORDE A ITEM 5.2.1 (T.R.)"</formula>
    </cfRule>
  </conditionalFormatting>
  <conditionalFormatting sqref="Q179">
    <cfRule type="containsBlanks" dxfId="2984" priority="402">
      <formula>LEN(TRIM(Q179))=0</formula>
    </cfRule>
  </conditionalFormatting>
  <conditionalFormatting sqref="Q179">
    <cfRule type="cellIs" dxfId="2983" priority="403" operator="equal">
      <formula>"REQUERIMIENTOS SUBSANADOS"</formula>
    </cfRule>
  </conditionalFormatting>
  <conditionalFormatting sqref="Q179">
    <cfRule type="containsText" dxfId="2982" priority="404" operator="containsText" text="NO SUBSANABLE">
      <formula>NOT(ISERROR(SEARCH(("NO SUBSANABLE"),(Q179))))</formula>
    </cfRule>
  </conditionalFormatting>
  <conditionalFormatting sqref="Q179">
    <cfRule type="containsText" dxfId="2981" priority="405" operator="containsText" text="PENDIENTES POR SUBSANAR">
      <formula>NOT(ISERROR(SEARCH(("PENDIENTES POR SUBSANAR"),(Q179))))</formula>
    </cfRule>
  </conditionalFormatting>
  <conditionalFormatting sqref="Q179">
    <cfRule type="containsText" dxfId="2980" priority="406" operator="containsText" text="SIN OBSERVACIÓN">
      <formula>NOT(ISERROR(SEARCH(("SIN OBSERVACIÓN"),(Q179))))</formula>
    </cfRule>
  </conditionalFormatting>
  <conditionalFormatting sqref="R179">
    <cfRule type="containsBlanks" dxfId="2979" priority="407">
      <formula>LEN(TRIM(R179))=0</formula>
    </cfRule>
  </conditionalFormatting>
  <conditionalFormatting sqref="R179">
    <cfRule type="cellIs" dxfId="2978" priority="408" operator="equal">
      <formula>"NO CUMPLEN CON LO SOLICITADO"</formula>
    </cfRule>
  </conditionalFormatting>
  <conditionalFormatting sqref="R179">
    <cfRule type="cellIs" dxfId="2977" priority="409" operator="equal">
      <formula>"CUMPLEN CON LO SOLICITADO"</formula>
    </cfRule>
  </conditionalFormatting>
  <conditionalFormatting sqref="R179">
    <cfRule type="cellIs" dxfId="2976" priority="410" operator="equal">
      <formula>"PENDIENTES"</formula>
    </cfRule>
  </conditionalFormatting>
  <conditionalFormatting sqref="R179">
    <cfRule type="cellIs" dxfId="2975" priority="411" operator="equal">
      <formula>"NINGUNO"</formula>
    </cfRule>
  </conditionalFormatting>
  <conditionalFormatting sqref="H179">
    <cfRule type="notContainsBlanks" dxfId="2974" priority="412">
      <formula>LEN(TRIM(H179))&gt;0</formula>
    </cfRule>
  </conditionalFormatting>
  <conditionalFormatting sqref="G179">
    <cfRule type="notContainsBlanks" dxfId="2973" priority="413">
      <formula>LEN(TRIM(G179))&gt;0</formula>
    </cfRule>
  </conditionalFormatting>
  <conditionalFormatting sqref="F179">
    <cfRule type="notContainsBlanks" dxfId="2972" priority="414">
      <formula>LEN(TRIM(F179))&gt;0</formula>
    </cfRule>
  </conditionalFormatting>
  <conditionalFormatting sqref="E179">
    <cfRule type="notContainsBlanks" dxfId="2971" priority="415">
      <formula>LEN(TRIM(E179))&gt;0</formula>
    </cfRule>
  </conditionalFormatting>
  <conditionalFormatting sqref="D179">
    <cfRule type="notContainsBlanks" dxfId="2970" priority="416">
      <formula>LEN(TRIM(D179))&gt;0</formula>
    </cfRule>
  </conditionalFormatting>
  <conditionalFormatting sqref="C179">
    <cfRule type="notContainsBlanks" dxfId="2969" priority="417">
      <formula>LEN(TRIM(C179))&gt;0</formula>
    </cfRule>
  </conditionalFormatting>
  <conditionalFormatting sqref="I179">
    <cfRule type="notContainsBlanks" dxfId="2968" priority="418">
      <formula>LEN(TRIM(I179))&gt;0</formula>
    </cfRule>
  </conditionalFormatting>
  <conditionalFormatting sqref="S179">
    <cfRule type="cellIs" dxfId="2967" priority="419" operator="greaterThan">
      <formula>0</formula>
    </cfRule>
  </conditionalFormatting>
  <conditionalFormatting sqref="S179">
    <cfRule type="cellIs" dxfId="2966" priority="420" operator="equal">
      <formula>0</formula>
    </cfRule>
  </conditionalFormatting>
  <conditionalFormatting sqref="T204">
    <cfRule type="cellIs" dxfId="2965" priority="421" operator="equal">
      <formula>"NO CUMPLE"</formula>
    </cfRule>
  </conditionalFormatting>
  <conditionalFormatting sqref="T204">
    <cfRule type="cellIs" dxfId="2964" priority="422" operator="equal">
      <formula>"CUMPLE"</formula>
    </cfRule>
  </conditionalFormatting>
  <conditionalFormatting sqref="N189">
    <cfRule type="expression" dxfId="2963" priority="423">
      <formula>N189=" "</formula>
    </cfRule>
  </conditionalFormatting>
  <conditionalFormatting sqref="N189">
    <cfRule type="expression" dxfId="2962" priority="424">
      <formula>N189="NO PRESENTÓ CERTIFICADO"</formula>
    </cfRule>
  </conditionalFormatting>
  <conditionalFormatting sqref="N189">
    <cfRule type="expression" dxfId="2961" priority="425">
      <formula>N189="PRESENTÓ CERTIFICADO"</formula>
    </cfRule>
  </conditionalFormatting>
  <conditionalFormatting sqref="S189">
    <cfRule type="cellIs" dxfId="2960" priority="426" operator="greaterThan">
      <formula>0</formula>
    </cfRule>
  </conditionalFormatting>
  <conditionalFormatting sqref="S189">
    <cfRule type="cellIs" dxfId="2959" priority="427" operator="equal">
      <formula>0</formula>
    </cfRule>
  </conditionalFormatting>
  <conditionalFormatting sqref="P189">
    <cfRule type="expression" dxfId="2958" priority="428">
      <formula>Q189="NO SUBSANABLE"</formula>
    </cfRule>
  </conditionalFormatting>
  <conditionalFormatting sqref="P189">
    <cfRule type="expression" dxfId="2957" priority="429">
      <formula>Q189="REQUERIMIENTOS SUBSANADOS"</formula>
    </cfRule>
  </conditionalFormatting>
  <conditionalFormatting sqref="P189">
    <cfRule type="expression" dxfId="2956" priority="430">
      <formula>Q189="PENDIENTES POR SUBSANAR"</formula>
    </cfRule>
  </conditionalFormatting>
  <conditionalFormatting sqref="P189">
    <cfRule type="expression" dxfId="2955" priority="431">
      <formula>Q189="SIN OBSERVACIÓN"</formula>
    </cfRule>
  </conditionalFormatting>
  <conditionalFormatting sqref="P189">
    <cfRule type="containsBlanks" dxfId="2954" priority="432">
      <formula>LEN(TRIM(P189))=0</formula>
    </cfRule>
  </conditionalFormatting>
  <conditionalFormatting sqref="O189">
    <cfRule type="cellIs" dxfId="2953" priority="433" operator="equal">
      <formula>"PENDIENTE POR DESCRIPCIÓN"</formula>
    </cfRule>
  </conditionalFormatting>
  <conditionalFormatting sqref="O189">
    <cfRule type="cellIs" dxfId="2952" priority="434" operator="equal">
      <formula>"DESCRIPCIÓN INSUFICIENTE"</formula>
    </cfRule>
  </conditionalFormatting>
  <conditionalFormatting sqref="O189">
    <cfRule type="cellIs" dxfId="2951" priority="435" operator="equal">
      <formula>"NO ESTÁ ACORDE A ITEM 5.2.1 (T.R.)"</formula>
    </cfRule>
  </conditionalFormatting>
  <conditionalFormatting sqref="O189">
    <cfRule type="cellIs" dxfId="2950" priority="436" operator="equal">
      <formula>"ACORDE A ITEM 5.2.1 (T.R.)"</formula>
    </cfRule>
  </conditionalFormatting>
  <conditionalFormatting sqref="Q189">
    <cfRule type="containsBlanks" dxfId="2949" priority="437">
      <formula>LEN(TRIM(Q189))=0</formula>
    </cfRule>
  </conditionalFormatting>
  <conditionalFormatting sqref="Q189">
    <cfRule type="cellIs" dxfId="2948" priority="438" operator="equal">
      <formula>"REQUERIMIENTOS SUBSANADOS"</formula>
    </cfRule>
  </conditionalFormatting>
  <conditionalFormatting sqref="Q189">
    <cfRule type="containsText" dxfId="2947" priority="439" operator="containsText" text="NO SUBSANABLE">
      <formula>NOT(ISERROR(SEARCH(("NO SUBSANABLE"),(Q189))))</formula>
    </cfRule>
  </conditionalFormatting>
  <conditionalFormatting sqref="Q189">
    <cfRule type="containsText" dxfId="2946" priority="440" operator="containsText" text="PENDIENTES POR SUBSANAR">
      <formula>NOT(ISERROR(SEARCH(("PENDIENTES POR SUBSANAR"),(Q189))))</formula>
    </cfRule>
  </conditionalFormatting>
  <conditionalFormatting sqref="Q189">
    <cfRule type="containsText" dxfId="2945" priority="441" operator="containsText" text="SIN OBSERVACIÓN">
      <formula>NOT(ISERROR(SEARCH(("SIN OBSERVACIÓN"),(Q189))))</formula>
    </cfRule>
  </conditionalFormatting>
  <conditionalFormatting sqref="R189">
    <cfRule type="containsBlanks" dxfId="2944" priority="442">
      <formula>LEN(TRIM(R189))=0</formula>
    </cfRule>
  </conditionalFormatting>
  <conditionalFormatting sqref="R189">
    <cfRule type="cellIs" dxfId="2943" priority="443" operator="equal">
      <formula>"NO CUMPLEN CON LO SOLICITADO"</formula>
    </cfRule>
  </conditionalFormatting>
  <conditionalFormatting sqref="R189">
    <cfRule type="cellIs" dxfId="2942" priority="444" operator="equal">
      <formula>"CUMPLEN CON LO SOLICITADO"</formula>
    </cfRule>
  </conditionalFormatting>
  <conditionalFormatting sqref="R189">
    <cfRule type="cellIs" dxfId="2941" priority="445" operator="equal">
      <formula>"PENDIENTES"</formula>
    </cfRule>
  </conditionalFormatting>
  <conditionalFormatting sqref="R189">
    <cfRule type="cellIs" dxfId="2940" priority="446" operator="equal">
      <formula>"NINGUNO"</formula>
    </cfRule>
  </conditionalFormatting>
  <conditionalFormatting sqref="B204">
    <cfRule type="cellIs" dxfId="2939" priority="447" operator="equal">
      <formula>"NO CUMPLE CON LA EXPERIENCIA REQUERIDA"</formula>
    </cfRule>
  </conditionalFormatting>
  <conditionalFormatting sqref="B204">
    <cfRule type="cellIs" dxfId="2938" priority="448" operator="equal">
      <formula>"CUMPLE CON LA EXPERIENCIA REQUERIDA"</formula>
    </cfRule>
  </conditionalFormatting>
  <conditionalFormatting sqref="H189 I192 I195">
    <cfRule type="notContainsBlanks" dxfId="2937" priority="449">
      <formula>LEN(TRIM(H189))&gt;0</formula>
    </cfRule>
  </conditionalFormatting>
  <conditionalFormatting sqref="G189">
    <cfRule type="notContainsBlanks" dxfId="2936" priority="450">
      <formula>LEN(TRIM(G189))&gt;0</formula>
    </cfRule>
  </conditionalFormatting>
  <conditionalFormatting sqref="F189">
    <cfRule type="notContainsBlanks" dxfId="2935" priority="451">
      <formula>LEN(TRIM(F189))&gt;0</formula>
    </cfRule>
  </conditionalFormatting>
  <conditionalFormatting sqref="E189">
    <cfRule type="notContainsBlanks" dxfId="2934" priority="452">
      <formula>LEN(TRIM(E189))&gt;0</formula>
    </cfRule>
  </conditionalFormatting>
  <conditionalFormatting sqref="D189">
    <cfRule type="notContainsBlanks" dxfId="2933" priority="453">
      <formula>LEN(TRIM(D189))&gt;0</formula>
    </cfRule>
  </conditionalFormatting>
  <conditionalFormatting sqref="C189">
    <cfRule type="notContainsBlanks" dxfId="2932" priority="454">
      <formula>LEN(TRIM(C189))&gt;0</formula>
    </cfRule>
  </conditionalFormatting>
  <conditionalFormatting sqref="I189">
    <cfRule type="notContainsBlanks" dxfId="2931" priority="455">
      <formula>LEN(TRIM(I189))&gt;0</formula>
    </cfRule>
  </conditionalFormatting>
  <conditionalFormatting sqref="N192 N195">
    <cfRule type="expression" dxfId="2930" priority="456">
      <formula>N192=" "</formula>
    </cfRule>
  </conditionalFormatting>
  <conditionalFormatting sqref="N192 N195">
    <cfRule type="expression" dxfId="2929" priority="457">
      <formula>N192="NO PRESENTÓ CERTIFICADO"</formula>
    </cfRule>
  </conditionalFormatting>
  <conditionalFormatting sqref="N192 N195">
    <cfRule type="expression" dxfId="2928" priority="458">
      <formula>N192="PRESENTÓ CERTIFICADO"</formula>
    </cfRule>
  </conditionalFormatting>
  <conditionalFormatting sqref="P192 P195">
    <cfRule type="expression" dxfId="2927" priority="459">
      <formula>Q192="NO SUBSANABLE"</formula>
    </cfRule>
  </conditionalFormatting>
  <conditionalFormatting sqref="P192 P195">
    <cfRule type="expression" dxfId="2926" priority="460">
      <formula>Q192="REQUERIMIENTOS SUBSANADOS"</formula>
    </cfRule>
  </conditionalFormatting>
  <conditionalFormatting sqref="P192 P195">
    <cfRule type="expression" dxfId="2925" priority="461">
      <formula>Q192="PENDIENTES POR SUBSANAR"</formula>
    </cfRule>
  </conditionalFormatting>
  <conditionalFormatting sqref="P192 P195">
    <cfRule type="expression" dxfId="2924" priority="462">
      <formula>Q192="SIN OBSERVACIÓN"</formula>
    </cfRule>
  </conditionalFormatting>
  <conditionalFormatting sqref="P192 P195">
    <cfRule type="containsBlanks" dxfId="2923" priority="463">
      <formula>LEN(TRIM(P192))=0</formula>
    </cfRule>
  </conditionalFormatting>
  <conditionalFormatting sqref="O192 O195">
    <cfRule type="cellIs" dxfId="2922" priority="464" operator="equal">
      <formula>"PENDIENTE POR DESCRIPCIÓN"</formula>
    </cfRule>
  </conditionalFormatting>
  <conditionalFormatting sqref="O192 O195">
    <cfRule type="cellIs" dxfId="2921" priority="465" operator="equal">
      <formula>"DESCRIPCIÓN INSUFICIENTE"</formula>
    </cfRule>
  </conditionalFormatting>
  <conditionalFormatting sqref="O192 O195">
    <cfRule type="cellIs" dxfId="2920" priority="466" operator="equal">
      <formula>"NO ESTÁ ACORDE A ITEM 5.2.1 (T.R.)"</formula>
    </cfRule>
  </conditionalFormatting>
  <conditionalFormatting sqref="O192 O195">
    <cfRule type="cellIs" dxfId="2919" priority="467" operator="equal">
      <formula>"ACORDE A ITEM 5.2.1 (T.R.)"</formula>
    </cfRule>
  </conditionalFormatting>
  <conditionalFormatting sqref="Q192 Q195">
    <cfRule type="containsBlanks" dxfId="2918" priority="468">
      <formula>LEN(TRIM(Q192))=0</formula>
    </cfRule>
  </conditionalFormatting>
  <conditionalFormatting sqref="Q192 Q195">
    <cfRule type="cellIs" dxfId="2917" priority="469" operator="equal">
      <formula>"REQUERIMIENTOS SUBSANADOS"</formula>
    </cfRule>
  </conditionalFormatting>
  <conditionalFormatting sqref="Q192 Q195">
    <cfRule type="containsText" dxfId="2916" priority="470" operator="containsText" text="NO SUBSANABLE">
      <formula>NOT(ISERROR(SEARCH(("NO SUBSANABLE"),(Q192))))</formula>
    </cfRule>
  </conditionalFormatting>
  <conditionalFormatting sqref="Q192 Q195">
    <cfRule type="containsText" dxfId="2915" priority="471" operator="containsText" text="PENDIENTES POR SUBSANAR">
      <formula>NOT(ISERROR(SEARCH(("PENDIENTES POR SUBSANAR"),(Q192))))</formula>
    </cfRule>
  </conditionalFormatting>
  <conditionalFormatting sqref="Q192 Q195">
    <cfRule type="containsText" dxfId="2914" priority="472" operator="containsText" text="SIN OBSERVACIÓN">
      <formula>NOT(ISERROR(SEARCH(("SIN OBSERVACIÓN"),(Q192))))</formula>
    </cfRule>
  </conditionalFormatting>
  <conditionalFormatting sqref="R192 R195">
    <cfRule type="containsBlanks" dxfId="2913" priority="473">
      <formula>LEN(TRIM(R192))=0</formula>
    </cfRule>
  </conditionalFormatting>
  <conditionalFormatting sqref="R192 R195">
    <cfRule type="cellIs" dxfId="2912" priority="474" operator="equal">
      <formula>"NO CUMPLEN CON LO SOLICITADO"</formula>
    </cfRule>
  </conditionalFormatting>
  <conditionalFormatting sqref="R192 R195">
    <cfRule type="cellIs" dxfId="2911" priority="475" operator="equal">
      <formula>"CUMPLEN CON LO SOLICITADO"</formula>
    </cfRule>
  </conditionalFormatting>
  <conditionalFormatting sqref="R192 R195">
    <cfRule type="cellIs" dxfId="2910" priority="476" operator="equal">
      <formula>"PENDIENTES"</formula>
    </cfRule>
  </conditionalFormatting>
  <conditionalFormatting sqref="R192 R195">
    <cfRule type="cellIs" dxfId="2909" priority="477" operator="equal">
      <formula>"NINGUNO"</formula>
    </cfRule>
  </conditionalFormatting>
  <conditionalFormatting sqref="H192 H195">
    <cfRule type="notContainsBlanks" dxfId="2908" priority="478">
      <formula>LEN(TRIM(H192))&gt;0</formula>
    </cfRule>
  </conditionalFormatting>
  <conditionalFormatting sqref="G192 G195">
    <cfRule type="notContainsBlanks" dxfId="2907" priority="479">
      <formula>LEN(TRIM(G192))&gt;0</formula>
    </cfRule>
  </conditionalFormatting>
  <conditionalFormatting sqref="F192 F195">
    <cfRule type="notContainsBlanks" dxfId="2906" priority="480">
      <formula>LEN(TRIM(F192))&gt;0</formula>
    </cfRule>
  </conditionalFormatting>
  <conditionalFormatting sqref="E192 E195">
    <cfRule type="notContainsBlanks" dxfId="2905" priority="481">
      <formula>LEN(TRIM(E192))&gt;0</formula>
    </cfRule>
  </conditionalFormatting>
  <conditionalFormatting sqref="D192 D195">
    <cfRule type="notContainsBlanks" dxfId="2904" priority="482">
      <formula>LEN(TRIM(D192))&gt;0</formula>
    </cfRule>
  </conditionalFormatting>
  <conditionalFormatting sqref="C192 C195">
    <cfRule type="notContainsBlanks" dxfId="2903" priority="483">
      <formula>LEN(TRIM(C192))&gt;0</formula>
    </cfRule>
  </conditionalFormatting>
  <conditionalFormatting sqref="I192 I195">
    <cfRule type="notContainsBlanks" dxfId="2902" priority="484">
      <formula>LEN(TRIM(I192))&gt;0</formula>
    </cfRule>
  </conditionalFormatting>
  <conditionalFormatting sqref="N198">
    <cfRule type="expression" dxfId="2901" priority="485">
      <formula>N198=" "</formula>
    </cfRule>
  </conditionalFormatting>
  <conditionalFormatting sqref="N198">
    <cfRule type="expression" dxfId="2900" priority="486">
      <formula>N198="NO PRESENTÓ CERTIFICADO"</formula>
    </cfRule>
  </conditionalFormatting>
  <conditionalFormatting sqref="N198">
    <cfRule type="expression" dxfId="2899" priority="487">
      <formula>N198="PRESENTÓ CERTIFICADO"</formula>
    </cfRule>
  </conditionalFormatting>
  <conditionalFormatting sqref="P198">
    <cfRule type="expression" dxfId="2898" priority="488">
      <formula>Q198="NO SUBSANABLE"</formula>
    </cfRule>
  </conditionalFormatting>
  <conditionalFormatting sqref="P198">
    <cfRule type="expression" dxfId="2897" priority="489">
      <formula>Q198="REQUERIMIENTOS SUBSANADOS"</formula>
    </cfRule>
  </conditionalFormatting>
  <conditionalFormatting sqref="P198">
    <cfRule type="expression" dxfId="2896" priority="490">
      <formula>Q198="PENDIENTES POR SUBSANAR"</formula>
    </cfRule>
  </conditionalFormatting>
  <conditionalFormatting sqref="P198">
    <cfRule type="expression" dxfId="2895" priority="491">
      <formula>Q198="SIN OBSERVACIÓN"</formula>
    </cfRule>
  </conditionalFormatting>
  <conditionalFormatting sqref="P198">
    <cfRule type="containsBlanks" dxfId="2894" priority="492">
      <formula>LEN(TRIM(P198))=0</formula>
    </cfRule>
  </conditionalFormatting>
  <conditionalFormatting sqref="O198">
    <cfRule type="cellIs" dxfId="2893" priority="493" operator="equal">
      <formula>"PENDIENTE POR DESCRIPCIÓN"</formula>
    </cfRule>
  </conditionalFormatting>
  <conditionalFormatting sqref="O198">
    <cfRule type="cellIs" dxfId="2892" priority="494" operator="equal">
      <formula>"DESCRIPCIÓN INSUFICIENTE"</formula>
    </cfRule>
  </conditionalFormatting>
  <conditionalFormatting sqref="O198">
    <cfRule type="cellIs" dxfId="2891" priority="495" operator="equal">
      <formula>"NO ESTÁ ACORDE A ITEM 5.2.1 (T.R.)"</formula>
    </cfRule>
  </conditionalFormatting>
  <conditionalFormatting sqref="O198">
    <cfRule type="cellIs" dxfId="2890" priority="496" operator="equal">
      <formula>"ACORDE A ITEM 5.2.1 (T.R.)"</formula>
    </cfRule>
  </conditionalFormatting>
  <conditionalFormatting sqref="Q198">
    <cfRule type="containsBlanks" dxfId="2889" priority="497">
      <formula>LEN(TRIM(Q198))=0</formula>
    </cfRule>
  </conditionalFormatting>
  <conditionalFormatting sqref="Q198">
    <cfRule type="cellIs" dxfId="2888" priority="498" operator="equal">
      <formula>"REQUERIMIENTOS SUBSANADOS"</formula>
    </cfRule>
  </conditionalFormatting>
  <conditionalFormatting sqref="Q198">
    <cfRule type="containsText" dxfId="2887" priority="499" operator="containsText" text="NO SUBSANABLE">
      <formula>NOT(ISERROR(SEARCH(("NO SUBSANABLE"),(Q198))))</formula>
    </cfRule>
  </conditionalFormatting>
  <conditionalFormatting sqref="Q198">
    <cfRule type="containsText" dxfId="2886" priority="500" operator="containsText" text="PENDIENTES POR SUBSANAR">
      <formula>NOT(ISERROR(SEARCH(("PENDIENTES POR SUBSANAR"),(Q198))))</formula>
    </cfRule>
  </conditionalFormatting>
  <conditionalFormatting sqref="Q198">
    <cfRule type="containsText" dxfId="2885" priority="501" operator="containsText" text="SIN OBSERVACIÓN">
      <formula>NOT(ISERROR(SEARCH(("SIN OBSERVACIÓN"),(Q198))))</formula>
    </cfRule>
  </conditionalFormatting>
  <conditionalFormatting sqref="R198">
    <cfRule type="containsBlanks" dxfId="2884" priority="502">
      <formula>LEN(TRIM(R198))=0</formula>
    </cfRule>
  </conditionalFormatting>
  <conditionalFormatting sqref="R198">
    <cfRule type="cellIs" dxfId="2883" priority="503" operator="equal">
      <formula>"NO CUMPLEN CON LO SOLICITADO"</formula>
    </cfRule>
  </conditionalFormatting>
  <conditionalFormatting sqref="R198">
    <cfRule type="cellIs" dxfId="2882" priority="504" operator="equal">
      <formula>"CUMPLEN CON LO SOLICITADO"</formula>
    </cfRule>
  </conditionalFormatting>
  <conditionalFormatting sqref="R198">
    <cfRule type="cellIs" dxfId="2881" priority="505" operator="equal">
      <formula>"PENDIENTES"</formula>
    </cfRule>
  </conditionalFormatting>
  <conditionalFormatting sqref="R198">
    <cfRule type="cellIs" dxfId="2880" priority="506" operator="equal">
      <formula>"NINGUNO"</formula>
    </cfRule>
  </conditionalFormatting>
  <conditionalFormatting sqref="H198">
    <cfRule type="notContainsBlanks" dxfId="2879" priority="507">
      <formula>LEN(TRIM(H198))&gt;0</formula>
    </cfRule>
  </conditionalFormatting>
  <conditionalFormatting sqref="G198">
    <cfRule type="notContainsBlanks" dxfId="2878" priority="508">
      <formula>LEN(TRIM(G198))&gt;0</formula>
    </cfRule>
  </conditionalFormatting>
  <conditionalFormatting sqref="F198">
    <cfRule type="notContainsBlanks" dxfId="2877" priority="509">
      <formula>LEN(TRIM(F198))&gt;0</formula>
    </cfRule>
  </conditionalFormatting>
  <conditionalFormatting sqref="E198">
    <cfRule type="notContainsBlanks" dxfId="2876" priority="510">
      <formula>LEN(TRIM(E198))&gt;0</formula>
    </cfRule>
  </conditionalFormatting>
  <conditionalFormatting sqref="D198">
    <cfRule type="notContainsBlanks" dxfId="2875" priority="511">
      <formula>LEN(TRIM(D198))&gt;0</formula>
    </cfRule>
  </conditionalFormatting>
  <conditionalFormatting sqref="C198">
    <cfRule type="notContainsBlanks" dxfId="2874" priority="512">
      <formula>LEN(TRIM(C198))&gt;0</formula>
    </cfRule>
  </conditionalFormatting>
  <conditionalFormatting sqref="I198">
    <cfRule type="notContainsBlanks" dxfId="2873" priority="513">
      <formula>LEN(TRIM(I198))&gt;0</formula>
    </cfRule>
  </conditionalFormatting>
  <conditionalFormatting sqref="T189">
    <cfRule type="cellIs" dxfId="2872" priority="514" operator="equal">
      <formula>"NO"</formula>
    </cfRule>
  </conditionalFormatting>
  <conditionalFormatting sqref="T189">
    <cfRule type="cellIs" dxfId="2871" priority="515" operator="equal">
      <formula>"SI"</formula>
    </cfRule>
  </conditionalFormatting>
  <conditionalFormatting sqref="S192 S195 S198">
    <cfRule type="cellIs" dxfId="2870" priority="516" operator="greaterThan">
      <formula>0</formula>
    </cfRule>
  </conditionalFormatting>
  <conditionalFormatting sqref="S192 S195 S198">
    <cfRule type="cellIs" dxfId="2869" priority="517" operator="equal">
      <formula>0</formula>
    </cfRule>
  </conditionalFormatting>
  <conditionalFormatting sqref="N201">
    <cfRule type="expression" dxfId="2868" priority="518">
      <formula>N201=" "</formula>
    </cfRule>
  </conditionalFormatting>
  <conditionalFormatting sqref="N201">
    <cfRule type="expression" dxfId="2867" priority="519">
      <formula>N201="NO PRESENTÓ CERTIFICADO"</formula>
    </cfRule>
  </conditionalFormatting>
  <conditionalFormatting sqref="N201">
    <cfRule type="expression" dxfId="2866" priority="520">
      <formula>N201="PRESENTÓ CERTIFICADO"</formula>
    </cfRule>
  </conditionalFormatting>
  <conditionalFormatting sqref="P201">
    <cfRule type="expression" dxfId="2865" priority="521">
      <formula>Q201="NO SUBSANABLE"</formula>
    </cfRule>
  </conditionalFormatting>
  <conditionalFormatting sqref="P201">
    <cfRule type="expression" dxfId="2864" priority="522">
      <formula>Q201="REQUERIMIENTOS SUBSANADOS"</formula>
    </cfRule>
  </conditionalFormatting>
  <conditionalFormatting sqref="P201">
    <cfRule type="expression" dxfId="2863" priority="523">
      <formula>Q201="PENDIENTES POR SUBSANAR"</formula>
    </cfRule>
  </conditionalFormatting>
  <conditionalFormatting sqref="P201">
    <cfRule type="expression" dxfId="2862" priority="524">
      <formula>Q201="SIN OBSERVACIÓN"</formula>
    </cfRule>
  </conditionalFormatting>
  <conditionalFormatting sqref="P201">
    <cfRule type="containsBlanks" dxfId="2861" priority="525">
      <formula>LEN(TRIM(P201))=0</formula>
    </cfRule>
  </conditionalFormatting>
  <conditionalFormatting sqref="O201">
    <cfRule type="cellIs" dxfId="2860" priority="526" operator="equal">
      <formula>"PENDIENTE POR DESCRIPCIÓN"</formula>
    </cfRule>
  </conditionalFormatting>
  <conditionalFormatting sqref="O201">
    <cfRule type="cellIs" dxfId="2859" priority="527" operator="equal">
      <formula>"DESCRIPCIÓN INSUFICIENTE"</formula>
    </cfRule>
  </conditionalFormatting>
  <conditionalFormatting sqref="O201">
    <cfRule type="cellIs" dxfId="2858" priority="528" operator="equal">
      <formula>"NO ESTÁ ACORDE A ITEM 5.2.1 (T.R.)"</formula>
    </cfRule>
  </conditionalFormatting>
  <conditionalFormatting sqref="O201">
    <cfRule type="cellIs" dxfId="2857" priority="529" operator="equal">
      <formula>"ACORDE A ITEM 5.2.1 (T.R.)"</formula>
    </cfRule>
  </conditionalFormatting>
  <conditionalFormatting sqref="Q201">
    <cfRule type="containsBlanks" dxfId="2856" priority="530">
      <formula>LEN(TRIM(Q201))=0</formula>
    </cfRule>
  </conditionalFormatting>
  <conditionalFormatting sqref="Q201">
    <cfRule type="cellIs" dxfId="2855" priority="531" operator="equal">
      <formula>"REQUERIMIENTOS SUBSANADOS"</formula>
    </cfRule>
  </conditionalFormatting>
  <conditionalFormatting sqref="Q201">
    <cfRule type="containsText" dxfId="2854" priority="532" operator="containsText" text="NO SUBSANABLE">
      <formula>NOT(ISERROR(SEARCH(("NO SUBSANABLE"),(Q201))))</formula>
    </cfRule>
  </conditionalFormatting>
  <conditionalFormatting sqref="Q201">
    <cfRule type="containsText" dxfId="2853" priority="533" operator="containsText" text="PENDIENTES POR SUBSANAR">
      <formula>NOT(ISERROR(SEARCH(("PENDIENTES POR SUBSANAR"),(Q201))))</formula>
    </cfRule>
  </conditionalFormatting>
  <conditionalFormatting sqref="Q201">
    <cfRule type="containsText" dxfId="2852" priority="534" operator="containsText" text="SIN OBSERVACIÓN">
      <formula>NOT(ISERROR(SEARCH(("SIN OBSERVACIÓN"),(Q201))))</formula>
    </cfRule>
  </conditionalFormatting>
  <conditionalFormatting sqref="R201">
    <cfRule type="containsBlanks" dxfId="2851" priority="535">
      <formula>LEN(TRIM(R201))=0</formula>
    </cfRule>
  </conditionalFormatting>
  <conditionalFormatting sqref="R201">
    <cfRule type="cellIs" dxfId="2850" priority="536" operator="equal">
      <formula>"NO CUMPLEN CON LO SOLICITADO"</formula>
    </cfRule>
  </conditionalFormatting>
  <conditionalFormatting sqref="R201">
    <cfRule type="cellIs" dxfId="2849" priority="537" operator="equal">
      <formula>"CUMPLEN CON LO SOLICITADO"</formula>
    </cfRule>
  </conditionalFormatting>
  <conditionalFormatting sqref="R201">
    <cfRule type="cellIs" dxfId="2848" priority="538" operator="equal">
      <formula>"PENDIENTES"</formula>
    </cfRule>
  </conditionalFormatting>
  <conditionalFormatting sqref="R201">
    <cfRule type="cellIs" dxfId="2847" priority="539" operator="equal">
      <formula>"NINGUNO"</formula>
    </cfRule>
  </conditionalFormatting>
  <conditionalFormatting sqref="H201">
    <cfRule type="notContainsBlanks" dxfId="2846" priority="540">
      <formula>LEN(TRIM(H201))&gt;0</formula>
    </cfRule>
  </conditionalFormatting>
  <conditionalFormatting sqref="G201">
    <cfRule type="notContainsBlanks" dxfId="2845" priority="541">
      <formula>LEN(TRIM(G201))&gt;0</formula>
    </cfRule>
  </conditionalFormatting>
  <conditionalFormatting sqref="F201">
    <cfRule type="notContainsBlanks" dxfId="2844" priority="542">
      <formula>LEN(TRIM(F201))&gt;0</formula>
    </cfRule>
  </conditionalFormatting>
  <conditionalFormatting sqref="E201">
    <cfRule type="notContainsBlanks" dxfId="2843" priority="543">
      <formula>LEN(TRIM(E201))&gt;0</formula>
    </cfRule>
  </conditionalFormatting>
  <conditionalFormatting sqref="D201">
    <cfRule type="notContainsBlanks" dxfId="2842" priority="544">
      <formula>LEN(TRIM(D201))&gt;0</formula>
    </cfRule>
  </conditionalFormatting>
  <conditionalFormatting sqref="C201">
    <cfRule type="notContainsBlanks" dxfId="2841" priority="545">
      <formula>LEN(TRIM(C201))&gt;0</formula>
    </cfRule>
  </conditionalFormatting>
  <conditionalFormatting sqref="I201">
    <cfRule type="notContainsBlanks" dxfId="2840" priority="546">
      <formula>LEN(TRIM(I201))&gt;0</formula>
    </cfRule>
  </conditionalFormatting>
  <conditionalFormatting sqref="S201">
    <cfRule type="cellIs" dxfId="2839" priority="547" operator="greaterThan">
      <formula>0</formula>
    </cfRule>
  </conditionalFormatting>
  <conditionalFormatting sqref="S201">
    <cfRule type="cellIs" dxfId="2838" priority="548" operator="equal">
      <formula>0</formula>
    </cfRule>
  </conditionalFormatting>
  <conditionalFormatting sqref="T226">
    <cfRule type="cellIs" dxfId="2837" priority="549" operator="equal">
      <formula>"NO CUMPLE"</formula>
    </cfRule>
  </conditionalFormatting>
  <conditionalFormatting sqref="T226">
    <cfRule type="cellIs" dxfId="2836" priority="550" operator="equal">
      <formula>"CUMPLE"</formula>
    </cfRule>
  </conditionalFormatting>
  <conditionalFormatting sqref="N211">
    <cfRule type="expression" dxfId="2835" priority="551">
      <formula>N211=" "</formula>
    </cfRule>
  </conditionalFormatting>
  <conditionalFormatting sqref="N211">
    <cfRule type="expression" dxfId="2834" priority="552">
      <formula>N211="NO PRESENTÓ CERTIFICADO"</formula>
    </cfRule>
  </conditionalFormatting>
  <conditionalFormatting sqref="N211">
    <cfRule type="expression" dxfId="2833" priority="553">
      <formula>N211="PRESENTÓ CERTIFICADO"</formula>
    </cfRule>
  </conditionalFormatting>
  <conditionalFormatting sqref="S211">
    <cfRule type="cellIs" dxfId="2832" priority="554" operator="greaterThan">
      <formula>0</formula>
    </cfRule>
  </conditionalFormatting>
  <conditionalFormatting sqref="S211">
    <cfRule type="cellIs" dxfId="2831" priority="555" operator="equal">
      <formula>0</formula>
    </cfRule>
  </conditionalFormatting>
  <conditionalFormatting sqref="P211">
    <cfRule type="expression" dxfId="2830" priority="556">
      <formula>Q211="NO SUBSANABLE"</formula>
    </cfRule>
  </conditionalFormatting>
  <conditionalFormatting sqref="P211">
    <cfRule type="expression" dxfId="2829" priority="557">
      <formula>Q211="REQUERIMIENTOS SUBSANADOS"</formula>
    </cfRule>
  </conditionalFormatting>
  <conditionalFormatting sqref="P211">
    <cfRule type="expression" dxfId="2828" priority="558">
      <formula>Q211="PENDIENTES POR SUBSANAR"</formula>
    </cfRule>
  </conditionalFormatting>
  <conditionalFormatting sqref="P211">
    <cfRule type="expression" dxfId="2827" priority="559">
      <formula>Q211="SIN OBSERVACIÓN"</formula>
    </cfRule>
  </conditionalFormatting>
  <conditionalFormatting sqref="P211">
    <cfRule type="containsBlanks" dxfId="2826" priority="560">
      <formula>LEN(TRIM(P211))=0</formula>
    </cfRule>
  </conditionalFormatting>
  <conditionalFormatting sqref="O211">
    <cfRule type="cellIs" dxfId="2825" priority="561" operator="equal">
      <formula>"PENDIENTE POR DESCRIPCIÓN"</formula>
    </cfRule>
  </conditionalFormatting>
  <conditionalFormatting sqref="O211">
    <cfRule type="cellIs" dxfId="2824" priority="562" operator="equal">
      <formula>"DESCRIPCIÓN INSUFICIENTE"</formula>
    </cfRule>
  </conditionalFormatting>
  <conditionalFormatting sqref="O211">
    <cfRule type="cellIs" dxfId="2823" priority="563" operator="equal">
      <formula>"NO ESTÁ ACORDE A ITEM 5.2.1 (T.R.)"</formula>
    </cfRule>
  </conditionalFormatting>
  <conditionalFormatting sqref="O211">
    <cfRule type="cellIs" dxfId="2822" priority="564" operator="equal">
      <formula>"ACORDE A ITEM 5.2.1 (T.R.)"</formula>
    </cfRule>
  </conditionalFormatting>
  <conditionalFormatting sqref="Q211">
    <cfRule type="containsBlanks" dxfId="2821" priority="565">
      <formula>LEN(TRIM(Q211))=0</formula>
    </cfRule>
  </conditionalFormatting>
  <conditionalFormatting sqref="Q211">
    <cfRule type="cellIs" dxfId="2820" priority="566" operator="equal">
      <formula>"REQUERIMIENTOS SUBSANADOS"</formula>
    </cfRule>
  </conditionalFormatting>
  <conditionalFormatting sqref="Q211">
    <cfRule type="containsText" dxfId="2819" priority="567" operator="containsText" text="NO SUBSANABLE">
      <formula>NOT(ISERROR(SEARCH(("NO SUBSANABLE"),(Q211))))</formula>
    </cfRule>
  </conditionalFormatting>
  <conditionalFormatting sqref="Q211">
    <cfRule type="containsText" dxfId="2818" priority="568" operator="containsText" text="PENDIENTES POR SUBSANAR">
      <formula>NOT(ISERROR(SEARCH(("PENDIENTES POR SUBSANAR"),(Q211))))</formula>
    </cfRule>
  </conditionalFormatting>
  <conditionalFormatting sqref="Q211">
    <cfRule type="containsText" dxfId="2817" priority="569" operator="containsText" text="SIN OBSERVACIÓN">
      <formula>NOT(ISERROR(SEARCH(("SIN OBSERVACIÓN"),(Q211))))</formula>
    </cfRule>
  </conditionalFormatting>
  <conditionalFormatting sqref="R211">
    <cfRule type="containsBlanks" dxfId="2816" priority="570">
      <formula>LEN(TRIM(R211))=0</formula>
    </cfRule>
  </conditionalFormatting>
  <conditionalFormatting sqref="R211">
    <cfRule type="cellIs" dxfId="2815" priority="571" operator="equal">
      <formula>"NO CUMPLEN CON LO SOLICITADO"</formula>
    </cfRule>
  </conditionalFormatting>
  <conditionalFormatting sqref="R211">
    <cfRule type="cellIs" dxfId="2814" priority="572" operator="equal">
      <formula>"CUMPLEN CON LO SOLICITADO"</formula>
    </cfRule>
  </conditionalFormatting>
  <conditionalFormatting sqref="R211">
    <cfRule type="cellIs" dxfId="2813" priority="573" operator="equal">
      <formula>"PENDIENTES"</formula>
    </cfRule>
  </conditionalFormatting>
  <conditionalFormatting sqref="R211">
    <cfRule type="cellIs" dxfId="2812" priority="574" operator="equal">
      <formula>"NINGUNO"</formula>
    </cfRule>
  </conditionalFormatting>
  <conditionalFormatting sqref="B226">
    <cfRule type="cellIs" dxfId="2811" priority="575" operator="equal">
      <formula>"NO CUMPLE CON LA EXPERIENCIA REQUERIDA"</formula>
    </cfRule>
  </conditionalFormatting>
  <conditionalFormatting sqref="B226">
    <cfRule type="cellIs" dxfId="2810" priority="576" operator="equal">
      <formula>"CUMPLE CON LA EXPERIENCIA REQUERIDA"</formula>
    </cfRule>
  </conditionalFormatting>
  <conditionalFormatting sqref="H211 I214 I217">
    <cfRule type="notContainsBlanks" dxfId="2809" priority="577">
      <formula>LEN(TRIM(H211))&gt;0</formula>
    </cfRule>
  </conditionalFormatting>
  <conditionalFormatting sqref="G211">
    <cfRule type="notContainsBlanks" dxfId="2808" priority="578">
      <formula>LEN(TRIM(G211))&gt;0</formula>
    </cfRule>
  </conditionalFormatting>
  <conditionalFormatting sqref="F211">
    <cfRule type="notContainsBlanks" dxfId="2807" priority="579">
      <formula>LEN(TRIM(F211))&gt;0</formula>
    </cfRule>
  </conditionalFormatting>
  <conditionalFormatting sqref="E211">
    <cfRule type="notContainsBlanks" dxfId="2806" priority="580">
      <formula>LEN(TRIM(E211))&gt;0</formula>
    </cfRule>
  </conditionalFormatting>
  <conditionalFormatting sqref="D211">
    <cfRule type="notContainsBlanks" dxfId="2805" priority="581">
      <formula>LEN(TRIM(D211))&gt;0</formula>
    </cfRule>
  </conditionalFormatting>
  <conditionalFormatting sqref="C211">
    <cfRule type="notContainsBlanks" dxfId="2804" priority="582">
      <formula>LEN(TRIM(C211))&gt;0</formula>
    </cfRule>
  </conditionalFormatting>
  <conditionalFormatting sqref="I211">
    <cfRule type="notContainsBlanks" dxfId="2803" priority="583">
      <formula>LEN(TRIM(I211))&gt;0</formula>
    </cfRule>
  </conditionalFormatting>
  <conditionalFormatting sqref="N214 N217">
    <cfRule type="expression" dxfId="2802" priority="584">
      <formula>N214=" "</formula>
    </cfRule>
  </conditionalFormatting>
  <conditionalFormatting sqref="N214 N217">
    <cfRule type="expression" dxfId="2801" priority="585">
      <formula>N214="NO PRESENTÓ CERTIFICADO"</formula>
    </cfRule>
  </conditionalFormatting>
  <conditionalFormatting sqref="N214 N217">
    <cfRule type="expression" dxfId="2800" priority="586">
      <formula>N214="PRESENTÓ CERTIFICADO"</formula>
    </cfRule>
  </conditionalFormatting>
  <conditionalFormatting sqref="P214 P217">
    <cfRule type="expression" dxfId="2799" priority="587">
      <formula>Q214="NO SUBSANABLE"</formula>
    </cfRule>
  </conditionalFormatting>
  <conditionalFormatting sqref="P214 P217">
    <cfRule type="expression" dxfId="2798" priority="588">
      <formula>Q214="REQUERIMIENTOS SUBSANADOS"</formula>
    </cfRule>
  </conditionalFormatting>
  <conditionalFormatting sqref="P214 P217">
    <cfRule type="expression" dxfId="2797" priority="589">
      <formula>Q214="PENDIENTES POR SUBSANAR"</formula>
    </cfRule>
  </conditionalFormatting>
  <conditionalFormatting sqref="P214 P217">
    <cfRule type="expression" dxfId="2796" priority="590">
      <formula>Q214="SIN OBSERVACIÓN"</formula>
    </cfRule>
  </conditionalFormatting>
  <conditionalFormatting sqref="P214 P217">
    <cfRule type="containsBlanks" dxfId="2795" priority="591">
      <formula>LEN(TRIM(P214))=0</formula>
    </cfRule>
  </conditionalFormatting>
  <conditionalFormatting sqref="O214 O217">
    <cfRule type="cellIs" dxfId="2794" priority="592" operator="equal">
      <formula>"PENDIENTE POR DESCRIPCIÓN"</formula>
    </cfRule>
  </conditionalFormatting>
  <conditionalFormatting sqref="O214 O217">
    <cfRule type="cellIs" dxfId="2793" priority="593" operator="equal">
      <formula>"DESCRIPCIÓN INSUFICIENTE"</formula>
    </cfRule>
  </conditionalFormatting>
  <conditionalFormatting sqref="O214 O217">
    <cfRule type="cellIs" dxfId="2792" priority="594" operator="equal">
      <formula>"NO ESTÁ ACORDE A ITEM 5.2.1 (T.R.)"</formula>
    </cfRule>
  </conditionalFormatting>
  <conditionalFormatting sqref="O214 O217">
    <cfRule type="cellIs" dxfId="2791" priority="595" operator="equal">
      <formula>"ACORDE A ITEM 5.2.1 (T.R.)"</formula>
    </cfRule>
  </conditionalFormatting>
  <conditionalFormatting sqref="Q214 Q217">
    <cfRule type="containsBlanks" dxfId="2790" priority="596">
      <formula>LEN(TRIM(Q214))=0</formula>
    </cfRule>
  </conditionalFormatting>
  <conditionalFormatting sqref="Q214 Q217">
    <cfRule type="cellIs" dxfId="2789" priority="597" operator="equal">
      <formula>"REQUERIMIENTOS SUBSANADOS"</formula>
    </cfRule>
  </conditionalFormatting>
  <conditionalFormatting sqref="Q214 Q217">
    <cfRule type="containsText" dxfId="2788" priority="598" operator="containsText" text="NO SUBSANABLE">
      <formula>NOT(ISERROR(SEARCH(("NO SUBSANABLE"),(Q214))))</formula>
    </cfRule>
  </conditionalFormatting>
  <conditionalFormatting sqref="Q214 Q217">
    <cfRule type="containsText" dxfId="2787" priority="599" operator="containsText" text="PENDIENTES POR SUBSANAR">
      <formula>NOT(ISERROR(SEARCH(("PENDIENTES POR SUBSANAR"),(Q214))))</formula>
    </cfRule>
  </conditionalFormatting>
  <conditionalFormatting sqref="Q214 Q217">
    <cfRule type="containsText" dxfId="2786" priority="600" operator="containsText" text="SIN OBSERVACIÓN">
      <formula>NOT(ISERROR(SEARCH(("SIN OBSERVACIÓN"),(Q214))))</formula>
    </cfRule>
  </conditionalFormatting>
  <conditionalFormatting sqref="R214 R217">
    <cfRule type="containsBlanks" dxfId="2785" priority="601">
      <formula>LEN(TRIM(R214))=0</formula>
    </cfRule>
  </conditionalFormatting>
  <conditionalFormatting sqref="R214 R217">
    <cfRule type="cellIs" dxfId="2784" priority="602" operator="equal">
      <formula>"NO CUMPLEN CON LO SOLICITADO"</formula>
    </cfRule>
  </conditionalFormatting>
  <conditionalFormatting sqref="R214 R217">
    <cfRule type="cellIs" dxfId="2783" priority="603" operator="equal">
      <formula>"CUMPLEN CON LO SOLICITADO"</formula>
    </cfRule>
  </conditionalFormatting>
  <conditionalFormatting sqref="R214 R217">
    <cfRule type="cellIs" dxfId="2782" priority="604" operator="equal">
      <formula>"PENDIENTES"</formula>
    </cfRule>
  </conditionalFormatting>
  <conditionalFormatting sqref="R214 R217">
    <cfRule type="cellIs" dxfId="2781" priority="605" operator="equal">
      <formula>"NINGUNO"</formula>
    </cfRule>
  </conditionalFormatting>
  <conditionalFormatting sqref="H214 H217">
    <cfRule type="notContainsBlanks" dxfId="2780" priority="606">
      <formula>LEN(TRIM(H214))&gt;0</formula>
    </cfRule>
  </conditionalFormatting>
  <conditionalFormatting sqref="G214 G217">
    <cfRule type="notContainsBlanks" dxfId="2779" priority="607">
      <formula>LEN(TRIM(G214))&gt;0</formula>
    </cfRule>
  </conditionalFormatting>
  <conditionalFormatting sqref="F214 F217">
    <cfRule type="notContainsBlanks" dxfId="2778" priority="608">
      <formula>LEN(TRIM(F214))&gt;0</formula>
    </cfRule>
  </conditionalFormatting>
  <conditionalFormatting sqref="E214 E217">
    <cfRule type="notContainsBlanks" dxfId="2777" priority="609">
      <formula>LEN(TRIM(E214))&gt;0</formula>
    </cfRule>
  </conditionalFormatting>
  <conditionalFormatting sqref="D214 D217">
    <cfRule type="notContainsBlanks" dxfId="2776" priority="610">
      <formula>LEN(TRIM(D214))&gt;0</formula>
    </cfRule>
  </conditionalFormatting>
  <conditionalFormatting sqref="C214 C217">
    <cfRule type="notContainsBlanks" dxfId="2775" priority="611">
      <formula>LEN(TRIM(C214))&gt;0</formula>
    </cfRule>
  </conditionalFormatting>
  <conditionalFormatting sqref="I214 I217">
    <cfRule type="notContainsBlanks" dxfId="2774" priority="612">
      <formula>LEN(TRIM(I214))&gt;0</formula>
    </cfRule>
  </conditionalFormatting>
  <conditionalFormatting sqref="N220">
    <cfRule type="expression" dxfId="2773" priority="613">
      <formula>N220=" "</formula>
    </cfRule>
  </conditionalFormatting>
  <conditionalFormatting sqref="N220">
    <cfRule type="expression" dxfId="2772" priority="614">
      <formula>N220="NO PRESENTÓ CERTIFICADO"</formula>
    </cfRule>
  </conditionalFormatting>
  <conditionalFormatting sqref="N220">
    <cfRule type="expression" dxfId="2771" priority="615">
      <formula>N220="PRESENTÓ CERTIFICADO"</formula>
    </cfRule>
  </conditionalFormatting>
  <conditionalFormatting sqref="P220">
    <cfRule type="expression" dxfId="2770" priority="616">
      <formula>Q220="NO SUBSANABLE"</formula>
    </cfRule>
  </conditionalFormatting>
  <conditionalFormatting sqref="P220">
    <cfRule type="expression" dxfId="2769" priority="617">
      <formula>Q220="REQUERIMIENTOS SUBSANADOS"</formula>
    </cfRule>
  </conditionalFormatting>
  <conditionalFormatting sqref="P220">
    <cfRule type="expression" dxfId="2768" priority="618">
      <formula>Q220="PENDIENTES POR SUBSANAR"</formula>
    </cfRule>
  </conditionalFormatting>
  <conditionalFormatting sqref="P220">
    <cfRule type="expression" dxfId="2767" priority="619">
      <formula>Q220="SIN OBSERVACIÓN"</formula>
    </cfRule>
  </conditionalFormatting>
  <conditionalFormatting sqref="P220">
    <cfRule type="containsBlanks" dxfId="2766" priority="620">
      <formula>LEN(TRIM(P220))=0</formula>
    </cfRule>
  </conditionalFormatting>
  <conditionalFormatting sqref="O220">
    <cfRule type="cellIs" dxfId="2765" priority="621" operator="equal">
      <formula>"PENDIENTE POR DESCRIPCIÓN"</formula>
    </cfRule>
  </conditionalFormatting>
  <conditionalFormatting sqref="O220">
    <cfRule type="cellIs" dxfId="2764" priority="622" operator="equal">
      <formula>"DESCRIPCIÓN INSUFICIENTE"</formula>
    </cfRule>
  </conditionalFormatting>
  <conditionalFormatting sqref="O220">
    <cfRule type="cellIs" dxfId="2763" priority="623" operator="equal">
      <formula>"NO ESTÁ ACORDE A ITEM 5.2.1 (T.R.)"</formula>
    </cfRule>
  </conditionalFormatting>
  <conditionalFormatting sqref="O220">
    <cfRule type="cellIs" dxfId="2762" priority="624" operator="equal">
      <formula>"ACORDE A ITEM 5.2.1 (T.R.)"</formula>
    </cfRule>
  </conditionalFormatting>
  <conditionalFormatting sqref="Q220">
    <cfRule type="containsBlanks" dxfId="2761" priority="625">
      <formula>LEN(TRIM(Q220))=0</formula>
    </cfRule>
  </conditionalFormatting>
  <conditionalFormatting sqref="Q220">
    <cfRule type="cellIs" dxfId="2760" priority="626" operator="equal">
      <formula>"REQUERIMIENTOS SUBSANADOS"</formula>
    </cfRule>
  </conditionalFormatting>
  <conditionalFormatting sqref="Q220">
    <cfRule type="containsText" dxfId="2759" priority="627" operator="containsText" text="NO SUBSANABLE">
      <formula>NOT(ISERROR(SEARCH(("NO SUBSANABLE"),(Q220))))</formula>
    </cfRule>
  </conditionalFormatting>
  <conditionalFormatting sqref="Q220">
    <cfRule type="containsText" dxfId="2758" priority="628" operator="containsText" text="PENDIENTES POR SUBSANAR">
      <formula>NOT(ISERROR(SEARCH(("PENDIENTES POR SUBSANAR"),(Q220))))</formula>
    </cfRule>
  </conditionalFormatting>
  <conditionalFormatting sqref="Q220">
    <cfRule type="containsText" dxfId="2757" priority="629" operator="containsText" text="SIN OBSERVACIÓN">
      <formula>NOT(ISERROR(SEARCH(("SIN OBSERVACIÓN"),(Q220))))</formula>
    </cfRule>
  </conditionalFormatting>
  <conditionalFormatting sqref="R220">
    <cfRule type="containsBlanks" dxfId="2756" priority="630">
      <formula>LEN(TRIM(R220))=0</formula>
    </cfRule>
  </conditionalFormatting>
  <conditionalFormatting sqref="R220">
    <cfRule type="cellIs" dxfId="2755" priority="631" operator="equal">
      <formula>"NO CUMPLEN CON LO SOLICITADO"</formula>
    </cfRule>
  </conditionalFormatting>
  <conditionalFormatting sqref="R220">
    <cfRule type="cellIs" dxfId="2754" priority="632" operator="equal">
      <formula>"CUMPLEN CON LO SOLICITADO"</formula>
    </cfRule>
  </conditionalFormatting>
  <conditionalFormatting sqref="R220">
    <cfRule type="cellIs" dxfId="2753" priority="633" operator="equal">
      <formula>"PENDIENTES"</formula>
    </cfRule>
  </conditionalFormatting>
  <conditionalFormatting sqref="R220">
    <cfRule type="cellIs" dxfId="2752" priority="634" operator="equal">
      <formula>"NINGUNO"</formula>
    </cfRule>
  </conditionalFormatting>
  <conditionalFormatting sqref="H220">
    <cfRule type="notContainsBlanks" dxfId="2751" priority="635">
      <formula>LEN(TRIM(H220))&gt;0</formula>
    </cfRule>
  </conditionalFormatting>
  <conditionalFormatting sqref="G220">
    <cfRule type="notContainsBlanks" dxfId="2750" priority="636">
      <formula>LEN(TRIM(G220))&gt;0</formula>
    </cfRule>
  </conditionalFormatting>
  <conditionalFormatting sqref="F220">
    <cfRule type="notContainsBlanks" dxfId="2749" priority="637">
      <formula>LEN(TRIM(F220))&gt;0</formula>
    </cfRule>
  </conditionalFormatting>
  <conditionalFormatting sqref="E220">
    <cfRule type="notContainsBlanks" dxfId="2748" priority="638">
      <formula>LEN(TRIM(E220))&gt;0</formula>
    </cfRule>
  </conditionalFormatting>
  <conditionalFormatting sqref="D220">
    <cfRule type="notContainsBlanks" dxfId="2747" priority="639">
      <formula>LEN(TRIM(D220))&gt;0</formula>
    </cfRule>
  </conditionalFormatting>
  <conditionalFormatting sqref="C220">
    <cfRule type="notContainsBlanks" dxfId="2746" priority="640">
      <formula>LEN(TRIM(C220))&gt;0</formula>
    </cfRule>
  </conditionalFormatting>
  <conditionalFormatting sqref="I220">
    <cfRule type="notContainsBlanks" dxfId="2745" priority="641">
      <formula>LEN(TRIM(I220))&gt;0</formula>
    </cfRule>
  </conditionalFormatting>
  <conditionalFormatting sqref="T211">
    <cfRule type="cellIs" dxfId="2744" priority="642" operator="equal">
      <formula>"NO"</formula>
    </cfRule>
  </conditionalFormatting>
  <conditionalFormatting sqref="T211">
    <cfRule type="cellIs" dxfId="2743" priority="643" operator="equal">
      <formula>"SI"</formula>
    </cfRule>
  </conditionalFormatting>
  <conditionalFormatting sqref="S214 S217 S220">
    <cfRule type="cellIs" dxfId="2742" priority="644" operator="greaterThan">
      <formula>0</formula>
    </cfRule>
  </conditionalFormatting>
  <conditionalFormatting sqref="S214 S217 S220">
    <cfRule type="cellIs" dxfId="2741" priority="645" operator="equal">
      <formula>0</formula>
    </cfRule>
  </conditionalFormatting>
  <conditionalFormatting sqref="N223">
    <cfRule type="expression" dxfId="2740" priority="646">
      <formula>N223=" "</formula>
    </cfRule>
  </conditionalFormatting>
  <conditionalFormatting sqref="N223">
    <cfRule type="expression" dxfId="2739" priority="647">
      <formula>N223="NO PRESENTÓ CERTIFICADO"</formula>
    </cfRule>
  </conditionalFormatting>
  <conditionalFormatting sqref="N223">
    <cfRule type="expression" dxfId="2738" priority="648">
      <formula>N223="PRESENTÓ CERTIFICADO"</formula>
    </cfRule>
  </conditionalFormatting>
  <conditionalFormatting sqref="P223">
    <cfRule type="expression" dxfId="2737" priority="649">
      <formula>Q223="NO SUBSANABLE"</formula>
    </cfRule>
  </conditionalFormatting>
  <conditionalFormatting sqref="P223">
    <cfRule type="expression" dxfId="2736" priority="650">
      <formula>Q223="REQUERIMIENTOS SUBSANADOS"</formula>
    </cfRule>
  </conditionalFormatting>
  <conditionalFormatting sqref="P223">
    <cfRule type="expression" dxfId="2735" priority="651">
      <formula>Q223="PENDIENTES POR SUBSANAR"</formula>
    </cfRule>
  </conditionalFormatting>
  <conditionalFormatting sqref="P223">
    <cfRule type="expression" dxfId="2734" priority="652">
      <formula>Q223="SIN OBSERVACIÓN"</formula>
    </cfRule>
  </conditionalFormatting>
  <conditionalFormatting sqref="P223">
    <cfRule type="containsBlanks" dxfId="2733" priority="653">
      <formula>LEN(TRIM(P223))=0</formula>
    </cfRule>
  </conditionalFormatting>
  <conditionalFormatting sqref="O223">
    <cfRule type="cellIs" dxfId="2732" priority="654" operator="equal">
      <formula>"PENDIENTE POR DESCRIPCIÓN"</formula>
    </cfRule>
  </conditionalFormatting>
  <conditionalFormatting sqref="O223">
    <cfRule type="cellIs" dxfId="2731" priority="655" operator="equal">
      <formula>"DESCRIPCIÓN INSUFICIENTE"</formula>
    </cfRule>
  </conditionalFormatting>
  <conditionalFormatting sqref="O223">
    <cfRule type="cellIs" dxfId="2730" priority="656" operator="equal">
      <formula>"NO ESTÁ ACORDE A ITEM 5.2.1 (T.R.)"</formula>
    </cfRule>
  </conditionalFormatting>
  <conditionalFormatting sqref="O223">
    <cfRule type="cellIs" dxfId="2729" priority="657" operator="equal">
      <formula>"ACORDE A ITEM 5.2.1 (T.R.)"</formula>
    </cfRule>
  </conditionalFormatting>
  <conditionalFormatting sqref="Q223">
    <cfRule type="containsBlanks" dxfId="2728" priority="658">
      <formula>LEN(TRIM(Q223))=0</formula>
    </cfRule>
  </conditionalFormatting>
  <conditionalFormatting sqref="Q223">
    <cfRule type="cellIs" dxfId="2727" priority="659" operator="equal">
      <formula>"REQUERIMIENTOS SUBSANADOS"</formula>
    </cfRule>
  </conditionalFormatting>
  <conditionalFormatting sqref="Q223">
    <cfRule type="containsText" dxfId="2726" priority="660" operator="containsText" text="NO SUBSANABLE">
      <formula>NOT(ISERROR(SEARCH(("NO SUBSANABLE"),(Q223))))</formula>
    </cfRule>
  </conditionalFormatting>
  <conditionalFormatting sqref="Q223">
    <cfRule type="containsText" dxfId="2725" priority="661" operator="containsText" text="PENDIENTES POR SUBSANAR">
      <formula>NOT(ISERROR(SEARCH(("PENDIENTES POR SUBSANAR"),(Q223))))</formula>
    </cfRule>
  </conditionalFormatting>
  <conditionalFormatting sqref="Q223">
    <cfRule type="containsText" dxfId="2724" priority="662" operator="containsText" text="SIN OBSERVACIÓN">
      <formula>NOT(ISERROR(SEARCH(("SIN OBSERVACIÓN"),(Q223))))</formula>
    </cfRule>
  </conditionalFormatting>
  <conditionalFormatting sqref="R223">
    <cfRule type="containsBlanks" dxfId="2723" priority="663">
      <formula>LEN(TRIM(R223))=0</formula>
    </cfRule>
  </conditionalFormatting>
  <conditionalFormatting sqref="R223">
    <cfRule type="cellIs" dxfId="2722" priority="664" operator="equal">
      <formula>"NO CUMPLEN CON LO SOLICITADO"</formula>
    </cfRule>
  </conditionalFormatting>
  <conditionalFormatting sqref="R223">
    <cfRule type="cellIs" dxfId="2721" priority="665" operator="equal">
      <formula>"CUMPLEN CON LO SOLICITADO"</formula>
    </cfRule>
  </conditionalFormatting>
  <conditionalFormatting sqref="R223">
    <cfRule type="cellIs" dxfId="2720" priority="666" operator="equal">
      <formula>"PENDIENTES"</formula>
    </cfRule>
  </conditionalFormatting>
  <conditionalFormatting sqref="R223">
    <cfRule type="cellIs" dxfId="2719" priority="667" operator="equal">
      <formula>"NINGUNO"</formula>
    </cfRule>
  </conditionalFormatting>
  <conditionalFormatting sqref="H223">
    <cfRule type="notContainsBlanks" dxfId="2718" priority="668">
      <formula>LEN(TRIM(H223))&gt;0</formula>
    </cfRule>
  </conditionalFormatting>
  <conditionalFormatting sqref="G223">
    <cfRule type="notContainsBlanks" dxfId="2717" priority="669">
      <formula>LEN(TRIM(G223))&gt;0</formula>
    </cfRule>
  </conditionalFormatting>
  <conditionalFormatting sqref="F223">
    <cfRule type="notContainsBlanks" dxfId="2716" priority="670">
      <formula>LEN(TRIM(F223))&gt;0</formula>
    </cfRule>
  </conditionalFormatting>
  <conditionalFormatting sqref="E223">
    <cfRule type="notContainsBlanks" dxfId="2715" priority="671">
      <formula>LEN(TRIM(E223))&gt;0</formula>
    </cfRule>
  </conditionalFormatting>
  <conditionalFormatting sqref="D223">
    <cfRule type="notContainsBlanks" dxfId="2714" priority="672">
      <formula>LEN(TRIM(D223))&gt;0</formula>
    </cfRule>
  </conditionalFormatting>
  <conditionalFormatting sqref="C223">
    <cfRule type="notContainsBlanks" dxfId="2713" priority="673">
      <formula>LEN(TRIM(C223))&gt;0</formula>
    </cfRule>
  </conditionalFormatting>
  <conditionalFormatting sqref="I223">
    <cfRule type="notContainsBlanks" dxfId="2712" priority="674">
      <formula>LEN(TRIM(I223))&gt;0</formula>
    </cfRule>
  </conditionalFormatting>
  <conditionalFormatting sqref="S223">
    <cfRule type="cellIs" dxfId="2711" priority="675" operator="greaterThan">
      <formula>0</formula>
    </cfRule>
  </conditionalFormatting>
  <conditionalFormatting sqref="S223">
    <cfRule type="cellIs" dxfId="2710" priority="676" operator="equal">
      <formula>0</formula>
    </cfRule>
  </conditionalFormatting>
  <conditionalFormatting sqref="N233">
    <cfRule type="expression" dxfId="2709" priority="677">
      <formula>N233=" "</formula>
    </cfRule>
  </conditionalFormatting>
  <conditionalFormatting sqref="N233">
    <cfRule type="expression" dxfId="2708" priority="678">
      <formula>N233="NO PRESENTÓ CERTIFICADO"</formula>
    </cfRule>
  </conditionalFormatting>
  <conditionalFormatting sqref="N233">
    <cfRule type="expression" dxfId="2707" priority="679">
      <formula>N233="PRESENTÓ CERTIFICADO"</formula>
    </cfRule>
  </conditionalFormatting>
  <conditionalFormatting sqref="S233">
    <cfRule type="cellIs" dxfId="2706" priority="680" operator="greaterThan">
      <formula>0</formula>
    </cfRule>
  </conditionalFormatting>
  <conditionalFormatting sqref="S233">
    <cfRule type="cellIs" dxfId="2705" priority="681" operator="equal">
      <formula>0</formula>
    </cfRule>
  </conditionalFormatting>
  <conditionalFormatting sqref="P233">
    <cfRule type="expression" dxfId="2704" priority="682">
      <formula>Q233="NO SUBSANABLE"</formula>
    </cfRule>
  </conditionalFormatting>
  <conditionalFormatting sqref="P233">
    <cfRule type="expression" dxfId="2703" priority="683">
      <formula>Q233="REQUERIMIENTOS SUBSANADOS"</formula>
    </cfRule>
  </conditionalFormatting>
  <conditionalFormatting sqref="P233">
    <cfRule type="expression" dxfId="2702" priority="684">
      <formula>Q233="PENDIENTES POR SUBSANAR"</formula>
    </cfRule>
  </conditionalFormatting>
  <conditionalFormatting sqref="P233">
    <cfRule type="expression" dxfId="2701" priority="685">
      <formula>Q233="SIN OBSERVACIÓN"</formula>
    </cfRule>
  </conditionalFormatting>
  <conditionalFormatting sqref="P233">
    <cfRule type="containsBlanks" dxfId="2700" priority="686">
      <formula>LEN(TRIM(P233))=0</formula>
    </cfRule>
  </conditionalFormatting>
  <conditionalFormatting sqref="O233">
    <cfRule type="cellIs" dxfId="2699" priority="687" operator="equal">
      <formula>"PENDIENTE POR DESCRIPCIÓN"</formula>
    </cfRule>
  </conditionalFormatting>
  <conditionalFormatting sqref="O233">
    <cfRule type="cellIs" dxfId="2698" priority="688" operator="equal">
      <formula>"DESCRIPCIÓN INSUFICIENTE"</formula>
    </cfRule>
  </conditionalFormatting>
  <conditionalFormatting sqref="O233">
    <cfRule type="cellIs" dxfId="2697" priority="689" operator="equal">
      <formula>"NO ESTÁ ACORDE A ITEM 5.2.1 (T.R.)"</formula>
    </cfRule>
  </conditionalFormatting>
  <conditionalFormatting sqref="O233">
    <cfRule type="cellIs" dxfId="2696" priority="690" operator="equal">
      <formula>"ACORDE A ITEM 5.2.1 (T.R.)"</formula>
    </cfRule>
  </conditionalFormatting>
  <conditionalFormatting sqref="Q233">
    <cfRule type="containsBlanks" dxfId="2695" priority="691">
      <formula>LEN(TRIM(Q233))=0</formula>
    </cfRule>
  </conditionalFormatting>
  <conditionalFormatting sqref="Q233">
    <cfRule type="cellIs" dxfId="2694" priority="692" operator="equal">
      <formula>"REQUERIMIENTOS SUBSANADOS"</formula>
    </cfRule>
  </conditionalFormatting>
  <conditionalFormatting sqref="Q233">
    <cfRule type="containsText" dxfId="2693" priority="693" operator="containsText" text="NO SUBSANABLE">
      <formula>NOT(ISERROR(SEARCH(("NO SUBSANABLE"),(Q233))))</formula>
    </cfRule>
  </conditionalFormatting>
  <conditionalFormatting sqref="Q233">
    <cfRule type="containsText" dxfId="2692" priority="694" operator="containsText" text="PENDIENTES POR SUBSANAR">
      <formula>NOT(ISERROR(SEARCH(("PENDIENTES POR SUBSANAR"),(Q233))))</formula>
    </cfRule>
  </conditionalFormatting>
  <conditionalFormatting sqref="Q233">
    <cfRule type="containsText" dxfId="2691" priority="695" operator="containsText" text="SIN OBSERVACIÓN">
      <formula>NOT(ISERROR(SEARCH(("SIN OBSERVACIÓN"),(Q233))))</formula>
    </cfRule>
  </conditionalFormatting>
  <conditionalFormatting sqref="R233">
    <cfRule type="containsBlanks" dxfId="2690" priority="696">
      <formula>LEN(TRIM(R233))=0</formula>
    </cfRule>
  </conditionalFormatting>
  <conditionalFormatting sqref="R233">
    <cfRule type="cellIs" dxfId="2689" priority="697" operator="equal">
      <formula>"NO CUMPLEN CON LO SOLICITADO"</formula>
    </cfRule>
  </conditionalFormatting>
  <conditionalFormatting sqref="R233">
    <cfRule type="cellIs" dxfId="2688" priority="698" operator="equal">
      <formula>"CUMPLEN CON LO SOLICITADO"</formula>
    </cfRule>
  </conditionalFormatting>
  <conditionalFormatting sqref="R233">
    <cfRule type="cellIs" dxfId="2687" priority="699" operator="equal">
      <formula>"PENDIENTES"</formula>
    </cfRule>
  </conditionalFormatting>
  <conditionalFormatting sqref="R233">
    <cfRule type="cellIs" dxfId="2686" priority="700" operator="equal">
      <formula>"NINGUNO"</formula>
    </cfRule>
  </conditionalFormatting>
  <conditionalFormatting sqref="B248">
    <cfRule type="cellIs" dxfId="2685" priority="701" operator="equal">
      <formula>"NO CUMPLE CON LA EXPERIENCIA REQUERIDA"</formula>
    </cfRule>
  </conditionalFormatting>
  <conditionalFormatting sqref="B248">
    <cfRule type="cellIs" dxfId="2684" priority="702" operator="equal">
      <formula>"CUMPLE CON LA EXPERIENCIA REQUERIDA"</formula>
    </cfRule>
  </conditionalFormatting>
  <conditionalFormatting sqref="H233:I233">
    <cfRule type="notContainsBlanks" dxfId="2683" priority="703">
      <formula>LEN(TRIM(H233))&gt;0</formula>
    </cfRule>
  </conditionalFormatting>
  <conditionalFormatting sqref="G233">
    <cfRule type="notContainsBlanks" dxfId="2682" priority="704">
      <formula>LEN(TRIM(G233))&gt;0</formula>
    </cfRule>
  </conditionalFormatting>
  <conditionalFormatting sqref="F233">
    <cfRule type="notContainsBlanks" dxfId="2681" priority="705">
      <formula>LEN(TRIM(F233))&gt;0</formula>
    </cfRule>
  </conditionalFormatting>
  <conditionalFormatting sqref="E233">
    <cfRule type="notContainsBlanks" dxfId="2680" priority="706">
      <formula>LEN(TRIM(E233))&gt;0</formula>
    </cfRule>
  </conditionalFormatting>
  <conditionalFormatting sqref="D233">
    <cfRule type="notContainsBlanks" dxfId="2679" priority="707">
      <formula>LEN(TRIM(D233))&gt;0</formula>
    </cfRule>
  </conditionalFormatting>
  <conditionalFormatting sqref="C233">
    <cfRule type="notContainsBlanks" dxfId="2678" priority="708">
      <formula>LEN(TRIM(C233))&gt;0</formula>
    </cfRule>
  </conditionalFormatting>
  <conditionalFormatting sqref="I233">
    <cfRule type="notContainsBlanks" dxfId="2677" priority="709">
      <formula>LEN(TRIM(I233))&gt;0</formula>
    </cfRule>
  </conditionalFormatting>
  <conditionalFormatting sqref="N236 N239">
    <cfRule type="expression" dxfId="2676" priority="710">
      <formula>N236=" "</formula>
    </cfRule>
  </conditionalFormatting>
  <conditionalFormatting sqref="N236 N239">
    <cfRule type="expression" dxfId="2675" priority="711">
      <formula>N236="NO PRESENTÓ CERTIFICADO"</formula>
    </cfRule>
  </conditionalFormatting>
  <conditionalFormatting sqref="N236 N239">
    <cfRule type="expression" dxfId="2674" priority="712">
      <formula>N236="PRESENTÓ CERTIFICADO"</formula>
    </cfRule>
  </conditionalFormatting>
  <conditionalFormatting sqref="P236 P239">
    <cfRule type="expression" dxfId="2673" priority="713">
      <formula>Q236="NO SUBSANABLE"</formula>
    </cfRule>
  </conditionalFormatting>
  <conditionalFormatting sqref="P236 P239">
    <cfRule type="expression" dxfId="2672" priority="714">
      <formula>Q236="REQUERIMIENTOS SUBSANADOS"</formula>
    </cfRule>
  </conditionalFormatting>
  <conditionalFormatting sqref="P236 P239">
    <cfRule type="expression" dxfId="2671" priority="715">
      <formula>Q236="PENDIENTES POR SUBSANAR"</formula>
    </cfRule>
  </conditionalFormatting>
  <conditionalFormatting sqref="P236 P239">
    <cfRule type="expression" dxfId="2670" priority="716">
      <formula>Q236="SIN OBSERVACIÓN"</formula>
    </cfRule>
  </conditionalFormatting>
  <conditionalFormatting sqref="P236 P239">
    <cfRule type="containsBlanks" dxfId="2669" priority="717">
      <formula>LEN(TRIM(P236))=0</formula>
    </cfRule>
  </conditionalFormatting>
  <conditionalFormatting sqref="O236 O239">
    <cfRule type="cellIs" dxfId="2668" priority="718" operator="equal">
      <formula>"PENDIENTE POR DESCRIPCIÓN"</formula>
    </cfRule>
  </conditionalFormatting>
  <conditionalFormatting sqref="O236 O239">
    <cfRule type="cellIs" dxfId="2667" priority="719" operator="equal">
      <formula>"DESCRIPCIÓN INSUFICIENTE"</formula>
    </cfRule>
  </conditionalFormatting>
  <conditionalFormatting sqref="O236 O239">
    <cfRule type="cellIs" dxfId="2666" priority="720" operator="equal">
      <formula>"NO ESTÁ ACORDE A ITEM 5.2.1 (T.R.)"</formula>
    </cfRule>
  </conditionalFormatting>
  <conditionalFormatting sqref="O236 O239">
    <cfRule type="cellIs" dxfId="2665" priority="721" operator="equal">
      <formula>"ACORDE A ITEM 5.2.1 (T.R.)"</formula>
    </cfRule>
  </conditionalFormatting>
  <conditionalFormatting sqref="Q236 Q239">
    <cfRule type="containsBlanks" dxfId="2664" priority="722">
      <formula>LEN(TRIM(Q236))=0</formula>
    </cfRule>
  </conditionalFormatting>
  <conditionalFormatting sqref="Q236 Q239">
    <cfRule type="cellIs" dxfId="2663" priority="723" operator="equal">
      <formula>"REQUERIMIENTOS SUBSANADOS"</formula>
    </cfRule>
  </conditionalFormatting>
  <conditionalFormatting sqref="Q236 Q239">
    <cfRule type="containsText" dxfId="2662" priority="724" operator="containsText" text="NO SUBSANABLE">
      <formula>NOT(ISERROR(SEARCH(("NO SUBSANABLE"),(Q236))))</formula>
    </cfRule>
  </conditionalFormatting>
  <conditionalFormatting sqref="Q236 Q239">
    <cfRule type="containsText" dxfId="2661" priority="725" operator="containsText" text="PENDIENTES POR SUBSANAR">
      <formula>NOT(ISERROR(SEARCH(("PENDIENTES POR SUBSANAR"),(Q236))))</formula>
    </cfRule>
  </conditionalFormatting>
  <conditionalFormatting sqref="Q236 Q239">
    <cfRule type="containsText" dxfId="2660" priority="726" operator="containsText" text="SIN OBSERVACIÓN">
      <formula>NOT(ISERROR(SEARCH(("SIN OBSERVACIÓN"),(Q236))))</formula>
    </cfRule>
  </conditionalFormatting>
  <conditionalFormatting sqref="R236 R239">
    <cfRule type="containsBlanks" dxfId="2659" priority="727">
      <formula>LEN(TRIM(R236))=0</formula>
    </cfRule>
  </conditionalFormatting>
  <conditionalFormatting sqref="R236 R239">
    <cfRule type="cellIs" dxfId="2658" priority="728" operator="equal">
      <formula>"NO CUMPLEN CON LO SOLICITADO"</formula>
    </cfRule>
  </conditionalFormatting>
  <conditionalFormatting sqref="R236 R239">
    <cfRule type="cellIs" dxfId="2657" priority="729" operator="equal">
      <formula>"CUMPLEN CON LO SOLICITADO"</formula>
    </cfRule>
  </conditionalFormatting>
  <conditionalFormatting sqref="R236 R239">
    <cfRule type="cellIs" dxfId="2656" priority="730" operator="equal">
      <formula>"PENDIENTES"</formula>
    </cfRule>
  </conditionalFormatting>
  <conditionalFormatting sqref="R236 R239">
    <cfRule type="cellIs" dxfId="2655" priority="731" operator="equal">
      <formula>"NINGUNO"</formula>
    </cfRule>
  </conditionalFormatting>
  <conditionalFormatting sqref="H236:I236 H239">
    <cfRule type="notContainsBlanks" dxfId="2654" priority="732">
      <formula>LEN(TRIM(H236))&gt;0</formula>
    </cfRule>
  </conditionalFormatting>
  <conditionalFormatting sqref="G236 G239">
    <cfRule type="notContainsBlanks" dxfId="2653" priority="733">
      <formula>LEN(TRIM(G236))&gt;0</formula>
    </cfRule>
  </conditionalFormatting>
  <conditionalFormatting sqref="F236 F239">
    <cfRule type="notContainsBlanks" dxfId="2652" priority="734">
      <formula>LEN(TRIM(F236))&gt;0</formula>
    </cfRule>
  </conditionalFormatting>
  <conditionalFormatting sqref="E236 E239">
    <cfRule type="notContainsBlanks" dxfId="2651" priority="735">
      <formula>LEN(TRIM(E236))&gt;0</formula>
    </cfRule>
  </conditionalFormatting>
  <conditionalFormatting sqref="D236 D239">
    <cfRule type="notContainsBlanks" dxfId="2650" priority="736">
      <formula>LEN(TRIM(D236))&gt;0</formula>
    </cfRule>
  </conditionalFormatting>
  <conditionalFormatting sqref="C236 C239">
    <cfRule type="notContainsBlanks" dxfId="2649" priority="737">
      <formula>LEN(TRIM(C236))&gt;0</formula>
    </cfRule>
  </conditionalFormatting>
  <conditionalFormatting sqref="I236 I239">
    <cfRule type="notContainsBlanks" dxfId="2648" priority="738">
      <formula>LEN(TRIM(I236))&gt;0</formula>
    </cfRule>
  </conditionalFormatting>
  <conditionalFormatting sqref="N242">
    <cfRule type="expression" dxfId="2647" priority="739">
      <formula>N242=" "</formula>
    </cfRule>
  </conditionalFormatting>
  <conditionalFormatting sqref="N242">
    <cfRule type="expression" dxfId="2646" priority="740">
      <formula>N242="NO PRESENTÓ CERTIFICADO"</formula>
    </cfRule>
  </conditionalFormatting>
  <conditionalFormatting sqref="N242">
    <cfRule type="expression" dxfId="2645" priority="741">
      <formula>N242="PRESENTÓ CERTIFICADO"</formula>
    </cfRule>
  </conditionalFormatting>
  <conditionalFormatting sqref="P242">
    <cfRule type="expression" dxfId="2644" priority="742">
      <formula>Q242="NO SUBSANABLE"</formula>
    </cfRule>
  </conditionalFormatting>
  <conditionalFormatting sqref="P242">
    <cfRule type="expression" dxfId="2643" priority="743">
      <formula>Q242="REQUERIMIENTOS SUBSANADOS"</formula>
    </cfRule>
  </conditionalFormatting>
  <conditionalFormatting sqref="P242">
    <cfRule type="expression" dxfId="2642" priority="744">
      <formula>Q242="PENDIENTES POR SUBSANAR"</formula>
    </cfRule>
  </conditionalFormatting>
  <conditionalFormatting sqref="P242">
    <cfRule type="expression" dxfId="2641" priority="745">
      <formula>Q242="SIN OBSERVACIÓN"</formula>
    </cfRule>
  </conditionalFormatting>
  <conditionalFormatting sqref="P242">
    <cfRule type="containsBlanks" dxfId="2640" priority="746">
      <formula>LEN(TRIM(P242))=0</formula>
    </cfRule>
  </conditionalFormatting>
  <conditionalFormatting sqref="O242">
    <cfRule type="cellIs" dxfId="2639" priority="747" operator="equal">
      <formula>"PENDIENTE POR DESCRIPCIÓN"</formula>
    </cfRule>
  </conditionalFormatting>
  <conditionalFormatting sqref="O242">
    <cfRule type="cellIs" dxfId="2638" priority="748" operator="equal">
      <formula>"DESCRIPCIÓN INSUFICIENTE"</formula>
    </cfRule>
  </conditionalFormatting>
  <conditionalFormatting sqref="O242">
    <cfRule type="cellIs" dxfId="2637" priority="749" operator="equal">
      <formula>"NO ESTÁ ACORDE A ITEM 5.2.1 (T.R.)"</formula>
    </cfRule>
  </conditionalFormatting>
  <conditionalFormatting sqref="O242">
    <cfRule type="cellIs" dxfId="2636" priority="750" operator="equal">
      <formula>"ACORDE A ITEM 5.2.1 (T.R.)"</formula>
    </cfRule>
  </conditionalFormatting>
  <conditionalFormatting sqref="Q242">
    <cfRule type="containsBlanks" dxfId="2635" priority="751">
      <formula>LEN(TRIM(Q242))=0</formula>
    </cfRule>
  </conditionalFormatting>
  <conditionalFormatting sqref="Q242">
    <cfRule type="cellIs" dxfId="2634" priority="752" operator="equal">
      <formula>"REQUERIMIENTOS SUBSANADOS"</formula>
    </cfRule>
  </conditionalFormatting>
  <conditionalFormatting sqref="Q242">
    <cfRule type="containsText" dxfId="2633" priority="753" operator="containsText" text="NO SUBSANABLE">
      <formula>NOT(ISERROR(SEARCH(("NO SUBSANABLE"),(Q242))))</formula>
    </cfRule>
  </conditionalFormatting>
  <conditionalFormatting sqref="Q242">
    <cfRule type="containsText" dxfId="2632" priority="754" operator="containsText" text="PENDIENTES POR SUBSANAR">
      <formula>NOT(ISERROR(SEARCH(("PENDIENTES POR SUBSANAR"),(Q242))))</formula>
    </cfRule>
  </conditionalFormatting>
  <conditionalFormatting sqref="Q242">
    <cfRule type="containsText" dxfId="2631" priority="755" operator="containsText" text="SIN OBSERVACIÓN">
      <formula>NOT(ISERROR(SEARCH(("SIN OBSERVACIÓN"),(Q242))))</formula>
    </cfRule>
  </conditionalFormatting>
  <conditionalFormatting sqref="R242">
    <cfRule type="containsBlanks" dxfId="2630" priority="756">
      <formula>LEN(TRIM(R242))=0</formula>
    </cfRule>
  </conditionalFormatting>
  <conditionalFormatting sqref="R242">
    <cfRule type="cellIs" dxfId="2629" priority="757" operator="equal">
      <formula>"NO CUMPLEN CON LO SOLICITADO"</formula>
    </cfRule>
  </conditionalFormatting>
  <conditionalFormatting sqref="R242">
    <cfRule type="cellIs" dxfId="2628" priority="758" operator="equal">
      <formula>"CUMPLEN CON LO SOLICITADO"</formula>
    </cfRule>
  </conditionalFormatting>
  <conditionalFormatting sqref="R242">
    <cfRule type="cellIs" dxfId="2627" priority="759" operator="equal">
      <formula>"PENDIENTES"</formula>
    </cfRule>
  </conditionalFormatting>
  <conditionalFormatting sqref="R242">
    <cfRule type="cellIs" dxfId="2626" priority="760" operator="equal">
      <formula>"NINGUNO"</formula>
    </cfRule>
  </conditionalFormatting>
  <conditionalFormatting sqref="H242">
    <cfRule type="notContainsBlanks" dxfId="2625" priority="761">
      <formula>LEN(TRIM(H242))&gt;0</formula>
    </cfRule>
  </conditionalFormatting>
  <conditionalFormatting sqref="G242">
    <cfRule type="notContainsBlanks" dxfId="2624" priority="762">
      <formula>LEN(TRIM(G242))&gt;0</formula>
    </cfRule>
  </conditionalFormatting>
  <conditionalFormatting sqref="F242">
    <cfRule type="notContainsBlanks" dxfId="2623" priority="763">
      <formula>LEN(TRIM(F242))&gt;0</formula>
    </cfRule>
  </conditionalFormatting>
  <conditionalFormatting sqref="E242">
    <cfRule type="notContainsBlanks" dxfId="2622" priority="764">
      <formula>LEN(TRIM(E242))&gt;0</formula>
    </cfRule>
  </conditionalFormatting>
  <conditionalFormatting sqref="D242">
    <cfRule type="notContainsBlanks" dxfId="2621" priority="765">
      <formula>LEN(TRIM(D242))&gt;0</formula>
    </cfRule>
  </conditionalFormatting>
  <conditionalFormatting sqref="C242">
    <cfRule type="notContainsBlanks" dxfId="2620" priority="766">
      <formula>LEN(TRIM(C242))&gt;0</formula>
    </cfRule>
  </conditionalFormatting>
  <conditionalFormatting sqref="I242">
    <cfRule type="notContainsBlanks" dxfId="2619" priority="767">
      <formula>LEN(TRIM(I242))&gt;0</formula>
    </cfRule>
  </conditionalFormatting>
  <conditionalFormatting sqref="T233">
    <cfRule type="cellIs" dxfId="2618" priority="768" operator="equal">
      <formula>"NO"</formula>
    </cfRule>
  </conditionalFormatting>
  <conditionalFormatting sqref="T233">
    <cfRule type="cellIs" dxfId="2617" priority="769" operator="equal">
      <formula>"SI"</formula>
    </cfRule>
  </conditionalFormatting>
  <conditionalFormatting sqref="S236 S239 S242">
    <cfRule type="cellIs" dxfId="2616" priority="770" operator="greaterThan">
      <formula>0</formula>
    </cfRule>
  </conditionalFormatting>
  <conditionalFormatting sqref="S236 S239 S242">
    <cfRule type="cellIs" dxfId="2615" priority="771" operator="equal">
      <formula>0</formula>
    </cfRule>
  </conditionalFormatting>
  <conditionalFormatting sqref="N245">
    <cfRule type="expression" dxfId="2614" priority="772">
      <formula>N245=" "</formula>
    </cfRule>
  </conditionalFormatting>
  <conditionalFormatting sqref="N245">
    <cfRule type="expression" dxfId="2613" priority="773">
      <formula>N245="NO PRESENTÓ CERTIFICADO"</formula>
    </cfRule>
  </conditionalFormatting>
  <conditionalFormatting sqref="N245">
    <cfRule type="expression" dxfId="2612" priority="774">
      <formula>N245="PRESENTÓ CERTIFICADO"</formula>
    </cfRule>
  </conditionalFormatting>
  <conditionalFormatting sqref="P245">
    <cfRule type="expression" dxfId="2611" priority="775">
      <formula>Q245="NO SUBSANABLE"</formula>
    </cfRule>
  </conditionalFormatting>
  <conditionalFormatting sqref="P245">
    <cfRule type="expression" dxfId="2610" priority="776">
      <formula>Q245="REQUERIMIENTOS SUBSANADOS"</formula>
    </cfRule>
  </conditionalFormatting>
  <conditionalFormatting sqref="P245">
    <cfRule type="expression" dxfId="2609" priority="777">
      <formula>Q245="PENDIENTES POR SUBSANAR"</formula>
    </cfRule>
  </conditionalFormatting>
  <conditionalFormatting sqref="P245">
    <cfRule type="expression" dxfId="2608" priority="778">
      <formula>Q245="SIN OBSERVACIÓN"</formula>
    </cfRule>
  </conditionalFormatting>
  <conditionalFormatting sqref="P245">
    <cfRule type="containsBlanks" dxfId="2607" priority="779">
      <formula>LEN(TRIM(P245))=0</formula>
    </cfRule>
  </conditionalFormatting>
  <conditionalFormatting sqref="O245">
    <cfRule type="cellIs" dxfId="2606" priority="780" operator="equal">
      <formula>"PENDIENTE POR DESCRIPCIÓN"</formula>
    </cfRule>
  </conditionalFormatting>
  <conditionalFormatting sqref="O245">
    <cfRule type="cellIs" dxfId="2605" priority="781" operator="equal">
      <formula>"DESCRIPCIÓN INSUFICIENTE"</formula>
    </cfRule>
  </conditionalFormatting>
  <conditionalFormatting sqref="O245">
    <cfRule type="cellIs" dxfId="2604" priority="782" operator="equal">
      <formula>"NO ESTÁ ACORDE A ITEM 5.2.1 (T.R.)"</formula>
    </cfRule>
  </conditionalFormatting>
  <conditionalFormatting sqref="O245">
    <cfRule type="cellIs" dxfId="2603" priority="783" operator="equal">
      <formula>"ACORDE A ITEM 5.2.1 (T.R.)"</formula>
    </cfRule>
  </conditionalFormatting>
  <conditionalFormatting sqref="Q245">
    <cfRule type="containsBlanks" dxfId="2602" priority="784">
      <formula>LEN(TRIM(Q245))=0</formula>
    </cfRule>
  </conditionalFormatting>
  <conditionalFormatting sqref="Q245">
    <cfRule type="cellIs" dxfId="2601" priority="785" operator="equal">
      <formula>"REQUERIMIENTOS SUBSANADOS"</formula>
    </cfRule>
  </conditionalFormatting>
  <conditionalFormatting sqref="Q245">
    <cfRule type="containsText" dxfId="2600" priority="786" operator="containsText" text="NO SUBSANABLE">
      <formula>NOT(ISERROR(SEARCH(("NO SUBSANABLE"),(Q245))))</formula>
    </cfRule>
  </conditionalFormatting>
  <conditionalFormatting sqref="Q245">
    <cfRule type="containsText" dxfId="2599" priority="787" operator="containsText" text="PENDIENTES POR SUBSANAR">
      <formula>NOT(ISERROR(SEARCH(("PENDIENTES POR SUBSANAR"),(Q245))))</formula>
    </cfRule>
  </conditionalFormatting>
  <conditionalFormatting sqref="Q245">
    <cfRule type="containsText" dxfId="2598" priority="788" operator="containsText" text="SIN OBSERVACIÓN">
      <formula>NOT(ISERROR(SEARCH(("SIN OBSERVACIÓN"),(Q245))))</formula>
    </cfRule>
  </conditionalFormatting>
  <conditionalFormatting sqref="R245">
    <cfRule type="containsBlanks" dxfId="2597" priority="789">
      <formula>LEN(TRIM(R245))=0</formula>
    </cfRule>
  </conditionalFormatting>
  <conditionalFormatting sqref="R245">
    <cfRule type="cellIs" dxfId="2596" priority="790" operator="equal">
      <formula>"NO CUMPLEN CON LO SOLICITADO"</formula>
    </cfRule>
  </conditionalFormatting>
  <conditionalFormatting sqref="R245">
    <cfRule type="cellIs" dxfId="2595" priority="791" operator="equal">
      <formula>"CUMPLEN CON LO SOLICITADO"</formula>
    </cfRule>
  </conditionalFormatting>
  <conditionalFormatting sqref="R245">
    <cfRule type="cellIs" dxfId="2594" priority="792" operator="equal">
      <formula>"PENDIENTES"</formula>
    </cfRule>
  </conditionalFormatting>
  <conditionalFormatting sqref="R245">
    <cfRule type="cellIs" dxfId="2593" priority="793" operator="equal">
      <formula>"NINGUNO"</formula>
    </cfRule>
  </conditionalFormatting>
  <conditionalFormatting sqref="H245">
    <cfRule type="notContainsBlanks" dxfId="2592" priority="794">
      <formula>LEN(TRIM(H245))&gt;0</formula>
    </cfRule>
  </conditionalFormatting>
  <conditionalFormatting sqref="G245">
    <cfRule type="notContainsBlanks" dxfId="2591" priority="795">
      <formula>LEN(TRIM(G245))&gt;0</formula>
    </cfRule>
  </conditionalFormatting>
  <conditionalFormatting sqref="F245">
    <cfRule type="notContainsBlanks" dxfId="2590" priority="796">
      <formula>LEN(TRIM(F245))&gt;0</formula>
    </cfRule>
  </conditionalFormatting>
  <conditionalFormatting sqref="E245">
    <cfRule type="notContainsBlanks" dxfId="2589" priority="797">
      <formula>LEN(TRIM(E245))&gt;0</formula>
    </cfRule>
  </conditionalFormatting>
  <conditionalFormatting sqref="D245">
    <cfRule type="notContainsBlanks" dxfId="2588" priority="798">
      <formula>LEN(TRIM(D245))&gt;0</formula>
    </cfRule>
  </conditionalFormatting>
  <conditionalFormatting sqref="C245">
    <cfRule type="notContainsBlanks" dxfId="2587" priority="799">
      <formula>LEN(TRIM(C245))&gt;0</formula>
    </cfRule>
  </conditionalFormatting>
  <conditionalFormatting sqref="I245">
    <cfRule type="notContainsBlanks" dxfId="2586" priority="800">
      <formula>LEN(TRIM(I245))&gt;0</formula>
    </cfRule>
  </conditionalFormatting>
  <conditionalFormatting sqref="S245">
    <cfRule type="cellIs" dxfId="2585" priority="801" operator="greaterThan">
      <formula>0</formula>
    </cfRule>
  </conditionalFormatting>
  <conditionalFormatting sqref="S245">
    <cfRule type="cellIs" dxfId="2584" priority="802" operator="equal">
      <formula>0</formula>
    </cfRule>
  </conditionalFormatting>
  <conditionalFormatting sqref="T270">
    <cfRule type="cellIs" dxfId="2583" priority="803" operator="equal">
      <formula>"NO CUMPLE"</formula>
    </cfRule>
  </conditionalFormatting>
  <conditionalFormatting sqref="T270">
    <cfRule type="cellIs" dxfId="2582" priority="804" operator="equal">
      <formula>"CUMPLE"</formula>
    </cfRule>
  </conditionalFormatting>
  <conditionalFormatting sqref="N255">
    <cfRule type="expression" dxfId="2581" priority="805">
      <formula>N255=" "</formula>
    </cfRule>
  </conditionalFormatting>
  <conditionalFormatting sqref="N255">
    <cfRule type="expression" dxfId="2580" priority="806">
      <formula>N255="NO PRESENTÓ CERTIFICADO"</formula>
    </cfRule>
  </conditionalFormatting>
  <conditionalFormatting sqref="N255">
    <cfRule type="expression" dxfId="2579" priority="807">
      <formula>N255="PRESENTÓ CERTIFICADO"</formula>
    </cfRule>
  </conditionalFormatting>
  <conditionalFormatting sqref="S255">
    <cfRule type="cellIs" dxfId="2578" priority="808" operator="greaterThan">
      <formula>0</formula>
    </cfRule>
  </conditionalFormatting>
  <conditionalFormatting sqref="S255">
    <cfRule type="cellIs" dxfId="2577" priority="809" operator="equal">
      <formula>0</formula>
    </cfRule>
  </conditionalFormatting>
  <conditionalFormatting sqref="P255">
    <cfRule type="expression" dxfId="2576" priority="810">
      <formula>Q255="NO SUBSANABLE"</formula>
    </cfRule>
  </conditionalFormatting>
  <conditionalFormatting sqref="P255">
    <cfRule type="expression" dxfId="2575" priority="811">
      <formula>Q255="REQUERIMIENTOS SUBSANADOS"</formula>
    </cfRule>
  </conditionalFormatting>
  <conditionalFormatting sqref="P255">
    <cfRule type="expression" dxfId="2574" priority="812">
      <formula>Q255="PENDIENTES POR SUBSANAR"</formula>
    </cfRule>
  </conditionalFormatting>
  <conditionalFormatting sqref="P255">
    <cfRule type="expression" dxfId="2573" priority="813">
      <formula>Q255="SIN OBSERVACIÓN"</formula>
    </cfRule>
  </conditionalFormatting>
  <conditionalFormatting sqref="P255">
    <cfRule type="containsBlanks" dxfId="2572" priority="814">
      <formula>LEN(TRIM(P255))=0</formula>
    </cfRule>
  </conditionalFormatting>
  <conditionalFormatting sqref="O255">
    <cfRule type="cellIs" dxfId="2571" priority="815" operator="equal">
      <formula>"PENDIENTE POR DESCRIPCIÓN"</formula>
    </cfRule>
  </conditionalFormatting>
  <conditionalFormatting sqref="O255">
    <cfRule type="cellIs" dxfId="2570" priority="816" operator="equal">
      <formula>"DESCRIPCIÓN INSUFICIENTE"</formula>
    </cfRule>
  </conditionalFormatting>
  <conditionalFormatting sqref="O255">
    <cfRule type="cellIs" dxfId="2569" priority="817" operator="equal">
      <formula>"NO ESTÁ ACORDE A ITEM 5.2.1 (T.R.)"</formula>
    </cfRule>
  </conditionalFormatting>
  <conditionalFormatting sqref="O255">
    <cfRule type="cellIs" dxfId="2568" priority="818" operator="equal">
      <formula>"ACORDE A ITEM 5.2.1 (T.R.)"</formula>
    </cfRule>
  </conditionalFormatting>
  <conditionalFormatting sqref="Q255">
    <cfRule type="containsBlanks" dxfId="2567" priority="819">
      <formula>LEN(TRIM(Q255))=0</formula>
    </cfRule>
  </conditionalFormatting>
  <conditionalFormatting sqref="Q255">
    <cfRule type="cellIs" dxfId="2566" priority="820" operator="equal">
      <formula>"REQUERIMIENTOS SUBSANADOS"</formula>
    </cfRule>
  </conditionalFormatting>
  <conditionalFormatting sqref="Q255">
    <cfRule type="containsText" dxfId="2565" priority="821" operator="containsText" text="NO SUBSANABLE">
      <formula>NOT(ISERROR(SEARCH(("NO SUBSANABLE"),(Q255))))</formula>
    </cfRule>
  </conditionalFormatting>
  <conditionalFormatting sqref="Q255">
    <cfRule type="containsText" dxfId="2564" priority="822" operator="containsText" text="PENDIENTES POR SUBSANAR">
      <formula>NOT(ISERROR(SEARCH(("PENDIENTES POR SUBSANAR"),(Q255))))</formula>
    </cfRule>
  </conditionalFormatting>
  <conditionalFormatting sqref="Q255">
    <cfRule type="containsText" dxfId="2563" priority="823" operator="containsText" text="SIN OBSERVACIÓN">
      <formula>NOT(ISERROR(SEARCH(("SIN OBSERVACIÓN"),(Q255))))</formula>
    </cfRule>
  </conditionalFormatting>
  <conditionalFormatting sqref="R255">
    <cfRule type="containsBlanks" dxfId="2562" priority="824">
      <formula>LEN(TRIM(R255))=0</formula>
    </cfRule>
  </conditionalFormatting>
  <conditionalFormatting sqref="R255">
    <cfRule type="cellIs" dxfId="2561" priority="825" operator="equal">
      <formula>"NO CUMPLEN CON LO SOLICITADO"</formula>
    </cfRule>
  </conditionalFormatting>
  <conditionalFormatting sqref="R255">
    <cfRule type="cellIs" dxfId="2560" priority="826" operator="equal">
      <formula>"CUMPLEN CON LO SOLICITADO"</formula>
    </cfRule>
  </conditionalFormatting>
  <conditionalFormatting sqref="R255">
    <cfRule type="cellIs" dxfId="2559" priority="827" operator="equal">
      <formula>"PENDIENTES"</formula>
    </cfRule>
  </conditionalFormatting>
  <conditionalFormatting sqref="R255">
    <cfRule type="cellIs" dxfId="2558" priority="828" operator="equal">
      <formula>"NINGUNO"</formula>
    </cfRule>
  </conditionalFormatting>
  <conditionalFormatting sqref="B270">
    <cfRule type="cellIs" dxfId="2557" priority="829" operator="equal">
      <formula>"NO CUMPLE CON LA EXPERIENCIA REQUERIDA"</formula>
    </cfRule>
  </conditionalFormatting>
  <conditionalFormatting sqref="B270">
    <cfRule type="cellIs" dxfId="2556" priority="830" operator="equal">
      <formula>"CUMPLE CON LA EXPERIENCIA REQUERIDA"</formula>
    </cfRule>
  </conditionalFormatting>
  <conditionalFormatting sqref="H255">
    <cfRule type="notContainsBlanks" dxfId="2555" priority="831">
      <formula>LEN(TRIM(H255))&gt;0</formula>
    </cfRule>
  </conditionalFormatting>
  <conditionalFormatting sqref="G255">
    <cfRule type="notContainsBlanks" dxfId="2554" priority="832">
      <formula>LEN(TRIM(G255))&gt;0</formula>
    </cfRule>
  </conditionalFormatting>
  <conditionalFormatting sqref="F255">
    <cfRule type="notContainsBlanks" dxfId="2553" priority="833">
      <formula>LEN(TRIM(F255))&gt;0</formula>
    </cfRule>
  </conditionalFormatting>
  <conditionalFormatting sqref="E255">
    <cfRule type="notContainsBlanks" dxfId="2552" priority="834">
      <formula>LEN(TRIM(E255))&gt;0</formula>
    </cfRule>
  </conditionalFormatting>
  <conditionalFormatting sqref="D255">
    <cfRule type="notContainsBlanks" dxfId="2551" priority="835">
      <formula>LEN(TRIM(D255))&gt;0</formula>
    </cfRule>
  </conditionalFormatting>
  <conditionalFormatting sqref="C255">
    <cfRule type="notContainsBlanks" dxfId="2550" priority="836">
      <formula>LEN(TRIM(C255))&gt;0</formula>
    </cfRule>
  </conditionalFormatting>
  <conditionalFormatting sqref="I255">
    <cfRule type="notContainsBlanks" dxfId="2549" priority="837">
      <formula>LEN(TRIM(I255))&gt;0</formula>
    </cfRule>
  </conditionalFormatting>
  <conditionalFormatting sqref="N258 N261">
    <cfRule type="expression" dxfId="2548" priority="838">
      <formula>N258=" "</formula>
    </cfRule>
  </conditionalFormatting>
  <conditionalFormatting sqref="N258 N261">
    <cfRule type="expression" dxfId="2547" priority="839">
      <formula>N258="NO PRESENTÓ CERTIFICADO"</formula>
    </cfRule>
  </conditionalFormatting>
  <conditionalFormatting sqref="N258 N261">
    <cfRule type="expression" dxfId="2546" priority="840">
      <formula>N258="PRESENTÓ CERTIFICADO"</formula>
    </cfRule>
  </conditionalFormatting>
  <conditionalFormatting sqref="P258 P261">
    <cfRule type="expression" dxfId="2545" priority="841">
      <formula>Q258="NO SUBSANABLE"</formula>
    </cfRule>
  </conditionalFormatting>
  <conditionalFormatting sqref="P258 P261">
    <cfRule type="expression" dxfId="2544" priority="842">
      <formula>Q258="REQUERIMIENTOS SUBSANADOS"</formula>
    </cfRule>
  </conditionalFormatting>
  <conditionalFormatting sqref="P258 P261">
    <cfRule type="expression" dxfId="2543" priority="843">
      <formula>Q258="PENDIENTES POR SUBSANAR"</formula>
    </cfRule>
  </conditionalFormatting>
  <conditionalFormatting sqref="P258 P261">
    <cfRule type="expression" dxfId="2542" priority="844">
      <formula>Q258="SIN OBSERVACIÓN"</formula>
    </cfRule>
  </conditionalFormatting>
  <conditionalFormatting sqref="P258 P261">
    <cfRule type="containsBlanks" dxfId="2541" priority="845">
      <formula>LEN(TRIM(P258))=0</formula>
    </cfRule>
  </conditionalFormatting>
  <conditionalFormatting sqref="O258 O261">
    <cfRule type="cellIs" dxfId="2540" priority="846" operator="equal">
      <formula>"PENDIENTE POR DESCRIPCIÓN"</formula>
    </cfRule>
  </conditionalFormatting>
  <conditionalFormatting sqref="O258 O261">
    <cfRule type="cellIs" dxfId="2539" priority="847" operator="equal">
      <formula>"DESCRIPCIÓN INSUFICIENTE"</formula>
    </cfRule>
  </conditionalFormatting>
  <conditionalFormatting sqref="O258 O261">
    <cfRule type="cellIs" dxfId="2538" priority="848" operator="equal">
      <formula>"NO ESTÁ ACORDE A ITEM 5.2.1 (T.R.)"</formula>
    </cfRule>
  </conditionalFormatting>
  <conditionalFormatting sqref="O258 O261">
    <cfRule type="cellIs" dxfId="2537" priority="849" operator="equal">
      <formula>"ACORDE A ITEM 5.2.1 (T.R.)"</formula>
    </cfRule>
  </conditionalFormatting>
  <conditionalFormatting sqref="Q258 Q261">
    <cfRule type="containsBlanks" dxfId="2536" priority="850">
      <formula>LEN(TRIM(Q258))=0</formula>
    </cfRule>
  </conditionalFormatting>
  <conditionalFormatting sqref="Q258 Q261">
    <cfRule type="cellIs" dxfId="2535" priority="851" operator="equal">
      <formula>"REQUERIMIENTOS SUBSANADOS"</formula>
    </cfRule>
  </conditionalFormatting>
  <conditionalFormatting sqref="Q258 Q261">
    <cfRule type="containsText" dxfId="2534" priority="852" operator="containsText" text="NO SUBSANABLE">
      <formula>NOT(ISERROR(SEARCH(("NO SUBSANABLE"),(Q258))))</formula>
    </cfRule>
  </conditionalFormatting>
  <conditionalFormatting sqref="Q258 Q261">
    <cfRule type="containsText" dxfId="2533" priority="853" operator="containsText" text="PENDIENTES POR SUBSANAR">
      <formula>NOT(ISERROR(SEARCH(("PENDIENTES POR SUBSANAR"),(Q258))))</formula>
    </cfRule>
  </conditionalFormatting>
  <conditionalFormatting sqref="Q258 Q261">
    <cfRule type="containsText" dxfId="2532" priority="854" operator="containsText" text="SIN OBSERVACIÓN">
      <formula>NOT(ISERROR(SEARCH(("SIN OBSERVACIÓN"),(Q258))))</formula>
    </cfRule>
  </conditionalFormatting>
  <conditionalFormatting sqref="R258 R261">
    <cfRule type="containsBlanks" dxfId="2531" priority="855">
      <formula>LEN(TRIM(R258))=0</formula>
    </cfRule>
  </conditionalFormatting>
  <conditionalFormatting sqref="R258 R261">
    <cfRule type="cellIs" dxfId="2530" priority="856" operator="equal">
      <formula>"NO CUMPLEN CON LO SOLICITADO"</formula>
    </cfRule>
  </conditionalFormatting>
  <conditionalFormatting sqref="R258 R261">
    <cfRule type="cellIs" dxfId="2529" priority="857" operator="equal">
      <formula>"CUMPLEN CON LO SOLICITADO"</formula>
    </cfRule>
  </conditionalFormatting>
  <conditionalFormatting sqref="R258 R261">
    <cfRule type="cellIs" dxfId="2528" priority="858" operator="equal">
      <formula>"PENDIENTES"</formula>
    </cfRule>
  </conditionalFormatting>
  <conditionalFormatting sqref="R258 R261">
    <cfRule type="cellIs" dxfId="2527" priority="859" operator="equal">
      <formula>"NINGUNO"</formula>
    </cfRule>
  </conditionalFormatting>
  <conditionalFormatting sqref="H258 H261">
    <cfRule type="notContainsBlanks" dxfId="2526" priority="860">
      <formula>LEN(TRIM(H258))&gt;0</formula>
    </cfRule>
  </conditionalFormatting>
  <conditionalFormatting sqref="G258 G261">
    <cfRule type="notContainsBlanks" dxfId="2525" priority="861">
      <formula>LEN(TRIM(G258))&gt;0</formula>
    </cfRule>
  </conditionalFormatting>
  <conditionalFormatting sqref="F258 F261">
    <cfRule type="notContainsBlanks" dxfId="2524" priority="862">
      <formula>LEN(TRIM(F258))&gt;0</formula>
    </cfRule>
  </conditionalFormatting>
  <conditionalFormatting sqref="E258 E261">
    <cfRule type="notContainsBlanks" dxfId="2523" priority="863">
      <formula>LEN(TRIM(E258))&gt;0</formula>
    </cfRule>
  </conditionalFormatting>
  <conditionalFormatting sqref="D258 D261">
    <cfRule type="notContainsBlanks" dxfId="2522" priority="864">
      <formula>LEN(TRIM(D258))&gt;0</formula>
    </cfRule>
  </conditionalFormatting>
  <conditionalFormatting sqref="C258 C261">
    <cfRule type="notContainsBlanks" dxfId="2521" priority="865">
      <formula>LEN(TRIM(C258))&gt;0</formula>
    </cfRule>
  </conditionalFormatting>
  <conditionalFormatting sqref="I258 I261">
    <cfRule type="notContainsBlanks" dxfId="2520" priority="866">
      <formula>LEN(TRIM(I258))&gt;0</formula>
    </cfRule>
  </conditionalFormatting>
  <conditionalFormatting sqref="N264">
    <cfRule type="expression" dxfId="2519" priority="867">
      <formula>N264=" "</formula>
    </cfRule>
  </conditionalFormatting>
  <conditionalFormatting sqref="N264">
    <cfRule type="expression" dxfId="2518" priority="868">
      <formula>N264="NO PRESENTÓ CERTIFICADO"</formula>
    </cfRule>
  </conditionalFormatting>
  <conditionalFormatting sqref="N264">
    <cfRule type="expression" dxfId="2517" priority="869">
      <formula>N264="PRESENTÓ CERTIFICADO"</formula>
    </cfRule>
  </conditionalFormatting>
  <conditionalFormatting sqref="P264">
    <cfRule type="expression" dxfId="2516" priority="870">
      <formula>Q264="NO SUBSANABLE"</formula>
    </cfRule>
  </conditionalFormatting>
  <conditionalFormatting sqref="P264">
    <cfRule type="expression" dxfId="2515" priority="871">
      <formula>Q264="REQUERIMIENTOS SUBSANADOS"</formula>
    </cfRule>
  </conditionalFormatting>
  <conditionalFormatting sqref="P264">
    <cfRule type="expression" dxfId="2514" priority="872">
      <formula>Q264="PENDIENTES POR SUBSANAR"</formula>
    </cfRule>
  </conditionalFormatting>
  <conditionalFormatting sqref="P264">
    <cfRule type="expression" dxfId="2513" priority="873">
      <formula>Q264="SIN OBSERVACIÓN"</formula>
    </cfRule>
  </conditionalFormatting>
  <conditionalFormatting sqref="P264">
    <cfRule type="containsBlanks" dxfId="2512" priority="874">
      <formula>LEN(TRIM(P264))=0</formula>
    </cfRule>
  </conditionalFormatting>
  <conditionalFormatting sqref="O264">
    <cfRule type="cellIs" dxfId="2511" priority="875" operator="equal">
      <formula>"PENDIENTE POR DESCRIPCIÓN"</formula>
    </cfRule>
  </conditionalFormatting>
  <conditionalFormatting sqref="O264">
    <cfRule type="cellIs" dxfId="2510" priority="876" operator="equal">
      <formula>"DESCRIPCIÓN INSUFICIENTE"</formula>
    </cfRule>
  </conditionalFormatting>
  <conditionalFormatting sqref="O264">
    <cfRule type="cellIs" dxfId="2509" priority="877" operator="equal">
      <formula>"NO ESTÁ ACORDE A ITEM 5.2.1 (T.R.)"</formula>
    </cfRule>
  </conditionalFormatting>
  <conditionalFormatting sqref="O264">
    <cfRule type="cellIs" dxfId="2508" priority="878" operator="equal">
      <formula>"ACORDE A ITEM 5.2.1 (T.R.)"</formula>
    </cfRule>
  </conditionalFormatting>
  <conditionalFormatting sqref="Q264">
    <cfRule type="containsBlanks" dxfId="2507" priority="879">
      <formula>LEN(TRIM(Q264))=0</formula>
    </cfRule>
  </conditionalFormatting>
  <conditionalFormatting sqref="Q264">
    <cfRule type="cellIs" dxfId="2506" priority="880" operator="equal">
      <formula>"REQUERIMIENTOS SUBSANADOS"</formula>
    </cfRule>
  </conditionalFormatting>
  <conditionalFormatting sqref="Q264">
    <cfRule type="containsText" dxfId="2505" priority="881" operator="containsText" text="NO SUBSANABLE">
      <formula>NOT(ISERROR(SEARCH(("NO SUBSANABLE"),(Q264))))</formula>
    </cfRule>
  </conditionalFormatting>
  <conditionalFormatting sqref="Q264">
    <cfRule type="containsText" dxfId="2504" priority="882" operator="containsText" text="PENDIENTES POR SUBSANAR">
      <formula>NOT(ISERROR(SEARCH(("PENDIENTES POR SUBSANAR"),(Q264))))</formula>
    </cfRule>
  </conditionalFormatting>
  <conditionalFormatting sqref="Q264">
    <cfRule type="containsText" dxfId="2503" priority="883" operator="containsText" text="SIN OBSERVACIÓN">
      <formula>NOT(ISERROR(SEARCH(("SIN OBSERVACIÓN"),(Q264))))</formula>
    </cfRule>
  </conditionalFormatting>
  <conditionalFormatting sqref="R264">
    <cfRule type="containsBlanks" dxfId="2502" priority="884">
      <formula>LEN(TRIM(R264))=0</formula>
    </cfRule>
  </conditionalFormatting>
  <conditionalFormatting sqref="R264">
    <cfRule type="cellIs" dxfId="2501" priority="885" operator="equal">
      <formula>"NO CUMPLEN CON LO SOLICITADO"</formula>
    </cfRule>
  </conditionalFormatting>
  <conditionalFormatting sqref="R264">
    <cfRule type="cellIs" dxfId="2500" priority="886" operator="equal">
      <formula>"CUMPLEN CON LO SOLICITADO"</formula>
    </cfRule>
  </conditionalFormatting>
  <conditionalFormatting sqref="R264">
    <cfRule type="cellIs" dxfId="2499" priority="887" operator="equal">
      <formula>"PENDIENTES"</formula>
    </cfRule>
  </conditionalFormatting>
  <conditionalFormatting sqref="R264">
    <cfRule type="cellIs" dxfId="2498" priority="888" operator="equal">
      <formula>"NINGUNO"</formula>
    </cfRule>
  </conditionalFormatting>
  <conditionalFormatting sqref="H264">
    <cfRule type="notContainsBlanks" dxfId="2497" priority="889">
      <formula>LEN(TRIM(H264))&gt;0</formula>
    </cfRule>
  </conditionalFormatting>
  <conditionalFormatting sqref="G264">
    <cfRule type="notContainsBlanks" dxfId="2496" priority="890">
      <formula>LEN(TRIM(G264))&gt;0</formula>
    </cfRule>
  </conditionalFormatting>
  <conditionalFormatting sqref="F264">
    <cfRule type="notContainsBlanks" dxfId="2495" priority="891">
      <formula>LEN(TRIM(F264))&gt;0</formula>
    </cfRule>
  </conditionalFormatting>
  <conditionalFormatting sqref="E264">
    <cfRule type="notContainsBlanks" dxfId="2494" priority="892">
      <formula>LEN(TRIM(E264))&gt;0</formula>
    </cfRule>
  </conditionalFormatting>
  <conditionalFormatting sqref="D264">
    <cfRule type="notContainsBlanks" dxfId="2493" priority="893">
      <formula>LEN(TRIM(D264))&gt;0</formula>
    </cfRule>
  </conditionalFormatting>
  <conditionalFormatting sqref="C264">
    <cfRule type="notContainsBlanks" dxfId="2492" priority="894">
      <formula>LEN(TRIM(C264))&gt;0</formula>
    </cfRule>
  </conditionalFormatting>
  <conditionalFormatting sqref="I264">
    <cfRule type="notContainsBlanks" dxfId="2491" priority="895">
      <formula>LEN(TRIM(I264))&gt;0</formula>
    </cfRule>
  </conditionalFormatting>
  <conditionalFormatting sqref="T255">
    <cfRule type="cellIs" dxfId="2490" priority="896" operator="equal">
      <formula>"NO"</formula>
    </cfRule>
  </conditionalFormatting>
  <conditionalFormatting sqref="T255">
    <cfRule type="cellIs" dxfId="2489" priority="897" operator="equal">
      <formula>"SI"</formula>
    </cfRule>
  </conditionalFormatting>
  <conditionalFormatting sqref="S258 S261 S264">
    <cfRule type="cellIs" dxfId="2488" priority="898" operator="greaterThan">
      <formula>0</formula>
    </cfRule>
  </conditionalFormatting>
  <conditionalFormatting sqref="S258 S261 S264">
    <cfRule type="cellIs" dxfId="2487" priority="899" operator="equal">
      <formula>0</formula>
    </cfRule>
  </conditionalFormatting>
  <conditionalFormatting sqref="N267">
    <cfRule type="expression" dxfId="2486" priority="900">
      <formula>N267=" "</formula>
    </cfRule>
  </conditionalFormatting>
  <conditionalFormatting sqref="N267">
    <cfRule type="expression" dxfId="2485" priority="901">
      <formula>N267="NO PRESENTÓ CERTIFICADO"</formula>
    </cfRule>
  </conditionalFormatting>
  <conditionalFormatting sqref="N267">
    <cfRule type="expression" dxfId="2484" priority="902">
      <formula>N267="PRESENTÓ CERTIFICADO"</formula>
    </cfRule>
  </conditionalFormatting>
  <conditionalFormatting sqref="P267">
    <cfRule type="expression" dxfId="2483" priority="903">
      <formula>Q267="NO SUBSANABLE"</formula>
    </cfRule>
  </conditionalFormatting>
  <conditionalFormatting sqref="P267">
    <cfRule type="expression" dxfId="2482" priority="904">
      <formula>Q267="REQUERIMIENTOS SUBSANADOS"</formula>
    </cfRule>
  </conditionalFormatting>
  <conditionalFormatting sqref="P267">
    <cfRule type="expression" dxfId="2481" priority="905">
      <formula>Q267="PENDIENTES POR SUBSANAR"</formula>
    </cfRule>
  </conditionalFormatting>
  <conditionalFormatting sqref="P267">
    <cfRule type="expression" dxfId="2480" priority="906">
      <formula>Q267="SIN OBSERVACIÓN"</formula>
    </cfRule>
  </conditionalFormatting>
  <conditionalFormatting sqref="P267">
    <cfRule type="containsBlanks" dxfId="2479" priority="907">
      <formula>LEN(TRIM(P267))=0</formula>
    </cfRule>
  </conditionalFormatting>
  <conditionalFormatting sqref="O267">
    <cfRule type="cellIs" dxfId="2478" priority="908" operator="equal">
      <formula>"PENDIENTE POR DESCRIPCIÓN"</formula>
    </cfRule>
  </conditionalFormatting>
  <conditionalFormatting sqref="O267">
    <cfRule type="cellIs" dxfId="2477" priority="909" operator="equal">
      <formula>"DESCRIPCIÓN INSUFICIENTE"</formula>
    </cfRule>
  </conditionalFormatting>
  <conditionalFormatting sqref="O267">
    <cfRule type="cellIs" dxfId="2476" priority="910" operator="equal">
      <formula>"NO ESTÁ ACORDE A ITEM 5.2.1 (T.R.)"</formula>
    </cfRule>
  </conditionalFormatting>
  <conditionalFormatting sqref="O267">
    <cfRule type="cellIs" dxfId="2475" priority="911" operator="equal">
      <formula>"ACORDE A ITEM 5.2.1 (T.R.)"</formula>
    </cfRule>
  </conditionalFormatting>
  <conditionalFormatting sqref="Q267">
    <cfRule type="containsBlanks" dxfId="2474" priority="912">
      <formula>LEN(TRIM(Q267))=0</formula>
    </cfRule>
  </conditionalFormatting>
  <conditionalFormatting sqref="Q267">
    <cfRule type="cellIs" dxfId="2473" priority="913" operator="equal">
      <formula>"REQUERIMIENTOS SUBSANADOS"</formula>
    </cfRule>
  </conditionalFormatting>
  <conditionalFormatting sqref="Q267">
    <cfRule type="containsText" dxfId="2472" priority="914" operator="containsText" text="NO SUBSANABLE">
      <formula>NOT(ISERROR(SEARCH(("NO SUBSANABLE"),(Q267))))</formula>
    </cfRule>
  </conditionalFormatting>
  <conditionalFormatting sqref="Q267">
    <cfRule type="containsText" dxfId="2471" priority="915" operator="containsText" text="PENDIENTES POR SUBSANAR">
      <formula>NOT(ISERROR(SEARCH(("PENDIENTES POR SUBSANAR"),(Q267))))</formula>
    </cfRule>
  </conditionalFormatting>
  <conditionalFormatting sqref="Q267">
    <cfRule type="containsText" dxfId="2470" priority="916" operator="containsText" text="SIN OBSERVACIÓN">
      <formula>NOT(ISERROR(SEARCH(("SIN OBSERVACIÓN"),(Q267))))</formula>
    </cfRule>
  </conditionalFormatting>
  <conditionalFormatting sqref="R267">
    <cfRule type="containsBlanks" dxfId="2469" priority="917">
      <formula>LEN(TRIM(R267))=0</formula>
    </cfRule>
  </conditionalFormatting>
  <conditionalFormatting sqref="R267">
    <cfRule type="cellIs" dxfId="2468" priority="918" operator="equal">
      <formula>"NO CUMPLEN CON LO SOLICITADO"</formula>
    </cfRule>
  </conditionalFormatting>
  <conditionalFormatting sqref="R267">
    <cfRule type="cellIs" dxfId="2467" priority="919" operator="equal">
      <formula>"CUMPLEN CON LO SOLICITADO"</formula>
    </cfRule>
  </conditionalFormatting>
  <conditionalFormatting sqref="R267">
    <cfRule type="cellIs" dxfId="2466" priority="920" operator="equal">
      <formula>"PENDIENTES"</formula>
    </cfRule>
  </conditionalFormatting>
  <conditionalFormatting sqref="R267">
    <cfRule type="cellIs" dxfId="2465" priority="921" operator="equal">
      <formula>"NINGUNO"</formula>
    </cfRule>
  </conditionalFormatting>
  <conditionalFormatting sqref="H267">
    <cfRule type="notContainsBlanks" dxfId="2464" priority="922">
      <formula>LEN(TRIM(H267))&gt;0</formula>
    </cfRule>
  </conditionalFormatting>
  <conditionalFormatting sqref="G267">
    <cfRule type="notContainsBlanks" dxfId="2463" priority="923">
      <formula>LEN(TRIM(G267))&gt;0</formula>
    </cfRule>
  </conditionalFormatting>
  <conditionalFormatting sqref="F267">
    <cfRule type="notContainsBlanks" dxfId="2462" priority="924">
      <formula>LEN(TRIM(F267))&gt;0</formula>
    </cfRule>
  </conditionalFormatting>
  <conditionalFormatting sqref="E267">
    <cfRule type="notContainsBlanks" dxfId="2461" priority="925">
      <formula>LEN(TRIM(E267))&gt;0</formula>
    </cfRule>
  </conditionalFormatting>
  <conditionalFormatting sqref="D267">
    <cfRule type="notContainsBlanks" dxfId="2460" priority="926">
      <formula>LEN(TRIM(D267))&gt;0</formula>
    </cfRule>
  </conditionalFormatting>
  <conditionalFormatting sqref="C267">
    <cfRule type="notContainsBlanks" dxfId="2459" priority="927">
      <formula>LEN(TRIM(C267))&gt;0</formula>
    </cfRule>
  </conditionalFormatting>
  <conditionalFormatting sqref="I267">
    <cfRule type="notContainsBlanks" dxfId="2458" priority="928">
      <formula>LEN(TRIM(I267))&gt;0</formula>
    </cfRule>
  </conditionalFormatting>
  <conditionalFormatting sqref="S267">
    <cfRule type="cellIs" dxfId="2457" priority="929" operator="greaterThan">
      <formula>0</formula>
    </cfRule>
  </conditionalFormatting>
  <conditionalFormatting sqref="S267">
    <cfRule type="cellIs" dxfId="2456" priority="930" operator="equal">
      <formula>0</formula>
    </cfRule>
  </conditionalFormatting>
  <conditionalFormatting sqref="N277">
    <cfRule type="expression" dxfId="2455" priority="931">
      <formula>N277=" "</formula>
    </cfRule>
  </conditionalFormatting>
  <conditionalFormatting sqref="N277">
    <cfRule type="expression" dxfId="2454" priority="932">
      <formula>N277="NO PRESENTÓ CERTIFICADO"</formula>
    </cfRule>
  </conditionalFormatting>
  <conditionalFormatting sqref="N277">
    <cfRule type="expression" dxfId="2453" priority="933">
      <formula>N277="PRESENTÓ CERTIFICADO"</formula>
    </cfRule>
  </conditionalFormatting>
  <conditionalFormatting sqref="S277">
    <cfRule type="cellIs" dxfId="2452" priority="934" operator="greaterThan">
      <formula>0</formula>
    </cfRule>
  </conditionalFormatting>
  <conditionalFormatting sqref="S277">
    <cfRule type="cellIs" dxfId="2451" priority="935" operator="equal">
      <formula>0</formula>
    </cfRule>
  </conditionalFormatting>
  <conditionalFormatting sqref="P277">
    <cfRule type="expression" dxfId="2450" priority="936">
      <formula>Q277="NO SUBSANABLE"</formula>
    </cfRule>
  </conditionalFormatting>
  <conditionalFormatting sqref="P277">
    <cfRule type="expression" dxfId="2449" priority="937">
      <formula>Q277="REQUERIMIENTOS SUBSANADOS"</formula>
    </cfRule>
  </conditionalFormatting>
  <conditionalFormatting sqref="P277">
    <cfRule type="expression" dxfId="2448" priority="938">
      <formula>Q277="PENDIENTES POR SUBSANAR"</formula>
    </cfRule>
  </conditionalFormatting>
  <conditionalFormatting sqref="P277">
    <cfRule type="expression" dxfId="2447" priority="939">
      <formula>Q277="SIN OBSERVACIÓN"</formula>
    </cfRule>
  </conditionalFormatting>
  <conditionalFormatting sqref="P277">
    <cfRule type="containsBlanks" dxfId="2446" priority="940">
      <formula>LEN(TRIM(P277))=0</formula>
    </cfRule>
  </conditionalFormatting>
  <conditionalFormatting sqref="O277">
    <cfRule type="cellIs" dxfId="2445" priority="941" operator="equal">
      <formula>"PENDIENTE POR DESCRIPCIÓN"</formula>
    </cfRule>
  </conditionalFormatting>
  <conditionalFormatting sqref="O277">
    <cfRule type="cellIs" dxfId="2444" priority="942" operator="equal">
      <formula>"DESCRIPCIÓN INSUFICIENTE"</formula>
    </cfRule>
  </conditionalFormatting>
  <conditionalFormatting sqref="O277">
    <cfRule type="cellIs" dxfId="2443" priority="943" operator="equal">
      <formula>"NO ESTÁ ACORDE A ITEM 5.2.1 (T.R.)"</formula>
    </cfRule>
  </conditionalFormatting>
  <conditionalFormatting sqref="O277">
    <cfRule type="cellIs" dxfId="2442" priority="944" operator="equal">
      <formula>"ACORDE A ITEM 5.2.1 (T.R.)"</formula>
    </cfRule>
  </conditionalFormatting>
  <conditionalFormatting sqref="Q277">
    <cfRule type="containsBlanks" dxfId="2441" priority="945">
      <formula>LEN(TRIM(Q277))=0</formula>
    </cfRule>
  </conditionalFormatting>
  <conditionalFormatting sqref="Q277">
    <cfRule type="cellIs" dxfId="2440" priority="946" operator="equal">
      <formula>"REQUERIMIENTOS SUBSANADOS"</formula>
    </cfRule>
  </conditionalFormatting>
  <conditionalFormatting sqref="Q277">
    <cfRule type="containsText" dxfId="2439" priority="947" operator="containsText" text="NO SUBSANABLE">
      <formula>NOT(ISERROR(SEARCH(("NO SUBSANABLE"),(Q277))))</formula>
    </cfRule>
  </conditionalFormatting>
  <conditionalFormatting sqref="Q277">
    <cfRule type="containsText" dxfId="2438" priority="948" operator="containsText" text="PENDIENTES POR SUBSANAR">
      <formula>NOT(ISERROR(SEARCH(("PENDIENTES POR SUBSANAR"),(Q277))))</formula>
    </cfRule>
  </conditionalFormatting>
  <conditionalFormatting sqref="Q277">
    <cfRule type="containsText" dxfId="2437" priority="949" operator="containsText" text="SIN OBSERVACIÓN">
      <formula>NOT(ISERROR(SEARCH(("SIN OBSERVACIÓN"),(Q277))))</formula>
    </cfRule>
  </conditionalFormatting>
  <conditionalFormatting sqref="R277">
    <cfRule type="containsBlanks" dxfId="2436" priority="950">
      <formula>LEN(TRIM(R277))=0</formula>
    </cfRule>
  </conditionalFormatting>
  <conditionalFormatting sqref="R277">
    <cfRule type="cellIs" dxfId="2435" priority="951" operator="equal">
      <formula>"NO CUMPLEN CON LO SOLICITADO"</formula>
    </cfRule>
  </conditionalFormatting>
  <conditionalFormatting sqref="R277">
    <cfRule type="cellIs" dxfId="2434" priority="952" operator="equal">
      <formula>"CUMPLEN CON LO SOLICITADO"</formula>
    </cfRule>
  </conditionalFormatting>
  <conditionalFormatting sqref="R277">
    <cfRule type="cellIs" dxfId="2433" priority="953" operator="equal">
      <formula>"PENDIENTES"</formula>
    </cfRule>
  </conditionalFormatting>
  <conditionalFormatting sqref="R277">
    <cfRule type="cellIs" dxfId="2432" priority="954" operator="equal">
      <formula>"NINGUNO"</formula>
    </cfRule>
  </conditionalFormatting>
  <conditionalFormatting sqref="T292">
    <cfRule type="cellIs" dxfId="2431" priority="955" operator="equal">
      <formula>"NO CUMPLE"</formula>
    </cfRule>
  </conditionalFormatting>
  <conditionalFormatting sqref="T292">
    <cfRule type="cellIs" dxfId="2430" priority="956" operator="equal">
      <formula>"CUMPLE"</formula>
    </cfRule>
  </conditionalFormatting>
  <conditionalFormatting sqref="B292">
    <cfRule type="cellIs" dxfId="2429" priority="957" operator="equal">
      <formula>"NO CUMPLE CON LA EXPERIENCIA REQUERIDA"</formula>
    </cfRule>
  </conditionalFormatting>
  <conditionalFormatting sqref="B292">
    <cfRule type="cellIs" dxfId="2428" priority="958" operator="equal">
      <formula>"CUMPLE CON LA EXPERIENCIA REQUERIDA"</formula>
    </cfRule>
  </conditionalFormatting>
  <conditionalFormatting sqref="H277">
    <cfRule type="notContainsBlanks" dxfId="2427" priority="959">
      <formula>LEN(TRIM(H277))&gt;0</formula>
    </cfRule>
  </conditionalFormatting>
  <conditionalFormatting sqref="G277">
    <cfRule type="notContainsBlanks" dxfId="2426" priority="960">
      <formula>LEN(TRIM(G277))&gt;0</formula>
    </cfRule>
  </conditionalFormatting>
  <conditionalFormatting sqref="F277">
    <cfRule type="notContainsBlanks" dxfId="2425" priority="961">
      <formula>LEN(TRIM(F277))&gt;0</formula>
    </cfRule>
  </conditionalFormatting>
  <conditionalFormatting sqref="E277">
    <cfRule type="notContainsBlanks" dxfId="2424" priority="962">
      <formula>LEN(TRIM(E277))&gt;0</formula>
    </cfRule>
  </conditionalFormatting>
  <conditionalFormatting sqref="D277">
    <cfRule type="notContainsBlanks" dxfId="2423" priority="963">
      <formula>LEN(TRIM(D277))&gt;0</formula>
    </cfRule>
  </conditionalFormatting>
  <conditionalFormatting sqref="C277">
    <cfRule type="notContainsBlanks" dxfId="2422" priority="964">
      <formula>LEN(TRIM(C277))&gt;0</formula>
    </cfRule>
  </conditionalFormatting>
  <conditionalFormatting sqref="I277">
    <cfRule type="notContainsBlanks" dxfId="2421" priority="965">
      <formula>LEN(TRIM(I277))&gt;0</formula>
    </cfRule>
  </conditionalFormatting>
  <conditionalFormatting sqref="N280 N283">
    <cfRule type="expression" dxfId="2420" priority="966">
      <formula>N280=" "</formula>
    </cfRule>
  </conditionalFormatting>
  <conditionalFormatting sqref="N280 N283">
    <cfRule type="expression" dxfId="2419" priority="967">
      <formula>N280="NO PRESENTÓ CERTIFICADO"</formula>
    </cfRule>
  </conditionalFormatting>
  <conditionalFormatting sqref="N280 N283">
    <cfRule type="expression" dxfId="2418" priority="968">
      <formula>N280="PRESENTÓ CERTIFICADO"</formula>
    </cfRule>
  </conditionalFormatting>
  <conditionalFormatting sqref="P280 P283">
    <cfRule type="expression" dxfId="2417" priority="969">
      <formula>Q280="NO SUBSANABLE"</formula>
    </cfRule>
  </conditionalFormatting>
  <conditionalFormatting sqref="P280 P283">
    <cfRule type="expression" dxfId="2416" priority="970">
      <formula>Q280="REQUERIMIENTOS SUBSANADOS"</formula>
    </cfRule>
  </conditionalFormatting>
  <conditionalFormatting sqref="P280 P283">
    <cfRule type="expression" dxfId="2415" priority="971">
      <formula>Q280="PENDIENTES POR SUBSANAR"</formula>
    </cfRule>
  </conditionalFormatting>
  <conditionalFormatting sqref="P280 P283">
    <cfRule type="expression" dxfId="2414" priority="972">
      <formula>Q280="SIN OBSERVACIÓN"</formula>
    </cfRule>
  </conditionalFormatting>
  <conditionalFormatting sqref="P280 P283">
    <cfRule type="containsBlanks" dxfId="2413" priority="973">
      <formula>LEN(TRIM(P280))=0</formula>
    </cfRule>
  </conditionalFormatting>
  <conditionalFormatting sqref="O280 O283">
    <cfRule type="cellIs" dxfId="2412" priority="974" operator="equal">
      <formula>"PENDIENTE POR DESCRIPCIÓN"</formula>
    </cfRule>
  </conditionalFormatting>
  <conditionalFormatting sqref="O280 O283">
    <cfRule type="cellIs" dxfId="2411" priority="975" operator="equal">
      <formula>"DESCRIPCIÓN INSUFICIENTE"</formula>
    </cfRule>
  </conditionalFormatting>
  <conditionalFormatting sqref="O280 O283">
    <cfRule type="cellIs" dxfId="2410" priority="976" operator="equal">
      <formula>"NO ESTÁ ACORDE A ITEM 5.2.1 (T.R.)"</formula>
    </cfRule>
  </conditionalFormatting>
  <conditionalFormatting sqref="O280 O283">
    <cfRule type="cellIs" dxfId="2409" priority="977" operator="equal">
      <formula>"ACORDE A ITEM 5.2.1 (T.R.)"</formula>
    </cfRule>
  </conditionalFormatting>
  <conditionalFormatting sqref="Q280 Q283">
    <cfRule type="containsBlanks" dxfId="2408" priority="978">
      <formula>LEN(TRIM(Q280))=0</formula>
    </cfRule>
  </conditionalFormatting>
  <conditionalFormatting sqref="Q280 Q283">
    <cfRule type="cellIs" dxfId="2407" priority="979" operator="equal">
      <formula>"REQUERIMIENTOS SUBSANADOS"</formula>
    </cfRule>
  </conditionalFormatting>
  <conditionalFormatting sqref="Q280 Q283">
    <cfRule type="containsText" dxfId="2406" priority="980" operator="containsText" text="NO SUBSANABLE">
      <formula>NOT(ISERROR(SEARCH(("NO SUBSANABLE"),(Q280))))</formula>
    </cfRule>
  </conditionalFormatting>
  <conditionalFormatting sqref="Q280 Q283">
    <cfRule type="containsText" dxfId="2405" priority="981" operator="containsText" text="PENDIENTES POR SUBSANAR">
      <formula>NOT(ISERROR(SEARCH(("PENDIENTES POR SUBSANAR"),(Q280))))</formula>
    </cfRule>
  </conditionalFormatting>
  <conditionalFormatting sqref="Q280 Q283">
    <cfRule type="containsText" dxfId="2404" priority="982" operator="containsText" text="SIN OBSERVACIÓN">
      <formula>NOT(ISERROR(SEARCH(("SIN OBSERVACIÓN"),(Q280))))</formula>
    </cfRule>
  </conditionalFormatting>
  <conditionalFormatting sqref="R280 R283">
    <cfRule type="containsBlanks" dxfId="2403" priority="983">
      <formula>LEN(TRIM(R280))=0</formula>
    </cfRule>
  </conditionalFormatting>
  <conditionalFormatting sqref="R280 R283">
    <cfRule type="cellIs" dxfId="2402" priority="984" operator="equal">
      <formula>"NO CUMPLEN CON LO SOLICITADO"</formula>
    </cfRule>
  </conditionalFormatting>
  <conditionalFormatting sqref="R280 R283">
    <cfRule type="cellIs" dxfId="2401" priority="985" operator="equal">
      <formula>"CUMPLEN CON LO SOLICITADO"</formula>
    </cfRule>
  </conditionalFormatting>
  <conditionalFormatting sqref="R280 R283">
    <cfRule type="cellIs" dxfId="2400" priority="986" operator="equal">
      <formula>"PENDIENTES"</formula>
    </cfRule>
  </conditionalFormatting>
  <conditionalFormatting sqref="R280 R283">
    <cfRule type="cellIs" dxfId="2399" priority="987" operator="equal">
      <formula>"NINGUNO"</formula>
    </cfRule>
  </conditionalFormatting>
  <conditionalFormatting sqref="H280 H283">
    <cfRule type="notContainsBlanks" dxfId="2398" priority="988">
      <formula>LEN(TRIM(H280))&gt;0</formula>
    </cfRule>
  </conditionalFormatting>
  <conditionalFormatting sqref="G280 G283">
    <cfRule type="notContainsBlanks" dxfId="2397" priority="989">
      <formula>LEN(TRIM(G280))&gt;0</formula>
    </cfRule>
  </conditionalFormatting>
  <conditionalFormatting sqref="F280 F283">
    <cfRule type="notContainsBlanks" dxfId="2396" priority="990">
      <formula>LEN(TRIM(F280))&gt;0</formula>
    </cfRule>
  </conditionalFormatting>
  <conditionalFormatting sqref="E280 E283">
    <cfRule type="notContainsBlanks" dxfId="2395" priority="991">
      <formula>LEN(TRIM(E280))&gt;0</formula>
    </cfRule>
  </conditionalFormatting>
  <conditionalFormatting sqref="D280 D283">
    <cfRule type="notContainsBlanks" dxfId="2394" priority="992">
      <formula>LEN(TRIM(D280))&gt;0</formula>
    </cfRule>
  </conditionalFormatting>
  <conditionalFormatting sqref="C280 C283">
    <cfRule type="notContainsBlanks" dxfId="2393" priority="993">
      <formula>LEN(TRIM(C280))&gt;0</formula>
    </cfRule>
  </conditionalFormatting>
  <conditionalFormatting sqref="I280 I283">
    <cfRule type="notContainsBlanks" dxfId="2392" priority="994">
      <formula>LEN(TRIM(I280))&gt;0</formula>
    </cfRule>
  </conditionalFormatting>
  <conditionalFormatting sqref="N286">
    <cfRule type="expression" dxfId="2391" priority="995">
      <formula>N286=" "</formula>
    </cfRule>
  </conditionalFormatting>
  <conditionalFormatting sqref="N286">
    <cfRule type="expression" dxfId="2390" priority="996">
      <formula>N286="NO PRESENTÓ CERTIFICADO"</formula>
    </cfRule>
  </conditionalFormatting>
  <conditionalFormatting sqref="N286">
    <cfRule type="expression" dxfId="2389" priority="997">
      <formula>N286="PRESENTÓ CERTIFICADO"</formula>
    </cfRule>
  </conditionalFormatting>
  <conditionalFormatting sqref="P286">
    <cfRule type="expression" dxfId="2388" priority="998">
      <formula>Q286="NO SUBSANABLE"</formula>
    </cfRule>
  </conditionalFormatting>
  <conditionalFormatting sqref="P286">
    <cfRule type="expression" dxfId="2387" priority="999">
      <formula>Q286="REQUERIMIENTOS SUBSANADOS"</formula>
    </cfRule>
  </conditionalFormatting>
  <conditionalFormatting sqref="P286">
    <cfRule type="expression" dxfId="2386" priority="1000">
      <formula>Q286="PENDIENTES POR SUBSANAR"</formula>
    </cfRule>
  </conditionalFormatting>
  <conditionalFormatting sqref="P286">
    <cfRule type="expression" dxfId="2385" priority="1001">
      <formula>Q286="SIN OBSERVACIÓN"</formula>
    </cfRule>
  </conditionalFormatting>
  <conditionalFormatting sqref="P286">
    <cfRule type="containsBlanks" dxfId="2384" priority="1002">
      <formula>LEN(TRIM(P286))=0</formula>
    </cfRule>
  </conditionalFormatting>
  <conditionalFormatting sqref="O286">
    <cfRule type="cellIs" dxfId="2383" priority="1003" operator="equal">
      <formula>"PENDIENTE POR DESCRIPCIÓN"</formula>
    </cfRule>
  </conditionalFormatting>
  <conditionalFormatting sqref="O286">
    <cfRule type="cellIs" dxfId="2382" priority="1004" operator="equal">
      <formula>"DESCRIPCIÓN INSUFICIENTE"</formula>
    </cfRule>
  </conditionalFormatting>
  <conditionalFormatting sqref="O286">
    <cfRule type="cellIs" dxfId="2381" priority="1005" operator="equal">
      <formula>"NO ESTÁ ACORDE A ITEM 5.2.1 (T.R.)"</formula>
    </cfRule>
  </conditionalFormatting>
  <conditionalFormatting sqref="O286">
    <cfRule type="cellIs" dxfId="2380" priority="1006" operator="equal">
      <formula>"ACORDE A ITEM 5.2.1 (T.R.)"</formula>
    </cfRule>
  </conditionalFormatting>
  <conditionalFormatting sqref="Q286">
    <cfRule type="containsBlanks" dxfId="2379" priority="1007">
      <formula>LEN(TRIM(Q286))=0</formula>
    </cfRule>
  </conditionalFormatting>
  <conditionalFormatting sqref="Q286">
    <cfRule type="cellIs" dxfId="2378" priority="1008" operator="equal">
      <formula>"REQUERIMIENTOS SUBSANADOS"</formula>
    </cfRule>
  </conditionalFormatting>
  <conditionalFormatting sqref="Q286">
    <cfRule type="containsText" dxfId="2377" priority="1009" operator="containsText" text="NO SUBSANABLE">
      <formula>NOT(ISERROR(SEARCH(("NO SUBSANABLE"),(Q286))))</formula>
    </cfRule>
  </conditionalFormatting>
  <conditionalFormatting sqref="Q286">
    <cfRule type="containsText" dxfId="2376" priority="1010" operator="containsText" text="PENDIENTES POR SUBSANAR">
      <formula>NOT(ISERROR(SEARCH(("PENDIENTES POR SUBSANAR"),(Q286))))</formula>
    </cfRule>
  </conditionalFormatting>
  <conditionalFormatting sqref="Q286">
    <cfRule type="containsText" dxfId="2375" priority="1011" operator="containsText" text="SIN OBSERVACIÓN">
      <formula>NOT(ISERROR(SEARCH(("SIN OBSERVACIÓN"),(Q286))))</formula>
    </cfRule>
  </conditionalFormatting>
  <conditionalFormatting sqref="R286">
    <cfRule type="containsBlanks" dxfId="2374" priority="1012">
      <formula>LEN(TRIM(R286))=0</formula>
    </cfRule>
  </conditionalFormatting>
  <conditionalFormatting sqref="R286">
    <cfRule type="cellIs" dxfId="2373" priority="1013" operator="equal">
      <formula>"NO CUMPLEN CON LO SOLICITADO"</formula>
    </cfRule>
  </conditionalFormatting>
  <conditionalFormatting sqref="R286">
    <cfRule type="cellIs" dxfId="2372" priority="1014" operator="equal">
      <formula>"CUMPLEN CON LO SOLICITADO"</formula>
    </cfRule>
  </conditionalFormatting>
  <conditionalFormatting sqref="R286">
    <cfRule type="cellIs" dxfId="2371" priority="1015" operator="equal">
      <formula>"PENDIENTES"</formula>
    </cfRule>
  </conditionalFormatting>
  <conditionalFormatting sqref="R286">
    <cfRule type="cellIs" dxfId="2370" priority="1016" operator="equal">
      <formula>"NINGUNO"</formula>
    </cfRule>
  </conditionalFormatting>
  <conditionalFormatting sqref="H286">
    <cfRule type="notContainsBlanks" dxfId="2369" priority="1017">
      <formula>LEN(TRIM(H286))&gt;0</formula>
    </cfRule>
  </conditionalFormatting>
  <conditionalFormatting sqref="G286">
    <cfRule type="notContainsBlanks" dxfId="2368" priority="1018">
      <formula>LEN(TRIM(G286))&gt;0</formula>
    </cfRule>
  </conditionalFormatting>
  <conditionalFormatting sqref="F286">
    <cfRule type="notContainsBlanks" dxfId="2367" priority="1019">
      <formula>LEN(TRIM(F286))&gt;0</formula>
    </cfRule>
  </conditionalFormatting>
  <conditionalFormatting sqref="E286">
    <cfRule type="notContainsBlanks" dxfId="2366" priority="1020">
      <formula>LEN(TRIM(E286))&gt;0</formula>
    </cfRule>
  </conditionalFormatting>
  <conditionalFormatting sqref="D286">
    <cfRule type="notContainsBlanks" dxfId="2365" priority="1021">
      <formula>LEN(TRIM(D286))&gt;0</formula>
    </cfRule>
  </conditionalFormatting>
  <conditionalFormatting sqref="C286">
    <cfRule type="notContainsBlanks" dxfId="2364" priority="1022">
      <formula>LEN(TRIM(C286))&gt;0</formula>
    </cfRule>
  </conditionalFormatting>
  <conditionalFormatting sqref="I286">
    <cfRule type="notContainsBlanks" dxfId="2363" priority="1023">
      <formula>LEN(TRIM(I286))&gt;0</formula>
    </cfRule>
  </conditionalFormatting>
  <conditionalFormatting sqref="T277">
    <cfRule type="cellIs" dxfId="2362" priority="1024" operator="equal">
      <formula>"NO"</formula>
    </cfRule>
  </conditionalFormatting>
  <conditionalFormatting sqref="T277">
    <cfRule type="cellIs" dxfId="2361" priority="1025" operator="equal">
      <formula>"SI"</formula>
    </cfRule>
  </conditionalFormatting>
  <conditionalFormatting sqref="S280 S283 S286">
    <cfRule type="cellIs" dxfId="2360" priority="1026" operator="greaterThan">
      <formula>0</formula>
    </cfRule>
  </conditionalFormatting>
  <conditionalFormatting sqref="S280 S283 S286">
    <cfRule type="cellIs" dxfId="2359" priority="1027" operator="equal">
      <formula>0</formula>
    </cfRule>
  </conditionalFormatting>
  <conditionalFormatting sqref="N289">
    <cfRule type="expression" dxfId="2358" priority="1028">
      <formula>N289=" "</formula>
    </cfRule>
  </conditionalFormatting>
  <conditionalFormatting sqref="N289">
    <cfRule type="expression" dxfId="2357" priority="1029">
      <formula>N289="NO PRESENTÓ CERTIFICADO"</formula>
    </cfRule>
  </conditionalFormatting>
  <conditionalFormatting sqref="N289">
    <cfRule type="expression" dxfId="2356" priority="1030">
      <formula>N289="PRESENTÓ CERTIFICADO"</formula>
    </cfRule>
  </conditionalFormatting>
  <conditionalFormatting sqref="P289">
    <cfRule type="expression" dxfId="2355" priority="1031">
      <formula>Q289="NO SUBSANABLE"</formula>
    </cfRule>
  </conditionalFormatting>
  <conditionalFormatting sqref="P289">
    <cfRule type="expression" dxfId="2354" priority="1032">
      <formula>Q289="REQUERIMIENTOS SUBSANADOS"</formula>
    </cfRule>
  </conditionalFormatting>
  <conditionalFormatting sqref="P289">
    <cfRule type="expression" dxfId="2353" priority="1033">
      <formula>Q289="PENDIENTES POR SUBSANAR"</formula>
    </cfRule>
  </conditionalFormatting>
  <conditionalFormatting sqref="P289">
    <cfRule type="expression" dxfId="2352" priority="1034">
      <formula>Q289="SIN OBSERVACIÓN"</formula>
    </cfRule>
  </conditionalFormatting>
  <conditionalFormatting sqref="P289">
    <cfRule type="containsBlanks" dxfId="2351" priority="1035">
      <formula>LEN(TRIM(P289))=0</formula>
    </cfRule>
  </conditionalFormatting>
  <conditionalFormatting sqref="O289">
    <cfRule type="cellIs" dxfId="2350" priority="1036" operator="equal">
      <formula>"PENDIENTE POR DESCRIPCIÓN"</formula>
    </cfRule>
  </conditionalFormatting>
  <conditionalFormatting sqref="O289">
    <cfRule type="cellIs" dxfId="2349" priority="1037" operator="equal">
      <formula>"DESCRIPCIÓN INSUFICIENTE"</formula>
    </cfRule>
  </conditionalFormatting>
  <conditionalFormatting sqref="O289">
    <cfRule type="cellIs" dxfId="2348" priority="1038" operator="equal">
      <formula>"NO ESTÁ ACORDE A ITEM 5.2.1 (T.R.)"</formula>
    </cfRule>
  </conditionalFormatting>
  <conditionalFormatting sqref="O289">
    <cfRule type="cellIs" dxfId="2347" priority="1039" operator="equal">
      <formula>"ACORDE A ITEM 5.2.1 (T.R.)"</formula>
    </cfRule>
  </conditionalFormatting>
  <conditionalFormatting sqref="Q289">
    <cfRule type="containsBlanks" dxfId="2346" priority="1040">
      <formula>LEN(TRIM(Q289))=0</formula>
    </cfRule>
  </conditionalFormatting>
  <conditionalFormatting sqref="Q289">
    <cfRule type="cellIs" dxfId="2345" priority="1041" operator="equal">
      <formula>"REQUERIMIENTOS SUBSANADOS"</formula>
    </cfRule>
  </conditionalFormatting>
  <conditionalFormatting sqref="Q289">
    <cfRule type="containsText" dxfId="2344" priority="1042" operator="containsText" text="NO SUBSANABLE">
      <formula>NOT(ISERROR(SEARCH(("NO SUBSANABLE"),(Q289))))</formula>
    </cfRule>
  </conditionalFormatting>
  <conditionalFormatting sqref="Q289">
    <cfRule type="containsText" dxfId="2343" priority="1043" operator="containsText" text="PENDIENTES POR SUBSANAR">
      <formula>NOT(ISERROR(SEARCH(("PENDIENTES POR SUBSANAR"),(Q289))))</formula>
    </cfRule>
  </conditionalFormatting>
  <conditionalFormatting sqref="Q289">
    <cfRule type="containsText" dxfId="2342" priority="1044" operator="containsText" text="SIN OBSERVACIÓN">
      <formula>NOT(ISERROR(SEARCH(("SIN OBSERVACIÓN"),(Q289))))</formula>
    </cfRule>
  </conditionalFormatting>
  <conditionalFormatting sqref="R289">
    <cfRule type="containsBlanks" dxfId="2341" priority="1045">
      <formula>LEN(TRIM(R289))=0</formula>
    </cfRule>
  </conditionalFormatting>
  <conditionalFormatting sqref="R289">
    <cfRule type="cellIs" dxfId="2340" priority="1046" operator="equal">
      <formula>"NO CUMPLEN CON LO SOLICITADO"</formula>
    </cfRule>
  </conditionalFormatting>
  <conditionalFormatting sqref="R289">
    <cfRule type="cellIs" dxfId="2339" priority="1047" operator="equal">
      <formula>"CUMPLEN CON LO SOLICITADO"</formula>
    </cfRule>
  </conditionalFormatting>
  <conditionalFormatting sqref="R289">
    <cfRule type="cellIs" dxfId="2338" priority="1048" operator="equal">
      <formula>"PENDIENTES"</formula>
    </cfRule>
  </conditionalFormatting>
  <conditionalFormatting sqref="R289">
    <cfRule type="cellIs" dxfId="2337" priority="1049" operator="equal">
      <formula>"NINGUNO"</formula>
    </cfRule>
  </conditionalFormatting>
  <conditionalFormatting sqref="H289">
    <cfRule type="notContainsBlanks" dxfId="2336" priority="1050">
      <formula>LEN(TRIM(H289))&gt;0</formula>
    </cfRule>
  </conditionalFormatting>
  <conditionalFormatting sqref="G289">
    <cfRule type="notContainsBlanks" dxfId="2335" priority="1051">
      <formula>LEN(TRIM(G289))&gt;0</formula>
    </cfRule>
  </conditionalFormatting>
  <conditionalFormatting sqref="F289">
    <cfRule type="notContainsBlanks" dxfId="2334" priority="1052">
      <formula>LEN(TRIM(F289))&gt;0</formula>
    </cfRule>
  </conditionalFormatting>
  <conditionalFormatting sqref="E289">
    <cfRule type="notContainsBlanks" dxfId="2333" priority="1053">
      <formula>LEN(TRIM(E289))&gt;0</formula>
    </cfRule>
  </conditionalFormatting>
  <conditionalFormatting sqref="D289">
    <cfRule type="notContainsBlanks" dxfId="2332" priority="1054">
      <formula>LEN(TRIM(D289))&gt;0</formula>
    </cfRule>
  </conditionalFormatting>
  <conditionalFormatting sqref="C289">
    <cfRule type="notContainsBlanks" dxfId="2331" priority="1055">
      <formula>LEN(TRIM(C289))&gt;0</formula>
    </cfRule>
  </conditionalFormatting>
  <conditionalFormatting sqref="I289">
    <cfRule type="notContainsBlanks" dxfId="2330" priority="1056">
      <formula>LEN(TRIM(I289))&gt;0</formula>
    </cfRule>
  </conditionalFormatting>
  <conditionalFormatting sqref="S289">
    <cfRule type="cellIs" dxfId="2329" priority="1057" operator="greaterThan">
      <formula>0</formula>
    </cfRule>
  </conditionalFormatting>
  <conditionalFormatting sqref="S289">
    <cfRule type="cellIs" dxfId="2328" priority="1058" operator="equal">
      <formula>0</formula>
    </cfRule>
  </conditionalFormatting>
  <conditionalFormatting sqref="N299">
    <cfRule type="expression" dxfId="2327" priority="1059">
      <formula>N299=" "</formula>
    </cfRule>
  </conditionalFormatting>
  <conditionalFormatting sqref="N299">
    <cfRule type="expression" dxfId="2326" priority="1060">
      <formula>N299="NO PRESENTÓ CERTIFICADO"</formula>
    </cfRule>
  </conditionalFormatting>
  <conditionalFormatting sqref="N299">
    <cfRule type="expression" dxfId="2325" priority="1061">
      <formula>N299="PRESENTÓ CERTIFICADO"</formula>
    </cfRule>
  </conditionalFormatting>
  <conditionalFormatting sqref="S299">
    <cfRule type="cellIs" dxfId="2324" priority="1062" operator="greaterThan">
      <formula>0</formula>
    </cfRule>
  </conditionalFormatting>
  <conditionalFormatting sqref="S299">
    <cfRule type="cellIs" dxfId="2323" priority="1063" operator="equal">
      <formula>0</formula>
    </cfRule>
  </conditionalFormatting>
  <conditionalFormatting sqref="P299">
    <cfRule type="expression" dxfId="2322" priority="1064">
      <formula>Q299="NO SUBSANABLE"</formula>
    </cfRule>
  </conditionalFormatting>
  <conditionalFormatting sqref="P299">
    <cfRule type="expression" dxfId="2321" priority="1065">
      <formula>Q299="REQUERIMIENTOS SUBSANADOS"</formula>
    </cfRule>
  </conditionalFormatting>
  <conditionalFormatting sqref="P299">
    <cfRule type="expression" dxfId="2320" priority="1066">
      <formula>Q299="PENDIENTES POR SUBSANAR"</formula>
    </cfRule>
  </conditionalFormatting>
  <conditionalFormatting sqref="P299">
    <cfRule type="expression" dxfId="2319" priority="1067">
      <formula>Q299="SIN OBSERVACIÓN"</formula>
    </cfRule>
  </conditionalFormatting>
  <conditionalFormatting sqref="P299">
    <cfRule type="containsBlanks" dxfId="2318" priority="1068">
      <formula>LEN(TRIM(P299))=0</formula>
    </cfRule>
  </conditionalFormatting>
  <conditionalFormatting sqref="O299">
    <cfRule type="cellIs" dxfId="2317" priority="1069" operator="equal">
      <formula>"PENDIENTE POR DESCRIPCIÓN"</formula>
    </cfRule>
  </conditionalFormatting>
  <conditionalFormatting sqref="O299">
    <cfRule type="cellIs" dxfId="2316" priority="1070" operator="equal">
      <formula>"DESCRIPCIÓN INSUFICIENTE"</formula>
    </cfRule>
  </conditionalFormatting>
  <conditionalFormatting sqref="O299">
    <cfRule type="cellIs" dxfId="2315" priority="1071" operator="equal">
      <formula>"NO ESTÁ ACORDE A ITEM 5.2.1 (T.R.)"</formula>
    </cfRule>
  </conditionalFormatting>
  <conditionalFormatting sqref="O299">
    <cfRule type="cellIs" dxfId="2314" priority="1072" operator="equal">
      <formula>"ACORDE A ITEM 5.2.1 (T.R.)"</formula>
    </cfRule>
  </conditionalFormatting>
  <conditionalFormatting sqref="Q299">
    <cfRule type="containsBlanks" dxfId="2313" priority="1073">
      <formula>LEN(TRIM(Q299))=0</formula>
    </cfRule>
  </conditionalFormatting>
  <conditionalFormatting sqref="Q299">
    <cfRule type="cellIs" dxfId="2312" priority="1074" operator="equal">
      <formula>"REQUERIMIENTOS SUBSANADOS"</formula>
    </cfRule>
  </conditionalFormatting>
  <conditionalFormatting sqref="Q299">
    <cfRule type="containsText" dxfId="2311" priority="1075" operator="containsText" text="NO SUBSANABLE">
      <formula>NOT(ISERROR(SEARCH(("NO SUBSANABLE"),(Q299))))</formula>
    </cfRule>
  </conditionalFormatting>
  <conditionalFormatting sqref="Q299">
    <cfRule type="containsText" dxfId="2310" priority="1076" operator="containsText" text="PENDIENTES POR SUBSANAR">
      <formula>NOT(ISERROR(SEARCH(("PENDIENTES POR SUBSANAR"),(Q299))))</formula>
    </cfRule>
  </conditionalFormatting>
  <conditionalFormatting sqref="Q299">
    <cfRule type="containsText" dxfId="2309" priority="1077" operator="containsText" text="SIN OBSERVACIÓN">
      <formula>NOT(ISERROR(SEARCH(("SIN OBSERVACIÓN"),(Q299))))</formula>
    </cfRule>
  </conditionalFormatting>
  <conditionalFormatting sqref="R299">
    <cfRule type="containsBlanks" dxfId="2308" priority="1078">
      <formula>LEN(TRIM(R299))=0</formula>
    </cfRule>
  </conditionalFormatting>
  <conditionalFormatting sqref="R299">
    <cfRule type="cellIs" dxfId="2307" priority="1079" operator="equal">
      <formula>"NO CUMPLEN CON LO SOLICITADO"</formula>
    </cfRule>
  </conditionalFormatting>
  <conditionalFormatting sqref="R299">
    <cfRule type="cellIs" dxfId="2306" priority="1080" operator="equal">
      <formula>"CUMPLEN CON LO SOLICITADO"</formula>
    </cfRule>
  </conditionalFormatting>
  <conditionalFormatting sqref="R299">
    <cfRule type="cellIs" dxfId="2305" priority="1081" operator="equal">
      <formula>"PENDIENTES"</formula>
    </cfRule>
  </conditionalFormatting>
  <conditionalFormatting sqref="R299">
    <cfRule type="cellIs" dxfId="2304" priority="1082" operator="equal">
      <formula>"NINGUNO"</formula>
    </cfRule>
  </conditionalFormatting>
  <conditionalFormatting sqref="T314">
    <cfRule type="cellIs" dxfId="2303" priority="1083" operator="equal">
      <formula>"NO CUMPLE"</formula>
    </cfRule>
  </conditionalFormatting>
  <conditionalFormatting sqref="T314">
    <cfRule type="cellIs" dxfId="2302" priority="1084" operator="equal">
      <formula>"CUMPLE"</formula>
    </cfRule>
  </conditionalFormatting>
  <conditionalFormatting sqref="B314">
    <cfRule type="cellIs" dxfId="2301" priority="1085" operator="equal">
      <formula>"NO CUMPLE CON LA EXPERIENCIA REQUERIDA"</formula>
    </cfRule>
  </conditionalFormatting>
  <conditionalFormatting sqref="B314">
    <cfRule type="cellIs" dxfId="2300" priority="1086" operator="equal">
      <formula>"CUMPLE CON LA EXPERIENCIA REQUERIDA"</formula>
    </cfRule>
  </conditionalFormatting>
  <conditionalFormatting sqref="H299">
    <cfRule type="notContainsBlanks" dxfId="2299" priority="1087">
      <formula>LEN(TRIM(H299))&gt;0</formula>
    </cfRule>
  </conditionalFormatting>
  <conditionalFormatting sqref="G299">
    <cfRule type="notContainsBlanks" dxfId="2298" priority="1088">
      <formula>LEN(TRIM(G299))&gt;0</formula>
    </cfRule>
  </conditionalFormatting>
  <conditionalFormatting sqref="F299">
    <cfRule type="notContainsBlanks" dxfId="2297" priority="1089">
      <formula>LEN(TRIM(F299))&gt;0</formula>
    </cfRule>
  </conditionalFormatting>
  <conditionalFormatting sqref="E299">
    <cfRule type="notContainsBlanks" dxfId="2296" priority="1090">
      <formula>LEN(TRIM(E299))&gt;0</formula>
    </cfRule>
  </conditionalFormatting>
  <conditionalFormatting sqref="D299">
    <cfRule type="notContainsBlanks" dxfId="2295" priority="1091">
      <formula>LEN(TRIM(D299))&gt;0</formula>
    </cfRule>
  </conditionalFormatting>
  <conditionalFormatting sqref="C299">
    <cfRule type="notContainsBlanks" dxfId="2294" priority="1092">
      <formula>LEN(TRIM(C299))&gt;0</formula>
    </cfRule>
  </conditionalFormatting>
  <conditionalFormatting sqref="I299">
    <cfRule type="notContainsBlanks" dxfId="2293" priority="1093">
      <formula>LEN(TRIM(I299))&gt;0</formula>
    </cfRule>
  </conditionalFormatting>
  <conditionalFormatting sqref="N302 N305">
    <cfRule type="expression" dxfId="2292" priority="1094">
      <formula>N302=" "</formula>
    </cfRule>
  </conditionalFormatting>
  <conditionalFormatting sqref="N302 N305">
    <cfRule type="expression" dxfId="2291" priority="1095">
      <formula>N302="NO PRESENTÓ CERTIFICADO"</formula>
    </cfRule>
  </conditionalFormatting>
  <conditionalFormatting sqref="N302 N305">
    <cfRule type="expression" dxfId="2290" priority="1096">
      <formula>N302="PRESENTÓ CERTIFICADO"</formula>
    </cfRule>
  </conditionalFormatting>
  <conditionalFormatting sqref="P302 P305">
    <cfRule type="expression" dxfId="2289" priority="1097">
      <formula>Q302="NO SUBSANABLE"</formula>
    </cfRule>
  </conditionalFormatting>
  <conditionalFormatting sqref="P302 P305">
    <cfRule type="expression" dxfId="2288" priority="1098">
      <formula>Q302="REQUERIMIENTOS SUBSANADOS"</formula>
    </cfRule>
  </conditionalFormatting>
  <conditionalFormatting sqref="P302 P305">
    <cfRule type="expression" dxfId="2287" priority="1099">
      <formula>Q302="PENDIENTES POR SUBSANAR"</formula>
    </cfRule>
  </conditionalFormatting>
  <conditionalFormatting sqref="P302 P305">
    <cfRule type="expression" dxfId="2286" priority="1100">
      <formula>Q302="SIN OBSERVACIÓN"</formula>
    </cfRule>
  </conditionalFormatting>
  <conditionalFormatting sqref="P302 P305">
    <cfRule type="containsBlanks" dxfId="2285" priority="1101">
      <formula>LEN(TRIM(P302))=0</formula>
    </cfRule>
  </conditionalFormatting>
  <conditionalFormatting sqref="O302 O305">
    <cfRule type="cellIs" dxfId="2284" priority="1102" operator="equal">
      <formula>"PENDIENTE POR DESCRIPCIÓN"</formula>
    </cfRule>
  </conditionalFormatting>
  <conditionalFormatting sqref="O302 O305">
    <cfRule type="cellIs" dxfId="2283" priority="1103" operator="equal">
      <formula>"DESCRIPCIÓN INSUFICIENTE"</formula>
    </cfRule>
  </conditionalFormatting>
  <conditionalFormatting sqref="O302 O305">
    <cfRule type="cellIs" dxfId="2282" priority="1104" operator="equal">
      <formula>"NO ESTÁ ACORDE A ITEM 5.2.1 (T.R.)"</formula>
    </cfRule>
  </conditionalFormatting>
  <conditionalFormatting sqref="O302 O305">
    <cfRule type="cellIs" dxfId="2281" priority="1105" operator="equal">
      <formula>"ACORDE A ITEM 5.2.1 (T.R.)"</formula>
    </cfRule>
  </conditionalFormatting>
  <conditionalFormatting sqref="Q302 Q305">
    <cfRule type="containsBlanks" dxfId="2280" priority="1106">
      <formula>LEN(TRIM(Q302))=0</formula>
    </cfRule>
  </conditionalFormatting>
  <conditionalFormatting sqref="Q302 Q305">
    <cfRule type="cellIs" dxfId="2279" priority="1107" operator="equal">
      <formula>"REQUERIMIENTOS SUBSANADOS"</formula>
    </cfRule>
  </conditionalFormatting>
  <conditionalFormatting sqref="Q302 Q305">
    <cfRule type="containsText" dxfId="2278" priority="1108" operator="containsText" text="NO SUBSANABLE">
      <formula>NOT(ISERROR(SEARCH(("NO SUBSANABLE"),(Q302))))</formula>
    </cfRule>
  </conditionalFormatting>
  <conditionalFormatting sqref="Q302 Q305">
    <cfRule type="containsText" dxfId="2277" priority="1109" operator="containsText" text="PENDIENTES POR SUBSANAR">
      <formula>NOT(ISERROR(SEARCH(("PENDIENTES POR SUBSANAR"),(Q302))))</formula>
    </cfRule>
  </conditionalFormatting>
  <conditionalFormatting sqref="Q302 Q305">
    <cfRule type="containsText" dxfId="2276" priority="1110" operator="containsText" text="SIN OBSERVACIÓN">
      <formula>NOT(ISERROR(SEARCH(("SIN OBSERVACIÓN"),(Q302))))</formula>
    </cfRule>
  </conditionalFormatting>
  <conditionalFormatting sqref="R302 R305">
    <cfRule type="containsBlanks" dxfId="2275" priority="1111">
      <formula>LEN(TRIM(R302))=0</formula>
    </cfRule>
  </conditionalFormatting>
  <conditionalFormatting sqref="R302 R305">
    <cfRule type="cellIs" dxfId="2274" priority="1112" operator="equal">
      <formula>"NO CUMPLEN CON LO SOLICITADO"</formula>
    </cfRule>
  </conditionalFormatting>
  <conditionalFormatting sqref="R302 R305">
    <cfRule type="cellIs" dxfId="2273" priority="1113" operator="equal">
      <formula>"CUMPLEN CON LO SOLICITADO"</formula>
    </cfRule>
  </conditionalFormatting>
  <conditionalFormatting sqref="R302 R305">
    <cfRule type="cellIs" dxfId="2272" priority="1114" operator="equal">
      <formula>"PENDIENTES"</formula>
    </cfRule>
  </conditionalFormatting>
  <conditionalFormatting sqref="R302 R305">
    <cfRule type="cellIs" dxfId="2271" priority="1115" operator="equal">
      <formula>"NINGUNO"</formula>
    </cfRule>
  </conditionalFormatting>
  <conditionalFormatting sqref="H302 H305">
    <cfRule type="notContainsBlanks" dxfId="2270" priority="1116">
      <formula>LEN(TRIM(H302))&gt;0</formula>
    </cfRule>
  </conditionalFormatting>
  <conditionalFormatting sqref="G302 G305">
    <cfRule type="notContainsBlanks" dxfId="2269" priority="1117">
      <formula>LEN(TRIM(G302))&gt;0</formula>
    </cfRule>
  </conditionalFormatting>
  <conditionalFormatting sqref="F302 F305">
    <cfRule type="notContainsBlanks" dxfId="2268" priority="1118">
      <formula>LEN(TRIM(F302))&gt;0</formula>
    </cfRule>
  </conditionalFormatting>
  <conditionalFormatting sqref="E302 E305">
    <cfRule type="notContainsBlanks" dxfId="2267" priority="1119">
      <formula>LEN(TRIM(E302))&gt;0</formula>
    </cfRule>
  </conditionalFormatting>
  <conditionalFormatting sqref="D302 D305">
    <cfRule type="notContainsBlanks" dxfId="2266" priority="1120">
      <formula>LEN(TRIM(D302))&gt;0</formula>
    </cfRule>
  </conditionalFormatting>
  <conditionalFormatting sqref="C302 C305">
    <cfRule type="notContainsBlanks" dxfId="2265" priority="1121">
      <formula>LEN(TRIM(C302))&gt;0</formula>
    </cfRule>
  </conditionalFormatting>
  <conditionalFormatting sqref="I302 I305">
    <cfRule type="notContainsBlanks" dxfId="2264" priority="1122">
      <formula>LEN(TRIM(I302))&gt;0</formula>
    </cfRule>
  </conditionalFormatting>
  <conditionalFormatting sqref="N308">
    <cfRule type="expression" dxfId="2263" priority="1123">
      <formula>N308=" "</formula>
    </cfRule>
  </conditionalFormatting>
  <conditionalFormatting sqref="N308">
    <cfRule type="expression" dxfId="2262" priority="1124">
      <formula>N308="NO PRESENTÓ CERTIFICADO"</formula>
    </cfRule>
  </conditionalFormatting>
  <conditionalFormatting sqref="N308">
    <cfRule type="expression" dxfId="2261" priority="1125">
      <formula>N308="PRESENTÓ CERTIFICADO"</formula>
    </cfRule>
  </conditionalFormatting>
  <conditionalFormatting sqref="P308">
    <cfRule type="expression" dxfId="2260" priority="1126">
      <formula>Q308="NO SUBSANABLE"</formula>
    </cfRule>
  </conditionalFormatting>
  <conditionalFormatting sqref="P308">
    <cfRule type="expression" dxfId="2259" priority="1127">
      <formula>Q308="REQUERIMIENTOS SUBSANADOS"</formula>
    </cfRule>
  </conditionalFormatting>
  <conditionalFormatting sqref="P308">
    <cfRule type="expression" dxfId="2258" priority="1128">
      <formula>Q308="PENDIENTES POR SUBSANAR"</formula>
    </cfRule>
  </conditionalFormatting>
  <conditionalFormatting sqref="P308">
    <cfRule type="expression" dxfId="2257" priority="1129">
      <formula>Q308="SIN OBSERVACIÓN"</formula>
    </cfRule>
  </conditionalFormatting>
  <conditionalFormatting sqref="P308">
    <cfRule type="containsBlanks" dxfId="2256" priority="1130">
      <formula>LEN(TRIM(P308))=0</formula>
    </cfRule>
  </conditionalFormatting>
  <conditionalFormatting sqref="O308">
    <cfRule type="cellIs" dxfId="2255" priority="1131" operator="equal">
      <formula>"PENDIENTE POR DESCRIPCIÓN"</formula>
    </cfRule>
  </conditionalFormatting>
  <conditionalFormatting sqref="O308">
    <cfRule type="cellIs" dxfId="2254" priority="1132" operator="equal">
      <formula>"DESCRIPCIÓN INSUFICIENTE"</formula>
    </cfRule>
  </conditionalFormatting>
  <conditionalFormatting sqref="O308">
    <cfRule type="cellIs" dxfId="2253" priority="1133" operator="equal">
      <formula>"NO ESTÁ ACORDE A ITEM 5.2.1 (T.R.)"</formula>
    </cfRule>
  </conditionalFormatting>
  <conditionalFormatting sqref="O308">
    <cfRule type="cellIs" dxfId="2252" priority="1134" operator="equal">
      <formula>"ACORDE A ITEM 5.2.1 (T.R.)"</formula>
    </cfRule>
  </conditionalFormatting>
  <conditionalFormatting sqref="Q308">
    <cfRule type="containsBlanks" dxfId="2251" priority="1135">
      <formula>LEN(TRIM(Q308))=0</formula>
    </cfRule>
  </conditionalFormatting>
  <conditionalFormatting sqref="Q308">
    <cfRule type="cellIs" dxfId="2250" priority="1136" operator="equal">
      <formula>"REQUERIMIENTOS SUBSANADOS"</formula>
    </cfRule>
  </conditionalFormatting>
  <conditionalFormatting sqref="Q308">
    <cfRule type="containsText" dxfId="2249" priority="1137" operator="containsText" text="NO SUBSANABLE">
      <formula>NOT(ISERROR(SEARCH(("NO SUBSANABLE"),(Q308))))</formula>
    </cfRule>
  </conditionalFormatting>
  <conditionalFormatting sqref="Q308">
    <cfRule type="containsText" dxfId="2248" priority="1138" operator="containsText" text="PENDIENTES POR SUBSANAR">
      <formula>NOT(ISERROR(SEARCH(("PENDIENTES POR SUBSANAR"),(Q308))))</formula>
    </cfRule>
  </conditionalFormatting>
  <conditionalFormatting sqref="Q308">
    <cfRule type="containsText" dxfId="2247" priority="1139" operator="containsText" text="SIN OBSERVACIÓN">
      <formula>NOT(ISERROR(SEARCH(("SIN OBSERVACIÓN"),(Q308))))</formula>
    </cfRule>
  </conditionalFormatting>
  <conditionalFormatting sqref="R308">
    <cfRule type="containsBlanks" dxfId="2246" priority="1140">
      <formula>LEN(TRIM(R308))=0</formula>
    </cfRule>
  </conditionalFormatting>
  <conditionalFormatting sqref="R308">
    <cfRule type="cellIs" dxfId="2245" priority="1141" operator="equal">
      <formula>"NO CUMPLEN CON LO SOLICITADO"</formula>
    </cfRule>
  </conditionalFormatting>
  <conditionalFormatting sqref="R308">
    <cfRule type="cellIs" dxfId="2244" priority="1142" operator="equal">
      <formula>"CUMPLEN CON LO SOLICITADO"</formula>
    </cfRule>
  </conditionalFormatting>
  <conditionalFormatting sqref="R308">
    <cfRule type="cellIs" dxfId="2243" priority="1143" operator="equal">
      <formula>"PENDIENTES"</formula>
    </cfRule>
  </conditionalFormatting>
  <conditionalFormatting sqref="R308">
    <cfRule type="cellIs" dxfId="2242" priority="1144" operator="equal">
      <formula>"NINGUNO"</formula>
    </cfRule>
  </conditionalFormatting>
  <conditionalFormatting sqref="H308">
    <cfRule type="notContainsBlanks" dxfId="2241" priority="1145">
      <formula>LEN(TRIM(H308))&gt;0</formula>
    </cfRule>
  </conditionalFormatting>
  <conditionalFormatting sqref="G308">
    <cfRule type="notContainsBlanks" dxfId="2240" priority="1146">
      <formula>LEN(TRIM(G308))&gt;0</formula>
    </cfRule>
  </conditionalFormatting>
  <conditionalFormatting sqref="F308">
    <cfRule type="notContainsBlanks" dxfId="2239" priority="1147">
      <formula>LEN(TRIM(F308))&gt;0</formula>
    </cfRule>
  </conditionalFormatting>
  <conditionalFormatting sqref="E308">
    <cfRule type="notContainsBlanks" dxfId="2238" priority="1148">
      <formula>LEN(TRIM(E308))&gt;0</formula>
    </cfRule>
  </conditionalFormatting>
  <conditionalFormatting sqref="D308">
    <cfRule type="notContainsBlanks" dxfId="2237" priority="1149">
      <formula>LEN(TRIM(D308))&gt;0</formula>
    </cfRule>
  </conditionalFormatting>
  <conditionalFormatting sqref="C308">
    <cfRule type="notContainsBlanks" dxfId="2236" priority="1150">
      <formula>LEN(TRIM(C308))&gt;0</formula>
    </cfRule>
  </conditionalFormatting>
  <conditionalFormatting sqref="I308">
    <cfRule type="notContainsBlanks" dxfId="2235" priority="1151">
      <formula>LEN(TRIM(I308))&gt;0</formula>
    </cfRule>
  </conditionalFormatting>
  <conditionalFormatting sqref="T299">
    <cfRule type="cellIs" dxfId="2234" priority="1152" operator="equal">
      <formula>"NO"</formula>
    </cfRule>
  </conditionalFormatting>
  <conditionalFormatting sqref="T299">
    <cfRule type="cellIs" dxfId="2233" priority="1153" operator="equal">
      <formula>"SI"</formula>
    </cfRule>
  </conditionalFormatting>
  <conditionalFormatting sqref="S302 S305 S308">
    <cfRule type="cellIs" dxfId="2232" priority="1154" operator="greaterThan">
      <formula>0</formula>
    </cfRule>
  </conditionalFormatting>
  <conditionalFormatting sqref="S302 S305 S308">
    <cfRule type="cellIs" dxfId="2231" priority="1155" operator="equal">
      <formula>0</formula>
    </cfRule>
  </conditionalFormatting>
  <conditionalFormatting sqref="N311">
    <cfRule type="expression" dxfId="2230" priority="1156">
      <formula>N311=" "</formula>
    </cfRule>
  </conditionalFormatting>
  <conditionalFormatting sqref="N311">
    <cfRule type="expression" dxfId="2229" priority="1157">
      <formula>N311="NO PRESENTÓ CERTIFICADO"</formula>
    </cfRule>
  </conditionalFormatting>
  <conditionalFormatting sqref="N311">
    <cfRule type="expression" dxfId="2228" priority="1158">
      <formula>N311="PRESENTÓ CERTIFICADO"</formula>
    </cfRule>
  </conditionalFormatting>
  <conditionalFormatting sqref="P311">
    <cfRule type="expression" dxfId="2227" priority="1159">
      <formula>Q311="NO SUBSANABLE"</formula>
    </cfRule>
  </conditionalFormatting>
  <conditionalFormatting sqref="P311">
    <cfRule type="expression" dxfId="2226" priority="1160">
      <formula>Q311="REQUERIMIENTOS SUBSANADOS"</formula>
    </cfRule>
  </conditionalFormatting>
  <conditionalFormatting sqref="P311">
    <cfRule type="expression" dxfId="2225" priority="1161">
      <formula>Q311="PENDIENTES POR SUBSANAR"</formula>
    </cfRule>
  </conditionalFormatting>
  <conditionalFormatting sqref="P311">
    <cfRule type="expression" dxfId="2224" priority="1162">
      <formula>Q311="SIN OBSERVACIÓN"</formula>
    </cfRule>
  </conditionalFormatting>
  <conditionalFormatting sqref="P311">
    <cfRule type="containsBlanks" dxfId="2223" priority="1163">
      <formula>LEN(TRIM(P311))=0</formula>
    </cfRule>
  </conditionalFormatting>
  <conditionalFormatting sqref="O311">
    <cfRule type="cellIs" dxfId="2222" priority="1164" operator="equal">
      <formula>"PENDIENTE POR DESCRIPCIÓN"</formula>
    </cfRule>
  </conditionalFormatting>
  <conditionalFormatting sqref="O311">
    <cfRule type="cellIs" dxfId="2221" priority="1165" operator="equal">
      <formula>"DESCRIPCIÓN INSUFICIENTE"</formula>
    </cfRule>
  </conditionalFormatting>
  <conditionalFormatting sqref="O311">
    <cfRule type="cellIs" dxfId="2220" priority="1166" operator="equal">
      <formula>"NO ESTÁ ACORDE A ITEM 5.2.1 (T.R.)"</formula>
    </cfRule>
  </conditionalFormatting>
  <conditionalFormatting sqref="O311">
    <cfRule type="cellIs" dxfId="2219" priority="1167" operator="equal">
      <formula>"ACORDE A ITEM 5.2.1 (T.R.)"</formula>
    </cfRule>
  </conditionalFormatting>
  <conditionalFormatting sqref="Q311">
    <cfRule type="containsBlanks" dxfId="2218" priority="1168">
      <formula>LEN(TRIM(Q311))=0</formula>
    </cfRule>
  </conditionalFormatting>
  <conditionalFormatting sqref="Q311">
    <cfRule type="cellIs" dxfId="2217" priority="1169" operator="equal">
      <formula>"REQUERIMIENTOS SUBSANADOS"</formula>
    </cfRule>
  </conditionalFormatting>
  <conditionalFormatting sqref="Q311">
    <cfRule type="containsText" dxfId="2216" priority="1170" operator="containsText" text="NO SUBSANABLE">
      <formula>NOT(ISERROR(SEARCH(("NO SUBSANABLE"),(Q311))))</formula>
    </cfRule>
  </conditionalFormatting>
  <conditionalFormatting sqref="Q311">
    <cfRule type="containsText" dxfId="2215" priority="1171" operator="containsText" text="PENDIENTES POR SUBSANAR">
      <formula>NOT(ISERROR(SEARCH(("PENDIENTES POR SUBSANAR"),(Q311))))</formula>
    </cfRule>
  </conditionalFormatting>
  <conditionalFormatting sqref="Q311">
    <cfRule type="containsText" dxfId="2214" priority="1172" operator="containsText" text="SIN OBSERVACIÓN">
      <formula>NOT(ISERROR(SEARCH(("SIN OBSERVACIÓN"),(Q311))))</formula>
    </cfRule>
  </conditionalFormatting>
  <conditionalFormatting sqref="R311">
    <cfRule type="containsBlanks" dxfId="2213" priority="1173">
      <formula>LEN(TRIM(R311))=0</formula>
    </cfRule>
  </conditionalFormatting>
  <conditionalFormatting sqref="R311">
    <cfRule type="cellIs" dxfId="2212" priority="1174" operator="equal">
      <formula>"NO CUMPLEN CON LO SOLICITADO"</formula>
    </cfRule>
  </conditionalFormatting>
  <conditionalFormatting sqref="R311">
    <cfRule type="cellIs" dxfId="2211" priority="1175" operator="equal">
      <formula>"CUMPLEN CON LO SOLICITADO"</formula>
    </cfRule>
  </conditionalFormatting>
  <conditionalFormatting sqref="R311">
    <cfRule type="cellIs" dxfId="2210" priority="1176" operator="equal">
      <formula>"PENDIENTES"</formula>
    </cfRule>
  </conditionalFormatting>
  <conditionalFormatting sqref="R311">
    <cfRule type="cellIs" dxfId="2209" priority="1177" operator="equal">
      <formula>"NINGUNO"</formula>
    </cfRule>
  </conditionalFormatting>
  <conditionalFormatting sqref="H311">
    <cfRule type="notContainsBlanks" dxfId="2208" priority="1178">
      <formula>LEN(TRIM(H311))&gt;0</formula>
    </cfRule>
  </conditionalFormatting>
  <conditionalFormatting sqref="G311">
    <cfRule type="notContainsBlanks" dxfId="2207" priority="1179">
      <formula>LEN(TRIM(G311))&gt;0</formula>
    </cfRule>
  </conditionalFormatting>
  <conditionalFormatting sqref="F311">
    <cfRule type="notContainsBlanks" dxfId="2206" priority="1180">
      <formula>LEN(TRIM(F311))&gt;0</formula>
    </cfRule>
  </conditionalFormatting>
  <conditionalFormatting sqref="E311">
    <cfRule type="notContainsBlanks" dxfId="2205" priority="1181">
      <formula>LEN(TRIM(E311))&gt;0</formula>
    </cfRule>
  </conditionalFormatting>
  <conditionalFormatting sqref="D311">
    <cfRule type="notContainsBlanks" dxfId="2204" priority="1182">
      <formula>LEN(TRIM(D311))&gt;0</formula>
    </cfRule>
  </conditionalFormatting>
  <conditionalFormatting sqref="C311">
    <cfRule type="notContainsBlanks" dxfId="2203" priority="1183">
      <formula>LEN(TRIM(C311))&gt;0</formula>
    </cfRule>
  </conditionalFormatting>
  <conditionalFormatting sqref="I311">
    <cfRule type="notContainsBlanks" dxfId="2202" priority="1184">
      <formula>LEN(TRIM(I311))&gt;0</formula>
    </cfRule>
  </conditionalFormatting>
  <conditionalFormatting sqref="S311">
    <cfRule type="cellIs" dxfId="2201" priority="1185" operator="greaterThan">
      <formula>0</formula>
    </cfRule>
  </conditionalFormatting>
  <conditionalFormatting sqref="S311">
    <cfRule type="cellIs" dxfId="2200" priority="1186" operator="equal">
      <formula>0</formula>
    </cfRule>
  </conditionalFormatting>
  <conditionalFormatting sqref="T336">
    <cfRule type="cellIs" dxfId="2199" priority="1187" operator="equal">
      <formula>"NO CUMPLE"</formula>
    </cfRule>
  </conditionalFormatting>
  <conditionalFormatting sqref="T336">
    <cfRule type="cellIs" dxfId="2198" priority="1188" operator="equal">
      <formula>"CUMPLE"</formula>
    </cfRule>
  </conditionalFormatting>
  <conditionalFormatting sqref="N321">
    <cfRule type="expression" dxfId="2197" priority="1189">
      <formula>N321=" "</formula>
    </cfRule>
  </conditionalFormatting>
  <conditionalFormatting sqref="N321">
    <cfRule type="expression" dxfId="2196" priority="1190">
      <formula>N321="NO PRESENTÓ CERTIFICADO"</formula>
    </cfRule>
  </conditionalFormatting>
  <conditionalFormatting sqref="N321">
    <cfRule type="expression" dxfId="2195" priority="1191">
      <formula>N321="PRESENTÓ CERTIFICADO"</formula>
    </cfRule>
  </conditionalFormatting>
  <conditionalFormatting sqref="S321">
    <cfRule type="cellIs" dxfId="2194" priority="1192" operator="greaterThan">
      <formula>0</formula>
    </cfRule>
  </conditionalFormatting>
  <conditionalFormatting sqref="S321">
    <cfRule type="cellIs" dxfId="2193" priority="1193" operator="equal">
      <formula>0</formula>
    </cfRule>
  </conditionalFormatting>
  <conditionalFormatting sqref="P321">
    <cfRule type="expression" dxfId="2192" priority="1194">
      <formula>Q321="NO SUBSANABLE"</formula>
    </cfRule>
  </conditionalFormatting>
  <conditionalFormatting sqref="P321">
    <cfRule type="expression" dxfId="2191" priority="1195">
      <formula>Q321="REQUERIMIENTOS SUBSANADOS"</formula>
    </cfRule>
  </conditionalFormatting>
  <conditionalFormatting sqref="P321">
    <cfRule type="expression" dxfId="2190" priority="1196">
      <formula>Q321="PENDIENTES POR SUBSANAR"</formula>
    </cfRule>
  </conditionalFormatting>
  <conditionalFormatting sqref="P321">
    <cfRule type="expression" dxfId="2189" priority="1197">
      <formula>Q321="SIN OBSERVACIÓN"</formula>
    </cfRule>
  </conditionalFormatting>
  <conditionalFormatting sqref="P321">
    <cfRule type="containsBlanks" dxfId="2188" priority="1198">
      <formula>LEN(TRIM(P321))=0</formula>
    </cfRule>
  </conditionalFormatting>
  <conditionalFormatting sqref="O321">
    <cfRule type="cellIs" dxfId="2187" priority="1199" operator="equal">
      <formula>"PENDIENTE POR DESCRIPCIÓN"</formula>
    </cfRule>
  </conditionalFormatting>
  <conditionalFormatting sqref="O321">
    <cfRule type="cellIs" dxfId="2186" priority="1200" operator="equal">
      <formula>"DESCRIPCIÓN INSUFICIENTE"</formula>
    </cfRule>
  </conditionalFormatting>
  <conditionalFormatting sqref="O321">
    <cfRule type="cellIs" dxfId="2185" priority="1201" operator="equal">
      <formula>"NO ESTÁ ACORDE A ITEM 5.2.1 (T.R.)"</formula>
    </cfRule>
  </conditionalFormatting>
  <conditionalFormatting sqref="O321">
    <cfRule type="cellIs" dxfId="2184" priority="1202" operator="equal">
      <formula>"ACORDE A ITEM 5.2.1 (T.R.)"</formula>
    </cfRule>
  </conditionalFormatting>
  <conditionalFormatting sqref="Q321">
    <cfRule type="containsBlanks" dxfId="2183" priority="1203">
      <formula>LEN(TRIM(Q321))=0</formula>
    </cfRule>
  </conditionalFormatting>
  <conditionalFormatting sqref="Q321">
    <cfRule type="cellIs" dxfId="2182" priority="1204" operator="equal">
      <formula>"REQUERIMIENTOS SUBSANADOS"</formula>
    </cfRule>
  </conditionalFormatting>
  <conditionalFormatting sqref="Q321">
    <cfRule type="containsText" dxfId="2181" priority="1205" operator="containsText" text="NO SUBSANABLE">
      <formula>NOT(ISERROR(SEARCH(("NO SUBSANABLE"),(Q321))))</formula>
    </cfRule>
  </conditionalFormatting>
  <conditionalFormatting sqref="Q321">
    <cfRule type="containsText" dxfId="2180" priority="1206" operator="containsText" text="PENDIENTES POR SUBSANAR">
      <formula>NOT(ISERROR(SEARCH(("PENDIENTES POR SUBSANAR"),(Q321))))</formula>
    </cfRule>
  </conditionalFormatting>
  <conditionalFormatting sqref="Q321">
    <cfRule type="containsText" dxfId="2179" priority="1207" operator="containsText" text="SIN OBSERVACIÓN">
      <formula>NOT(ISERROR(SEARCH(("SIN OBSERVACIÓN"),(Q321))))</formula>
    </cfRule>
  </conditionalFormatting>
  <conditionalFormatting sqref="R321">
    <cfRule type="containsBlanks" dxfId="2178" priority="1208">
      <formula>LEN(TRIM(R321))=0</formula>
    </cfRule>
  </conditionalFormatting>
  <conditionalFormatting sqref="R321">
    <cfRule type="cellIs" dxfId="2177" priority="1209" operator="equal">
      <formula>"NO CUMPLEN CON LO SOLICITADO"</formula>
    </cfRule>
  </conditionalFormatting>
  <conditionalFormatting sqref="R321">
    <cfRule type="cellIs" dxfId="2176" priority="1210" operator="equal">
      <formula>"CUMPLEN CON LO SOLICITADO"</formula>
    </cfRule>
  </conditionalFormatting>
  <conditionalFormatting sqref="R321">
    <cfRule type="cellIs" dxfId="2175" priority="1211" operator="equal">
      <formula>"PENDIENTES"</formula>
    </cfRule>
  </conditionalFormatting>
  <conditionalFormatting sqref="R321">
    <cfRule type="cellIs" dxfId="2174" priority="1212" operator="equal">
      <formula>"NINGUNO"</formula>
    </cfRule>
  </conditionalFormatting>
  <conditionalFormatting sqref="B336">
    <cfRule type="cellIs" dxfId="2173" priority="1213" operator="equal">
      <formula>"NO CUMPLE CON LA EXPERIENCIA REQUERIDA"</formula>
    </cfRule>
  </conditionalFormatting>
  <conditionalFormatting sqref="B336">
    <cfRule type="cellIs" dxfId="2172" priority="1214" operator="equal">
      <formula>"CUMPLE CON LA EXPERIENCIA REQUERIDA"</formula>
    </cfRule>
  </conditionalFormatting>
  <conditionalFormatting sqref="H321">
    <cfRule type="notContainsBlanks" dxfId="2171" priority="1215">
      <formula>LEN(TRIM(H321))&gt;0</formula>
    </cfRule>
  </conditionalFormatting>
  <conditionalFormatting sqref="G321">
    <cfRule type="notContainsBlanks" dxfId="2170" priority="1216">
      <formula>LEN(TRIM(G321))&gt;0</formula>
    </cfRule>
  </conditionalFormatting>
  <conditionalFormatting sqref="F321">
    <cfRule type="notContainsBlanks" dxfId="2169" priority="1217">
      <formula>LEN(TRIM(F321))&gt;0</formula>
    </cfRule>
  </conditionalFormatting>
  <conditionalFormatting sqref="E321">
    <cfRule type="notContainsBlanks" dxfId="2168" priority="1218">
      <formula>LEN(TRIM(E321))&gt;0</formula>
    </cfRule>
  </conditionalFormatting>
  <conditionalFormatting sqref="D321">
    <cfRule type="notContainsBlanks" dxfId="2167" priority="1219">
      <formula>LEN(TRIM(D321))&gt;0</formula>
    </cfRule>
  </conditionalFormatting>
  <conditionalFormatting sqref="C321">
    <cfRule type="notContainsBlanks" dxfId="2166" priority="1220">
      <formula>LEN(TRIM(C321))&gt;0</formula>
    </cfRule>
  </conditionalFormatting>
  <conditionalFormatting sqref="I321">
    <cfRule type="notContainsBlanks" dxfId="2165" priority="1221">
      <formula>LEN(TRIM(I321))&gt;0</formula>
    </cfRule>
  </conditionalFormatting>
  <conditionalFormatting sqref="N324 N327">
    <cfRule type="expression" dxfId="2164" priority="1222">
      <formula>N324=" "</formula>
    </cfRule>
  </conditionalFormatting>
  <conditionalFormatting sqref="N324 N327">
    <cfRule type="expression" dxfId="2163" priority="1223">
      <formula>N324="NO PRESENTÓ CERTIFICADO"</formula>
    </cfRule>
  </conditionalFormatting>
  <conditionalFormatting sqref="N324 N327">
    <cfRule type="expression" dxfId="2162" priority="1224">
      <formula>N324="PRESENTÓ CERTIFICADO"</formula>
    </cfRule>
  </conditionalFormatting>
  <conditionalFormatting sqref="P324 P327">
    <cfRule type="expression" dxfId="2161" priority="1225">
      <formula>Q324="NO SUBSANABLE"</formula>
    </cfRule>
  </conditionalFormatting>
  <conditionalFormatting sqref="P324 P327">
    <cfRule type="expression" dxfId="2160" priority="1226">
      <formula>Q324="REQUERIMIENTOS SUBSANADOS"</formula>
    </cfRule>
  </conditionalFormatting>
  <conditionalFormatting sqref="P324 P327">
    <cfRule type="expression" dxfId="2159" priority="1227">
      <formula>Q324="PENDIENTES POR SUBSANAR"</formula>
    </cfRule>
  </conditionalFormatting>
  <conditionalFormatting sqref="P324 P327">
    <cfRule type="expression" dxfId="2158" priority="1228">
      <formula>Q324="SIN OBSERVACIÓN"</formula>
    </cfRule>
  </conditionalFormatting>
  <conditionalFormatting sqref="P324 P327">
    <cfRule type="containsBlanks" dxfId="2157" priority="1229">
      <formula>LEN(TRIM(P324))=0</formula>
    </cfRule>
  </conditionalFormatting>
  <conditionalFormatting sqref="O324 O327">
    <cfRule type="cellIs" dxfId="2156" priority="1230" operator="equal">
      <formula>"PENDIENTE POR DESCRIPCIÓN"</formula>
    </cfRule>
  </conditionalFormatting>
  <conditionalFormatting sqref="O324 O327">
    <cfRule type="cellIs" dxfId="2155" priority="1231" operator="equal">
      <formula>"DESCRIPCIÓN INSUFICIENTE"</formula>
    </cfRule>
  </conditionalFormatting>
  <conditionalFormatting sqref="O324 O327">
    <cfRule type="cellIs" dxfId="2154" priority="1232" operator="equal">
      <formula>"NO ESTÁ ACORDE A ITEM 5.2.1 (T.R.)"</formula>
    </cfRule>
  </conditionalFormatting>
  <conditionalFormatting sqref="O324 O327">
    <cfRule type="cellIs" dxfId="2153" priority="1233" operator="equal">
      <formula>"ACORDE A ITEM 5.2.1 (T.R.)"</formula>
    </cfRule>
  </conditionalFormatting>
  <conditionalFormatting sqref="Q324 Q327">
    <cfRule type="containsBlanks" dxfId="2152" priority="1234">
      <formula>LEN(TRIM(Q324))=0</formula>
    </cfRule>
  </conditionalFormatting>
  <conditionalFormatting sqref="Q324 Q327">
    <cfRule type="cellIs" dxfId="2151" priority="1235" operator="equal">
      <formula>"REQUERIMIENTOS SUBSANADOS"</formula>
    </cfRule>
  </conditionalFormatting>
  <conditionalFormatting sqref="Q324 Q327">
    <cfRule type="containsText" dxfId="2150" priority="1236" operator="containsText" text="NO SUBSANABLE">
      <formula>NOT(ISERROR(SEARCH(("NO SUBSANABLE"),(Q324))))</formula>
    </cfRule>
  </conditionalFormatting>
  <conditionalFormatting sqref="Q324 Q327">
    <cfRule type="containsText" dxfId="2149" priority="1237" operator="containsText" text="PENDIENTES POR SUBSANAR">
      <formula>NOT(ISERROR(SEARCH(("PENDIENTES POR SUBSANAR"),(Q324))))</formula>
    </cfRule>
  </conditionalFormatting>
  <conditionalFormatting sqref="Q324 Q327">
    <cfRule type="containsText" dxfId="2148" priority="1238" operator="containsText" text="SIN OBSERVACIÓN">
      <formula>NOT(ISERROR(SEARCH(("SIN OBSERVACIÓN"),(Q324))))</formula>
    </cfRule>
  </conditionalFormatting>
  <conditionalFormatting sqref="R324 R327">
    <cfRule type="containsBlanks" dxfId="2147" priority="1239">
      <formula>LEN(TRIM(R324))=0</formula>
    </cfRule>
  </conditionalFormatting>
  <conditionalFormatting sqref="R324 R327">
    <cfRule type="cellIs" dxfId="2146" priority="1240" operator="equal">
      <formula>"NO CUMPLEN CON LO SOLICITADO"</formula>
    </cfRule>
  </conditionalFormatting>
  <conditionalFormatting sqref="R324 R327">
    <cfRule type="cellIs" dxfId="2145" priority="1241" operator="equal">
      <formula>"CUMPLEN CON LO SOLICITADO"</formula>
    </cfRule>
  </conditionalFormatting>
  <conditionalFormatting sqref="R324 R327">
    <cfRule type="cellIs" dxfId="2144" priority="1242" operator="equal">
      <formula>"PENDIENTES"</formula>
    </cfRule>
  </conditionalFormatting>
  <conditionalFormatting sqref="R324 R327">
    <cfRule type="cellIs" dxfId="2143" priority="1243" operator="equal">
      <formula>"NINGUNO"</formula>
    </cfRule>
  </conditionalFormatting>
  <conditionalFormatting sqref="H324 H327">
    <cfRule type="notContainsBlanks" dxfId="2142" priority="1244">
      <formula>LEN(TRIM(H324))&gt;0</formula>
    </cfRule>
  </conditionalFormatting>
  <conditionalFormatting sqref="G324 G327">
    <cfRule type="notContainsBlanks" dxfId="2141" priority="1245">
      <formula>LEN(TRIM(G324))&gt;0</formula>
    </cfRule>
  </conditionalFormatting>
  <conditionalFormatting sqref="F324 F327">
    <cfRule type="notContainsBlanks" dxfId="2140" priority="1246">
      <formula>LEN(TRIM(F324))&gt;0</formula>
    </cfRule>
  </conditionalFormatting>
  <conditionalFormatting sqref="E324 E327">
    <cfRule type="notContainsBlanks" dxfId="2139" priority="1247">
      <formula>LEN(TRIM(E324))&gt;0</formula>
    </cfRule>
  </conditionalFormatting>
  <conditionalFormatting sqref="D324 D327">
    <cfRule type="notContainsBlanks" dxfId="2138" priority="1248">
      <formula>LEN(TRIM(D324))&gt;0</formula>
    </cfRule>
  </conditionalFormatting>
  <conditionalFormatting sqref="C324 C327">
    <cfRule type="notContainsBlanks" dxfId="2137" priority="1249">
      <formula>LEN(TRIM(C324))&gt;0</formula>
    </cfRule>
  </conditionalFormatting>
  <conditionalFormatting sqref="I324 I327">
    <cfRule type="notContainsBlanks" dxfId="2136" priority="1250">
      <formula>LEN(TRIM(I324))&gt;0</formula>
    </cfRule>
  </conditionalFormatting>
  <conditionalFormatting sqref="N330">
    <cfRule type="expression" dxfId="2135" priority="1251">
      <formula>N330=" "</formula>
    </cfRule>
  </conditionalFormatting>
  <conditionalFormatting sqref="N330">
    <cfRule type="expression" dxfId="2134" priority="1252">
      <formula>N330="NO PRESENTÓ CERTIFICADO"</formula>
    </cfRule>
  </conditionalFormatting>
  <conditionalFormatting sqref="N330">
    <cfRule type="expression" dxfId="2133" priority="1253">
      <formula>N330="PRESENTÓ CERTIFICADO"</formula>
    </cfRule>
  </conditionalFormatting>
  <conditionalFormatting sqref="P330">
    <cfRule type="expression" dxfId="2132" priority="1254">
      <formula>Q330="NO SUBSANABLE"</formula>
    </cfRule>
  </conditionalFormatting>
  <conditionalFormatting sqref="P330">
    <cfRule type="expression" dxfId="2131" priority="1255">
      <formula>Q330="REQUERIMIENTOS SUBSANADOS"</formula>
    </cfRule>
  </conditionalFormatting>
  <conditionalFormatting sqref="P330">
    <cfRule type="expression" dxfId="2130" priority="1256">
      <formula>Q330="PENDIENTES POR SUBSANAR"</formula>
    </cfRule>
  </conditionalFormatting>
  <conditionalFormatting sqref="P330">
    <cfRule type="expression" dxfId="2129" priority="1257">
      <formula>Q330="SIN OBSERVACIÓN"</formula>
    </cfRule>
  </conditionalFormatting>
  <conditionalFormatting sqref="P330">
    <cfRule type="containsBlanks" dxfId="2128" priority="1258">
      <formula>LEN(TRIM(P330))=0</formula>
    </cfRule>
  </conditionalFormatting>
  <conditionalFormatting sqref="O330">
    <cfRule type="cellIs" dxfId="2127" priority="1259" operator="equal">
      <formula>"PENDIENTE POR DESCRIPCIÓN"</formula>
    </cfRule>
  </conditionalFormatting>
  <conditionalFormatting sqref="O330">
    <cfRule type="cellIs" dxfId="2126" priority="1260" operator="equal">
      <formula>"DESCRIPCIÓN INSUFICIENTE"</formula>
    </cfRule>
  </conditionalFormatting>
  <conditionalFormatting sqref="O330">
    <cfRule type="cellIs" dxfId="2125" priority="1261" operator="equal">
      <formula>"NO ESTÁ ACORDE A ITEM 5.2.1 (T.R.)"</formula>
    </cfRule>
  </conditionalFormatting>
  <conditionalFormatting sqref="O330">
    <cfRule type="cellIs" dxfId="2124" priority="1262" operator="equal">
      <formula>"ACORDE A ITEM 5.2.1 (T.R.)"</formula>
    </cfRule>
  </conditionalFormatting>
  <conditionalFormatting sqref="Q330">
    <cfRule type="containsBlanks" dxfId="2123" priority="1263">
      <formula>LEN(TRIM(Q330))=0</formula>
    </cfRule>
  </conditionalFormatting>
  <conditionalFormatting sqref="Q330">
    <cfRule type="cellIs" dxfId="2122" priority="1264" operator="equal">
      <formula>"REQUERIMIENTOS SUBSANADOS"</formula>
    </cfRule>
  </conditionalFormatting>
  <conditionalFormatting sqref="Q330">
    <cfRule type="containsText" dxfId="2121" priority="1265" operator="containsText" text="NO SUBSANABLE">
      <formula>NOT(ISERROR(SEARCH(("NO SUBSANABLE"),(Q330))))</formula>
    </cfRule>
  </conditionalFormatting>
  <conditionalFormatting sqref="Q330">
    <cfRule type="containsText" dxfId="2120" priority="1266" operator="containsText" text="PENDIENTES POR SUBSANAR">
      <formula>NOT(ISERROR(SEARCH(("PENDIENTES POR SUBSANAR"),(Q330))))</formula>
    </cfRule>
  </conditionalFormatting>
  <conditionalFormatting sqref="Q330">
    <cfRule type="containsText" dxfId="2119" priority="1267" operator="containsText" text="SIN OBSERVACIÓN">
      <formula>NOT(ISERROR(SEARCH(("SIN OBSERVACIÓN"),(Q330))))</formula>
    </cfRule>
  </conditionalFormatting>
  <conditionalFormatting sqref="R330">
    <cfRule type="containsBlanks" dxfId="2118" priority="1268">
      <formula>LEN(TRIM(R330))=0</formula>
    </cfRule>
  </conditionalFormatting>
  <conditionalFormatting sqref="R330">
    <cfRule type="cellIs" dxfId="2117" priority="1269" operator="equal">
      <formula>"NO CUMPLEN CON LO SOLICITADO"</formula>
    </cfRule>
  </conditionalFormatting>
  <conditionalFormatting sqref="R330">
    <cfRule type="cellIs" dxfId="2116" priority="1270" operator="equal">
      <formula>"CUMPLEN CON LO SOLICITADO"</formula>
    </cfRule>
  </conditionalFormatting>
  <conditionalFormatting sqref="R330">
    <cfRule type="cellIs" dxfId="2115" priority="1271" operator="equal">
      <formula>"PENDIENTES"</formula>
    </cfRule>
  </conditionalFormatting>
  <conditionalFormatting sqref="R330">
    <cfRule type="cellIs" dxfId="2114" priority="1272" operator="equal">
      <formula>"NINGUNO"</formula>
    </cfRule>
  </conditionalFormatting>
  <conditionalFormatting sqref="H330">
    <cfRule type="notContainsBlanks" dxfId="2113" priority="1273">
      <formula>LEN(TRIM(H330))&gt;0</formula>
    </cfRule>
  </conditionalFormatting>
  <conditionalFormatting sqref="G330">
    <cfRule type="notContainsBlanks" dxfId="2112" priority="1274">
      <formula>LEN(TRIM(G330))&gt;0</formula>
    </cfRule>
  </conditionalFormatting>
  <conditionalFormatting sqref="F330">
    <cfRule type="notContainsBlanks" dxfId="2111" priority="1275">
      <formula>LEN(TRIM(F330))&gt;0</formula>
    </cfRule>
  </conditionalFormatting>
  <conditionalFormatting sqref="E330">
    <cfRule type="notContainsBlanks" dxfId="2110" priority="1276">
      <formula>LEN(TRIM(E330))&gt;0</formula>
    </cfRule>
  </conditionalFormatting>
  <conditionalFormatting sqref="D330">
    <cfRule type="notContainsBlanks" dxfId="2109" priority="1277">
      <formula>LEN(TRIM(D330))&gt;0</formula>
    </cfRule>
  </conditionalFormatting>
  <conditionalFormatting sqref="C330">
    <cfRule type="notContainsBlanks" dxfId="2108" priority="1278">
      <formula>LEN(TRIM(C330))&gt;0</formula>
    </cfRule>
  </conditionalFormatting>
  <conditionalFormatting sqref="I330">
    <cfRule type="notContainsBlanks" dxfId="2107" priority="1279">
      <formula>LEN(TRIM(I330))&gt;0</formula>
    </cfRule>
  </conditionalFormatting>
  <conditionalFormatting sqref="T321">
    <cfRule type="cellIs" dxfId="2106" priority="1280" operator="equal">
      <formula>"NO"</formula>
    </cfRule>
  </conditionalFormatting>
  <conditionalFormatting sqref="T321">
    <cfRule type="cellIs" dxfId="2105" priority="1281" operator="equal">
      <formula>"SI"</formula>
    </cfRule>
  </conditionalFormatting>
  <conditionalFormatting sqref="S324 S327 S330">
    <cfRule type="cellIs" dxfId="2104" priority="1282" operator="greaterThan">
      <formula>0</formula>
    </cfRule>
  </conditionalFormatting>
  <conditionalFormatting sqref="S324 S327 S330">
    <cfRule type="cellIs" dxfId="2103" priority="1283" operator="equal">
      <formula>0</formula>
    </cfRule>
  </conditionalFormatting>
  <conditionalFormatting sqref="N333">
    <cfRule type="expression" dxfId="2102" priority="1284">
      <formula>N333=" "</formula>
    </cfRule>
  </conditionalFormatting>
  <conditionalFormatting sqref="N333">
    <cfRule type="expression" dxfId="2101" priority="1285">
      <formula>N333="NO PRESENTÓ CERTIFICADO"</formula>
    </cfRule>
  </conditionalFormatting>
  <conditionalFormatting sqref="N333">
    <cfRule type="expression" dxfId="2100" priority="1286">
      <formula>N333="PRESENTÓ CERTIFICADO"</formula>
    </cfRule>
  </conditionalFormatting>
  <conditionalFormatting sqref="P333">
    <cfRule type="expression" dxfId="2099" priority="1287">
      <formula>Q333="NO SUBSANABLE"</formula>
    </cfRule>
  </conditionalFormatting>
  <conditionalFormatting sqref="P333">
    <cfRule type="expression" dxfId="2098" priority="1288">
      <formula>Q333="REQUERIMIENTOS SUBSANADOS"</formula>
    </cfRule>
  </conditionalFormatting>
  <conditionalFormatting sqref="P333">
    <cfRule type="expression" dxfId="2097" priority="1289">
      <formula>Q333="PENDIENTES POR SUBSANAR"</formula>
    </cfRule>
  </conditionalFormatting>
  <conditionalFormatting sqref="P333">
    <cfRule type="expression" dxfId="2096" priority="1290">
      <formula>Q333="SIN OBSERVACIÓN"</formula>
    </cfRule>
  </conditionalFormatting>
  <conditionalFormatting sqref="P333">
    <cfRule type="containsBlanks" dxfId="2095" priority="1291">
      <formula>LEN(TRIM(P333))=0</formula>
    </cfRule>
  </conditionalFormatting>
  <conditionalFormatting sqref="O333">
    <cfRule type="cellIs" dxfId="2094" priority="1292" operator="equal">
      <formula>"PENDIENTE POR DESCRIPCIÓN"</formula>
    </cfRule>
  </conditionalFormatting>
  <conditionalFormatting sqref="O333">
    <cfRule type="cellIs" dxfId="2093" priority="1293" operator="equal">
      <formula>"DESCRIPCIÓN INSUFICIENTE"</formula>
    </cfRule>
  </conditionalFormatting>
  <conditionalFormatting sqref="O333">
    <cfRule type="cellIs" dxfId="2092" priority="1294" operator="equal">
      <formula>"NO ESTÁ ACORDE A ITEM 5.2.1 (T.R.)"</formula>
    </cfRule>
  </conditionalFormatting>
  <conditionalFormatting sqref="O333">
    <cfRule type="cellIs" dxfId="2091" priority="1295" operator="equal">
      <formula>"ACORDE A ITEM 5.2.1 (T.R.)"</formula>
    </cfRule>
  </conditionalFormatting>
  <conditionalFormatting sqref="Q333">
    <cfRule type="containsBlanks" dxfId="2090" priority="1296">
      <formula>LEN(TRIM(Q333))=0</formula>
    </cfRule>
  </conditionalFormatting>
  <conditionalFormatting sqref="Q333">
    <cfRule type="cellIs" dxfId="2089" priority="1297" operator="equal">
      <formula>"REQUERIMIENTOS SUBSANADOS"</formula>
    </cfRule>
  </conditionalFormatting>
  <conditionalFormatting sqref="Q333">
    <cfRule type="containsText" dxfId="2088" priority="1298" operator="containsText" text="NO SUBSANABLE">
      <formula>NOT(ISERROR(SEARCH(("NO SUBSANABLE"),(Q333))))</formula>
    </cfRule>
  </conditionalFormatting>
  <conditionalFormatting sqref="Q333">
    <cfRule type="containsText" dxfId="2087" priority="1299" operator="containsText" text="PENDIENTES POR SUBSANAR">
      <formula>NOT(ISERROR(SEARCH(("PENDIENTES POR SUBSANAR"),(Q333))))</formula>
    </cfRule>
  </conditionalFormatting>
  <conditionalFormatting sqref="Q333">
    <cfRule type="containsText" dxfId="2086" priority="1300" operator="containsText" text="SIN OBSERVACIÓN">
      <formula>NOT(ISERROR(SEARCH(("SIN OBSERVACIÓN"),(Q333))))</formula>
    </cfRule>
  </conditionalFormatting>
  <conditionalFormatting sqref="R333">
    <cfRule type="containsBlanks" dxfId="2085" priority="1301">
      <formula>LEN(TRIM(R333))=0</formula>
    </cfRule>
  </conditionalFormatting>
  <conditionalFormatting sqref="R333">
    <cfRule type="cellIs" dxfId="2084" priority="1302" operator="equal">
      <formula>"NO CUMPLEN CON LO SOLICITADO"</formula>
    </cfRule>
  </conditionalFormatting>
  <conditionalFormatting sqref="R333">
    <cfRule type="cellIs" dxfId="2083" priority="1303" operator="equal">
      <formula>"CUMPLEN CON LO SOLICITADO"</formula>
    </cfRule>
  </conditionalFormatting>
  <conditionalFormatting sqref="R333">
    <cfRule type="cellIs" dxfId="2082" priority="1304" operator="equal">
      <formula>"PENDIENTES"</formula>
    </cfRule>
  </conditionalFormatting>
  <conditionalFormatting sqref="R333">
    <cfRule type="cellIs" dxfId="2081" priority="1305" operator="equal">
      <formula>"NINGUNO"</formula>
    </cfRule>
  </conditionalFormatting>
  <conditionalFormatting sqref="H333">
    <cfRule type="notContainsBlanks" dxfId="2080" priority="1306">
      <formula>LEN(TRIM(H333))&gt;0</formula>
    </cfRule>
  </conditionalFormatting>
  <conditionalFormatting sqref="G333">
    <cfRule type="notContainsBlanks" dxfId="2079" priority="1307">
      <formula>LEN(TRIM(G333))&gt;0</formula>
    </cfRule>
  </conditionalFormatting>
  <conditionalFormatting sqref="F333">
    <cfRule type="notContainsBlanks" dxfId="2078" priority="1308">
      <formula>LEN(TRIM(F333))&gt;0</formula>
    </cfRule>
  </conditionalFormatting>
  <conditionalFormatting sqref="E333">
    <cfRule type="notContainsBlanks" dxfId="2077" priority="1309">
      <formula>LEN(TRIM(E333))&gt;0</formula>
    </cfRule>
  </conditionalFormatting>
  <conditionalFormatting sqref="D333">
    <cfRule type="notContainsBlanks" dxfId="2076" priority="1310">
      <formula>LEN(TRIM(D333))&gt;0</formula>
    </cfRule>
  </conditionalFormatting>
  <conditionalFormatting sqref="C333">
    <cfRule type="notContainsBlanks" dxfId="2075" priority="1311">
      <formula>LEN(TRIM(C333))&gt;0</formula>
    </cfRule>
  </conditionalFormatting>
  <conditionalFormatting sqref="I333">
    <cfRule type="notContainsBlanks" dxfId="2074" priority="1312">
      <formula>LEN(TRIM(I333))&gt;0</formula>
    </cfRule>
  </conditionalFormatting>
  <conditionalFormatting sqref="S333">
    <cfRule type="cellIs" dxfId="2073" priority="1313" operator="greaterThan">
      <formula>0</formula>
    </cfRule>
  </conditionalFormatting>
  <conditionalFormatting sqref="S333">
    <cfRule type="cellIs" dxfId="2072" priority="1314" operator="equal">
      <formula>0</formula>
    </cfRule>
  </conditionalFormatting>
  <conditionalFormatting sqref="Z12">
    <cfRule type="cellIs" dxfId="2071" priority="1315" operator="equal">
      <formula>"NH"</formula>
    </cfRule>
  </conditionalFormatting>
  <conditionalFormatting sqref="Z12">
    <cfRule type="cellIs" dxfId="2070" priority="1316" operator="equal">
      <formula>"H"</formula>
    </cfRule>
  </conditionalFormatting>
  <conditionalFormatting sqref="Z13:Z28">
    <cfRule type="cellIs" dxfId="2069" priority="1317" operator="equal">
      <formula>"NH"</formula>
    </cfRule>
  </conditionalFormatting>
  <conditionalFormatting sqref="Z13:Z28">
    <cfRule type="cellIs" dxfId="2068" priority="1318" operator="equal">
      <formula>"H"</formula>
    </cfRule>
  </conditionalFormatting>
  <conditionalFormatting sqref="N35">
    <cfRule type="expression" dxfId="2067" priority="1319">
      <formula>N35=" "</formula>
    </cfRule>
  </conditionalFormatting>
  <conditionalFormatting sqref="N35">
    <cfRule type="expression" dxfId="2066" priority="1320">
      <formula>N35="NO PRESENTÓ CERTIFICADO"</formula>
    </cfRule>
  </conditionalFormatting>
  <conditionalFormatting sqref="N35">
    <cfRule type="expression" dxfId="2065" priority="1321">
      <formula>N35="PRESENTÓ CERTIFICADO"</formula>
    </cfRule>
  </conditionalFormatting>
  <conditionalFormatting sqref="S35">
    <cfRule type="cellIs" dxfId="2064" priority="1322" operator="greaterThan">
      <formula>0</formula>
    </cfRule>
  </conditionalFormatting>
  <conditionalFormatting sqref="S35">
    <cfRule type="cellIs" dxfId="2063" priority="1323" operator="equal">
      <formula>0</formula>
    </cfRule>
  </conditionalFormatting>
  <conditionalFormatting sqref="P35">
    <cfRule type="expression" dxfId="2062" priority="1324">
      <formula>Q35="NO SUBSANABLE"</formula>
    </cfRule>
  </conditionalFormatting>
  <conditionalFormatting sqref="P35">
    <cfRule type="expression" dxfId="2061" priority="1325">
      <formula>Q35="REQUERIMIENTOS SUBSANADOS"</formula>
    </cfRule>
  </conditionalFormatting>
  <conditionalFormatting sqref="P35">
    <cfRule type="expression" dxfId="2060" priority="1326">
      <formula>Q35="PENDIENTES POR SUBSANAR"</formula>
    </cfRule>
  </conditionalFormatting>
  <conditionalFormatting sqref="P35">
    <cfRule type="expression" dxfId="2059" priority="1327">
      <formula>Q35="SIN OBSERVACIÓN"</formula>
    </cfRule>
  </conditionalFormatting>
  <conditionalFormatting sqref="P35">
    <cfRule type="containsBlanks" dxfId="2058" priority="1328">
      <formula>LEN(TRIM(P35))=0</formula>
    </cfRule>
  </conditionalFormatting>
  <conditionalFormatting sqref="O35">
    <cfRule type="cellIs" dxfId="2057" priority="1329" operator="equal">
      <formula>"PENDIENTE POR DESCRIPCIÓN"</formula>
    </cfRule>
  </conditionalFormatting>
  <conditionalFormatting sqref="O35">
    <cfRule type="cellIs" dxfId="2056" priority="1330" operator="equal">
      <formula>"DESCRIPCIÓN INSUFICIENTE"</formula>
    </cfRule>
  </conditionalFormatting>
  <conditionalFormatting sqref="O35">
    <cfRule type="cellIs" dxfId="2055" priority="1331" operator="equal">
      <formula>"NO ESTÁ ACORDE A ITEM 5.2.1 (T.R.)"</formula>
    </cfRule>
  </conditionalFormatting>
  <conditionalFormatting sqref="O35">
    <cfRule type="cellIs" dxfId="2054" priority="1332" operator="equal">
      <formula>"ACORDE A ITEM 5.2.1 (T.R.)"</formula>
    </cfRule>
  </conditionalFormatting>
  <conditionalFormatting sqref="Q35">
    <cfRule type="containsBlanks" dxfId="2053" priority="1333">
      <formula>LEN(TRIM(Q35))=0</formula>
    </cfRule>
  </conditionalFormatting>
  <conditionalFormatting sqref="Q35">
    <cfRule type="cellIs" dxfId="2052" priority="1334" operator="equal">
      <formula>"REQUERIMIENTOS SUBSANADOS"</formula>
    </cfRule>
  </conditionalFormatting>
  <conditionalFormatting sqref="Q35">
    <cfRule type="containsText" dxfId="2051" priority="1335" operator="containsText" text="NO SUBSANABLE">
      <formula>NOT(ISERROR(SEARCH(("NO SUBSANABLE"),(Q35))))</formula>
    </cfRule>
  </conditionalFormatting>
  <conditionalFormatting sqref="Q35">
    <cfRule type="containsText" dxfId="2050" priority="1336" operator="containsText" text="PENDIENTES POR SUBSANAR">
      <formula>NOT(ISERROR(SEARCH(("PENDIENTES POR SUBSANAR"),(Q35))))</formula>
    </cfRule>
  </conditionalFormatting>
  <conditionalFormatting sqref="Q35">
    <cfRule type="containsText" dxfId="2049" priority="1337" operator="containsText" text="SIN OBSERVACIÓN">
      <formula>NOT(ISERROR(SEARCH(("SIN OBSERVACIÓN"),(Q35))))</formula>
    </cfRule>
  </conditionalFormatting>
  <conditionalFormatting sqref="R35">
    <cfRule type="containsBlanks" dxfId="2048" priority="1338">
      <formula>LEN(TRIM(R35))=0</formula>
    </cfRule>
  </conditionalFormatting>
  <conditionalFormatting sqref="R35">
    <cfRule type="cellIs" dxfId="2047" priority="1339" operator="equal">
      <formula>"NO CUMPLEN CON LO SOLICITADO"</formula>
    </cfRule>
  </conditionalFormatting>
  <conditionalFormatting sqref="R35">
    <cfRule type="cellIs" dxfId="2046" priority="1340" operator="equal">
      <formula>"CUMPLEN CON LO SOLICITADO"</formula>
    </cfRule>
  </conditionalFormatting>
  <conditionalFormatting sqref="R35">
    <cfRule type="cellIs" dxfId="2045" priority="1341" operator="equal">
      <formula>"PENDIENTES"</formula>
    </cfRule>
  </conditionalFormatting>
  <conditionalFormatting sqref="R35">
    <cfRule type="cellIs" dxfId="2044" priority="1342" operator="equal">
      <formula>"NINGUNO"</formula>
    </cfRule>
  </conditionalFormatting>
  <conditionalFormatting sqref="H35">
    <cfRule type="notContainsBlanks" dxfId="2043" priority="1343">
      <formula>LEN(TRIM(H35))&gt;0</formula>
    </cfRule>
  </conditionalFormatting>
  <conditionalFormatting sqref="G35">
    <cfRule type="notContainsBlanks" dxfId="2042" priority="1344">
      <formula>LEN(TRIM(G35))&gt;0</formula>
    </cfRule>
  </conditionalFormatting>
  <conditionalFormatting sqref="F35 F38 F41">
    <cfRule type="notContainsBlanks" dxfId="2041" priority="1345">
      <formula>LEN(TRIM(F35))&gt;0</formula>
    </cfRule>
  </conditionalFormatting>
  <conditionalFormatting sqref="E35">
    <cfRule type="notContainsBlanks" dxfId="2040" priority="1346">
      <formula>LEN(TRIM(E35))&gt;0</formula>
    </cfRule>
  </conditionalFormatting>
  <conditionalFormatting sqref="D35">
    <cfRule type="notContainsBlanks" dxfId="2039" priority="1347">
      <formula>LEN(TRIM(D35))&gt;0</formula>
    </cfRule>
  </conditionalFormatting>
  <conditionalFormatting sqref="C35">
    <cfRule type="notContainsBlanks" dxfId="2038" priority="1348">
      <formula>LEN(TRIM(C35))&gt;0</formula>
    </cfRule>
  </conditionalFormatting>
  <conditionalFormatting sqref="I35">
    <cfRule type="notContainsBlanks" dxfId="2037" priority="1349">
      <formula>LEN(TRIM(I35))&gt;0</formula>
    </cfRule>
  </conditionalFormatting>
  <conditionalFormatting sqref="Q38 Q41">
    <cfRule type="containsBlanks" dxfId="2036" priority="1350">
      <formula>LEN(TRIM(Q38))=0</formula>
    </cfRule>
  </conditionalFormatting>
  <conditionalFormatting sqref="Q38 Q41">
    <cfRule type="cellIs" dxfId="2035" priority="1351" operator="equal">
      <formula>"REQUERIMIENTOS SUBSANADOS"</formula>
    </cfRule>
  </conditionalFormatting>
  <conditionalFormatting sqref="Q38 Q41">
    <cfRule type="containsText" dxfId="2034" priority="1352" operator="containsText" text="NO SUBSANABLE">
      <formula>NOT(ISERROR(SEARCH(("NO SUBSANABLE"),(Q38))))</formula>
    </cfRule>
  </conditionalFormatting>
  <conditionalFormatting sqref="Q38 Q41">
    <cfRule type="containsText" dxfId="2033" priority="1353" operator="containsText" text="PENDIENTES POR SUBSANAR">
      <formula>NOT(ISERROR(SEARCH(("PENDIENTES POR SUBSANAR"),(Q38))))</formula>
    </cfRule>
  </conditionalFormatting>
  <conditionalFormatting sqref="Q38 Q41">
    <cfRule type="containsText" dxfId="2032" priority="1354" operator="containsText" text="SIN OBSERVACIÓN">
      <formula>NOT(ISERROR(SEARCH(("SIN OBSERVACIÓN"),(Q38))))</formula>
    </cfRule>
  </conditionalFormatting>
  <conditionalFormatting sqref="R38 R41">
    <cfRule type="containsBlanks" dxfId="2031" priority="1355">
      <formula>LEN(TRIM(R38))=0</formula>
    </cfRule>
  </conditionalFormatting>
  <conditionalFormatting sqref="R38 R41">
    <cfRule type="cellIs" dxfId="2030" priority="1356" operator="equal">
      <formula>"NO CUMPLEN CON LO SOLICITADO"</formula>
    </cfRule>
  </conditionalFormatting>
  <conditionalFormatting sqref="R38 R41">
    <cfRule type="cellIs" dxfId="2029" priority="1357" operator="equal">
      <formula>"CUMPLEN CON LO SOLICITADO"</formula>
    </cfRule>
  </conditionalFormatting>
  <conditionalFormatting sqref="R38 R41">
    <cfRule type="cellIs" dxfId="2028" priority="1358" operator="equal">
      <formula>"PENDIENTES"</formula>
    </cfRule>
  </conditionalFormatting>
  <conditionalFormatting sqref="R38 R41">
    <cfRule type="cellIs" dxfId="2027" priority="1359" operator="equal">
      <formula>"NINGUNO"</formula>
    </cfRule>
  </conditionalFormatting>
  <conditionalFormatting sqref="H38 H41">
    <cfRule type="notContainsBlanks" dxfId="2026" priority="1360">
      <formula>LEN(TRIM(H38))&gt;0</formula>
    </cfRule>
  </conditionalFormatting>
  <conditionalFormatting sqref="G38 G41">
    <cfRule type="notContainsBlanks" dxfId="2025" priority="1361">
      <formula>LEN(TRIM(G38))&gt;0</formula>
    </cfRule>
  </conditionalFormatting>
  <conditionalFormatting sqref="E38 E41">
    <cfRule type="notContainsBlanks" dxfId="2024" priority="1362">
      <formula>LEN(TRIM(E38))&gt;0</formula>
    </cfRule>
  </conditionalFormatting>
  <conditionalFormatting sqref="D38 D41">
    <cfRule type="notContainsBlanks" dxfId="2023" priority="1363">
      <formula>LEN(TRIM(D38))&gt;0</formula>
    </cfRule>
  </conditionalFormatting>
  <conditionalFormatting sqref="C38 C41">
    <cfRule type="notContainsBlanks" dxfId="2022" priority="1364">
      <formula>LEN(TRIM(C38))&gt;0</formula>
    </cfRule>
  </conditionalFormatting>
  <conditionalFormatting sqref="I38 I41">
    <cfRule type="notContainsBlanks" dxfId="2021" priority="1365">
      <formula>LEN(TRIM(I38))&gt;0</formula>
    </cfRule>
  </conditionalFormatting>
  <conditionalFormatting sqref="N44">
    <cfRule type="expression" dxfId="2020" priority="1366">
      <formula>N44=" "</formula>
    </cfRule>
  </conditionalFormatting>
  <conditionalFormatting sqref="N44">
    <cfRule type="expression" dxfId="2019" priority="1367">
      <formula>N44="NO PRESENTÓ CERTIFICADO"</formula>
    </cfRule>
  </conditionalFormatting>
  <conditionalFormatting sqref="N44">
    <cfRule type="expression" dxfId="2018" priority="1368">
      <formula>N44="PRESENTÓ CERTIFICADO"</formula>
    </cfRule>
  </conditionalFormatting>
  <conditionalFormatting sqref="P44">
    <cfRule type="expression" dxfId="2017" priority="1369">
      <formula>Q44="NO SUBSANABLE"</formula>
    </cfRule>
  </conditionalFormatting>
  <conditionalFormatting sqref="P44">
    <cfRule type="expression" dxfId="2016" priority="1370">
      <formula>Q44="REQUERIMIENTOS SUBSANADOS"</formula>
    </cfRule>
  </conditionalFormatting>
  <conditionalFormatting sqref="P44">
    <cfRule type="expression" dxfId="2015" priority="1371">
      <formula>Q44="PENDIENTES POR SUBSANAR"</formula>
    </cfRule>
  </conditionalFormatting>
  <conditionalFormatting sqref="P44">
    <cfRule type="expression" dxfId="2014" priority="1372">
      <formula>Q44="SIN OBSERVACIÓN"</formula>
    </cfRule>
  </conditionalFormatting>
  <conditionalFormatting sqref="P44">
    <cfRule type="containsBlanks" dxfId="2013" priority="1373">
      <formula>LEN(TRIM(P44))=0</formula>
    </cfRule>
  </conditionalFormatting>
  <conditionalFormatting sqref="O44">
    <cfRule type="cellIs" dxfId="2012" priority="1374" operator="equal">
      <formula>"PENDIENTE POR DESCRIPCIÓN"</formula>
    </cfRule>
  </conditionalFormatting>
  <conditionalFormatting sqref="O44">
    <cfRule type="cellIs" dxfId="2011" priority="1375" operator="equal">
      <formula>"DESCRIPCIÓN INSUFICIENTE"</formula>
    </cfRule>
  </conditionalFormatting>
  <conditionalFormatting sqref="O44">
    <cfRule type="cellIs" dxfId="2010" priority="1376" operator="equal">
      <formula>"NO ESTÁ ACORDE A ITEM 5.2.1 (T.R.)"</formula>
    </cfRule>
  </conditionalFormatting>
  <conditionalFormatting sqref="O44">
    <cfRule type="cellIs" dxfId="2009" priority="1377" operator="equal">
      <formula>"ACORDE A ITEM 5.2.1 (T.R.)"</formula>
    </cfRule>
  </conditionalFormatting>
  <conditionalFormatting sqref="Q44">
    <cfRule type="containsBlanks" dxfId="2008" priority="1378">
      <formula>LEN(TRIM(Q44))=0</formula>
    </cfRule>
  </conditionalFormatting>
  <conditionalFormatting sqref="Q44">
    <cfRule type="cellIs" dxfId="2007" priority="1379" operator="equal">
      <formula>"REQUERIMIENTOS SUBSANADOS"</formula>
    </cfRule>
  </conditionalFormatting>
  <conditionalFormatting sqref="Q44">
    <cfRule type="containsText" dxfId="2006" priority="1380" operator="containsText" text="NO SUBSANABLE">
      <formula>NOT(ISERROR(SEARCH(("NO SUBSANABLE"),(Q44))))</formula>
    </cfRule>
  </conditionalFormatting>
  <conditionalFormatting sqref="Q44">
    <cfRule type="containsText" dxfId="2005" priority="1381" operator="containsText" text="PENDIENTES POR SUBSANAR">
      <formula>NOT(ISERROR(SEARCH(("PENDIENTES POR SUBSANAR"),(Q44))))</formula>
    </cfRule>
  </conditionalFormatting>
  <conditionalFormatting sqref="Q44">
    <cfRule type="containsText" dxfId="2004" priority="1382" operator="containsText" text="SIN OBSERVACIÓN">
      <formula>NOT(ISERROR(SEARCH(("SIN OBSERVACIÓN"),(Q44))))</formula>
    </cfRule>
  </conditionalFormatting>
  <conditionalFormatting sqref="R44">
    <cfRule type="containsBlanks" dxfId="2003" priority="1383">
      <formula>LEN(TRIM(R44))=0</formula>
    </cfRule>
  </conditionalFormatting>
  <conditionalFormatting sqref="R44">
    <cfRule type="cellIs" dxfId="2002" priority="1384" operator="equal">
      <formula>"NO CUMPLEN CON LO SOLICITADO"</formula>
    </cfRule>
  </conditionalFormatting>
  <conditionalFormatting sqref="R44">
    <cfRule type="cellIs" dxfId="2001" priority="1385" operator="equal">
      <formula>"CUMPLEN CON LO SOLICITADO"</formula>
    </cfRule>
  </conditionalFormatting>
  <conditionalFormatting sqref="R44">
    <cfRule type="cellIs" dxfId="2000" priority="1386" operator="equal">
      <formula>"PENDIENTES"</formula>
    </cfRule>
  </conditionalFormatting>
  <conditionalFormatting sqref="R44">
    <cfRule type="cellIs" dxfId="1999" priority="1387" operator="equal">
      <formula>"NINGUNO"</formula>
    </cfRule>
  </conditionalFormatting>
  <conditionalFormatting sqref="H44">
    <cfRule type="notContainsBlanks" dxfId="1998" priority="1388">
      <formula>LEN(TRIM(H44))&gt;0</formula>
    </cfRule>
  </conditionalFormatting>
  <conditionalFormatting sqref="G44">
    <cfRule type="notContainsBlanks" dxfId="1997" priority="1389">
      <formula>LEN(TRIM(G44))&gt;0</formula>
    </cfRule>
  </conditionalFormatting>
  <conditionalFormatting sqref="F44">
    <cfRule type="notContainsBlanks" dxfId="1996" priority="1390">
      <formula>LEN(TRIM(F44))&gt;0</formula>
    </cfRule>
  </conditionalFormatting>
  <conditionalFormatting sqref="E44">
    <cfRule type="notContainsBlanks" dxfId="1995" priority="1391">
      <formula>LEN(TRIM(E44))&gt;0</formula>
    </cfRule>
  </conditionalFormatting>
  <conditionalFormatting sqref="D44">
    <cfRule type="notContainsBlanks" dxfId="1994" priority="1392">
      <formula>LEN(TRIM(D44))&gt;0</formula>
    </cfRule>
  </conditionalFormatting>
  <conditionalFormatting sqref="C44">
    <cfRule type="notContainsBlanks" dxfId="1993" priority="1393">
      <formula>LEN(TRIM(C44))&gt;0</formula>
    </cfRule>
  </conditionalFormatting>
  <conditionalFormatting sqref="I44">
    <cfRule type="notContainsBlanks" dxfId="1992" priority="1394">
      <formula>LEN(TRIM(I44))&gt;0</formula>
    </cfRule>
  </conditionalFormatting>
  <conditionalFormatting sqref="T35">
    <cfRule type="cellIs" dxfId="1991" priority="1395" operator="equal">
      <formula>"NO"</formula>
    </cfRule>
  </conditionalFormatting>
  <conditionalFormatting sqref="T35">
    <cfRule type="cellIs" dxfId="1990" priority="1396" operator="equal">
      <formula>"SI"</formula>
    </cfRule>
  </conditionalFormatting>
  <conditionalFormatting sqref="S38 S41 S44">
    <cfRule type="cellIs" dxfId="1989" priority="1397" operator="greaterThan">
      <formula>0</formula>
    </cfRule>
  </conditionalFormatting>
  <conditionalFormatting sqref="S38 S41 S44">
    <cfRule type="cellIs" dxfId="1988" priority="1398" operator="equal">
      <formula>0</formula>
    </cfRule>
  </conditionalFormatting>
  <conditionalFormatting sqref="N47">
    <cfRule type="expression" dxfId="1987" priority="1399">
      <formula>N47=" "</formula>
    </cfRule>
  </conditionalFormatting>
  <conditionalFormatting sqref="N47">
    <cfRule type="expression" dxfId="1986" priority="1400">
      <formula>N47="NO PRESENTÓ CERTIFICADO"</formula>
    </cfRule>
  </conditionalFormatting>
  <conditionalFormatting sqref="N47">
    <cfRule type="expression" dxfId="1985" priority="1401">
      <formula>N47="PRESENTÓ CERTIFICADO"</formula>
    </cfRule>
  </conditionalFormatting>
  <conditionalFormatting sqref="P47">
    <cfRule type="expression" dxfId="1984" priority="1402">
      <formula>Q47="NO SUBSANABLE"</formula>
    </cfRule>
  </conditionalFormatting>
  <conditionalFormatting sqref="P47">
    <cfRule type="expression" dxfId="1983" priority="1403">
      <formula>Q47="REQUERIMIENTOS SUBSANADOS"</formula>
    </cfRule>
  </conditionalFormatting>
  <conditionalFormatting sqref="P47">
    <cfRule type="expression" dxfId="1982" priority="1404">
      <formula>Q47="PENDIENTES POR SUBSANAR"</formula>
    </cfRule>
  </conditionalFormatting>
  <conditionalFormatting sqref="P47">
    <cfRule type="expression" dxfId="1981" priority="1405">
      <formula>Q47="SIN OBSERVACIÓN"</formula>
    </cfRule>
  </conditionalFormatting>
  <conditionalFormatting sqref="P47">
    <cfRule type="containsBlanks" dxfId="1980" priority="1406">
      <formula>LEN(TRIM(P47))=0</formula>
    </cfRule>
  </conditionalFormatting>
  <conditionalFormatting sqref="O47">
    <cfRule type="cellIs" dxfId="1979" priority="1407" operator="equal">
      <formula>"PENDIENTE POR DESCRIPCIÓN"</formula>
    </cfRule>
  </conditionalFormatting>
  <conditionalFormatting sqref="O47">
    <cfRule type="cellIs" dxfId="1978" priority="1408" operator="equal">
      <formula>"DESCRIPCIÓN INSUFICIENTE"</formula>
    </cfRule>
  </conditionalFormatting>
  <conditionalFormatting sqref="O47">
    <cfRule type="cellIs" dxfId="1977" priority="1409" operator="equal">
      <formula>"NO ESTÁ ACORDE A ITEM 5.2.1 (T.R.)"</formula>
    </cfRule>
  </conditionalFormatting>
  <conditionalFormatting sqref="O47">
    <cfRule type="cellIs" dxfId="1976" priority="1410" operator="equal">
      <formula>"ACORDE A ITEM 5.2.1 (T.R.)"</formula>
    </cfRule>
  </conditionalFormatting>
  <conditionalFormatting sqref="Q47">
    <cfRule type="containsBlanks" dxfId="1975" priority="1411">
      <formula>LEN(TRIM(Q47))=0</formula>
    </cfRule>
  </conditionalFormatting>
  <conditionalFormatting sqref="Q47">
    <cfRule type="cellIs" dxfId="1974" priority="1412" operator="equal">
      <formula>"REQUERIMIENTOS SUBSANADOS"</formula>
    </cfRule>
  </conditionalFormatting>
  <conditionalFormatting sqref="Q47">
    <cfRule type="containsText" dxfId="1973" priority="1413" operator="containsText" text="NO SUBSANABLE">
      <formula>NOT(ISERROR(SEARCH(("NO SUBSANABLE"),(Q47))))</formula>
    </cfRule>
  </conditionalFormatting>
  <conditionalFormatting sqref="Q47">
    <cfRule type="containsText" dxfId="1972" priority="1414" operator="containsText" text="PENDIENTES POR SUBSANAR">
      <formula>NOT(ISERROR(SEARCH(("PENDIENTES POR SUBSANAR"),(Q47))))</formula>
    </cfRule>
  </conditionalFormatting>
  <conditionalFormatting sqref="Q47">
    <cfRule type="containsText" dxfId="1971" priority="1415" operator="containsText" text="SIN OBSERVACIÓN">
      <formula>NOT(ISERROR(SEARCH(("SIN OBSERVACIÓN"),(Q47))))</formula>
    </cfRule>
  </conditionalFormatting>
  <conditionalFormatting sqref="R47">
    <cfRule type="containsBlanks" dxfId="1970" priority="1416">
      <formula>LEN(TRIM(R47))=0</formula>
    </cfRule>
  </conditionalFormatting>
  <conditionalFormatting sqref="R47">
    <cfRule type="cellIs" dxfId="1969" priority="1417" operator="equal">
      <formula>"NO CUMPLEN CON LO SOLICITADO"</formula>
    </cfRule>
  </conditionalFormatting>
  <conditionalFormatting sqref="R47">
    <cfRule type="cellIs" dxfId="1968" priority="1418" operator="equal">
      <formula>"CUMPLEN CON LO SOLICITADO"</formula>
    </cfRule>
  </conditionalFormatting>
  <conditionalFormatting sqref="R47">
    <cfRule type="cellIs" dxfId="1967" priority="1419" operator="equal">
      <formula>"PENDIENTES"</formula>
    </cfRule>
  </conditionalFormatting>
  <conditionalFormatting sqref="R47">
    <cfRule type="cellIs" dxfId="1966" priority="1420" operator="equal">
      <formula>"NINGUNO"</formula>
    </cfRule>
  </conditionalFormatting>
  <conditionalFormatting sqref="H47">
    <cfRule type="notContainsBlanks" dxfId="1965" priority="1421">
      <formula>LEN(TRIM(H47))&gt;0</formula>
    </cfRule>
  </conditionalFormatting>
  <conditionalFormatting sqref="G47">
    <cfRule type="notContainsBlanks" dxfId="1964" priority="1422">
      <formula>LEN(TRIM(G47))&gt;0</formula>
    </cfRule>
  </conditionalFormatting>
  <conditionalFormatting sqref="F47">
    <cfRule type="notContainsBlanks" dxfId="1963" priority="1423">
      <formula>LEN(TRIM(F47))&gt;0</formula>
    </cfRule>
  </conditionalFormatting>
  <conditionalFormatting sqref="E47">
    <cfRule type="notContainsBlanks" dxfId="1962" priority="1424">
      <formula>LEN(TRIM(E47))&gt;0</formula>
    </cfRule>
  </conditionalFormatting>
  <conditionalFormatting sqref="D47">
    <cfRule type="notContainsBlanks" dxfId="1961" priority="1425">
      <formula>LEN(TRIM(D47))&gt;0</formula>
    </cfRule>
  </conditionalFormatting>
  <conditionalFormatting sqref="C47">
    <cfRule type="notContainsBlanks" dxfId="1960" priority="1426">
      <formula>LEN(TRIM(C47))&gt;0</formula>
    </cfRule>
  </conditionalFormatting>
  <conditionalFormatting sqref="I47">
    <cfRule type="notContainsBlanks" dxfId="1959" priority="1427">
      <formula>LEN(TRIM(I47))&gt;0</formula>
    </cfRule>
  </conditionalFormatting>
  <conditionalFormatting sqref="S47">
    <cfRule type="cellIs" dxfId="1958" priority="1428" operator="greaterThan">
      <formula>0</formula>
    </cfRule>
  </conditionalFormatting>
  <conditionalFormatting sqref="S47">
    <cfRule type="cellIs" dxfId="1957" priority="1429" operator="equal">
      <formula>0</formula>
    </cfRule>
  </conditionalFormatting>
  <conditionalFormatting sqref="N57">
    <cfRule type="expression" dxfId="1956" priority="1430">
      <formula>N57=" "</formula>
    </cfRule>
  </conditionalFormatting>
  <conditionalFormatting sqref="N57">
    <cfRule type="expression" dxfId="1955" priority="1431">
      <formula>N57="NO PRESENTÓ CERTIFICADO"</formula>
    </cfRule>
  </conditionalFormatting>
  <conditionalFormatting sqref="N57">
    <cfRule type="expression" dxfId="1954" priority="1432">
      <formula>N57="PRESENTÓ CERTIFICADO"</formula>
    </cfRule>
  </conditionalFormatting>
  <conditionalFormatting sqref="S57 S60 S63">
    <cfRule type="cellIs" dxfId="1953" priority="1433" operator="greaterThan">
      <formula>0</formula>
    </cfRule>
  </conditionalFormatting>
  <conditionalFormatting sqref="S57 S60 S63">
    <cfRule type="cellIs" dxfId="1952" priority="1434" operator="equal">
      <formula>0</formula>
    </cfRule>
  </conditionalFormatting>
  <conditionalFormatting sqref="P57">
    <cfRule type="expression" dxfId="1951" priority="1435">
      <formula>Q57="NO SUBSANABLE"</formula>
    </cfRule>
  </conditionalFormatting>
  <conditionalFormatting sqref="P57">
    <cfRule type="expression" dxfId="1950" priority="1436">
      <formula>Q57="REQUERIMIENTOS SUBSANADOS"</formula>
    </cfRule>
  </conditionalFormatting>
  <conditionalFormatting sqref="P57">
    <cfRule type="expression" dxfId="1949" priority="1437">
      <formula>Q57="PENDIENTES POR SUBSANAR"</formula>
    </cfRule>
  </conditionalFormatting>
  <conditionalFormatting sqref="P57">
    <cfRule type="expression" dxfId="1948" priority="1438">
      <formula>Q57="SIN OBSERVACIÓN"</formula>
    </cfRule>
  </conditionalFormatting>
  <conditionalFormatting sqref="P57">
    <cfRule type="containsBlanks" dxfId="1947" priority="1439">
      <formula>LEN(TRIM(P57))=0</formula>
    </cfRule>
  </conditionalFormatting>
  <conditionalFormatting sqref="O57">
    <cfRule type="cellIs" dxfId="1946" priority="1440" operator="equal">
      <formula>"PENDIENTE POR DESCRIPCIÓN"</formula>
    </cfRule>
  </conditionalFormatting>
  <conditionalFormatting sqref="O57">
    <cfRule type="cellIs" dxfId="1945" priority="1441" operator="equal">
      <formula>"DESCRIPCIÓN INSUFICIENTE"</formula>
    </cfRule>
  </conditionalFormatting>
  <conditionalFormatting sqref="O57">
    <cfRule type="cellIs" dxfId="1944" priority="1442" operator="equal">
      <formula>"NO ESTÁ ACORDE A ITEM 5.2.1 (T.R.)"</formula>
    </cfRule>
  </conditionalFormatting>
  <conditionalFormatting sqref="O57">
    <cfRule type="cellIs" dxfId="1943" priority="1443" operator="equal">
      <formula>"ACORDE A ITEM 5.2.1 (T.R.)"</formula>
    </cfRule>
  </conditionalFormatting>
  <conditionalFormatting sqref="Q57">
    <cfRule type="containsBlanks" dxfId="1942" priority="1444">
      <formula>LEN(TRIM(Q57))=0</formula>
    </cfRule>
  </conditionalFormatting>
  <conditionalFormatting sqref="Q57">
    <cfRule type="cellIs" dxfId="1941" priority="1445" operator="equal">
      <formula>"REQUERIMIENTOS SUBSANADOS"</formula>
    </cfRule>
  </conditionalFormatting>
  <conditionalFormatting sqref="Q57">
    <cfRule type="containsText" dxfId="1940" priority="1446" operator="containsText" text="NO SUBSANABLE">
      <formula>NOT(ISERROR(SEARCH(("NO SUBSANABLE"),(Q57))))</formula>
    </cfRule>
  </conditionalFormatting>
  <conditionalFormatting sqref="Q57">
    <cfRule type="containsText" dxfId="1939" priority="1447" operator="containsText" text="PENDIENTES POR SUBSANAR">
      <formula>NOT(ISERROR(SEARCH(("PENDIENTES POR SUBSANAR"),(Q57))))</formula>
    </cfRule>
  </conditionalFormatting>
  <conditionalFormatting sqref="Q57">
    <cfRule type="containsText" dxfId="1938" priority="1448" operator="containsText" text="SIN OBSERVACIÓN">
      <formula>NOT(ISERROR(SEARCH(("SIN OBSERVACIÓN"),(Q57))))</formula>
    </cfRule>
  </conditionalFormatting>
  <conditionalFormatting sqref="R57">
    <cfRule type="containsBlanks" dxfId="1937" priority="1449">
      <formula>LEN(TRIM(R57))=0</formula>
    </cfRule>
  </conditionalFormatting>
  <conditionalFormatting sqref="R57">
    <cfRule type="cellIs" dxfId="1936" priority="1450" operator="equal">
      <formula>"NO CUMPLEN CON LO SOLICITADO"</formula>
    </cfRule>
  </conditionalFormatting>
  <conditionalFormatting sqref="R57">
    <cfRule type="cellIs" dxfId="1935" priority="1451" operator="equal">
      <formula>"CUMPLEN CON LO SOLICITADO"</formula>
    </cfRule>
  </conditionalFormatting>
  <conditionalFormatting sqref="R57">
    <cfRule type="cellIs" dxfId="1934" priority="1452" operator="equal">
      <formula>"PENDIENTES"</formula>
    </cfRule>
  </conditionalFormatting>
  <conditionalFormatting sqref="R57">
    <cfRule type="cellIs" dxfId="1933" priority="1453" operator="equal">
      <formula>"NINGUNO"</formula>
    </cfRule>
  </conditionalFormatting>
  <conditionalFormatting sqref="H57">
    <cfRule type="notContainsBlanks" dxfId="1932" priority="1454">
      <formula>LEN(TRIM(H57))&gt;0</formula>
    </cfRule>
  </conditionalFormatting>
  <conditionalFormatting sqref="G57">
    <cfRule type="notContainsBlanks" dxfId="1931" priority="1455">
      <formula>LEN(TRIM(G57))&gt;0</formula>
    </cfRule>
  </conditionalFormatting>
  <conditionalFormatting sqref="F57 F60 F63">
    <cfRule type="notContainsBlanks" dxfId="1930" priority="1456">
      <formula>LEN(TRIM(F57))&gt;0</formula>
    </cfRule>
  </conditionalFormatting>
  <conditionalFormatting sqref="E57">
    <cfRule type="notContainsBlanks" dxfId="1929" priority="1457">
      <formula>LEN(TRIM(E57))&gt;0</formula>
    </cfRule>
  </conditionalFormatting>
  <conditionalFormatting sqref="D57">
    <cfRule type="notContainsBlanks" dxfId="1928" priority="1458">
      <formula>LEN(TRIM(D57))&gt;0</formula>
    </cfRule>
  </conditionalFormatting>
  <conditionalFormatting sqref="C57">
    <cfRule type="notContainsBlanks" dxfId="1927" priority="1459">
      <formula>LEN(TRIM(C57))&gt;0</formula>
    </cfRule>
  </conditionalFormatting>
  <conditionalFormatting sqref="I57">
    <cfRule type="notContainsBlanks" dxfId="1926" priority="1460">
      <formula>LEN(TRIM(I57))&gt;0</formula>
    </cfRule>
  </conditionalFormatting>
  <conditionalFormatting sqref="N60 N63">
    <cfRule type="expression" dxfId="1925" priority="1461">
      <formula>N60=" "</formula>
    </cfRule>
  </conditionalFormatting>
  <conditionalFormatting sqref="N60 N63">
    <cfRule type="expression" dxfId="1924" priority="1462">
      <formula>N60="NO PRESENTÓ CERTIFICADO"</formula>
    </cfRule>
  </conditionalFormatting>
  <conditionalFormatting sqref="N60 N63">
    <cfRule type="expression" dxfId="1923" priority="1463">
      <formula>N60="PRESENTÓ CERTIFICADO"</formula>
    </cfRule>
  </conditionalFormatting>
  <conditionalFormatting sqref="P60 P63">
    <cfRule type="expression" dxfId="1922" priority="1464">
      <formula>Q60="NO SUBSANABLE"</formula>
    </cfRule>
  </conditionalFormatting>
  <conditionalFormatting sqref="P60 P63">
    <cfRule type="expression" dxfId="1921" priority="1465">
      <formula>Q60="REQUERIMIENTOS SUBSANADOS"</formula>
    </cfRule>
  </conditionalFormatting>
  <conditionalFormatting sqref="P60 P63">
    <cfRule type="expression" dxfId="1920" priority="1466">
      <formula>Q60="PENDIENTES POR SUBSANAR"</formula>
    </cfRule>
  </conditionalFormatting>
  <conditionalFormatting sqref="P60 P63">
    <cfRule type="expression" dxfId="1919" priority="1467">
      <formula>Q60="SIN OBSERVACIÓN"</formula>
    </cfRule>
  </conditionalFormatting>
  <conditionalFormatting sqref="P60 P63">
    <cfRule type="containsBlanks" dxfId="1918" priority="1468">
      <formula>LEN(TRIM(P60))=0</formula>
    </cfRule>
  </conditionalFormatting>
  <conditionalFormatting sqref="O60 O63">
    <cfRule type="cellIs" dxfId="1917" priority="1469" operator="equal">
      <formula>"PENDIENTE POR DESCRIPCIÓN"</formula>
    </cfRule>
  </conditionalFormatting>
  <conditionalFormatting sqref="O60 O63">
    <cfRule type="cellIs" dxfId="1916" priority="1470" operator="equal">
      <formula>"DESCRIPCIÓN INSUFICIENTE"</formula>
    </cfRule>
  </conditionalFormatting>
  <conditionalFormatting sqref="O60 O63">
    <cfRule type="cellIs" dxfId="1915" priority="1471" operator="equal">
      <formula>"NO ESTÁ ACORDE A ITEM 5.2.1 (T.R.)"</formula>
    </cfRule>
  </conditionalFormatting>
  <conditionalFormatting sqref="O60 O63">
    <cfRule type="cellIs" dxfId="1914" priority="1472" operator="equal">
      <formula>"ACORDE A ITEM 5.2.1 (T.R.)"</formula>
    </cfRule>
  </conditionalFormatting>
  <conditionalFormatting sqref="Q60 Q63">
    <cfRule type="containsBlanks" dxfId="1913" priority="1473">
      <formula>LEN(TRIM(Q60))=0</formula>
    </cfRule>
  </conditionalFormatting>
  <conditionalFormatting sqref="Q60 Q63">
    <cfRule type="cellIs" dxfId="1912" priority="1474" operator="equal">
      <formula>"REQUERIMIENTOS SUBSANADOS"</formula>
    </cfRule>
  </conditionalFormatting>
  <conditionalFormatting sqref="Q60 Q63">
    <cfRule type="containsText" dxfId="1911" priority="1475" operator="containsText" text="NO SUBSANABLE">
      <formula>NOT(ISERROR(SEARCH(("NO SUBSANABLE"),(Q60))))</formula>
    </cfRule>
  </conditionalFormatting>
  <conditionalFormatting sqref="Q60 Q63">
    <cfRule type="containsText" dxfId="1910" priority="1476" operator="containsText" text="PENDIENTES POR SUBSANAR">
      <formula>NOT(ISERROR(SEARCH(("PENDIENTES POR SUBSANAR"),(Q60))))</formula>
    </cfRule>
  </conditionalFormatting>
  <conditionalFormatting sqref="Q60 Q63">
    <cfRule type="containsText" dxfId="1909" priority="1477" operator="containsText" text="SIN OBSERVACIÓN">
      <formula>NOT(ISERROR(SEARCH(("SIN OBSERVACIÓN"),(Q60))))</formula>
    </cfRule>
  </conditionalFormatting>
  <conditionalFormatting sqref="R60 R63">
    <cfRule type="containsBlanks" dxfId="1908" priority="1478">
      <formula>LEN(TRIM(R60))=0</formula>
    </cfRule>
  </conditionalFormatting>
  <conditionalFormatting sqref="R60 R63">
    <cfRule type="cellIs" dxfId="1907" priority="1479" operator="equal">
      <formula>"NO CUMPLEN CON LO SOLICITADO"</formula>
    </cfRule>
  </conditionalFormatting>
  <conditionalFormatting sqref="R60 R63">
    <cfRule type="cellIs" dxfId="1906" priority="1480" operator="equal">
      <formula>"CUMPLEN CON LO SOLICITADO"</formula>
    </cfRule>
  </conditionalFormatting>
  <conditionalFormatting sqref="R60 R63">
    <cfRule type="cellIs" dxfId="1905" priority="1481" operator="equal">
      <formula>"PENDIENTES"</formula>
    </cfRule>
  </conditionalFormatting>
  <conditionalFormatting sqref="R60 R63">
    <cfRule type="cellIs" dxfId="1904" priority="1482" operator="equal">
      <formula>"NINGUNO"</formula>
    </cfRule>
  </conditionalFormatting>
  <conditionalFormatting sqref="H60 H63">
    <cfRule type="notContainsBlanks" dxfId="1903" priority="1483">
      <formula>LEN(TRIM(H60))&gt;0</formula>
    </cfRule>
  </conditionalFormatting>
  <conditionalFormatting sqref="G60 G63">
    <cfRule type="notContainsBlanks" dxfId="1902" priority="1484">
      <formula>LEN(TRIM(G60))&gt;0</formula>
    </cfRule>
  </conditionalFormatting>
  <conditionalFormatting sqref="E60 E63">
    <cfRule type="notContainsBlanks" dxfId="1901" priority="1485">
      <formula>LEN(TRIM(E60))&gt;0</formula>
    </cfRule>
  </conditionalFormatting>
  <conditionalFormatting sqref="D60 D63">
    <cfRule type="notContainsBlanks" dxfId="1900" priority="1486">
      <formula>LEN(TRIM(D60))&gt;0</formula>
    </cfRule>
  </conditionalFormatting>
  <conditionalFormatting sqref="C60 C63">
    <cfRule type="notContainsBlanks" dxfId="1899" priority="1487">
      <formula>LEN(TRIM(C60))&gt;0</formula>
    </cfRule>
  </conditionalFormatting>
  <conditionalFormatting sqref="I60 I63">
    <cfRule type="notContainsBlanks" dxfId="1898" priority="1488">
      <formula>LEN(TRIM(I60))&gt;0</formula>
    </cfRule>
  </conditionalFormatting>
  <conditionalFormatting sqref="N66">
    <cfRule type="expression" dxfId="1897" priority="1489">
      <formula>N66=" "</formula>
    </cfRule>
  </conditionalFormatting>
  <conditionalFormatting sqref="N66">
    <cfRule type="expression" dxfId="1896" priority="1490">
      <formula>N66="NO PRESENTÓ CERTIFICADO"</formula>
    </cfRule>
  </conditionalFormatting>
  <conditionalFormatting sqref="N66">
    <cfRule type="expression" dxfId="1895" priority="1491">
      <formula>N66="PRESENTÓ CERTIFICADO"</formula>
    </cfRule>
  </conditionalFormatting>
  <conditionalFormatting sqref="O66">
    <cfRule type="cellIs" dxfId="1894" priority="1492" operator="equal">
      <formula>"PENDIENTE POR DESCRIPCIÓN"</formula>
    </cfRule>
  </conditionalFormatting>
  <conditionalFormatting sqref="O66">
    <cfRule type="cellIs" dxfId="1893" priority="1493" operator="equal">
      <formula>"DESCRIPCIÓN INSUFICIENTE"</formula>
    </cfRule>
  </conditionalFormatting>
  <conditionalFormatting sqref="O66">
    <cfRule type="cellIs" dxfId="1892" priority="1494" operator="equal">
      <formula>"NO ESTÁ ACORDE A ITEM 5.2.1 (T.R.)"</formula>
    </cfRule>
  </conditionalFormatting>
  <conditionalFormatting sqref="O66">
    <cfRule type="cellIs" dxfId="1891" priority="1495" operator="equal">
      <formula>"ACORDE A ITEM 5.2.1 (T.R.)"</formula>
    </cfRule>
  </conditionalFormatting>
  <conditionalFormatting sqref="R66">
    <cfRule type="containsBlanks" dxfId="1890" priority="1496">
      <formula>LEN(TRIM(R66))=0</formula>
    </cfRule>
  </conditionalFormatting>
  <conditionalFormatting sqref="R66">
    <cfRule type="cellIs" dxfId="1889" priority="1497" operator="equal">
      <formula>"NO CUMPLEN CON LO SOLICITADO"</formula>
    </cfRule>
  </conditionalFormatting>
  <conditionalFormatting sqref="R66">
    <cfRule type="cellIs" dxfId="1888" priority="1498" operator="equal">
      <formula>"CUMPLEN CON LO SOLICITADO"</formula>
    </cfRule>
  </conditionalFormatting>
  <conditionalFormatting sqref="R66">
    <cfRule type="cellIs" dxfId="1887" priority="1499" operator="equal">
      <formula>"PENDIENTES"</formula>
    </cfRule>
  </conditionalFormatting>
  <conditionalFormatting sqref="R66">
    <cfRule type="cellIs" dxfId="1886" priority="1500" operator="equal">
      <formula>"NINGUNO"</formula>
    </cfRule>
  </conditionalFormatting>
  <conditionalFormatting sqref="H66">
    <cfRule type="notContainsBlanks" dxfId="1885" priority="1501">
      <formula>LEN(TRIM(H66))&gt;0</formula>
    </cfRule>
  </conditionalFormatting>
  <conditionalFormatting sqref="G66">
    <cfRule type="notContainsBlanks" dxfId="1884" priority="1502">
      <formula>LEN(TRIM(G66))&gt;0</formula>
    </cfRule>
  </conditionalFormatting>
  <conditionalFormatting sqref="F66">
    <cfRule type="notContainsBlanks" dxfId="1883" priority="1503">
      <formula>LEN(TRIM(F66))&gt;0</formula>
    </cfRule>
  </conditionalFormatting>
  <conditionalFormatting sqref="E66">
    <cfRule type="notContainsBlanks" dxfId="1882" priority="1504">
      <formula>LEN(TRIM(E66))&gt;0</formula>
    </cfRule>
  </conditionalFormatting>
  <conditionalFormatting sqref="D66">
    <cfRule type="notContainsBlanks" dxfId="1881" priority="1505">
      <formula>LEN(TRIM(D66))&gt;0</formula>
    </cfRule>
  </conditionalFormatting>
  <conditionalFormatting sqref="C66">
    <cfRule type="notContainsBlanks" dxfId="1880" priority="1506">
      <formula>LEN(TRIM(C66))&gt;0</formula>
    </cfRule>
  </conditionalFormatting>
  <conditionalFormatting sqref="I66">
    <cfRule type="notContainsBlanks" dxfId="1879" priority="1507">
      <formula>LEN(TRIM(I66))&gt;0</formula>
    </cfRule>
  </conditionalFormatting>
  <conditionalFormatting sqref="T57">
    <cfRule type="cellIs" dxfId="1878" priority="1508" operator="equal">
      <formula>"NO"</formula>
    </cfRule>
  </conditionalFormatting>
  <conditionalFormatting sqref="T57">
    <cfRule type="cellIs" dxfId="1877" priority="1509" operator="equal">
      <formula>"SI"</formula>
    </cfRule>
  </conditionalFormatting>
  <conditionalFormatting sqref="S60 S63 S66">
    <cfRule type="cellIs" dxfId="1876" priority="1510" operator="greaterThan">
      <formula>0</formula>
    </cfRule>
  </conditionalFormatting>
  <conditionalFormatting sqref="S60 S63 S66">
    <cfRule type="cellIs" dxfId="1875" priority="1511" operator="equal">
      <formula>0</formula>
    </cfRule>
  </conditionalFormatting>
  <conditionalFormatting sqref="N69">
    <cfRule type="expression" dxfId="1874" priority="1512">
      <formula>N69=" "</formula>
    </cfRule>
  </conditionalFormatting>
  <conditionalFormatting sqref="N69">
    <cfRule type="expression" dxfId="1873" priority="1513">
      <formula>N69="NO PRESENTÓ CERTIFICADO"</formula>
    </cfRule>
  </conditionalFormatting>
  <conditionalFormatting sqref="N69">
    <cfRule type="expression" dxfId="1872" priority="1514">
      <formula>N69="PRESENTÓ CERTIFICADO"</formula>
    </cfRule>
  </conditionalFormatting>
  <conditionalFormatting sqref="P69">
    <cfRule type="expression" dxfId="1871" priority="1515">
      <formula>Q69="NO SUBSANABLE"</formula>
    </cfRule>
  </conditionalFormatting>
  <conditionalFormatting sqref="P69">
    <cfRule type="expression" dxfId="1870" priority="1516">
      <formula>Q69="REQUERIMIENTOS SUBSANADOS"</formula>
    </cfRule>
  </conditionalFormatting>
  <conditionalFormatting sqref="P69">
    <cfRule type="expression" dxfId="1869" priority="1517">
      <formula>Q69="PENDIENTES POR SUBSANAR"</formula>
    </cfRule>
  </conditionalFormatting>
  <conditionalFormatting sqref="P69">
    <cfRule type="expression" dxfId="1868" priority="1518">
      <formula>Q69="SIN OBSERVACIÓN"</formula>
    </cfRule>
  </conditionalFormatting>
  <conditionalFormatting sqref="P69">
    <cfRule type="containsBlanks" dxfId="1867" priority="1519">
      <formula>LEN(TRIM(P69))=0</formula>
    </cfRule>
  </conditionalFormatting>
  <conditionalFormatting sqref="O69">
    <cfRule type="cellIs" dxfId="1866" priority="1520" operator="equal">
      <formula>"PENDIENTE POR DESCRIPCIÓN"</formula>
    </cfRule>
  </conditionalFormatting>
  <conditionalFormatting sqref="O69">
    <cfRule type="cellIs" dxfId="1865" priority="1521" operator="equal">
      <formula>"DESCRIPCIÓN INSUFICIENTE"</formula>
    </cfRule>
  </conditionalFormatting>
  <conditionalFormatting sqref="O69">
    <cfRule type="cellIs" dxfId="1864" priority="1522" operator="equal">
      <formula>"NO ESTÁ ACORDE A ITEM 5.2.1 (T.R.)"</formula>
    </cfRule>
  </conditionalFormatting>
  <conditionalFormatting sqref="O69">
    <cfRule type="cellIs" dxfId="1863" priority="1523" operator="equal">
      <formula>"ACORDE A ITEM 5.2.1 (T.R.)"</formula>
    </cfRule>
  </conditionalFormatting>
  <conditionalFormatting sqref="Q69">
    <cfRule type="containsBlanks" dxfId="1862" priority="1524">
      <formula>LEN(TRIM(Q69))=0</formula>
    </cfRule>
  </conditionalFormatting>
  <conditionalFormatting sqref="Q69">
    <cfRule type="cellIs" dxfId="1861" priority="1525" operator="equal">
      <formula>"REQUERIMIENTOS SUBSANADOS"</formula>
    </cfRule>
  </conditionalFormatting>
  <conditionalFormatting sqref="Q69">
    <cfRule type="containsText" dxfId="1860" priority="1526" operator="containsText" text="NO SUBSANABLE">
      <formula>NOT(ISERROR(SEARCH(("NO SUBSANABLE"),(Q69))))</formula>
    </cfRule>
  </conditionalFormatting>
  <conditionalFormatting sqref="Q69">
    <cfRule type="containsText" dxfId="1859" priority="1527" operator="containsText" text="PENDIENTES POR SUBSANAR">
      <formula>NOT(ISERROR(SEARCH(("PENDIENTES POR SUBSANAR"),(Q69))))</formula>
    </cfRule>
  </conditionalFormatting>
  <conditionalFormatting sqref="Q69">
    <cfRule type="containsText" dxfId="1858" priority="1528" operator="containsText" text="SIN OBSERVACIÓN">
      <formula>NOT(ISERROR(SEARCH(("SIN OBSERVACIÓN"),(Q69))))</formula>
    </cfRule>
  </conditionalFormatting>
  <conditionalFormatting sqref="R69">
    <cfRule type="containsBlanks" dxfId="1857" priority="1529">
      <formula>LEN(TRIM(R69))=0</formula>
    </cfRule>
  </conditionalFormatting>
  <conditionalFormatting sqref="R69">
    <cfRule type="cellIs" dxfId="1856" priority="1530" operator="equal">
      <formula>"NO CUMPLEN CON LO SOLICITADO"</formula>
    </cfRule>
  </conditionalFormatting>
  <conditionalFormatting sqref="R69">
    <cfRule type="cellIs" dxfId="1855" priority="1531" operator="equal">
      <formula>"CUMPLEN CON LO SOLICITADO"</formula>
    </cfRule>
  </conditionalFormatting>
  <conditionalFormatting sqref="R69">
    <cfRule type="cellIs" dxfId="1854" priority="1532" operator="equal">
      <formula>"PENDIENTES"</formula>
    </cfRule>
  </conditionalFormatting>
  <conditionalFormatting sqref="R69">
    <cfRule type="cellIs" dxfId="1853" priority="1533" operator="equal">
      <formula>"NINGUNO"</formula>
    </cfRule>
  </conditionalFormatting>
  <conditionalFormatting sqref="H69">
    <cfRule type="notContainsBlanks" dxfId="1852" priority="1534">
      <formula>LEN(TRIM(H69))&gt;0</formula>
    </cfRule>
  </conditionalFormatting>
  <conditionalFormatting sqref="G69">
    <cfRule type="notContainsBlanks" dxfId="1851" priority="1535">
      <formula>LEN(TRIM(G69))&gt;0</formula>
    </cfRule>
  </conditionalFormatting>
  <conditionalFormatting sqref="F69">
    <cfRule type="notContainsBlanks" dxfId="1850" priority="1536">
      <formula>LEN(TRIM(F69))&gt;0</formula>
    </cfRule>
  </conditionalFormatting>
  <conditionalFormatting sqref="E69">
    <cfRule type="notContainsBlanks" dxfId="1849" priority="1537">
      <formula>LEN(TRIM(E69))&gt;0</formula>
    </cfRule>
  </conditionalFormatting>
  <conditionalFormatting sqref="D69">
    <cfRule type="notContainsBlanks" dxfId="1848" priority="1538">
      <formula>LEN(TRIM(D69))&gt;0</formula>
    </cfRule>
  </conditionalFormatting>
  <conditionalFormatting sqref="C69">
    <cfRule type="notContainsBlanks" dxfId="1847" priority="1539">
      <formula>LEN(TRIM(C69))&gt;0</formula>
    </cfRule>
  </conditionalFormatting>
  <conditionalFormatting sqref="I69">
    <cfRule type="notContainsBlanks" dxfId="1846" priority="1540">
      <formula>LEN(TRIM(I69))&gt;0</formula>
    </cfRule>
  </conditionalFormatting>
  <conditionalFormatting sqref="S69">
    <cfRule type="cellIs" dxfId="1845" priority="1541" operator="greaterThan">
      <formula>0</formula>
    </cfRule>
  </conditionalFormatting>
  <conditionalFormatting sqref="S69">
    <cfRule type="cellIs" dxfId="1844" priority="1542" operator="equal">
      <formula>0</formula>
    </cfRule>
  </conditionalFormatting>
  <conditionalFormatting sqref="S79">
    <cfRule type="cellIs" dxfId="1843" priority="1543" operator="greaterThan">
      <formula>0</formula>
    </cfRule>
  </conditionalFormatting>
  <conditionalFormatting sqref="S79">
    <cfRule type="cellIs" dxfId="1842" priority="1544" operator="equal">
      <formula>0</formula>
    </cfRule>
  </conditionalFormatting>
  <conditionalFormatting sqref="P79 P82 P85">
    <cfRule type="expression" dxfId="1841" priority="1545">
      <formula>Q79="NO SUBSANABLE"</formula>
    </cfRule>
  </conditionalFormatting>
  <conditionalFormatting sqref="P79 P82 P85">
    <cfRule type="expression" dxfId="1840" priority="1546">
      <formula>Q79="REQUERIMIENTOS SUBSANADOS"</formula>
    </cfRule>
  </conditionalFormatting>
  <conditionalFormatting sqref="P79 P82 P85">
    <cfRule type="expression" dxfId="1839" priority="1547">
      <formula>Q79="PENDIENTES POR SUBSANAR"</formula>
    </cfRule>
  </conditionalFormatting>
  <conditionalFormatting sqref="P79 P82 P85">
    <cfRule type="expression" dxfId="1838" priority="1548">
      <formula>Q79="SIN OBSERVACIÓN"</formula>
    </cfRule>
  </conditionalFormatting>
  <conditionalFormatting sqref="P79 P82 P85">
    <cfRule type="containsBlanks" dxfId="1837" priority="1549">
      <formula>LEN(TRIM(P79))=0</formula>
    </cfRule>
  </conditionalFormatting>
  <conditionalFormatting sqref="Q79">
    <cfRule type="containsBlanks" dxfId="1836" priority="1550">
      <formula>LEN(TRIM(Q79))=0</formula>
    </cfRule>
  </conditionalFormatting>
  <conditionalFormatting sqref="Q79">
    <cfRule type="cellIs" dxfId="1835" priority="1551" operator="equal">
      <formula>"REQUERIMIENTOS SUBSANADOS"</formula>
    </cfRule>
  </conditionalFormatting>
  <conditionalFormatting sqref="Q79">
    <cfRule type="containsText" dxfId="1834" priority="1552" operator="containsText" text="NO SUBSANABLE">
      <formula>NOT(ISERROR(SEARCH(("NO SUBSANABLE"),(Q79))))</formula>
    </cfRule>
  </conditionalFormatting>
  <conditionalFormatting sqref="Q79">
    <cfRule type="containsText" dxfId="1833" priority="1553" operator="containsText" text="PENDIENTES POR SUBSANAR">
      <formula>NOT(ISERROR(SEARCH(("PENDIENTES POR SUBSANAR"),(Q79))))</formula>
    </cfRule>
  </conditionalFormatting>
  <conditionalFormatting sqref="Q79">
    <cfRule type="containsText" dxfId="1832" priority="1554" operator="containsText" text="SIN OBSERVACIÓN">
      <formula>NOT(ISERROR(SEARCH(("SIN OBSERVACIÓN"),(Q79))))</formula>
    </cfRule>
  </conditionalFormatting>
  <conditionalFormatting sqref="R79">
    <cfRule type="containsBlanks" dxfId="1831" priority="1555">
      <formula>LEN(TRIM(R79))=0</formula>
    </cfRule>
  </conditionalFormatting>
  <conditionalFormatting sqref="R79">
    <cfRule type="cellIs" dxfId="1830" priority="1556" operator="equal">
      <formula>"NO CUMPLEN CON LO SOLICITADO"</formula>
    </cfRule>
  </conditionalFormatting>
  <conditionalFormatting sqref="R79">
    <cfRule type="cellIs" dxfId="1829" priority="1557" operator="equal">
      <formula>"CUMPLEN CON LO SOLICITADO"</formula>
    </cfRule>
  </conditionalFormatting>
  <conditionalFormatting sqref="R79">
    <cfRule type="cellIs" dxfId="1828" priority="1558" operator="equal">
      <formula>"PENDIENTES"</formula>
    </cfRule>
  </conditionalFormatting>
  <conditionalFormatting sqref="R79">
    <cfRule type="cellIs" dxfId="1827" priority="1559" operator="equal">
      <formula>"NINGUNO"</formula>
    </cfRule>
  </conditionalFormatting>
  <conditionalFormatting sqref="H79">
    <cfRule type="notContainsBlanks" dxfId="1826" priority="1560">
      <formula>LEN(TRIM(H79))&gt;0</formula>
    </cfRule>
  </conditionalFormatting>
  <conditionalFormatting sqref="G79">
    <cfRule type="notContainsBlanks" dxfId="1825" priority="1561">
      <formula>LEN(TRIM(G79))&gt;0</formula>
    </cfRule>
  </conditionalFormatting>
  <conditionalFormatting sqref="F79 F82">
    <cfRule type="notContainsBlanks" dxfId="1824" priority="1562">
      <formula>LEN(TRIM(F79))&gt;0</formula>
    </cfRule>
  </conditionalFormatting>
  <conditionalFormatting sqref="E79">
    <cfRule type="notContainsBlanks" dxfId="1823" priority="1563">
      <formula>LEN(TRIM(E79))&gt;0</formula>
    </cfRule>
  </conditionalFormatting>
  <conditionalFormatting sqref="D79">
    <cfRule type="notContainsBlanks" dxfId="1822" priority="1564">
      <formula>LEN(TRIM(D79))&gt;0</formula>
    </cfRule>
  </conditionalFormatting>
  <conditionalFormatting sqref="C79">
    <cfRule type="notContainsBlanks" dxfId="1821" priority="1565">
      <formula>LEN(TRIM(C79))&gt;0</formula>
    </cfRule>
  </conditionalFormatting>
  <conditionalFormatting sqref="I79">
    <cfRule type="notContainsBlanks" dxfId="1820" priority="1566">
      <formula>LEN(TRIM(I79))&gt;0</formula>
    </cfRule>
  </conditionalFormatting>
  <conditionalFormatting sqref="N82 N85">
    <cfRule type="expression" dxfId="1819" priority="1567">
      <formula>N82=" "</formula>
    </cfRule>
  </conditionalFormatting>
  <conditionalFormatting sqref="N82 N85">
    <cfRule type="expression" dxfId="1818" priority="1568">
      <formula>N82="NO PRESENTÓ CERTIFICADO"</formula>
    </cfRule>
  </conditionalFormatting>
  <conditionalFormatting sqref="N82 N85">
    <cfRule type="expression" dxfId="1817" priority="1569">
      <formula>N82="PRESENTÓ CERTIFICADO"</formula>
    </cfRule>
  </conditionalFormatting>
  <conditionalFormatting sqref="P82 P85">
    <cfRule type="expression" dxfId="1816" priority="1570">
      <formula>Q82="NO SUBSANABLE"</formula>
    </cfRule>
  </conditionalFormatting>
  <conditionalFormatting sqref="P82 P85">
    <cfRule type="expression" dxfId="1815" priority="1571">
      <formula>Q82="REQUERIMIENTOS SUBSANADOS"</formula>
    </cfRule>
  </conditionalFormatting>
  <conditionalFormatting sqref="P82 P85">
    <cfRule type="expression" dxfId="1814" priority="1572">
      <formula>Q82="PENDIENTES POR SUBSANAR"</formula>
    </cfRule>
  </conditionalFormatting>
  <conditionalFormatting sqref="P82 P85">
    <cfRule type="expression" dxfId="1813" priority="1573">
      <formula>Q82="SIN OBSERVACIÓN"</formula>
    </cfRule>
  </conditionalFormatting>
  <conditionalFormatting sqref="P82 P85">
    <cfRule type="containsBlanks" dxfId="1812" priority="1574">
      <formula>LEN(TRIM(P82))=0</formula>
    </cfRule>
  </conditionalFormatting>
  <conditionalFormatting sqref="O82 O85">
    <cfRule type="cellIs" dxfId="1811" priority="1575" operator="equal">
      <formula>"PENDIENTE POR DESCRIPCIÓN"</formula>
    </cfRule>
  </conditionalFormatting>
  <conditionalFormatting sqref="O82 O85">
    <cfRule type="cellIs" dxfId="1810" priority="1576" operator="equal">
      <formula>"DESCRIPCIÓN INSUFICIENTE"</formula>
    </cfRule>
  </conditionalFormatting>
  <conditionalFormatting sqref="O82 O85">
    <cfRule type="cellIs" dxfId="1809" priority="1577" operator="equal">
      <formula>"NO ESTÁ ACORDE A ITEM 5.2.1 (T.R.)"</formula>
    </cfRule>
  </conditionalFormatting>
  <conditionalFormatting sqref="O82 O85">
    <cfRule type="cellIs" dxfId="1808" priority="1578" operator="equal">
      <formula>"ACORDE A ITEM 5.2.1 (T.R.)"</formula>
    </cfRule>
  </conditionalFormatting>
  <conditionalFormatting sqref="Q82 Q85">
    <cfRule type="containsBlanks" dxfId="1807" priority="1579">
      <formula>LEN(TRIM(Q82))=0</formula>
    </cfRule>
  </conditionalFormatting>
  <conditionalFormatting sqref="Q82 Q85">
    <cfRule type="cellIs" dxfId="1806" priority="1580" operator="equal">
      <formula>"REQUERIMIENTOS SUBSANADOS"</formula>
    </cfRule>
  </conditionalFormatting>
  <conditionalFormatting sqref="Q82 Q85">
    <cfRule type="containsText" dxfId="1805" priority="1581" operator="containsText" text="NO SUBSANABLE">
      <formula>NOT(ISERROR(SEARCH(("NO SUBSANABLE"),(Q82))))</formula>
    </cfRule>
  </conditionalFormatting>
  <conditionalFormatting sqref="Q82 Q85">
    <cfRule type="containsText" dxfId="1804" priority="1582" operator="containsText" text="PENDIENTES POR SUBSANAR">
      <formula>NOT(ISERROR(SEARCH(("PENDIENTES POR SUBSANAR"),(Q82))))</formula>
    </cfRule>
  </conditionalFormatting>
  <conditionalFormatting sqref="Q82 Q85">
    <cfRule type="containsText" dxfId="1803" priority="1583" operator="containsText" text="SIN OBSERVACIÓN">
      <formula>NOT(ISERROR(SEARCH(("SIN OBSERVACIÓN"),(Q82))))</formula>
    </cfRule>
  </conditionalFormatting>
  <conditionalFormatting sqref="R82 R85">
    <cfRule type="containsBlanks" dxfId="1802" priority="1584">
      <formula>LEN(TRIM(R82))=0</formula>
    </cfRule>
  </conditionalFormatting>
  <conditionalFormatting sqref="R82 R85">
    <cfRule type="cellIs" dxfId="1801" priority="1585" operator="equal">
      <formula>"NO CUMPLEN CON LO SOLICITADO"</formula>
    </cfRule>
  </conditionalFormatting>
  <conditionalFormatting sqref="R82 R85">
    <cfRule type="cellIs" dxfId="1800" priority="1586" operator="equal">
      <formula>"CUMPLEN CON LO SOLICITADO"</formula>
    </cfRule>
  </conditionalFormatting>
  <conditionalFormatting sqref="R82 R85">
    <cfRule type="cellIs" dxfId="1799" priority="1587" operator="equal">
      <formula>"PENDIENTES"</formula>
    </cfRule>
  </conditionalFormatting>
  <conditionalFormatting sqref="R82 R85">
    <cfRule type="cellIs" dxfId="1798" priority="1588" operator="equal">
      <formula>"NINGUNO"</formula>
    </cfRule>
  </conditionalFormatting>
  <conditionalFormatting sqref="H82 H85">
    <cfRule type="notContainsBlanks" dxfId="1797" priority="1589">
      <formula>LEN(TRIM(H82))&gt;0</formula>
    </cfRule>
  </conditionalFormatting>
  <conditionalFormatting sqref="G82 G85">
    <cfRule type="notContainsBlanks" dxfId="1796" priority="1590">
      <formula>LEN(TRIM(G82))&gt;0</formula>
    </cfRule>
  </conditionalFormatting>
  <conditionalFormatting sqref="F85">
    <cfRule type="notContainsBlanks" dxfId="1795" priority="1591">
      <formula>LEN(TRIM(F85))&gt;0</formula>
    </cfRule>
  </conditionalFormatting>
  <conditionalFormatting sqref="E82 E85">
    <cfRule type="notContainsBlanks" dxfId="1794" priority="1592">
      <formula>LEN(TRIM(E82))&gt;0</formula>
    </cfRule>
  </conditionalFormatting>
  <conditionalFormatting sqref="D82 D85">
    <cfRule type="notContainsBlanks" dxfId="1793" priority="1593">
      <formula>LEN(TRIM(D82))&gt;0</formula>
    </cfRule>
  </conditionalFormatting>
  <conditionalFormatting sqref="C82 C85">
    <cfRule type="notContainsBlanks" dxfId="1792" priority="1594">
      <formula>LEN(TRIM(C82))&gt;0</formula>
    </cfRule>
  </conditionalFormatting>
  <conditionalFormatting sqref="I82 I85">
    <cfRule type="notContainsBlanks" dxfId="1791" priority="1595">
      <formula>LEN(TRIM(I82))&gt;0</formula>
    </cfRule>
  </conditionalFormatting>
  <conditionalFormatting sqref="N88">
    <cfRule type="expression" dxfId="1790" priority="1596">
      <formula>N88=" "</formula>
    </cfRule>
  </conditionalFormatting>
  <conditionalFormatting sqref="N88">
    <cfRule type="expression" dxfId="1789" priority="1597">
      <formula>N88="NO PRESENTÓ CERTIFICADO"</formula>
    </cfRule>
  </conditionalFormatting>
  <conditionalFormatting sqref="N88">
    <cfRule type="expression" dxfId="1788" priority="1598">
      <formula>N88="PRESENTÓ CERTIFICADO"</formula>
    </cfRule>
  </conditionalFormatting>
  <conditionalFormatting sqref="P88">
    <cfRule type="expression" dxfId="1787" priority="1599">
      <formula>Q88="NO SUBSANABLE"</formula>
    </cfRule>
  </conditionalFormatting>
  <conditionalFormatting sqref="P88">
    <cfRule type="expression" dxfId="1786" priority="1600">
      <formula>Q88="REQUERIMIENTOS SUBSANADOS"</formula>
    </cfRule>
  </conditionalFormatting>
  <conditionalFormatting sqref="P88">
    <cfRule type="expression" dxfId="1785" priority="1601">
      <formula>Q88="PENDIENTES POR SUBSANAR"</formula>
    </cfRule>
  </conditionalFormatting>
  <conditionalFormatting sqref="P88">
    <cfRule type="expression" dxfId="1784" priority="1602">
      <formula>Q88="SIN OBSERVACIÓN"</formula>
    </cfRule>
  </conditionalFormatting>
  <conditionalFormatting sqref="P88">
    <cfRule type="containsBlanks" dxfId="1783" priority="1603">
      <formula>LEN(TRIM(P88))=0</formula>
    </cfRule>
  </conditionalFormatting>
  <conditionalFormatting sqref="O88">
    <cfRule type="cellIs" dxfId="1782" priority="1604" operator="equal">
      <formula>"PENDIENTE POR DESCRIPCIÓN"</formula>
    </cfRule>
  </conditionalFormatting>
  <conditionalFormatting sqref="O88">
    <cfRule type="cellIs" dxfId="1781" priority="1605" operator="equal">
      <formula>"DESCRIPCIÓN INSUFICIENTE"</formula>
    </cfRule>
  </conditionalFormatting>
  <conditionalFormatting sqref="O88">
    <cfRule type="cellIs" dxfId="1780" priority="1606" operator="equal">
      <formula>"NO ESTÁ ACORDE A ITEM 5.2.1 (T.R.)"</formula>
    </cfRule>
  </conditionalFormatting>
  <conditionalFormatting sqref="O88">
    <cfRule type="cellIs" dxfId="1779" priority="1607" operator="equal">
      <formula>"ACORDE A ITEM 5.2.1 (T.R.)"</formula>
    </cfRule>
  </conditionalFormatting>
  <conditionalFormatting sqref="Q88">
    <cfRule type="containsBlanks" dxfId="1778" priority="1608">
      <formula>LEN(TRIM(Q88))=0</formula>
    </cfRule>
  </conditionalFormatting>
  <conditionalFormatting sqref="Q88">
    <cfRule type="cellIs" dxfId="1777" priority="1609" operator="equal">
      <formula>"REQUERIMIENTOS SUBSANADOS"</formula>
    </cfRule>
  </conditionalFormatting>
  <conditionalFormatting sqref="Q88">
    <cfRule type="containsText" dxfId="1776" priority="1610" operator="containsText" text="NO SUBSANABLE">
      <formula>NOT(ISERROR(SEARCH(("NO SUBSANABLE"),(Q88))))</formula>
    </cfRule>
  </conditionalFormatting>
  <conditionalFormatting sqref="Q88">
    <cfRule type="containsText" dxfId="1775" priority="1611" operator="containsText" text="PENDIENTES POR SUBSANAR">
      <formula>NOT(ISERROR(SEARCH(("PENDIENTES POR SUBSANAR"),(Q88))))</formula>
    </cfRule>
  </conditionalFormatting>
  <conditionalFormatting sqref="Q88">
    <cfRule type="containsText" dxfId="1774" priority="1612" operator="containsText" text="SIN OBSERVACIÓN">
      <formula>NOT(ISERROR(SEARCH(("SIN OBSERVACIÓN"),(Q88))))</formula>
    </cfRule>
  </conditionalFormatting>
  <conditionalFormatting sqref="R88">
    <cfRule type="containsBlanks" dxfId="1773" priority="1613">
      <formula>LEN(TRIM(R88))=0</formula>
    </cfRule>
  </conditionalFormatting>
  <conditionalFormatting sqref="R88">
    <cfRule type="cellIs" dxfId="1772" priority="1614" operator="equal">
      <formula>"NO CUMPLEN CON LO SOLICITADO"</formula>
    </cfRule>
  </conditionalFormatting>
  <conditionalFormatting sqref="R88">
    <cfRule type="cellIs" dxfId="1771" priority="1615" operator="equal">
      <formula>"CUMPLEN CON LO SOLICITADO"</formula>
    </cfRule>
  </conditionalFormatting>
  <conditionalFormatting sqref="R88">
    <cfRule type="cellIs" dxfId="1770" priority="1616" operator="equal">
      <formula>"PENDIENTES"</formula>
    </cfRule>
  </conditionalFormatting>
  <conditionalFormatting sqref="R88">
    <cfRule type="cellIs" dxfId="1769" priority="1617" operator="equal">
      <formula>"NINGUNO"</formula>
    </cfRule>
  </conditionalFormatting>
  <conditionalFormatting sqref="H88">
    <cfRule type="notContainsBlanks" dxfId="1768" priority="1618">
      <formula>LEN(TRIM(H88))&gt;0</formula>
    </cfRule>
  </conditionalFormatting>
  <conditionalFormatting sqref="G88">
    <cfRule type="notContainsBlanks" dxfId="1767" priority="1619">
      <formula>LEN(TRIM(G88))&gt;0</formula>
    </cfRule>
  </conditionalFormatting>
  <conditionalFormatting sqref="F88">
    <cfRule type="notContainsBlanks" dxfId="1766" priority="1620">
      <formula>LEN(TRIM(F88))&gt;0</formula>
    </cfRule>
  </conditionalFormatting>
  <conditionalFormatting sqref="E88">
    <cfRule type="notContainsBlanks" dxfId="1765" priority="1621">
      <formula>LEN(TRIM(E88))&gt;0</formula>
    </cfRule>
  </conditionalFormatting>
  <conditionalFormatting sqref="D88">
    <cfRule type="notContainsBlanks" dxfId="1764" priority="1622">
      <formula>LEN(TRIM(D88))&gt;0</formula>
    </cfRule>
  </conditionalFormatting>
  <conditionalFormatting sqref="C88">
    <cfRule type="notContainsBlanks" dxfId="1763" priority="1623">
      <formula>LEN(TRIM(C88))&gt;0</formula>
    </cfRule>
  </conditionalFormatting>
  <conditionalFormatting sqref="I88">
    <cfRule type="notContainsBlanks" dxfId="1762" priority="1624">
      <formula>LEN(TRIM(I88))&gt;0</formula>
    </cfRule>
  </conditionalFormatting>
  <conditionalFormatting sqref="T79">
    <cfRule type="cellIs" dxfId="1761" priority="1625" operator="equal">
      <formula>"NO"</formula>
    </cfRule>
  </conditionalFormatting>
  <conditionalFormatting sqref="T79">
    <cfRule type="cellIs" dxfId="1760" priority="1626" operator="equal">
      <formula>"SI"</formula>
    </cfRule>
  </conditionalFormatting>
  <conditionalFormatting sqref="S82 S85 S88">
    <cfRule type="cellIs" dxfId="1759" priority="1627" operator="greaterThan">
      <formula>0</formula>
    </cfRule>
  </conditionalFormatting>
  <conditionalFormatting sqref="S82 S85 S88">
    <cfRule type="cellIs" dxfId="1758" priority="1628" operator="equal">
      <formula>0</formula>
    </cfRule>
  </conditionalFormatting>
  <conditionalFormatting sqref="N91">
    <cfRule type="expression" dxfId="1757" priority="1629">
      <formula>N91=" "</formula>
    </cfRule>
  </conditionalFormatting>
  <conditionalFormatting sqref="N91">
    <cfRule type="expression" dxfId="1756" priority="1630">
      <formula>N91="NO PRESENTÓ CERTIFICADO"</formula>
    </cfRule>
  </conditionalFormatting>
  <conditionalFormatting sqref="N91">
    <cfRule type="expression" dxfId="1755" priority="1631">
      <formula>N91="PRESENTÓ CERTIFICADO"</formula>
    </cfRule>
  </conditionalFormatting>
  <conditionalFormatting sqref="P91">
    <cfRule type="expression" dxfId="1754" priority="1632">
      <formula>Q91="NO SUBSANABLE"</formula>
    </cfRule>
  </conditionalFormatting>
  <conditionalFormatting sqref="P91">
    <cfRule type="expression" dxfId="1753" priority="1633">
      <formula>Q91="REQUERIMIENTOS SUBSANADOS"</formula>
    </cfRule>
  </conditionalFormatting>
  <conditionalFormatting sqref="P91">
    <cfRule type="expression" dxfId="1752" priority="1634">
      <formula>Q91="PENDIENTES POR SUBSANAR"</formula>
    </cfRule>
  </conditionalFormatting>
  <conditionalFormatting sqref="P91">
    <cfRule type="expression" dxfId="1751" priority="1635">
      <formula>Q91="SIN OBSERVACIÓN"</formula>
    </cfRule>
  </conditionalFormatting>
  <conditionalFormatting sqref="P91">
    <cfRule type="containsBlanks" dxfId="1750" priority="1636">
      <formula>LEN(TRIM(P91))=0</formula>
    </cfRule>
  </conditionalFormatting>
  <conditionalFormatting sqref="O91">
    <cfRule type="cellIs" dxfId="1749" priority="1637" operator="equal">
      <formula>"PENDIENTE POR DESCRIPCIÓN"</formula>
    </cfRule>
  </conditionalFormatting>
  <conditionalFormatting sqref="O91">
    <cfRule type="cellIs" dxfId="1748" priority="1638" operator="equal">
      <formula>"DESCRIPCIÓN INSUFICIENTE"</formula>
    </cfRule>
  </conditionalFormatting>
  <conditionalFormatting sqref="O91">
    <cfRule type="cellIs" dxfId="1747" priority="1639" operator="equal">
      <formula>"NO ESTÁ ACORDE A ITEM 5.2.1 (T.R.)"</formula>
    </cfRule>
  </conditionalFormatting>
  <conditionalFormatting sqref="O91">
    <cfRule type="cellIs" dxfId="1746" priority="1640" operator="equal">
      <formula>"ACORDE A ITEM 5.2.1 (T.R.)"</formula>
    </cfRule>
  </conditionalFormatting>
  <conditionalFormatting sqref="Q91">
    <cfRule type="containsBlanks" dxfId="1745" priority="1641">
      <formula>LEN(TRIM(Q91))=0</formula>
    </cfRule>
  </conditionalFormatting>
  <conditionalFormatting sqref="Q91">
    <cfRule type="cellIs" dxfId="1744" priority="1642" operator="equal">
      <formula>"REQUERIMIENTOS SUBSANADOS"</formula>
    </cfRule>
  </conditionalFormatting>
  <conditionalFormatting sqref="Q91">
    <cfRule type="containsText" dxfId="1743" priority="1643" operator="containsText" text="NO SUBSANABLE">
      <formula>NOT(ISERROR(SEARCH(("NO SUBSANABLE"),(Q91))))</formula>
    </cfRule>
  </conditionalFormatting>
  <conditionalFormatting sqref="Q91">
    <cfRule type="containsText" dxfId="1742" priority="1644" operator="containsText" text="PENDIENTES POR SUBSANAR">
      <formula>NOT(ISERROR(SEARCH(("PENDIENTES POR SUBSANAR"),(Q91))))</formula>
    </cfRule>
  </conditionalFormatting>
  <conditionalFormatting sqref="Q91">
    <cfRule type="containsText" dxfId="1741" priority="1645" operator="containsText" text="SIN OBSERVACIÓN">
      <formula>NOT(ISERROR(SEARCH(("SIN OBSERVACIÓN"),(Q91))))</formula>
    </cfRule>
  </conditionalFormatting>
  <conditionalFormatting sqref="R91">
    <cfRule type="containsBlanks" dxfId="1740" priority="1646">
      <formula>LEN(TRIM(R91))=0</formula>
    </cfRule>
  </conditionalFormatting>
  <conditionalFormatting sqref="R91">
    <cfRule type="cellIs" dxfId="1739" priority="1647" operator="equal">
      <formula>"NO CUMPLEN CON LO SOLICITADO"</formula>
    </cfRule>
  </conditionalFormatting>
  <conditionalFormatting sqref="R91">
    <cfRule type="cellIs" dxfId="1738" priority="1648" operator="equal">
      <formula>"CUMPLEN CON LO SOLICITADO"</formula>
    </cfRule>
  </conditionalFormatting>
  <conditionalFormatting sqref="R91">
    <cfRule type="cellIs" dxfId="1737" priority="1649" operator="equal">
      <formula>"PENDIENTES"</formula>
    </cfRule>
  </conditionalFormatting>
  <conditionalFormatting sqref="R91">
    <cfRule type="cellIs" dxfId="1736" priority="1650" operator="equal">
      <formula>"NINGUNO"</formula>
    </cfRule>
  </conditionalFormatting>
  <conditionalFormatting sqref="H91">
    <cfRule type="notContainsBlanks" dxfId="1735" priority="1651">
      <formula>LEN(TRIM(H91))&gt;0</formula>
    </cfRule>
  </conditionalFormatting>
  <conditionalFormatting sqref="G91">
    <cfRule type="notContainsBlanks" dxfId="1734" priority="1652">
      <formula>LEN(TRIM(G91))&gt;0</formula>
    </cfRule>
  </conditionalFormatting>
  <conditionalFormatting sqref="F91">
    <cfRule type="notContainsBlanks" dxfId="1733" priority="1653">
      <formula>LEN(TRIM(F91))&gt;0</formula>
    </cfRule>
  </conditionalFormatting>
  <conditionalFormatting sqref="E91">
    <cfRule type="notContainsBlanks" dxfId="1732" priority="1654">
      <formula>LEN(TRIM(E91))&gt;0</formula>
    </cfRule>
  </conditionalFormatting>
  <conditionalFormatting sqref="D91">
    <cfRule type="notContainsBlanks" dxfId="1731" priority="1655">
      <formula>LEN(TRIM(D91))&gt;0</formula>
    </cfRule>
  </conditionalFormatting>
  <conditionalFormatting sqref="C91">
    <cfRule type="notContainsBlanks" dxfId="1730" priority="1656">
      <formula>LEN(TRIM(C91))&gt;0</formula>
    </cfRule>
  </conditionalFormatting>
  <conditionalFormatting sqref="I91">
    <cfRule type="notContainsBlanks" dxfId="1729" priority="1657">
      <formula>LEN(TRIM(I91))&gt;0</formula>
    </cfRule>
  </conditionalFormatting>
  <conditionalFormatting sqref="S91">
    <cfRule type="cellIs" dxfId="1728" priority="1658" operator="greaterThan">
      <formula>0</formula>
    </cfRule>
  </conditionalFormatting>
  <conditionalFormatting sqref="S91">
    <cfRule type="cellIs" dxfId="1727" priority="1659" operator="equal">
      <formula>0</formula>
    </cfRule>
  </conditionalFormatting>
  <conditionalFormatting sqref="N101">
    <cfRule type="expression" dxfId="1726" priority="1660">
      <formula>N101=" "</formula>
    </cfRule>
  </conditionalFormatting>
  <conditionalFormatting sqref="N101">
    <cfRule type="expression" dxfId="1725" priority="1661">
      <formula>N101="NO PRESENTÓ CERTIFICADO"</formula>
    </cfRule>
  </conditionalFormatting>
  <conditionalFormatting sqref="N101">
    <cfRule type="expression" dxfId="1724" priority="1662">
      <formula>N101="PRESENTÓ CERTIFICADO"</formula>
    </cfRule>
  </conditionalFormatting>
  <conditionalFormatting sqref="S101">
    <cfRule type="cellIs" dxfId="1723" priority="1663" operator="greaterThan">
      <formula>0</formula>
    </cfRule>
  </conditionalFormatting>
  <conditionalFormatting sqref="S101">
    <cfRule type="cellIs" dxfId="1722" priority="1664" operator="equal">
      <formula>0</formula>
    </cfRule>
  </conditionalFormatting>
  <conditionalFormatting sqref="P101">
    <cfRule type="expression" dxfId="1721" priority="1665">
      <formula>Q101="NO SUBSANABLE"</formula>
    </cfRule>
  </conditionalFormatting>
  <conditionalFormatting sqref="P101">
    <cfRule type="expression" dxfId="1720" priority="1666">
      <formula>Q101="REQUERIMIENTOS SUBSANADOS"</formula>
    </cfRule>
  </conditionalFormatting>
  <conditionalFormatting sqref="P101">
    <cfRule type="expression" dxfId="1719" priority="1667">
      <formula>Q101="PENDIENTES POR SUBSANAR"</formula>
    </cfRule>
  </conditionalFormatting>
  <conditionalFormatting sqref="P101">
    <cfRule type="expression" dxfId="1718" priority="1668">
      <formula>Q101="SIN OBSERVACIÓN"</formula>
    </cfRule>
  </conditionalFormatting>
  <conditionalFormatting sqref="P101">
    <cfRule type="containsBlanks" dxfId="1717" priority="1669">
      <formula>LEN(TRIM(P101))=0</formula>
    </cfRule>
  </conditionalFormatting>
  <conditionalFormatting sqref="O101">
    <cfRule type="cellIs" dxfId="1716" priority="1670" operator="equal">
      <formula>"PENDIENTE POR DESCRIPCIÓN"</formula>
    </cfRule>
  </conditionalFormatting>
  <conditionalFormatting sqref="O101">
    <cfRule type="cellIs" dxfId="1715" priority="1671" operator="equal">
      <formula>"DESCRIPCIÓN INSUFICIENTE"</formula>
    </cfRule>
  </conditionalFormatting>
  <conditionalFormatting sqref="O101">
    <cfRule type="cellIs" dxfId="1714" priority="1672" operator="equal">
      <formula>"NO ESTÁ ACORDE A ITEM 5.2.1 (T.R.)"</formula>
    </cfRule>
  </conditionalFormatting>
  <conditionalFormatting sqref="O101">
    <cfRule type="cellIs" dxfId="1713" priority="1673" operator="equal">
      <formula>"ACORDE A ITEM 5.2.1 (T.R.)"</formula>
    </cfRule>
  </conditionalFormatting>
  <conditionalFormatting sqref="Q101">
    <cfRule type="containsBlanks" dxfId="1712" priority="1674">
      <formula>LEN(TRIM(Q101))=0</formula>
    </cfRule>
  </conditionalFormatting>
  <conditionalFormatting sqref="Q101">
    <cfRule type="cellIs" dxfId="1711" priority="1675" operator="equal">
      <formula>"REQUERIMIENTOS SUBSANADOS"</formula>
    </cfRule>
  </conditionalFormatting>
  <conditionalFormatting sqref="Q101">
    <cfRule type="containsText" dxfId="1710" priority="1676" operator="containsText" text="NO SUBSANABLE">
      <formula>NOT(ISERROR(SEARCH(("NO SUBSANABLE"),(Q101))))</formula>
    </cfRule>
  </conditionalFormatting>
  <conditionalFormatting sqref="Q101">
    <cfRule type="containsText" dxfId="1709" priority="1677" operator="containsText" text="PENDIENTES POR SUBSANAR">
      <formula>NOT(ISERROR(SEARCH(("PENDIENTES POR SUBSANAR"),(Q101))))</formula>
    </cfRule>
  </conditionalFormatting>
  <conditionalFormatting sqref="Q101">
    <cfRule type="containsText" dxfId="1708" priority="1678" operator="containsText" text="SIN OBSERVACIÓN">
      <formula>NOT(ISERROR(SEARCH(("SIN OBSERVACIÓN"),(Q101))))</formula>
    </cfRule>
  </conditionalFormatting>
  <conditionalFormatting sqref="R101">
    <cfRule type="containsBlanks" dxfId="1707" priority="1679">
      <formula>LEN(TRIM(R101))=0</formula>
    </cfRule>
  </conditionalFormatting>
  <conditionalFormatting sqref="R101">
    <cfRule type="cellIs" dxfId="1706" priority="1680" operator="equal">
      <formula>"NO CUMPLEN CON LO SOLICITADO"</formula>
    </cfRule>
  </conditionalFormatting>
  <conditionalFormatting sqref="R101">
    <cfRule type="cellIs" dxfId="1705" priority="1681" operator="equal">
      <formula>"CUMPLEN CON LO SOLICITADO"</formula>
    </cfRule>
  </conditionalFormatting>
  <conditionalFormatting sqref="R101">
    <cfRule type="cellIs" dxfId="1704" priority="1682" operator="equal">
      <formula>"PENDIENTES"</formula>
    </cfRule>
  </conditionalFormatting>
  <conditionalFormatting sqref="R101">
    <cfRule type="cellIs" dxfId="1703" priority="1683" operator="equal">
      <formula>"NINGUNO"</formula>
    </cfRule>
  </conditionalFormatting>
  <conditionalFormatting sqref="H101:I101 I104 I107">
    <cfRule type="notContainsBlanks" dxfId="1702" priority="1684">
      <formula>LEN(TRIM(H101))&gt;0</formula>
    </cfRule>
  </conditionalFormatting>
  <conditionalFormatting sqref="G101">
    <cfRule type="notContainsBlanks" dxfId="1701" priority="1685">
      <formula>LEN(TRIM(G101))&gt;0</formula>
    </cfRule>
  </conditionalFormatting>
  <conditionalFormatting sqref="F101">
    <cfRule type="notContainsBlanks" dxfId="1700" priority="1686">
      <formula>LEN(TRIM(F101))&gt;0</formula>
    </cfRule>
  </conditionalFormatting>
  <conditionalFormatting sqref="E101">
    <cfRule type="notContainsBlanks" dxfId="1699" priority="1687">
      <formula>LEN(TRIM(E101))&gt;0</formula>
    </cfRule>
  </conditionalFormatting>
  <conditionalFormatting sqref="D101">
    <cfRule type="notContainsBlanks" dxfId="1698" priority="1688">
      <formula>LEN(TRIM(D101))&gt;0</formula>
    </cfRule>
  </conditionalFormatting>
  <conditionalFormatting sqref="C101">
    <cfRule type="notContainsBlanks" dxfId="1697" priority="1689">
      <formula>LEN(TRIM(C101))&gt;0</formula>
    </cfRule>
  </conditionalFormatting>
  <conditionalFormatting sqref="I101">
    <cfRule type="notContainsBlanks" dxfId="1696" priority="1690">
      <formula>LEN(TRIM(I101))&gt;0</formula>
    </cfRule>
  </conditionalFormatting>
  <conditionalFormatting sqref="N104 N107">
    <cfRule type="expression" dxfId="1695" priority="1691">
      <formula>N104=" "</formula>
    </cfRule>
  </conditionalFormatting>
  <conditionalFormatting sqref="N104 N107">
    <cfRule type="expression" dxfId="1694" priority="1692">
      <formula>N104="NO PRESENTÓ CERTIFICADO"</formula>
    </cfRule>
  </conditionalFormatting>
  <conditionalFormatting sqref="N104 N107">
    <cfRule type="expression" dxfId="1693" priority="1693">
      <formula>N104="PRESENTÓ CERTIFICADO"</formula>
    </cfRule>
  </conditionalFormatting>
  <conditionalFormatting sqref="P104 P107">
    <cfRule type="expression" dxfId="1692" priority="1694">
      <formula>Q104="NO SUBSANABLE"</formula>
    </cfRule>
  </conditionalFormatting>
  <conditionalFormatting sqref="P104 P107">
    <cfRule type="expression" dxfId="1691" priority="1695">
      <formula>Q104="REQUERIMIENTOS SUBSANADOS"</formula>
    </cfRule>
  </conditionalFormatting>
  <conditionalFormatting sqref="P104 P107">
    <cfRule type="expression" dxfId="1690" priority="1696">
      <formula>Q104="PENDIENTES POR SUBSANAR"</formula>
    </cfRule>
  </conditionalFormatting>
  <conditionalFormatting sqref="P104 P107">
    <cfRule type="expression" dxfId="1689" priority="1697">
      <formula>Q104="SIN OBSERVACIÓN"</formula>
    </cfRule>
  </conditionalFormatting>
  <conditionalFormatting sqref="P104 P107">
    <cfRule type="containsBlanks" dxfId="1688" priority="1698">
      <formula>LEN(TRIM(P104))=0</formula>
    </cfRule>
  </conditionalFormatting>
  <conditionalFormatting sqref="O104 O107">
    <cfRule type="cellIs" dxfId="1687" priority="1699" operator="equal">
      <formula>"PENDIENTE POR DESCRIPCIÓN"</formula>
    </cfRule>
  </conditionalFormatting>
  <conditionalFormatting sqref="O104 O107">
    <cfRule type="cellIs" dxfId="1686" priority="1700" operator="equal">
      <formula>"DESCRIPCIÓN INSUFICIENTE"</formula>
    </cfRule>
  </conditionalFormatting>
  <conditionalFormatting sqref="O104 O107">
    <cfRule type="cellIs" dxfId="1685" priority="1701" operator="equal">
      <formula>"NO ESTÁ ACORDE A ITEM 5.2.1 (T.R.)"</formula>
    </cfRule>
  </conditionalFormatting>
  <conditionalFormatting sqref="O104 O107">
    <cfRule type="cellIs" dxfId="1684" priority="1702" operator="equal">
      <formula>"ACORDE A ITEM 5.2.1 (T.R.)"</formula>
    </cfRule>
  </conditionalFormatting>
  <conditionalFormatting sqref="Q104 Q107">
    <cfRule type="containsBlanks" dxfId="1683" priority="1703">
      <formula>LEN(TRIM(Q104))=0</formula>
    </cfRule>
  </conditionalFormatting>
  <conditionalFormatting sqref="Q104 Q107">
    <cfRule type="cellIs" dxfId="1682" priority="1704" operator="equal">
      <formula>"REQUERIMIENTOS SUBSANADOS"</formula>
    </cfRule>
  </conditionalFormatting>
  <conditionalFormatting sqref="Q104 Q107">
    <cfRule type="containsText" dxfId="1681" priority="1705" operator="containsText" text="NO SUBSANABLE">
      <formula>NOT(ISERROR(SEARCH(("NO SUBSANABLE"),(Q104))))</formula>
    </cfRule>
  </conditionalFormatting>
  <conditionalFormatting sqref="Q104 Q107">
    <cfRule type="containsText" dxfId="1680" priority="1706" operator="containsText" text="PENDIENTES POR SUBSANAR">
      <formula>NOT(ISERROR(SEARCH(("PENDIENTES POR SUBSANAR"),(Q104))))</formula>
    </cfRule>
  </conditionalFormatting>
  <conditionalFormatting sqref="Q104 Q107">
    <cfRule type="containsText" dxfId="1679" priority="1707" operator="containsText" text="SIN OBSERVACIÓN">
      <formula>NOT(ISERROR(SEARCH(("SIN OBSERVACIÓN"),(Q104))))</formula>
    </cfRule>
  </conditionalFormatting>
  <conditionalFormatting sqref="R104 R107">
    <cfRule type="containsBlanks" dxfId="1678" priority="1708">
      <formula>LEN(TRIM(R104))=0</formula>
    </cfRule>
  </conditionalFormatting>
  <conditionalFormatting sqref="R104 R107">
    <cfRule type="cellIs" dxfId="1677" priority="1709" operator="equal">
      <formula>"NO CUMPLEN CON LO SOLICITADO"</formula>
    </cfRule>
  </conditionalFormatting>
  <conditionalFormatting sqref="R104 R107">
    <cfRule type="cellIs" dxfId="1676" priority="1710" operator="equal">
      <formula>"CUMPLEN CON LO SOLICITADO"</formula>
    </cfRule>
  </conditionalFormatting>
  <conditionalFormatting sqref="R104 R107">
    <cfRule type="cellIs" dxfId="1675" priority="1711" operator="equal">
      <formula>"PENDIENTES"</formula>
    </cfRule>
  </conditionalFormatting>
  <conditionalFormatting sqref="R104 R107">
    <cfRule type="cellIs" dxfId="1674" priority="1712" operator="equal">
      <formula>"NINGUNO"</formula>
    </cfRule>
  </conditionalFormatting>
  <conditionalFormatting sqref="H104 H107">
    <cfRule type="notContainsBlanks" dxfId="1673" priority="1713">
      <formula>LEN(TRIM(H104))&gt;0</formula>
    </cfRule>
  </conditionalFormatting>
  <conditionalFormatting sqref="G104 G107">
    <cfRule type="notContainsBlanks" dxfId="1672" priority="1714">
      <formula>LEN(TRIM(G104))&gt;0</formula>
    </cfRule>
  </conditionalFormatting>
  <conditionalFormatting sqref="F104 F107 F110">
    <cfRule type="notContainsBlanks" dxfId="1671" priority="1715">
      <formula>LEN(TRIM(F104))&gt;0</formula>
    </cfRule>
  </conditionalFormatting>
  <conditionalFormatting sqref="E104 E107">
    <cfRule type="notContainsBlanks" dxfId="1670" priority="1716">
      <formula>LEN(TRIM(E104))&gt;0</formula>
    </cfRule>
  </conditionalFormatting>
  <conditionalFormatting sqref="D104 D107">
    <cfRule type="notContainsBlanks" dxfId="1669" priority="1717">
      <formula>LEN(TRIM(D104))&gt;0</formula>
    </cfRule>
  </conditionalFormatting>
  <conditionalFormatting sqref="C104 C107">
    <cfRule type="notContainsBlanks" dxfId="1668" priority="1718">
      <formula>LEN(TRIM(C104))&gt;0</formula>
    </cfRule>
  </conditionalFormatting>
  <conditionalFormatting sqref="I101 I104 I107">
    <cfRule type="notContainsBlanks" dxfId="1667" priority="1719">
      <formula>LEN(TRIM(I101))&gt;0</formula>
    </cfRule>
  </conditionalFormatting>
  <conditionalFormatting sqref="N110">
    <cfRule type="expression" dxfId="1666" priority="1720">
      <formula>N110=" "</formula>
    </cfRule>
  </conditionalFormatting>
  <conditionalFormatting sqref="N110">
    <cfRule type="expression" dxfId="1665" priority="1721">
      <formula>N110="NO PRESENTÓ CERTIFICADO"</formula>
    </cfRule>
  </conditionalFormatting>
  <conditionalFormatting sqref="N110">
    <cfRule type="expression" dxfId="1664" priority="1722">
      <formula>N110="PRESENTÓ CERTIFICADO"</formula>
    </cfRule>
  </conditionalFormatting>
  <conditionalFormatting sqref="P110">
    <cfRule type="expression" dxfId="1663" priority="1723">
      <formula>Q110="NO SUBSANABLE"</formula>
    </cfRule>
  </conditionalFormatting>
  <conditionalFormatting sqref="P110">
    <cfRule type="expression" dxfId="1662" priority="1724">
      <formula>Q110="REQUERIMIENTOS SUBSANADOS"</formula>
    </cfRule>
  </conditionalFormatting>
  <conditionalFormatting sqref="P110">
    <cfRule type="expression" dxfId="1661" priority="1725">
      <formula>Q110="PENDIENTES POR SUBSANAR"</formula>
    </cfRule>
  </conditionalFormatting>
  <conditionalFormatting sqref="P110">
    <cfRule type="expression" dxfId="1660" priority="1726">
      <formula>Q110="SIN OBSERVACIÓN"</formula>
    </cfRule>
  </conditionalFormatting>
  <conditionalFormatting sqref="P110">
    <cfRule type="containsBlanks" dxfId="1659" priority="1727">
      <formula>LEN(TRIM(P110))=0</formula>
    </cfRule>
  </conditionalFormatting>
  <conditionalFormatting sqref="O110">
    <cfRule type="cellIs" dxfId="1658" priority="1728" operator="equal">
      <formula>"PENDIENTE POR DESCRIPCIÓN"</formula>
    </cfRule>
  </conditionalFormatting>
  <conditionalFormatting sqref="O110">
    <cfRule type="cellIs" dxfId="1657" priority="1729" operator="equal">
      <formula>"DESCRIPCIÓN INSUFICIENTE"</formula>
    </cfRule>
  </conditionalFormatting>
  <conditionalFormatting sqref="O110">
    <cfRule type="cellIs" dxfId="1656" priority="1730" operator="equal">
      <formula>"NO ESTÁ ACORDE A ITEM 5.2.1 (T.R.)"</formula>
    </cfRule>
  </conditionalFormatting>
  <conditionalFormatting sqref="O110">
    <cfRule type="cellIs" dxfId="1655" priority="1731" operator="equal">
      <formula>"ACORDE A ITEM 5.2.1 (T.R.)"</formula>
    </cfRule>
  </conditionalFormatting>
  <conditionalFormatting sqref="Q110">
    <cfRule type="containsBlanks" dxfId="1654" priority="1732">
      <formula>LEN(TRIM(Q110))=0</formula>
    </cfRule>
  </conditionalFormatting>
  <conditionalFormatting sqref="Q110">
    <cfRule type="cellIs" dxfId="1653" priority="1733" operator="equal">
      <formula>"REQUERIMIENTOS SUBSANADOS"</formula>
    </cfRule>
  </conditionalFormatting>
  <conditionalFormatting sqref="Q110">
    <cfRule type="containsText" dxfId="1652" priority="1734" operator="containsText" text="NO SUBSANABLE">
      <formula>NOT(ISERROR(SEARCH(("NO SUBSANABLE"),(Q110))))</formula>
    </cfRule>
  </conditionalFormatting>
  <conditionalFormatting sqref="Q110">
    <cfRule type="containsText" dxfId="1651" priority="1735" operator="containsText" text="PENDIENTES POR SUBSANAR">
      <formula>NOT(ISERROR(SEARCH(("PENDIENTES POR SUBSANAR"),(Q110))))</formula>
    </cfRule>
  </conditionalFormatting>
  <conditionalFormatting sqref="Q110">
    <cfRule type="containsText" dxfId="1650" priority="1736" operator="containsText" text="SIN OBSERVACIÓN">
      <formula>NOT(ISERROR(SEARCH(("SIN OBSERVACIÓN"),(Q110))))</formula>
    </cfRule>
  </conditionalFormatting>
  <conditionalFormatting sqref="R110">
    <cfRule type="containsBlanks" dxfId="1649" priority="1737">
      <formula>LEN(TRIM(R110))=0</formula>
    </cfRule>
  </conditionalFormatting>
  <conditionalFormatting sqref="R110">
    <cfRule type="cellIs" dxfId="1648" priority="1738" operator="equal">
      <formula>"NO CUMPLEN CON LO SOLICITADO"</formula>
    </cfRule>
  </conditionalFormatting>
  <conditionalFormatting sqref="R110">
    <cfRule type="cellIs" dxfId="1647" priority="1739" operator="equal">
      <formula>"CUMPLEN CON LO SOLICITADO"</formula>
    </cfRule>
  </conditionalFormatting>
  <conditionalFormatting sqref="R110">
    <cfRule type="cellIs" dxfId="1646" priority="1740" operator="equal">
      <formula>"PENDIENTES"</formula>
    </cfRule>
  </conditionalFormatting>
  <conditionalFormatting sqref="R110">
    <cfRule type="cellIs" dxfId="1645" priority="1741" operator="equal">
      <formula>"NINGUNO"</formula>
    </cfRule>
  </conditionalFormatting>
  <conditionalFormatting sqref="H110">
    <cfRule type="notContainsBlanks" dxfId="1644" priority="1742">
      <formula>LEN(TRIM(H110))&gt;0</formula>
    </cfRule>
  </conditionalFormatting>
  <conditionalFormatting sqref="G110">
    <cfRule type="notContainsBlanks" dxfId="1643" priority="1743">
      <formula>LEN(TRIM(G110))&gt;0</formula>
    </cfRule>
  </conditionalFormatting>
  <conditionalFormatting sqref="E110">
    <cfRule type="notContainsBlanks" dxfId="1642" priority="1744">
      <formula>LEN(TRIM(E110))&gt;0</formula>
    </cfRule>
  </conditionalFormatting>
  <conditionalFormatting sqref="D110">
    <cfRule type="notContainsBlanks" dxfId="1641" priority="1745">
      <formula>LEN(TRIM(D110))&gt;0</formula>
    </cfRule>
  </conditionalFormatting>
  <conditionalFormatting sqref="C110">
    <cfRule type="notContainsBlanks" dxfId="1640" priority="1746">
      <formula>LEN(TRIM(C110))&gt;0</formula>
    </cfRule>
  </conditionalFormatting>
  <conditionalFormatting sqref="I110">
    <cfRule type="notContainsBlanks" dxfId="1639" priority="1747">
      <formula>LEN(TRIM(I110))&gt;0</formula>
    </cfRule>
  </conditionalFormatting>
  <conditionalFormatting sqref="T101">
    <cfRule type="cellIs" dxfId="1638" priority="1748" operator="equal">
      <formula>"NO"</formula>
    </cfRule>
  </conditionalFormatting>
  <conditionalFormatting sqref="T101">
    <cfRule type="cellIs" dxfId="1637" priority="1749" operator="equal">
      <formula>"SI"</formula>
    </cfRule>
  </conditionalFormatting>
  <conditionalFormatting sqref="S104 S107 S110">
    <cfRule type="cellIs" dxfId="1636" priority="1750" operator="greaterThan">
      <formula>0</formula>
    </cfRule>
  </conditionalFormatting>
  <conditionalFormatting sqref="S104 S107 S110">
    <cfRule type="cellIs" dxfId="1635" priority="1751" operator="equal">
      <formula>0</formula>
    </cfRule>
  </conditionalFormatting>
  <conditionalFormatting sqref="N113">
    <cfRule type="expression" dxfId="1634" priority="1752">
      <formula>N113=" "</formula>
    </cfRule>
  </conditionalFormatting>
  <conditionalFormatting sqref="N113">
    <cfRule type="expression" dxfId="1633" priority="1753">
      <formula>N113="NO PRESENTÓ CERTIFICADO"</formula>
    </cfRule>
  </conditionalFormatting>
  <conditionalFormatting sqref="N113">
    <cfRule type="expression" dxfId="1632" priority="1754">
      <formula>N113="PRESENTÓ CERTIFICADO"</formula>
    </cfRule>
  </conditionalFormatting>
  <conditionalFormatting sqref="P113">
    <cfRule type="expression" dxfId="1631" priority="1755">
      <formula>Q113="NO SUBSANABLE"</formula>
    </cfRule>
  </conditionalFormatting>
  <conditionalFormatting sqref="P113">
    <cfRule type="expression" dxfId="1630" priority="1756">
      <formula>Q113="REQUERIMIENTOS SUBSANADOS"</formula>
    </cfRule>
  </conditionalFormatting>
  <conditionalFormatting sqref="P113">
    <cfRule type="expression" dxfId="1629" priority="1757">
      <formula>Q113="PENDIENTES POR SUBSANAR"</formula>
    </cfRule>
  </conditionalFormatting>
  <conditionalFormatting sqref="P113">
    <cfRule type="expression" dxfId="1628" priority="1758">
      <formula>Q113="SIN OBSERVACIÓN"</formula>
    </cfRule>
  </conditionalFormatting>
  <conditionalFormatting sqref="P113">
    <cfRule type="containsBlanks" dxfId="1627" priority="1759">
      <formula>LEN(TRIM(P113))=0</formula>
    </cfRule>
  </conditionalFormatting>
  <conditionalFormatting sqref="O113">
    <cfRule type="cellIs" dxfId="1626" priority="1760" operator="equal">
      <formula>"PENDIENTE POR DESCRIPCIÓN"</formula>
    </cfRule>
  </conditionalFormatting>
  <conditionalFormatting sqref="O113">
    <cfRule type="cellIs" dxfId="1625" priority="1761" operator="equal">
      <formula>"DESCRIPCIÓN INSUFICIENTE"</formula>
    </cfRule>
  </conditionalFormatting>
  <conditionalFormatting sqref="O113">
    <cfRule type="cellIs" dxfId="1624" priority="1762" operator="equal">
      <formula>"NO ESTÁ ACORDE A ITEM 5.2.1 (T.R.)"</formula>
    </cfRule>
  </conditionalFormatting>
  <conditionalFormatting sqref="O113">
    <cfRule type="cellIs" dxfId="1623" priority="1763" operator="equal">
      <formula>"ACORDE A ITEM 5.2.1 (T.R.)"</formula>
    </cfRule>
  </conditionalFormatting>
  <conditionalFormatting sqref="Q113">
    <cfRule type="containsBlanks" dxfId="1622" priority="1764">
      <formula>LEN(TRIM(Q113))=0</formula>
    </cfRule>
  </conditionalFormatting>
  <conditionalFormatting sqref="Q113">
    <cfRule type="cellIs" dxfId="1621" priority="1765" operator="equal">
      <formula>"REQUERIMIENTOS SUBSANADOS"</formula>
    </cfRule>
  </conditionalFormatting>
  <conditionalFormatting sqref="Q113">
    <cfRule type="containsText" dxfId="1620" priority="1766" operator="containsText" text="NO SUBSANABLE">
      <formula>NOT(ISERROR(SEARCH(("NO SUBSANABLE"),(Q113))))</formula>
    </cfRule>
  </conditionalFormatting>
  <conditionalFormatting sqref="Q113">
    <cfRule type="containsText" dxfId="1619" priority="1767" operator="containsText" text="PENDIENTES POR SUBSANAR">
      <formula>NOT(ISERROR(SEARCH(("PENDIENTES POR SUBSANAR"),(Q113))))</formula>
    </cfRule>
  </conditionalFormatting>
  <conditionalFormatting sqref="Q113">
    <cfRule type="containsText" dxfId="1618" priority="1768" operator="containsText" text="SIN OBSERVACIÓN">
      <formula>NOT(ISERROR(SEARCH(("SIN OBSERVACIÓN"),(Q113))))</formula>
    </cfRule>
  </conditionalFormatting>
  <conditionalFormatting sqref="R113">
    <cfRule type="containsBlanks" dxfId="1617" priority="1769">
      <formula>LEN(TRIM(R113))=0</formula>
    </cfRule>
  </conditionalFormatting>
  <conditionalFormatting sqref="R113">
    <cfRule type="cellIs" dxfId="1616" priority="1770" operator="equal">
      <formula>"NO CUMPLEN CON LO SOLICITADO"</formula>
    </cfRule>
  </conditionalFormatting>
  <conditionalFormatting sqref="R113">
    <cfRule type="cellIs" dxfId="1615" priority="1771" operator="equal">
      <formula>"CUMPLEN CON LO SOLICITADO"</formula>
    </cfRule>
  </conditionalFormatting>
  <conditionalFormatting sqref="R113">
    <cfRule type="cellIs" dxfId="1614" priority="1772" operator="equal">
      <formula>"PENDIENTES"</formula>
    </cfRule>
  </conditionalFormatting>
  <conditionalFormatting sqref="R113">
    <cfRule type="cellIs" dxfId="1613" priority="1773" operator="equal">
      <formula>"NINGUNO"</formula>
    </cfRule>
  </conditionalFormatting>
  <conditionalFormatting sqref="H113">
    <cfRule type="notContainsBlanks" dxfId="1612" priority="1774">
      <formula>LEN(TRIM(H113))&gt;0</formula>
    </cfRule>
  </conditionalFormatting>
  <conditionalFormatting sqref="G113">
    <cfRule type="notContainsBlanks" dxfId="1611" priority="1775">
      <formula>LEN(TRIM(G113))&gt;0</formula>
    </cfRule>
  </conditionalFormatting>
  <conditionalFormatting sqref="F113">
    <cfRule type="notContainsBlanks" dxfId="1610" priority="1776">
      <formula>LEN(TRIM(F113))&gt;0</formula>
    </cfRule>
  </conditionalFormatting>
  <conditionalFormatting sqref="E113">
    <cfRule type="notContainsBlanks" dxfId="1609" priority="1777">
      <formula>LEN(TRIM(E113))&gt;0</formula>
    </cfRule>
  </conditionalFormatting>
  <conditionalFormatting sqref="D113">
    <cfRule type="notContainsBlanks" dxfId="1608" priority="1778">
      <formula>LEN(TRIM(D113))&gt;0</formula>
    </cfRule>
  </conditionalFormatting>
  <conditionalFormatting sqref="C113">
    <cfRule type="notContainsBlanks" dxfId="1607" priority="1779">
      <formula>LEN(TRIM(C113))&gt;0</formula>
    </cfRule>
  </conditionalFormatting>
  <conditionalFormatting sqref="I113">
    <cfRule type="notContainsBlanks" dxfId="1606" priority="1780">
      <formula>LEN(TRIM(I113))&gt;0</formula>
    </cfRule>
  </conditionalFormatting>
  <conditionalFormatting sqref="S113">
    <cfRule type="cellIs" dxfId="1605" priority="1781" operator="greaterThan">
      <formula>0</formula>
    </cfRule>
  </conditionalFormatting>
  <conditionalFormatting sqref="S113">
    <cfRule type="cellIs" dxfId="1604" priority="1782" operator="equal">
      <formula>0</formula>
    </cfRule>
  </conditionalFormatting>
  <conditionalFormatting sqref="M110">
    <cfRule type="expression" dxfId="1603" priority="1783">
      <formula>L110="NO CUMPLE"</formula>
    </cfRule>
  </conditionalFormatting>
  <conditionalFormatting sqref="M110">
    <cfRule type="expression" dxfId="1602" priority="1784">
      <formula>L110="CUMPLE"</formula>
    </cfRule>
  </conditionalFormatting>
  <conditionalFormatting sqref="N123">
    <cfRule type="expression" dxfId="1601" priority="1785">
      <formula>N123=" "</formula>
    </cfRule>
  </conditionalFormatting>
  <conditionalFormatting sqref="N123">
    <cfRule type="expression" dxfId="1600" priority="1786">
      <formula>N123="NO PRESENTÓ CERTIFICADO"</formula>
    </cfRule>
  </conditionalFormatting>
  <conditionalFormatting sqref="N123">
    <cfRule type="expression" dxfId="1599" priority="1787">
      <formula>N123="PRESENTÓ CERTIFICADO"</formula>
    </cfRule>
  </conditionalFormatting>
  <conditionalFormatting sqref="S123">
    <cfRule type="cellIs" dxfId="1598" priority="1788" operator="greaterThan">
      <formula>0</formula>
    </cfRule>
  </conditionalFormatting>
  <conditionalFormatting sqref="S123">
    <cfRule type="cellIs" dxfId="1597" priority="1789" operator="equal">
      <formula>0</formula>
    </cfRule>
  </conditionalFormatting>
  <conditionalFormatting sqref="P123">
    <cfRule type="expression" dxfId="1596" priority="1790">
      <formula>Q123="NO SUBSANABLE"</formula>
    </cfRule>
  </conditionalFormatting>
  <conditionalFormatting sqref="P123">
    <cfRule type="expression" dxfId="1595" priority="1791">
      <formula>Q123="REQUERIMIENTOS SUBSANADOS"</formula>
    </cfRule>
  </conditionalFormatting>
  <conditionalFormatting sqref="P123">
    <cfRule type="expression" dxfId="1594" priority="1792">
      <formula>Q123="PENDIENTES POR SUBSANAR"</formula>
    </cfRule>
  </conditionalFormatting>
  <conditionalFormatting sqref="P123">
    <cfRule type="expression" dxfId="1593" priority="1793">
      <formula>Q123="SIN OBSERVACIÓN"</formula>
    </cfRule>
  </conditionalFormatting>
  <conditionalFormatting sqref="P123">
    <cfRule type="containsBlanks" dxfId="1592" priority="1794">
      <formula>LEN(TRIM(P123))=0</formula>
    </cfRule>
  </conditionalFormatting>
  <conditionalFormatting sqref="O123">
    <cfRule type="cellIs" dxfId="1591" priority="1795" operator="equal">
      <formula>"PENDIENTE POR DESCRIPCIÓN"</formula>
    </cfRule>
  </conditionalFormatting>
  <conditionalFormatting sqref="O123">
    <cfRule type="cellIs" dxfId="1590" priority="1796" operator="equal">
      <formula>"DESCRIPCIÓN INSUFICIENTE"</formula>
    </cfRule>
  </conditionalFormatting>
  <conditionalFormatting sqref="O123">
    <cfRule type="cellIs" dxfId="1589" priority="1797" operator="equal">
      <formula>"NO ESTÁ ACORDE A ITEM 5.2.1 (T.R.)"</formula>
    </cfRule>
  </conditionalFormatting>
  <conditionalFormatting sqref="O123">
    <cfRule type="cellIs" dxfId="1588" priority="1798" operator="equal">
      <formula>"ACORDE A ITEM 5.2.1 (T.R.)"</formula>
    </cfRule>
  </conditionalFormatting>
  <conditionalFormatting sqref="Q123">
    <cfRule type="containsBlanks" dxfId="1587" priority="1799">
      <formula>LEN(TRIM(Q123))=0</formula>
    </cfRule>
  </conditionalFormatting>
  <conditionalFormatting sqref="Q123">
    <cfRule type="cellIs" dxfId="1586" priority="1800" operator="equal">
      <formula>"REQUERIMIENTOS SUBSANADOS"</formula>
    </cfRule>
  </conditionalFormatting>
  <conditionalFormatting sqref="Q123">
    <cfRule type="containsText" dxfId="1585" priority="1801" operator="containsText" text="NO SUBSANABLE">
      <formula>NOT(ISERROR(SEARCH(("NO SUBSANABLE"),(Q123))))</formula>
    </cfRule>
  </conditionalFormatting>
  <conditionalFormatting sqref="Q123">
    <cfRule type="containsText" dxfId="1584" priority="1802" operator="containsText" text="PENDIENTES POR SUBSANAR">
      <formula>NOT(ISERROR(SEARCH(("PENDIENTES POR SUBSANAR"),(Q123))))</formula>
    </cfRule>
  </conditionalFormatting>
  <conditionalFormatting sqref="Q123">
    <cfRule type="containsText" dxfId="1583" priority="1803" operator="containsText" text="SIN OBSERVACIÓN">
      <formula>NOT(ISERROR(SEARCH(("SIN OBSERVACIÓN"),(Q123))))</formula>
    </cfRule>
  </conditionalFormatting>
  <conditionalFormatting sqref="R123">
    <cfRule type="containsBlanks" dxfId="1582" priority="1804">
      <formula>LEN(TRIM(R123))=0</formula>
    </cfRule>
  </conditionalFormatting>
  <conditionalFormatting sqref="R123">
    <cfRule type="cellIs" dxfId="1581" priority="1805" operator="equal">
      <formula>"NO CUMPLEN CON LO SOLICITADO"</formula>
    </cfRule>
  </conditionalFormatting>
  <conditionalFormatting sqref="R123">
    <cfRule type="cellIs" dxfId="1580" priority="1806" operator="equal">
      <formula>"CUMPLEN CON LO SOLICITADO"</formula>
    </cfRule>
  </conditionalFormatting>
  <conditionalFormatting sqref="R123">
    <cfRule type="cellIs" dxfId="1579" priority="1807" operator="equal">
      <formula>"PENDIENTES"</formula>
    </cfRule>
  </conditionalFormatting>
  <conditionalFormatting sqref="R123">
    <cfRule type="cellIs" dxfId="1578" priority="1808" operator="equal">
      <formula>"NINGUNO"</formula>
    </cfRule>
  </conditionalFormatting>
  <conditionalFormatting sqref="H123">
    <cfRule type="notContainsBlanks" dxfId="1577" priority="1809">
      <formula>LEN(TRIM(H123))&gt;0</formula>
    </cfRule>
  </conditionalFormatting>
  <conditionalFormatting sqref="G123">
    <cfRule type="notContainsBlanks" dxfId="1576" priority="1810">
      <formula>LEN(TRIM(G123))&gt;0</formula>
    </cfRule>
  </conditionalFormatting>
  <conditionalFormatting sqref="F123">
    <cfRule type="notContainsBlanks" dxfId="1575" priority="1811">
      <formula>LEN(TRIM(F123))&gt;0</formula>
    </cfRule>
  </conditionalFormatting>
  <conditionalFormatting sqref="E123">
    <cfRule type="notContainsBlanks" dxfId="1574" priority="1812">
      <formula>LEN(TRIM(E123))&gt;0</formula>
    </cfRule>
  </conditionalFormatting>
  <conditionalFormatting sqref="D123">
    <cfRule type="notContainsBlanks" dxfId="1573" priority="1813">
      <formula>LEN(TRIM(D123))&gt;0</formula>
    </cfRule>
  </conditionalFormatting>
  <conditionalFormatting sqref="C123">
    <cfRule type="notContainsBlanks" dxfId="1572" priority="1814">
      <formula>LEN(TRIM(C123))&gt;0</formula>
    </cfRule>
  </conditionalFormatting>
  <conditionalFormatting sqref="I123">
    <cfRule type="notContainsBlanks" dxfId="1571" priority="1815">
      <formula>LEN(TRIM(I123))&gt;0</formula>
    </cfRule>
  </conditionalFormatting>
  <conditionalFormatting sqref="N126 N129">
    <cfRule type="expression" dxfId="1570" priority="1816">
      <formula>N126=" "</formula>
    </cfRule>
  </conditionalFormatting>
  <conditionalFormatting sqref="N126 N129">
    <cfRule type="expression" dxfId="1569" priority="1817">
      <formula>N126="NO PRESENTÓ CERTIFICADO"</formula>
    </cfRule>
  </conditionalFormatting>
  <conditionalFormatting sqref="N126 N129">
    <cfRule type="expression" dxfId="1568" priority="1818">
      <formula>N126="PRESENTÓ CERTIFICADO"</formula>
    </cfRule>
  </conditionalFormatting>
  <conditionalFormatting sqref="P126 P129">
    <cfRule type="expression" dxfId="1567" priority="1819">
      <formula>Q126="NO SUBSANABLE"</formula>
    </cfRule>
  </conditionalFormatting>
  <conditionalFormatting sqref="P126 P129">
    <cfRule type="expression" dxfId="1566" priority="1820">
      <formula>Q126="REQUERIMIENTOS SUBSANADOS"</formula>
    </cfRule>
  </conditionalFormatting>
  <conditionalFormatting sqref="P126 P129">
    <cfRule type="expression" dxfId="1565" priority="1821">
      <formula>Q126="PENDIENTES POR SUBSANAR"</formula>
    </cfRule>
  </conditionalFormatting>
  <conditionalFormatting sqref="P126 P129">
    <cfRule type="expression" dxfId="1564" priority="1822">
      <formula>Q126="SIN OBSERVACIÓN"</formula>
    </cfRule>
  </conditionalFormatting>
  <conditionalFormatting sqref="P126 P129">
    <cfRule type="containsBlanks" dxfId="1563" priority="1823">
      <formula>LEN(TRIM(P126))=0</formula>
    </cfRule>
  </conditionalFormatting>
  <conditionalFormatting sqref="O126 O129">
    <cfRule type="cellIs" dxfId="1562" priority="1824" operator="equal">
      <formula>"PENDIENTE POR DESCRIPCIÓN"</formula>
    </cfRule>
  </conditionalFormatting>
  <conditionalFormatting sqref="O126 O129">
    <cfRule type="cellIs" dxfId="1561" priority="1825" operator="equal">
      <formula>"DESCRIPCIÓN INSUFICIENTE"</formula>
    </cfRule>
  </conditionalFormatting>
  <conditionalFormatting sqref="O126 O129">
    <cfRule type="cellIs" dxfId="1560" priority="1826" operator="equal">
      <formula>"NO ESTÁ ACORDE A ITEM 5.2.1 (T.R.)"</formula>
    </cfRule>
  </conditionalFormatting>
  <conditionalFormatting sqref="O126 O129">
    <cfRule type="cellIs" dxfId="1559" priority="1827" operator="equal">
      <formula>"ACORDE A ITEM 5.2.1 (T.R.)"</formula>
    </cfRule>
  </conditionalFormatting>
  <conditionalFormatting sqref="Q126 Q129">
    <cfRule type="containsBlanks" dxfId="1558" priority="1828">
      <formula>LEN(TRIM(Q126))=0</formula>
    </cfRule>
  </conditionalFormatting>
  <conditionalFormatting sqref="Q126 Q129">
    <cfRule type="cellIs" dxfId="1557" priority="1829" operator="equal">
      <formula>"REQUERIMIENTOS SUBSANADOS"</formula>
    </cfRule>
  </conditionalFormatting>
  <conditionalFormatting sqref="Q126 Q129">
    <cfRule type="containsText" dxfId="1556" priority="1830" operator="containsText" text="NO SUBSANABLE">
      <formula>NOT(ISERROR(SEARCH(("NO SUBSANABLE"),(Q126))))</formula>
    </cfRule>
  </conditionalFormatting>
  <conditionalFormatting sqref="Q126 Q129">
    <cfRule type="containsText" dxfId="1555" priority="1831" operator="containsText" text="PENDIENTES POR SUBSANAR">
      <formula>NOT(ISERROR(SEARCH(("PENDIENTES POR SUBSANAR"),(Q126))))</formula>
    </cfRule>
  </conditionalFormatting>
  <conditionalFormatting sqref="Q126 Q129">
    <cfRule type="containsText" dxfId="1554" priority="1832" operator="containsText" text="SIN OBSERVACIÓN">
      <formula>NOT(ISERROR(SEARCH(("SIN OBSERVACIÓN"),(Q126))))</formula>
    </cfRule>
  </conditionalFormatting>
  <conditionalFormatting sqref="R126 R129">
    <cfRule type="containsBlanks" dxfId="1553" priority="1833">
      <formula>LEN(TRIM(R126))=0</formula>
    </cfRule>
  </conditionalFormatting>
  <conditionalFormatting sqref="R126 R129">
    <cfRule type="cellIs" dxfId="1552" priority="1834" operator="equal">
      <formula>"NO CUMPLEN CON LO SOLICITADO"</formula>
    </cfRule>
  </conditionalFormatting>
  <conditionalFormatting sqref="R126 R129">
    <cfRule type="cellIs" dxfId="1551" priority="1835" operator="equal">
      <formula>"CUMPLEN CON LO SOLICITADO"</formula>
    </cfRule>
  </conditionalFormatting>
  <conditionalFormatting sqref="R126 R129">
    <cfRule type="cellIs" dxfId="1550" priority="1836" operator="equal">
      <formula>"PENDIENTES"</formula>
    </cfRule>
  </conditionalFormatting>
  <conditionalFormatting sqref="R126 R129">
    <cfRule type="cellIs" dxfId="1549" priority="1837" operator="equal">
      <formula>"NINGUNO"</formula>
    </cfRule>
  </conditionalFormatting>
  <conditionalFormatting sqref="H126 H129">
    <cfRule type="notContainsBlanks" dxfId="1548" priority="1838">
      <formula>LEN(TRIM(H126))&gt;0</formula>
    </cfRule>
  </conditionalFormatting>
  <conditionalFormatting sqref="G126 G129">
    <cfRule type="notContainsBlanks" dxfId="1547" priority="1839">
      <formula>LEN(TRIM(G126))&gt;0</formula>
    </cfRule>
  </conditionalFormatting>
  <conditionalFormatting sqref="F126 F129">
    <cfRule type="notContainsBlanks" dxfId="1546" priority="1840">
      <formula>LEN(TRIM(F126))&gt;0</formula>
    </cfRule>
  </conditionalFormatting>
  <conditionalFormatting sqref="E126 E129">
    <cfRule type="notContainsBlanks" dxfId="1545" priority="1841">
      <formula>LEN(TRIM(E126))&gt;0</formula>
    </cfRule>
  </conditionalFormatting>
  <conditionalFormatting sqref="D126 D129">
    <cfRule type="notContainsBlanks" dxfId="1544" priority="1842">
      <formula>LEN(TRIM(D126))&gt;0</formula>
    </cfRule>
  </conditionalFormatting>
  <conditionalFormatting sqref="C126 C129">
    <cfRule type="notContainsBlanks" dxfId="1543" priority="1843">
      <formula>LEN(TRIM(C126))&gt;0</formula>
    </cfRule>
  </conditionalFormatting>
  <conditionalFormatting sqref="I126 I129">
    <cfRule type="notContainsBlanks" dxfId="1542" priority="1844">
      <formula>LEN(TRIM(I126))&gt;0</formula>
    </cfRule>
  </conditionalFormatting>
  <conditionalFormatting sqref="N132">
    <cfRule type="expression" dxfId="1541" priority="1845">
      <formula>N132=" "</formula>
    </cfRule>
  </conditionalFormatting>
  <conditionalFormatting sqref="N132">
    <cfRule type="expression" dxfId="1540" priority="1846">
      <formula>N132="NO PRESENTÓ CERTIFICADO"</formula>
    </cfRule>
  </conditionalFormatting>
  <conditionalFormatting sqref="N132">
    <cfRule type="expression" dxfId="1539" priority="1847">
      <formula>N132="PRESENTÓ CERTIFICADO"</formula>
    </cfRule>
  </conditionalFormatting>
  <conditionalFormatting sqref="P132">
    <cfRule type="expression" dxfId="1538" priority="1848">
      <formula>Q132="NO SUBSANABLE"</formula>
    </cfRule>
  </conditionalFormatting>
  <conditionalFormatting sqref="P132">
    <cfRule type="expression" dxfId="1537" priority="1849">
      <formula>Q132="REQUERIMIENTOS SUBSANADOS"</formula>
    </cfRule>
  </conditionalFormatting>
  <conditionalFormatting sqref="P132">
    <cfRule type="expression" dxfId="1536" priority="1850">
      <formula>Q132="PENDIENTES POR SUBSANAR"</formula>
    </cfRule>
  </conditionalFormatting>
  <conditionalFormatting sqref="P132">
    <cfRule type="expression" dxfId="1535" priority="1851">
      <formula>Q132="SIN OBSERVACIÓN"</formula>
    </cfRule>
  </conditionalFormatting>
  <conditionalFormatting sqref="P132">
    <cfRule type="containsBlanks" dxfId="1534" priority="1852">
      <formula>LEN(TRIM(P132))=0</formula>
    </cfRule>
  </conditionalFormatting>
  <conditionalFormatting sqref="O132">
    <cfRule type="cellIs" dxfId="1533" priority="1853" operator="equal">
      <formula>"PENDIENTE POR DESCRIPCIÓN"</formula>
    </cfRule>
  </conditionalFormatting>
  <conditionalFormatting sqref="O132">
    <cfRule type="cellIs" dxfId="1532" priority="1854" operator="equal">
      <formula>"DESCRIPCIÓN INSUFICIENTE"</formula>
    </cfRule>
  </conditionalFormatting>
  <conditionalFormatting sqref="O132">
    <cfRule type="cellIs" dxfId="1531" priority="1855" operator="equal">
      <formula>"NO ESTÁ ACORDE A ITEM 5.2.1 (T.R.)"</formula>
    </cfRule>
  </conditionalFormatting>
  <conditionalFormatting sqref="O132">
    <cfRule type="cellIs" dxfId="1530" priority="1856" operator="equal">
      <formula>"ACORDE A ITEM 5.2.1 (T.R.)"</formula>
    </cfRule>
  </conditionalFormatting>
  <conditionalFormatting sqref="Q132">
    <cfRule type="containsBlanks" dxfId="1529" priority="1857">
      <formula>LEN(TRIM(Q132))=0</formula>
    </cfRule>
  </conditionalFormatting>
  <conditionalFormatting sqref="Q132">
    <cfRule type="cellIs" dxfId="1528" priority="1858" operator="equal">
      <formula>"REQUERIMIENTOS SUBSANADOS"</formula>
    </cfRule>
  </conditionalFormatting>
  <conditionalFormatting sqref="Q132">
    <cfRule type="containsText" dxfId="1527" priority="1859" operator="containsText" text="NO SUBSANABLE">
      <formula>NOT(ISERROR(SEARCH(("NO SUBSANABLE"),(Q132))))</formula>
    </cfRule>
  </conditionalFormatting>
  <conditionalFormatting sqref="Q132">
    <cfRule type="containsText" dxfId="1526" priority="1860" operator="containsText" text="PENDIENTES POR SUBSANAR">
      <formula>NOT(ISERROR(SEARCH(("PENDIENTES POR SUBSANAR"),(Q132))))</formula>
    </cfRule>
  </conditionalFormatting>
  <conditionalFormatting sqref="Q132">
    <cfRule type="containsText" dxfId="1525" priority="1861" operator="containsText" text="SIN OBSERVACIÓN">
      <formula>NOT(ISERROR(SEARCH(("SIN OBSERVACIÓN"),(Q132))))</formula>
    </cfRule>
  </conditionalFormatting>
  <conditionalFormatting sqref="R132">
    <cfRule type="containsBlanks" dxfId="1524" priority="1862">
      <formula>LEN(TRIM(R132))=0</formula>
    </cfRule>
  </conditionalFormatting>
  <conditionalFormatting sqref="R132">
    <cfRule type="cellIs" dxfId="1523" priority="1863" operator="equal">
      <formula>"NO CUMPLEN CON LO SOLICITADO"</formula>
    </cfRule>
  </conditionalFormatting>
  <conditionalFormatting sqref="R132">
    <cfRule type="cellIs" dxfId="1522" priority="1864" operator="equal">
      <formula>"CUMPLEN CON LO SOLICITADO"</formula>
    </cfRule>
  </conditionalFormatting>
  <conditionalFormatting sqref="R132">
    <cfRule type="cellIs" dxfId="1521" priority="1865" operator="equal">
      <formula>"PENDIENTES"</formula>
    </cfRule>
  </conditionalFormatting>
  <conditionalFormatting sqref="R132">
    <cfRule type="cellIs" dxfId="1520" priority="1866" operator="equal">
      <formula>"NINGUNO"</formula>
    </cfRule>
  </conditionalFormatting>
  <conditionalFormatting sqref="H132">
    <cfRule type="notContainsBlanks" dxfId="1519" priority="1867">
      <formula>LEN(TRIM(H132))&gt;0</formula>
    </cfRule>
  </conditionalFormatting>
  <conditionalFormatting sqref="G132">
    <cfRule type="notContainsBlanks" dxfId="1518" priority="1868">
      <formula>LEN(TRIM(G132))&gt;0</formula>
    </cfRule>
  </conditionalFormatting>
  <conditionalFormatting sqref="F132">
    <cfRule type="notContainsBlanks" dxfId="1517" priority="1869">
      <formula>LEN(TRIM(F132))&gt;0</formula>
    </cfRule>
  </conditionalFormatting>
  <conditionalFormatting sqref="E132">
    <cfRule type="notContainsBlanks" dxfId="1516" priority="1870">
      <formula>LEN(TRIM(E132))&gt;0</formula>
    </cfRule>
  </conditionalFormatting>
  <conditionalFormatting sqref="D132">
    <cfRule type="notContainsBlanks" dxfId="1515" priority="1871">
      <formula>LEN(TRIM(D132))&gt;0</formula>
    </cfRule>
  </conditionalFormatting>
  <conditionalFormatting sqref="C132">
    <cfRule type="notContainsBlanks" dxfId="1514" priority="1872">
      <formula>LEN(TRIM(C132))&gt;0</formula>
    </cfRule>
  </conditionalFormatting>
  <conditionalFormatting sqref="I132">
    <cfRule type="notContainsBlanks" dxfId="1513" priority="1873">
      <formula>LEN(TRIM(I132))&gt;0</formula>
    </cfRule>
  </conditionalFormatting>
  <conditionalFormatting sqref="T123">
    <cfRule type="cellIs" dxfId="1512" priority="1874" operator="equal">
      <formula>"NO"</formula>
    </cfRule>
  </conditionalFormatting>
  <conditionalFormatting sqref="T123">
    <cfRule type="cellIs" dxfId="1511" priority="1875" operator="equal">
      <formula>"SI"</formula>
    </cfRule>
  </conditionalFormatting>
  <conditionalFormatting sqref="S126 S129 S132">
    <cfRule type="cellIs" dxfId="1510" priority="1876" operator="greaterThan">
      <formula>0</formula>
    </cfRule>
  </conditionalFormatting>
  <conditionalFormatting sqref="S126 S129 S132">
    <cfRule type="cellIs" dxfId="1509" priority="1877" operator="equal">
      <formula>0</formula>
    </cfRule>
  </conditionalFormatting>
  <conditionalFormatting sqref="N135">
    <cfRule type="expression" dxfId="1508" priority="1878">
      <formula>N135=" "</formula>
    </cfRule>
  </conditionalFormatting>
  <conditionalFormatting sqref="N135">
    <cfRule type="expression" dxfId="1507" priority="1879">
      <formula>N135="NO PRESENTÓ CERTIFICADO"</formula>
    </cfRule>
  </conditionalFormatting>
  <conditionalFormatting sqref="N135">
    <cfRule type="expression" dxfId="1506" priority="1880">
      <formula>N135="PRESENTÓ CERTIFICADO"</formula>
    </cfRule>
  </conditionalFormatting>
  <conditionalFormatting sqref="P135">
    <cfRule type="expression" dxfId="1505" priority="1881">
      <formula>Q135="NO SUBSANABLE"</formula>
    </cfRule>
  </conditionalFormatting>
  <conditionalFormatting sqref="P135">
    <cfRule type="expression" dxfId="1504" priority="1882">
      <formula>Q135="REQUERIMIENTOS SUBSANADOS"</formula>
    </cfRule>
  </conditionalFormatting>
  <conditionalFormatting sqref="P135">
    <cfRule type="expression" dxfId="1503" priority="1883">
      <formula>Q135="PENDIENTES POR SUBSANAR"</formula>
    </cfRule>
  </conditionalFormatting>
  <conditionalFormatting sqref="P135">
    <cfRule type="expression" dxfId="1502" priority="1884">
      <formula>Q135="SIN OBSERVACIÓN"</formula>
    </cfRule>
  </conditionalFormatting>
  <conditionalFormatting sqref="P135">
    <cfRule type="containsBlanks" dxfId="1501" priority="1885">
      <formula>LEN(TRIM(P135))=0</formula>
    </cfRule>
  </conditionalFormatting>
  <conditionalFormatting sqref="O135">
    <cfRule type="cellIs" dxfId="1500" priority="1886" operator="equal">
      <formula>"PENDIENTE POR DESCRIPCIÓN"</formula>
    </cfRule>
  </conditionalFormatting>
  <conditionalFormatting sqref="O135">
    <cfRule type="cellIs" dxfId="1499" priority="1887" operator="equal">
      <formula>"DESCRIPCIÓN INSUFICIENTE"</formula>
    </cfRule>
  </conditionalFormatting>
  <conditionalFormatting sqref="O135">
    <cfRule type="cellIs" dxfId="1498" priority="1888" operator="equal">
      <formula>"NO ESTÁ ACORDE A ITEM 5.2.1 (T.R.)"</formula>
    </cfRule>
  </conditionalFormatting>
  <conditionalFormatting sqref="O135">
    <cfRule type="cellIs" dxfId="1497" priority="1889" operator="equal">
      <formula>"ACORDE A ITEM 5.2.1 (T.R.)"</formula>
    </cfRule>
  </conditionalFormatting>
  <conditionalFormatting sqref="Q135">
    <cfRule type="containsBlanks" dxfId="1496" priority="1890">
      <formula>LEN(TRIM(Q135))=0</formula>
    </cfRule>
  </conditionalFormatting>
  <conditionalFormatting sqref="Q135">
    <cfRule type="cellIs" dxfId="1495" priority="1891" operator="equal">
      <formula>"REQUERIMIENTOS SUBSANADOS"</formula>
    </cfRule>
  </conditionalFormatting>
  <conditionalFormatting sqref="Q135">
    <cfRule type="containsText" dxfId="1494" priority="1892" operator="containsText" text="NO SUBSANABLE">
      <formula>NOT(ISERROR(SEARCH(("NO SUBSANABLE"),(Q135))))</formula>
    </cfRule>
  </conditionalFormatting>
  <conditionalFormatting sqref="Q135">
    <cfRule type="containsText" dxfId="1493" priority="1893" operator="containsText" text="PENDIENTES POR SUBSANAR">
      <formula>NOT(ISERROR(SEARCH(("PENDIENTES POR SUBSANAR"),(Q135))))</formula>
    </cfRule>
  </conditionalFormatting>
  <conditionalFormatting sqref="Q135">
    <cfRule type="containsText" dxfId="1492" priority="1894" operator="containsText" text="SIN OBSERVACIÓN">
      <formula>NOT(ISERROR(SEARCH(("SIN OBSERVACIÓN"),(Q135))))</formula>
    </cfRule>
  </conditionalFormatting>
  <conditionalFormatting sqref="R135">
    <cfRule type="containsBlanks" dxfId="1491" priority="1895">
      <formula>LEN(TRIM(R135))=0</formula>
    </cfRule>
  </conditionalFormatting>
  <conditionalFormatting sqref="R135">
    <cfRule type="cellIs" dxfId="1490" priority="1896" operator="equal">
      <formula>"NO CUMPLEN CON LO SOLICITADO"</formula>
    </cfRule>
  </conditionalFormatting>
  <conditionalFormatting sqref="R135">
    <cfRule type="cellIs" dxfId="1489" priority="1897" operator="equal">
      <formula>"CUMPLEN CON LO SOLICITADO"</formula>
    </cfRule>
  </conditionalFormatting>
  <conditionalFormatting sqref="R135">
    <cfRule type="cellIs" dxfId="1488" priority="1898" operator="equal">
      <formula>"PENDIENTES"</formula>
    </cfRule>
  </conditionalFormatting>
  <conditionalFormatting sqref="R135">
    <cfRule type="cellIs" dxfId="1487" priority="1899" operator="equal">
      <formula>"NINGUNO"</formula>
    </cfRule>
  </conditionalFormatting>
  <conditionalFormatting sqref="H135">
    <cfRule type="notContainsBlanks" dxfId="1486" priority="1900">
      <formula>LEN(TRIM(H135))&gt;0</formula>
    </cfRule>
  </conditionalFormatting>
  <conditionalFormatting sqref="G135">
    <cfRule type="notContainsBlanks" dxfId="1485" priority="1901">
      <formula>LEN(TRIM(G135))&gt;0</formula>
    </cfRule>
  </conditionalFormatting>
  <conditionalFormatting sqref="F135">
    <cfRule type="notContainsBlanks" dxfId="1484" priority="1902">
      <formula>LEN(TRIM(F135))&gt;0</formula>
    </cfRule>
  </conditionalFormatting>
  <conditionalFormatting sqref="E135">
    <cfRule type="notContainsBlanks" dxfId="1483" priority="1903">
      <formula>LEN(TRIM(E135))&gt;0</formula>
    </cfRule>
  </conditionalFormatting>
  <conditionalFormatting sqref="D135">
    <cfRule type="notContainsBlanks" dxfId="1482" priority="1904">
      <formula>LEN(TRIM(D135))&gt;0</formula>
    </cfRule>
  </conditionalFormatting>
  <conditionalFormatting sqref="C135">
    <cfRule type="notContainsBlanks" dxfId="1481" priority="1905">
      <formula>LEN(TRIM(C135))&gt;0</formula>
    </cfRule>
  </conditionalFormatting>
  <conditionalFormatting sqref="I135">
    <cfRule type="notContainsBlanks" dxfId="1480" priority="1906">
      <formula>LEN(TRIM(I135))&gt;0</formula>
    </cfRule>
  </conditionalFormatting>
  <conditionalFormatting sqref="S135">
    <cfRule type="cellIs" dxfId="1479" priority="1907" operator="greaterThan">
      <formula>0</formula>
    </cfRule>
  </conditionalFormatting>
  <conditionalFormatting sqref="S135">
    <cfRule type="cellIs" dxfId="1478" priority="1908" operator="equal">
      <formula>0</formula>
    </cfRule>
  </conditionalFormatting>
  <conditionalFormatting sqref="M111">
    <cfRule type="expression" dxfId="1477" priority="1909">
      <formula>L111="NO CUMPLE"</formula>
    </cfRule>
  </conditionalFormatting>
  <conditionalFormatting sqref="M111">
    <cfRule type="expression" dxfId="1476" priority="1910">
      <formula>L111="CUMPLE"</formula>
    </cfRule>
  </conditionalFormatting>
  <conditionalFormatting sqref="M136">
    <cfRule type="expression" dxfId="1475" priority="1911">
      <formula>L136="NO CUMPLE"</formula>
    </cfRule>
  </conditionalFormatting>
  <conditionalFormatting sqref="M136">
    <cfRule type="expression" dxfId="1474" priority="1912">
      <formula>L136="CUMPLE"</formula>
    </cfRule>
  </conditionalFormatting>
  <conditionalFormatting sqref="M88">
    <cfRule type="expression" dxfId="1473" priority="1913">
      <formula>L88="NO CUMPLE"</formula>
    </cfRule>
  </conditionalFormatting>
  <conditionalFormatting sqref="M88">
    <cfRule type="expression" dxfId="1472" priority="1914">
      <formula>L88="CUMPLE"</formula>
    </cfRule>
  </conditionalFormatting>
  <conditionalFormatting sqref="M135">
    <cfRule type="expression" dxfId="1471" priority="1915">
      <formula>L135="NO CUMPLE"</formula>
    </cfRule>
  </conditionalFormatting>
  <conditionalFormatting sqref="M135">
    <cfRule type="expression" dxfId="1470" priority="1916">
      <formula>L135="CUMPLE"</formula>
    </cfRule>
  </conditionalFormatting>
  <conditionalFormatting sqref="M132">
    <cfRule type="expression" dxfId="1469" priority="1917">
      <formula>L132="NO CUMPLE"</formula>
    </cfRule>
  </conditionalFormatting>
  <conditionalFormatting sqref="M132">
    <cfRule type="expression" dxfId="1468" priority="1918">
      <formula>L132="CUMPLE"</formula>
    </cfRule>
  </conditionalFormatting>
  <conditionalFormatting sqref="J158:J159">
    <cfRule type="cellIs" dxfId="1467" priority="1919" operator="equal">
      <formula>"NO CUMPLE"</formula>
    </cfRule>
  </conditionalFormatting>
  <conditionalFormatting sqref="J158:J159">
    <cfRule type="cellIs" dxfId="1466" priority="1920" operator="equal">
      <formula>"CUMPLE"</formula>
    </cfRule>
  </conditionalFormatting>
  <conditionalFormatting sqref="L132:L134">
    <cfRule type="cellIs" dxfId="1465" priority="1921" operator="equal">
      <formula>"NO CUMPLE"</formula>
    </cfRule>
  </conditionalFormatting>
  <conditionalFormatting sqref="L132:L134">
    <cfRule type="cellIs" dxfId="1464" priority="1922" operator="equal">
      <formula>"CUMPLE"</formula>
    </cfRule>
  </conditionalFormatting>
  <conditionalFormatting sqref="M133">
    <cfRule type="expression" dxfId="1463" priority="1923">
      <formula>L133="NO CUMPLE"</formula>
    </cfRule>
  </conditionalFormatting>
  <conditionalFormatting sqref="M133">
    <cfRule type="expression" dxfId="1462" priority="1924">
      <formula>L133="CUMPLE"</formula>
    </cfRule>
  </conditionalFormatting>
  <conditionalFormatting sqref="L110:L112">
    <cfRule type="cellIs" dxfId="1461" priority="1925" operator="equal">
      <formula>"NO CUMPLE"</formula>
    </cfRule>
  </conditionalFormatting>
  <conditionalFormatting sqref="L110:L112">
    <cfRule type="cellIs" dxfId="1460" priority="1926" operator="equal">
      <formula>"CUMPLE"</formula>
    </cfRule>
  </conditionalFormatting>
  <conditionalFormatting sqref="M89">
    <cfRule type="expression" dxfId="1459" priority="1927">
      <formula>L89="NO CUMPLE"</formula>
    </cfRule>
  </conditionalFormatting>
  <conditionalFormatting sqref="M89">
    <cfRule type="expression" dxfId="1458" priority="1928">
      <formula>L89="CUMPLE"</formula>
    </cfRule>
  </conditionalFormatting>
  <conditionalFormatting sqref="L88:L90">
    <cfRule type="cellIs" dxfId="1457" priority="1929" operator="equal">
      <formula>"NO CUMPLE"</formula>
    </cfRule>
  </conditionalFormatting>
  <conditionalFormatting sqref="L88:L90">
    <cfRule type="cellIs" dxfId="1456" priority="1930" operator="equal">
      <formula>"CUMPLE"</formula>
    </cfRule>
  </conditionalFormatting>
  <conditionalFormatting sqref="M66">
    <cfRule type="expression" dxfId="1455" priority="1931">
      <formula>L66="NO CUMPLE"</formula>
    </cfRule>
  </conditionalFormatting>
  <conditionalFormatting sqref="M66">
    <cfRule type="expression" dxfId="1454" priority="1932">
      <formula>L66="CUMPLE"</formula>
    </cfRule>
  </conditionalFormatting>
  <conditionalFormatting sqref="L66:L68">
    <cfRule type="cellIs" dxfId="1453" priority="1933" operator="equal">
      <formula>"NO CUMPLE"</formula>
    </cfRule>
  </conditionalFormatting>
  <conditionalFormatting sqref="L66:L68">
    <cfRule type="cellIs" dxfId="1452" priority="1934" operator="equal">
      <formula>"CUMPLE"</formula>
    </cfRule>
  </conditionalFormatting>
  <conditionalFormatting sqref="M67">
    <cfRule type="expression" dxfId="1451" priority="1935">
      <formula>L67="NO CUMPLE"</formula>
    </cfRule>
  </conditionalFormatting>
  <conditionalFormatting sqref="M67">
    <cfRule type="expression" dxfId="1450" priority="1936">
      <formula>L67="CUMPLE"</formula>
    </cfRule>
  </conditionalFormatting>
  <conditionalFormatting sqref="M45">
    <cfRule type="expression" dxfId="1449" priority="1937">
      <formula>L45="NO CUMPLE"</formula>
    </cfRule>
  </conditionalFormatting>
  <conditionalFormatting sqref="M45">
    <cfRule type="expression" dxfId="1448" priority="1938">
      <formula>L45="CUMPLE"</formula>
    </cfRule>
  </conditionalFormatting>
  <conditionalFormatting sqref="M44">
    <cfRule type="expression" dxfId="1447" priority="1939">
      <formula>L44="NO CUMPLE"</formula>
    </cfRule>
  </conditionalFormatting>
  <conditionalFormatting sqref="M44">
    <cfRule type="expression" dxfId="1446" priority="1940">
      <formula>L44="CUMPLE"</formula>
    </cfRule>
  </conditionalFormatting>
  <conditionalFormatting sqref="L44:L46">
    <cfRule type="cellIs" dxfId="1445" priority="1941" operator="equal">
      <formula>"NO CUMPLE"</formula>
    </cfRule>
  </conditionalFormatting>
  <conditionalFormatting sqref="L44:L46">
    <cfRule type="cellIs" dxfId="1444" priority="1942" operator="equal">
      <formula>"CUMPLE"</formula>
    </cfRule>
  </conditionalFormatting>
  <conditionalFormatting sqref="M16">
    <cfRule type="expression" dxfId="1443" priority="1943">
      <formula>L16="NO CUMPLE"</formula>
    </cfRule>
  </conditionalFormatting>
  <conditionalFormatting sqref="M16">
    <cfRule type="expression" dxfId="1442" priority="1944">
      <formula>L16="CUMPLE"</formula>
    </cfRule>
  </conditionalFormatting>
  <conditionalFormatting sqref="J16">
    <cfRule type="cellIs" dxfId="1441" priority="1945" operator="equal">
      <formula>"NO CUMPLE"</formula>
    </cfRule>
  </conditionalFormatting>
  <conditionalFormatting sqref="J16">
    <cfRule type="cellIs" dxfId="1440" priority="1946" operator="equal">
      <formula>"CUMPLE"</formula>
    </cfRule>
  </conditionalFormatting>
  <conditionalFormatting sqref="L16:L18">
    <cfRule type="cellIs" dxfId="1439" priority="1947" operator="equal">
      <formula>"NO CUMPLE"</formula>
    </cfRule>
  </conditionalFormatting>
  <conditionalFormatting sqref="L16:L18">
    <cfRule type="cellIs" dxfId="1438" priority="1948" operator="equal">
      <formula>"CUMPLE"</formula>
    </cfRule>
  </conditionalFormatting>
  <conditionalFormatting sqref="K17:K18">
    <cfRule type="expression" dxfId="1437" priority="1949">
      <formula>J17="NO CUMPLE"</formula>
    </cfRule>
  </conditionalFormatting>
  <conditionalFormatting sqref="K17:K18">
    <cfRule type="expression" dxfId="1436" priority="1950">
      <formula>J17="CUMPLE"</formula>
    </cfRule>
  </conditionalFormatting>
  <conditionalFormatting sqref="J17:J18">
    <cfRule type="cellIs" dxfId="1435" priority="1951" operator="equal">
      <formula>"NO CUMPLE"</formula>
    </cfRule>
  </conditionalFormatting>
  <conditionalFormatting sqref="J17:J18">
    <cfRule type="cellIs" dxfId="1434" priority="1952" operator="equal">
      <formula>"CUMPLE"</formula>
    </cfRule>
  </conditionalFormatting>
  <conditionalFormatting sqref="M17">
    <cfRule type="expression" dxfId="1433" priority="1953">
      <formula>L17="NO CUMPLE"</formula>
    </cfRule>
  </conditionalFormatting>
  <conditionalFormatting sqref="M17">
    <cfRule type="expression" dxfId="1432" priority="1954">
      <formula>L17="CUMPLE"</formula>
    </cfRule>
  </conditionalFormatting>
  <conditionalFormatting sqref="M91">
    <cfRule type="expression" dxfId="1431" priority="1955">
      <formula>L91="NO CUMPLE"</formula>
    </cfRule>
  </conditionalFormatting>
  <conditionalFormatting sqref="M91">
    <cfRule type="expression" dxfId="1430" priority="1956">
      <formula>L91="CUMPLE"</formula>
    </cfRule>
  </conditionalFormatting>
  <conditionalFormatting sqref="J19">
    <cfRule type="cellIs" dxfId="1429" priority="1957" operator="equal">
      <formula>"NO CUMPLE"</formula>
    </cfRule>
  </conditionalFormatting>
  <conditionalFormatting sqref="J19">
    <cfRule type="cellIs" dxfId="1428" priority="1958" operator="equal">
      <formula>"CUMPLE"</formula>
    </cfRule>
  </conditionalFormatting>
  <conditionalFormatting sqref="L91:L93">
    <cfRule type="cellIs" dxfId="1427" priority="1959" operator="equal">
      <formula>"NO CUMPLE"</formula>
    </cfRule>
  </conditionalFormatting>
  <conditionalFormatting sqref="L91:L93">
    <cfRule type="cellIs" dxfId="1426" priority="1960" operator="equal">
      <formula>"CUMPLE"</formula>
    </cfRule>
  </conditionalFormatting>
  <conditionalFormatting sqref="J20:J21">
    <cfRule type="cellIs" dxfId="1425" priority="1961" operator="equal">
      <formula>"NO CUMPLE"</formula>
    </cfRule>
  </conditionalFormatting>
  <conditionalFormatting sqref="J20:J21">
    <cfRule type="cellIs" dxfId="1424" priority="1962" operator="equal">
      <formula>"CUMPLE"</formula>
    </cfRule>
  </conditionalFormatting>
  <conditionalFormatting sqref="J22">
    <cfRule type="cellIs" dxfId="1423" priority="1963" operator="equal">
      <formula>"NO CUMPLE"</formula>
    </cfRule>
  </conditionalFormatting>
  <conditionalFormatting sqref="J22">
    <cfRule type="cellIs" dxfId="1422" priority="1964" operator="equal">
      <formula>"CUMPLE"</formula>
    </cfRule>
  </conditionalFormatting>
  <conditionalFormatting sqref="J23:J24">
    <cfRule type="cellIs" dxfId="1421" priority="1965" operator="equal">
      <formula>"NO CUMPLE"</formula>
    </cfRule>
  </conditionalFormatting>
  <conditionalFormatting sqref="J23:J24">
    <cfRule type="cellIs" dxfId="1420" priority="1966" operator="equal">
      <formula>"CUMPLE"</formula>
    </cfRule>
  </conditionalFormatting>
  <conditionalFormatting sqref="J25">
    <cfRule type="cellIs" dxfId="1419" priority="1967" operator="equal">
      <formula>"NO CUMPLE"</formula>
    </cfRule>
  </conditionalFormatting>
  <conditionalFormatting sqref="J25">
    <cfRule type="cellIs" dxfId="1418" priority="1968" operator="equal">
      <formula>"CUMPLE"</formula>
    </cfRule>
  </conditionalFormatting>
  <conditionalFormatting sqref="J26:J27">
    <cfRule type="cellIs" dxfId="1417" priority="1969" operator="equal">
      <formula>"NO CUMPLE"</formula>
    </cfRule>
  </conditionalFormatting>
  <conditionalFormatting sqref="J26:J27">
    <cfRule type="cellIs" dxfId="1416" priority="1970" operator="equal">
      <formula>"CUMPLE"</formula>
    </cfRule>
  </conditionalFormatting>
  <conditionalFormatting sqref="J110">
    <cfRule type="cellIs" dxfId="1415" priority="1971" operator="equal">
      <formula>"NO CUMPLE"</formula>
    </cfRule>
  </conditionalFormatting>
  <conditionalFormatting sqref="J110">
    <cfRule type="cellIs" dxfId="1414" priority="1972" operator="equal">
      <formula>"CUMPLE"</formula>
    </cfRule>
  </conditionalFormatting>
  <conditionalFormatting sqref="J44">
    <cfRule type="cellIs" dxfId="1413" priority="1973" operator="equal">
      <formula>"NO CUMPLE"</formula>
    </cfRule>
  </conditionalFormatting>
  <conditionalFormatting sqref="J44">
    <cfRule type="cellIs" dxfId="1412" priority="1974" operator="equal">
      <formula>"CUMPLE"</formula>
    </cfRule>
  </conditionalFormatting>
  <conditionalFormatting sqref="J45:J46">
    <cfRule type="cellIs" dxfId="1411" priority="1975" operator="equal">
      <formula>"NO CUMPLE"</formula>
    </cfRule>
  </conditionalFormatting>
  <conditionalFormatting sqref="J45:J46">
    <cfRule type="cellIs" dxfId="1410" priority="1976" operator="equal">
      <formula>"CUMPLE"</formula>
    </cfRule>
  </conditionalFormatting>
  <conditionalFormatting sqref="M47">
    <cfRule type="expression" dxfId="1409" priority="1977">
      <formula>L47="NO CUMPLE"</formula>
    </cfRule>
  </conditionalFormatting>
  <conditionalFormatting sqref="M47">
    <cfRule type="expression" dxfId="1408" priority="1978">
      <formula>L47="CUMPLE"</formula>
    </cfRule>
  </conditionalFormatting>
  <conditionalFormatting sqref="J47">
    <cfRule type="cellIs" dxfId="1407" priority="1979" operator="equal">
      <formula>"NO CUMPLE"</formula>
    </cfRule>
  </conditionalFormatting>
  <conditionalFormatting sqref="J47">
    <cfRule type="cellIs" dxfId="1406" priority="1980" operator="equal">
      <formula>"CUMPLE"</formula>
    </cfRule>
  </conditionalFormatting>
  <conditionalFormatting sqref="L47:L49">
    <cfRule type="cellIs" dxfId="1405" priority="1981" operator="equal">
      <formula>"NO CUMPLE"</formula>
    </cfRule>
  </conditionalFormatting>
  <conditionalFormatting sqref="L47:L49">
    <cfRule type="cellIs" dxfId="1404" priority="1982" operator="equal">
      <formula>"CUMPLE"</formula>
    </cfRule>
  </conditionalFormatting>
  <conditionalFormatting sqref="J48:J49">
    <cfRule type="cellIs" dxfId="1403" priority="1983" operator="equal">
      <formula>"NO CUMPLE"</formula>
    </cfRule>
  </conditionalFormatting>
  <conditionalFormatting sqref="J48:J49">
    <cfRule type="cellIs" dxfId="1402" priority="1984" operator="equal">
      <formula>"CUMPLE"</formula>
    </cfRule>
  </conditionalFormatting>
  <conditionalFormatting sqref="M48">
    <cfRule type="expression" dxfId="1401" priority="1985">
      <formula>L48="NO CUMPLE"</formula>
    </cfRule>
  </conditionalFormatting>
  <conditionalFormatting sqref="M48">
    <cfRule type="expression" dxfId="1400" priority="1986">
      <formula>L48="CUMPLE"</formula>
    </cfRule>
  </conditionalFormatting>
  <conditionalFormatting sqref="J113">
    <cfRule type="cellIs" dxfId="1399" priority="1987" operator="equal">
      <formula>"NO CUMPLE"</formula>
    </cfRule>
  </conditionalFormatting>
  <conditionalFormatting sqref="J113">
    <cfRule type="cellIs" dxfId="1398" priority="1988" operator="equal">
      <formula>"CUMPLE"</formula>
    </cfRule>
  </conditionalFormatting>
  <conditionalFormatting sqref="J66">
    <cfRule type="cellIs" dxfId="1397" priority="1989" operator="equal">
      <formula>"NO CUMPLE"</formula>
    </cfRule>
  </conditionalFormatting>
  <conditionalFormatting sqref="J66">
    <cfRule type="cellIs" dxfId="1396" priority="1990" operator="equal">
      <formula>"CUMPLE"</formula>
    </cfRule>
  </conditionalFormatting>
  <conditionalFormatting sqref="J67:J68">
    <cfRule type="cellIs" dxfId="1395" priority="1991" operator="equal">
      <formula>"NO CUMPLE"</formula>
    </cfRule>
  </conditionalFormatting>
  <conditionalFormatting sqref="J67:J68">
    <cfRule type="cellIs" dxfId="1394" priority="1992" operator="equal">
      <formula>"CUMPLE"</formula>
    </cfRule>
  </conditionalFormatting>
  <conditionalFormatting sqref="M69">
    <cfRule type="expression" dxfId="1393" priority="1993">
      <formula>L69="NO CUMPLE"</formula>
    </cfRule>
  </conditionalFormatting>
  <conditionalFormatting sqref="M69">
    <cfRule type="expression" dxfId="1392" priority="1994">
      <formula>L69="CUMPLE"</formula>
    </cfRule>
  </conditionalFormatting>
  <conditionalFormatting sqref="J69">
    <cfRule type="cellIs" dxfId="1391" priority="1995" operator="equal">
      <formula>"NO CUMPLE"</formula>
    </cfRule>
  </conditionalFormatting>
  <conditionalFormatting sqref="J69">
    <cfRule type="cellIs" dxfId="1390" priority="1996" operator="equal">
      <formula>"CUMPLE"</formula>
    </cfRule>
  </conditionalFormatting>
  <conditionalFormatting sqref="L69:L71">
    <cfRule type="cellIs" dxfId="1389" priority="1997" operator="equal">
      <formula>"NO CUMPLE"</formula>
    </cfRule>
  </conditionalFormatting>
  <conditionalFormatting sqref="L69:L71">
    <cfRule type="cellIs" dxfId="1388" priority="1998" operator="equal">
      <formula>"CUMPLE"</formula>
    </cfRule>
  </conditionalFormatting>
  <conditionalFormatting sqref="J70:J71">
    <cfRule type="cellIs" dxfId="1387" priority="1999" operator="equal">
      <formula>"NO CUMPLE"</formula>
    </cfRule>
  </conditionalFormatting>
  <conditionalFormatting sqref="J70:J71">
    <cfRule type="cellIs" dxfId="1386" priority="2000" operator="equal">
      <formula>"CUMPLE"</formula>
    </cfRule>
  </conditionalFormatting>
  <conditionalFormatting sqref="M70">
    <cfRule type="expression" dxfId="1385" priority="2001">
      <formula>L70="NO CUMPLE"</formula>
    </cfRule>
  </conditionalFormatting>
  <conditionalFormatting sqref="M70">
    <cfRule type="expression" dxfId="1384" priority="2002">
      <formula>L70="CUMPLE"</formula>
    </cfRule>
  </conditionalFormatting>
  <conditionalFormatting sqref="J133:J134">
    <cfRule type="cellIs" dxfId="1383" priority="2003" operator="equal">
      <formula>"NO CUMPLE"</formula>
    </cfRule>
  </conditionalFormatting>
  <conditionalFormatting sqref="J133:J134">
    <cfRule type="cellIs" dxfId="1382" priority="2004" operator="equal">
      <formula>"CUMPLE"</formula>
    </cfRule>
  </conditionalFormatting>
  <conditionalFormatting sqref="J88">
    <cfRule type="cellIs" dxfId="1381" priority="2005" operator="equal">
      <formula>"NO CUMPLE"</formula>
    </cfRule>
  </conditionalFormatting>
  <conditionalFormatting sqref="J88">
    <cfRule type="cellIs" dxfId="1380" priority="2006" operator="equal">
      <formula>"CUMPLE"</formula>
    </cfRule>
  </conditionalFormatting>
  <conditionalFormatting sqref="J89:J90">
    <cfRule type="cellIs" dxfId="1379" priority="2007" operator="equal">
      <formula>"NO CUMPLE"</formula>
    </cfRule>
  </conditionalFormatting>
  <conditionalFormatting sqref="J89:J90">
    <cfRule type="cellIs" dxfId="1378" priority="2008" operator="equal">
      <formula>"CUMPLE"</formula>
    </cfRule>
  </conditionalFormatting>
  <conditionalFormatting sqref="J91">
    <cfRule type="cellIs" dxfId="1377" priority="2009" operator="equal">
      <formula>"NO CUMPLE"</formula>
    </cfRule>
  </conditionalFormatting>
  <conditionalFormatting sqref="J91">
    <cfRule type="cellIs" dxfId="1376" priority="2010" operator="equal">
      <formula>"CUMPLE"</formula>
    </cfRule>
  </conditionalFormatting>
  <conditionalFormatting sqref="J92:J93">
    <cfRule type="cellIs" dxfId="1375" priority="2011" operator="equal">
      <formula>"NO CUMPLE"</formula>
    </cfRule>
  </conditionalFormatting>
  <conditionalFormatting sqref="J92:J93">
    <cfRule type="cellIs" dxfId="1374" priority="2012" operator="equal">
      <formula>"CUMPLE"</formula>
    </cfRule>
  </conditionalFormatting>
  <conditionalFormatting sqref="M92">
    <cfRule type="expression" dxfId="1373" priority="2013">
      <formula>L92="NO CUMPLE"</formula>
    </cfRule>
  </conditionalFormatting>
  <conditionalFormatting sqref="M92">
    <cfRule type="expression" dxfId="1372" priority="2014">
      <formula>L92="CUMPLE"</formula>
    </cfRule>
  </conditionalFormatting>
  <conditionalFormatting sqref="J111:J112">
    <cfRule type="cellIs" dxfId="1371" priority="2015" operator="equal">
      <formula>"NO CUMPLE"</formula>
    </cfRule>
  </conditionalFormatting>
  <conditionalFormatting sqref="J111:J112">
    <cfRule type="cellIs" dxfId="1370" priority="2016" operator="equal">
      <formula>"CUMPLE"</formula>
    </cfRule>
  </conditionalFormatting>
  <conditionalFormatting sqref="M113">
    <cfRule type="expression" dxfId="1369" priority="2017">
      <formula>L113="NO CUMPLE"</formula>
    </cfRule>
  </conditionalFormatting>
  <conditionalFormatting sqref="M113">
    <cfRule type="expression" dxfId="1368" priority="2018">
      <formula>L113="CUMPLE"</formula>
    </cfRule>
  </conditionalFormatting>
  <conditionalFormatting sqref="L113:L115">
    <cfRule type="cellIs" dxfId="1367" priority="2019" operator="equal">
      <formula>"NO CUMPLE"</formula>
    </cfRule>
  </conditionalFormatting>
  <conditionalFormatting sqref="L113:L115">
    <cfRule type="cellIs" dxfId="1366" priority="2020" operator="equal">
      <formula>"CUMPLE"</formula>
    </cfRule>
  </conditionalFormatting>
  <conditionalFormatting sqref="J114:J115">
    <cfRule type="cellIs" dxfId="1365" priority="2021" operator="equal">
      <formula>"NO CUMPLE"</formula>
    </cfRule>
  </conditionalFormatting>
  <conditionalFormatting sqref="J114:J115">
    <cfRule type="cellIs" dxfId="1364" priority="2022" operator="equal">
      <formula>"CUMPLE"</formula>
    </cfRule>
  </conditionalFormatting>
  <conditionalFormatting sqref="M114">
    <cfRule type="expression" dxfId="1363" priority="2023">
      <formula>L114="NO CUMPLE"</formula>
    </cfRule>
  </conditionalFormatting>
  <conditionalFormatting sqref="M114">
    <cfRule type="expression" dxfId="1362" priority="2024">
      <formula>L114="CUMPLE"</formula>
    </cfRule>
  </conditionalFormatting>
  <conditionalFormatting sqref="J155:J156">
    <cfRule type="cellIs" dxfId="1361" priority="2025" operator="equal">
      <formula>"NO CUMPLE"</formula>
    </cfRule>
  </conditionalFormatting>
  <conditionalFormatting sqref="J155:J156">
    <cfRule type="cellIs" dxfId="1360" priority="2026" operator="equal">
      <formula>"CUMPLE"</formula>
    </cfRule>
  </conditionalFormatting>
  <conditionalFormatting sqref="J132">
    <cfRule type="cellIs" dxfId="1359" priority="2027" operator="equal">
      <formula>"NO CUMPLE"</formula>
    </cfRule>
  </conditionalFormatting>
  <conditionalFormatting sqref="J132">
    <cfRule type="cellIs" dxfId="1358" priority="2028" operator="equal">
      <formula>"CUMPLE"</formula>
    </cfRule>
  </conditionalFormatting>
  <conditionalFormatting sqref="J135">
    <cfRule type="cellIs" dxfId="1357" priority="2029" operator="equal">
      <formula>"NO CUMPLE"</formula>
    </cfRule>
  </conditionalFormatting>
  <conditionalFormatting sqref="J135">
    <cfRule type="cellIs" dxfId="1356" priority="2030" operator="equal">
      <formula>"CUMPLE"</formula>
    </cfRule>
  </conditionalFormatting>
  <conditionalFormatting sqref="L135:L137">
    <cfRule type="cellIs" dxfId="1355" priority="2031" operator="equal">
      <formula>"NO CUMPLE"</formula>
    </cfRule>
  </conditionalFormatting>
  <conditionalFormatting sqref="L135:L137">
    <cfRule type="cellIs" dxfId="1354" priority="2032" operator="equal">
      <formula>"CUMPLE"</formula>
    </cfRule>
  </conditionalFormatting>
  <conditionalFormatting sqref="J136:J137">
    <cfRule type="cellIs" dxfId="1353" priority="2033" operator="equal">
      <formula>"NO CUMPLE"</formula>
    </cfRule>
  </conditionalFormatting>
  <conditionalFormatting sqref="J136:J137">
    <cfRule type="cellIs" dxfId="1352" priority="2034" operator="equal">
      <formula>"CUMPLE"</formula>
    </cfRule>
  </conditionalFormatting>
  <conditionalFormatting sqref="M176">
    <cfRule type="expression" dxfId="1351" priority="2035">
      <formula>L176="NO CUMPLE"</formula>
    </cfRule>
  </conditionalFormatting>
  <conditionalFormatting sqref="M176">
    <cfRule type="expression" dxfId="1350" priority="2036">
      <formula>L176="CUMPLE"</formula>
    </cfRule>
  </conditionalFormatting>
  <conditionalFormatting sqref="J176">
    <cfRule type="cellIs" dxfId="1349" priority="2037" operator="equal">
      <formula>"NO CUMPLE"</formula>
    </cfRule>
  </conditionalFormatting>
  <conditionalFormatting sqref="J176">
    <cfRule type="cellIs" dxfId="1348" priority="2038" operator="equal">
      <formula>"CUMPLE"</formula>
    </cfRule>
  </conditionalFormatting>
  <conditionalFormatting sqref="L176:L178">
    <cfRule type="cellIs" dxfId="1347" priority="2039" operator="equal">
      <formula>"NO CUMPLE"</formula>
    </cfRule>
  </conditionalFormatting>
  <conditionalFormatting sqref="L176:L178">
    <cfRule type="cellIs" dxfId="1346" priority="2040" operator="equal">
      <formula>"CUMPLE"</formula>
    </cfRule>
  </conditionalFormatting>
  <conditionalFormatting sqref="J177:J178">
    <cfRule type="cellIs" dxfId="1345" priority="2041" operator="equal">
      <formula>"NO CUMPLE"</formula>
    </cfRule>
  </conditionalFormatting>
  <conditionalFormatting sqref="J177:J178">
    <cfRule type="cellIs" dxfId="1344" priority="2042" operator="equal">
      <formula>"CUMPLE"</formula>
    </cfRule>
  </conditionalFormatting>
  <conditionalFormatting sqref="M177">
    <cfRule type="expression" dxfId="1343" priority="2043">
      <formula>L177="NO CUMPLE"</formula>
    </cfRule>
  </conditionalFormatting>
  <conditionalFormatting sqref="M177">
    <cfRule type="expression" dxfId="1342" priority="2044">
      <formula>L177="CUMPLE"</formula>
    </cfRule>
  </conditionalFormatting>
  <conditionalFormatting sqref="M179">
    <cfRule type="expression" dxfId="1341" priority="2045">
      <formula>L179="NO CUMPLE"</formula>
    </cfRule>
  </conditionalFormatting>
  <conditionalFormatting sqref="M179">
    <cfRule type="expression" dxfId="1340" priority="2046">
      <formula>L179="CUMPLE"</formula>
    </cfRule>
  </conditionalFormatting>
  <conditionalFormatting sqref="J179">
    <cfRule type="cellIs" dxfId="1339" priority="2047" operator="equal">
      <formula>"NO CUMPLE"</formula>
    </cfRule>
  </conditionalFormatting>
  <conditionalFormatting sqref="J179">
    <cfRule type="cellIs" dxfId="1338" priority="2048" operator="equal">
      <formula>"CUMPLE"</formula>
    </cfRule>
  </conditionalFormatting>
  <conditionalFormatting sqref="L179:L181">
    <cfRule type="cellIs" dxfId="1337" priority="2049" operator="equal">
      <formula>"NO CUMPLE"</formula>
    </cfRule>
  </conditionalFormatting>
  <conditionalFormatting sqref="L179:L181">
    <cfRule type="cellIs" dxfId="1336" priority="2050" operator="equal">
      <formula>"CUMPLE"</formula>
    </cfRule>
  </conditionalFormatting>
  <conditionalFormatting sqref="J180:J181">
    <cfRule type="cellIs" dxfId="1335" priority="2051" operator="equal">
      <formula>"NO CUMPLE"</formula>
    </cfRule>
  </conditionalFormatting>
  <conditionalFormatting sqref="J180:J181">
    <cfRule type="cellIs" dxfId="1334" priority="2052" operator="equal">
      <formula>"CUMPLE"</formula>
    </cfRule>
  </conditionalFormatting>
  <conditionalFormatting sqref="M180">
    <cfRule type="expression" dxfId="1333" priority="2053">
      <formula>L180="NO CUMPLE"</formula>
    </cfRule>
  </conditionalFormatting>
  <conditionalFormatting sqref="M180">
    <cfRule type="expression" dxfId="1332" priority="2054">
      <formula>L180="CUMPLE"</formula>
    </cfRule>
  </conditionalFormatting>
  <conditionalFormatting sqref="M154">
    <cfRule type="expression" dxfId="1331" priority="2055">
      <formula>L154="NO CUMPLE"</formula>
    </cfRule>
  </conditionalFormatting>
  <conditionalFormatting sqref="M154">
    <cfRule type="expression" dxfId="1330" priority="2056">
      <formula>L154="CUMPLE"</formula>
    </cfRule>
  </conditionalFormatting>
  <conditionalFormatting sqref="J154">
    <cfRule type="cellIs" dxfId="1329" priority="2057" operator="equal">
      <formula>"NO CUMPLE"</formula>
    </cfRule>
  </conditionalFormatting>
  <conditionalFormatting sqref="J154">
    <cfRule type="cellIs" dxfId="1328" priority="2058" operator="equal">
      <formula>"CUMPLE"</formula>
    </cfRule>
  </conditionalFormatting>
  <conditionalFormatting sqref="L154:L156">
    <cfRule type="cellIs" dxfId="1327" priority="2059" operator="equal">
      <formula>"NO CUMPLE"</formula>
    </cfRule>
  </conditionalFormatting>
  <conditionalFormatting sqref="L154:L156">
    <cfRule type="cellIs" dxfId="1326" priority="2060" operator="equal">
      <formula>"CUMPLE"</formula>
    </cfRule>
  </conditionalFormatting>
  <conditionalFormatting sqref="M155">
    <cfRule type="expression" dxfId="1325" priority="2061">
      <formula>L155="NO CUMPLE"</formula>
    </cfRule>
  </conditionalFormatting>
  <conditionalFormatting sqref="M155">
    <cfRule type="expression" dxfId="1324" priority="2062">
      <formula>L155="CUMPLE"</formula>
    </cfRule>
  </conditionalFormatting>
  <conditionalFormatting sqref="M157">
    <cfRule type="expression" dxfId="1323" priority="2063">
      <formula>L157="NO CUMPLE"</formula>
    </cfRule>
  </conditionalFormatting>
  <conditionalFormatting sqref="M157">
    <cfRule type="expression" dxfId="1322" priority="2064">
      <formula>L157="CUMPLE"</formula>
    </cfRule>
  </conditionalFormatting>
  <conditionalFormatting sqref="J157">
    <cfRule type="cellIs" dxfId="1321" priority="2065" operator="equal">
      <formula>"NO CUMPLE"</formula>
    </cfRule>
  </conditionalFormatting>
  <conditionalFormatting sqref="J157">
    <cfRule type="cellIs" dxfId="1320" priority="2066" operator="equal">
      <formula>"CUMPLE"</formula>
    </cfRule>
  </conditionalFormatting>
  <conditionalFormatting sqref="L157:L159">
    <cfRule type="cellIs" dxfId="1319" priority="2067" operator="equal">
      <formula>"NO CUMPLE"</formula>
    </cfRule>
  </conditionalFormatting>
  <conditionalFormatting sqref="L157:L159">
    <cfRule type="cellIs" dxfId="1318" priority="2068" operator="equal">
      <formula>"CUMPLE"</formula>
    </cfRule>
  </conditionalFormatting>
  <conditionalFormatting sqref="M158">
    <cfRule type="expression" dxfId="1317" priority="2069">
      <formula>L158="NO CUMPLE"</formula>
    </cfRule>
  </conditionalFormatting>
  <conditionalFormatting sqref="M158">
    <cfRule type="expression" dxfId="1316" priority="2070">
      <formula>L158="CUMPLE"</formula>
    </cfRule>
  </conditionalFormatting>
  <conditionalFormatting sqref="J198">
    <cfRule type="cellIs" dxfId="1315" priority="2071" operator="equal">
      <formula>"NO CUMPLE"</formula>
    </cfRule>
  </conditionalFormatting>
  <conditionalFormatting sqref="J198">
    <cfRule type="cellIs" dxfId="1314" priority="2072" operator="equal">
      <formula>"CUMPLE"</formula>
    </cfRule>
  </conditionalFormatting>
  <conditionalFormatting sqref="L201:L203">
    <cfRule type="cellIs" dxfId="1313" priority="2073" operator="equal">
      <formula>"NO CUMPLE"</formula>
    </cfRule>
  </conditionalFormatting>
  <conditionalFormatting sqref="L201:L203">
    <cfRule type="cellIs" dxfId="1312" priority="2074" operator="equal">
      <formula>"CUMPLE"</formula>
    </cfRule>
  </conditionalFormatting>
  <conditionalFormatting sqref="J202:J203">
    <cfRule type="cellIs" dxfId="1311" priority="2075" operator="equal">
      <formula>"NO CUMPLE"</formula>
    </cfRule>
  </conditionalFormatting>
  <conditionalFormatting sqref="J202:J203">
    <cfRule type="cellIs" dxfId="1310" priority="2076" operator="equal">
      <formula>"CUMPLE"</formula>
    </cfRule>
  </conditionalFormatting>
  <conditionalFormatting sqref="M198">
    <cfRule type="expression" dxfId="1309" priority="2077">
      <formula>L198="NO CUMPLE"</formula>
    </cfRule>
  </conditionalFormatting>
  <conditionalFormatting sqref="M198">
    <cfRule type="expression" dxfId="1308" priority="2078">
      <formula>L198="CUMPLE"</formula>
    </cfRule>
  </conditionalFormatting>
  <conditionalFormatting sqref="L198:L200">
    <cfRule type="cellIs" dxfId="1307" priority="2079" operator="equal">
      <formula>"NO CUMPLE"</formula>
    </cfRule>
  </conditionalFormatting>
  <conditionalFormatting sqref="L198:L200">
    <cfRule type="cellIs" dxfId="1306" priority="2080" operator="equal">
      <formula>"CUMPLE"</formula>
    </cfRule>
  </conditionalFormatting>
  <conditionalFormatting sqref="J199:J200">
    <cfRule type="cellIs" dxfId="1305" priority="2081" operator="equal">
      <formula>"NO CUMPLE"</formula>
    </cfRule>
  </conditionalFormatting>
  <conditionalFormatting sqref="J199:J200">
    <cfRule type="cellIs" dxfId="1304" priority="2082" operator="equal">
      <formula>"CUMPLE"</formula>
    </cfRule>
  </conditionalFormatting>
  <conditionalFormatting sqref="M199">
    <cfRule type="expression" dxfId="1303" priority="2083">
      <formula>L199="NO CUMPLE"</formula>
    </cfRule>
  </conditionalFormatting>
  <conditionalFormatting sqref="M199">
    <cfRule type="expression" dxfId="1302" priority="2084">
      <formula>L199="CUMPLE"</formula>
    </cfRule>
  </conditionalFormatting>
  <conditionalFormatting sqref="M201">
    <cfRule type="expression" dxfId="1301" priority="2085">
      <formula>L201="NO CUMPLE"</formula>
    </cfRule>
  </conditionalFormatting>
  <conditionalFormatting sqref="M201">
    <cfRule type="expression" dxfId="1300" priority="2086">
      <formula>L201="CUMPLE"</formula>
    </cfRule>
  </conditionalFormatting>
  <conditionalFormatting sqref="J201">
    <cfRule type="cellIs" dxfId="1299" priority="2087" operator="equal">
      <formula>"NO CUMPLE"</formula>
    </cfRule>
  </conditionalFormatting>
  <conditionalFormatting sqref="J201">
    <cfRule type="cellIs" dxfId="1298" priority="2088" operator="equal">
      <formula>"CUMPLE"</formula>
    </cfRule>
  </conditionalFormatting>
  <conditionalFormatting sqref="M202">
    <cfRule type="expression" dxfId="1297" priority="2089">
      <formula>L202="NO CUMPLE"</formula>
    </cfRule>
  </conditionalFormatting>
  <conditionalFormatting sqref="M202">
    <cfRule type="expression" dxfId="1296" priority="2090">
      <formula>L202="CUMPLE"</formula>
    </cfRule>
  </conditionalFormatting>
  <conditionalFormatting sqref="K220">
    <cfRule type="expression" dxfId="1295" priority="2091">
      <formula>J220="NO CUMPLE"</formula>
    </cfRule>
  </conditionalFormatting>
  <conditionalFormatting sqref="K220">
    <cfRule type="expression" dxfId="1294" priority="2092">
      <formula>J220="CUMPLE"</formula>
    </cfRule>
  </conditionalFormatting>
  <conditionalFormatting sqref="M220">
    <cfRule type="expression" dxfId="1293" priority="2093">
      <formula>L220="NO CUMPLE"</formula>
    </cfRule>
  </conditionalFormatting>
  <conditionalFormatting sqref="M220">
    <cfRule type="expression" dxfId="1292" priority="2094">
      <formula>L220="CUMPLE"</formula>
    </cfRule>
  </conditionalFormatting>
  <conditionalFormatting sqref="J220">
    <cfRule type="cellIs" dxfId="1291" priority="2095" operator="equal">
      <formula>"NO CUMPLE"</formula>
    </cfRule>
  </conditionalFormatting>
  <conditionalFormatting sqref="J220">
    <cfRule type="cellIs" dxfId="1290" priority="2096" operator="equal">
      <formula>"CUMPLE"</formula>
    </cfRule>
  </conditionalFormatting>
  <conditionalFormatting sqref="L220:L222">
    <cfRule type="cellIs" dxfId="1289" priority="2097" operator="equal">
      <formula>"NO CUMPLE"</formula>
    </cfRule>
  </conditionalFormatting>
  <conditionalFormatting sqref="L220:L222">
    <cfRule type="cellIs" dxfId="1288" priority="2098" operator="equal">
      <formula>"CUMPLE"</formula>
    </cfRule>
  </conditionalFormatting>
  <conditionalFormatting sqref="K221:K222">
    <cfRule type="expression" dxfId="1287" priority="2099">
      <formula>J221="NO CUMPLE"</formula>
    </cfRule>
  </conditionalFormatting>
  <conditionalFormatting sqref="K221:K222">
    <cfRule type="expression" dxfId="1286" priority="2100">
      <formula>J221="CUMPLE"</formula>
    </cfRule>
  </conditionalFormatting>
  <conditionalFormatting sqref="J221:J222">
    <cfRule type="cellIs" dxfId="1285" priority="2101" operator="equal">
      <formula>"NO CUMPLE"</formula>
    </cfRule>
  </conditionalFormatting>
  <conditionalFormatting sqref="J221:J222">
    <cfRule type="cellIs" dxfId="1284" priority="2102" operator="equal">
      <formula>"CUMPLE"</formula>
    </cfRule>
  </conditionalFormatting>
  <conditionalFormatting sqref="M221">
    <cfRule type="expression" dxfId="1283" priority="2103">
      <formula>L221="NO CUMPLE"</formula>
    </cfRule>
  </conditionalFormatting>
  <conditionalFormatting sqref="M221">
    <cfRule type="expression" dxfId="1282" priority="2104">
      <formula>L221="CUMPLE"</formula>
    </cfRule>
  </conditionalFormatting>
  <conditionalFormatting sqref="K223">
    <cfRule type="expression" dxfId="1281" priority="2105">
      <formula>J223="NO CUMPLE"</formula>
    </cfRule>
  </conditionalFormatting>
  <conditionalFormatting sqref="K223">
    <cfRule type="expression" dxfId="1280" priority="2106">
      <formula>J223="CUMPLE"</formula>
    </cfRule>
  </conditionalFormatting>
  <conditionalFormatting sqref="M223">
    <cfRule type="expression" dxfId="1279" priority="2107">
      <formula>L223="NO CUMPLE"</formula>
    </cfRule>
  </conditionalFormatting>
  <conditionalFormatting sqref="M223">
    <cfRule type="expression" dxfId="1278" priority="2108">
      <formula>L223="CUMPLE"</formula>
    </cfRule>
  </conditionalFormatting>
  <conditionalFormatting sqref="J223">
    <cfRule type="cellIs" dxfId="1277" priority="2109" operator="equal">
      <formula>"NO CUMPLE"</formula>
    </cfRule>
  </conditionalFormatting>
  <conditionalFormatting sqref="J223">
    <cfRule type="cellIs" dxfId="1276" priority="2110" operator="equal">
      <formula>"CUMPLE"</formula>
    </cfRule>
  </conditionalFormatting>
  <conditionalFormatting sqref="L223:L225">
    <cfRule type="cellIs" dxfId="1275" priority="2111" operator="equal">
      <formula>"NO CUMPLE"</formula>
    </cfRule>
  </conditionalFormatting>
  <conditionalFormatting sqref="L223:L225">
    <cfRule type="cellIs" dxfId="1274" priority="2112" operator="equal">
      <formula>"CUMPLE"</formula>
    </cfRule>
  </conditionalFormatting>
  <conditionalFormatting sqref="K224:K225">
    <cfRule type="expression" dxfId="1273" priority="2113">
      <formula>J224="NO CUMPLE"</formula>
    </cfRule>
  </conditionalFormatting>
  <conditionalFormatting sqref="K224:K225">
    <cfRule type="expression" dxfId="1272" priority="2114">
      <formula>J224="CUMPLE"</formula>
    </cfRule>
  </conditionalFormatting>
  <conditionalFormatting sqref="J224:J225">
    <cfRule type="cellIs" dxfId="1271" priority="2115" operator="equal">
      <formula>"NO CUMPLE"</formula>
    </cfRule>
  </conditionalFormatting>
  <conditionalFormatting sqref="J224:J225">
    <cfRule type="cellIs" dxfId="1270" priority="2116" operator="equal">
      <formula>"CUMPLE"</formula>
    </cfRule>
  </conditionalFormatting>
  <conditionalFormatting sqref="M224">
    <cfRule type="expression" dxfId="1269" priority="2117">
      <formula>L224="NO CUMPLE"</formula>
    </cfRule>
  </conditionalFormatting>
  <conditionalFormatting sqref="M224">
    <cfRule type="expression" dxfId="1268" priority="2118">
      <formula>L224="CUMPLE"</formula>
    </cfRule>
  </conditionalFormatting>
  <conditionalFormatting sqref="K242">
    <cfRule type="expression" dxfId="1267" priority="2119">
      <formula>J242="NO CUMPLE"</formula>
    </cfRule>
  </conditionalFormatting>
  <conditionalFormatting sqref="K242">
    <cfRule type="expression" dxfId="1266" priority="2120">
      <formula>J242="CUMPLE"</formula>
    </cfRule>
  </conditionalFormatting>
  <conditionalFormatting sqref="M242">
    <cfRule type="expression" dxfId="1265" priority="2121">
      <formula>L242="NO CUMPLE"</formula>
    </cfRule>
  </conditionalFormatting>
  <conditionalFormatting sqref="M242">
    <cfRule type="expression" dxfId="1264" priority="2122">
      <formula>L242="CUMPLE"</formula>
    </cfRule>
  </conditionalFormatting>
  <conditionalFormatting sqref="J242">
    <cfRule type="cellIs" dxfId="1263" priority="2123" operator="equal">
      <formula>"NO CUMPLE"</formula>
    </cfRule>
  </conditionalFormatting>
  <conditionalFormatting sqref="J242">
    <cfRule type="cellIs" dxfId="1262" priority="2124" operator="equal">
      <formula>"CUMPLE"</formula>
    </cfRule>
  </conditionalFormatting>
  <conditionalFormatting sqref="L242:L244">
    <cfRule type="cellIs" dxfId="1261" priority="2125" operator="equal">
      <formula>"NO CUMPLE"</formula>
    </cfRule>
  </conditionalFormatting>
  <conditionalFormatting sqref="L242:L244">
    <cfRule type="cellIs" dxfId="1260" priority="2126" operator="equal">
      <formula>"CUMPLE"</formula>
    </cfRule>
  </conditionalFormatting>
  <conditionalFormatting sqref="K243:K244">
    <cfRule type="expression" dxfId="1259" priority="2127">
      <formula>J243="NO CUMPLE"</formula>
    </cfRule>
  </conditionalFormatting>
  <conditionalFormatting sqref="K243:K244">
    <cfRule type="expression" dxfId="1258" priority="2128">
      <formula>J243="CUMPLE"</formula>
    </cfRule>
  </conditionalFormatting>
  <conditionalFormatting sqref="J243:J244">
    <cfRule type="cellIs" dxfId="1257" priority="2129" operator="equal">
      <formula>"NO CUMPLE"</formula>
    </cfRule>
  </conditionalFormatting>
  <conditionalFormatting sqref="J243:J244">
    <cfRule type="cellIs" dxfId="1256" priority="2130" operator="equal">
      <formula>"CUMPLE"</formula>
    </cfRule>
  </conditionalFormatting>
  <conditionalFormatting sqref="M243">
    <cfRule type="expression" dxfId="1255" priority="2131">
      <formula>L243="NO CUMPLE"</formula>
    </cfRule>
  </conditionalFormatting>
  <conditionalFormatting sqref="M243">
    <cfRule type="expression" dxfId="1254" priority="2132">
      <formula>L243="CUMPLE"</formula>
    </cfRule>
  </conditionalFormatting>
  <conditionalFormatting sqref="K245">
    <cfRule type="expression" dxfId="1253" priority="2133">
      <formula>J245="NO CUMPLE"</formula>
    </cfRule>
  </conditionalFormatting>
  <conditionalFormatting sqref="K245">
    <cfRule type="expression" dxfId="1252" priority="2134">
      <formula>J245="CUMPLE"</formula>
    </cfRule>
  </conditionalFormatting>
  <conditionalFormatting sqref="M245">
    <cfRule type="expression" dxfId="1251" priority="2135">
      <formula>L245="NO CUMPLE"</formula>
    </cfRule>
  </conditionalFormatting>
  <conditionalFormatting sqref="M245">
    <cfRule type="expression" dxfId="1250" priority="2136">
      <formula>L245="CUMPLE"</formula>
    </cfRule>
  </conditionalFormatting>
  <conditionalFormatting sqref="J245">
    <cfRule type="cellIs" dxfId="1249" priority="2137" operator="equal">
      <formula>"NO CUMPLE"</formula>
    </cfRule>
  </conditionalFormatting>
  <conditionalFormatting sqref="J245">
    <cfRule type="cellIs" dxfId="1248" priority="2138" operator="equal">
      <formula>"CUMPLE"</formula>
    </cfRule>
  </conditionalFormatting>
  <conditionalFormatting sqref="L245:L247">
    <cfRule type="cellIs" dxfId="1247" priority="2139" operator="equal">
      <formula>"NO CUMPLE"</formula>
    </cfRule>
  </conditionalFormatting>
  <conditionalFormatting sqref="L245:L247">
    <cfRule type="cellIs" dxfId="1246" priority="2140" operator="equal">
      <formula>"CUMPLE"</formula>
    </cfRule>
  </conditionalFormatting>
  <conditionalFormatting sqref="K246:K247">
    <cfRule type="expression" dxfId="1245" priority="2141">
      <formula>J246="NO CUMPLE"</formula>
    </cfRule>
  </conditionalFormatting>
  <conditionalFormatting sqref="K246:K247">
    <cfRule type="expression" dxfId="1244" priority="2142">
      <formula>J246="CUMPLE"</formula>
    </cfRule>
  </conditionalFormatting>
  <conditionalFormatting sqref="J246:J247">
    <cfRule type="cellIs" dxfId="1243" priority="2143" operator="equal">
      <formula>"NO CUMPLE"</formula>
    </cfRule>
  </conditionalFormatting>
  <conditionalFormatting sqref="J246:J247">
    <cfRule type="cellIs" dxfId="1242" priority="2144" operator="equal">
      <formula>"CUMPLE"</formula>
    </cfRule>
  </conditionalFormatting>
  <conditionalFormatting sqref="M246">
    <cfRule type="expression" dxfId="1241" priority="2145">
      <formula>L246="NO CUMPLE"</formula>
    </cfRule>
  </conditionalFormatting>
  <conditionalFormatting sqref="M246">
    <cfRule type="expression" dxfId="1240" priority="2146">
      <formula>L246="CUMPLE"</formula>
    </cfRule>
  </conditionalFormatting>
  <conditionalFormatting sqref="K255">
    <cfRule type="expression" dxfId="1239" priority="2147">
      <formula>J255="NO CUMPLE"</formula>
    </cfRule>
  </conditionalFormatting>
  <conditionalFormatting sqref="K255">
    <cfRule type="expression" dxfId="1238" priority="2148">
      <formula>J255="CUMPLE"</formula>
    </cfRule>
  </conditionalFormatting>
  <conditionalFormatting sqref="M255">
    <cfRule type="expression" dxfId="1237" priority="2149">
      <formula>L255="NO CUMPLE"</formula>
    </cfRule>
  </conditionalFormatting>
  <conditionalFormatting sqref="M255">
    <cfRule type="expression" dxfId="1236" priority="2150">
      <formula>L255="CUMPLE"</formula>
    </cfRule>
  </conditionalFormatting>
  <conditionalFormatting sqref="J255">
    <cfRule type="cellIs" dxfId="1235" priority="2151" operator="equal">
      <formula>"NO CUMPLE"</formula>
    </cfRule>
  </conditionalFormatting>
  <conditionalFormatting sqref="J255">
    <cfRule type="cellIs" dxfId="1234" priority="2152" operator="equal">
      <formula>"CUMPLE"</formula>
    </cfRule>
  </conditionalFormatting>
  <conditionalFormatting sqref="L255:L257">
    <cfRule type="cellIs" dxfId="1233" priority="2153" operator="equal">
      <formula>"NO CUMPLE"</formula>
    </cfRule>
  </conditionalFormatting>
  <conditionalFormatting sqref="L255:L257">
    <cfRule type="cellIs" dxfId="1232" priority="2154" operator="equal">
      <formula>"CUMPLE"</formula>
    </cfRule>
  </conditionalFormatting>
  <conditionalFormatting sqref="K256:K257">
    <cfRule type="expression" dxfId="1231" priority="2155">
      <formula>J256="NO CUMPLE"</formula>
    </cfRule>
  </conditionalFormatting>
  <conditionalFormatting sqref="K256:K257">
    <cfRule type="expression" dxfId="1230" priority="2156">
      <formula>J256="CUMPLE"</formula>
    </cfRule>
  </conditionalFormatting>
  <conditionalFormatting sqref="J256:J257">
    <cfRule type="cellIs" dxfId="1229" priority="2157" operator="equal">
      <formula>"NO CUMPLE"</formula>
    </cfRule>
  </conditionalFormatting>
  <conditionalFormatting sqref="J256:J257">
    <cfRule type="cellIs" dxfId="1228" priority="2158" operator="equal">
      <formula>"CUMPLE"</formula>
    </cfRule>
  </conditionalFormatting>
  <conditionalFormatting sqref="M256">
    <cfRule type="expression" dxfId="1227" priority="2159">
      <formula>L256="NO CUMPLE"</formula>
    </cfRule>
  </conditionalFormatting>
  <conditionalFormatting sqref="M256">
    <cfRule type="expression" dxfId="1226" priority="2160">
      <formula>L256="CUMPLE"</formula>
    </cfRule>
  </conditionalFormatting>
  <conditionalFormatting sqref="K258">
    <cfRule type="expression" dxfId="1225" priority="2161">
      <formula>J258="NO CUMPLE"</formula>
    </cfRule>
  </conditionalFormatting>
  <conditionalFormatting sqref="K258">
    <cfRule type="expression" dxfId="1224" priority="2162">
      <formula>J258="CUMPLE"</formula>
    </cfRule>
  </conditionalFormatting>
  <conditionalFormatting sqref="M258">
    <cfRule type="expression" dxfId="1223" priority="2163">
      <formula>L258="NO CUMPLE"</formula>
    </cfRule>
  </conditionalFormatting>
  <conditionalFormatting sqref="M258">
    <cfRule type="expression" dxfId="1222" priority="2164">
      <formula>L258="CUMPLE"</formula>
    </cfRule>
  </conditionalFormatting>
  <conditionalFormatting sqref="J258">
    <cfRule type="cellIs" dxfId="1221" priority="2165" operator="equal">
      <formula>"NO CUMPLE"</formula>
    </cfRule>
  </conditionalFormatting>
  <conditionalFormatting sqref="J258">
    <cfRule type="cellIs" dxfId="1220" priority="2166" operator="equal">
      <formula>"CUMPLE"</formula>
    </cfRule>
  </conditionalFormatting>
  <conditionalFormatting sqref="L258:L260">
    <cfRule type="cellIs" dxfId="1219" priority="2167" operator="equal">
      <formula>"NO CUMPLE"</formula>
    </cfRule>
  </conditionalFormatting>
  <conditionalFormatting sqref="L258:L260">
    <cfRule type="cellIs" dxfId="1218" priority="2168" operator="equal">
      <formula>"CUMPLE"</formula>
    </cfRule>
  </conditionalFormatting>
  <conditionalFormatting sqref="K259:K260">
    <cfRule type="expression" dxfId="1217" priority="2169">
      <formula>J259="NO CUMPLE"</formula>
    </cfRule>
  </conditionalFormatting>
  <conditionalFormatting sqref="K259:K260">
    <cfRule type="expression" dxfId="1216" priority="2170">
      <formula>J259="CUMPLE"</formula>
    </cfRule>
  </conditionalFormatting>
  <conditionalFormatting sqref="J259:J260">
    <cfRule type="cellIs" dxfId="1215" priority="2171" operator="equal">
      <formula>"NO CUMPLE"</formula>
    </cfRule>
  </conditionalFormatting>
  <conditionalFormatting sqref="J259:J260">
    <cfRule type="cellIs" dxfId="1214" priority="2172" operator="equal">
      <formula>"CUMPLE"</formula>
    </cfRule>
  </conditionalFormatting>
  <conditionalFormatting sqref="M259">
    <cfRule type="expression" dxfId="1213" priority="2173">
      <formula>L259="NO CUMPLE"</formula>
    </cfRule>
  </conditionalFormatting>
  <conditionalFormatting sqref="M259">
    <cfRule type="expression" dxfId="1212" priority="2174">
      <formula>L259="CUMPLE"</formula>
    </cfRule>
  </conditionalFormatting>
  <conditionalFormatting sqref="K261">
    <cfRule type="expression" dxfId="1211" priority="2175">
      <formula>J261="NO CUMPLE"</formula>
    </cfRule>
  </conditionalFormatting>
  <conditionalFormatting sqref="K261">
    <cfRule type="expression" dxfId="1210" priority="2176">
      <formula>J261="CUMPLE"</formula>
    </cfRule>
  </conditionalFormatting>
  <conditionalFormatting sqref="M261">
    <cfRule type="expression" dxfId="1209" priority="2177">
      <formula>L261="NO CUMPLE"</formula>
    </cfRule>
  </conditionalFormatting>
  <conditionalFormatting sqref="M261">
    <cfRule type="expression" dxfId="1208" priority="2178">
      <formula>L261="CUMPLE"</formula>
    </cfRule>
  </conditionalFormatting>
  <conditionalFormatting sqref="J261">
    <cfRule type="cellIs" dxfId="1207" priority="2179" operator="equal">
      <formula>"NO CUMPLE"</formula>
    </cfRule>
  </conditionalFormatting>
  <conditionalFormatting sqref="J261">
    <cfRule type="cellIs" dxfId="1206" priority="2180" operator="equal">
      <formula>"CUMPLE"</formula>
    </cfRule>
  </conditionalFormatting>
  <conditionalFormatting sqref="L261:L263">
    <cfRule type="cellIs" dxfId="1205" priority="2181" operator="equal">
      <formula>"NO CUMPLE"</formula>
    </cfRule>
  </conditionalFormatting>
  <conditionalFormatting sqref="L261:L263">
    <cfRule type="cellIs" dxfId="1204" priority="2182" operator="equal">
      <formula>"CUMPLE"</formula>
    </cfRule>
  </conditionalFormatting>
  <conditionalFormatting sqref="K262:K263">
    <cfRule type="expression" dxfId="1203" priority="2183">
      <formula>J262="NO CUMPLE"</formula>
    </cfRule>
  </conditionalFormatting>
  <conditionalFormatting sqref="K262:K263">
    <cfRule type="expression" dxfId="1202" priority="2184">
      <formula>J262="CUMPLE"</formula>
    </cfRule>
  </conditionalFormatting>
  <conditionalFormatting sqref="J262:J263">
    <cfRule type="cellIs" dxfId="1201" priority="2185" operator="equal">
      <formula>"NO CUMPLE"</formula>
    </cfRule>
  </conditionalFormatting>
  <conditionalFormatting sqref="J262:J263">
    <cfRule type="cellIs" dxfId="1200" priority="2186" operator="equal">
      <formula>"CUMPLE"</formula>
    </cfRule>
  </conditionalFormatting>
  <conditionalFormatting sqref="M262">
    <cfRule type="expression" dxfId="1199" priority="2187">
      <formula>L262="NO CUMPLE"</formula>
    </cfRule>
  </conditionalFormatting>
  <conditionalFormatting sqref="M262">
    <cfRule type="expression" dxfId="1198" priority="2188">
      <formula>L262="CUMPLE"</formula>
    </cfRule>
  </conditionalFormatting>
  <conditionalFormatting sqref="K264">
    <cfRule type="expression" dxfId="1197" priority="2189">
      <formula>J264="NO CUMPLE"</formula>
    </cfRule>
  </conditionalFormatting>
  <conditionalFormatting sqref="K264">
    <cfRule type="expression" dxfId="1196" priority="2190">
      <formula>J264="CUMPLE"</formula>
    </cfRule>
  </conditionalFormatting>
  <conditionalFormatting sqref="M264">
    <cfRule type="expression" dxfId="1195" priority="2191">
      <formula>L264="NO CUMPLE"</formula>
    </cfRule>
  </conditionalFormatting>
  <conditionalFormatting sqref="M264">
    <cfRule type="expression" dxfId="1194" priority="2192">
      <formula>L264="CUMPLE"</formula>
    </cfRule>
  </conditionalFormatting>
  <conditionalFormatting sqref="J264">
    <cfRule type="cellIs" dxfId="1193" priority="2193" operator="equal">
      <formula>"NO CUMPLE"</formula>
    </cfRule>
  </conditionalFormatting>
  <conditionalFormatting sqref="J264">
    <cfRule type="cellIs" dxfId="1192" priority="2194" operator="equal">
      <formula>"CUMPLE"</formula>
    </cfRule>
  </conditionalFormatting>
  <conditionalFormatting sqref="L264:L266">
    <cfRule type="cellIs" dxfId="1191" priority="2195" operator="equal">
      <formula>"NO CUMPLE"</formula>
    </cfRule>
  </conditionalFormatting>
  <conditionalFormatting sqref="L264:L266">
    <cfRule type="cellIs" dxfId="1190" priority="2196" operator="equal">
      <formula>"CUMPLE"</formula>
    </cfRule>
  </conditionalFormatting>
  <conditionalFormatting sqref="K265:K266">
    <cfRule type="expression" dxfId="1189" priority="2197">
      <formula>J265="NO CUMPLE"</formula>
    </cfRule>
  </conditionalFormatting>
  <conditionalFormatting sqref="K265:K266">
    <cfRule type="expression" dxfId="1188" priority="2198">
      <formula>J265="CUMPLE"</formula>
    </cfRule>
  </conditionalFormatting>
  <conditionalFormatting sqref="J265:J266">
    <cfRule type="cellIs" dxfId="1187" priority="2199" operator="equal">
      <formula>"NO CUMPLE"</formula>
    </cfRule>
  </conditionalFormatting>
  <conditionalFormatting sqref="J265:J266">
    <cfRule type="cellIs" dxfId="1186" priority="2200" operator="equal">
      <formula>"CUMPLE"</formula>
    </cfRule>
  </conditionalFormatting>
  <conditionalFormatting sqref="M265">
    <cfRule type="expression" dxfId="1185" priority="2201">
      <formula>L265="NO CUMPLE"</formula>
    </cfRule>
  </conditionalFormatting>
  <conditionalFormatting sqref="M265">
    <cfRule type="expression" dxfId="1184" priority="2202">
      <formula>L265="CUMPLE"</formula>
    </cfRule>
  </conditionalFormatting>
  <conditionalFormatting sqref="K267">
    <cfRule type="expression" dxfId="1183" priority="2203">
      <formula>J267="NO CUMPLE"</formula>
    </cfRule>
  </conditionalFormatting>
  <conditionalFormatting sqref="K267">
    <cfRule type="expression" dxfId="1182" priority="2204">
      <formula>J267="CUMPLE"</formula>
    </cfRule>
  </conditionalFormatting>
  <conditionalFormatting sqref="M267">
    <cfRule type="expression" dxfId="1181" priority="2205">
      <formula>L267="NO CUMPLE"</formula>
    </cfRule>
  </conditionalFormatting>
  <conditionalFormatting sqref="M267">
    <cfRule type="expression" dxfId="1180" priority="2206">
      <formula>L267="CUMPLE"</formula>
    </cfRule>
  </conditionalFormatting>
  <conditionalFormatting sqref="J267">
    <cfRule type="cellIs" dxfId="1179" priority="2207" operator="equal">
      <formula>"NO CUMPLE"</formula>
    </cfRule>
  </conditionalFormatting>
  <conditionalFormatting sqref="J267">
    <cfRule type="cellIs" dxfId="1178" priority="2208" operator="equal">
      <formula>"CUMPLE"</formula>
    </cfRule>
  </conditionalFormatting>
  <conditionalFormatting sqref="L267:L269">
    <cfRule type="cellIs" dxfId="1177" priority="2209" operator="equal">
      <formula>"NO CUMPLE"</formula>
    </cfRule>
  </conditionalFormatting>
  <conditionalFormatting sqref="L267:L269">
    <cfRule type="cellIs" dxfId="1176" priority="2210" operator="equal">
      <formula>"CUMPLE"</formula>
    </cfRule>
  </conditionalFormatting>
  <conditionalFormatting sqref="K268:K269">
    <cfRule type="expression" dxfId="1175" priority="2211">
      <formula>J268="NO CUMPLE"</formula>
    </cfRule>
  </conditionalFormatting>
  <conditionalFormatting sqref="K268:K269">
    <cfRule type="expression" dxfId="1174" priority="2212">
      <formula>J268="CUMPLE"</formula>
    </cfRule>
  </conditionalFormatting>
  <conditionalFormatting sqref="J268:J269">
    <cfRule type="cellIs" dxfId="1173" priority="2213" operator="equal">
      <formula>"NO CUMPLE"</formula>
    </cfRule>
  </conditionalFormatting>
  <conditionalFormatting sqref="J268:J269">
    <cfRule type="cellIs" dxfId="1172" priority="2214" operator="equal">
      <formula>"CUMPLE"</formula>
    </cfRule>
  </conditionalFormatting>
  <conditionalFormatting sqref="M268">
    <cfRule type="expression" dxfId="1171" priority="2215">
      <formula>L268="NO CUMPLE"</formula>
    </cfRule>
  </conditionalFormatting>
  <conditionalFormatting sqref="M268">
    <cfRule type="expression" dxfId="1170" priority="2216">
      <formula>L268="CUMPLE"</formula>
    </cfRule>
  </conditionalFormatting>
  <conditionalFormatting sqref="K277">
    <cfRule type="expression" dxfId="1169" priority="2217">
      <formula>J277="NO CUMPLE"</formula>
    </cfRule>
  </conditionalFormatting>
  <conditionalFormatting sqref="K277">
    <cfRule type="expression" dxfId="1168" priority="2218">
      <formula>J277="CUMPLE"</formula>
    </cfRule>
  </conditionalFormatting>
  <conditionalFormatting sqref="M277">
    <cfRule type="expression" dxfId="1167" priority="2219">
      <formula>L277="NO CUMPLE"</formula>
    </cfRule>
  </conditionalFormatting>
  <conditionalFormatting sqref="M277">
    <cfRule type="expression" dxfId="1166" priority="2220">
      <formula>L277="CUMPLE"</formula>
    </cfRule>
  </conditionalFormatting>
  <conditionalFormatting sqref="J277">
    <cfRule type="cellIs" dxfId="1165" priority="2221" operator="equal">
      <formula>"NO CUMPLE"</formula>
    </cfRule>
  </conditionalFormatting>
  <conditionalFormatting sqref="J277">
    <cfRule type="cellIs" dxfId="1164" priority="2222" operator="equal">
      <formula>"CUMPLE"</formula>
    </cfRule>
  </conditionalFormatting>
  <conditionalFormatting sqref="L277:L279">
    <cfRule type="cellIs" dxfId="1163" priority="2223" operator="equal">
      <formula>"NO CUMPLE"</formula>
    </cfRule>
  </conditionalFormatting>
  <conditionalFormatting sqref="L277:L279">
    <cfRule type="cellIs" dxfId="1162" priority="2224" operator="equal">
      <formula>"CUMPLE"</formula>
    </cfRule>
  </conditionalFormatting>
  <conditionalFormatting sqref="K278:K279">
    <cfRule type="expression" dxfId="1161" priority="2225">
      <formula>J278="NO CUMPLE"</formula>
    </cfRule>
  </conditionalFormatting>
  <conditionalFormatting sqref="K278:K279">
    <cfRule type="expression" dxfId="1160" priority="2226">
      <formula>J278="CUMPLE"</formula>
    </cfRule>
  </conditionalFormatting>
  <conditionalFormatting sqref="J278:J279">
    <cfRule type="cellIs" dxfId="1159" priority="2227" operator="equal">
      <formula>"NO CUMPLE"</formula>
    </cfRule>
  </conditionalFormatting>
  <conditionalFormatting sqref="J278:J279">
    <cfRule type="cellIs" dxfId="1158" priority="2228" operator="equal">
      <formula>"CUMPLE"</formula>
    </cfRule>
  </conditionalFormatting>
  <conditionalFormatting sqref="M278">
    <cfRule type="expression" dxfId="1157" priority="2229">
      <formula>L278="NO CUMPLE"</formula>
    </cfRule>
  </conditionalFormatting>
  <conditionalFormatting sqref="M278">
    <cfRule type="expression" dxfId="1156" priority="2230">
      <formula>L278="CUMPLE"</formula>
    </cfRule>
  </conditionalFormatting>
  <conditionalFormatting sqref="K280">
    <cfRule type="expression" dxfId="1155" priority="2231">
      <formula>J280="NO CUMPLE"</formula>
    </cfRule>
  </conditionalFormatting>
  <conditionalFormatting sqref="K280">
    <cfRule type="expression" dxfId="1154" priority="2232">
      <formula>J280="CUMPLE"</formula>
    </cfRule>
  </conditionalFormatting>
  <conditionalFormatting sqref="M280">
    <cfRule type="expression" dxfId="1153" priority="2233">
      <formula>L280="NO CUMPLE"</formula>
    </cfRule>
  </conditionalFormatting>
  <conditionalFormatting sqref="M280">
    <cfRule type="expression" dxfId="1152" priority="2234">
      <formula>L280="CUMPLE"</formula>
    </cfRule>
  </conditionalFormatting>
  <conditionalFormatting sqref="J280">
    <cfRule type="cellIs" dxfId="1151" priority="2235" operator="equal">
      <formula>"NO CUMPLE"</formula>
    </cfRule>
  </conditionalFormatting>
  <conditionalFormatting sqref="J280">
    <cfRule type="cellIs" dxfId="1150" priority="2236" operator="equal">
      <formula>"CUMPLE"</formula>
    </cfRule>
  </conditionalFormatting>
  <conditionalFormatting sqref="L280:L282">
    <cfRule type="cellIs" dxfId="1149" priority="2237" operator="equal">
      <formula>"NO CUMPLE"</formula>
    </cfRule>
  </conditionalFormatting>
  <conditionalFormatting sqref="L280:L282">
    <cfRule type="cellIs" dxfId="1148" priority="2238" operator="equal">
      <formula>"CUMPLE"</formula>
    </cfRule>
  </conditionalFormatting>
  <conditionalFormatting sqref="K281:K282">
    <cfRule type="expression" dxfId="1147" priority="2239">
      <formula>J281="NO CUMPLE"</formula>
    </cfRule>
  </conditionalFormatting>
  <conditionalFormatting sqref="K281:K282">
    <cfRule type="expression" dxfId="1146" priority="2240">
      <formula>J281="CUMPLE"</formula>
    </cfRule>
  </conditionalFormatting>
  <conditionalFormatting sqref="J281:J282">
    <cfRule type="cellIs" dxfId="1145" priority="2241" operator="equal">
      <formula>"NO CUMPLE"</formula>
    </cfRule>
  </conditionalFormatting>
  <conditionalFormatting sqref="J281:J282">
    <cfRule type="cellIs" dxfId="1144" priority="2242" operator="equal">
      <formula>"CUMPLE"</formula>
    </cfRule>
  </conditionalFormatting>
  <conditionalFormatting sqref="M281">
    <cfRule type="expression" dxfId="1143" priority="2243">
      <formula>L281="NO CUMPLE"</formula>
    </cfRule>
  </conditionalFormatting>
  <conditionalFormatting sqref="M281">
    <cfRule type="expression" dxfId="1142" priority="2244">
      <formula>L281="CUMPLE"</formula>
    </cfRule>
  </conditionalFormatting>
  <conditionalFormatting sqref="K283">
    <cfRule type="expression" dxfId="1141" priority="2245">
      <formula>J283="NO CUMPLE"</formula>
    </cfRule>
  </conditionalFormatting>
  <conditionalFormatting sqref="K283">
    <cfRule type="expression" dxfId="1140" priority="2246">
      <formula>J283="CUMPLE"</formula>
    </cfRule>
  </conditionalFormatting>
  <conditionalFormatting sqref="M283">
    <cfRule type="expression" dxfId="1139" priority="2247">
      <formula>L283="NO CUMPLE"</formula>
    </cfRule>
  </conditionalFormatting>
  <conditionalFormatting sqref="M283">
    <cfRule type="expression" dxfId="1138" priority="2248">
      <formula>L283="CUMPLE"</formula>
    </cfRule>
  </conditionalFormatting>
  <conditionalFormatting sqref="J283">
    <cfRule type="cellIs" dxfId="1137" priority="2249" operator="equal">
      <formula>"NO CUMPLE"</formula>
    </cfRule>
  </conditionalFormatting>
  <conditionalFormatting sqref="J283">
    <cfRule type="cellIs" dxfId="1136" priority="2250" operator="equal">
      <formula>"CUMPLE"</formula>
    </cfRule>
  </conditionalFormatting>
  <conditionalFormatting sqref="L283:L285">
    <cfRule type="cellIs" dxfId="1135" priority="2251" operator="equal">
      <formula>"NO CUMPLE"</formula>
    </cfRule>
  </conditionalFormatting>
  <conditionalFormatting sqref="L283:L285">
    <cfRule type="cellIs" dxfId="1134" priority="2252" operator="equal">
      <formula>"CUMPLE"</formula>
    </cfRule>
  </conditionalFormatting>
  <conditionalFormatting sqref="K284:K285">
    <cfRule type="expression" dxfId="1133" priority="2253">
      <formula>J284="NO CUMPLE"</formula>
    </cfRule>
  </conditionalFormatting>
  <conditionalFormatting sqref="K284:K285">
    <cfRule type="expression" dxfId="1132" priority="2254">
      <formula>J284="CUMPLE"</formula>
    </cfRule>
  </conditionalFormatting>
  <conditionalFormatting sqref="J284:J285">
    <cfRule type="cellIs" dxfId="1131" priority="2255" operator="equal">
      <formula>"NO CUMPLE"</formula>
    </cfRule>
  </conditionalFormatting>
  <conditionalFormatting sqref="J284:J285">
    <cfRule type="cellIs" dxfId="1130" priority="2256" operator="equal">
      <formula>"CUMPLE"</formula>
    </cfRule>
  </conditionalFormatting>
  <conditionalFormatting sqref="M284">
    <cfRule type="expression" dxfId="1129" priority="2257">
      <formula>L284="NO CUMPLE"</formula>
    </cfRule>
  </conditionalFormatting>
  <conditionalFormatting sqref="M284">
    <cfRule type="expression" dxfId="1128" priority="2258">
      <formula>L284="CUMPLE"</formula>
    </cfRule>
  </conditionalFormatting>
  <conditionalFormatting sqref="K286">
    <cfRule type="expression" dxfId="1127" priority="2259">
      <formula>J286="NO CUMPLE"</formula>
    </cfRule>
  </conditionalFormatting>
  <conditionalFormatting sqref="K286">
    <cfRule type="expression" dxfId="1126" priority="2260">
      <formula>J286="CUMPLE"</formula>
    </cfRule>
  </conditionalFormatting>
  <conditionalFormatting sqref="M286">
    <cfRule type="expression" dxfId="1125" priority="2261">
      <formula>L286="NO CUMPLE"</formula>
    </cfRule>
  </conditionalFormatting>
  <conditionalFormatting sqref="M286">
    <cfRule type="expression" dxfId="1124" priority="2262">
      <formula>L286="CUMPLE"</formula>
    </cfRule>
  </conditionalFormatting>
  <conditionalFormatting sqref="J286">
    <cfRule type="cellIs" dxfId="1123" priority="2263" operator="equal">
      <formula>"NO CUMPLE"</formula>
    </cfRule>
  </conditionalFormatting>
  <conditionalFormatting sqref="J286">
    <cfRule type="cellIs" dxfId="1122" priority="2264" operator="equal">
      <formula>"CUMPLE"</formula>
    </cfRule>
  </conditionalFormatting>
  <conditionalFormatting sqref="L286:L288">
    <cfRule type="cellIs" dxfId="1121" priority="2265" operator="equal">
      <formula>"NO CUMPLE"</formula>
    </cfRule>
  </conditionalFormatting>
  <conditionalFormatting sqref="L286:L288">
    <cfRule type="cellIs" dxfId="1120" priority="2266" operator="equal">
      <formula>"CUMPLE"</formula>
    </cfRule>
  </conditionalFormatting>
  <conditionalFormatting sqref="K287:K288">
    <cfRule type="expression" dxfId="1119" priority="2267">
      <formula>J287="NO CUMPLE"</formula>
    </cfRule>
  </conditionalFormatting>
  <conditionalFormatting sqref="K287:K288">
    <cfRule type="expression" dxfId="1118" priority="2268">
      <formula>J287="CUMPLE"</formula>
    </cfRule>
  </conditionalFormatting>
  <conditionalFormatting sqref="J287:J288">
    <cfRule type="cellIs" dxfId="1117" priority="2269" operator="equal">
      <formula>"NO CUMPLE"</formula>
    </cfRule>
  </conditionalFormatting>
  <conditionalFormatting sqref="J287:J288">
    <cfRule type="cellIs" dxfId="1116" priority="2270" operator="equal">
      <formula>"CUMPLE"</formula>
    </cfRule>
  </conditionalFormatting>
  <conditionalFormatting sqref="M287">
    <cfRule type="expression" dxfId="1115" priority="2271">
      <formula>L287="NO CUMPLE"</formula>
    </cfRule>
  </conditionalFormatting>
  <conditionalFormatting sqref="M287">
    <cfRule type="expression" dxfId="1114" priority="2272">
      <formula>L287="CUMPLE"</formula>
    </cfRule>
  </conditionalFormatting>
  <conditionalFormatting sqref="K289">
    <cfRule type="expression" dxfId="1113" priority="2273">
      <formula>J289="NO CUMPLE"</formula>
    </cfRule>
  </conditionalFormatting>
  <conditionalFormatting sqref="K289">
    <cfRule type="expression" dxfId="1112" priority="2274">
      <formula>J289="CUMPLE"</formula>
    </cfRule>
  </conditionalFormatting>
  <conditionalFormatting sqref="M289">
    <cfRule type="expression" dxfId="1111" priority="2275">
      <formula>L289="NO CUMPLE"</formula>
    </cfRule>
  </conditionalFormatting>
  <conditionalFormatting sqref="M289">
    <cfRule type="expression" dxfId="1110" priority="2276">
      <formula>L289="CUMPLE"</formula>
    </cfRule>
  </conditionalFormatting>
  <conditionalFormatting sqref="J289">
    <cfRule type="cellIs" dxfId="1109" priority="2277" operator="equal">
      <formula>"NO CUMPLE"</formula>
    </cfRule>
  </conditionalFormatting>
  <conditionalFormatting sqref="J289">
    <cfRule type="cellIs" dxfId="1108" priority="2278" operator="equal">
      <formula>"CUMPLE"</formula>
    </cfRule>
  </conditionalFormatting>
  <conditionalFormatting sqref="L289:L291">
    <cfRule type="cellIs" dxfId="1107" priority="2279" operator="equal">
      <formula>"NO CUMPLE"</formula>
    </cfRule>
  </conditionalFormatting>
  <conditionalFormatting sqref="L289:L291">
    <cfRule type="cellIs" dxfId="1106" priority="2280" operator="equal">
      <formula>"CUMPLE"</formula>
    </cfRule>
  </conditionalFormatting>
  <conditionalFormatting sqref="K290:K291">
    <cfRule type="expression" dxfId="1105" priority="2281">
      <formula>J290="NO CUMPLE"</formula>
    </cfRule>
  </conditionalFormatting>
  <conditionalFormatting sqref="K290:K291">
    <cfRule type="expression" dxfId="1104" priority="2282">
      <formula>J290="CUMPLE"</formula>
    </cfRule>
  </conditionalFormatting>
  <conditionalFormatting sqref="J290:J291">
    <cfRule type="cellIs" dxfId="1103" priority="2283" operator="equal">
      <formula>"NO CUMPLE"</formula>
    </cfRule>
  </conditionalFormatting>
  <conditionalFormatting sqref="J290:J291">
    <cfRule type="cellIs" dxfId="1102" priority="2284" operator="equal">
      <formula>"CUMPLE"</formula>
    </cfRule>
  </conditionalFormatting>
  <conditionalFormatting sqref="M290">
    <cfRule type="expression" dxfId="1101" priority="2285">
      <formula>L290="NO CUMPLE"</formula>
    </cfRule>
  </conditionalFormatting>
  <conditionalFormatting sqref="M290">
    <cfRule type="expression" dxfId="1100" priority="2286">
      <formula>L290="CUMPLE"</formula>
    </cfRule>
  </conditionalFormatting>
  <conditionalFormatting sqref="K299">
    <cfRule type="expression" dxfId="1099" priority="2287">
      <formula>J299="NO CUMPLE"</formula>
    </cfRule>
  </conditionalFormatting>
  <conditionalFormatting sqref="K299">
    <cfRule type="expression" dxfId="1098" priority="2288">
      <formula>J299="CUMPLE"</formula>
    </cfRule>
  </conditionalFormatting>
  <conditionalFormatting sqref="M299">
    <cfRule type="expression" dxfId="1097" priority="2289">
      <formula>L299="NO CUMPLE"</formula>
    </cfRule>
  </conditionalFormatting>
  <conditionalFormatting sqref="M299">
    <cfRule type="expression" dxfId="1096" priority="2290">
      <formula>L299="CUMPLE"</formula>
    </cfRule>
  </conditionalFormatting>
  <conditionalFormatting sqref="J299">
    <cfRule type="cellIs" dxfId="1095" priority="2291" operator="equal">
      <formula>"NO CUMPLE"</formula>
    </cfRule>
  </conditionalFormatting>
  <conditionalFormatting sqref="J299">
    <cfRule type="cellIs" dxfId="1094" priority="2292" operator="equal">
      <formula>"CUMPLE"</formula>
    </cfRule>
  </conditionalFormatting>
  <conditionalFormatting sqref="L299:L301">
    <cfRule type="cellIs" dxfId="1093" priority="2293" operator="equal">
      <formula>"NO CUMPLE"</formula>
    </cfRule>
  </conditionalFormatting>
  <conditionalFormatting sqref="L299:L301">
    <cfRule type="cellIs" dxfId="1092" priority="2294" operator="equal">
      <formula>"CUMPLE"</formula>
    </cfRule>
  </conditionalFormatting>
  <conditionalFormatting sqref="K300:K301">
    <cfRule type="expression" dxfId="1091" priority="2295">
      <formula>J300="NO CUMPLE"</formula>
    </cfRule>
  </conditionalFormatting>
  <conditionalFormatting sqref="K300:K301">
    <cfRule type="expression" dxfId="1090" priority="2296">
      <formula>J300="CUMPLE"</formula>
    </cfRule>
  </conditionalFormatting>
  <conditionalFormatting sqref="J300:J301">
    <cfRule type="cellIs" dxfId="1089" priority="2297" operator="equal">
      <formula>"NO CUMPLE"</formula>
    </cfRule>
  </conditionalFormatting>
  <conditionalFormatting sqref="J300:J301">
    <cfRule type="cellIs" dxfId="1088" priority="2298" operator="equal">
      <formula>"CUMPLE"</formula>
    </cfRule>
  </conditionalFormatting>
  <conditionalFormatting sqref="M300">
    <cfRule type="expression" dxfId="1087" priority="2299">
      <formula>L300="NO CUMPLE"</formula>
    </cfRule>
  </conditionalFormatting>
  <conditionalFormatting sqref="M300">
    <cfRule type="expression" dxfId="1086" priority="2300">
      <formula>L300="CUMPLE"</formula>
    </cfRule>
  </conditionalFormatting>
  <conditionalFormatting sqref="K302">
    <cfRule type="expression" dxfId="1085" priority="2301">
      <formula>J302="NO CUMPLE"</formula>
    </cfRule>
  </conditionalFormatting>
  <conditionalFormatting sqref="K302">
    <cfRule type="expression" dxfId="1084" priority="2302">
      <formula>J302="CUMPLE"</formula>
    </cfRule>
  </conditionalFormatting>
  <conditionalFormatting sqref="M302">
    <cfRule type="expression" dxfId="1083" priority="2303">
      <formula>L302="NO CUMPLE"</formula>
    </cfRule>
  </conditionalFormatting>
  <conditionalFormatting sqref="M302">
    <cfRule type="expression" dxfId="1082" priority="2304">
      <formula>L302="CUMPLE"</formula>
    </cfRule>
  </conditionalFormatting>
  <conditionalFormatting sqref="J302">
    <cfRule type="cellIs" dxfId="1081" priority="2305" operator="equal">
      <formula>"NO CUMPLE"</formula>
    </cfRule>
  </conditionalFormatting>
  <conditionalFormatting sqref="J302">
    <cfRule type="cellIs" dxfId="1080" priority="2306" operator="equal">
      <formula>"CUMPLE"</formula>
    </cfRule>
  </conditionalFormatting>
  <conditionalFormatting sqref="L302:L304">
    <cfRule type="cellIs" dxfId="1079" priority="2307" operator="equal">
      <formula>"NO CUMPLE"</formula>
    </cfRule>
  </conditionalFormatting>
  <conditionalFormatting sqref="L302:L304">
    <cfRule type="cellIs" dxfId="1078" priority="2308" operator="equal">
      <formula>"CUMPLE"</formula>
    </cfRule>
  </conditionalFormatting>
  <conditionalFormatting sqref="K303:K304">
    <cfRule type="expression" dxfId="1077" priority="2309">
      <formula>J303="NO CUMPLE"</formula>
    </cfRule>
  </conditionalFormatting>
  <conditionalFormatting sqref="K303:K304">
    <cfRule type="expression" dxfId="1076" priority="2310">
      <formula>J303="CUMPLE"</formula>
    </cfRule>
  </conditionalFormatting>
  <conditionalFormatting sqref="J303:J304">
    <cfRule type="cellIs" dxfId="1075" priority="2311" operator="equal">
      <formula>"NO CUMPLE"</formula>
    </cfRule>
  </conditionalFormatting>
  <conditionalFormatting sqref="J303:J304">
    <cfRule type="cellIs" dxfId="1074" priority="2312" operator="equal">
      <formula>"CUMPLE"</formula>
    </cfRule>
  </conditionalFormatting>
  <conditionalFormatting sqref="M303">
    <cfRule type="expression" dxfId="1073" priority="2313">
      <formula>L303="NO CUMPLE"</formula>
    </cfRule>
  </conditionalFormatting>
  <conditionalFormatting sqref="M303">
    <cfRule type="expression" dxfId="1072" priority="2314">
      <formula>L303="CUMPLE"</formula>
    </cfRule>
  </conditionalFormatting>
  <conditionalFormatting sqref="K305">
    <cfRule type="expression" dxfId="1071" priority="2315">
      <formula>J305="NO CUMPLE"</formula>
    </cfRule>
  </conditionalFormatting>
  <conditionalFormatting sqref="K305">
    <cfRule type="expression" dxfId="1070" priority="2316">
      <formula>J305="CUMPLE"</formula>
    </cfRule>
  </conditionalFormatting>
  <conditionalFormatting sqref="M305">
    <cfRule type="expression" dxfId="1069" priority="2317">
      <formula>L305="NO CUMPLE"</formula>
    </cfRule>
  </conditionalFormatting>
  <conditionalFormatting sqref="M305">
    <cfRule type="expression" dxfId="1068" priority="2318">
      <formula>L305="CUMPLE"</formula>
    </cfRule>
  </conditionalFormatting>
  <conditionalFormatting sqref="J305">
    <cfRule type="cellIs" dxfId="1067" priority="2319" operator="equal">
      <formula>"NO CUMPLE"</formula>
    </cfRule>
  </conditionalFormatting>
  <conditionalFormatting sqref="J305">
    <cfRule type="cellIs" dxfId="1066" priority="2320" operator="equal">
      <formula>"CUMPLE"</formula>
    </cfRule>
  </conditionalFormatting>
  <conditionalFormatting sqref="L305:L307">
    <cfRule type="cellIs" dxfId="1065" priority="2321" operator="equal">
      <formula>"NO CUMPLE"</formula>
    </cfRule>
  </conditionalFormatting>
  <conditionalFormatting sqref="L305:L307">
    <cfRule type="cellIs" dxfId="1064" priority="2322" operator="equal">
      <formula>"CUMPLE"</formula>
    </cfRule>
  </conditionalFormatting>
  <conditionalFormatting sqref="K306:K307">
    <cfRule type="expression" dxfId="1063" priority="2323">
      <formula>J306="NO CUMPLE"</formula>
    </cfRule>
  </conditionalFormatting>
  <conditionalFormatting sqref="K306:K307">
    <cfRule type="expression" dxfId="1062" priority="2324">
      <formula>J306="CUMPLE"</formula>
    </cfRule>
  </conditionalFormatting>
  <conditionalFormatting sqref="J306:J307">
    <cfRule type="cellIs" dxfId="1061" priority="2325" operator="equal">
      <formula>"NO CUMPLE"</formula>
    </cfRule>
  </conditionalFormatting>
  <conditionalFormatting sqref="J306:J307">
    <cfRule type="cellIs" dxfId="1060" priority="2326" operator="equal">
      <formula>"CUMPLE"</formula>
    </cfRule>
  </conditionalFormatting>
  <conditionalFormatting sqref="M306">
    <cfRule type="expression" dxfId="1059" priority="2327">
      <formula>L306="NO CUMPLE"</formula>
    </cfRule>
  </conditionalFormatting>
  <conditionalFormatting sqref="M306">
    <cfRule type="expression" dxfId="1058" priority="2328">
      <formula>L306="CUMPLE"</formula>
    </cfRule>
  </conditionalFormatting>
  <conditionalFormatting sqref="K308">
    <cfRule type="expression" dxfId="1057" priority="2329">
      <formula>J308="NO CUMPLE"</formula>
    </cfRule>
  </conditionalFormatting>
  <conditionalFormatting sqref="K308">
    <cfRule type="expression" dxfId="1056" priority="2330">
      <formula>J308="CUMPLE"</formula>
    </cfRule>
  </conditionalFormatting>
  <conditionalFormatting sqref="M308">
    <cfRule type="expression" dxfId="1055" priority="2331">
      <formula>L308="NO CUMPLE"</formula>
    </cfRule>
  </conditionalFormatting>
  <conditionalFormatting sqref="M308">
    <cfRule type="expression" dxfId="1054" priority="2332">
      <formula>L308="CUMPLE"</formula>
    </cfRule>
  </conditionalFormatting>
  <conditionalFormatting sqref="J308">
    <cfRule type="cellIs" dxfId="1053" priority="2333" operator="equal">
      <formula>"NO CUMPLE"</formula>
    </cfRule>
  </conditionalFormatting>
  <conditionalFormatting sqref="J308">
    <cfRule type="cellIs" dxfId="1052" priority="2334" operator="equal">
      <formula>"CUMPLE"</formula>
    </cfRule>
  </conditionalFormatting>
  <conditionalFormatting sqref="L308:L310">
    <cfRule type="cellIs" dxfId="1051" priority="2335" operator="equal">
      <formula>"NO CUMPLE"</formula>
    </cfRule>
  </conditionalFormatting>
  <conditionalFormatting sqref="L308:L310">
    <cfRule type="cellIs" dxfId="1050" priority="2336" operator="equal">
      <formula>"CUMPLE"</formula>
    </cfRule>
  </conditionalFormatting>
  <conditionalFormatting sqref="K309:K310">
    <cfRule type="expression" dxfId="1049" priority="2337">
      <formula>J309="NO CUMPLE"</formula>
    </cfRule>
  </conditionalFormatting>
  <conditionalFormatting sqref="K309:K310">
    <cfRule type="expression" dxfId="1048" priority="2338">
      <formula>J309="CUMPLE"</formula>
    </cfRule>
  </conditionalFormatting>
  <conditionalFormatting sqref="J309:J310">
    <cfRule type="cellIs" dxfId="1047" priority="2339" operator="equal">
      <formula>"NO CUMPLE"</formula>
    </cfRule>
  </conditionalFormatting>
  <conditionalFormatting sqref="J309:J310">
    <cfRule type="cellIs" dxfId="1046" priority="2340" operator="equal">
      <formula>"CUMPLE"</formula>
    </cfRule>
  </conditionalFormatting>
  <conditionalFormatting sqref="M309">
    <cfRule type="expression" dxfId="1045" priority="2341">
      <formula>L309="NO CUMPLE"</formula>
    </cfRule>
  </conditionalFormatting>
  <conditionalFormatting sqref="M309">
    <cfRule type="expression" dxfId="1044" priority="2342">
      <formula>L309="CUMPLE"</formula>
    </cfRule>
  </conditionalFormatting>
  <conditionalFormatting sqref="K311">
    <cfRule type="expression" dxfId="1043" priority="2343">
      <formula>J311="NO CUMPLE"</formula>
    </cfRule>
  </conditionalFormatting>
  <conditionalFormatting sqref="K311">
    <cfRule type="expression" dxfId="1042" priority="2344">
      <formula>J311="CUMPLE"</formula>
    </cfRule>
  </conditionalFormatting>
  <conditionalFormatting sqref="M311">
    <cfRule type="expression" dxfId="1041" priority="2345">
      <formula>L311="NO CUMPLE"</formula>
    </cfRule>
  </conditionalFormatting>
  <conditionalFormatting sqref="M311">
    <cfRule type="expression" dxfId="1040" priority="2346">
      <formula>L311="CUMPLE"</formula>
    </cfRule>
  </conditionalFormatting>
  <conditionalFormatting sqref="J311">
    <cfRule type="cellIs" dxfId="1039" priority="2347" operator="equal">
      <formula>"NO CUMPLE"</formula>
    </cfRule>
  </conditionalFormatting>
  <conditionalFormatting sqref="J311">
    <cfRule type="cellIs" dxfId="1038" priority="2348" operator="equal">
      <formula>"CUMPLE"</formula>
    </cfRule>
  </conditionalFormatting>
  <conditionalFormatting sqref="L311:L313">
    <cfRule type="cellIs" dxfId="1037" priority="2349" operator="equal">
      <formula>"NO CUMPLE"</formula>
    </cfRule>
  </conditionalFormatting>
  <conditionalFormatting sqref="L311:L313">
    <cfRule type="cellIs" dxfId="1036" priority="2350" operator="equal">
      <formula>"CUMPLE"</formula>
    </cfRule>
  </conditionalFormatting>
  <conditionalFormatting sqref="K312:K313">
    <cfRule type="expression" dxfId="1035" priority="2351">
      <formula>J312="NO CUMPLE"</formula>
    </cfRule>
  </conditionalFormatting>
  <conditionalFormatting sqref="K312:K313">
    <cfRule type="expression" dxfId="1034" priority="2352">
      <formula>J312="CUMPLE"</formula>
    </cfRule>
  </conditionalFormatting>
  <conditionalFormatting sqref="J312:J313">
    <cfRule type="cellIs" dxfId="1033" priority="2353" operator="equal">
      <formula>"NO CUMPLE"</formula>
    </cfRule>
  </conditionalFormatting>
  <conditionalFormatting sqref="J312:J313">
    <cfRule type="cellIs" dxfId="1032" priority="2354" operator="equal">
      <formula>"CUMPLE"</formula>
    </cfRule>
  </conditionalFormatting>
  <conditionalFormatting sqref="M312">
    <cfRule type="expression" dxfId="1031" priority="2355">
      <formula>L312="NO CUMPLE"</formula>
    </cfRule>
  </conditionalFormatting>
  <conditionalFormatting sqref="M312">
    <cfRule type="expression" dxfId="1030" priority="2356">
      <formula>L312="CUMPLE"</formula>
    </cfRule>
  </conditionalFormatting>
  <conditionalFormatting sqref="K321">
    <cfRule type="expression" dxfId="1029" priority="2357">
      <formula>J321="NO CUMPLE"</formula>
    </cfRule>
  </conditionalFormatting>
  <conditionalFormatting sqref="K321">
    <cfRule type="expression" dxfId="1028" priority="2358">
      <formula>J321="CUMPLE"</formula>
    </cfRule>
  </conditionalFormatting>
  <conditionalFormatting sqref="M321">
    <cfRule type="expression" dxfId="1027" priority="2359">
      <formula>L321="NO CUMPLE"</formula>
    </cfRule>
  </conditionalFormatting>
  <conditionalFormatting sqref="M321">
    <cfRule type="expression" dxfId="1026" priority="2360">
      <formula>L321="CUMPLE"</formula>
    </cfRule>
  </conditionalFormatting>
  <conditionalFormatting sqref="J321">
    <cfRule type="cellIs" dxfId="1025" priority="2361" operator="equal">
      <formula>"NO CUMPLE"</formula>
    </cfRule>
  </conditionalFormatting>
  <conditionalFormatting sqref="J321">
    <cfRule type="cellIs" dxfId="1024" priority="2362" operator="equal">
      <formula>"CUMPLE"</formula>
    </cfRule>
  </conditionalFormatting>
  <conditionalFormatting sqref="L321:L323">
    <cfRule type="cellIs" dxfId="1023" priority="2363" operator="equal">
      <formula>"NO CUMPLE"</formula>
    </cfRule>
  </conditionalFormatting>
  <conditionalFormatting sqref="L321:L323">
    <cfRule type="cellIs" dxfId="1022" priority="2364" operator="equal">
      <formula>"CUMPLE"</formula>
    </cfRule>
  </conditionalFormatting>
  <conditionalFormatting sqref="K322:K323">
    <cfRule type="expression" dxfId="1021" priority="2365">
      <formula>J322="NO CUMPLE"</formula>
    </cfRule>
  </conditionalFormatting>
  <conditionalFormatting sqref="K322:K323">
    <cfRule type="expression" dxfId="1020" priority="2366">
      <formula>J322="CUMPLE"</formula>
    </cfRule>
  </conditionalFormatting>
  <conditionalFormatting sqref="J322:J323">
    <cfRule type="cellIs" dxfId="1019" priority="2367" operator="equal">
      <formula>"NO CUMPLE"</formula>
    </cfRule>
  </conditionalFormatting>
  <conditionalFormatting sqref="J322:J323">
    <cfRule type="cellIs" dxfId="1018" priority="2368" operator="equal">
      <formula>"CUMPLE"</formula>
    </cfRule>
  </conditionalFormatting>
  <conditionalFormatting sqref="M322">
    <cfRule type="expression" dxfId="1017" priority="2369">
      <formula>L322="NO CUMPLE"</formula>
    </cfRule>
  </conditionalFormatting>
  <conditionalFormatting sqref="M322">
    <cfRule type="expression" dxfId="1016" priority="2370">
      <formula>L322="CUMPLE"</formula>
    </cfRule>
  </conditionalFormatting>
  <conditionalFormatting sqref="K324">
    <cfRule type="expression" dxfId="1015" priority="2371">
      <formula>J324="NO CUMPLE"</formula>
    </cfRule>
  </conditionalFormatting>
  <conditionalFormatting sqref="K324">
    <cfRule type="expression" dxfId="1014" priority="2372">
      <formula>J324="CUMPLE"</formula>
    </cfRule>
  </conditionalFormatting>
  <conditionalFormatting sqref="M324">
    <cfRule type="expression" dxfId="1013" priority="2373">
      <formula>L324="NO CUMPLE"</formula>
    </cfRule>
  </conditionalFormatting>
  <conditionalFormatting sqref="M324">
    <cfRule type="expression" dxfId="1012" priority="2374">
      <formula>L324="CUMPLE"</formula>
    </cfRule>
  </conditionalFormatting>
  <conditionalFormatting sqref="J324">
    <cfRule type="cellIs" dxfId="1011" priority="2375" operator="equal">
      <formula>"NO CUMPLE"</formula>
    </cfRule>
  </conditionalFormatting>
  <conditionalFormatting sqref="J324">
    <cfRule type="cellIs" dxfId="1010" priority="2376" operator="equal">
      <formula>"CUMPLE"</formula>
    </cfRule>
  </conditionalFormatting>
  <conditionalFormatting sqref="L324:L326">
    <cfRule type="cellIs" dxfId="1009" priority="2377" operator="equal">
      <formula>"NO CUMPLE"</formula>
    </cfRule>
  </conditionalFormatting>
  <conditionalFormatting sqref="L324:L326">
    <cfRule type="cellIs" dxfId="1008" priority="2378" operator="equal">
      <formula>"CUMPLE"</formula>
    </cfRule>
  </conditionalFormatting>
  <conditionalFormatting sqref="K325:K326">
    <cfRule type="expression" dxfId="1007" priority="2379">
      <formula>J325="NO CUMPLE"</formula>
    </cfRule>
  </conditionalFormatting>
  <conditionalFormatting sqref="K325:K326">
    <cfRule type="expression" dxfId="1006" priority="2380">
      <formula>J325="CUMPLE"</formula>
    </cfRule>
  </conditionalFormatting>
  <conditionalFormatting sqref="J325:J326">
    <cfRule type="cellIs" dxfId="1005" priority="2381" operator="equal">
      <formula>"NO CUMPLE"</formula>
    </cfRule>
  </conditionalFormatting>
  <conditionalFormatting sqref="J325:J326">
    <cfRule type="cellIs" dxfId="1004" priority="2382" operator="equal">
      <formula>"CUMPLE"</formula>
    </cfRule>
  </conditionalFormatting>
  <conditionalFormatting sqref="M325">
    <cfRule type="expression" dxfId="1003" priority="2383">
      <formula>L325="NO CUMPLE"</formula>
    </cfRule>
  </conditionalFormatting>
  <conditionalFormatting sqref="M325">
    <cfRule type="expression" dxfId="1002" priority="2384">
      <formula>L325="CUMPLE"</formula>
    </cfRule>
  </conditionalFormatting>
  <conditionalFormatting sqref="K327">
    <cfRule type="expression" dxfId="1001" priority="2385">
      <formula>J327="NO CUMPLE"</formula>
    </cfRule>
  </conditionalFormatting>
  <conditionalFormatting sqref="K327">
    <cfRule type="expression" dxfId="1000" priority="2386">
      <formula>J327="CUMPLE"</formula>
    </cfRule>
  </conditionalFormatting>
  <conditionalFormatting sqref="M327">
    <cfRule type="expression" dxfId="999" priority="2387">
      <formula>L327="NO CUMPLE"</formula>
    </cfRule>
  </conditionalFormatting>
  <conditionalFormatting sqref="M327">
    <cfRule type="expression" dxfId="998" priority="2388">
      <formula>L327="CUMPLE"</formula>
    </cfRule>
  </conditionalFormatting>
  <conditionalFormatting sqref="J327">
    <cfRule type="cellIs" dxfId="997" priority="2389" operator="equal">
      <formula>"NO CUMPLE"</formula>
    </cfRule>
  </conditionalFormatting>
  <conditionalFormatting sqref="J327">
    <cfRule type="cellIs" dxfId="996" priority="2390" operator="equal">
      <formula>"CUMPLE"</formula>
    </cfRule>
  </conditionalFormatting>
  <conditionalFormatting sqref="L327:L329">
    <cfRule type="cellIs" dxfId="995" priority="2391" operator="equal">
      <formula>"NO CUMPLE"</formula>
    </cfRule>
  </conditionalFormatting>
  <conditionalFormatting sqref="L327:L329">
    <cfRule type="cellIs" dxfId="994" priority="2392" operator="equal">
      <formula>"CUMPLE"</formula>
    </cfRule>
  </conditionalFormatting>
  <conditionalFormatting sqref="K328:K329">
    <cfRule type="expression" dxfId="993" priority="2393">
      <formula>J328="NO CUMPLE"</formula>
    </cfRule>
  </conditionalFormatting>
  <conditionalFormatting sqref="K328:K329">
    <cfRule type="expression" dxfId="992" priority="2394">
      <formula>J328="CUMPLE"</formula>
    </cfRule>
  </conditionalFormatting>
  <conditionalFormatting sqref="J328:J329">
    <cfRule type="cellIs" dxfId="991" priority="2395" operator="equal">
      <formula>"NO CUMPLE"</formula>
    </cfRule>
  </conditionalFormatting>
  <conditionalFormatting sqref="J328:J329">
    <cfRule type="cellIs" dxfId="990" priority="2396" operator="equal">
      <formula>"CUMPLE"</formula>
    </cfRule>
  </conditionalFormatting>
  <conditionalFormatting sqref="M328">
    <cfRule type="expression" dxfId="989" priority="2397">
      <formula>L328="NO CUMPLE"</formula>
    </cfRule>
  </conditionalFormatting>
  <conditionalFormatting sqref="M328">
    <cfRule type="expression" dxfId="988" priority="2398">
      <formula>L328="CUMPLE"</formula>
    </cfRule>
  </conditionalFormatting>
  <conditionalFormatting sqref="K330">
    <cfRule type="expression" dxfId="987" priority="2399">
      <formula>J330="NO CUMPLE"</formula>
    </cfRule>
  </conditionalFormatting>
  <conditionalFormatting sqref="K330">
    <cfRule type="expression" dxfId="986" priority="2400">
      <formula>J330="CUMPLE"</formula>
    </cfRule>
  </conditionalFormatting>
  <conditionalFormatting sqref="M330">
    <cfRule type="expression" dxfId="985" priority="2401">
      <formula>L330="NO CUMPLE"</formula>
    </cfRule>
  </conditionalFormatting>
  <conditionalFormatting sqref="M330">
    <cfRule type="expression" dxfId="984" priority="2402">
      <formula>L330="CUMPLE"</formula>
    </cfRule>
  </conditionalFormatting>
  <conditionalFormatting sqref="J330">
    <cfRule type="cellIs" dxfId="983" priority="2403" operator="equal">
      <formula>"NO CUMPLE"</formula>
    </cfRule>
  </conditionalFormatting>
  <conditionalFormatting sqref="J330">
    <cfRule type="cellIs" dxfId="982" priority="2404" operator="equal">
      <formula>"CUMPLE"</formula>
    </cfRule>
  </conditionalFormatting>
  <conditionalFormatting sqref="L330:L332">
    <cfRule type="cellIs" dxfId="981" priority="2405" operator="equal">
      <formula>"NO CUMPLE"</formula>
    </cfRule>
  </conditionalFormatting>
  <conditionalFormatting sqref="L330:L332">
    <cfRule type="cellIs" dxfId="980" priority="2406" operator="equal">
      <formula>"CUMPLE"</formula>
    </cfRule>
  </conditionalFormatting>
  <conditionalFormatting sqref="K331:K332">
    <cfRule type="expression" dxfId="979" priority="2407">
      <formula>J331="NO CUMPLE"</formula>
    </cfRule>
  </conditionalFormatting>
  <conditionalFormatting sqref="K331:K332">
    <cfRule type="expression" dxfId="978" priority="2408">
      <formula>J331="CUMPLE"</formula>
    </cfRule>
  </conditionalFormatting>
  <conditionalFormatting sqref="J331:J332">
    <cfRule type="cellIs" dxfId="977" priority="2409" operator="equal">
      <formula>"NO CUMPLE"</formula>
    </cfRule>
  </conditionalFormatting>
  <conditionalFormatting sqref="J331:J332">
    <cfRule type="cellIs" dxfId="976" priority="2410" operator="equal">
      <formula>"CUMPLE"</formula>
    </cfRule>
  </conditionalFormatting>
  <conditionalFormatting sqref="M331">
    <cfRule type="expression" dxfId="975" priority="2411">
      <formula>L331="NO CUMPLE"</formula>
    </cfRule>
  </conditionalFormatting>
  <conditionalFormatting sqref="M331">
    <cfRule type="expression" dxfId="974" priority="2412">
      <formula>L331="CUMPLE"</formula>
    </cfRule>
  </conditionalFormatting>
  <conditionalFormatting sqref="K333">
    <cfRule type="expression" dxfId="973" priority="2413">
      <formula>J333="NO CUMPLE"</formula>
    </cfRule>
  </conditionalFormatting>
  <conditionalFormatting sqref="K333">
    <cfRule type="expression" dxfId="972" priority="2414">
      <formula>J333="CUMPLE"</formula>
    </cfRule>
  </conditionalFormatting>
  <conditionalFormatting sqref="M333">
    <cfRule type="expression" dxfId="971" priority="2415">
      <formula>L333="NO CUMPLE"</formula>
    </cfRule>
  </conditionalFormatting>
  <conditionalFormatting sqref="M333">
    <cfRule type="expression" dxfId="970" priority="2416">
      <formula>L333="CUMPLE"</formula>
    </cfRule>
  </conditionalFormatting>
  <conditionalFormatting sqref="J333">
    <cfRule type="cellIs" dxfId="969" priority="2417" operator="equal">
      <formula>"NO CUMPLE"</formula>
    </cfRule>
  </conditionalFormatting>
  <conditionalFormatting sqref="J333">
    <cfRule type="cellIs" dxfId="968" priority="2418" operator="equal">
      <formula>"CUMPLE"</formula>
    </cfRule>
  </conditionalFormatting>
  <conditionalFormatting sqref="L333:L335">
    <cfRule type="cellIs" dxfId="967" priority="2419" operator="equal">
      <formula>"NO CUMPLE"</formula>
    </cfRule>
  </conditionalFormatting>
  <conditionalFormatting sqref="L333:L335">
    <cfRule type="cellIs" dxfId="966" priority="2420" operator="equal">
      <formula>"CUMPLE"</formula>
    </cfRule>
  </conditionalFormatting>
  <conditionalFormatting sqref="K334:K335">
    <cfRule type="expression" dxfId="965" priority="2421">
      <formula>J334="NO CUMPLE"</formula>
    </cfRule>
  </conditionalFormatting>
  <conditionalFormatting sqref="K334:K335">
    <cfRule type="expression" dxfId="964" priority="2422">
      <formula>J334="CUMPLE"</formula>
    </cfRule>
  </conditionalFormatting>
  <conditionalFormatting sqref="J334:J335">
    <cfRule type="cellIs" dxfId="963" priority="2423" operator="equal">
      <formula>"NO CUMPLE"</formula>
    </cfRule>
  </conditionalFormatting>
  <conditionalFormatting sqref="J334:J335">
    <cfRule type="cellIs" dxfId="962" priority="2424" operator="equal">
      <formula>"CUMPLE"</formula>
    </cfRule>
  </conditionalFormatting>
  <conditionalFormatting sqref="M334">
    <cfRule type="expression" dxfId="961" priority="2425">
      <formula>L334="NO CUMPLE"</formula>
    </cfRule>
  </conditionalFormatting>
  <conditionalFormatting sqref="M334">
    <cfRule type="expression" dxfId="960" priority="2426">
      <formula>L334="CUMPLE"</formula>
    </cfRule>
  </conditionalFormatting>
  <conditionalFormatting sqref="N19">
    <cfRule type="expression" dxfId="959" priority="2427">
      <formula>N19=" "</formula>
    </cfRule>
  </conditionalFormatting>
  <conditionalFormatting sqref="N19">
    <cfRule type="expression" dxfId="958" priority="2428">
      <formula>N19="NO PRESENTÓ CERTIFICADO"</formula>
    </cfRule>
  </conditionalFormatting>
  <conditionalFormatting sqref="N19">
    <cfRule type="expression" dxfId="957" priority="2429">
      <formula>N19="PRESENTÓ CERTIFICADO"</formula>
    </cfRule>
  </conditionalFormatting>
  <conditionalFormatting sqref="O19">
    <cfRule type="cellIs" dxfId="956" priority="2430" operator="equal">
      <formula>"PENDIENTE POR DESCRIPCIÓN"</formula>
    </cfRule>
  </conditionalFormatting>
  <conditionalFormatting sqref="O19">
    <cfRule type="cellIs" dxfId="955" priority="2431" operator="equal">
      <formula>"DESCRIPCIÓN INSUFICIENTE"</formula>
    </cfRule>
  </conditionalFormatting>
  <conditionalFormatting sqref="O19">
    <cfRule type="cellIs" dxfId="954" priority="2432" operator="equal">
      <formula>"NO ESTÁ ACORDE A ITEM 5.2.1 (T.R.)"</formula>
    </cfRule>
  </conditionalFormatting>
  <conditionalFormatting sqref="O19">
    <cfRule type="cellIs" dxfId="953" priority="2433" operator="equal">
      <formula>"ACORDE A ITEM 5.2.1 (T.R.)"</formula>
    </cfRule>
  </conditionalFormatting>
  <conditionalFormatting sqref="Q19">
    <cfRule type="containsBlanks" dxfId="952" priority="2434">
      <formula>LEN(TRIM(Q19))=0</formula>
    </cfRule>
  </conditionalFormatting>
  <conditionalFormatting sqref="Q19">
    <cfRule type="cellIs" dxfId="951" priority="2435" operator="equal">
      <formula>"REQUERIMIENTOS SUBSANADOS"</formula>
    </cfRule>
  </conditionalFormatting>
  <conditionalFormatting sqref="Q19">
    <cfRule type="containsText" dxfId="950" priority="2436" operator="containsText" text="NO SUBSANABLE">
      <formula>NOT(ISERROR(SEARCH(("NO SUBSANABLE"),(Q19))))</formula>
    </cfRule>
  </conditionalFormatting>
  <conditionalFormatting sqref="Q19">
    <cfRule type="containsText" dxfId="949" priority="2437" operator="containsText" text="PENDIENTES POR SUBSANAR">
      <formula>NOT(ISERROR(SEARCH(("PENDIENTES POR SUBSANAR"),(Q19))))</formula>
    </cfRule>
  </conditionalFormatting>
  <conditionalFormatting sqref="Q19">
    <cfRule type="containsText" dxfId="948" priority="2438" operator="containsText" text="SIN OBSERVACIÓN">
      <formula>NOT(ISERROR(SEARCH(("SIN OBSERVACIÓN"),(Q19))))</formula>
    </cfRule>
  </conditionalFormatting>
  <conditionalFormatting sqref="R19">
    <cfRule type="containsBlanks" dxfId="947" priority="2439">
      <formula>LEN(TRIM(R19))=0</formula>
    </cfRule>
  </conditionalFormatting>
  <conditionalFormatting sqref="R19">
    <cfRule type="cellIs" dxfId="946" priority="2440" operator="equal">
      <formula>"NO CUMPLEN CON LO SOLICITADO"</formula>
    </cfRule>
  </conditionalFormatting>
  <conditionalFormatting sqref="R19">
    <cfRule type="cellIs" dxfId="945" priority="2441" operator="equal">
      <formula>"CUMPLEN CON LO SOLICITADO"</formula>
    </cfRule>
  </conditionalFormatting>
  <conditionalFormatting sqref="R19">
    <cfRule type="cellIs" dxfId="944" priority="2442" operator="equal">
      <formula>"PENDIENTES"</formula>
    </cfRule>
  </conditionalFormatting>
  <conditionalFormatting sqref="R19">
    <cfRule type="cellIs" dxfId="943" priority="2443" operator="equal">
      <formula>"NINGUNO"</formula>
    </cfRule>
  </conditionalFormatting>
  <conditionalFormatting sqref="N38 N41">
    <cfRule type="expression" dxfId="942" priority="2444">
      <formula>N38=" "</formula>
    </cfRule>
  </conditionalFormatting>
  <conditionalFormatting sqref="N38 N41">
    <cfRule type="expression" dxfId="941" priority="2445">
      <formula>N38="NO PRESENTÓ CERTIFICADO"</formula>
    </cfRule>
  </conditionalFormatting>
  <conditionalFormatting sqref="N38 N41">
    <cfRule type="expression" dxfId="940" priority="2446">
      <formula>N38="PRESENTÓ CERTIFICADO"</formula>
    </cfRule>
  </conditionalFormatting>
  <conditionalFormatting sqref="O38 O41">
    <cfRule type="cellIs" dxfId="939" priority="2447" operator="equal">
      <formula>"PENDIENTE POR DESCRIPCIÓN"</formula>
    </cfRule>
  </conditionalFormatting>
  <conditionalFormatting sqref="O38 O41">
    <cfRule type="cellIs" dxfId="938" priority="2448" operator="equal">
      <formula>"DESCRIPCIÓN INSUFICIENTE"</formula>
    </cfRule>
  </conditionalFormatting>
  <conditionalFormatting sqref="O38 O41">
    <cfRule type="cellIs" dxfId="937" priority="2449" operator="equal">
      <formula>"NO ESTÁ ACORDE A ITEM 5.2.1 (T.R.)"</formula>
    </cfRule>
  </conditionalFormatting>
  <conditionalFormatting sqref="O38 O41">
    <cfRule type="cellIs" dxfId="936" priority="2450" operator="equal">
      <formula>"ACORDE A ITEM 5.2.1 (T.R.)"</formula>
    </cfRule>
  </conditionalFormatting>
  <conditionalFormatting sqref="P38">
    <cfRule type="expression" dxfId="935" priority="2451">
      <formula>Q38="NO SUBSANABLE"</formula>
    </cfRule>
  </conditionalFormatting>
  <conditionalFormatting sqref="P38">
    <cfRule type="expression" dxfId="934" priority="2452">
      <formula>Q38="REQUERIMIENTOS SUBSANADOS"</formula>
    </cfRule>
  </conditionalFormatting>
  <conditionalFormatting sqref="P38">
    <cfRule type="expression" dxfId="933" priority="2453">
      <formula>Q38="PENDIENTES POR SUBSANAR"</formula>
    </cfRule>
  </conditionalFormatting>
  <conditionalFormatting sqref="P38">
    <cfRule type="expression" dxfId="932" priority="2454">
      <formula>Q38="SIN OBSERVACIÓN"</formula>
    </cfRule>
  </conditionalFormatting>
  <conditionalFormatting sqref="P38">
    <cfRule type="containsBlanks" dxfId="931" priority="2455">
      <formula>LEN(TRIM(P38))=0</formula>
    </cfRule>
  </conditionalFormatting>
  <conditionalFormatting sqref="P41">
    <cfRule type="expression" dxfId="930" priority="2456">
      <formula>Q41="NO SUBSANABLE"</formula>
    </cfRule>
  </conditionalFormatting>
  <conditionalFormatting sqref="P41">
    <cfRule type="expression" dxfId="929" priority="2457">
      <formula>Q41="REQUERIMIENTOS SUBSANADOS"</formula>
    </cfRule>
  </conditionalFormatting>
  <conditionalFormatting sqref="P41">
    <cfRule type="expression" dxfId="928" priority="2458">
      <formula>Q41="PENDIENTES POR SUBSANAR"</formula>
    </cfRule>
  </conditionalFormatting>
  <conditionalFormatting sqref="P41">
    <cfRule type="expression" dxfId="927" priority="2459">
      <formula>Q41="SIN OBSERVACIÓN"</formula>
    </cfRule>
  </conditionalFormatting>
  <conditionalFormatting sqref="P41">
    <cfRule type="containsBlanks" dxfId="926" priority="2460">
      <formula>LEN(TRIM(P41))=0</formula>
    </cfRule>
  </conditionalFormatting>
  <conditionalFormatting sqref="P66">
    <cfRule type="expression" dxfId="925" priority="2461">
      <formula>Q66="NO SUBSANABLE"</formula>
    </cfRule>
  </conditionalFormatting>
  <conditionalFormatting sqref="P66">
    <cfRule type="expression" dxfId="924" priority="2462">
      <formula>Q66="REQUERIMIENTOS SUBSANADOS"</formula>
    </cfRule>
  </conditionalFormatting>
  <conditionalFormatting sqref="P66">
    <cfRule type="expression" dxfId="923" priority="2463">
      <formula>Q66="PENDIENTES POR SUBSANAR"</formula>
    </cfRule>
  </conditionalFormatting>
  <conditionalFormatting sqref="P66">
    <cfRule type="expression" dxfId="922" priority="2464">
      <formula>Q66="SIN OBSERVACIÓN"</formula>
    </cfRule>
  </conditionalFormatting>
  <conditionalFormatting sqref="P66">
    <cfRule type="containsBlanks" dxfId="921" priority="2465">
      <formula>LEN(TRIM(P66))=0</formula>
    </cfRule>
  </conditionalFormatting>
  <conditionalFormatting sqref="Q66">
    <cfRule type="containsBlanks" dxfId="920" priority="2466">
      <formula>LEN(TRIM(Q66))=0</formula>
    </cfRule>
  </conditionalFormatting>
  <conditionalFormatting sqref="Q66">
    <cfRule type="cellIs" dxfId="919" priority="2467" operator="equal">
      <formula>"REQUERIMIENTOS SUBSANADOS"</formula>
    </cfRule>
  </conditionalFormatting>
  <conditionalFormatting sqref="Q66">
    <cfRule type="containsText" dxfId="918" priority="2468" operator="containsText" text="NO SUBSANABLE">
      <formula>NOT(ISERROR(SEARCH(("NO SUBSANABLE"),(Q66))))</formula>
    </cfRule>
  </conditionalFormatting>
  <conditionalFormatting sqref="Q66">
    <cfRule type="containsText" dxfId="917" priority="2469" operator="containsText" text="PENDIENTES POR SUBSANAR">
      <formula>NOT(ISERROR(SEARCH(("PENDIENTES POR SUBSANAR"),(Q66))))</formula>
    </cfRule>
  </conditionalFormatting>
  <conditionalFormatting sqref="Q66">
    <cfRule type="containsText" dxfId="916" priority="2470" operator="containsText" text="SIN OBSERVACIÓN">
      <formula>NOT(ISERROR(SEARCH(("SIN OBSERVACIÓN"),(Q66))))</formula>
    </cfRule>
  </conditionalFormatting>
  <conditionalFormatting sqref="K16">
    <cfRule type="expression" dxfId="915" priority="2471">
      <formula>J16="NO CUMPLE"</formula>
    </cfRule>
  </conditionalFormatting>
  <conditionalFormatting sqref="K16">
    <cfRule type="expression" dxfId="914" priority="2472">
      <formula>J16="CUMPLE"</formula>
    </cfRule>
  </conditionalFormatting>
  <conditionalFormatting sqref="K36:K37">
    <cfRule type="expression" dxfId="913" priority="2473">
      <formula>J36="NO CUMPLE"</formula>
    </cfRule>
  </conditionalFormatting>
  <conditionalFormatting sqref="K36:K37">
    <cfRule type="expression" dxfId="912" priority="2474">
      <formula>J36="CUMPLE"</formula>
    </cfRule>
  </conditionalFormatting>
  <conditionalFormatting sqref="K19 K22 K25">
    <cfRule type="expression" dxfId="911" priority="2475">
      <formula>J19="NO CUMPLE"</formula>
    </cfRule>
  </conditionalFormatting>
  <conditionalFormatting sqref="K19 K22 K25">
    <cfRule type="expression" dxfId="910" priority="2476">
      <formula>J19="CUMPLE"</formula>
    </cfRule>
  </conditionalFormatting>
  <conditionalFormatting sqref="M35">
    <cfRule type="expression" dxfId="909" priority="2477">
      <formula>L35="NO CUMPLE"</formula>
    </cfRule>
  </conditionalFormatting>
  <conditionalFormatting sqref="M35">
    <cfRule type="expression" dxfId="908" priority="2478">
      <formula>L35="CUMPLE"</formula>
    </cfRule>
  </conditionalFormatting>
  <conditionalFormatting sqref="K45:K46">
    <cfRule type="expression" dxfId="907" priority="2479">
      <formula>J45="NO CUMPLE"</formula>
    </cfRule>
  </conditionalFormatting>
  <conditionalFormatting sqref="K45:K46">
    <cfRule type="expression" dxfId="906" priority="2480">
      <formula>J45="CUMPLE"</formula>
    </cfRule>
  </conditionalFormatting>
  <conditionalFormatting sqref="K47">
    <cfRule type="expression" dxfId="905" priority="2481">
      <formula>J47="NO CUMPLE"</formula>
    </cfRule>
  </conditionalFormatting>
  <conditionalFormatting sqref="K47">
    <cfRule type="expression" dxfId="904" priority="2482">
      <formula>J47="CUMPLE"</formula>
    </cfRule>
  </conditionalFormatting>
  <conditionalFormatting sqref="K48:K49">
    <cfRule type="expression" dxfId="903" priority="2483">
      <formula>J48="NO CUMPLE"</formula>
    </cfRule>
  </conditionalFormatting>
  <conditionalFormatting sqref="K48:K49">
    <cfRule type="expression" dxfId="902" priority="2484">
      <formula>J48="CUMPLE"</formula>
    </cfRule>
  </conditionalFormatting>
  <conditionalFormatting sqref="K44">
    <cfRule type="expression" dxfId="901" priority="2485">
      <formula>J44="NO CUMPLE"</formula>
    </cfRule>
  </conditionalFormatting>
  <conditionalFormatting sqref="K44">
    <cfRule type="expression" dxfId="900" priority="2486">
      <formula>J44="CUMPLE"</formula>
    </cfRule>
  </conditionalFormatting>
  <conditionalFormatting sqref="K199:K200">
    <cfRule type="expression" dxfId="899" priority="2487">
      <formula>J199="NO CUMPLE"</formula>
    </cfRule>
  </conditionalFormatting>
  <conditionalFormatting sqref="K199:K200">
    <cfRule type="expression" dxfId="898" priority="2488">
      <formula>J199="CUMPLE"</formula>
    </cfRule>
  </conditionalFormatting>
  <conditionalFormatting sqref="K201">
    <cfRule type="expression" dxfId="897" priority="2489">
      <formula>J201="NO CUMPLE"</formula>
    </cfRule>
  </conditionalFormatting>
  <conditionalFormatting sqref="K201">
    <cfRule type="expression" dxfId="896" priority="2490">
      <formula>J201="CUMPLE"</formula>
    </cfRule>
  </conditionalFormatting>
  <conditionalFormatting sqref="K202:K203">
    <cfRule type="expression" dxfId="895" priority="2491">
      <formula>J202="NO CUMPLE"</formula>
    </cfRule>
  </conditionalFormatting>
  <conditionalFormatting sqref="K202:K203">
    <cfRule type="expression" dxfId="894" priority="2492">
      <formula>J202="CUMPLE"</formula>
    </cfRule>
  </conditionalFormatting>
  <conditionalFormatting sqref="K67:K68">
    <cfRule type="expression" dxfId="893" priority="2493">
      <formula>J67="NO CUMPLE"</formula>
    </cfRule>
  </conditionalFormatting>
  <conditionalFormatting sqref="K67:K68">
    <cfRule type="expression" dxfId="892" priority="2494">
      <formula>J67="CUMPLE"</formula>
    </cfRule>
  </conditionalFormatting>
  <conditionalFormatting sqref="K69">
    <cfRule type="expression" dxfId="891" priority="2495">
      <formula>J69="NO CUMPLE"</formula>
    </cfRule>
  </conditionalFormatting>
  <conditionalFormatting sqref="K69">
    <cfRule type="expression" dxfId="890" priority="2496">
      <formula>J69="CUMPLE"</formula>
    </cfRule>
  </conditionalFormatting>
  <conditionalFormatting sqref="K70:K71">
    <cfRule type="expression" dxfId="889" priority="2497">
      <formula>J70="NO CUMPLE"</formula>
    </cfRule>
  </conditionalFormatting>
  <conditionalFormatting sqref="K70:K71">
    <cfRule type="expression" dxfId="888" priority="2498">
      <formula>J70="CUMPLE"</formula>
    </cfRule>
  </conditionalFormatting>
  <conditionalFormatting sqref="M19 M22 M25">
    <cfRule type="expression" dxfId="887" priority="2499">
      <formula>L19="NO CUMPLE"</formula>
    </cfRule>
  </conditionalFormatting>
  <conditionalFormatting sqref="M19 M22 M25">
    <cfRule type="expression" dxfId="886" priority="2500">
      <formula>L19="CUMPLE"</formula>
    </cfRule>
  </conditionalFormatting>
  <conditionalFormatting sqref="K66">
    <cfRule type="expression" dxfId="885" priority="2501">
      <formula>J66="NO CUMPLE"</formula>
    </cfRule>
  </conditionalFormatting>
  <conditionalFormatting sqref="K66">
    <cfRule type="expression" dxfId="884" priority="2502">
      <formula>J66="CUMPLE"</formula>
    </cfRule>
  </conditionalFormatting>
  <conditionalFormatting sqref="K198">
    <cfRule type="expression" dxfId="883" priority="2503">
      <formula>J198="NO CUMPLE"</formula>
    </cfRule>
  </conditionalFormatting>
  <conditionalFormatting sqref="K198">
    <cfRule type="expression" dxfId="882" priority="2504">
      <formula>J198="CUMPLE"</formula>
    </cfRule>
  </conditionalFormatting>
  <conditionalFormatting sqref="K89:K90">
    <cfRule type="expression" dxfId="881" priority="2505">
      <formula>J89="NO CUMPLE"</formula>
    </cfRule>
  </conditionalFormatting>
  <conditionalFormatting sqref="K89:K90">
    <cfRule type="expression" dxfId="880" priority="2506">
      <formula>J89="CUMPLE"</formula>
    </cfRule>
  </conditionalFormatting>
  <conditionalFormatting sqref="K91">
    <cfRule type="expression" dxfId="879" priority="2507">
      <formula>J91="NO CUMPLE"</formula>
    </cfRule>
  </conditionalFormatting>
  <conditionalFormatting sqref="K91">
    <cfRule type="expression" dxfId="878" priority="2508">
      <formula>J91="CUMPLE"</formula>
    </cfRule>
  </conditionalFormatting>
  <conditionalFormatting sqref="K92:K93">
    <cfRule type="expression" dxfId="877" priority="2509">
      <formula>J92="NO CUMPLE"</formula>
    </cfRule>
  </conditionalFormatting>
  <conditionalFormatting sqref="K92:K93">
    <cfRule type="expression" dxfId="876" priority="2510">
      <formula>J92="CUMPLE"</formula>
    </cfRule>
  </conditionalFormatting>
  <conditionalFormatting sqref="M20 M23 M26">
    <cfRule type="expression" dxfId="875" priority="2511">
      <formula>L20="NO CUMPLE"</formula>
    </cfRule>
  </conditionalFormatting>
  <conditionalFormatting sqref="M20 M23 M26">
    <cfRule type="expression" dxfId="874" priority="2512">
      <formula>L20="CUMPLE"</formula>
    </cfRule>
  </conditionalFormatting>
  <conditionalFormatting sqref="K88">
    <cfRule type="expression" dxfId="873" priority="2513">
      <formula>J88="NO CUMPLE"</formula>
    </cfRule>
  </conditionalFormatting>
  <conditionalFormatting sqref="K88">
    <cfRule type="expression" dxfId="872" priority="2514">
      <formula>J88="CUMPLE"</formula>
    </cfRule>
  </conditionalFormatting>
  <conditionalFormatting sqref="K20:K21 K23:K24 K26:K27">
    <cfRule type="expression" dxfId="871" priority="2515">
      <formula>J20="NO CUMPLE"</formula>
    </cfRule>
  </conditionalFormatting>
  <conditionalFormatting sqref="K20:K21 K23:K24 K26:K27">
    <cfRule type="expression" dxfId="870" priority="2516">
      <formula>J20="CUMPLE"</formula>
    </cfRule>
  </conditionalFormatting>
  <conditionalFormatting sqref="K111:K112">
    <cfRule type="expression" dxfId="869" priority="2517">
      <formula>J111="NO CUMPLE"</formula>
    </cfRule>
  </conditionalFormatting>
  <conditionalFormatting sqref="K111:K112">
    <cfRule type="expression" dxfId="868" priority="2518">
      <formula>J111="CUMPLE"</formula>
    </cfRule>
  </conditionalFormatting>
  <conditionalFormatting sqref="K113">
    <cfRule type="expression" dxfId="867" priority="2519">
      <formula>J113="NO CUMPLE"</formula>
    </cfRule>
  </conditionalFormatting>
  <conditionalFormatting sqref="K113">
    <cfRule type="expression" dxfId="866" priority="2520">
      <formula>J113="CUMPLE"</formula>
    </cfRule>
  </conditionalFormatting>
  <conditionalFormatting sqref="K114:K115">
    <cfRule type="expression" dxfId="865" priority="2521">
      <formula>J114="NO CUMPLE"</formula>
    </cfRule>
  </conditionalFormatting>
  <conditionalFormatting sqref="K114:K115">
    <cfRule type="expression" dxfId="864" priority="2522">
      <formula>J114="CUMPLE"</formula>
    </cfRule>
  </conditionalFormatting>
  <conditionalFormatting sqref="K110">
    <cfRule type="expression" dxfId="863" priority="2523">
      <formula>J110="NO CUMPLE"</formula>
    </cfRule>
  </conditionalFormatting>
  <conditionalFormatting sqref="K110">
    <cfRule type="expression" dxfId="862" priority="2524">
      <formula>J110="CUMPLE"</formula>
    </cfRule>
  </conditionalFormatting>
  <conditionalFormatting sqref="K133:K134">
    <cfRule type="expression" dxfId="861" priority="2525">
      <formula>J133="NO CUMPLE"</formula>
    </cfRule>
  </conditionalFormatting>
  <conditionalFormatting sqref="K133:K134">
    <cfRule type="expression" dxfId="860" priority="2526">
      <formula>J133="CUMPLE"</formula>
    </cfRule>
  </conditionalFormatting>
  <conditionalFormatting sqref="K135">
    <cfRule type="expression" dxfId="859" priority="2527">
      <formula>J135="NO CUMPLE"</formula>
    </cfRule>
  </conditionalFormatting>
  <conditionalFormatting sqref="K135">
    <cfRule type="expression" dxfId="858" priority="2528">
      <formula>J135="CUMPLE"</formula>
    </cfRule>
  </conditionalFormatting>
  <conditionalFormatting sqref="K136:K137">
    <cfRule type="expression" dxfId="857" priority="2529">
      <formula>J136="NO CUMPLE"</formula>
    </cfRule>
  </conditionalFormatting>
  <conditionalFormatting sqref="K136:K137">
    <cfRule type="expression" dxfId="856" priority="2530">
      <formula>J136="CUMPLE"</formula>
    </cfRule>
  </conditionalFormatting>
  <conditionalFormatting sqref="M36">
    <cfRule type="expression" dxfId="855" priority="2531">
      <formula>L36="NO CUMPLE"</formula>
    </cfRule>
  </conditionalFormatting>
  <conditionalFormatting sqref="M36">
    <cfRule type="expression" dxfId="854" priority="2532">
      <formula>L36="CUMPLE"</formula>
    </cfRule>
  </conditionalFormatting>
  <conditionalFormatting sqref="K132">
    <cfRule type="expression" dxfId="853" priority="2533">
      <formula>J132="NO CUMPLE"</formula>
    </cfRule>
  </conditionalFormatting>
  <conditionalFormatting sqref="K132">
    <cfRule type="expression" dxfId="852" priority="2534">
      <formula>J132="CUMPLE"</formula>
    </cfRule>
  </conditionalFormatting>
  <conditionalFormatting sqref="K155:K156">
    <cfRule type="expression" dxfId="851" priority="2535">
      <formula>J155="NO CUMPLE"</formula>
    </cfRule>
  </conditionalFormatting>
  <conditionalFormatting sqref="K155:K156">
    <cfRule type="expression" dxfId="850" priority="2536">
      <formula>J155="CUMPLE"</formula>
    </cfRule>
  </conditionalFormatting>
  <conditionalFormatting sqref="K157">
    <cfRule type="expression" dxfId="849" priority="2537">
      <formula>J157="NO CUMPLE"</formula>
    </cfRule>
  </conditionalFormatting>
  <conditionalFormatting sqref="K157">
    <cfRule type="expression" dxfId="848" priority="2538">
      <formula>J157="CUMPLE"</formula>
    </cfRule>
  </conditionalFormatting>
  <conditionalFormatting sqref="K158:K159">
    <cfRule type="expression" dxfId="847" priority="2539">
      <formula>J158="NO CUMPLE"</formula>
    </cfRule>
  </conditionalFormatting>
  <conditionalFormatting sqref="K158:K159">
    <cfRule type="expression" dxfId="846" priority="2540">
      <formula>J158="CUMPLE"</formula>
    </cfRule>
  </conditionalFormatting>
  <conditionalFormatting sqref="K35">
    <cfRule type="expression" dxfId="845" priority="2541">
      <formula>J35="NO CUMPLE"</formula>
    </cfRule>
  </conditionalFormatting>
  <conditionalFormatting sqref="K35">
    <cfRule type="expression" dxfId="844" priority="2542">
      <formula>J35="CUMPLE"</formula>
    </cfRule>
  </conditionalFormatting>
  <conditionalFormatting sqref="K154">
    <cfRule type="expression" dxfId="843" priority="2543">
      <formula>J154="NO CUMPLE"</formula>
    </cfRule>
  </conditionalFormatting>
  <conditionalFormatting sqref="K154">
    <cfRule type="expression" dxfId="842" priority="2544">
      <formula>J154="CUMPLE"</formula>
    </cfRule>
  </conditionalFormatting>
  <conditionalFormatting sqref="K177:K178">
    <cfRule type="expression" dxfId="841" priority="2545">
      <formula>J177="NO CUMPLE"</formula>
    </cfRule>
  </conditionalFormatting>
  <conditionalFormatting sqref="K177:K178">
    <cfRule type="expression" dxfId="840" priority="2546">
      <formula>J177="CUMPLE"</formula>
    </cfRule>
  </conditionalFormatting>
  <conditionalFormatting sqref="K179">
    <cfRule type="expression" dxfId="839" priority="2547">
      <formula>J179="NO CUMPLE"</formula>
    </cfRule>
  </conditionalFormatting>
  <conditionalFormatting sqref="K179">
    <cfRule type="expression" dxfId="838" priority="2548">
      <formula>J179="CUMPLE"</formula>
    </cfRule>
  </conditionalFormatting>
  <conditionalFormatting sqref="K180:K181">
    <cfRule type="expression" dxfId="837" priority="2549">
      <formula>J180="NO CUMPLE"</formula>
    </cfRule>
  </conditionalFormatting>
  <conditionalFormatting sqref="K180:K181">
    <cfRule type="expression" dxfId="836" priority="2550">
      <formula>J180="CUMPLE"</formula>
    </cfRule>
  </conditionalFormatting>
  <conditionalFormatting sqref="K39:K40">
    <cfRule type="expression" dxfId="835" priority="2551">
      <formula>J39="NO CUMPLE"</formula>
    </cfRule>
  </conditionalFormatting>
  <conditionalFormatting sqref="K39:K40">
    <cfRule type="expression" dxfId="834" priority="2552">
      <formula>J39="CUMPLE"</formula>
    </cfRule>
  </conditionalFormatting>
  <conditionalFormatting sqref="K176">
    <cfRule type="expression" dxfId="833" priority="2553">
      <formula>J176="NO CUMPLE"</formula>
    </cfRule>
  </conditionalFormatting>
  <conditionalFormatting sqref="K176">
    <cfRule type="expression" dxfId="832" priority="2554">
      <formula>J176="CUMPLE"</formula>
    </cfRule>
  </conditionalFormatting>
  <conditionalFormatting sqref="M38">
    <cfRule type="expression" dxfId="831" priority="2555">
      <formula>L38="NO CUMPLE"</formula>
    </cfRule>
  </conditionalFormatting>
  <conditionalFormatting sqref="M38">
    <cfRule type="expression" dxfId="830" priority="2556">
      <formula>L38="CUMPLE"</formula>
    </cfRule>
  </conditionalFormatting>
  <conditionalFormatting sqref="K38">
    <cfRule type="expression" dxfId="829" priority="2557">
      <formula>J38="NO CUMPLE"</formula>
    </cfRule>
  </conditionalFormatting>
  <conditionalFormatting sqref="K38">
    <cfRule type="expression" dxfId="828" priority="2558">
      <formula>J38="CUMPLE"</formula>
    </cfRule>
  </conditionalFormatting>
  <conditionalFormatting sqref="L19:L27">
    <cfRule type="cellIs" dxfId="827" priority="2559" operator="equal">
      <formula>"NO CUMPLE"</formula>
    </cfRule>
  </conditionalFormatting>
  <conditionalFormatting sqref="L19:L27">
    <cfRule type="cellIs" dxfId="826" priority="2560" operator="equal">
      <formula>"CUMPLE"</formula>
    </cfRule>
  </conditionalFormatting>
  <conditionalFormatting sqref="J35">
    <cfRule type="cellIs" dxfId="825" priority="2561" operator="equal">
      <formula>"NO CUMPLE"</formula>
    </cfRule>
  </conditionalFormatting>
  <conditionalFormatting sqref="J35">
    <cfRule type="cellIs" dxfId="824" priority="2562" operator="equal">
      <formula>"CUMPLE"</formula>
    </cfRule>
  </conditionalFormatting>
  <conditionalFormatting sqref="L35:L37">
    <cfRule type="cellIs" dxfId="823" priority="2563" operator="equal">
      <formula>"NO CUMPLE"</formula>
    </cfRule>
  </conditionalFormatting>
  <conditionalFormatting sqref="L35:L37">
    <cfRule type="cellIs" dxfId="822" priority="2564" operator="equal">
      <formula>"CUMPLE"</formula>
    </cfRule>
  </conditionalFormatting>
  <conditionalFormatting sqref="J36:J37">
    <cfRule type="cellIs" dxfId="821" priority="2565" operator="equal">
      <formula>"NO CUMPLE"</formula>
    </cfRule>
  </conditionalFormatting>
  <conditionalFormatting sqref="J36:J37">
    <cfRule type="cellIs" dxfId="820" priority="2566" operator="equal">
      <formula>"CUMPLE"</formula>
    </cfRule>
  </conditionalFormatting>
  <conditionalFormatting sqref="J38">
    <cfRule type="cellIs" dxfId="819" priority="2567" operator="equal">
      <formula>"NO CUMPLE"</formula>
    </cfRule>
  </conditionalFormatting>
  <conditionalFormatting sqref="J38">
    <cfRule type="cellIs" dxfId="818" priority="2568" operator="equal">
      <formula>"CUMPLE"</formula>
    </cfRule>
  </conditionalFormatting>
  <conditionalFormatting sqref="J39:J40">
    <cfRule type="cellIs" dxfId="817" priority="2569" operator="equal">
      <formula>"NO CUMPLE"</formula>
    </cfRule>
  </conditionalFormatting>
  <conditionalFormatting sqref="J39:J40">
    <cfRule type="cellIs" dxfId="816" priority="2570" operator="equal">
      <formula>"CUMPLE"</formula>
    </cfRule>
  </conditionalFormatting>
  <conditionalFormatting sqref="L38:L40">
    <cfRule type="cellIs" dxfId="815" priority="2571" operator="equal">
      <formula>"NO CUMPLE"</formula>
    </cfRule>
  </conditionalFormatting>
  <conditionalFormatting sqref="L38:L40">
    <cfRule type="cellIs" dxfId="814" priority="2572" operator="equal">
      <formula>"CUMPLE"</formula>
    </cfRule>
  </conditionalFormatting>
  <conditionalFormatting sqref="M39">
    <cfRule type="expression" dxfId="813" priority="2573">
      <formula>L39="NO CUMPLE"</formula>
    </cfRule>
  </conditionalFormatting>
  <conditionalFormatting sqref="M39">
    <cfRule type="expression" dxfId="812" priority="2574">
      <formula>L39="CUMPLE"</formula>
    </cfRule>
  </conditionalFormatting>
  <conditionalFormatting sqref="J41">
    <cfRule type="cellIs" dxfId="811" priority="2575" operator="equal">
      <formula>"NO CUMPLE"</formula>
    </cfRule>
  </conditionalFormatting>
  <conditionalFormatting sqref="J41">
    <cfRule type="cellIs" dxfId="810" priority="2576" operator="equal">
      <formula>"CUMPLE"</formula>
    </cfRule>
  </conditionalFormatting>
  <conditionalFormatting sqref="J42:J43">
    <cfRule type="cellIs" dxfId="809" priority="2577" operator="equal">
      <formula>"NO CUMPLE"</formula>
    </cfRule>
  </conditionalFormatting>
  <conditionalFormatting sqref="J42:J43">
    <cfRule type="cellIs" dxfId="808" priority="2578" operator="equal">
      <formula>"CUMPLE"</formula>
    </cfRule>
  </conditionalFormatting>
  <conditionalFormatting sqref="M41">
    <cfRule type="expression" dxfId="807" priority="2579">
      <formula>L41="NO CUMPLE"</formula>
    </cfRule>
  </conditionalFormatting>
  <conditionalFormatting sqref="M41">
    <cfRule type="expression" dxfId="806" priority="2580">
      <formula>L41="CUMPLE"</formula>
    </cfRule>
  </conditionalFormatting>
  <conditionalFormatting sqref="L41:L43">
    <cfRule type="cellIs" dxfId="805" priority="2581" operator="equal">
      <formula>"NO CUMPLE"</formula>
    </cfRule>
  </conditionalFormatting>
  <conditionalFormatting sqref="L41:L43">
    <cfRule type="cellIs" dxfId="804" priority="2582" operator="equal">
      <formula>"CUMPLE"</formula>
    </cfRule>
  </conditionalFormatting>
  <conditionalFormatting sqref="K42:K43">
    <cfRule type="expression" dxfId="803" priority="2583">
      <formula>J42="NO CUMPLE"</formula>
    </cfRule>
  </conditionalFormatting>
  <conditionalFormatting sqref="K42:K43">
    <cfRule type="expression" dxfId="802" priority="2584">
      <formula>J42="CUMPLE"</formula>
    </cfRule>
  </conditionalFormatting>
  <conditionalFormatting sqref="M42">
    <cfRule type="expression" dxfId="801" priority="2585">
      <formula>L42="NO CUMPLE"</formula>
    </cfRule>
  </conditionalFormatting>
  <conditionalFormatting sqref="M42">
    <cfRule type="expression" dxfId="800" priority="2586">
      <formula>L42="CUMPLE"</formula>
    </cfRule>
  </conditionalFormatting>
  <conditionalFormatting sqref="K41">
    <cfRule type="expression" dxfId="799" priority="2587">
      <formula>J41="NO CUMPLE"</formula>
    </cfRule>
  </conditionalFormatting>
  <conditionalFormatting sqref="K41">
    <cfRule type="expression" dxfId="798" priority="2588">
      <formula>J41="CUMPLE"</formula>
    </cfRule>
  </conditionalFormatting>
  <conditionalFormatting sqref="M57 M60 M63">
    <cfRule type="expression" dxfId="797" priority="2589">
      <formula>L57="NO CUMPLE"</formula>
    </cfRule>
  </conditionalFormatting>
  <conditionalFormatting sqref="M57 M60 M63">
    <cfRule type="expression" dxfId="796" priority="2590">
      <formula>L57="CUMPLE"</formula>
    </cfRule>
  </conditionalFormatting>
  <conditionalFormatting sqref="J57 J60 J63">
    <cfRule type="cellIs" dxfId="795" priority="2591" operator="equal">
      <formula>"NO CUMPLE"</formula>
    </cfRule>
  </conditionalFormatting>
  <conditionalFormatting sqref="J57 J60 J63">
    <cfRule type="cellIs" dxfId="794" priority="2592" operator="equal">
      <formula>"CUMPLE"</formula>
    </cfRule>
  </conditionalFormatting>
  <conditionalFormatting sqref="L57:L65">
    <cfRule type="cellIs" dxfId="793" priority="2593" operator="equal">
      <formula>"NO CUMPLE"</formula>
    </cfRule>
  </conditionalFormatting>
  <conditionalFormatting sqref="L57:L65">
    <cfRule type="cellIs" dxfId="792" priority="2594" operator="equal">
      <formula>"CUMPLE"</formula>
    </cfRule>
  </conditionalFormatting>
  <conditionalFormatting sqref="K58:K59 K61:K62 K64:K65">
    <cfRule type="expression" dxfId="791" priority="2595">
      <formula>J58="NO CUMPLE"</formula>
    </cfRule>
  </conditionalFormatting>
  <conditionalFormatting sqref="K58:K59 K61:K62 K64:K65">
    <cfRule type="expression" dxfId="790" priority="2596">
      <formula>J58="CUMPLE"</formula>
    </cfRule>
  </conditionalFormatting>
  <conditionalFormatting sqref="J58:J59 J61:J62 J64:J65">
    <cfRule type="cellIs" dxfId="789" priority="2597" operator="equal">
      <formula>"NO CUMPLE"</formula>
    </cfRule>
  </conditionalFormatting>
  <conditionalFormatting sqref="J58:J59 J61:J62 J64:J65">
    <cfRule type="cellIs" dxfId="788" priority="2598" operator="equal">
      <formula>"CUMPLE"</formula>
    </cfRule>
  </conditionalFormatting>
  <conditionalFormatting sqref="M58 M61 M64">
    <cfRule type="expression" dxfId="787" priority="2599">
      <formula>L58="NO CUMPLE"</formula>
    </cfRule>
  </conditionalFormatting>
  <conditionalFormatting sqref="M58 M61 M64">
    <cfRule type="expression" dxfId="786" priority="2600">
      <formula>L58="CUMPLE"</formula>
    </cfRule>
  </conditionalFormatting>
  <conditionalFormatting sqref="K57 K60 K63">
    <cfRule type="expression" dxfId="785" priority="2601">
      <formula>J57="NO CUMPLE"</formula>
    </cfRule>
  </conditionalFormatting>
  <conditionalFormatting sqref="K57 K60 K63">
    <cfRule type="expression" dxfId="784" priority="2602">
      <formula>J57="CUMPLE"</formula>
    </cfRule>
  </conditionalFormatting>
  <conditionalFormatting sqref="M79 M82 M85">
    <cfRule type="expression" dxfId="783" priority="2603">
      <formula>L79="NO CUMPLE"</formula>
    </cfRule>
  </conditionalFormatting>
  <conditionalFormatting sqref="M79 M82 M85">
    <cfRule type="expression" dxfId="782" priority="2604">
      <formula>L79="CUMPLE"</formula>
    </cfRule>
  </conditionalFormatting>
  <conditionalFormatting sqref="J79 J82 J85">
    <cfRule type="cellIs" dxfId="781" priority="2605" operator="equal">
      <formula>"NO CUMPLE"</formula>
    </cfRule>
  </conditionalFormatting>
  <conditionalFormatting sqref="J79 J82 J85">
    <cfRule type="cellIs" dxfId="780" priority="2606" operator="equal">
      <formula>"CUMPLE"</formula>
    </cfRule>
  </conditionalFormatting>
  <conditionalFormatting sqref="L79:L87">
    <cfRule type="cellIs" dxfId="779" priority="2607" operator="equal">
      <formula>"NO CUMPLE"</formula>
    </cfRule>
  </conditionalFormatting>
  <conditionalFormatting sqref="L79:L87">
    <cfRule type="cellIs" dxfId="778" priority="2608" operator="equal">
      <formula>"CUMPLE"</formula>
    </cfRule>
  </conditionalFormatting>
  <conditionalFormatting sqref="K80:K81 K83:K84 K86:K87">
    <cfRule type="expression" dxfId="777" priority="2609">
      <formula>J80="NO CUMPLE"</formula>
    </cfRule>
  </conditionalFormatting>
  <conditionalFormatting sqref="K80:K81 K83:K84 K86:K87">
    <cfRule type="expression" dxfId="776" priority="2610">
      <formula>J80="CUMPLE"</formula>
    </cfRule>
  </conditionalFormatting>
  <conditionalFormatting sqref="J80:J81 J83:J84 J86:J87">
    <cfRule type="cellIs" dxfId="775" priority="2611" operator="equal">
      <formula>"NO CUMPLE"</formula>
    </cfRule>
  </conditionalFormatting>
  <conditionalFormatting sqref="J80:J81 J83:J84 J86:J87">
    <cfRule type="cellIs" dxfId="774" priority="2612" operator="equal">
      <formula>"CUMPLE"</formula>
    </cfRule>
  </conditionalFormatting>
  <conditionalFormatting sqref="M80 M83 M86">
    <cfRule type="expression" dxfId="773" priority="2613">
      <formula>L80="NO CUMPLE"</formula>
    </cfRule>
  </conditionalFormatting>
  <conditionalFormatting sqref="M80 M83 M86">
    <cfRule type="expression" dxfId="772" priority="2614">
      <formula>L80="CUMPLE"</formula>
    </cfRule>
  </conditionalFormatting>
  <conditionalFormatting sqref="K79 K82 K85">
    <cfRule type="expression" dxfId="771" priority="2615">
      <formula>J79="NO CUMPLE"</formula>
    </cfRule>
  </conditionalFormatting>
  <conditionalFormatting sqref="K79 K82 K85">
    <cfRule type="expression" dxfId="770" priority="2616">
      <formula>J79="CUMPLE"</formula>
    </cfRule>
  </conditionalFormatting>
  <conditionalFormatting sqref="M101 M104 M107">
    <cfRule type="expression" dxfId="769" priority="2617">
      <formula>L101="NO CUMPLE"</formula>
    </cfRule>
  </conditionalFormatting>
  <conditionalFormatting sqref="M101 M104 M107">
    <cfRule type="expression" dxfId="768" priority="2618">
      <formula>L101="CUMPLE"</formula>
    </cfRule>
  </conditionalFormatting>
  <conditionalFormatting sqref="J101 J104 J107">
    <cfRule type="cellIs" dxfId="767" priority="2619" operator="equal">
      <formula>"NO CUMPLE"</formula>
    </cfRule>
  </conditionalFormatting>
  <conditionalFormatting sqref="J101 J104 J107">
    <cfRule type="cellIs" dxfId="766" priority="2620" operator="equal">
      <formula>"CUMPLE"</formula>
    </cfRule>
  </conditionalFormatting>
  <conditionalFormatting sqref="L101:L109">
    <cfRule type="cellIs" dxfId="765" priority="2621" operator="equal">
      <formula>"NO CUMPLE"</formula>
    </cfRule>
  </conditionalFormatting>
  <conditionalFormatting sqref="L101:L109">
    <cfRule type="cellIs" dxfId="764" priority="2622" operator="equal">
      <formula>"CUMPLE"</formula>
    </cfRule>
  </conditionalFormatting>
  <conditionalFormatting sqref="K102:K103 K105:K106 K108:K109">
    <cfRule type="expression" dxfId="763" priority="2623">
      <formula>J102="NO CUMPLE"</formula>
    </cfRule>
  </conditionalFormatting>
  <conditionalFormatting sqref="K102:K103 K105:K106 K108:K109">
    <cfRule type="expression" dxfId="762" priority="2624">
      <formula>J102="CUMPLE"</formula>
    </cfRule>
  </conditionalFormatting>
  <conditionalFormatting sqref="J102:J103 J105:J106 J108:J109">
    <cfRule type="cellIs" dxfId="761" priority="2625" operator="equal">
      <formula>"NO CUMPLE"</formula>
    </cfRule>
  </conditionalFormatting>
  <conditionalFormatting sqref="J102:J103 J105:J106 J108:J109">
    <cfRule type="cellIs" dxfId="760" priority="2626" operator="equal">
      <formula>"CUMPLE"</formula>
    </cfRule>
  </conditionalFormatting>
  <conditionalFormatting sqref="M102 M105 M108">
    <cfRule type="expression" dxfId="759" priority="2627">
      <formula>L102="NO CUMPLE"</formula>
    </cfRule>
  </conditionalFormatting>
  <conditionalFormatting sqref="M102 M105 M108">
    <cfRule type="expression" dxfId="758" priority="2628">
      <formula>L102="CUMPLE"</formula>
    </cfRule>
  </conditionalFormatting>
  <conditionalFormatting sqref="K101 K104 K107">
    <cfRule type="expression" dxfId="757" priority="2629">
      <formula>J101="NO CUMPLE"</formula>
    </cfRule>
  </conditionalFormatting>
  <conditionalFormatting sqref="K101 K104 K107">
    <cfRule type="expression" dxfId="756" priority="2630">
      <formula>J101="CUMPLE"</formula>
    </cfRule>
  </conditionalFormatting>
  <conditionalFormatting sqref="M123 M126 M129">
    <cfRule type="expression" dxfId="755" priority="2631">
      <formula>L123="NO CUMPLE"</formula>
    </cfRule>
  </conditionalFormatting>
  <conditionalFormatting sqref="M123 M126 M129">
    <cfRule type="expression" dxfId="754" priority="2632">
      <formula>L123="CUMPLE"</formula>
    </cfRule>
  </conditionalFormatting>
  <conditionalFormatting sqref="J123 J126 J129">
    <cfRule type="cellIs" dxfId="753" priority="2633" operator="equal">
      <formula>"NO CUMPLE"</formula>
    </cfRule>
  </conditionalFormatting>
  <conditionalFormatting sqref="J123 J126 J129">
    <cfRule type="cellIs" dxfId="752" priority="2634" operator="equal">
      <formula>"CUMPLE"</formula>
    </cfRule>
  </conditionalFormatting>
  <conditionalFormatting sqref="L123:L131">
    <cfRule type="cellIs" dxfId="751" priority="2635" operator="equal">
      <formula>"NO CUMPLE"</formula>
    </cfRule>
  </conditionalFormatting>
  <conditionalFormatting sqref="L123:L131">
    <cfRule type="cellIs" dxfId="750" priority="2636" operator="equal">
      <formula>"CUMPLE"</formula>
    </cfRule>
  </conditionalFormatting>
  <conditionalFormatting sqref="K124:K125 K127:K128 K130:K131">
    <cfRule type="expression" dxfId="749" priority="2637">
      <formula>J124="NO CUMPLE"</formula>
    </cfRule>
  </conditionalFormatting>
  <conditionalFormatting sqref="K124:K125 K127:K128 K130:K131">
    <cfRule type="expression" dxfId="748" priority="2638">
      <formula>J124="CUMPLE"</formula>
    </cfRule>
  </conditionalFormatting>
  <conditionalFormatting sqref="J124:J125 J127:J128 J130:J131">
    <cfRule type="cellIs" dxfId="747" priority="2639" operator="equal">
      <formula>"NO CUMPLE"</formula>
    </cfRule>
  </conditionalFormatting>
  <conditionalFormatting sqref="J124:J125 J127:J128 J130:J131">
    <cfRule type="cellIs" dxfId="746" priority="2640" operator="equal">
      <formula>"CUMPLE"</formula>
    </cfRule>
  </conditionalFormatting>
  <conditionalFormatting sqref="M124 M127 M130">
    <cfRule type="expression" dxfId="745" priority="2641">
      <formula>L124="NO CUMPLE"</formula>
    </cfRule>
  </conditionalFormatting>
  <conditionalFormatting sqref="M124 M127 M130">
    <cfRule type="expression" dxfId="744" priority="2642">
      <formula>L124="CUMPLE"</formula>
    </cfRule>
  </conditionalFormatting>
  <conditionalFormatting sqref="K123 K126 K129">
    <cfRule type="expression" dxfId="743" priority="2643">
      <formula>J123="NO CUMPLE"</formula>
    </cfRule>
  </conditionalFormatting>
  <conditionalFormatting sqref="K123 K126 K129">
    <cfRule type="expression" dxfId="742" priority="2644">
      <formula>J123="CUMPLE"</formula>
    </cfRule>
  </conditionalFormatting>
  <conditionalFormatting sqref="M145 M148 M151">
    <cfRule type="expression" dxfId="741" priority="2645">
      <formula>L145="NO CUMPLE"</formula>
    </cfRule>
  </conditionalFormatting>
  <conditionalFormatting sqref="M145 M148 M151">
    <cfRule type="expression" dxfId="740" priority="2646">
      <formula>L145="CUMPLE"</formula>
    </cfRule>
  </conditionalFormatting>
  <conditionalFormatting sqref="J145 J148 J151">
    <cfRule type="cellIs" dxfId="739" priority="2647" operator="equal">
      <formula>"NO CUMPLE"</formula>
    </cfRule>
  </conditionalFormatting>
  <conditionalFormatting sqref="J145 J148 J151">
    <cfRule type="cellIs" dxfId="738" priority="2648" operator="equal">
      <formula>"CUMPLE"</formula>
    </cfRule>
  </conditionalFormatting>
  <conditionalFormatting sqref="L145:L153">
    <cfRule type="cellIs" dxfId="737" priority="2649" operator="equal">
      <formula>"NO CUMPLE"</formula>
    </cfRule>
  </conditionalFormatting>
  <conditionalFormatting sqref="L145:L153">
    <cfRule type="cellIs" dxfId="736" priority="2650" operator="equal">
      <formula>"CUMPLE"</formula>
    </cfRule>
  </conditionalFormatting>
  <conditionalFormatting sqref="K146:K147 K149:K150 K152:K153">
    <cfRule type="expression" dxfId="735" priority="2651">
      <formula>J146="NO CUMPLE"</formula>
    </cfRule>
  </conditionalFormatting>
  <conditionalFormatting sqref="K146:K147 K149:K150 K152:K153">
    <cfRule type="expression" dxfId="734" priority="2652">
      <formula>J146="CUMPLE"</formula>
    </cfRule>
  </conditionalFormatting>
  <conditionalFormatting sqref="J146:J147 J149:J150 J152:J153">
    <cfRule type="cellIs" dxfId="733" priority="2653" operator="equal">
      <formula>"NO CUMPLE"</formula>
    </cfRule>
  </conditionalFormatting>
  <conditionalFormatting sqref="J146:J147 J149:J150 J152:J153">
    <cfRule type="cellIs" dxfId="732" priority="2654" operator="equal">
      <formula>"CUMPLE"</formula>
    </cfRule>
  </conditionalFormatting>
  <conditionalFormatting sqref="M146 M149 M152">
    <cfRule type="expression" dxfId="731" priority="2655">
      <formula>L146="NO CUMPLE"</formula>
    </cfRule>
  </conditionalFormatting>
  <conditionalFormatting sqref="M146 M149 M152">
    <cfRule type="expression" dxfId="730" priority="2656">
      <formula>L146="CUMPLE"</formula>
    </cfRule>
  </conditionalFormatting>
  <conditionalFormatting sqref="K145 K148 K151">
    <cfRule type="expression" dxfId="729" priority="2657">
      <formula>J145="NO CUMPLE"</formula>
    </cfRule>
  </conditionalFormatting>
  <conditionalFormatting sqref="K145 K148 K151">
    <cfRule type="expression" dxfId="728" priority="2658">
      <formula>J145="CUMPLE"</formula>
    </cfRule>
  </conditionalFormatting>
  <conditionalFormatting sqref="M167 M170 M173">
    <cfRule type="expression" dxfId="727" priority="2659">
      <formula>L167="NO CUMPLE"</formula>
    </cfRule>
  </conditionalFormatting>
  <conditionalFormatting sqref="M167 M170 M173">
    <cfRule type="expression" dxfId="726" priority="2660">
      <formula>L167="CUMPLE"</formula>
    </cfRule>
  </conditionalFormatting>
  <conditionalFormatting sqref="J167 J170 J173">
    <cfRule type="cellIs" dxfId="725" priority="2661" operator="equal">
      <formula>"NO CUMPLE"</formula>
    </cfRule>
  </conditionalFormatting>
  <conditionalFormatting sqref="J167 J170 J173">
    <cfRule type="cellIs" dxfId="724" priority="2662" operator="equal">
      <formula>"CUMPLE"</formula>
    </cfRule>
  </conditionalFormatting>
  <conditionalFormatting sqref="L167:L175">
    <cfRule type="cellIs" dxfId="723" priority="2663" operator="equal">
      <formula>"NO CUMPLE"</formula>
    </cfRule>
  </conditionalFormatting>
  <conditionalFormatting sqref="L167:L175">
    <cfRule type="cellIs" dxfId="722" priority="2664" operator="equal">
      <formula>"CUMPLE"</formula>
    </cfRule>
  </conditionalFormatting>
  <conditionalFormatting sqref="K168:K169 K171:K172 K174:K175">
    <cfRule type="expression" dxfId="721" priority="2665">
      <formula>J168="NO CUMPLE"</formula>
    </cfRule>
  </conditionalFormatting>
  <conditionalFormatting sqref="K168:K169 K171:K172 K174:K175">
    <cfRule type="expression" dxfId="720" priority="2666">
      <formula>J168="CUMPLE"</formula>
    </cfRule>
  </conditionalFormatting>
  <conditionalFormatting sqref="J168:J169 J171:J172 J174:J175">
    <cfRule type="cellIs" dxfId="719" priority="2667" operator="equal">
      <formula>"NO CUMPLE"</formula>
    </cfRule>
  </conditionalFormatting>
  <conditionalFormatting sqref="J168:J169 J171:J172 J174:J175">
    <cfRule type="cellIs" dxfId="718" priority="2668" operator="equal">
      <formula>"CUMPLE"</formula>
    </cfRule>
  </conditionalFormatting>
  <conditionalFormatting sqref="M168 M171 M174">
    <cfRule type="expression" dxfId="717" priority="2669">
      <formula>L168="NO CUMPLE"</formula>
    </cfRule>
  </conditionalFormatting>
  <conditionalFormatting sqref="M168 M171 M174">
    <cfRule type="expression" dxfId="716" priority="2670">
      <formula>L168="CUMPLE"</formula>
    </cfRule>
  </conditionalFormatting>
  <conditionalFormatting sqref="K167 K170 K173">
    <cfRule type="expression" dxfId="715" priority="2671">
      <formula>J167="NO CUMPLE"</formula>
    </cfRule>
  </conditionalFormatting>
  <conditionalFormatting sqref="K167 K170 K173">
    <cfRule type="expression" dxfId="714" priority="2672">
      <formula>J167="CUMPLE"</formula>
    </cfRule>
  </conditionalFormatting>
  <conditionalFormatting sqref="M189 M192 M195">
    <cfRule type="expression" dxfId="713" priority="2673">
      <formula>L189="NO CUMPLE"</formula>
    </cfRule>
  </conditionalFormatting>
  <conditionalFormatting sqref="M189 M192 M195">
    <cfRule type="expression" dxfId="712" priority="2674">
      <formula>L189="CUMPLE"</formula>
    </cfRule>
  </conditionalFormatting>
  <conditionalFormatting sqref="J189 J192 J195">
    <cfRule type="cellIs" dxfId="711" priority="2675" operator="equal">
      <formula>"NO CUMPLE"</formula>
    </cfRule>
  </conditionalFormatting>
  <conditionalFormatting sqref="J189 J192 J195">
    <cfRule type="cellIs" dxfId="710" priority="2676" operator="equal">
      <formula>"CUMPLE"</formula>
    </cfRule>
  </conditionalFormatting>
  <conditionalFormatting sqref="L189:L197">
    <cfRule type="cellIs" dxfId="709" priority="2677" operator="equal">
      <formula>"NO CUMPLE"</formula>
    </cfRule>
  </conditionalFormatting>
  <conditionalFormatting sqref="L189:L197">
    <cfRule type="cellIs" dxfId="708" priority="2678" operator="equal">
      <formula>"CUMPLE"</formula>
    </cfRule>
  </conditionalFormatting>
  <conditionalFormatting sqref="K190:K191 K193:K194 K196:K197">
    <cfRule type="expression" dxfId="707" priority="2679">
      <formula>J190="NO CUMPLE"</formula>
    </cfRule>
  </conditionalFormatting>
  <conditionalFormatting sqref="K190:K191 K193:K194 K196:K197">
    <cfRule type="expression" dxfId="706" priority="2680">
      <formula>J190="CUMPLE"</formula>
    </cfRule>
  </conditionalFormatting>
  <conditionalFormatting sqref="J190:J191 J193:J194 J196:J197">
    <cfRule type="cellIs" dxfId="705" priority="2681" operator="equal">
      <formula>"NO CUMPLE"</formula>
    </cfRule>
  </conditionalFormatting>
  <conditionalFormatting sqref="J190:J191 J193:J194 J196:J197">
    <cfRule type="cellIs" dxfId="704" priority="2682" operator="equal">
      <formula>"CUMPLE"</formula>
    </cfRule>
  </conditionalFormatting>
  <conditionalFormatting sqref="M190 M193 M196">
    <cfRule type="expression" dxfId="703" priority="2683">
      <formula>L190="NO CUMPLE"</formula>
    </cfRule>
  </conditionalFormatting>
  <conditionalFormatting sqref="M190 M193 M196">
    <cfRule type="expression" dxfId="702" priority="2684">
      <formula>L190="CUMPLE"</formula>
    </cfRule>
  </conditionalFormatting>
  <conditionalFormatting sqref="K189 K192 K195">
    <cfRule type="expression" dxfId="701" priority="2685">
      <formula>J189="NO CUMPLE"</formula>
    </cfRule>
  </conditionalFormatting>
  <conditionalFormatting sqref="K189 K192 K195">
    <cfRule type="expression" dxfId="700" priority="2686">
      <formula>J189="CUMPLE"</formula>
    </cfRule>
  </conditionalFormatting>
  <conditionalFormatting sqref="M211 M214 M217">
    <cfRule type="expression" dxfId="699" priority="2687">
      <formula>L211="NO CUMPLE"</formula>
    </cfRule>
  </conditionalFormatting>
  <conditionalFormatting sqref="M211 M214 M217">
    <cfRule type="expression" dxfId="698" priority="2688">
      <formula>L211="CUMPLE"</formula>
    </cfRule>
  </conditionalFormatting>
  <conditionalFormatting sqref="J211 J214 J217">
    <cfRule type="cellIs" dxfId="697" priority="2689" operator="equal">
      <formula>"NO CUMPLE"</formula>
    </cfRule>
  </conditionalFormatting>
  <conditionalFormatting sqref="J211 J214 J217">
    <cfRule type="cellIs" dxfId="696" priority="2690" operator="equal">
      <formula>"CUMPLE"</formula>
    </cfRule>
  </conditionalFormatting>
  <conditionalFormatting sqref="L211:L219">
    <cfRule type="cellIs" dxfId="695" priority="2691" operator="equal">
      <formula>"NO CUMPLE"</formula>
    </cfRule>
  </conditionalFormatting>
  <conditionalFormatting sqref="L211:L219">
    <cfRule type="cellIs" dxfId="694" priority="2692" operator="equal">
      <formula>"CUMPLE"</formula>
    </cfRule>
  </conditionalFormatting>
  <conditionalFormatting sqref="K212:K213 K215:K216 K218:K219">
    <cfRule type="expression" dxfId="693" priority="2693">
      <formula>J212="NO CUMPLE"</formula>
    </cfRule>
  </conditionalFormatting>
  <conditionalFormatting sqref="K212:K213 K215:K216 K218:K219">
    <cfRule type="expression" dxfId="692" priority="2694">
      <formula>J212="CUMPLE"</formula>
    </cfRule>
  </conditionalFormatting>
  <conditionalFormatting sqref="J212:J213 J215:J216 J218:J219">
    <cfRule type="cellIs" dxfId="691" priority="2695" operator="equal">
      <formula>"NO CUMPLE"</formula>
    </cfRule>
  </conditionalFormatting>
  <conditionalFormatting sqref="J212:J213 J215:J216 J218:J219">
    <cfRule type="cellIs" dxfId="690" priority="2696" operator="equal">
      <formula>"CUMPLE"</formula>
    </cfRule>
  </conditionalFormatting>
  <conditionalFormatting sqref="M212 M215 M218">
    <cfRule type="expression" dxfId="689" priority="2697">
      <formula>L212="NO CUMPLE"</formula>
    </cfRule>
  </conditionalFormatting>
  <conditionalFormatting sqref="M212 M215 M218">
    <cfRule type="expression" dxfId="688" priority="2698">
      <formula>L212="CUMPLE"</formula>
    </cfRule>
  </conditionalFormatting>
  <conditionalFormatting sqref="K211 K214 K217">
    <cfRule type="expression" dxfId="687" priority="2699">
      <formula>J211="NO CUMPLE"</formula>
    </cfRule>
  </conditionalFormatting>
  <conditionalFormatting sqref="K211 K214 K217">
    <cfRule type="expression" dxfId="686" priority="2700">
      <formula>J211="CUMPLE"</formula>
    </cfRule>
  </conditionalFormatting>
  <conditionalFormatting sqref="M233 M236 M239">
    <cfRule type="expression" dxfId="685" priority="2701">
      <formula>L233="NO CUMPLE"</formula>
    </cfRule>
  </conditionalFormatting>
  <conditionalFormatting sqref="M233 M236 M239">
    <cfRule type="expression" dxfId="684" priority="2702">
      <formula>L233="CUMPLE"</formula>
    </cfRule>
  </conditionalFormatting>
  <conditionalFormatting sqref="J233 J236 J239">
    <cfRule type="cellIs" dxfId="683" priority="2703" operator="equal">
      <formula>"NO CUMPLE"</formula>
    </cfRule>
  </conditionalFormatting>
  <conditionalFormatting sqref="J233 J236 J239">
    <cfRule type="cellIs" dxfId="682" priority="2704" operator="equal">
      <formula>"CUMPLE"</formula>
    </cfRule>
  </conditionalFormatting>
  <conditionalFormatting sqref="L233:L241">
    <cfRule type="cellIs" dxfId="681" priority="2705" operator="equal">
      <formula>"NO CUMPLE"</formula>
    </cfRule>
  </conditionalFormatting>
  <conditionalFormatting sqref="L233:L241">
    <cfRule type="cellIs" dxfId="680" priority="2706" operator="equal">
      <formula>"CUMPLE"</formula>
    </cfRule>
  </conditionalFormatting>
  <conditionalFormatting sqref="K234:K235 K237:K238 K240:K241">
    <cfRule type="expression" dxfId="679" priority="2707">
      <formula>J234="NO CUMPLE"</formula>
    </cfRule>
  </conditionalFormatting>
  <conditionalFormatting sqref="K234:K235 K237:K238 K240:K241">
    <cfRule type="expression" dxfId="678" priority="2708">
      <formula>J234="CUMPLE"</formula>
    </cfRule>
  </conditionalFormatting>
  <conditionalFormatting sqref="J234:J235 J237:J238 J240:J241">
    <cfRule type="cellIs" dxfId="677" priority="2709" operator="equal">
      <formula>"NO CUMPLE"</formula>
    </cfRule>
  </conditionalFormatting>
  <conditionalFormatting sqref="J234:J235 J237:J238 J240:J241">
    <cfRule type="cellIs" dxfId="676" priority="2710" operator="equal">
      <formula>"CUMPLE"</formula>
    </cfRule>
  </conditionalFormatting>
  <conditionalFormatting sqref="M234 M237 M240">
    <cfRule type="expression" dxfId="675" priority="2711">
      <formula>L234="NO CUMPLE"</formula>
    </cfRule>
  </conditionalFormatting>
  <conditionalFormatting sqref="M234 M237 M240">
    <cfRule type="expression" dxfId="674" priority="2712">
      <formula>L234="CUMPLE"</formula>
    </cfRule>
  </conditionalFormatting>
  <conditionalFormatting sqref="K233 K236 K239">
    <cfRule type="expression" dxfId="673" priority="2713">
      <formula>J233="NO CUMPLE"</formula>
    </cfRule>
  </conditionalFormatting>
  <conditionalFormatting sqref="K233 K236 K239">
    <cfRule type="expression" dxfId="672" priority="2714">
      <formula>J233="CUMPLE"</formula>
    </cfRule>
  </conditionalFormatting>
  <conditionalFormatting sqref="N79">
    <cfRule type="expression" dxfId="671" priority="2715">
      <formula>N79=" "</formula>
    </cfRule>
  </conditionalFormatting>
  <conditionalFormatting sqref="N79">
    <cfRule type="expression" dxfId="670" priority="2716">
      <formula>N79="NO PRESENTÓ CERTIFICADO"</formula>
    </cfRule>
  </conditionalFormatting>
  <conditionalFormatting sqref="N79">
    <cfRule type="expression" dxfId="669" priority="2717">
      <formula>N79="PRESENTÓ CERTIFICADO"</formula>
    </cfRule>
  </conditionalFormatting>
  <conditionalFormatting sqref="O79">
    <cfRule type="cellIs" dxfId="668" priority="2718" operator="equal">
      <formula>"PENDIENTE POR DESCRIPCIÓN"</formula>
    </cfRule>
  </conditionalFormatting>
  <conditionalFormatting sqref="O79">
    <cfRule type="cellIs" dxfId="667" priority="2719" operator="equal">
      <formula>"DESCRIPCIÓN INSUFICIENTE"</formula>
    </cfRule>
  </conditionalFormatting>
  <conditionalFormatting sqref="O79">
    <cfRule type="cellIs" dxfId="666" priority="2720" operator="equal">
      <formula>"NO ESTÁ ACORDE A ITEM 5.2.1 (T.R.)"</formula>
    </cfRule>
  </conditionalFormatting>
  <conditionalFormatting sqref="O79">
    <cfRule type="cellIs" dxfId="665" priority="2721" operator="equal">
      <formula>"ACORDE A ITEM 5.2.1 (T.R.)"</formula>
    </cfRule>
  </conditionalFormatting>
  <dataValidations count="8">
    <dataValidation type="list" allowBlank="1" showErrorMessage="1" sqref="T13 T35 T57 T79 T101 T123 T145 T167 T189 T211 T233 T255 T277 T299 T321" xr:uid="{00000000-0002-0000-0400-000000000000}">
      <formula1>"SI,NO"</formula1>
    </dataValidation>
    <dataValidation type="list" allowBlank="1" showErrorMessage="1" sqref="B10 B32 B54 B76 B98 B120 B142 B164 B186 B208 B230 B252 B274 B296 B318" xr:uid="{00000000-0002-0000-0400-000001000000}">
      <formula1>"1.0,2.0,3.0,4.0,5.0,6.0,7.0,8.0,9.0,10.0,11.0,12.0,13.0,14.0,15.0"</formula1>
    </dataValidation>
    <dataValidation type="list" allowBlank="1" showErrorMessage="1" sqref="J13:J27 L13:L27 J35:J49 L35:L49 J57:J71 L57:L71 J79:J93 L79:L93 J101:J115 L101:L115 J123:J137 L123:L137 J145:J159 L145:L159 J167:J181 L167:L181 J189:J203 L189:L203 J211:J225 L211:L225 J233:J247 L233:L247 J255:J269 L255:L269 J277:J291 L277:L291 J299:J313 L299:L313 J321:J335 L321:L335" xr:uid="{00000000-0002-0000-0400-000002000000}">
      <formula1>"CUMPLE,NO CUMPLE"</formula1>
    </dataValidation>
    <dataValidation type="list" allowBlank="1" showErrorMessage="1" sqref="H13 H16 H19 H22 H25 H35 H38 H41 H44 H47 H57 H60 H63 H66 H69 H79 H82 H85 H88 H91 H101 H104 H107 H110 H113 H123 H126 H129 H132 H135 H145 H148 H151 H154 H157 H167 H170 H173 H176 H179 H189 H192 H195 H198 H201 H211 H214 H217 H220 H223 H233 H236 H239 H242 H245 H255 H258 H261 H264 H267 H277 H280 H283 H286 H289 H299 H302 H305 H308 H311 H321 H324 H327 H330 H333" xr:uid="{00000000-0002-0000-0400-000003000000}">
      <formula1>"I,C,UT"</formula1>
    </dataValidation>
    <dataValidation type="list" allowBlank="1" showErrorMessage="1" sqref="O13 O16 O19 O22 O25 O35 O38 O41 O44 O47 O57 O60 O63 O66 O69 O79 O82 O85 O88 O91 O101 O104 O107 O110 O113 O123 O126 O129 O132 O135 O145 O148 O151 O154 O157 O167 O170 O173 O176 O179 O189 O192 O195 O198 O201 O211 O214 O217 O220 O223 O233 O236 O239 O242 O245 O255 O258 O261 O264 O267 O277 O280 O283 O286 O289 O299 O302 O305 O308 O311 O321 O324 O327 O330 O333" xr:uid="{00000000-0002-0000-0400-000004000000}">
      <formula1>"ACORDE A ITEM 5.2.1 (T.R.),NO ESTÁ ACORDE A ITEM 5.2.1 (T.R.),DESCRIPCIÓN INSUFICIENTE,PENDIENTE POR DESCRIPCIÓN"</formula1>
    </dataValidation>
    <dataValidation type="list" allowBlank="1" showErrorMessage="1" sqref="Q13 Q16 Q19 Q22 Q25 Q35 Q38 Q41 Q44 Q47 Q57 Q60 Q63 Q66 Q69 Q79 Q82 Q85 Q88 Q91 Q101 Q104 Q107 Q110 Q113 Q123 Q126 Q129 Q132 Q135 Q145 Q148 Q151 Q154 Q157 Q167 Q170 Q173 Q176 Q179 Q189 Q192 Q195 Q198 Q201 Q211 Q214 Q217 Q220 Q223 Q233 Q236 Q239 Q242 Q245 Q255 Q258 Q261 Q264 Q267 Q277 Q280 Q283 Q286 Q289 Q299 Q302 Q305 Q308 Q311 Q321 Q324 Q327 Q330 Q333" xr:uid="{00000000-0002-0000-0400-000005000000}">
      <formula1>"SIN OBSERVACIÓN,PENDIENTES POR SUBSANAR,REQUERIMIENTOS SUBSANADOS,NO SUBSANABLE"</formula1>
    </dataValidation>
    <dataValidation type="list" allowBlank="1" showErrorMessage="1" sqref="R13 R16 R19 R22 R25 R35 R38 R41 R44 R47 R57 R60 R63 R66 R69 R79 R82 R85 R88 R91 R101 R104 R107 R110 R113 R123 R126 R129 R132 R135 R145 R148 R151 R154 R157 R167 R170 R173 R176 R179 R189 R192 R195 R198 R201 R211 R214 R217 R220 R223 R233 R236 R239 R242 R245 R255 R258 R261 R264 R267 R277 R280 R283 R286 R289 R299 R302 R305 R308 R311 R321 R324 R327 R330 R333" xr:uid="{00000000-0002-0000-0400-000006000000}">
      <formula1>"NINGUNO,PENDIENTES,CUMPLEN CON LO SOLICITADO,NO CUMPLEN CON LO SOLICITADO"</formula1>
    </dataValidation>
    <dataValidation type="list" allowBlank="1" showErrorMessage="1" sqref="N13 N16 N19 N22 N25 N35 N38 N41 N44 N47 N57 N60 N63 N66 N69 N79 N82 N85 N88 N91 N101 N104 N107 N110 N113 N123 N126 N129 N132 N135 N145 N148 N151 N154 N157 N167 N170 N173 N176 N179 N189 N192 N195 N198 N201 N211 N214 N217 N220 N223 N233 N236 N239 N242 N245 N255 N258 N261 N264 N267 N277 N280 N283 N286 N289 N299 N302 N305 N308 N311 N321 N324 N327 N330 N333" xr:uid="{00000000-0002-0000-0400-000007000000}">
      <formula1>"PRESENTÓ CERTIFICADO,NO PRESENTÓ CERTIFICADO"</formula1>
    </dataValidation>
  </dataValidations>
  <pageMargins left="0.7" right="0.7" top="0.75" bottom="0.75" header="0" footer="0"/>
  <pageSetup paperSize="9"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1000"/>
  <sheetViews>
    <sheetView zoomScale="125" workbookViewId="0">
      <selection activeCell="D24" sqref="D24"/>
    </sheetView>
  </sheetViews>
  <sheetFormatPr baseColWidth="10" defaultColWidth="14.5" defaultRowHeight="15" customHeight="1"/>
  <cols>
    <col min="1" max="1" width="8" style="372" customWidth="1"/>
    <col min="2" max="2" width="41" style="372" customWidth="1"/>
    <col min="3" max="3" width="20.1640625" style="372" customWidth="1"/>
    <col min="4" max="4" width="30.33203125" style="372" customWidth="1"/>
    <col min="5" max="5" width="34" style="372" customWidth="1"/>
    <col min="6" max="8" width="11.5" style="372" customWidth="1"/>
    <col min="9" max="9" width="42.5" style="372" customWidth="1"/>
    <col min="10" max="10" width="12.6640625" style="372" customWidth="1"/>
    <col min="11" max="24" width="11.5" style="372" customWidth="1"/>
    <col min="25" max="16384" width="14.5" style="372"/>
  </cols>
  <sheetData>
    <row r="1" spans="1:24" ht="28.5" customHeight="1">
      <c r="A1" s="720" t="s">
        <v>239</v>
      </c>
      <c r="B1" s="613"/>
      <c r="C1" s="613"/>
      <c r="D1" s="613"/>
      <c r="E1" s="613"/>
      <c r="F1" s="198"/>
      <c r="G1" s="198"/>
      <c r="H1" s="198"/>
      <c r="I1" s="198"/>
      <c r="J1" s="198"/>
      <c r="K1" s="198"/>
      <c r="L1" s="198"/>
      <c r="M1" s="198"/>
      <c r="N1" s="198"/>
      <c r="O1" s="198"/>
      <c r="P1" s="198"/>
      <c r="Q1" s="198"/>
      <c r="R1" s="198"/>
      <c r="S1" s="198"/>
      <c r="T1" s="198"/>
      <c r="U1" s="198"/>
      <c r="V1" s="198"/>
      <c r="W1" s="198"/>
      <c r="X1" s="198"/>
    </row>
    <row r="2" spans="1:24" ht="12.75" customHeight="1">
      <c r="A2" s="198"/>
      <c r="B2" s="198"/>
      <c r="C2" s="198"/>
      <c r="D2" s="198"/>
      <c r="E2" s="198"/>
      <c r="F2" s="198"/>
      <c r="G2" s="198"/>
      <c r="H2" s="198"/>
      <c r="I2" s="198"/>
      <c r="J2" s="198"/>
      <c r="K2" s="198"/>
      <c r="L2" s="198"/>
      <c r="M2" s="198"/>
      <c r="N2" s="198"/>
      <c r="O2" s="198"/>
      <c r="P2" s="198"/>
      <c r="Q2" s="198"/>
      <c r="R2" s="198"/>
      <c r="S2" s="198"/>
      <c r="T2" s="198"/>
      <c r="U2" s="198"/>
      <c r="V2" s="198"/>
      <c r="W2" s="198"/>
      <c r="X2" s="198"/>
    </row>
    <row r="3" spans="1:24" ht="70">
      <c r="A3" s="199" t="s">
        <v>7</v>
      </c>
      <c r="B3" s="200" t="s">
        <v>10</v>
      </c>
      <c r="C3" s="201" t="s">
        <v>240</v>
      </c>
      <c r="D3" s="201" t="s">
        <v>241</v>
      </c>
      <c r="E3" s="201" t="s">
        <v>242</v>
      </c>
      <c r="F3" s="198"/>
      <c r="G3" s="198"/>
      <c r="H3" s="721" t="s">
        <v>141</v>
      </c>
      <c r="I3" s="693"/>
      <c r="J3" s="139" t="s">
        <v>60</v>
      </c>
      <c r="K3" s="198"/>
      <c r="L3" s="198"/>
      <c r="M3" s="198"/>
      <c r="N3" s="198"/>
      <c r="O3" s="198"/>
      <c r="P3" s="198"/>
      <c r="Q3" s="198"/>
      <c r="R3" s="198"/>
      <c r="S3" s="198"/>
      <c r="T3" s="198"/>
      <c r="U3" s="198"/>
      <c r="V3" s="198"/>
      <c r="W3" s="198"/>
      <c r="X3" s="198"/>
    </row>
    <row r="4" spans="1:24" ht="17">
      <c r="A4" s="202">
        <f>+IF('1_ENTREGA'!A8="","",'1_ENTREGA'!A8)</f>
        <v>1</v>
      </c>
      <c r="B4" s="203" t="str">
        <f t="shared" ref="B4:B18" si="0">IF(A4="","",VLOOKUP(A4,LISTA_OFERENTES,2,FALSE))</f>
        <v xml:space="preserve">SOLUTRONIC SAS </v>
      </c>
      <c r="C4" s="191"/>
      <c r="D4" s="191"/>
      <c r="E4" s="191"/>
      <c r="F4" s="198"/>
      <c r="G4" s="198"/>
      <c r="H4" s="57">
        <v>1</v>
      </c>
      <c r="I4" s="148" t="str">
        <f t="shared" ref="I4:I18" si="1">VLOOKUP(H4,LISTA_OFERENTES,2,FALSE)</f>
        <v xml:space="preserve">SOLUTRONIC SAS </v>
      </c>
      <c r="J4" s="148" t="str">
        <f>IF(AND(C4="CUMPLE",D4="CUMPLE",E4="CUMPLE"),"H",IF(OR(C4=0,D4=0,E4=0)," ","NH"))</f>
        <v xml:space="preserve"> </v>
      </c>
      <c r="K4" s="198"/>
      <c r="L4" s="198"/>
      <c r="M4" s="198"/>
      <c r="N4" s="198"/>
      <c r="O4" s="198"/>
      <c r="P4" s="198"/>
      <c r="Q4" s="198"/>
      <c r="R4" s="198"/>
      <c r="S4" s="198"/>
      <c r="T4" s="198"/>
      <c r="U4" s="198"/>
      <c r="V4" s="198"/>
      <c r="W4" s="198"/>
      <c r="X4" s="198"/>
    </row>
    <row r="5" spans="1:24" ht="35.25" customHeight="1">
      <c r="A5" s="202">
        <f>+IF('1_ENTREGA'!A9="","",'1_ENTREGA'!A9)</f>
        <v>2</v>
      </c>
      <c r="B5" s="203">
        <f t="shared" si="0"/>
        <v>0</v>
      </c>
      <c r="C5" s="191"/>
      <c r="D5" s="191"/>
      <c r="E5" s="191"/>
      <c r="F5" s="198"/>
      <c r="G5" s="198"/>
      <c r="H5" s="57">
        <v>2</v>
      </c>
      <c r="I5" s="148">
        <f t="shared" si="1"/>
        <v>0</v>
      </c>
      <c r="J5" s="148" t="str">
        <f t="shared" ref="J5:J18" si="2">IF(AND(C5="CUMPLE",D5="CUMPLE",E5="CUMPLE"),"H",IF(OR(C5=0,D5=0,E5=0)," ","NH"))</f>
        <v xml:space="preserve"> </v>
      </c>
      <c r="K5" s="198"/>
      <c r="L5" s="198"/>
      <c r="M5" s="198"/>
      <c r="N5" s="198"/>
      <c r="O5" s="198"/>
      <c r="P5" s="198"/>
      <c r="Q5" s="198"/>
      <c r="R5" s="198"/>
      <c r="S5" s="198"/>
      <c r="T5" s="198"/>
      <c r="U5" s="198"/>
      <c r="V5" s="198"/>
      <c r="W5" s="198"/>
      <c r="X5" s="198"/>
    </row>
    <row r="6" spans="1:24" ht="20" customHeight="1">
      <c r="A6" s="202">
        <f>+IF('1_ENTREGA'!A10="","",'1_ENTREGA'!A10)</f>
        <v>3</v>
      </c>
      <c r="B6" s="203">
        <f t="shared" si="0"/>
        <v>0</v>
      </c>
      <c r="C6" s="191"/>
      <c r="D6" s="191"/>
      <c r="E6" s="191"/>
      <c r="F6" s="198"/>
      <c r="G6" s="198"/>
      <c r="H6" s="57">
        <v>3</v>
      </c>
      <c r="I6" s="148">
        <f t="shared" si="1"/>
        <v>0</v>
      </c>
      <c r="J6" s="148" t="str">
        <f t="shared" si="2"/>
        <v xml:space="preserve"> </v>
      </c>
      <c r="K6" s="198"/>
      <c r="L6" s="198"/>
      <c r="M6" s="198"/>
      <c r="N6" s="198"/>
      <c r="O6" s="198"/>
      <c r="P6" s="198"/>
      <c r="Q6" s="198"/>
      <c r="R6" s="198"/>
      <c r="S6" s="198"/>
      <c r="T6" s="198"/>
      <c r="U6" s="198"/>
      <c r="V6" s="198"/>
      <c r="W6" s="198"/>
      <c r="X6" s="198"/>
    </row>
    <row r="7" spans="1:24" ht="20" customHeight="1">
      <c r="A7" s="202">
        <f>+IF('1_ENTREGA'!A11="","",'1_ENTREGA'!A11)</f>
        <v>4</v>
      </c>
      <c r="B7" s="203">
        <f t="shared" si="0"/>
        <v>0</v>
      </c>
      <c r="C7" s="191"/>
      <c r="D7" s="191"/>
      <c r="E7" s="191"/>
      <c r="F7" s="198"/>
      <c r="G7" s="198"/>
      <c r="H7" s="57">
        <v>4</v>
      </c>
      <c r="I7" s="148">
        <f t="shared" si="1"/>
        <v>0</v>
      </c>
      <c r="J7" s="148" t="str">
        <f t="shared" si="2"/>
        <v xml:space="preserve"> </v>
      </c>
      <c r="K7" s="198"/>
      <c r="L7" s="198"/>
      <c r="M7" s="198"/>
      <c r="N7" s="198"/>
      <c r="O7" s="198"/>
      <c r="P7" s="198"/>
      <c r="Q7" s="198"/>
      <c r="R7" s="198"/>
      <c r="S7" s="198"/>
      <c r="T7" s="198"/>
      <c r="U7" s="198"/>
      <c r="V7" s="198"/>
      <c r="W7" s="198"/>
      <c r="X7" s="198"/>
    </row>
    <row r="8" spans="1:24" ht="20" hidden="1" customHeight="1">
      <c r="A8" s="202">
        <f>+IF('1_ENTREGA'!A12="","",'1_ENTREGA'!A12)</f>
        <v>5</v>
      </c>
      <c r="B8" s="203">
        <f t="shared" si="0"/>
        <v>0</v>
      </c>
      <c r="C8" s="191"/>
      <c r="D8" s="191"/>
      <c r="E8" s="191"/>
      <c r="F8" s="198"/>
      <c r="G8" s="198"/>
      <c r="H8" s="57">
        <v>5</v>
      </c>
      <c r="I8" s="148">
        <f t="shared" si="1"/>
        <v>0</v>
      </c>
      <c r="J8" s="148" t="str">
        <f t="shared" si="2"/>
        <v xml:space="preserve"> </v>
      </c>
      <c r="K8" s="198"/>
      <c r="L8" s="198"/>
      <c r="M8" s="198"/>
      <c r="N8" s="198"/>
      <c r="O8" s="198"/>
      <c r="P8" s="198"/>
      <c r="Q8" s="198"/>
      <c r="R8" s="198"/>
      <c r="S8" s="198"/>
      <c r="T8" s="198"/>
      <c r="U8" s="198"/>
      <c r="V8" s="198"/>
      <c r="W8" s="198"/>
      <c r="X8" s="198"/>
    </row>
    <row r="9" spans="1:24" ht="20" hidden="1" customHeight="1">
      <c r="A9" s="202">
        <f>+IF('1_ENTREGA'!A13="","",'1_ENTREGA'!A13)</f>
        <v>6</v>
      </c>
      <c r="B9" s="203">
        <f t="shared" si="0"/>
        <v>0</v>
      </c>
      <c r="C9" s="191"/>
      <c r="D9" s="191"/>
      <c r="E9" s="191"/>
      <c r="F9" s="198"/>
      <c r="G9" s="198"/>
      <c r="H9" s="57">
        <v>6</v>
      </c>
      <c r="I9" s="148">
        <f t="shared" si="1"/>
        <v>0</v>
      </c>
      <c r="J9" s="148" t="str">
        <f t="shared" si="2"/>
        <v xml:space="preserve"> </v>
      </c>
      <c r="K9" s="198"/>
      <c r="L9" s="198"/>
      <c r="M9" s="198"/>
      <c r="N9" s="198"/>
      <c r="O9" s="198"/>
      <c r="P9" s="198"/>
      <c r="Q9" s="198"/>
      <c r="R9" s="198"/>
      <c r="S9" s="198"/>
      <c r="T9" s="198"/>
      <c r="U9" s="198"/>
      <c r="V9" s="198"/>
      <c r="W9" s="198"/>
      <c r="X9" s="198"/>
    </row>
    <row r="10" spans="1:24" ht="38.25" hidden="1" customHeight="1">
      <c r="A10" s="202">
        <f>+IF('1_ENTREGA'!A14="","",'1_ENTREGA'!A14)</f>
        <v>7</v>
      </c>
      <c r="B10" s="203">
        <f t="shared" si="0"/>
        <v>0</v>
      </c>
      <c r="C10" s="191"/>
      <c r="D10" s="191"/>
      <c r="E10" s="191"/>
      <c r="F10" s="198"/>
      <c r="G10" s="198"/>
      <c r="H10" s="57">
        <v>7</v>
      </c>
      <c r="I10" s="148">
        <f t="shared" si="1"/>
        <v>0</v>
      </c>
      <c r="J10" s="148" t="str">
        <f t="shared" si="2"/>
        <v xml:space="preserve"> </v>
      </c>
      <c r="K10" s="198"/>
      <c r="L10" s="198"/>
      <c r="M10" s="198"/>
      <c r="N10" s="198"/>
      <c r="O10" s="198"/>
      <c r="P10" s="198"/>
      <c r="Q10" s="198"/>
      <c r="R10" s="198"/>
      <c r="S10" s="198"/>
      <c r="T10" s="198"/>
      <c r="U10" s="198"/>
      <c r="V10" s="198"/>
      <c r="W10" s="198"/>
      <c r="X10" s="198"/>
    </row>
    <row r="11" spans="1:24" ht="33" hidden="1" customHeight="1">
      <c r="A11" s="202">
        <f>+IF('1_ENTREGA'!A15="","",'1_ENTREGA'!A15)</f>
        <v>8</v>
      </c>
      <c r="B11" s="203">
        <f t="shared" si="0"/>
        <v>0</v>
      </c>
      <c r="C11" s="191"/>
      <c r="D11" s="191"/>
      <c r="E11" s="191"/>
      <c r="F11" s="198"/>
      <c r="G11" s="198"/>
      <c r="H11" s="57">
        <v>8</v>
      </c>
      <c r="I11" s="148">
        <f t="shared" si="1"/>
        <v>0</v>
      </c>
      <c r="J11" s="148" t="str">
        <f t="shared" si="2"/>
        <v xml:space="preserve"> </v>
      </c>
      <c r="K11" s="198"/>
      <c r="L11" s="198"/>
      <c r="M11" s="198"/>
      <c r="N11" s="198"/>
      <c r="O11" s="198"/>
      <c r="P11" s="198"/>
      <c r="Q11" s="198"/>
      <c r="R11" s="198"/>
      <c r="S11" s="198"/>
      <c r="T11" s="198"/>
      <c r="U11" s="198"/>
      <c r="V11" s="198"/>
      <c r="W11" s="198"/>
      <c r="X11" s="198"/>
    </row>
    <row r="12" spans="1:24" ht="38.25" hidden="1" customHeight="1">
      <c r="A12" s="202">
        <f>+IF('1_ENTREGA'!A16="","",'1_ENTREGA'!A16)</f>
        <v>9</v>
      </c>
      <c r="B12" s="203">
        <f t="shared" si="0"/>
        <v>0</v>
      </c>
      <c r="C12" s="191"/>
      <c r="D12" s="191"/>
      <c r="E12" s="191"/>
      <c r="F12" s="198"/>
      <c r="G12" s="198"/>
      <c r="H12" s="57">
        <v>9</v>
      </c>
      <c r="I12" s="148">
        <f t="shared" si="1"/>
        <v>0</v>
      </c>
      <c r="J12" s="148" t="str">
        <f t="shared" si="2"/>
        <v xml:space="preserve"> </v>
      </c>
      <c r="K12" s="198"/>
      <c r="L12" s="198"/>
      <c r="M12" s="198"/>
      <c r="N12" s="198"/>
      <c r="O12" s="198"/>
      <c r="P12" s="198"/>
      <c r="Q12" s="198"/>
      <c r="R12" s="198"/>
      <c r="S12" s="198"/>
      <c r="T12" s="198"/>
      <c r="U12" s="198"/>
      <c r="V12" s="198"/>
      <c r="W12" s="198"/>
      <c r="X12" s="198"/>
    </row>
    <row r="13" spans="1:24" ht="38.25" hidden="1" customHeight="1">
      <c r="A13" s="202">
        <f>+IF('1_ENTREGA'!A17="","",'1_ENTREGA'!A17)</f>
        <v>10</v>
      </c>
      <c r="B13" s="203">
        <f t="shared" si="0"/>
        <v>0</v>
      </c>
      <c r="C13" s="191"/>
      <c r="D13" s="191"/>
      <c r="E13" s="191"/>
      <c r="F13" s="198"/>
      <c r="G13" s="198"/>
      <c r="H13" s="57">
        <v>10</v>
      </c>
      <c r="I13" s="148">
        <f t="shared" si="1"/>
        <v>0</v>
      </c>
      <c r="J13" s="148" t="str">
        <f t="shared" si="2"/>
        <v xml:space="preserve"> </v>
      </c>
      <c r="K13" s="198"/>
      <c r="L13" s="198"/>
      <c r="M13" s="198"/>
      <c r="N13" s="198"/>
      <c r="O13" s="198"/>
      <c r="P13" s="198"/>
      <c r="Q13" s="198"/>
      <c r="R13" s="198"/>
      <c r="S13" s="198"/>
      <c r="T13" s="198"/>
      <c r="U13" s="198"/>
      <c r="V13" s="198"/>
      <c r="W13" s="198"/>
      <c r="X13" s="198"/>
    </row>
    <row r="14" spans="1:24" ht="38.25" hidden="1" customHeight="1">
      <c r="A14" s="202">
        <f>+IF('1_ENTREGA'!A18="","",'1_ENTREGA'!A18)</f>
        <v>11</v>
      </c>
      <c r="B14" s="203">
        <f t="shared" si="0"/>
        <v>0</v>
      </c>
      <c r="C14" s="191"/>
      <c r="D14" s="191"/>
      <c r="E14" s="191"/>
      <c r="F14" s="198"/>
      <c r="G14" s="198"/>
      <c r="H14" s="57">
        <v>11</v>
      </c>
      <c r="I14" s="148">
        <f t="shared" si="1"/>
        <v>0</v>
      </c>
      <c r="J14" s="148" t="str">
        <f t="shared" si="2"/>
        <v xml:space="preserve"> </v>
      </c>
      <c r="K14" s="198"/>
      <c r="L14" s="198"/>
      <c r="M14" s="198"/>
      <c r="N14" s="198"/>
      <c r="O14" s="198"/>
      <c r="P14" s="198"/>
      <c r="Q14" s="198"/>
      <c r="R14" s="198"/>
      <c r="S14" s="198"/>
      <c r="T14" s="198"/>
      <c r="U14" s="198"/>
      <c r="V14" s="198"/>
      <c r="W14" s="198"/>
      <c r="X14" s="198"/>
    </row>
    <row r="15" spans="1:24" ht="38.25" hidden="1" customHeight="1">
      <c r="A15" s="202">
        <f>+IF('1_ENTREGA'!A19="","",'1_ENTREGA'!A19)</f>
        <v>12</v>
      </c>
      <c r="B15" s="203">
        <f t="shared" si="0"/>
        <v>0</v>
      </c>
      <c r="C15" s="191"/>
      <c r="D15" s="191"/>
      <c r="E15" s="191"/>
      <c r="F15" s="198"/>
      <c r="G15" s="198"/>
      <c r="H15" s="57">
        <v>12</v>
      </c>
      <c r="I15" s="148">
        <f t="shared" si="1"/>
        <v>0</v>
      </c>
      <c r="J15" s="148" t="str">
        <f t="shared" si="2"/>
        <v xml:space="preserve"> </v>
      </c>
      <c r="K15" s="198"/>
      <c r="L15" s="198"/>
      <c r="M15" s="198"/>
      <c r="N15" s="198"/>
      <c r="O15" s="198"/>
      <c r="P15" s="198"/>
      <c r="Q15" s="198"/>
      <c r="R15" s="198"/>
      <c r="S15" s="198"/>
      <c r="T15" s="198"/>
      <c r="U15" s="198"/>
      <c r="V15" s="198"/>
      <c r="W15" s="198"/>
      <c r="X15" s="198"/>
    </row>
    <row r="16" spans="1:24" ht="38.25" hidden="1" customHeight="1">
      <c r="A16" s="202">
        <f>+IF('1_ENTREGA'!A20="","",'1_ENTREGA'!A20)</f>
        <v>13</v>
      </c>
      <c r="B16" s="203">
        <f t="shared" si="0"/>
        <v>0</v>
      </c>
      <c r="C16" s="191"/>
      <c r="D16" s="191"/>
      <c r="E16" s="191"/>
      <c r="F16" s="198"/>
      <c r="G16" s="198"/>
      <c r="H16" s="57">
        <v>13</v>
      </c>
      <c r="I16" s="148">
        <f t="shared" si="1"/>
        <v>0</v>
      </c>
      <c r="J16" s="148" t="str">
        <f t="shared" si="2"/>
        <v xml:space="preserve"> </v>
      </c>
      <c r="K16" s="198"/>
      <c r="L16" s="198"/>
      <c r="M16" s="198"/>
      <c r="N16" s="198"/>
      <c r="O16" s="198"/>
      <c r="P16" s="198"/>
      <c r="Q16" s="198"/>
      <c r="R16" s="198"/>
      <c r="S16" s="198"/>
      <c r="T16" s="198"/>
      <c r="U16" s="198"/>
      <c r="V16" s="198"/>
      <c r="W16" s="198"/>
      <c r="X16" s="198"/>
    </row>
    <row r="17" spans="1:24" ht="38.25" hidden="1" customHeight="1">
      <c r="A17" s="202">
        <f>+IF('1_ENTREGA'!A21="","",'1_ENTREGA'!A21)</f>
        <v>14</v>
      </c>
      <c r="B17" s="203">
        <f t="shared" si="0"/>
        <v>0</v>
      </c>
      <c r="C17" s="191"/>
      <c r="D17" s="191"/>
      <c r="E17" s="191"/>
      <c r="F17" s="198"/>
      <c r="G17" s="198"/>
      <c r="H17" s="57">
        <v>14</v>
      </c>
      <c r="I17" s="148">
        <f t="shared" si="1"/>
        <v>0</v>
      </c>
      <c r="J17" s="148" t="str">
        <f t="shared" si="2"/>
        <v xml:space="preserve"> </v>
      </c>
      <c r="K17" s="198"/>
      <c r="L17" s="198"/>
      <c r="M17" s="198"/>
      <c r="N17" s="198"/>
      <c r="O17" s="198"/>
      <c r="P17" s="198"/>
      <c r="Q17" s="198"/>
      <c r="R17" s="198"/>
      <c r="S17" s="198"/>
      <c r="T17" s="198"/>
      <c r="U17" s="198"/>
      <c r="V17" s="198"/>
      <c r="W17" s="198"/>
      <c r="X17" s="198"/>
    </row>
    <row r="18" spans="1:24" ht="38.25" hidden="1" customHeight="1">
      <c r="A18" s="202">
        <f>+IF('1_ENTREGA'!A22="","",'1_ENTREGA'!A22)</f>
        <v>15</v>
      </c>
      <c r="B18" s="203">
        <f t="shared" si="0"/>
        <v>0</v>
      </c>
      <c r="C18" s="191"/>
      <c r="D18" s="191"/>
      <c r="E18" s="191"/>
      <c r="F18" s="198"/>
      <c r="G18" s="198"/>
      <c r="H18" s="57">
        <v>15</v>
      </c>
      <c r="I18" s="148">
        <f t="shared" si="1"/>
        <v>0</v>
      </c>
      <c r="J18" s="148" t="str">
        <f t="shared" si="2"/>
        <v xml:space="preserve"> </v>
      </c>
      <c r="K18" s="198"/>
      <c r="L18" s="198"/>
      <c r="M18" s="198"/>
      <c r="N18" s="198"/>
      <c r="O18" s="198"/>
      <c r="P18" s="198"/>
      <c r="Q18" s="198"/>
      <c r="R18" s="198"/>
      <c r="S18" s="198"/>
      <c r="T18" s="198"/>
      <c r="U18" s="198"/>
      <c r="V18" s="198"/>
      <c r="W18" s="198"/>
      <c r="X18" s="198"/>
    </row>
    <row r="19" spans="1:24" ht="12.75" customHeight="1">
      <c r="A19" s="198"/>
      <c r="B19" s="198"/>
      <c r="C19" s="198"/>
      <c r="D19" s="198"/>
      <c r="E19" s="198"/>
      <c r="F19" s="198"/>
      <c r="G19" s="198"/>
      <c r="H19" s="198"/>
      <c r="I19" s="198"/>
      <c r="J19" s="198"/>
      <c r="K19" s="198"/>
      <c r="L19" s="198"/>
      <c r="M19" s="198"/>
      <c r="N19" s="198"/>
      <c r="O19" s="198"/>
      <c r="P19" s="198"/>
      <c r="Q19" s="198"/>
      <c r="R19" s="198"/>
      <c r="S19" s="198"/>
      <c r="T19" s="198"/>
      <c r="U19" s="198"/>
      <c r="V19" s="198"/>
      <c r="W19" s="198"/>
      <c r="X19" s="198"/>
    </row>
    <row r="20" spans="1:24" ht="12.75" customHeight="1">
      <c r="A20" s="198"/>
      <c r="B20" s="198"/>
      <c r="C20" s="198"/>
      <c r="D20" s="198"/>
      <c r="E20" s="198"/>
      <c r="F20" s="198"/>
      <c r="G20" s="198"/>
      <c r="H20" s="198"/>
      <c r="I20" s="198"/>
      <c r="J20" s="198"/>
      <c r="K20" s="198"/>
      <c r="L20" s="198"/>
      <c r="M20" s="198"/>
      <c r="N20" s="198"/>
      <c r="O20" s="198"/>
      <c r="P20" s="198"/>
      <c r="Q20" s="198"/>
      <c r="R20" s="198"/>
      <c r="S20" s="198"/>
      <c r="T20" s="198"/>
      <c r="U20" s="198"/>
      <c r="V20" s="198"/>
      <c r="W20" s="198"/>
      <c r="X20" s="198"/>
    </row>
    <row r="21" spans="1:24" ht="12.75" customHeight="1">
      <c r="A21" s="198"/>
      <c r="B21" s="198"/>
      <c r="C21" s="198"/>
      <c r="D21" s="198"/>
      <c r="E21" s="198"/>
      <c r="F21" s="198"/>
      <c r="G21" s="198"/>
      <c r="H21" s="198"/>
      <c r="I21" s="198"/>
      <c r="J21" s="198"/>
      <c r="K21" s="198"/>
      <c r="L21" s="198"/>
      <c r="M21" s="198"/>
      <c r="N21" s="198"/>
      <c r="O21" s="198"/>
      <c r="P21" s="198"/>
      <c r="Q21" s="198"/>
      <c r="R21" s="198"/>
      <c r="S21" s="198"/>
      <c r="T21" s="198"/>
      <c r="U21" s="198"/>
      <c r="V21" s="198"/>
      <c r="W21" s="198"/>
      <c r="X21" s="198"/>
    </row>
    <row r="22" spans="1:24" ht="12.75" customHeight="1">
      <c r="A22" s="198"/>
      <c r="B22" s="198"/>
      <c r="C22" s="198"/>
      <c r="D22" s="198"/>
      <c r="E22" s="198"/>
      <c r="F22" s="198"/>
      <c r="G22" s="198"/>
      <c r="H22" s="198"/>
      <c r="I22" s="198"/>
      <c r="J22" s="198"/>
      <c r="K22" s="198"/>
      <c r="L22" s="198"/>
      <c r="M22" s="198"/>
      <c r="N22" s="198"/>
      <c r="O22" s="198"/>
      <c r="P22" s="198"/>
      <c r="Q22" s="198"/>
      <c r="R22" s="198"/>
      <c r="S22" s="198"/>
      <c r="T22" s="198"/>
      <c r="U22" s="198"/>
      <c r="V22" s="198"/>
      <c r="W22" s="198"/>
      <c r="X22" s="198"/>
    </row>
    <row r="23" spans="1:24" ht="12.75" customHeight="1">
      <c r="A23" s="198"/>
      <c r="B23" s="198"/>
      <c r="C23" s="198"/>
      <c r="D23" s="198"/>
      <c r="E23" s="198"/>
      <c r="F23" s="198"/>
      <c r="G23" s="198"/>
      <c r="H23" s="198"/>
      <c r="I23" s="198"/>
      <c r="J23" s="198"/>
      <c r="K23" s="198"/>
      <c r="L23" s="198"/>
      <c r="M23" s="198"/>
      <c r="N23" s="198"/>
      <c r="O23" s="198"/>
      <c r="P23" s="198"/>
      <c r="Q23" s="198"/>
      <c r="R23" s="198"/>
      <c r="S23" s="198"/>
      <c r="T23" s="198"/>
      <c r="U23" s="198"/>
      <c r="V23" s="198"/>
      <c r="W23" s="198"/>
      <c r="X23" s="198"/>
    </row>
    <row r="24" spans="1:24" ht="12.75" customHeight="1">
      <c r="A24" s="198"/>
      <c r="B24" s="198"/>
      <c r="C24" s="198"/>
      <c r="D24" s="198"/>
      <c r="E24" s="198"/>
      <c r="F24" s="198"/>
      <c r="G24" s="198"/>
      <c r="H24" s="198"/>
      <c r="I24" s="198"/>
      <c r="J24" s="198"/>
      <c r="K24" s="198"/>
      <c r="L24" s="198"/>
      <c r="M24" s="198"/>
      <c r="N24" s="198"/>
      <c r="O24" s="198"/>
      <c r="P24" s="198"/>
      <c r="Q24" s="198"/>
      <c r="R24" s="198"/>
      <c r="S24" s="198"/>
      <c r="T24" s="198"/>
      <c r="U24" s="198"/>
      <c r="V24" s="198"/>
      <c r="W24" s="198"/>
      <c r="X24" s="198"/>
    </row>
    <row r="25" spans="1:24" ht="12.75" customHeight="1">
      <c r="A25" s="198"/>
      <c r="B25" s="198"/>
      <c r="C25" s="198"/>
      <c r="D25" s="198"/>
      <c r="E25" s="198"/>
      <c r="F25" s="198"/>
      <c r="G25" s="198"/>
      <c r="H25" s="198"/>
      <c r="I25" s="198"/>
      <c r="J25" s="198"/>
      <c r="K25" s="198"/>
      <c r="L25" s="198"/>
      <c r="M25" s="198"/>
      <c r="N25" s="198"/>
      <c r="O25" s="198"/>
      <c r="P25" s="198"/>
      <c r="Q25" s="198"/>
      <c r="R25" s="198"/>
      <c r="S25" s="198"/>
      <c r="T25" s="198"/>
      <c r="U25" s="198"/>
      <c r="V25" s="198"/>
      <c r="W25" s="198"/>
      <c r="X25" s="198"/>
    </row>
    <row r="26" spans="1:24" ht="12.75" customHeight="1">
      <c r="A26" s="198"/>
      <c r="B26" s="198"/>
      <c r="C26" s="198"/>
      <c r="D26" s="198"/>
      <c r="E26" s="198"/>
      <c r="F26" s="198"/>
      <c r="G26" s="198"/>
      <c r="H26" s="198"/>
      <c r="I26" s="198"/>
      <c r="J26" s="198"/>
      <c r="K26" s="198"/>
      <c r="L26" s="198"/>
      <c r="M26" s="198"/>
      <c r="N26" s="198"/>
      <c r="O26" s="198"/>
      <c r="P26" s="198"/>
      <c r="Q26" s="198"/>
      <c r="R26" s="198"/>
      <c r="S26" s="198"/>
      <c r="T26" s="198"/>
      <c r="U26" s="198"/>
      <c r="V26" s="198"/>
      <c r="W26" s="198"/>
      <c r="X26" s="198"/>
    </row>
    <row r="27" spans="1:24" ht="12.75" customHeight="1">
      <c r="A27" s="198"/>
      <c r="B27" s="198"/>
      <c r="C27" s="198"/>
      <c r="D27" s="198"/>
      <c r="E27" s="198"/>
      <c r="F27" s="198"/>
      <c r="G27" s="198"/>
      <c r="H27" s="198"/>
      <c r="I27" s="198"/>
      <c r="J27" s="198"/>
      <c r="K27" s="198"/>
      <c r="L27" s="198"/>
      <c r="M27" s="198"/>
      <c r="N27" s="198"/>
      <c r="O27" s="198"/>
      <c r="P27" s="198"/>
      <c r="Q27" s="198"/>
      <c r="R27" s="198"/>
      <c r="S27" s="198"/>
      <c r="T27" s="198"/>
      <c r="U27" s="198"/>
      <c r="V27" s="198"/>
      <c r="W27" s="198"/>
      <c r="X27" s="198"/>
    </row>
    <row r="28" spans="1:24" ht="12.75" customHeight="1">
      <c r="A28" s="198"/>
      <c r="B28" s="198"/>
      <c r="C28" s="198"/>
      <c r="D28" s="198"/>
      <c r="E28" s="198"/>
      <c r="F28" s="198"/>
      <c r="G28" s="198"/>
      <c r="H28" s="198"/>
      <c r="I28" s="198"/>
      <c r="J28" s="198"/>
      <c r="K28" s="198"/>
      <c r="L28" s="198"/>
      <c r="M28" s="198"/>
      <c r="N28" s="198"/>
      <c r="O28" s="198"/>
      <c r="P28" s="198"/>
      <c r="Q28" s="198"/>
      <c r="R28" s="198"/>
      <c r="S28" s="198"/>
      <c r="T28" s="198"/>
      <c r="U28" s="198"/>
      <c r="V28" s="198"/>
      <c r="W28" s="198"/>
      <c r="X28" s="198"/>
    </row>
    <row r="29" spans="1:24" ht="12.75" customHeight="1">
      <c r="A29" s="198"/>
      <c r="B29" s="198"/>
      <c r="C29" s="198"/>
      <c r="D29" s="198"/>
      <c r="E29" s="198"/>
      <c r="F29" s="198"/>
      <c r="G29" s="198"/>
      <c r="H29" s="198"/>
      <c r="I29" s="198"/>
      <c r="J29" s="198"/>
      <c r="K29" s="198"/>
      <c r="L29" s="198"/>
      <c r="M29" s="198"/>
      <c r="N29" s="198"/>
      <c r="O29" s="198"/>
      <c r="P29" s="198"/>
      <c r="Q29" s="198"/>
      <c r="R29" s="198"/>
      <c r="S29" s="198"/>
      <c r="T29" s="198"/>
      <c r="U29" s="198"/>
      <c r="V29" s="198"/>
      <c r="W29" s="198"/>
      <c r="X29" s="198"/>
    </row>
    <row r="30" spans="1:24" ht="12.75" customHeight="1">
      <c r="A30" s="198"/>
      <c r="B30" s="198"/>
      <c r="C30" s="198"/>
      <c r="D30" s="198"/>
      <c r="E30" s="198"/>
      <c r="F30" s="198"/>
      <c r="G30" s="198"/>
      <c r="H30" s="198"/>
      <c r="I30" s="198"/>
      <c r="J30" s="198"/>
      <c r="K30" s="198"/>
      <c r="L30" s="198"/>
      <c r="M30" s="198"/>
      <c r="N30" s="198"/>
      <c r="O30" s="198"/>
      <c r="P30" s="198"/>
      <c r="Q30" s="198"/>
      <c r="R30" s="198"/>
      <c r="S30" s="198"/>
      <c r="T30" s="198"/>
      <c r="U30" s="198"/>
      <c r="V30" s="198"/>
      <c r="W30" s="198"/>
      <c r="X30" s="198"/>
    </row>
    <row r="31" spans="1:24" ht="12.75" customHeight="1">
      <c r="A31" s="198"/>
      <c r="B31" s="198"/>
      <c r="C31" s="198"/>
      <c r="D31" s="198"/>
      <c r="E31" s="198"/>
      <c r="F31" s="198"/>
      <c r="G31" s="198"/>
      <c r="H31" s="198"/>
      <c r="I31" s="198"/>
      <c r="J31" s="198"/>
      <c r="K31" s="198"/>
      <c r="L31" s="198"/>
      <c r="M31" s="198"/>
      <c r="N31" s="198"/>
      <c r="O31" s="198"/>
      <c r="P31" s="198"/>
      <c r="Q31" s="198"/>
      <c r="R31" s="198"/>
      <c r="S31" s="198"/>
      <c r="T31" s="198"/>
      <c r="U31" s="198"/>
      <c r="V31" s="198"/>
      <c r="W31" s="198"/>
      <c r="X31" s="198"/>
    </row>
    <row r="32" spans="1:24" ht="12.75" customHeight="1">
      <c r="A32" s="198"/>
      <c r="B32" s="198"/>
      <c r="C32" s="198"/>
      <c r="D32" s="198"/>
      <c r="E32" s="198"/>
      <c r="F32" s="198"/>
      <c r="G32" s="198"/>
      <c r="H32" s="198"/>
      <c r="I32" s="198"/>
      <c r="J32" s="198"/>
      <c r="K32" s="198"/>
      <c r="L32" s="198"/>
      <c r="M32" s="198"/>
      <c r="N32" s="198"/>
      <c r="O32" s="198"/>
      <c r="P32" s="198"/>
      <c r="Q32" s="198"/>
      <c r="R32" s="198"/>
      <c r="S32" s="198"/>
      <c r="T32" s="198"/>
      <c r="U32" s="198"/>
      <c r="V32" s="198"/>
      <c r="W32" s="198"/>
      <c r="X32" s="198"/>
    </row>
    <row r="33" spans="1:24" ht="12.75" customHeight="1">
      <c r="A33" s="198"/>
      <c r="B33" s="198"/>
      <c r="C33" s="198"/>
      <c r="D33" s="198"/>
      <c r="E33" s="198"/>
      <c r="F33" s="198"/>
      <c r="G33" s="198"/>
      <c r="H33" s="198"/>
      <c r="I33" s="198"/>
      <c r="J33" s="198"/>
      <c r="K33" s="198"/>
      <c r="L33" s="198"/>
      <c r="M33" s="198"/>
      <c r="N33" s="198"/>
      <c r="O33" s="198"/>
      <c r="P33" s="198"/>
      <c r="Q33" s="198"/>
      <c r="R33" s="198"/>
      <c r="S33" s="198"/>
      <c r="T33" s="198"/>
      <c r="U33" s="198"/>
      <c r="V33" s="198"/>
      <c r="W33" s="198"/>
      <c r="X33" s="198"/>
    </row>
    <row r="34" spans="1:24" ht="12.75" customHeight="1">
      <c r="A34" s="198"/>
      <c r="B34" s="198"/>
      <c r="C34" s="198"/>
      <c r="D34" s="198"/>
      <c r="E34" s="198"/>
      <c r="F34" s="198"/>
      <c r="G34" s="198"/>
      <c r="H34" s="198"/>
      <c r="I34" s="198"/>
      <c r="J34" s="198"/>
      <c r="K34" s="198"/>
      <c r="L34" s="198"/>
      <c r="M34" s="198"/>
      <c r="N34" s="198"/>
      <c r="O34" s="198"/>
      <c r="P34" s="198"/>
      <c r="Q34" s="198"/>
      <c r="R34" s="198"/>
      <c r="S34" s="198"/>
      <c r="T34" s="198"/>
      <c r="U34" s="198"/>
      <c r="V34" s="198"/>
      <c r="W34" s="198"/>
      <c r="X34" s="198"/>
    </row>
    <row r="35" spans="1:24" ht="12.75" customHeight="1">
      <c r="A35" s="198"/>
      <c r="B35" s="198"/>
      <c r="C35" s="198"/>
      <c r="D35" s="198"/>
      <c r="E35" s="198"/>
      <c r="F35" s="198"/>
      <c r="G35" s="198"/>
      <c r="H35" s="198"/>
      <c r="I35" s="198"/>
      <c r="J35" s="198"/>
      <c r="K35" s="198"/>
      <c r="L35" s="198"/>
      <c r="M35" s="198"/>
      <c r="N35" s="198"/>
      <c r="O35" s="198"/>
      <c r="P35" s="198"/>
      <c r="Q35" s="198"/>
      <c r="R35" s="198"/>
      <c r="S35" s="198"/>
      <c r="T35" s="198"/>
      <c r="U35" s="198"/>
      <c r="V35" s="198"/>
      <c r="W35" s="198"/>
      <c r="X35" s="198"/>
    </row>
    <row r="36" spans="1:24" ht="12.75" customHeight="1">
      <c r="A36" s="198"/>
      <c r="B36" s="198"/>
      <c r="C36" s="198"/>
      <c r="D36" s="198"/>
      <c r="E36" s="198"/>
      <c r="F36" s="198"/>
      <c r="G36" s="198"/>
      <c r="H36" s="198"/>
      <c r="I36" s="198"/>
      <c r="J36" s="198"/>
      <c r="K36" s="198"/>
      <c r="L36" s="198"/>
      <c r="M36" s="198"/>
      <c r="N36" s="198"/>
      <c r="O36" s="198"/>
      <c r="P36" s="198"/>
      <c r="Q36" s="198"/>
      <c r="R36" s="198"/>
      <c r="S36" s="198"/>
      <c r="T36" s="198"/>
      <c r="U36" s="198"/>
      <c r="V36" s="198"/>
      <c r="W36" s="198"/>
      <c r="X36" s="198"/>
    </row>
    <row r="37" spans="1:24" ht="12.75" customHeight="1">
      <c r="A37" s="198"/>
      <c r="B37" s="198"/>
      <c r="C37" s="198"/>
      <c r="D37" s="198"/>
      <c r="E37" s="198"/>
      <c r="F37" s="198"/>
      <c r="G37" s="198"/>
      <c r="H37" s="198"/>
      <c r="I37" s="198"/>
      <c r="J37" s="198"/>
      <c r="K37" s="198"/>
      <c r="L37" s="198"/>
      <c r="M37" s="198"/>
      <c r="N37" s="198"/>
      <c r="O37" s="198"/>
      <c r="P37" s="198"/>
      <c r="Q37" s="198"/>
      <c r="R37" s="198"/>
      <c r="S37" s="198"/>
      <c r="T37" s="198"/>
      <c r="U37" s="198"/>
      <c r="V37" s="198"/>
      <c r="W37" s="198"/>
      <c r="X37" s="198"/>
    </row>
    <row r="38" spans="1:24" ht="12.75" customHeight="1">
      <c r="A38" s="198"/>
      <c r="B38" s="198"/>
      <c r="C38" s="198"/>
      <c r="D38" s="198"/>
      <c r="E38" s="198"/>
      <c r="F38" s="198"/>
      <c r="G38" s="198"/>
      <c r="H38" s="198"/>
      <c r="I38" s="198"/>
      <c r="J38" s="198"/>
      <c r="K38" s="198"/>
      <c r="L38" s="198"/>
      <c r="M38" s="198"/>
      <c r="N38" s="198"/>
      <c r="O38" s="198"/>
      <c r="P38" s="198"/>
      <c r="Q38" s="198"/>
      <c r="R38" s="198"/>
      <c r="S38" s="198"/>
      <c r="T38" s="198"/>
      <c r="U38" s="198"/>
      <c r="V38" s="198"/>
      <c r="W38" s="198"/>
      <c r="X38" s="198"/>
    </row>
    <row r="39" spans="1:24" ht="12.75" customHeight="1">
      <c r="A39" s="198"/>
      <c r="B39" s="198"/>
      <c r="C39" s="198"/>
      <c r="D39" s="198"/>
      <c r="E39" s="198"/>
      <c r="F39" s="198"/>
      <c r="G39" s="198"/>
      <c r="H39" s="198"/>
      <c r="I39" s="198"/>
      <c r="J39" s="198"/>
      <c r="K39" s="198"/>
      <c r="L39" s="198"/>
      <c r="M39" s="198"/>
      <c r="N39" s="198"/>
      <c r="O39" s="198"/>
      <c r="P39" s="198"/>
      <c r="Q39" s="198"/>
      <c r="R39" s="198"/>
      <c r="S39" s="198"/>
      <c r="T39" s="198"/>
      <c r="U39" s="198"/>
      <c r="V39" s="198"/>
      <c r="W39" s="198"/>
      <c r="X39" s="198"/>
    </row>
    <row r="40" spans="1:24" ht="12.75" customHeight="1">
      <c r="A40" s="198"/>
      <c r="B40" s="198"/>
      <c r="C40" s="198"/>
      <c r="D40" s="198"/>
      <c r="E40" s="198"/>
      <c r="F40" s="198"/>
      <c r="G40" s="198"/>
      <c r="H40" s="198"/>
      <c r="I40" s="198"/>
      <c r="J40" s="198"/>
      <c r="K40" s="198"/>
      <c r="L40" s="198"/>
      <c r="M40" s="198"/>
      <c r="N40" s="198"/>
      <c r="O40" s="198"/>
      <c r="P40" s="198"/>
      <c r="Q40" s="198"/>
      <c r="R40" s="198"/>
      <c r="S40" s="198"/>
      <c r="T40" s="198"/>
      <c r="U40" s="198"/>
      <c r="V40" s="198"/>
      <c r="W40" s="198"/>
      <c r="X40" s="198"/>
    </row>
    <row r="41" spans="1:24" ht="12.75" customHeight="1">
      <c r="A41" s="198"/>
      <c r="B41" s="198"/>
      <c r="C41" s="198"/>
      <c r="D41" s="198"/>
      <c r="E41" s="198"/>
      <c r="F41" s="198"/>
      <c r="G41" s="198"/>
      <c r="H41" s="198"/>
      <c r="I41" s="198"/>
      <c r="J41" s="198"/>
      <c r="K41" s="198"/>
      <c r="L41" s="198"/>
      <c r="M41" s="198"/>
      <c r="N41" s="198"/>
      <c r="O41" s="198"/>
      <c r="P41" s="198"/>
      <c r="Q41" s="198"/>
      <c r="R41" s="198"/>
      <c r="S41" s="198"/>
      <c r="T41" s="198"/>
      <c r="U41" s="198"/>
      <c r="V41" s="198"/>
      <c r="W41" s="198"/>
      <c r="X41" s="198"/>
    </row>
    <row r="42" spans="1:24" ht="12.75" customHeight="1">
      <c r="A42" s="198"/>
      <c r="B42" s="198"/>
      <c r="C42" s="198"/>
      <c r="D42" s="198"/>
      <c r="E42" s="198"/>
      <c r="F42" s="198"/>
      <c r="G42" s="198"/>
      <c r="H42" s="198"/>
      <c r="I42" s="198"/>
      <c r="J42" s="198"/>
      <c r="K42" s="198"/>
      <c r="L42" s="198"/>
      <c r="M42" s="198"/>
      <c r="N42" s="198"/>
      <c r="O42" s="198"/>
      <c r="P42" s="198"/>
      <c r="Q42" s="198"/>
      <c r="R42" s="198"/>
      <c r="S42" s="198"/>
      <c r="T42" s="198"/>
      <c r="U42" s="198"/>
      <c r="V42" s="198"/>
      <c r="W42" s="198"/>
      <c r="X42" s="198"/>
    </row>
    <row r="43" spans="1:24" ht="12.75" customHeight="1">
      <c r="A43" s="198"/>
      <c r="B43" s="198"/>
      <c r="C43" s="198"/>
      <c r="D43" s="198"/>
      <c r="E43" s="198"/>
      <c r="F43" s="198"/>
      <c r="G43" s="198"/>
      <c r="H43" s="198"/>
      <c r="I43" s="198"/>
      <c r="J43" s="198"/>
      <c r="K43" s="198"/>
      <c r="L43" s="198"/>
      <c r="M43" s="198"/>
      <c r="N43" s="198"/>
      <c r="O43" s="198"/>
      <c r="P43" s="198"/>
      <c r="Q43" s="198"/>
      <c r="R43" s="198"/>
      <c r="S43" s="198"/>
      <c r="T43" s="198"/>
      <c r="U43" s="198"/>
      <c r="V43" s="198"/>
      <c r="W43" s="198"/>
      <c r="X43" s="198"/>
    </row>
    <row r="44" spans="1:24" ht="12.75" customHeight="1">
      <c r="A44" s="198"/>
      <c r="B44" s="198"/>
      <c r="C44" s="198"/>
      <c r="D44" s="198"/>
      <c r="E44" s="198"/>
      <c r="F44" s="198"/>
      <c r="G44" s="198"/>
      <c r="H44" s="198"/>
      <c r="I44" s="198"/>
      <c r="J44" s="198"/>
      <c r="K44" s="198"/>
      <c r="L44" s="198"/>
      <c r="M44" s="198"/>
      <c r="N44" s="198"/>
      <c r="O44" s="198"/>
      <c r="P44" s="198"/>
      <c r="Q44" s="198"/>
      <c r="R44" s="198"/>
      <c r="S44" s="198"/>
      <c r="T44" s="198"/>
      <c r="U44" s="198"/>
      <c r="V44" s="198"/>
      <c r="W44" s="198"/>
      <c r="X44" s="198"/>
    </row>
    <row r="45" spans="1:24" ht="12.75" customHeight="1">
      <c r="A45" s="198"/>
      <c r="B45" s="198"/>
      <c r="C45" s="198"/>
      <c r="D45" s="198"/>
      <c r="E45" s="198"/>
      <c r="F45" s="198"/>
      <c r="G45" s="198"/>
      <c r="H45" s="198"/>
      <c r="I45" s="198"/>
      <c r="J45" s="198"/>
      <c r="K45" s="198"/>
      <c r="L45" s="198"/>
      <c r="M45" s="198"/>
      <c r="N45" s="198"/>
      <c r="O45" s="198"/>
      <c r="P45" s="198"/>
      <c r="Q45" s="198"/>
      <c r="R45" s="198"/>
      <c r="S45" s="198"/>
      <c r="T45" s="198"/>
      <c r="U45" s="198"/>
      <c r="V45" s="198"/>
      <c r="W45" s="198"/>
      <c r="X45" s="198"/>
    </row>
    <row r="46" spans="1:24" ht="12.75" customHeight="1">
      <c r="A46" s="198"/>
      <c r="B46" s="198"/>
      <c r="C46" s="198"/>
      <c r="D46" s="198"/>
      <c r="E46" s="198"/>
      <c r="F46" s="198"/>
      <c r="G46" s="198"/>
      <c r="H46" s="198"/>
      <c r="I46" s="198"/>
      <c r="J46" s="198"/>
      <c r="K46" s="198"/>
      <c r="L46" s="198"/>
      <c r="M46" s="198"/>
      <c r="N46" s="198"/>
      <c r="O46" s="198"/>
      <c r="P46" s="198"/>
      <c r="Q46" s="198"/>
      <c r="R46" s="198"/>
      <c r="S46" s="198"/>
      <c r="T46" s="198"/>
      <c r="U46" s="198"/>
      <c r="V46" s="198"/>
      <c r="W46" s="198"/>
      <c r="X46" s="198"/>
    </row>
    <row r="47" spans="1:24" ht="12.75" customHeight="1">
      <c r="A47" s="198"/>
      <c r="B47" s="198"/>
      <c r="C47" s="198"/>
      <c r="D47" s="198"/>
      <c r="E47" s="198"/>
      <c r="F47" s="198"/>
      <c r="G47" s="198"/>
      <c r="H47" s="198"/>
      <c r="I47" s="198"/>
      <c r="J47" s="198"/>
      <c r="K47" s="198"/>
      <c r="L47" s="198"/>
      <c r="M47" s="198"/>
      <c r="N47" s="198"/>
      <c r="O47" s="198"/>
      <c r="P47" s="198"/>
      <c r="Q47" s="198"/>
      <c r="R47" s="198"/>
      <c r="S47" s="198"/>
      <c r="T47" s="198"/>
      <c r="U47" s="198"/>
      <c r="V47" s="198"/>
      <c r="W47" s="198"/>
      <c r="X47" s="198"/>
    </row>
    <row r="48" spans="1:24" ht="12.75" customHeight="1">
      <c r="A48" s="198"/>
      <c r="B48" s="198"/>
      <c r="C48" s="198"/>
      <c r="D48" s="198"/>
      <c r="E48" s="198"/>
      <c r="F48" s="198"/>
      <c r="G48" s="198"/>
      <c r="H48" s="198"/>
      <c r="I48" s="198"/>
      <c r="J48" s="198"/>
      <c r="K48" s="198"/>
      <c r="L48" s="198"/>
      <c r="M48" s="198"/>
      <c r="N48" s="198"/>
      <c r="O48" s="198"/>
      <c r="P48" s="198"/>
      <c r="Q48" s="198"/>
      <c r="R48" s="198"/>
      <c r="S48" s="198"/>
      <c r="T48" s="198"/>
      <c r="U48" s="198"/>
      <c r="V48" s="198"/>
      <c r="W48" s="198"/>
      <c r="X48" s="198"/>
    </row>
    <row r="49" spans="1:24" ht="12.75" customHeight="1">
      <c r="A49" s="198"/>
      <c r="B49" s="198"/>
      <c r="C49" s="198"/>
      <c r="D49" s="198"/>
      <c r="E49" s="198"/>
      <c r="F49" s="198"/>
      <c r="G49" s="198"/>
      <c r="H49" s="198"/>
      <c r="I49" s="198"/>
      <c r="J49" s="198"/>
      <c r="K49" s="198"/>
      <c r="L49" s="198"/>
      <c r="M49" s="198"/>
      <c r="N49" s="198"/>
      <c r="O49" s="198"/>
      <c r="P49" s="198"/>
      <c r="Q49" s="198"/>
      <c r="R49" s="198"/>
      <c r="S49" s="198"/>
      <c r="T49" s="198"/>
      <c r="U49" s="198"/>
      <c r="V49" s="198"/>
      <c r="W49" s="198"/>
      <c r="X49" s="198"/>
    </row>
    <row r="50" spans="1:24" ht="12.75" customHeight="1">
      <c r="A50" s="198"/>
      <c r="B50" s="198"/>
      <c r="C50" s="198"/>
      <c r="D50" s="198"/>
      <c r="E50" s="198"/>
      <c r="F50" s="198"/>
      <c r="G50" s="198"/>
      <c r="H50" s="198"/>
      <c r="I50" s="198"/>
      <c r="J50" s="198"/>
      <c r="K50" s="198"/>
      <c r="L50" s="198"/>
      <c r="M50" s="198"/>
      <c r="N50" s="198"/>
      <c r="O50" s="198"/>
      <c r="P50" s="198"/>
      <c r="Q50" s="198"/>
      <c r="R50" s="198"/>
      <c r="S50" s="198"/>
      <c r="T50" s="198"/>
      <c r="U50" s="198"/>
      <c r="V50" s="198"/>
      <c r="W50" s="198"/>
      <c r="X50" s="198"/>
    </row>
    <row r="51" spans="1:24" ht="12.75" customHeight="1">
      <c r="A51" s="198"/>
      <c r="B51" s="198"/>
      <c r="C51" s="198"/>
      <c r="D51" s="198"/>
      <c r="E51" s="198"/>
      <c r="F51" s="198"/>
      <c r="G51" s="198"/>
      <c r="H51" s="198"/>
      <c r="I51" s="198"/>
      <c r="J51" s="198"/>
      <c r="K51" s="198"/>
      <c r="L51" s="198"/>
      <c r="M51" s="198"/>
      <c r="N51" s="198"/>
      <c r="O51" s="198"/>
      <c r="P51" s="198"/>
      <c r="Q51" s="198"/>
      <c r="R51" s="198"/>
      <c r="S51" s="198"/>
      <c r="T51" s="198"/>
      <c r="U51" s="198"/>
      <c r="V51" s="198"/>
      <c r="W51" s="198"/>
      <c r="X51" s="198"/>
    </row>
    <row r="52" spans="1:24" ht="12.75" customHeight="1">
      <c r="A52" s="198"/>
      <c r="B52" s="198"/>
      <c r="C52" s="198"/>
      <c r="D52" s="198"/>
      <c r="E52" s="198"/>
      <c r="F52" s="198"/>
      <c r="G52" s="198"/>
      <c r="H52" s="198"/>
      <c r="I52" s="198"/>
      <c r="J52" s="198"/>
      <c r="K52" s="198"/>
      <c r="L52" s="198"/>
      <c r="M52" s="198"/>
      <c r="N52" s="198"/>
      <c r="O52" s="198"/>
      <c r="P52" s="198"/>
      <c r="Q52" s="198"/>
      <c r="R52" s="198"/>
      <c r="S52" s="198"/>
      <c r="T52" s="198"/>
      <c r="U52" s="198"/>
      <c r="V52" s="198"/>
      <c r="W52" s="198"/>
      <c r="X52" s="198"/>
    </row>
    <row r="53" spans="1:24" ht="12.75" customHeight="1">
      <c r="A53" s="198"/>
      <c r="B53" s="198"/>
      <c r="C53" s="198"/>
      <c r="D53" s="198"/>
      <c r="E53" s="198"/>
      <c r="F53" s="198"/>
      <c r="G53" s="198"/>
      <c r="H53" s="198"/>
      <c r="I53" s="198"/>
      <c r="J53" s="198"/>
      <c r="K53" s="198"/>
      <c r="L53" s="198"/>
      <c r="M53" s="198"/>
      <c r="N53" s="198"/>
      <c r="O53" s="198"/>
      <c r="P53" s="198"/>
      <c r="Q53" s="198"/>
      <c r="R53" s="198"/>
      <c r="S53" s="198"/>
      <c r="T53" s="198"/>
      <c r="U53" s="198"/>
      <c r="V53" s="198"/>
      <c r="W53" s="198"/>
      <c r="X53" s="198"/>
    </row>
    <row r="54" spans="1:24" ht="12.75" customHeight="1">
      <c r="A54" s="198"/>
      <c r="B54" s="198"/>
      <c r="C54" s="198"/>
      <c r="D54" s="198"/>
      <c r="E54" s="198"/>
      <c r="F54" s="198"/>
      <c r="G54" s="198"/>
      <c r="H54" s="198"/>
      <c r="I54" s="198"/>
      <c r="J54" s="198"/>
      <c r="K54" s="198"/>
      <c r="L54" s="198"/>
      <c r="M54" s="198"/>
      <c r="N54" s="198"/>
      <c r="O54" s="198"/>
      <c r="P54" s="198"/>
      <c r="Q54" s="198"/>
      <c r="R54" s="198"/>
      <c r="S54" s="198"/>
      <c r="T54" s="198"/>
      <c r="U54" s="198"/>
      <c r="V54" s="198"/>
      <c r="W54" s="198"/>
      <c r="X54" s="198"/>
    </row>
    <row r="55" spans="1:24" ht="12.75" customHeight="1">
      <c r="A55" s="198"/>
      <c r="B55" s="198"/>
      <c r="C55" s="198"/>
      <c r="D55" s="198"/>
      <c r="E55" s="198"/>
      <c r="F55" s="198"/>
      <c r="G55" s="198"/>
      <c r="H55" s="198"/>
      <c r="I55" s="198"/>
      <c r="J55" s="198"/>
      <c r="K55" s="198"/>
      <c r="L55" s="198"/>
      <c r="M55" s="198"/>
      <c r="N55" s="198"/>
      <c r="O55" s="198"/>
      <c r="P55" s="198"/>
      <c r="Q55" s="198"/>
      <c r="R55" s="198"/>
      <c r="S55" s="198"/>
      <c r="T55" s="198"/>
      <c r="U55" s="198"/>
      <c r="V55" s="198"/>
      <c r="W55" s="198"/>
      <c r="X55" s="198"/>
    </row>
    <row r="56" spans="1:24" ht="12.75" customHeight="1">
      <c r="A56" s="198"/>
      <c r="B56" s="198"/>
      <c r="C56" s="198"/>
      <c r="D56" s="198"/>
      <c r="E56" s="198"/>
      <c r="F56" s="198"/>
      <c r="G56" s="198"/>
      <c r="H56" s="198"/>
      <c r="I56" s="198"/>
      <c r="J56" s="198"/>
      <c r="K56" s="198"/>
      <c r="L56" s="198"/>
      <c r="M56" s="198"/>
      <c r="N56" s="198"/>
      <c r="O56" s="198"/>
      <c r="P56" s="198"/>
      <c r="Q56" s="198"/>
      <c r="R56" s="198"/>
      <c r="S56" s="198"/>
      <c r="T56" s="198"/>
      <c r="U56" s="198"/>
      <c r="V56" s="198"/>
      <c r="W56" s="198"/>
      <c r="X56" s="198"/>
    </row>
    <row r="57" spans="1:24" ht="12.75" customHeight="1">
      <c r="A57" s="198"/>
      <c r="B57" s="198"/>
      <c r="C57" s="198"/>
      <c r="D57" s="198"/>
      <c r="E57" s="198"/>
      <c r="F57" s="198"/>
      <c r="G57" s="198"/>
      <c r="H57" s="198"/>
      <c r="I57" s="198"/>
      <c r="J57" s="198"/>
      <c r="K57" s="198"/>
      <c r="L57" s="198"/>
      <c r="M57" s="198"/>
      <c r="N57" s="198"/>
      <c r="O57" s="198"/>
      <c r="P57" s="198"/>
      <c r="Q57" s="198"/>
      <c r="R57" s="198"/>
      <c r="S57" s="198"/>
      <c r="T57" s="198"/>
      <c r="U57" s="198"/>
      <c r="V57" s="198"/>
      <c r="W57" s="198"/>
      <c r="X57" s="198"/>
    </row>
    <row r="58" spans="1:24" ht="12.75" customHeight="1">
      <c r="A58" s="198"/>
      <c r="B58" s="198"/>
      <c r="C58" s="198"/>
      <c r="D58" s="198"/>
      <c r="E58" s="198"/>
      <c r="F58" s="198"/>
      <c r="G58" s="198"/>
      <c r="H58" s="198"/>
      <c r="I58" s="198"/>
      <c r="J58" s="198"/>
      <c r="K58" s="198"/>
      <c r="L58" s="198"/>
      <c r="M58" s="198"/>
      <c r="N58" s="198"/>
      <c r="O58" s="198"/>
      <c r="P58" s="198"/>
      <c r="Q58" s="198"/>
      <c r="R58" s="198"/>
      <c r="S58" s="198"/>
      <c r="T58" s="198"/>
      <c r="U58" s="198"/>
      <c r="V58" s="198"/>
      <c r="W58" s="198"/>
      <c r="X58" s="198"/>
    </row>
    <row r="59" spans="1:24" ht="12.75" customHeight="1">
      <c r="A59" s="198"/>
      <c r="B59" s="198"/>
      <c r="C59" s="198"/>
      <c r="D59" s="198"/>
      <c r="E59" s="198"/>
      <c r="F59" s="198"/>
      <c r="G59" s="198"/>
      <c r="H59" s="198"/>
      <c r="I59" s="198"/>
      <c r="J59" s="198"/>
      <c r="K59" s="198"/>
      <c r="L59" s="198"/>
      <c r="M59" s="198"/>
      <c r="N59" s="198"/>
      <c r="O59" s="198"/>
      <c r="P59" s="198"/>
      <c r="Q59" s="198"/>
      <c r="R59" s="198"/>
      <c r="S59" s="198"/>
      <c r="T59" s="198"/>
      <c r="U59" s="198"/>
      <c r="V59" s="198"/>
      <c r="W59" s="198"/>
      <c r="X59" s="198"/>
    </row>
    <row r="60" spans="1:24" ht="12.75" customHeight="1">
      <c r="A60" s="198"/>
      <c r="B60" s="198"/>
      <c r="C60" s="198"/>
      <c r="D60" s="198"/>
      <c r="E60" s="198"/>
      <c r="F60" s="198"/>
      <c r="G60" s="198"/>
      <c r="H60" s="198"/>
      <c r="I60" s="198"/>
      <c r="J60" s="198"/>
      <c r="K60" s="198"/>
      <c r="L60" s="198"/>
      <c r="M60" s="198"/>
      <c r="N60" s="198"/>
      <c r="O60" s="198"/>
      <c r="P60" s="198"/>
      <c r="Q60" s="198"/>
      <c r="R60" s="198"/>
      <c r="S60" s="198"/>
      <c r="T60" s="198"/>
      <c r="U60" s="198"/>
      <c r="V60" s="198"/>
      <c r="W60" s="198"/>
      <c r="X60" s="198"/>
    </row>
    <row r="61" spans="1:24" ht="12.75" customHeight="1">
      <c r="A61" s="198"/>
      <c r="B61" s="198"/>
      <c r="C61" s="198"/>
      <c r="D61" s="198"/>
      <c r="E61" s="198"/>
      <c r="F61" s="198"/>
      <c r="G61" s="198"/>
      <c r="H61" s="198"/>
      <c r="I61" s="198"/>
      <c r="J61" s="198"/>
      <c r="K61" s="198"/>
      <c r="L61" s="198"/>
      <c r="M61" s="198"/>
      <c r="N61" s="198"/>
      <c r="O61" s="198"/>
      <c r="P61" s="198"/>
      <c r="Q61" s="198"/>
      <c r="R61" s="198"/>
      <c r="S61" s="198"/>
      <c r="T61" s="198"/>
      <c r="U61" s="198"/>
      <c r="V61" s="198"/>
      <c r="W61" s="198"/>
      <c r="X61" s="198"/>
    </row>
    <row r="62" spans="1:24" ht="12.75" customHeight="1">
      <c r="A62" s="198"/>
      <c r="B62" s="198"/>
      <c r="C62" s="198"/>
      <c r="D62" s="198"/>
      <c r="E62" s="198"/>
      <c r="F62" s="198"/>
      <c r="G62" s="198"/>
      <c r="H62" s="198"/>
      <c r="I62" s="198"/>
      <c r="J62" s="198"/>
      <c r="K62" s="198"/>
      <c r="L62" s="198"/>
      <c r="M62" s="198"/>
      <c r="N62" s="198"/>
      <c r="O62" s="198"/>
      <c r="P62" s="198"/>
      <c r="Q62" s="198"/>
      <c r="R62" s="198"/>
      <c r="S62" s="198"/>
      <c r="T62" s="198"/>
      <c r="U62" s="198"/>
      <c r="V62" s="198"/>
      <c r="W62" s="198"/>
      <c r="X62" s="198"/>
    </row>
    <row r="63" spans="1:24" ht="12.75" customHeight="1">
      <c r="A63" s="198"/>
      <c r="B63" s="198"/>
      <c r="C63" s="198"/>
      <c r="D63" s="198"/>
      <c r="E63" s="198"/>
      <c r="F63" s="198"/>
      <c r="G63" s="198"/>
      <c r="H63" s="198"/>
      <c r="I63" s="198"/>
      <c r="J63" s="198"/>
      <c r="K63" s="198"/>
      <c r="L63" s="198"/>
      <c r="M63" s="198"/>
      <c r="N63" s="198"/>
      <c r="O63" s="198"/>
      <c r="P63" s="198"/>
      <c r="Q63" s="198"/>
      <c r="R63" s="198"/>
      <c r="S63" s="198"/>
      <c r="T63" s="198"/>
      <c r="U63" s="198"/>
      <c r="V63" s="198"/>
      <c r="W63" s="198"/>
      <c r="X63" s="198"/>
    </row>
    <row r="64" spans="1:24" ht="12.75" customHeight="1">
      <c r="A64" s="198"/>
      <c r="B64" s="198"/>
      <c r="C64" s="198"/>
      <c r="D64" s="198"/>
      <c r="E64" s="198"/>
      <c r="F64" s="198"/>
      <c r="G64" s="198"/>
      <c r="H64" s="198"/>
      <c r="I64" s="198"/>
      <c r="J64" s="198"/>
      <c r="K64" s="198"/>
      <c r="L64" s="198"/>
      <c r="M64" s="198"/>
      <c r="N64" s="198"/>
      <c r="O64" s="198"/>
      <c r="P64" s="198"/>
      <c r="Q64" s="198"/>
      <c r="R64" s="198"/>
      <c r="S64" s="198"/>
      <c r="T64" s="198"/>
      <c r="U64" s="198"/>
      <c r="V64" s="198"/>
      <c r="W64" s="198"/>
      <c r="X64" s="198"/>
    </row>
    <row r="65" spans="1:24" ht="12.75" customHeight="1">
      <c r="A65" s="198"/>
      <c r="B65" s="198"/>
      <c r="C65" s="198"/>
      <c r="D65" s="198"/>
      <c r="E65" s="198"/>
      <c r="F65" s="198"/>
      <c r="G65" s="198"/>
      <c r="H65" s="198"/>
      <c r="I65" s="198"/>
      <c r="J65" s="198"/>
      <c r="K65" s="198"/>
      <c r="L65" s="198"/>
      <c r="M65" s="198"/>
      <c r="N65" s="198"/>
      <c r="O65" s="198"/>
      <c r="P65" s="198"/>
      <c r="Q65" s="198"/>
      <c r="R65" s="198"/>
      <c r="S65" s="198"/>
      <c r="T65" s="198"/>
      <c r="U65" s="198"/>
      <c r="V65" s="198"/>
      <c r="W65" s="198"/>
      <c r="X65" s="198"/>
    </row>
    <row r="66" spans="1:24" ht="12.75" customHeight="1">
      <c r="A66" s="198"/>
      <c r="B66" s="198"/>
      <c r="C66" s="198"/>
      <c r="D66" s="198"/>
      <c r="E66" s="198"/>
      <c r="F66" s="198"/>
      <c r="G66" s="198"/>
      <c r="H66" s="198"/>
      <c r="I66" s="198"/>
      <c r="J66" s="198"/>
      <c r="K66" s="198"/>
      <c r="L66" s="198"/>
      <c r="M66" s="198"/>
      <c r="N66" s="198"/>
      <c r="O66" s="198"/>
      <c r="P66" s="198"/>
      <c r="Q66" s="198"/>
      <c r="R66" s="198"/>
      <c r="S66" s="198"/>
      <c r="T66" s="198"/>
      <c r="U66" s="198"/>
      <c r="V66" s="198"/>
      <c r="W66" s="198"/>
      <c r="X66" s="198"/>
    </row>
    <row r="67" spans="1:24" ht="12.75" customHeight="1">
      <c r="A67" s="198"/>
      <c r="B67" s="198"/>
      <c r="C67" s="198"/>
      <c r="D67" s="198"/>
      <c r="E67" s="198"/>
      <c r="F67" s="198"/>
      <c r="G67" s="198"/>
      <c r="H67" s="198"/>
      <c r="I67" s="198"/>
      <c r="J67" s="198"/>
      <c r="K67" s="198"/>
      <c r="L67" s="198"/>
      <c r="M67" s="198"/>
      <c r="N67" s="198"/>
      <c r="O67" s="198"/>
      <c r="P67" s="198"/>
      <c r="Q67" s="198"/>
      <c r="R67" s="198"/>
      <c r="S67" s="198"/>
      <c r="T67" s="198"/>
      <c r="U67" s="198"/>
      <c r="V67" s="198"/>
      <c r="W67" s="198"/>
      <c r="X67" s="198"/>
    </row>
    <row r="68" spans="1:24" ht="12.75" customHeight="1">
      <c r="A68" s="198"/>
      <c r="B68" s="198"/>
      <c r="C68" s="198"/>
      <c r="D68" s="198"/>
      <c r="E68" s="198"/>
      <c r="F68" s="198"/>
      <c r="G68" s="198"/>
      <c r="H68" s="198"/>
      <c r="I68" s="198"/>
      <c r="J68" s="198"/>
      <c r="K68" s="198"/>
      <c r="L68" s="198"/>
      <c r="M68" s="198"/>
      <c r="N68" s="198"/>
      <c r="O68" s="198"/>
      <c r="P68" s="198"/>
      <c r="Q68" s="198"/>
      <c r="R68" s="198"/>
      <c r="S68" s="198"/>
      <c r="T68" s="198"/>
      <c r="U68" s="198"/>
      <c r="V68" s="198"/>
      <c r="W68" s="198"/>
      <c r="X68" s="198"/>
    </row>
    <row r="69" spans="1:24" ht="12.75" customHeight="1">
      <c r="A69" s="198"/>
      <c r="B69" s="198"/>
      <c r="C69" s="198"/>
      <c r="D69" s="198"/>
      <c r="E69" s="198"/>
      <c r="F69" s="198"/>
      <c r="G69" s="198"/>
      <c r="H69" s="198"/>
      <c r="I69" s="198"/>
      <c r="J69" s="198"/>
      <c r="K69" s="198"/>
      <c r="L69" s="198"/>
      <c r="M69" s="198"/>
      <c r="N69" s="198"/>
      <c r="O69" s="198"/>
      <c r="P69" s="198"/>
      <c r="Q69" s="198"/>
      <c r="R69" s="198"/>
      <c r="S69" s="198"/>
      <c r="T69" s="198"/>
      <c r="U69" s="198"/>
      <c r="V69" s="198"/>
      <c r="W69" s="198"/>
      <c r="X69" s="198"/>
    </row>
    <row r="70" spans="1:24" ht="12.75" customHeight="1">
      <c r="A70" s="198"/>
      <c r="B70" s="198"/>
      <c r="C70" s="198"/>
      <c r="D70" s="198"/>
      <c r="E70" s="198"/>
      <c r="F70" s="198"/>
      <c r="G70" s="198"/>
      <c r="H70" s="198"/>
      <c r="I70" s="198"/>
      <c r="J70" s="198"/>
      <c r="K70" s="198"/>
      <c r="L70" s="198"/>
      <c r="M70" s="198"/>
      <c r="N70" s="198"/>
      <c r="O70" s="198"/>
      <c r="P70" s="198"/>
      <c r="Q70" s="198"/>
      <c r="R70" s="198"/>
      <c r="S70" s="198"/>
      <c r="T70" s="198"/>
      <c r="U70" s="198"/>
      <c r="V70" s="198"/>
      <c r="W70" s="198"/>
      <c r="X70" s="198"/>
    </row>
    <row r="71" spans="1:24" ht="12.75" customHeight="1">
      <c r="A71" s="198"/>
      <c r="B71" s="198"/>
      <c r="C71" s="198"/>
      <c r="D71" s="198"/>
      <c r="E71" s="198"/>
      <c r="F71" s="198"/>
      <c r="G71" s="198"/>
      <c r="H71" s="198"/>
      <c r="I71" s="198"/>
      <c r="J71" s="198"/>
      <c r="K71" s="198"/>
      <c r="L71" s="198"/>
      <c r="M71" s="198"/>
      <c r="N71" s="198"/>
      <c r="O71" s="198"/>
      <c r="P71" s="198"/>
      <c r="Q71" s="198"/>
      <c r="R71" s="198"/>
      <c r="S71" s="198"/>
      <c r="T71" s="198"/>
      <c r="U71" s="198"/>
      <c r="V71" s="198"/>
      <c r="W71" s="198"/>
      <c r="X71" s="198"/>
    </row>
    <row r="72" spans="1:24" ht="12.75" customHeight="1">
      <c r="A72" s="198"/>
      <c r="B72" s="198"/>
      <c r="C72" s="198"/>
      <c r="D72" s="198"/>
      <c r="E72" s="198"/>
      <c r="F72" s="198"/>
      <c r="G72" s="198"/>
      <c r="H72" s="198"/>
      <c r="I72" s="198"/>
      <c r="J72" s="198"/>
      <c r="K72" s="198"/>
      <c r="L72" s="198"/>
      <c r="M72" s="198"/>
      <c r="N72" s="198"/>
      <c r="O72" s="198"/>
      <c r="P72" s="198"/>
      <c r="Q72" s="198"/>
      <c r="R72" s="198"/>
      <c r="S72" s="198"/>
      <c r="T72" s="198"/>
      <c r="U72" s="198"/>
      <c r="V72" s="198"/>
      <c r="W72" s="198"/>
      <c r="X72" s="198"/>
    </row>
    <row r="73" spans="1:24" ht="12.75" customHeight="1">
      <c r="A73" s="198"/>
      <c r="B73" s="198"/>
      <c r="C73" s="198"/>
      <c r="D73" s="198"/>
      <c r="E73" s="198"/>
      <c r="F73" s="198"/>
      <c r="G73" s="198"/>
      <c r="H73" s="198"/>
      <c r="I73" s="198"/>
      <c r="J73" s="198"/>
      <c r="K73" s="198"/>
      <c r="L73" s="198"/>
      <c r="M73" s="198"/>
      <c r="N73" s="198"/>
      <c r="O73" s="198"/>
      <c r="P73" s="198"/>
      <c r="Q73" s="198"/>
      <c r="R73" s="198"/>
      <c r="S73" s="198"/>
      <c r="T73" s="198"/>
      <c r="U73" s="198"/>
      <c r="V73" s="198"/>
      <c r="W73" s="198"/>
      <c r="X73" s="198"/>
    </row>
    <row r="74" spans="1:24" ht="12.75" customHeight="1">
      <c r="A74" s="198"/>
      <c r="B74" s="198"/>
      <c r="C74" s="198"/>
      <c r="D74" s="198"/>
      <c r="E74" s="198"/>
      <c r="F74" s="198"/>
      <c r="G74" s="198"/>
      <c r="H74" s="198"/>
      <c r="I74" s="198"/>
      <c r="J74" s="198"/>
      <c r="K74" s="198"/>
      <c r="L74" s="198"/>
      <c r="M74" s="198"/>
      <c r="N74" s="198"/>
      <c r="O74" s="198"/>
      <c r="P74" s="198"/>
      <c r="Q74" s="198"/>
      <c r="R74" s="198"/>
      <c r="S74" s="198"/>
      <c r="T74" s="198"/>
      <c r="U74" s="198"/>
      <c r="V74" s="198"/>
      <c r="W74" s="198"/>
      <c r="X74" s="198"/>
    </row>
    <row r="75" spans="1:24" ht="12.75" customHeight="1">
      <c r="A75" s="198"/>
      <c r="B75" s="198"/>
      <c r="C75" s="198"/>
      <c r="D75" s="198"/>
      <c r="E75" s="198"/>
      <c r="F75" s="198"/>
      <c r="G75" s="198"/>
      <c r="H75" s="198"/>
      <c r="I75" s="198"/>
      <c r="J75" s="198"/>
      <c r="K75" s="198"/>
      <c r="L75" s="198"/>
      <c r="M75" s="198"/>
      <c r="N75" s="198"/>
      <c r="O75" s="198"/>
      <c r="P75" s="198"/>
      <c r="Q75" s="198"/>
      <c r="R75" s="198"/>
      <c r="S75" s="198"/>
      <c r="T75" s="198"/>
      <c r="U75" s="198"/>
      <c r="V75" s="198"/>
      <c r="W75" s="198"/>
      <c r="X75" s="198"/>
    </row>
    <row r="76" spans="1:24" ht="12.75" customHeight="1">
      <c r="A76" s="198"/>
      <c r="B76" s="198"/>
      <c r="C76" s="198"/>
      <c r="D76" s="198"/>
      <c r="E76" s="198"/>
      <c r="F76" s="198"/>
      <c r="G76" s="198"/>
      <c r="H76" s="198"/>
      <c r="I76" s="198"/>
      <c r="J76" s="198"/>
      <c r="K76" s="198"/>
      <c r="L76" s="198"/>
      <c r="M76" s="198"/>
      <c r="N76" s="198"/>
      <c r="O76" s="198"/>
      <c r="P76" s="198"/>
      <c r="Q76" s="198"/>
      <c r="R76" s="198"/>
      <c r="S76" s="198"/>
      <c r="T76" s="198"/>
      <c r="U76" s="198"/>
      <c r="V76" s="198"/>
      <c r="W76" s="198"/>
      <c r="X76" s="198"/>
    </row>
    <row r="77" spans="1:24" ht="12.75" customHeight="1">
      <c r="A77" s="198"/>
      <c r="B77" s="198"/>
      <c r="C77" s="198"/>
      <c r="D77" s="198"/>
      <c r="E77" s="198"/>
      <c r="F77" s="198"/>
      <c r="G77" s="198"/>
      <c r="H77" s="198"/>
      <c r="I77" s="198"/>
      <c r="J77" s="198"/>
      <c r="K77" s="198"/>
      <c r="L77" s="198"/>
      <c r="M77" s="198"/>
      <c r="N77" s="198"/>
      <c r="O77" s="198"/>
      <c r="P77" s="198"/>
      <c r="Q77" s="198"/>
      <c r="R77" s="198"/>
      <c r="S77" s="198"/>
      <c r="T77" s="198"/>
      <c r="U77" s="198"/>
      <c r="V77" s="198"/>
      <c r="W77" s="198"/>
      <c r="X77" s="198"/>
    </row>
    <row r="78" spans="1:24" ht="12.75" customHeight="1">
      <c r="A78" s="198"/>
      <c r="B78" s="198"/>
      <c r="C78" s="198"/>
      <c r="D78" s="198"/>
      <c r="E78" s="198"/>
      <c r="F78" s="198"/>
      <c r="G78" s="198"/>
      <c r="H78" s="198"/>
      <c r="I78" s="198"/>
      <c r="J78" s="198"/>
      <c r="K78" s="198"/>
      <c r="L78" s="198"/>
      <c r="M78" s="198"/>
      <c r="N78" s="198"/>
      <c r="O78" s="198"/>
      <c r="P78" s="198"/>
      <c r="Q78" s="198"/>
      <c r="R78" s="198"/>
      <c r="S78" s="198"/>
      <c r="T78" s="198"/>
      <c r="U78" s="198"/>
      <c r="V78" s="198"/>
      <c r="W78" s="198"/>
      <c r="X78" s="198"/>
    </row>
    <row r="79" spans="1:24" ht="12.75" customHeight="1">
      <c r="A79" s="198"/>
      <c r="B79" s="198"/>
      <c r="C79" s="198"/>
      <c r="D79" s="198"/>
      <c r="E79" s="198"/>
      <c r="F79" s="198"/>
      <c r="G79" s="198"/>
      <c r="H79" s="198"/>
      <c r="I79" s="198"/>
      <c r="J79" s="198"/>
      <c r="K79" s="198"/>
      <c r="L79" s="198"/>
      <c r="M79" s="198"/>
      <c r="N79" s="198"/>
      <c r="O79" s="198"/>
      <c r="P79" s="198"/>
      <c r="Q79" s="198"/>
      <c r="R79" s="198"/>
      <c r="S79" s="198"/>
      <c r="T79" s="198"/>
      <c r="U79" s="198"/>
      <c r="V79" s="198"/>
      <c r="W79" s="198"/>
      <c r="X79" s="198"/>
    </row>
    <row r="80" spans="1:24" ht="12.75" customHeight="1">
      <c r="A80" s="198"/>
      <c r="B80" s="198"/>
      <c r="C80" s="198"/>
      <c r="D80" s="198"/>
      <c r="E80" s="198"/>
      <c r="F80" s="198"/>
      <c r="G80" s="198"/>
      <c r="H80" s="198"/>
      <c r="I80" s="198"/>
      <c r="J80" s="198"/>
      <c r="K80" s="198"/>
      <c r="L80" s="198"/>
      <c r="M80" s="198"/>
      <c r="N80" s="198"/>
      <c r="O80" s="198"/>
      <c r="P80" s="198"/>
      <c r="Q80" s="198"/>
      <c r="R80" s="198"/>
      <c r="S80" s="198"/>
      <c r="T80" s="198"/>
      <c r="U80" s="198"/>
      <c r="V80" s="198"/>
      <c r="W80" s="198"/>
      <c r="X80" s="198"/>
    </row>
    <row r="81" spans="1:24" ht="12.75" customHeight="1">
      <c r="A81" s="198"/>
      <c r="B81" s="198"/>
      <c r="C81" s="198"/>
      <c r="D81" s="198"/>
      <c r="E81" s="198"/>
      <c r="F81" s="198"/>
      <c r="G81" s="198"/>
      <c r="H81" s="198"/>
      <c r="I81" s="198"/>
      <c r="J81" s="198"/>
      <c r="K81" s="198"/>
      <c r="L81" s="198"/>
      <c r="M81" s="198"/>
      <c r="N81" s="198"/>
      <c r="O81" s="198"/>
      <c r="P81" s="198"/>
      <c r="Q81" s="198"/>
      <c r="R81" s="198"/>
      <c r="S81" s="198"/>
      <c r="T81" s="198"/>
      <c r="U81" s="198"/>
      <c r="V81" s="198"/>
      <c r="W81" s="198"/>
      <c r="X81" s="198"/>
    </row>
    <row r="82" spans="1:24" ht="12.75" customHeight="1">
      <c r="A82" s="198"/>
      <c r="B82" s="198"/>
      <c r="C82" s="198"/>
      <c r="D82" s="198"/>
      <c r="E82" s="198"/>
      <c r="F82" s="198"/>
      <c r="G82" s="198"/>
      <c r="H82" s="198"/>
      <c r="I82" s="198"/>
      <c r="J82" s="198"/>
      <c r="K82" s="198"/>
      <c r="L82" s="198"/>
      <c r="M82" s="198"/>
      <c r="N82" s="198"/>
      <c r="O82" s="198"/>
      <c r="P82" s="198"/>
      <c r="Q82" s="198"/>
      <c r="R82" s="198"/>
      <c r="S82" s="198"/>
      <c r="T82" s="198"/>
      <c r="U82" s="198"/>
      <c r="V82" s="198"/>
      <c r="W82" s="198"/>
      <c r="X82" s="198"/>
    </row>
    <row r="83" spans="1:24" ht="12.75" customHeight="1">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row>
    <row r="84" spans="1:24" ht="12.75" customHeight="1">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row>
    <row r="85" spans="1:24" ht="12.75" customHeight="1">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row>
    <row r="86" spans="1:24" ht="12.75" customHeight="1">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row>
    <row r="87" spans="1:24" ht="12.75" customHeight="1">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row>
    <row r="88" spans="1:24" ht="12.75" customHeight="1">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row>
    <row r="89" spans="1:24" ht="12.75" customHeight="1">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row>
    <row r="90" spans="1:24" ht="12.75" customHeight="1">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row>
    <row r="91" spans="1:24" ht="12.75" customHeight="1">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row>
    <row r="92" spans="1:24" ht="12.75" customHeight="1">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row>
    <row r="93" spans="1:24" ht="12.75" customHeight="1">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row>
    <row r="94" spans="1:24" ht="12.75" customHeight="1">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row>
    <row r="95" spans="1:24" ht="12.75" customHeight="1">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row>
    <row r="96" spans="1:24" ht="12.75" customHeight="1">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row>
    <row r="97" spans="1:24" ht="12.75" customHeight="1">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row>
    <row r="98" spans="1:24" ht="12.75" customHeight="1">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row>
    <row r="99" spans="1:24" ht="12.75" customHeight="1">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row>
    <row r="100" spans="1:24" ht="12.75" customHeight="1">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row>
    <row r="101" spans="1:24" ht="12.75" customHeight="1">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row>
    <row r="102" spans="1:24" ht="12.75" customHeight="1">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row>
    <row r="103" spans="1:24" ht="12.75" customHeight="1">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row>
    <row r="104" spans="1:24" ht="12.75" customHeight="1">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row>
    <row r="105" spans="1:24" ht="12.75" customHeight="1">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row>
    <row r="106" spans="1:24" ht="12.75" customHeight="1">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row>
    <row r="107" spans="1:24" ht="12.75" customHeight="1">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row>
    <row r="108" spans="1:24" ht="12.75" customHeight="1">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row>
    <row r="109" spans="1:24" ht="12.75" customHeight="1">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row>
    <row r="110" spans="1:24" ht="12.75" customHeight="1">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row>
    <row r="111" spans="1:24" ht="12.75" customHeight="1">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row>
    <row r="112" spans="1:24" ht="12.75" customHeight="1">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row>
    <row r="113" spans="1:24" ht="12.75" customHeight="1">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row>
    <row r="114" spans="1:24" ht="12.75" customHeight="1">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row>
    <row r="115" spans="1:24" ht="12.75" customHeight="1">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row>
    <row r="116" spans="1:24" ht="12.75" customHeight="1">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row>
    <row r="117" spans="1:24" ht="12.75" customHeight="1">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row>
    <row r="118" spans="1:24" ht="12.75" customHeight="1">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row>
    <row r="119" spans="1:24" ht="12.75" customHeight="1">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row>
    <row r="120" spans="1:24" ht="12.75" customHeight="1">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row>
    <row r="121" spans="1:24" ht="12.75" customHeight="1">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row>
    <row r="122" spans="1:24" ht="12.75" customHeight="1">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row>
    <row r="123" spans="1:24" ht="12.75" customHeight="1">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row>
    <row r="124" spans="1:24" ht="12.75" customHeight="1">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row>
    <row r="125" spans="1:24" ht="12.75" customHeight="1">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row>
    <row r="126" spans="1:24" ht="12.75" customHeight="1">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row>
    <row r="127" spans="1:24" ht="12.75" customHeight="1">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row>
    <row r="128" spans="1:24" ht="12.75" customHeight="1">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row>
    <row r="129" spans="1:24" ht="12.75" customHeight="1">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row>
    <row r="130" spans="1:24" ht="12.75" customHeight="1">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row>
    <row r="131" spans="1:24" ht="12.75" customHeight="1">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row>
    <row r="132" spans="1:24" ht="12.75" customHeight="1">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row>
    <row r="133" spans="1:24" ht="12.75" customHeight="1">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row>
    <row r="134" spans="1:24" ht="12.75" customHeight="1">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row>
    <row r="135" spans="1:24" ht="12.75" customHeight="1">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row>
    <row r="136" spans="1:24" ht="12.75" customHeight="1">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row>
    <row r="137" spans="1:24" ht="12.75" customHeight="1">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row>
    <row r="138" spans="1:24" ht="12.75" customHeight="1">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row>
    <row r="139" spans="1:24" ht="12.75" customHeight="1">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row>
    <row r="140" spans="1:24" ht="12.75" customHeight="1">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row>
    <row r="141" spans="1:24" ht="12.75" customHeight="1">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row>
    <row r="142" spans="1:24" ht="12.75" customHeight="1">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row>
    <row r="143" spans="1:24" ht="12.75" customHeight="1">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row>
    <row r="144" spans="1:24" ht="12.75" customHeight="1">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row>
    <row r="145" spans="1:24" ht="12.75" customHeight="1">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row>
    <row r="146" spans="1:24" ht="12.75" customHeight="1">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row>
    <row r="147" spans="1:24" ht="12.75" customHeight="1">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row>
    <row r="148" spans="1:24" ht="12.75" customHeight="1">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row>
    <row r="149" spans="1:24" ht="12.75" customHeight="1">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row>
    <row r="150" spans="1:24" ht="12.75" customHeight="1">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row>
    <row r="151" spans="1:24" ht="12.75" customHeight="1">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row>
    <row r="152" spans="1:24" ht="12.75" customHeight="1">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row>
    <row r="153" spans="1:24" ht="12.75" customHeight="1">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row>
    <row r="154" spans="1:24" ht="12.75" customHeight="1">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row>
    <row r="155" spans="1:24" ht="12.75" customHeight="1">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row>
    <row r="156" spans="1:24" ht="12.75" customHeight="1">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row>
    <row r="157" spans="1:24" ht="12.75" customHeight="1">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row>
    <row r="158" spans="1:24" ht="12.75" customHeight="1">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row>
    <row r="159" spans="1:24" ht="12.75" customHeight="1">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row>
    <row r="160" spans="1:24" ht="12.75" customHeight="1">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row>
    <row r="161" spans="1:24" ht="12.75" customHeight="1">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row>
    <row r="162" spans="1:24" ht="12.75" customHeight="1">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row>
    <row r="163" spans="1:24" ht="12.75" customHeight="1">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row>
    <row r="164" spans="1:24" ht="12.75" customHeight="1">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row>
    <row r="165" spans="1:24" ht="12.75" customHeight="1">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row>
    <row r="166" spans="1:24" ht="12.75" customHeight="1">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row>
    <row r="167" spans="1:24" ht="12.75" customHeight="1">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row>
    <row r="168" spans="1:24" ht="12.75" customHeight="1">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row>
    <row r="169" spans="1:24" ht="12.75" customHeight="1">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row>
    <row r="170" spans="1:24" ht="12.75" customHeight="1">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row>
    <row r="171" spans="1:24" ht="12.75" customHeight="1">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row>
    <row r="172" spans="1:24" ht="12.75" customHeight="1">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row>
    <row r="173" spans="1:24" ht="12.75" customHeight="1">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row>
    <row r="174" spans="1:24" ht="12.75" customHeight="1">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row>
    <row r="175" spans="1:24" ht="12.75" customHeight="1">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row>
    <row r="176" spans="1:24" ht="12.75" customHeight="1">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row>
    <row r="177" spans="1:24" ht="12.75" customHeight="1">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row>
    <row r="178" spans="1:24" ht="12.75" customHeight="1">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row>
    <row r="179" spans="1:24" ht="12.75" customHeight="1">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row>
    <row r="180" spans="1:24" ht="12.75" customHeight="1">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row>
    <row r="181" spans="1:24" ht="12.75" customHeight="1">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row>
    <row r="182" spans="1:24" ht="12.75" customHeight="1">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row>
    <row r="183" spans="1:24" ht="12.75" customHeight="1">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row>
    <row r="184" spans="1:24" ht="12.75" customHeight="1">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row>
    <row r="185" spans="1:24" ht="12.75" customHeight="1">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row>
    <row r="186" spans="1:24" ht="12.75" customHeight="1">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row>
    <row r="187" spans="1:24" ht="12.75" customHeight="1">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row>
    <row r="188" spans="1:24" ht="12.75" customHeight="1">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row>
    <row r="189" spans="1:24" ht="12.75" customHeight="1">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row>
    <row r="190" spans="1:24" ht="12.75" customHeight="1">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row>
    <row r="191" spans="1:24" ht="12.75" customHeight="1">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row>
    <row r="192" spans="1:24" ht="12.75" customHeight="1">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row>
    <row r="193" spans="1:24" ht="12.75" customHeight="1">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row>
    <row r="194" spans="1:24" ht="12.75" customHeight="1">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row>
    <row r="195" spans="1:24" ht="12.75" customHeight="1">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row>
    <row r="196" spans="1:24" ht="12.75" customHeight="1">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row>
    <row r="197" spans="1:24" ht="12.75" customHeight="1">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row>
    <row r="198" spans="1:24" ht="12.75" customHeight="1">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row>
    <row r="199" spans="1:24" ht="12.75" customHeight="1">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row>
    <row r="200" spans="1:24" ht="12.75" customHeight="1">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row>
    <row r="201" spans="1:24" ht="12.75" customHeight="1">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row>
    <row r="202" spans="1:24" ht="12.75" customHeight="1">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row>
    <row r="203" spans="1:24" ht="12.75" customHeight="1">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row>
    <row r="204" spans="1:24" ht="12.75" customHeight="1">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row>
    <row r="205" spans="1:24" ht="12.75" customHeight="1">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row>
    <row r="206" spans="1:24" ht="12.75" customHeight="1">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row>
    <row r="207" spans="1:24" ht="12.75" customHeight="1">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row>
    <row r="208" spans="1:24" ht="12.75" customHeight="1">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row>
    <row r="209" spans="1:24" ht="12.75" customHeight="1">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row>
    <row r="210" spans="1:24" ht="12.75" customHeight="1">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row>
    <row r="211" spans="1:24" ht="12.75" customHeight="1">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row>
    <row r="212" spans="1:24" ht="12.75" customHeight="1">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row>
    <row r="213" spans="1:24" ht="12.75" customHeight="1">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row>
    <row r="214" spans="1:24" ht="12.75" customHeight="1">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row>
    <row r="215" spans="1:24" ht="12.75" customHeight="1">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row>
    <row r="216" spans="1:24" ht="12.75" customHeight="1">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row>
    <row r="217" spans="1:24" ht="12.75" customHeight="1">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row>
    <row r="218" spans="1:24" ht="12.75" customHeight="1">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row>
    <row r="219" spans="1:24" ht="12.75" customHeight="1">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row>
    <row r="220" spans="1:24" ht="12.75" customHeight="1">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row>
    <row r="221" spans="1:24" ht="12.75" customHeight="1">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row>
    <row r="222" spans="1:24" ht="12.75" customHeight="1">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row>
    <row r="223" spans="1:24" ht="12.75" customHeight="1">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row>
    <row r="224" spans="1:24" ht="12.75" customHeight="1">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row>
    <row r="225" spans="1:24" ht="12.75" customHeight="1">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row>
    <row r="226" spans="1:24" ht="12.75" customHeight="1">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row>
    <row r="227" spans="1:24" ht="12.75" customHeight="1">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row>
    <row r="228" spans="1:24" ht="12.75" customHeight="1">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row>
    <row r="229" spans="1:24" ht="12.75" customHeight="1">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row>
    <row r="230" spans="1:24" ht="12.75" customHeight="1">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row>
    <row r="231" spans="1:24" ht="12.75" customHeight="1">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row>
    <row r="232" spans="1:24" ht="12.75" customHeight="1">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row>
    <row r="233" spans="1:24" ht="12.75" customHeight="1">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row>
    <row r="234" spans="1:24" ht="12.75" customHeight="1">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row>
    <row r="235" spans="1:24" ht="12.75" customHeight="1">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row>
    <row r="236" spans="1:24" ht="12.75" customHeight="1">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row>
    <row r="237" spans="1:24" ht="12.75" customHeight="1">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row>
    <row r="238" spans="1:24" ht="12.75" customHeight="1">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row>
    <row r="239" spans="1:24" ht="12.75" customHeight="1">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row>
    <row r="240" spans="1:24" ht="12.75" customHeight="1">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row>
    <row r="241" spans="1:24" ht="12.75" customHeight="1">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row>
    <row r="242" spans="1:24" ht="12.75" customHeight="1">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row>
    <row r="243" spans="1:24" ht="12.75" customHeight="1">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row>
    <row r="244" spans="1:24" ht="12.75" customHeight="1">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row>
    <row r="245" spans="1:24" ht="12.75" customHeight="1">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row>
    <row r="246" spans="1:24" ht="12.75" customHeight="1">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row>
    <row r="247" spans="1:24" ht="12.75" customHeight="1">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row>
    <row r="248" spans="1:24" ht="12.75" customHeight="1">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row>
    <row r="249" spans="1:24" ht="12.75" customHeight="1">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row>
    <row r="250" spans="1:24" ht="12.75" customHeight="1">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row>
    <row r="251" spans="1:24" ht="12.75" customHeight="1">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row>
    <row r="252" spans="1:24" ht="12.75" customHeight="1">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row>
    <row r="253" spans="1:24" ht="12.75" customHeight="1">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row>
    <row r="254" spans="1:24" ht="12.75" customHeight="1">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row>
    <row r="255" spans="1:24" ht="12.75" customHeight="1">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row>
    <row r="256" spans="1:24" ht="12.75" customHeight="1">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row>
    <row r="257" spans="1:24" ht="12.75" customHeight="1">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row>
    <row r="258" spans="1:24" ht="12.75" customHeight="1">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row>
    <row r="259" spans="1:24" ht="12.75" customHeight="1">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row>
    <row r="260" spans="1:24" ht="12.75" customHeight="1">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row>
    <row r="261" spans="1:24" ht="12.75" customHeight="1">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row>
    <row r="262" spans="1:24" ht="12.75" customHeight="1">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row>
    <row r="263" spans="1:24" ht="12.75" customHeight="1">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row>
    <row r="264" spans="1:24" ht="12.75" customHeight="1">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row>
    <row r="265" spans="1:24" ht="12.75" customHeight="1">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row>
    <row r="266" spans="1:24" ht="12.75" customHeight="1">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row>
    <row r="267" spans="1:24" ht="12.75" customHeight="1">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row>
    <row r="268" spans="1:24" ht="12.75" customHeight="1">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row>
    <row r="269" spans="1:24" ht="12.75" customHeight="1">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row>
    <row r="270" spans="1:24" ht="12.75" customHeight="1">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row>
    <row r="271" spans="1:24" ht="12.75" customHeight="1">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row>
    <row r="272" spans="1:24" ht="12.75" customHeight="1">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row>
    <row r="273" spans="1:24" ht="12.75" customHeight="1">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row>
    <row r="274" spans="1:24" ht="12.75" customHeight="1">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row>
    <row r="275" spans="1:24" ht="12.75" customHeight="1">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row>
    <row r="276" spans="1:24" ht="12.75" customHeight="1">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row>
    <row r="277" spans="1:24" ht="12.75" customHeight="1">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row>
    <row r="278" spans="1:24" ht="12.75" customHeight="1">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row>
    <row r="279" spans="1:24" ht="12.75" customHeight="1">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row>
    <row r="280" spans="1:24" ht="12.75" customHeight="1">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row>
    <row r="281" spans="1:24" ht="12.75" customHeight="1">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row>
    <row r="282" spans="1:24" ht="12.75" customHeight="1">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row>
    <row r="283" spans="1:24" ht="12.75" customHeight="1">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row>
    <row r="284" spans="1:24" ht="12.75" customHeight="1">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row>
    <row r="285" spans="1:24" ht="12.75" customHeight="1">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row>
    <row r="286" spans="1:24" ht="12.75" customHeight="1">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row>
    <row r="287" spans="1:24" ht="12.75" customHeight="1">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row>
    <row r="288" spans="1:24" ht="12.75" customHeight="1">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row>
    <row r="289" spans="1:24" ht="12.75" customHeight="1">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row>
    <row r="290" spans="1:24" ht="12.75" customHeight="1">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row>
    <row r="291" spans="1:24" ht="12.75" customHeight="1">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row>
    <row r="292" spans="1:24" ht="12.75" customHeight="1">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row>
    <row r="293" spans="1:24" ht="12.75" customHeight="1">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row>
    <row r="294" spans="1:24" ht="12.75" customHeight="1">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row>
    <row r="295" spans="1:24" ht="12.75" customHeight="1">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row>
    <row r="296" spans="1:24" ht="12.75" customHeight="1">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row>
    <row r="297" spans="1:24" ht="12.75" customHeight="1">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row>
    <row r="298" spans="1:24" ht="12.75" customHeight="1">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row>
    <row r="299" spans="1:24" ht="12.75" customHeight="1">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row>
    <row r="300" spans="1:24" ht="12.75" customHeight="1">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row>
    <row r="301" spans="1:24" ht="12.75" customHeight="1">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row>
    <row r="302" spans="1:24" ht="12.75" customHeight="1">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row>
    <row r="303" spans="1:24" ht="12.75" customHeight="1">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row>
    <row r="304" spans="1:24" ht="12.75" customHeight="1">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row>
    <row r="305" spans="1:24" ht="12.75" customHeight="1">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row>
    <row r="306" spans="1:24" ht="12.75" customHeight="1">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row>
    <row r="307" spans="1:24" ht="12.75" customHeight="1">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row>
    <row r="308" spans="1:24" ht="12.75" customHeight="1">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row>
    <row r="309" spans="1:24" ht="12.75" customHeight="1">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row>
    <row r="310" spans="1:24" ht="12.75" customHeight="1">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row>
    <row r="311" spans="1:24" ht="12.75" customHeight="1">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row>
    <row r="312" spans="1:24" ht="12.75" customHeight="1">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row>
    <row r="313" spans="1:24" ht="12.75" customHeight="1">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row>
    <row r="314" spans="1:24" ht="12.75" customHeight="1">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row>
    <row r="315" spans="1:24" ht="12.75" customHeight="1">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row>
    <row r="316" spans="1:24" ht="12.75" customHeight="1">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row>
    <row r="317" spans="1:24" ht="12.75" customHeight="1">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row>
    <row r="318" spans="1:24" ht="12.75" customHeight="1">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row>
    <row r="319" spans="1:24" ht="12.75" customHeight="1">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row>
    <row r="320" spans="1:24" ht="12.75" customHeight="1">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row>
    <row r="321" spans="1:24" ht="12.75" customHeight="1">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row>
    <row r="322" spans="1:24" ht="12.75" customHeight="1">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row>
    <row r="323" spans="1:24" ht="12.75" customHeight="1">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row>
    <row r="324" spans="1:24" ht="12.75" customHeight="1">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row>
    <row r="325" spans="1:24" ht="12.75" customHeight="1">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row>
    <row r="326" spans="1:24" ht="12.75" customHeight="1">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row>
    <row r="327" spans="1:24" ht="12.75" customHeight="1">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row>
    <row r="328" spans="1:24" ht="12.75" customHeight="1">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row>
    <row r="329" spans="1:24" ht="12.75" customHeight="1">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row>
    <row r="330" spans="1:24" ht="12.75" customHeight="1">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row>
    <row r="331" spans="1:24" ht="12.75" customHeight="1">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row>
    <row r="332" spans="1:24" ht="12.75" customHeight="1">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row>
    <row r="333" spans="1:24" ht="12.75" customHeight="1">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row>
    <row r="334" spans="1:24" ht="12.75" customHeight="1">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row>
    <row r="335" spans="1:24" ht="12.75" customHeight="1">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row>
    <row r="336" spans="1:24" ht="12.75" customHeight="1">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row>
    <row r="337" spans="1:24" ht="12.75" customHeight="1">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row>
    <row r="338" spans="1:24" ht="12.75" customHeight="1">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row>
    <row r="339" spans="1:24" ht="12.75" customHeight="1">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row>
    <row r="340" spans="1:24" ht="12.75" customHeight="1">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row>
    <row r="341" spans="1:24" ht="12.75" customHeight="1">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row>
    <row r="342" spans="1:24" ht="12.75" customHeight="1">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row>
    <row r="343" spans="1:24" ht="12.75" customHeight="1">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row>
    <row r="344" spans="1:24" ht="12.75" customHeight="1">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row>
    <row r="345" spans="1:24" ht="12.75" customHeight="1">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row>
    <row r="346" spans="1:24" ht="12.75" customHeight="1">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row>
    <row r="347" spans="1:24" ht="12.75" customHeight="1">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row>
    <row r="348" spans="1:24" ht="12.75" customHeight="1">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row>
    <row r="349" spans="1:24" ht="12.75" customHeight="1">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row>
    <row r="350" spans="1:24" ht="12.75" customHeight="1">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row>
    <row r="351" spans="1:24" ht="12.75" customHeight="1">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row>
    <row r="352" spans="1:24" ht="12.75" customHeight="1">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row>
    <row r="353" spans="1:24" ht="12.75" customHeight="1">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row>
    <row r="354" spans="1:24" ht="12.75" customHeight="1">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row>
    <row r="355" spans="1:24" ht="12.75" customHeight="1">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row>
    <row r="356" spans="1:24" ht="12.75" customHeight="1">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row>
    <row r="357" spans="1:24" ht="12.75" customHeight="1">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row>
    <row r="358" spans="1:24" ht="12.75" customHeight="1">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row>
    <row r="359" spans="1:24" ht="12.75" customHeight="1">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row>
    <row r="360" spans="1:24" ht="12.75" customHeight="1">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row>
    <row r="361" spans="1:24" ht="12.75" customHeight="1">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row>
    <row r="362" spans="1:24" ht="12.75" customHeight="1">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row>
    <row r="363" spans="1:24" ht="12.75" customHeight="1">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row>
    <row r="364" spans="1:24" ht="12.75" customHeight="1">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row>
    <row r="365" spans="1:24" ht="12.75" customHeight="1">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row>
    <row r="366" spans="1:24" ht="12.75" customHeight="1">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row>
    <row r="367" spans="1:24" ht="12.75" customHeight="1">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row>
    <row r="368" spans="1:24" ht="12.75" customHeight="1">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row>
    <row r="369" spans="1:24" ht="12.75" customHeight="1">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row>
    <row r="370" spans="1:24" ht="12.75" customHeight="1">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row>
    <row r="371" spans="1:24" ht="12.75" customHeight="1">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row>
    <row r="372" spans="1:24" ht="12.75" customHeight="1">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row>
    <row r="373" spans="1:24" ht="12.75" customHeight="1">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row>
    <row r="374" spans="1:24" ht="12.75" customHeight="1">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row>
    <row r="375" spans="1:24" ht="12.75" customHeight="1">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row>
    <row r="376" spans="1:24" ht="12.75" customHeight="1">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row>
    <row r="377" spans="1:24" ht="12.75" customHeight="1">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row>
    <row r="378" spans="1:24" ht="12.75" customHeight="1">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row>
    <row r="379" spans="1:24" ht="12.75" customHeight="1">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row>
    <row r="380" spans="1:24" ht="12.75" customHeight="1">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row>
    <row r="381" spans="1:24" ht="12.75" customHeight="1">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row>
    <row r="382" spans="1:24" ht="12.75" customHeight="1">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row>
    <row r="383" spans="1:24" ht="12.75" customHeight="1">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row>
    <row r="384" spans="1:24" ht="12.75" customHeight="1">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row>
    <row r="385" spans="1:24" ht="12.75" customHeight="1">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row>
    <row r="386" spans="1:24" ht="12.75" customHeight="1">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row>
    <row r="387" spans="1:24" ht="12.75" customHeight="1">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row>
    <row r="388" spans="1:24" ht="12.75" customHeight="1">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row>
    <row r="389" spans="1:24" ht="12.75" customHeight="1">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row>
    <row r="390" spans="1:24" ht="12.75" customHeight="1">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row>
    <row r="391" spans="1:24" ht="12.75" customHeight="1">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row>
    <row r="392" spans="1:24" ht="12.75" customHeight="1">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row>
    <row r="393" spans="1:24" ht="12.75" customHeight="1">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row>
    <row r="394" spans="1:24" ht="12.75" customHeight="1">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row>
    <row r="395" spans="1:24" ht="12.75" customHeight="1">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row>
    <row r="396" spans="1:24" ht="12.75" customHeight="1">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row>
    <row r="397" spans="1:24" ht="12.75" customHeight="1">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row>
    <row r="398" spans="1:24" ht="12.75" customHeight="1">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row>
    <row r="399" spans="1:24" ht="12.75" customHeight="1">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row>
    <row r="400" spans="1:24" ht="12.75" customHeight="1">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row>
    <row r="401" spans="1:24" ht="12.75" customHeight="1">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row>
    <row r="402" spans="1:24" ht="12.75" customHeight="1">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row>
    <row r="403" spans="1:24" ht="12.75" customHeight="1">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row>
    <row r="404" spans="1:24" ht="12.75" customHeight="1">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row>
    <row r="405" spans="1:24" ht="12.75" customHeight="1">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row>
    <row r="406" spans="1:24" ht="12.75" customHeight="1">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row>
    <row r="407" spans="1:24" ht="12.75" customHeight="1">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row>
    <row r="408" spans="1:24" ht="12.75" customHeight="1">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row>
    <row r="409" spans="1:24" ht="12.75" customHeight="1">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row>
    <row r="410" spans="1:24" ht="12.75" customHeight="1">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row>
    <row r="411" spans="1:24" ht="12.75" customHeight="1">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row>
    <row r="412" spans="1:24" ht="12.75" customHeight="1">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row>
    <row r="413" spans="1:24" ht="12.75" customHeight="1">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row>
    <row r="414" spans="1:24" ht="12.75" customHeight="1">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row>
    <row r="415" spans="1:24" ht="12.75" customHeight="1">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row>
    <row r="416" spans="1:24" ht="12.75" customHeight="1">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row>
    <row r="417" spans="1:24" ht="12.75" customHeight="1">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row>
    <row r="418" spans="1:24" ht="12.75" customHeight="1">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row>
    <row r="419" spans="1:24" ht="12.75" customHeight="1">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row>
    <row r="420" spans="1:24" ht="12.75" customHeight="1">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row>
    <row r="421" spans="1:24" ht="12.75" customHeight="1">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row>
    <row r="422" spans="1:24" ht="12.75" customHeight="1">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row>
    <row r="423" spans="1:24" ht="12.75" customHeight="1">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row>
    <row r="424" spans="1:24" ht="12.75" customHeight="1">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row>
    <row r="425" spans="1:24" ht="12.75" customHeight="1">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row>
    <row r="426" spans="1:24" ht="12.75" customHeight="1">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row>
    <row r="427" spans="1:24" ht="12.75" customHeight="1">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row>
    <row r="428" spans="1:24" ht="12.75" customHeight="1">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row>
    <row r="429" spans="1:24" ht="12.75" customHeight="1">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row>
    <row r="430" spans="1:24" ht="12.75" customHeight="1">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row>
    <row r="431" spans="1:24" ht="12.75" customHeight="1">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row>
    <row r="432" spans="1:24" ht="12.75" customHeight="1">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row>
    <row r="433" spans="1:24" ht="12.75" customHeight="1">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row>
    <row r="434" spans="1:24" ht="12.75" customHeight="1">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row>
    <row r="435" spans="1:24" ht="12.75" customHeight="1">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row>
    <row r="436" spans="1:24" ht="12.75" customHeight="1">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row>
    <row r="437" spans="1:24" ht="12.75" customHeight="1">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row>
    <row r="438" spans="1:24" ht="12.75" customHeight="1">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row>
    <row r="439" spans="1:24" ht="12.75" customHeight="1">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row>
    <row r="440" spans="1:24" ht="12.75" customHeight="1">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row>
    <row r="441" spans="1:24" ht="12.75" customHeight="1">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row>
    <row r="442" spans="1:24" ht="12.75" customHeight="1">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row>
    <row r="443" spans="1:24" ht="12.75" customHeight="1">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row>
    <row r="444" spans="1:24" ht="12.75" customHeight="1">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row>
    <row r="445" spans="1:24" ht="12.75" customHeight="1">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row>
    <row r="446" spans="1:24" ht="12.75" customHeight="1">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row>
    <row r="447" spans="1:24" ht="12.75" customHeight="1">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row>
    <row r="448" spans="1:24" ht="12.75" customHeight="1">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row>
    <row r="449" spans="1:24" ht="12.75" customHeight="1">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row>
    <row r="450" spans="1:24" ht="12.75" customHeight="1">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row>
    <row r="451" spans="1:24" ht="12.75" customHeight="1">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row>
    <row r="452" spans="1:24" ht="12.75" customHeight="1">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row>
    <row r="453" spans="1:24" ht="12.75" customHeight="1">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row>
    <row r="454" spans="1:24" ht="12.75" customHeight="1">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row>
    <row r="455" spans="1:24" ht="12.75" customHeight="1">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row>
    <row r="456" spans="1:24" ht="12.75" customHeight="1">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row>
    <row r="457" spans="1:24" ht="12.75" customHeight="1">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row>
    <row r="458" spans="1:24" ht="12.75" customHeight="1">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row>
    <row r="459" spans="1:24" ht="12.75" customHeight="1">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row>
    <row r="460" spans="1:24" ht="12.75" customHeight="1">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row>
    <row r="461" spans="1:24" ht="12.75" customHeight="1">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row>
    <row r="462" spans="1:24" ht="12.75" customHeight="1">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row>
    <row r="463" spans="1:24" ht="12.75" customHeight="1">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row>
    <row r="464" spans="1:24" ht="12.75" customHeight="1">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row>
    <row r="465" spans="1:24" ht="12.75" customHeight="1">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row>
    <row r="466" spans="1:24" ht="12.75" customHeight="1">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row>
    <row r="467" spans="1:24" ht="12.75" customHeight="1">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row>
    <row r="468" spans="1:24" ht="12.75" customHeight="1">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row>
    <row r="469" spans="1:24" ht="12.75" customHeight="1">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row>
    <row r="470" spans="1:24" ht="12.75" customHeight="1">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row>
    <row r="471" spans="1:24" ht="12.75" customHeight="1">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row>
    <row r="472" spans="1:24" ht="12.75" customHeight="1">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row>
    <row r="473" spans="1:24" ht="12.75" customHeight="1">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row>
    <row r="474" spans="1:24" ht="12.75" customHeight="1">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row>
    <row r="475" spans="1:24" ht="12.75" customHeight="1">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row>
    <row r="476" spans="1:24" ht="12.75" customHeight="1">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row>
    <row r="477" spans="1:24" ht="12.75" customHeight="1">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row>
    <row r="478" spans="1:24" ht="12.75" customHeight="1">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row>
    <row r="479" spans="1:24" ht="12.75" customHeight="1">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row>
    <row r="480" spans="1:24" ht="12.75" customHeight="1">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row>
    <row r="481" spans="1:24" ht="12.75" customHeight="1">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row>
    <row r="482" spans="1:24" ht="12.75" customHeight="1">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row>
    <row r="483" spans="1:24" ht="12.75" customHeight="1">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row>
    <row r="484" spans="1:24" ht="12.75" customHeight="1">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row>
    <row r="485" spans="1:24" ht="12.75" customHeight="1">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row>
    <row r="486" spans="1:24" ht="12.75" customHeight="1">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row>
    <row r="487" spans="1:24" ht="12.75" customHeight="1">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row>
    <row r="488" spans="1:24" ht="12.75" customHeight="1">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row>
    <row r="489" spans="1:24" ht="12.75" customHeight="1">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row>
    <row r="490" spans="1:24" ht="12.75" customHeight="1">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row>
    <row r="491" spans="1:24" ht="12.75" customHeight="1">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row>
    <row r="492" spans="1:24" ht="12.75" customHeight="1">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row>
    <row r="493" spans="1:24" ht="12.75" customHeight="1">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row>
    <row r="494" spans="1:24" ht="12.75" customHeight="1">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row>
    <row r="495" spans="1:24" ht="12.75" customHeight="1">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row>
    <row r="496" spans="1:24" ht="12.75" customHeight="1">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row>
    <row r="497" spans="1:24" ht="12.75" customHeight="1">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row>
    <row r="498" spans="1:24" ht="12.75" customHeight="1">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row>
    <row r="499" spans="1:24" ht="12.75" customHeight="1">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row>
    <row r="500" spans="1:24" ht="12.75" customHeight="1">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row>
    <row r="501" spans="1:24" ht="12.75" customHeight="1">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row>
    <row r="502" spans="1:24" ht="12.75" customHeight="1">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row>
    <row r="503" spans="1:24" ht="12.75" customHeight="1">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row>
    <row r="504" spans="1:24" ht="12.75" customHeight="1">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row>
    <row r="505" spans="1:24" ht="12.75" customHeight="1">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row>
    <row r="506" spans="1:24" ht="12.75" customHeight="1">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row>
    <row r="507" spans="1:24" ht="12.75" customHeight="1">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row>
    <row r="508" spans="1:24" ht="12.75" customHeight="1">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row>
    <row r="509" spans="1:24" ht="12.75" customHeight="1">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row>
    <row r="510" spans="1:24" ht="12.75" customHeight="1">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row>
    <row r="511" spans="1:24" ht="12.75" customHeight="1">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row>
    <row r="512" spans="1:24" ht="12.75" customHeight="1">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row>
    <row r="513" spans="1:24" ht="12.75" customHeight="1">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row>
    <row r="514" spans="1:24" ht="12.75" customHeight="1">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row>
    <row r="515" spans="1:24" ht="12.75" customHeight="1">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row>
    <row r="516" spans="1:24" ht="12.75" customHeight="1">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row>
    <row r="517" spans="1:24" ht="12.75" customHeight="1">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row>
    <row r="518" spans="1:24" ht="12.75" customHeight="1">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row>
    <row r="519" spans="1:24" ht="12.75" customHeight="1">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row>
    <row r="520" spans="1:24" ht="12.75" customHeight="1">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row>
    <row r="521" spans="1:24" ht="12.75" customHeight="1">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row>
    <row r="522" spans="1:24" ht="12.75" customHeight="1">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row>
    <row r="523" spans="1:24" ht="12.75" customHeight="1">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row>
    <row r="524" spans="1:24" ht="12.75" customHeight="1">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row>
    <row r="525" spans="1:24" ht="12.75" customHeight="1">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row>
    <row r="526" spans="1:24" ht="12.75" customHeight="1">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row>
    <row r="527" spans="1:24" ht="12.75" customHeight="1">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row>
    <row r="528" spans="1:24" ht="12.75" customHeight="1">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row>
    <row r="529" spans="1:24" ht="12.75" customHeight="1">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row>
    <row r="530" spans="1:24" ht="12.75" customHeight="1">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row>
    <row r="531" spans="1:24" ht="12.75" customHeight="1">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row>
    <row r="532" spans="1:24" ht="12.75" customHeight="1">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row>
    <row r="533" spans="1:24" ht="12.75" customHeight="1">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row>
    <row r="534" spans="1:24" ht="12.75" customHeight="1">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row>
    <row r="535" spans="1:24" ht="12.75" customHeight="1">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row>
    <row r="536" spans="1:24" ht="12.75" customHeight="1">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row>
    <row r="537" spans="1:24" ht="12.75" customHeight="1">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row>
    <row r="538" spans="1:24" ht="12.75" customHeight="1">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row>
    <row r="539" spans="1:24" ht="12.75" customHeight="1">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row>
    <row r="540" spans="1:24" ht="12.75" customHeight="1">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row>
    <row r="541" spans="1:24" ht="12.75" customHeight="1">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row>
    <row r="542" spans="1:24" ht="12.75" customHeight="1">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row>
    <row r="543" spans="1:24" ht="12.75" customHeight="1">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row>
    <row r="544" spans="1:24" ht="12.75" customHeight="1">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row>
    <row r="545" spans="1:24" ht="12.75" customHeight="1">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row>
    <row r="546" spans="1:24" ht="12.75" customHeight="1">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row>
    <row r="547" spans="1:24" ht="12.75" customHeight="1">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row>
    <row r="548" spans="1:24" ht="12.75" customHeight="1">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row>
    <row r="549" spans="1:24" ht="12.75" customHeight="1">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row>
    <row r="550" spans="1:24" ht="12.75" customHeight="1">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row>
    <row r="551" spans="1:24" ht="12.75" customHeight="1">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row>
    <row r="552" spans="1:24" ht="12.75" customHeight="1">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row>
    <row r="553" spans="1:24" ht="12.75" customHeight="1">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row>
    <row r="554" spans="1:24" ht="12.75" customHeight="1">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row>
    <row r="555" spans="1:24" ht="12.75" customHeight="1">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row>
    <row r="556" spans="1:24" ht="12.75" customHeight="1">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row>
    <row r="557" spans="1:24" ht="12.75" customHeight="1">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row>
    <row r="558" spans="1:24" ht="12.75" customHeight="1">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row>
    <row r="559" spans="1:24" ht="12.75" customHeight="1">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row>
    <row r="560" spans="1:24" ht="12.75" customHeight="1">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row>
    <row r="561" spans="1:24" ht="12.75" customHeight="1">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row>
    <row r="562" spans="1:24" ht="12.75" customHeight="1">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row>
    <row r="563" spans="1:24" ht="12.75" customHeight="1">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row>
    <row r="564" spans="1:24" ht="12.75" customHeight="1">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row>
    <row r="565" spans="1:24" ht="12.75" customHeight="1">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row>
    <row r="566" spans="1:24" ht="12.75" customHeight="1">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row>
    <row r="567" spans="1:24" ht="12.75" customHeight="1">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row>
    <row r="568" spans="1:24" ht="12.75" customHeight="1">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row>
    <row r="569" spans="1:24" ht="12.75" customHeight="1">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row>
    <row r="570" spans="1:24" ht="12.75" customHeight="1">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row>
    <row r="571" spans="1:24" ht="12.75" customHeight="1">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row>
    <row r="572" spans="1:24" ht="12.75" customHeight="1">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row>
    <row r="573" spans="1:24" ht="12.75" customHeight="1">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row>
    <row r="574" spans="1:24" ht="12.75" customHeight="1">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row>
    <row r="575" spans="1:24" ht="12.75" customHeight="1">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row>
    <row r="576" spans="1:24" ht="12.75" customHeight="1">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row>
    <row r="577" spans="1:24" ht="12.75" customHeight="1">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row>
    <row r="578" spans="1:24" ht="12.75" customHeight="1">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row>
    <row r="579" spans="1:24" ht="12.75" customHeight="1">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row>
    <row r="580" spans="1:24" ht="12.75" customHeight="1">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row>
    <row r="581" spans="1:24" ht="12.75" customHeight="1">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row>
    <row r="582" spans="1:24" ht="12.75" customHeight="1">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row>
    <row r="583" spans="1:24" ht="12.75" customHeight="1">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row>
    <row r="584" spans="1:24" ht="12.75" customHeight="1">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row>
    <row r="585" spans="1:24" ht="12.75" customHeight="1">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row>
    <row r="586" spans="1:24" ht="12.75" customHeight="1">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row>
    <row r="587" spans="1:24" ht="12.75" customHeight="1">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row>
    <row r="588" spans="1:24" ht="12.75" customHeight="1">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row>
    <row r="589" spans="1:24" ht="12.75" customHeight="1">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row>
    <row r="590" spans="1:24" ht="12.75" customHeight="1">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row>
    <row r="591" spans="1:24" ht="12.75" customHeight="1">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row>
    <row r="592" spans="1:24" ht="12.75" customHeight="1">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row>
    <row r="593" spans="1:24" ht="12.75" customHeight="1">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row>
    <row r="594" spans="1:24" ht="12.75" customHeight="1">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row>
    <row r="595" spans="1:24" ht="12.75" customHeight="1">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row>
    <row r="596" spans="1:24" ht="12.75" customHeight="1">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row>
    <row r="597" spans="1:24" ht="12.75" customHeight="1">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row>
    <row r="598" spans="1:24" ht="12.75" customHeight="1">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row>
    <row r="599" spans="1:24" ht="12.75" customHeight="1">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row>
    <row r="600" spans="1:24" ht="12.75" customHeight="1">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row>
    <row r="601" spans="1:24" ht="12.75" customHeight="1">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row>
    <row r="602" spans="1:24" ht="12.75" customHeight="1">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row>
    <row r="603" spans="1:24" ht="12.75" customHeight="1">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row>
    <row r="604" spans="1:24" ht="12.75" customHeight="1">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row>
    <row r="605" spans="1:24" ht="12.75" customHeight="1">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row>
    <row r="606" spans="1:24" ht="12.75" customHeight="1">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row>
    <row r="607" spans="1:24" ht="12.75" customHeight="1">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row>
    <row r="608" spans="1:24" ht="12.75" customHeight="1">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row>
    <row r="609" spans="1:24" ht="12.75" customHeight="1">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row>
    <row r="610" spans="1:24" ht="12.75" customHeight="1">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row>
    <row r="611" spans="1:24" ht="12.75" customHeight="1">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row>
    <row r="612" spans="1:24" ht="12.75" customHeight="1">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row>
    <row r="613" spans="1:24" ht="12.75" customHeight="1">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row>
    <row r="614" spans="1:24" ht="12.75" customHeight="1">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row>
    <row r="615" spans="1:24" ht="12.75" customHeight="1">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row>
    <row r="616" spans="1:24" ht="12.75" customHeight="1">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row>
    <row r="617" spans="1:24" ht="12.75" customHeight="1">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row>
    <row r="618" spans="1:24" ht="12.75" customHeight="1">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row>
    <row r="619" spans="1:24" ht="12.75" customHeight="1">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row>
    <row r="620" spans="1:24" ht="12.75" customHeight="1">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row>
    <row r="621" spans="1:24" ht="12.75" customHeight="1">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row>
    <row r="622" spans="1:24" ht="12.75" customHeight="1">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row>
    <row r="623" spans="1:24" ht="12.75" customHeight="1">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row>
    <row r="624" spans="1:24" ht="12.75" customHeight="1">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row>
    <row r="625" spans="1:24" ht="12.75" customHeight="1">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row>
    <row r="626" spans="1:24" ht="12.75" customHeight="1">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row>
    <row r="627" spans="1:24" ht="12.75" customHeight="1">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row>
    <row r="628" spans="1:24" ht="12.75" customHeight="1">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row>
    <row r="629" spans="1:24" ht="12.75" customHeight="1">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row>
    <row r="630" spans="1:24" ht="12.75" customHeight="1">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row>
    <row r="631" spans="1:24" ht="12.75" customHeight="1">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row>
    <row r="632" spans="1:24" ht="12.75" customHeight="1">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row>
    <row r="633" spans="1:24" ht="12.75" customHeight="1">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row>
    <row r="634" spans="1:24" ht="12.75" customHeight="1">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row>
    <row r="635" spans="1:24" ht="12.75" customHeight="1">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row>
    <row r="636" spans="1:24" ht="12.75" customHeight="1">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row>
    <row r="637" spans="1:24" ht="12.75" customHeight="1">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row>
    <row r="638" spans="1:24" ht="12.75" customHeight="1">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row>
    <row r="639" spans="1:24" ht="12.75" customHeight="1">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row>
    <row r="640" spans="1:24" ht="12.75" customHeight="1">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row>
    <row r="641" spans="1:24" ht="12.75" customHeight="1">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row>
    <row r="642" spans="1:24" ht="12.75" customHeight="1">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row>
    <row r="643" spans="1:24" ht="12.75" customHeight="1">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row>
    <row r="644" spans="1:24" ht="12.75" customHeight="1">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row>
    <row r="645" spans="1:24" ht="12.75" customHeight="1">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row>
    <row r="646" spans="1:24" ht="12.75" customHeight="1">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row>
    <row r="647" spans="1:24" ht="12.75" customHeight="1">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row>
    <row r="648" spans="1:24" ht="12.75" customHeight="1">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row>
    <row r="649" spans="1:24" ht="12.75" customHeight="1">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row>
    <row r="650" spans="1:24" ht="12.75" customHeight="1">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row>
    <row r="651" spans="1:24" ht="12.75" customHeight="1">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row>
    <row r="652" spans="1:24" ht="12.75" customHeight="1">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row>
    <row r="653" spans="1:24" ht="12.75" customHeight="1">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row>
    <row r="654" spans="1:24" ht="12.75" customHeight="1">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row>
    <row r="655" spans="1:24" ht="12.75" customHeight="1">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row>
    <row r="656" spans="1:24" ht="12.75" customHeight="1">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row>
    <row r="657" spans="1:24" ht="12.75" customHeight="1">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row>
    <row r="658" spans="1:24" ht="12.75" customHeight="1">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row>
    <row r="659" spans="1:24" ht="12.75" customHeight="1">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row>
    <row r="660" spans="1:24" ht="12.75" customHeight="1">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row>
    <row r="661" spans="1:24" ht="12.75" customHeight="1">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row>
    <row r="662" spans="1:24" ht="12.75" customHeight="1">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row>
    <row r="663" spans="1:24" ht="12.75" customHeight="1">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row>
    <row r="664" spans="1:24" ht="12.75" customHeight="1">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row>
    <row r="665" spans="1:24" ht="12.75" customHeight="1">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row>
    <row r="666" spans="1:24" ht="12.75" customHeight="1">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row>
    <row r="667" spans="1:24" ht="12.75" customHeight="1">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row>
    <row r="668" spans="1:24" ht="12.75" customHeight="1">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row>
    <row r="669" spans="1:24" ht="12.75" customHeight="1">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row>
    <row r="670" spans="1:24" ht="12.75" customHeight="1">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row>
    <row r="671" spans="1:24" ht="12.75" customHeight="1">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row>
    <row r="672" spans="1:24" ht="12.75" customHeight="1">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row>
    <row r="673" spans="1:24" ht="12.75" customHeight="1">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row>
    <row r="674" spans="1:24" ht="12.75" customHeight="1">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row>
    <row r="675" spans="1:24" ht="12.75" customHeight="1">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row>
    <row r="676" spans="1:24" ht="12.75" customHeight="1">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row>
    <row r="677" spans="1:24" ht="12.75" customHeight="1">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row>
    <row r="678" spans="1:24" ht="12.75" customHeight="1">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row>
    <row r="679" spans="1:24" ht="12.75" customHeight="1">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row>
    <row r="680" spans="1:24" ht="12.75" customHeight="1">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row>
    <row r="681" spans="1:24" ht="12.75" customHeight="1">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row>
    <row r="682" spans="1:24" ht="12.75" customHeight="1">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row>
    <row r="683" spans="1:24" ht="12.75" customHeight="1">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row>
    <row r="684" spans="1:24" ht="12.75" customHeight="1">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row>
    <row r="685" spans="1:24" ht="12.75" customHeight="1">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row>
    <row r="686" spans="1:24" ht="12.75" customHeight="1">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row>
    <row r="687" spans="1:24" ht="12.75" customHeight="1">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row>
    <row r="688" spans="1:24" ht="12.75" customHeight="1">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row>
    <row r="689" spans="1:24" ht="12.75" customHeight="1">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row>
    <row r="690" spans="1:24" ht="12.75" customHeight="1">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row>
    <row r="691" spans="1:24" ht="12.75" customHeight="1">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row>
    <row r="692" spans="1:24" ht="12.75" customHeight="1">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row>
    <row r="693" spans="1:24" ht="12.75" customHeight="1">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row>
    <row r="694" spans="1:24" ht="12.75" customHeight="1">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row>
    <row r="695" spans="1:24" ht="12.75" customHeight="1">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row>
    <row r="696" spans="1:24" ht="12.75" customHeight="1">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row>
    <row r="697" spans="1:24" ht="12.75" customHeight="1">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row>
    <row r="698" spans="1:24" ht="12.75" customHeight="1">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row>
    <row r="699" spans="1:24" ht="12.75" customHeight="1">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row>
    <row r="700" spans="1:24" ht="12.75" customHeight="1">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row>
    <row r="701" spans="1:24" ht="12.75" customHeight="1">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row>
    <row r="702" spans="1:24" ht="12.75" customHeight="1">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row>
    <row r="703" spans="1:24" ht="12.75" customHeight="1">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row>
    <row r="704" spans="1:24" ht="12.75" customHeight="1">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row>
    <row r="705" spans="1:24" ht="12.75" customHeight="1">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row>
    <row r="706" spans="1:24" ht="12.75" customHeight="1">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row>
    <row r="707" spans="1:24" ht="12.75" customHeight="1">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row>
    <row r="708" spans="1:24" ht="12.75" customHeight="1">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row>
    <row r="709" spans="1:24" ht="12.75" customHeight="1">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row>
    <row r="710" spans="1:24" ht="12.75" customHeight="1">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row>
    <row r="711" spans="1:24" ht="12.75" customHeight="1">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row>
    <row r="712" spans="1:24" ht="12.75" customHeight="1">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row>
    <row r="713" spans="1:24" ht="12.75" customHeight="1">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row>
    <row r="714" spans="1:24" ht="12.75" customHeight="1">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row>
    <row r="715" spans="1:24" ht="12.75" customHeight="1">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row>
    <row r="716" spans="1:24" ht="12.75" customHeight="1">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row>
    <row r="717" spans="1:24" ht="12.75" customHeight="1">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row>
    <row r="718" spans="1:24" ht="12.75" customHeight="1">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row>
    <row r="719" spans="1:24" ht="12.75" customHeight="1">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row>
    <row r="720" spans="1:24" ht="12.75" customHeight="1">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row>
    <row r="721" spans="1:24" ht="12.75" customHeight="1">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row>
    <row r="722" spans="1:24" ht="12.75" customHeight="1">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row>
    <row r="723" spans="1:24" ht="12.75" customHeight="1">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row>
    <row r="724" spans="1:24" ht="12.75" customHeight="1">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row>
    <row r="725" spans="1:24" ht="12.75" customHeight="1">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row>
    <row r="726" spans="1:24" ht="12.75" customHeight="1">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row>
    <row r="727" spans="1:24" ht="12.75" customHeight="1">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row>
    <row r="728" spans="1:24" ht="12.75" customHeight="1">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row>
    <row r="729" spans="1:24" ht="12.75" customHeight="1">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row>
    <row r="730" spans="1:24" ht="12.75" customHeight="1">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row>
    <row r="731" spans="1:24" ht="12.75" customHeight="1">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row>
    <row r="732" spans="1:24" ht="12.75" customHeight="1">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row>
    <row r="733" spans="1:24" ht="12.75" customHeight="1">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row>
    <row r="734" spans="1:24" ht="12.75" customHeight="1">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row>
    <row r="735" spans="1:24" ht="12.75" customHeight="1">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row>
    <row r="736" spans="1:24" ht="12.75" customHeight="1">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row>
    <row r="737" spans="1:24" ht="12.75" customHeight="1">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row>
    <row r="738" spans="1:24" ht="12.75" customHeight="1">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row>
    <row r="739" spans="1:24" ht="12.75" customHeight="1">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row>
    <row r="740" spans="1:24" ht="12.75" customHeight="1">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row>
    <row r="741" spans="1:24" ht="12.75" customHeight="1">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row>
    <row r="742" spans="1:24" ht="12.75" customHeight="1">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row>
    <row r="743" spans="1:24" ht="12.75" customHeight="1">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row>
    <row r="744" spans="1:24" ht="12.75" customHeight="1">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row>
    <row r="745" spans="1:24" ht="12.75" customHeight="1">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row>
    <row r="746" spans="1:24" ht="12.75" customHeight="1">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row>
    <row r="747" spans="1:24" ht="12.75" customHeight="1">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row>
    <row r="748" spans="1:24" ht="12.75" customHeight="1">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row>
    <row r="749" spans="1:24" ht="12.75" customHeight="1">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row>
    <row r="750" spans="1:24" ht="12.75" customHeight="1">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row>
    <row r="751" spans="1:24" ht="12.75" customHeight="1">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row>
    <row r="752" spans="1:24" ht="12.75" customHeight="1">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row>
    <row r="753" spans="1:24" ht="12.75" customHeight="1">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row>
    <row r="754" spans="1:24" ht="12.75" customHeight="1">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row>
    <row r="755" spans="1:24" ht="12.75" customHeight="1">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row>
    <row r="756" spans="1:24" ht="12.75" customHeight="1">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row>
    <row r="757" spans="1:24" ht="12.75" customHeight="1">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row>
    <row r="758" spans="1:24" ht="12.75" customHeight="1">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row>
    <row r="759" spans="1:24" ht="12.75" customHeight="1">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row>
    <row r="760" spans="1:24" ht="12.75" customHeight="1">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row>
    <row r="761" spans="1:24" ht="12.75" customHeight="1">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row>
    <row r="762" spans="1:24" ht="12.75" customHeight="1">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row>
    <row r="763" spans="1:24" ht="12.75" customHeight="1">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row>
    <row r="764" spans="1:24" ht="12.75" customHeight="1">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row>
    <row r="765" spans="1:24" ht="12.75" customHeight="1">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row>
    <row r="766" spans="1:24" ht="12.75" customHeight="1">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row>
    <row r="767" spans="1:24" ht="12.75" customHeight="1">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row>
    <row r="768" spans="1:24" ht="12.75" customHeight="1">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row>
    <row r="769" spans="1:24" ht="12.75" customHeight="1">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row>
    <row r="770" spans="1:24" ht="12.75" customHeight="1">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row>
    <row r="771" spans="1:24" ht="12.75" customHeight="1">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row>
    <row r="772" spans="1:24" ht="12.75" customHeight="1">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row>
    <row r="773" spans="1:24" ht="12.75" customHeight="1">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row>
    <row r="774" spans="1:24" ht="12.75" customHeight="1">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row>
    <row r="775" spans="1:24" ht="12.75" customHeight="1">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row>
    <row r="776" spans="1:24" ht="12.75" customHeight="1">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row>
    <row r="777" spans="1:24" ht="12.75" customHeight="1">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row>
    <row r="778" spans="1:24" ht="12.75" customHeight="1">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row>
    <row r="779" spans="1:24" ht="12.75" customHeight="1">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row>
    <row r="780" spans="1:24" ht="12.75" customHeight="1">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row>
    <row r="781" spans="1:24" ht="12.75" customHeight="1">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row>
    <row r="782" spans="1:24" ht="12.75" customHeight="1">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row>
    <row r="783" spans="1:24" ht="12.75" customHeight="1">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row>
    <row r="784" spans="1:24" ht="12.75" customHeight="1">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row>
    <row r="785" spans="1:24" ht="12.75" customHeight="1">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row>
    <row r="786" spans="1:24" ht="12.75" customHeight="1">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row>
    <row r="787" spans="1:24" ht="12.75" customHeight="1">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row>
    <row r="788" spans="1:24" ht="12.75" customHeight="1">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row>
    <row r="789" spans="1:24" ht="12.75" customHeight="1">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row>
    <row r="790" spans="1:24" ht="12.75" customHeight="1">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row>
    <row r="791" spans="1:24" ht="12.75" customHeight="1">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row>
    <row r="792" spans="1:24" ht="12.75" customHeight="1">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row>
    <row r="793" spans="1:24" ht="12.75" customHeight="1">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row>
    <row r="794" spans="1:24" ht="12.75" customHeight="1">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row>
    <row r="795" spans="1:24" ht="12.75" customHeight="1">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row>
    <row r="796" spans="1:24" ht="12.75" customHeight="1">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row>
    <row r="797" spans="1:24" ht="12.75" customHeight="1">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row>
    <row r="798" spans="1:24" ht="12.75" customHeight="1">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row>
    <row r="799" spans="1:24" ht="12.75" customHeight="1">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row>
    <row r="800" spans="1:24" ht="12.75" customHeight="1">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row>
    <row r="801" spans="1:24" ht="12.75" customHeight="1">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row>
    <row r="802" spans="1:24" ht="12.75" customHeight="1">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row>
    <row r="803" spans="1:24" ht="12.75" customHeight="1">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row>
    <row r="804" spans="1:24" ht="12.75" customHeight="1">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row>
    <row r="805" spans="1:24" ht="12.75" customHeight="1">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row>
    <row r="806" spans="1:24" ht="12.75" customHeight="1">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row>
    <row r="807" spans="1:24" ht="12.75" customHeight="1">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row>
    <row r="808" spans="1:24" ht="12.75" customHeight="1">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row>
    <row r="809" spans="1:24" ht="12.75" customHeight="1">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row>
    <row r="810" spans="1:24" ht="12.75" customHeight="1">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row>
    <row r="811" spans="1:24" ht="12.75" customHeight="1">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row>
    <row r="812" spans="1:24" ht="12.75" customHeight="1">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row>
    <row r="813" spans="1:24" ht="12.75" customHeight="1">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row>
    <row r="814" spans="1:24" ht="12.75" customHeight="1">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row>
    <row r="815" spans="1:24" ht="12.75" customHeight="1">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row>
    <row r="816" spans="1:24" ht="12.75" customHeight="1">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row>
    <row r="817" spans="1:24" ht="12.75" customHeight="1">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row>
    <row r="818" spans="1:24" ht="12.75" customHeight="1">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row>
    <row r="819" spans="1:24" ht="12.75" customHeight="1">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row>
    <row r="820" spans="1:24" ht="12.75" customHeight="1">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row>
    <row r="821" spans="1:24" ht="12.75" customHeight="1">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row>
    <row r="822" spans="1:24" ht="12.75" customHeight="1">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row>
    <row r="823" spans="1:24" ht="12.75" customHeight="1">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row>
    <row r="824" spans="1:24" ht="12.75" customHeight="1">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row>
    <row r="825" spans="1:24" ht="12.75" customHeight="1">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row>
    <row r="826" spans="1:24" ht="12.75" customHeight="1">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row>
    <row r="827" spans="1:24" ht="12.75" customHeight="1">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row>
    <row r="828" spans="1:24" ht="12.75" customHeight="1">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row>
    <row r="829" spans="1:24" ht="12.75" customHeight="1">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row>
    <row r="830" spans="1:24" ht="12.75" customHeight="1">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row>
    <row r="831" spans="1:24" ht="12.75" customHeight="1">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row>
    <row r="832" spans="1:24" ht="12.75" customHeight="1">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row>
    <row r="833" spans="1:24" ht="12.75" customHeight="1">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row>
    <row r="834" spans="1:24" ht="12.75" customHeight="1">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row>
    <row r="835" spans="1:24" ht="12.75" customHeight="1">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row>
    <row r="836" spans="1:24" ht="12.75" customHeight="1">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row>
    <row r="837" spans="1:24" ht="12.75" customHeight="1">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row>
    <row r="838" spans="1:24" ht="12.75" customHeight="1">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row>
    <row r="839" spans="1:24" ht="12.75" customHeight="1">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row>
    <row r="840" spans="1:24" ht="12.75" customHeight="1">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row>
    <row r="841" spans="1:24" ht="12.75" customHeight="1">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row>
    <row r="842" spans="1:24" ht="12.75" customHeight="1">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row>
    <row r="843" spans="1:24" ht="12.75" customHeight="1">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row>
    <row r="844" spans="1:24" ht="12.75" customHeight="1">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row>
    <row r="845" spans="1:24" ht="12.75" customHeight="1">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row>
    <row r="846" spans="1:24" ht="12.75" customHeight="1">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row>
    <row r="847" spans="1:24" ht="12.75" customHeight="1">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row>
    <row r="848" spans="1:24" ht="12.75" customHeight="1">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row>
    <row r="849" spans="1:24" ht="12.75" customHeight="1">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row>
    <row r="850" spans="1:24" ht="12.75" customHeight="1">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row>
    <row r="851" spans="1:24" ht="12.75" customHeight="1">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row>
    <row r="852" spans="1:24" ht="12.75" customHeight="1">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row>
    <row r="853" spans="1:24" ht="12.75" customHeight="1">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row>
    <row r="854" spans="1:24" ht="12.75" customHeight="1">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row>
    <row r="855" spans="1:24" ht="12.75" customHeight="1">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row>
    <row r="856" spans="1:24" ht="12.75" customHeight="1">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row>
    <row r="857" spans="1:24" ht="12.75" customHeight="1">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row>
    <row r="858" spans="1:24" ht="12.75" customHeight="1">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row>
    <row r="859" spans="1:24" ht="12.75" customHeight="1">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row>
    <row r="860" spans="1:24" ht="12.75" customHeight="1">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row>
    <row r="861" spans="1:24" ht="12.75" customHeight="1">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row>
    <row r="862" spans="1:24" ht="12.75" customHeight="1">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row>
    <row r="863" spans="1:24" ht="12.75" customHeight="1">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row>
    <row r="864" spans="1:24" ht="12.75" customHeight="1">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row>
    <row r="865" spans="1:24" ht="12.75" customHeight="1">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row>
    <row r="866" spans="1:24" ht="12.75" customHeight="1">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row>
    <row r="867" spans="1:24" ht="12.75" customHeight="1">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row>
    <row r="868" spans="1:24" ht="12.75" customHeight="1">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row>
    <row r="869" spans="1:24" ht="12.75" customHeight="1">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row>
    <row r="870" spans="1:24" ht="12.75" customHeight="1">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row>
    <row r="871" spans="1:24" ht="12.75" customHeight="1">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row>
    <row r="872" spans="1:24" ht="12.75" customHeight="1">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row>
    <row r="873" spans="1:24" ht="12.75" customHeight="1">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row>
    <row r="874" spans="1:24" ht="12.75" customHeight="1">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row>
    <row r="875" spans="1:24" ht="12.75" customHeight="1">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row>
    <row r="876" spans="1:24" ht="12.75" customHeight="1">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row>
    <row r="877" spans="1:24" ht="12.75" customHeight="1">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row>
    <row r="878" spans="1:24" ht="12.75" customHeight="1">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row>
    <row r="879" spans="1:24" ht="12.75" customHeight="1">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row>
    <row r="880" spans="1:24" ht="12.75" customHeight="1">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row>
    <row r="881" spans="1:24" ht="12.75" customHeight="1">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row>
    <row r="882" spans="1:24" ht="12.75" customHeight="1">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row>
    <row r="883" spans="1:24" ht="12.75" customHeight="1">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row>
    <row r="884" spans="1:24" ht="12.75" customHeight="1">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row>
    <row r="885" spans="1:24" ht="12.75" customHeight="1">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row>
    <row r="886" spans="1:24" ht="12.75" customHeight="1">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row>
    <row r="887" spans="1:24" ht="12.75" customHeight="1">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row>
    <row r="888" spans="1:24" ht="12.75" customHeight="1">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row>
    <row r="889" spans="1:24" ht="12.75" customHeight="1">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row>
    <row r="890" spans="1:24" ht="12.75" customHeight="1">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row>
    <row r="891" spans="1:24" ht="12.75" customHeight="1">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row>
    <row r="892" spans="1:24" ht="12.75" customHeight="1">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row>
    <row r="893" spans="1:24" ht="12.75" customHeight="1">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row>
    <row r="894" spans="1:24" ht="12.75" customHeight="1">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row>
    <row r="895" spans="1:24" ht="12.75" customHeight="1">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row>
    <row r="896" spans="1:24" ht="12.75" customHeight="1">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row>
    <row r="897" spans="1:24" ht="12.75" customHeight="1">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row>
    <row r="898" spans="1:24" ht="12.75" customHeight="1">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row>
    <row r="899" spans="1:24" ht="12.75" customHeight="1">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row>
    <row r="900" spans="1:24" ht="12.75" customHeight="1">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row>
    <row r="901" spans="1:24" ht="12.75" customHeight="1">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row>
    <row r="902" spans="1:24" ht="12.75" customHeight="1">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row>
    <row r="903" spans="1:24" ht="12.75" customHeight="1">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row>
    <row r="904" spans="1:24" ht="12.75" customHeight="1">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row>
    <row r="905" spans="1:24" ht="12.75" customHeight="1">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row>
    <row r="906" spans="1:24" ht="12.75" customHeight="1">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row>
    <row r="907" spans="1:24" ht="12.75" customHeight="1">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row>
    <row r="908" spans="1:24" ht="12.75" customHeight="1">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row>
    <row r="909" spans="1:24" ht="12.75" customHeight="1">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row>
    <row r="910" spans="1:24" ht="12.75" customHeight="1">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row>
    <row r="911" spans="1:24" ht="12.75" customHeight="1">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row>
    <row r="912" spans="1:24" ht="12.75" customHeight="1">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row>
    <row r="913" spans="1:24" ht="12.75" customHeight="1">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row>
    <row r="914" spans="1:24" ht="12.75" customHeight="1">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row>
    <row r="915" spans="1:24" ht="12.75" customHeight="1">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row>
    <row r="916" spans="1:24" ht="12.75" customHeight="1">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row>
    <row r="917" spans="1:24" ht="12.75" customHeight="1">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row>
    <row r="918" spans="1:24" ht="12.75" customHeight="1">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row>
    <row r="919" spans="1:24" ht="12.75" customHeight="1">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row>
    <row r="920" spans="1:24" ht="12.75" customHeight="1">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row>
    <row r="921" spans="1:24" ht="12.75" customHeight="1">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row>
    <row r="922" spans="1:24" ht="12.75" customHeight="1">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row>
    <row r="923" spans="1:24" ht="12.75" customHeight="1">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row>
    <row r="924" spans="1:24" ht="12.75" customHeight="1">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row>
    <row r="925" spans="1:24" ht="12.75" customHeight="1">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row>
    <row r="926" spans="1:24" ht="12.75" customHeight="1">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row>
    <row r="927" spans="1:24" ht="12.75" customHeight="1">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row>
    <row r="928" spans="1:24" ht="12.75" customHeight="1">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row>
    <row r="929" spans="1:24" ht="12.75" customHeight="1">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row>
    <row r="930" spans="1:24" ht="12.75" customHeight="1">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row>
    <row r="931" spans="1:24" ht="12.75" customHeight="1">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row>
    <row r="932" spans="1:24" ht="12.75" customHeight="1">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row>
    <row r="933" spans="1:24" ht="12.75" customHeight="1">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row>
    <row r="934" spans="1:24" ht="12.75" customHeight="1">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row>
    <row r="935" spans="1:24" ht="12.75" customHeight="1">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row>
    <row r="936" spans="1:24" ht="12.75" customHeight="1">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row>
    <row r="937" spans="1:24" ht="12.75" customHeight="1">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row>
    <row r="938" spans="1:24" ht="12.75" customHeight="1">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row>
    <row r="939" spans="1:24" ht="12.75" customHeight="1">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row>
    <row r="940" spans="1:24" ht="12.75" customHeight="1">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row>
    <row r="941" spans="1:24" ht="12.75" customHeight="1">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row>
    <row r="942" spans="1:24" ht="12.75" customHeight="1">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row>
    <row r="943" spans="1:24" ht="12.75" customHeight="1">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row>
    <row r="944" spans="1:24" ht="12.75" customHeight="1">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row>
    <row r="945" spans="1:24" ht="12.75" customHeight="1">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row>
    <row r="946" spans="1:24" ht="12.75" customHeight="1">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row>
    <row r="947" spans="1:24" ht="12.75" customHeight="1">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row>
    <row r="948" spans="1:24" ht="12.75" customHeight="1">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row>
    <row r="949" spans="1:24" ht="12.75" customHeight="1">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row>
    <row r="950" spans="1:24" ht="12.75" customHeight="1">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row>
    <row r="951" spans="1:24" ht="12.75" customHeight="1">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row>
    <row r="952" spans="1:24" ht="12.75" customHeight="1">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row>
    <row r="953" spans="1:24" ht="12.75" customHeight="1">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row>
    <row r="954" spans="1:24" ht="12.75" customHeight="1">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row>
    <row r="955" spans="1:24" ht="12.75" customHeight="1">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row>
    <row r="956" spans="1:24" ht="12.75" customHeight="1">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row>
    <row r="957" spans="1:24" ht="12.75" customHeight="1">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row>
    <row r="958" spans="1:24" ht="12.75" customHeight="1">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row>
    <row r="959" spans="1:24" ht="12.75" customHeight="1">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row>
    <row r="960" spans="1:24" ht="12.75" customHeight="1">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row>
    <row r="961" spans="1:24" ht="12.75" customHeight="1">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row>
    <row r="962" spans="1:24" ht="12.75" customHeight="1">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row>
    <row r="963" spans="1:24" ht="12.75" customHeight="1">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row>
    <row r="964" spans="1:24" ht="12.75" customHeight="1">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row>
    <row r="965" spans="1:24" ht="12.75" customHeight="1">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row>
    <row r="966" spans="1:24" ht="12.75" customHeight="1">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row>
    <row r="967" spans="1:24" ht="12.75" customHeight="1">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row>
    <row r="968" spans="1:24" ht="12.75" customHeight="1">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row>
    <row r="969" spans="1:24" ht="12.75" customHeight="1">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row>
    <row r="970" spans="1:24" ht="12.75" customHeight="1">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row>
    <row r="971" spans="1:24" ht="12.75" customHeight="1">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row>
    <row r="972" spans="1:24" ht="12.75" customHeight="1">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row>
    <row r="973" spans="1:24" ht="12.75" customHeight="1">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row>
    <row r="974" spans="1:24" ht="12.75" customHeight="1">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row>
    <row r="975" spans="1:24" ht="12.75" customHeight="1">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row>
    <row r="976" spans="1:24" ht="12.75" customHeight="1">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row>
    <row r="977" spans="1:24" ht="12.75" customHeight="1">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row>
    <row r="978" spans="1:24" ht="12.75" customHeight="1">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row>
    <row r="979" spans="1:24" ht="12.75" customHeight="1">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row>
    <row r="980" spans="1:24" ht="12.75" customHeight="1">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row>
    <row r="981" spans="1:24" ht="12.75" customHeight="1">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row>
    <row r="982" spans="1:24" ht="12.75" customHeight="1">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row>
    <row r="983" spans="1:24" ht="12.75" customHeight="1">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row>
    <row r="984" spans="1:24" ht="12.75" customHeight="1">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row>
    <row r="985" spans="1:24" ht="12.75" customHeight="1">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row>
    <row r="986" spans="1:24" ht="12.75" customHeight="1">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row>
    <row r="987" spans="1:24" ht="12.75" customHeight="1">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row>
    <row r="988" spans="1:24" ht="12.75" customHeight="1">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row>
    <row r="989" spans="1:24" ht="12.75" customHeight="1">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row>
    <row r="990" spans="1:24" ht="12.75" customHeight="1">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row>
    <row r="991" spans="1:24" ht="12.75" customHeight="1">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row>
    <row r="992" spans="1:24" ht="12.75" customHeight="1">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row>
    <row r="993" spans="1:24" ht="12.75" customHeight="1">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row>
    <row r="994" spans="1:24" ht="12.75" customHeight="1">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row>
    <row r="995" spans="1:24" ht="12.75" customHeight="1">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row>
    <row r="996" spans="1:24" ht="12.75" customHeight="1">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row>
    <row r="997" spans="1:24" ht="12.75" customHeight="1">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row>
    <row r="998" spans="1:24" ht="12.75" customHeight="1">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row>
    <row r="999" spans="1:24" ht="12.75" customHeight="1">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row>
    <row r="1000" spans="1:24" ht="12.75" customHeight="1">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row>
  </sheetData>
  <mergeCells count="2">
    <mergeCell ref="A1:E1"/>
    <mergeCell ref="H3:I3"/>
  </mergeCells>
  <conditionalFormatting sqref="C4:E18">
    <cfRule type="cellIs" dxfId="664" priority="1" operator="equal">
      <formula>"NO CUMPLE"</formula>
    </cfRule>
  </conditionalFormatting>
  <conditionalFormatting sqref="C4:E18">
    <cfRule type="cellIs" dxfId="663" priority="2" operator="equal">
      <formula>"CUMPLE"</formula>
    </cfRule>
  </conditionalFormatting>
  <dataValidations count="1">
    <dataValidation type="list" allowBlank="1" showErrorMessage="1" sqref="C4:E18" xr:uid="{00000000-0002-0000-0500-000000000000}">
      <formula1>"CUMPLE,NO CUMPLE"</formula1>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zoomScale="125" workbookViewId="0">
      <selection activeCell="F27" sqref="F27"/>
    </sheetView>
  </sheetViews>
  <sheetFormatPr baseColWidth="10" defaultColWidth="14.5" defaultRowHeight="15" customHeight="1"/>
  <cols>
    <col min="1" max="1" width="8" customWidth="1"/>
    <col min="2" max="2" width="41" customWidth="1"/>
    <col min="3" max="3" width="20.1640625" customWidth="1"/>
    <col min="4" max="4" width="37.83203125" customWidth="1"/>
    <col min="5" max="5" width="34" customWidth="1"/>
    <col min="6" max="6" width="17.5" customWidth="1"/>
    <col min="7" max="7" width="33.33203125" customWidth="1"/>
    <col min="8" max="10" width="11.5" customWidth="1"/>
    <col min="11" max="11" width="42.5" customWidth="1"/>
    <col min="12" max="12" width="12.6640625" customWidth="1"/>
    <col min="13" max="26" width="11.5" customWidth="1"/>
  </cols>
  <sheetData>
    <row r="1" spans="1:26" ht="28.5" customHeight="1">
      <c r="A1" s="720" t="s">
        <v>166</v>
      </c>
      <c r="B1" s="613"/>
      <c r="C1" s="613"/>
      <c r="D1" s="613"/>
      <c r="E1" s="613"/>
      <c r="F1" s="613"/>
      <c r="G1" s="722"/>
      <c r="H1" s="198"/>
      <c r="I1" s="198"/>
      <c r="J1" s="198"/>
      <c r="K1" s="198"/>
      <c r="L1" s="198"/>
      <c r="M1" s="198"/>
      <c r="N1" s="198"/>
      <c r="O1" s="198"/>
      <c r="P1" s="198"/>
      <c r="Q1" s="198"/>
      <c r="R1" s="198"/>
      <c r="S1" s="198"/>
      <c r="T1" s="198"/>
      <c r="U1" s="198"/>
      <c r="V1" s="198"/>
      <c r="W1" s="198"/>
      <c r="X1" s="198"/>
      <c r="Y1" s="198"/>
      <c r="Z1" s="198"/>
    </row>
    <row r="2" spans="1:26" ht="12.75" customHeight="1">
      <c r="A2" s="198"/>
      <c r="B2" s="198"/>
      <c r="C2" s="198"/>
      <c r="D2" s="198"/>
      <c r="E2" s="198"/>
      <c r="F2" s="198"/>
      <c r="G2" s="198"/>
      <c r="H2" s="198"/>
      <c r="I2" s="198"/>
      <c r="J2" s="198"/>
      <c r="K2" s="198"/>
      <c r="L2" s="198"/>
      <c r="M2" s="198"/>
      <c r="N2" s="198"/>
      <c r="O2" s="198"/>
      <c r="P2" s="198"/>
      <c r="Q2" s="198"/>
      <c r="R2" s="198"/>
      <c r="S2" s="198"/>
      <c r="T2" s="198"/>
      <c r="U2" s="198"/>
      <c r="V2" s="198"/>
      <c r="W2" s="198"/>
      <c r="X2" s="198"/>
      <c r="Y2" s="198"/>
      <c r="Z2" s="198"/>
    </row>
    <row r="3" spans="1:26" ht="84" customHeight="1">
      <c r="A3" s="199" t="s">
        <v>7</v>
      </c>
      <c r="B3" s="200" t="s">
        <v>10</v>
      </c>
      <c r="C3" s="201" t="s">
        <v>256</v>
      </c>
      <c r="D3" s="201" t="s">
        <v>257</v>
      </c>
      <c r="E3" s="201" t="s">
        <v>258</v>
      </c>
      <c r="F3" s="201" t="s">
        <v>259</v>
      </c>
      <c r="G3" s="201" t="s">
        <v>260</v>
      </c>
      <c r="H3" s="198"/>
      <c r="I3" s="198"/>
      <c r="J3" s="721" t="s">
        <v>141</v>
      </c>
      <c r="K3" s="693"/>
      <c r="L3" s="139" t="s">
        <v>60</v>
      </c>
      <c r="M3" s="198"/>
      <c r="N3" s="198"/>
      <c r="O3" s="198"/>
      <c r="P3" s="198"/>
      <c r="Q3" s="198"/>
      <c r="R3" s="198"/>
      <c r="S3" s="198"/>
      <c r="T3" s="198"/>
      <c r="U3" s="198"/>
      <c r="V3" s="198"/>
      <c r="W3" s="198"/>
      <c r="X3" s="198"/>
      <c r="Y3" s="198"/>
      <c r="Z3" s="198"/>
    </row>
    <row r="4" spans="1:26" ht="17">
      <c r="A4" s="202">
        <f>+IF('1_ENTREGA'!A8="","",'1_ENTREGA'!A8)</f>
        <v>1</v>
      </c>
      <c r="B4" s="203" t="str">
        <f t="shared" ref="B4:B18" si="0">IF(A4="","",VLOOKUP(A4,LISTA_OFERENTES,2,FALSE))</f>
        <v xml:space="preserve">SOLUTRONIC SAS </v>
      </c>
      <c r="C4" s="191" t="s">
        <v>36</v>
      </c>
      <c r="D4" s="191" t="s">
        <v>36</v>
      </c>
      <c r="E4" s="191" t="s">
        <v>36</v>
      </c>
      <c r="F4" s="191" t="s">
        <v>36</v>
      </c>
      <c r="G4" s="191" t="s">
        <v>36</v>
      </c>
      <c r="H4" s="198"/>
      <c r="I4" s="198"/>
      <c r="J4" s="57">
        <v>1</v>
      </c>
      <c r="K4" s="148" t="str">
        <f t="shared" ref="K4:K18" si="1">VLOOKUP(J4,LISTA_OFERENTES,2,FALSE)</f>
        <v xml:space="preserve">SOLUTRONIC SAS </v>
      </c>
      <c r="L4" s="148" t="str">
        <f>IF(AND(C4="CUMPLE",D4="CUMPLE",E4="CUMPLE",G4="CUMPLE"),"H",IF(OR(C4=0,D4=0,E4=0,G4=0)," ","NH"))</f>
        <v>H</v>
      </c>
      <c r="M4" s="198"/>
      <c r="N4" s="198"/>
      <c r="O4" s="198"/>
      <c r="P4" s="198"/>
      <c r="Q4" s="198"/>
      <c r="R4" s="198"/>
      <c r="S4" s="198"/>
      <c r="T4" s="198"/>
      <c r="U4" s="198"/>
      <c r="V4" s="198"/>
      <c r="W4" s="198"/>
      <c r="X4" s="198"/>
      <c r="Y4" s="198"/>
      <c r="Z4" s="198"/>
    </row>
    <row r="5" spans="1:26" ht="35.25" hidden="1" customHeight="1">
      <c r="A5" s="202">
        <f>+IF('1_ENTREGA'!A9="","",'1_ENTREGA'!A9)</f>
        <v>2</v>
      </c>
      <c r="B5" s="203">
        <f t="shared" si="0"/>
        <v>0</v>
      </c>
      <c r="C5" s="191"/>
      <c r="D5" s="191"/>
      <c r="E5" s="191"/>
      <c r="F5" s="191"/>
      <c r="G5" s="191"/>
      <c r="H5" s="198"/>
      <c r="I5" s="198"/>
      <c r="J5" s="57">
        <v>2</v>
      </c>
      <c r="K5" s="148">
        <f t="shared" si="1"/>
        <v>0</v>
      </c>
      <c r="L5" s="148" t="str">
        <f>IF(AND(C5="CUMPLE",D5="CUMPLE",E5="CUMPLE",G5="CUMPLE"),"H",IF(OR(C5=0,D5=0,E5=0,G5=0)," ","NH"))</f>
        <v xml:space="preserve"> </v>
      </c>
      <c r="M5" s="198"/>
      <c r="N5" s="198"/>
      <c r="O5" s="198"/>
      <c r="P5" s="198"/>
      <c r="Q5" s="198"/>
      <c r="R5" s="198"/>
      <c r="S5" s="198"/>
      <c r="T5" s="198"/>
      <c r="U5" s="198"/>
      <c r="V5" s="198"/>
      <c r="W5" s="198"/>
      <c r="X5" s="198"/>
      <c r="Y5" s="198"/>
      <c r="Z5" s="198"/>
    </row>
    <row r="6" spans="1:26" ht="20" hidden="1" customHeight="1">
      <c r="A6" s="202">
        <f>+IF('1_ENTREGA'!A10="","",'1_ENTREGA'!A10)</f>
        <v>3</v>
      </c>
      <c r="B6" s="203">
        <f t="shared" si="0"/>
        <v>0</v>
      </c>
      <c r="C6" s="191"/>
      <c r="D6" s="191"/>
      <c r="E6" s="191"/>
      <c r="F6" s="191"/>
      <c r="G6" s="191"/>
      <c r="H6" s="198"/>
      <c r="I6" s="198"/>
      <c r="J6" s="57">
        <v>3</v>
      </c>
      <c r="K6" s="148">
        <f t="shared" si="1"/>
        <v>0</v>
      </c>
      <c r="L6" s="148" t="str">
        <f t="shared" ref="L6:L11" si="2">IF(AND(C6="CUMPLE",D6="CUMPLE",E6="CUMPLE",G6="CUMPLE"),"H",IF(OR(C6=0,D6=0,E6=0,G6=0)," ","NH"))</f>
        <v xml:space="preserve"> </v>
      </c>
      <c r="M6" s="198"/>
      <c r="N6" s="198"/>
      <c r="O6" s="198"/>
      <c r="P6" s="198"/>
      <c r="Q6" s="198"/>
      <c r="R6" s="198"/>
      <c r="S6" s="198"/>
      <c r="T6" s="198"/>
      <c r="U6" s="198"/>
      <c r="V6" s="198"/>
      <c r="W6" s="198"/>
      <c r="X6" s="198"/>
      <c r="Y6" s="198"/>
      <c r="Z6" s="198"/>
    </row>
    <row r="7" spans="1:26" ht="20" hidden="1" customHeight="1">
      <c r="A7" s="202">
        <f>+IF('1_ENTREGA'!A11="","",'1_ENTREGA'!A11)</f>
        <v>4</v>
      </c>
      <c r="B7" s="203">
        <f t="shared" si="0"/>
        <v>0</v>
      </c>
      <c r="C7" s="191"/>
      <c r="D7" s="191"/>
      <c r="E7" s="191"/>
      <c r="F7" s="191"/>
      <c r="G7" s="191"/>
      <c r="H7" s="198"/>
      <c r="I7" s="198"/>
      <c r="J7" s="57">
        <v>4</v>
      </c>
      <c r="K7" s="148">
        <f t="shared" si="1"/>
        <v>0</v>
      </c>
      <c r="L7" s="148" t="str">
        <f t="shared" si="2"/>
        <v xml:space="preserve"> </v>
      </c>
      <c r="M7" s="198"/>
      <c r="N7" s="198"/>
      <c r="O7" s="198"/>
      <c r="P7" s="198"/>
      <c r="Q7" s="198"/>
      <c r="R7" s="198"/>
      <c r="S7" s="198"/>
      <c r="T7" s="198"/>
      <c r="U7" s="198"/>
      <c r="V7" s="198"/>
      <c r="W7" s="198"/>
      <c r="X7" s="198"/>
      <c r="Y7" s="198"/>
      <c r="Z7" s="198"/>
    </row>
    <row r="8" spans="1:26" ht="20" hidden="1" customHeight="1">
      <c r="A8" s="202">
        <f>+IF('1_ENTREGA'!A12="","",'1_ENTREGA'!A12)</f>
        <v>5</v>
      </c>
      <c r="B8" s="203">
        <f t="shared" si="0"/>
        <v>0</v>
      </c>
      <c r="C8" s="191"/>
      <c r="D8" s="191"/>
      <c r="E8" s="191"/>
      <c r="F8" s="191"/>
      <c r="G8" s="191"/>
      <c r="H8" s="198"/>
      <c r="I8" s="198"/>
      <c r="J8" s="57">
        <v>5</v>
      </c>
      <c r="K8" s="148">
        <f t="shared" si="1"/>
        <v>0</v>
      </c>
      <c r="L8" s="148" t="str">
        <f t="shared" si="2"/>
        <v xml:space="preserve"> </v>
      </c>
      <c r="M8" s="198"/>
      <c r="N8" s="198"/>
      <c r="O8" s="198"/>
      <c r="P8" s="198"/>
      <c r="Q8" s="198"/>
      <c r="R8" s="198"/>
      <c r="S8" s="198"/>
      <c r="T8" s="198"/>
      <c r="U8" s="198"/>
      <c r="V8" s="198"/>
      <c r="W8" s="198"/>
      <c r="X8" s="198"/>
      <c r="Y8" s="198"/>
      <c r="Z8" s="198"/>
    </row>
    <row r="9" spans="1:26" ht="20" hidden="1" customHeight="1">
      <c r="A9" s="202">
        <f>+IF('1_ENTREGA'!A13="","",'1_ENTREGA'!A13)</f>
        <v>6</v>
      </c>
      <c r="B9" s="203">
        <f t="shared" si="0"/>
        <v>0</v>
      </c>
      <c r="C9" s="191"/>
      <c r="D9" s="191"/>
      <c r="E9" s="191"/>
      <c r="F9" s="191"/>
      <c r="G9" s="191"/>
      <c r="H9" s="198"/>
      <c r="I9" s="198"/>
      <c r="J9" s="57">
        <v>6</v>
      </c>
      <c r="K9" s="148">
        <f t="shared" si="1"/>
        <v>0</v>
      </c>
      <c r="L9" s="148" t="str">
        <f t="shared" si="2"/>
        <v xml:space="preserve"> </v>
      </c>
      <c r="M9" s="198"/>
      <c r="N9" s="198"/>
      <c r="O9" s="198"/>
      <c r="P9" s="198"/>
      <c r="Q9" s="198"/>
      <c r="R9" s="198"/>
      <c r="S9" s="198"/>
      <c r="T9" s="198"/>
      <c r="U9" s="198"/>
      <c r="V9" s="198"/>
      <c r="W9" s="198"/>
      <c r="X9" s="198"/>
      <c r="Y9" s="198"/>
      <c r="Z9" s="198"/>
    </row>
    <row r="10" spans="1:26" ht="38.25" hidden="1" customHeight="1">
      <c r="A10" s="202">
        <f>+IF('1_ENTREGA'!A14="","",'1_ENTREGA'!A14)</f>
        <v>7</v>
      </c>
      <c r="B10" s="203">
        <f t="shared" si="0"/>
        <v>0</v>
      </c>
      <c r="C10" s="191"/>
      <c r="D10" s="191"/>
      <c r="E10" s="191"/>
      <c r="F10" s="191"/>
      <c r="G10" s="191"/>
      <c r="H10" s="198"/>
      <c r="I10" s="198"/>
      <c r="J10" s="57">
        <v>7</v>
      </c>
      <c r="K10" s="148">
        <f t="shared" si="1"/>
        <v>0</v>
      </c>
      <c r="L10" s="148" t="str">
        <f t="shared" si="2"/>
        <v xml:space="preserve"> </v>
      </c>
      <c r="M10" s="198"/>
      <c r="N10" s="198"/>
      <c r="O10" s="198"/>
      <c r="P10" s="198"/>
      <c r="Q10" s="198"/>
      <c r="R10" s="198"/>
      <c r="S10" s="198"/>
      <c r="T10" s="198"/>
      <c r="U10" s="198"/>
      <c r="V10" s="198"/>
      <c r="W10" s="198"/>
      <c r="X10" s="198"/>
      <c r="Y10" s="198"/>
      <c r="Z10" s="198"/>
    </row>
    <row r="11" spans="1:26" ht="33" hidden="1" customHeight="1">
      <c r="A11" s="202">
        <f>+IF('1_ENTREGA'!A15="","",'1_ENTREGA'!A15)</f>
        <v>8</v>
      </c>
      <c r="B11" s="203">
        <f t="shared" si="0"/>
        <v>0</v>
      </c>
      <c r="C11" s="191"/>
      <c r="D11" s="191"/>
      <c r="E11" s="191"/>
      <c r="F11" s="191"/>
      <c r="G11" s="191"/>
      <c r="H11" s="198"/>
      <c r="I11" s="198"/>
      <c r="J11" s="57">
        <v>8</v>
      </c>
      <c r="K11" s="148">
        <f t="shared" si="1"/>
        <v>0</v>
      </c>
      <c r="L11" s="148" t="str">
        <f t="shared" si="2"/>
        <v xml:space="preserve"> </v>
      </c>
      <c r="M11" s="198"/>
      <c r="N11" s="198"/>
      <c r="O11" s="198"/>
      <c r="P11" s="198"/>
      <c r="Q11" s="198"/>
      <c r="R11" s="198"/>
      <c r="S11" s="198"/>
      <c r="T11" s="198"/>
      <c r="U11" s="198"/>
      <c r="V11" s="198"/>
      <c r="W11" s="198"/>
      <c r="X11" s="198"/>
      <c r="Y11" s="198"/>
      <c r="Z11" s="198"/>
    </row>
    <row r="12" spans="1:26" ht="38.25" hidden="1" customHeight="1">
      <c r="A12" s="202">
        <f>+IF('1_ENTREGA'!A16="","",'1_ENTREGA'!A16)</f>
        <v>9</v>
      </c>
      <c r="B12" s="203">
        <f t="shared" si="0"/>
        <v>0</v>
      </c>
      <c r="C12" s="191"/>
      <c r="D12" s="191"/>
      <c r="E12" s="191"/>
      <c r="F12" s="191"/>
      <c r="G12" s="191"/>
      <c r="H12" s="198"/>
      <c r="I12" s="198"/>
      <c r="J12" s="57">
        <v>9</v>
      </c>
      <c r="K12" s="148">
        <f t="shared" si="1"/>
        <v>0</v>
      </c>
      <c r="L12" s="148" t="str">
        <f t="shared" ref="L12:L18" si="3">IF(AND(C12="CUMPLE",D12="CUMPLE",E12="CUMPLE",F12="CUMPLE",G12="CUMPLE"),"H",IF(OR(C12=0,D12=0,E12=0,F12=0,G12=0)," ","NH"))</f>
        <v xml:space="preserve"> </v>
      </c>
      <c r="M12" s="198"/>
      <c r="N12" s="198"/>
      <c r="O12" s="198"/>
      <c r="P12" s="198"/>
      <c r="Q12" s="198"/>
      <c r="R12" s="198"/>
      <c r="S12" s="198"/>
      <c r="T12" s="198"/>
      <c r="U12" s="198"/>
      <c r="V12" s="198"/>
      <c r="W12" s="198"/>
      <c r="X12" s="198"/>
      <c r="Y12" s="198"/>
      <c r="Z12" s="198"/>
    </row>
    <row r="13" spans="1:26" ht="38.25" hidden="1" customHeight="1">
      <c r="A13" s="202">
        <f>+IF('1_ENTREGA'!A17="","",'1_ENTREGA'!A17)</f>
        <v>10</v>
      </c>
      <c r="B13" s="203">
        <f t="shared" si="0"/>
        <v>0</v>
      </c>
      <c r="C13" s="191"/>
      <c r="D13" s="191"/>
      <c r="E13" s="191"/>
      <c r="F13" s="4"/>
      <c r="G13" s="191"/>
      <c r="H13" s="198"/>
      <c r="I13" s="198"/>
      <c r="J13" s="57">
        <v>10</v>
      </c>
      <c r="K13" s="148">
        <f t="shared" si="1"/>
        <v>0</v>
      </c>
      <c r="L13" s="148" t="str">
        <f t="shared" si="3"/>
        <v xml:space="preserve"> </v>
      </c>
      <c r="M13" s="198"/>
      <c r="N13" s="198"/>
      <c r="O13" s="198"/>
      <c r="P13" s="198"/>
      <c r="Q13" s="198"/>
      <c r="R13" s="198"/>
      <c r="S13" s="198"/>
      <c r="T13" s="198"/>
      <c r="U13" s="198"/>
      <c r="V13" s="198"/>
      <c r="W13" s="198"/>
      <c r="X13" s="198"/>
      <c r="Y13" s="198"/>
      <c r="Z13" s="198"/>
    </row>
    <row r="14" spans="1:26" ht="38.25" hidden="1" customHeight="1">
      <c r="A14" s="202">
        <f>+IF('1_ENTREGA'!A18="","",'1_ENTREGA'!A18)</f>
        <v>11</v>
      </c>
      <c r="B14" s="203">
        <f t="shared" si="0"/>
        <v>0</v>
      </c>
      <c r="C14" s="191"/>
      <c r="D14" s="191"/>
      <c r="E14" s="191"/>
      <c r="F14" s="191"/>
      <c r="G14" s="191"/>
      <c r="H14" s="198"/>
      <c r="I14" s="198"/>
      <c r="J14" s="57">
        <v>11</v>
      </c>
      <c r="K14" s="148">
        <f t="shared" si="1"/>
        <v>0</v>
      </c>
      <c r="L14" s="148" t="str">
        <f t="shared" si="3"/>
        <v xml:space="preserve"> </v>
      </c>
      <c r="M14" s="198"/>
      <c r="N14" s="198"/>
      <c r="O14" s="198"/>
      <c r="P14" s="198"/>
      <c r="Q14" s="198"/>
      <c r="R14" s="198"/>
      <c r="S14" s="198"/>
      <c r="T14" s="198"/>
      <c r="U14" s="198"/>
      <c r="V14" s="198"/>
      <c r="W14" s="198"/>
      <c r="X14" s="198"/>
      <c r="Y14" s="198"/>
      <c r="Z14" s="198"/>
    </row>
    <row r="15" spans="1:26" ht="38.25" hidden="1" customHeight="1">
      <c r="A15" s="202">
        <f>+IF('1_ENTREGA'!A19="","",'1_ENTREGA'!A19)</f>
        <v>12</v>
      </c>
      <c r="B15" s="203">
        <f t="shared" si="0"/>
        <v>0</v>
      </c>
      <c r="C15" s="191"/>
      <c r="D15" s="191"/>
      <c r="E15" s="191"/>
      <c r="F15" s="191"/>
      <c r="G15" s="191"/>
      <c r="H15" s="198"/>
      <c r="I15" s="198"/>
      <c r="J15" s="57">
        <v>12</v>
      </c>
      <c r="K15" s="148">
        <f t="shared" si="1"/>
        <v>0</v>
      </c>
      <c r="L15" s="148" t="str">
        <f t="shared" si="3"/>
        <v xml:space="preserve"> </v>
      </c>
      <c r="M15" s="198"/>
      <c r="N15" s="198"/>
      <c r="O15" s="198"/>
      <c r="P15" s="198"/>
      <c r="Q15" s="198"/>
      <c r="R15" s="198"/>
      <c r="S15" s="198"/>
      <c r="T15" s="198"/>
      <c r="U15" s="198"/>
      <c r="V15" s="198"/>
      <c r="W15" s="198"/>
      <c r="X15" s="198"/>
      <c r="Y15" s="198"/>
      <c r="Z15" s="198"/>
    </row>
    <row r="16" spans="1:26" ht="38.25" hidden="1" customHeight="1">
      <c r="A16" s="202">
        <f>+IF('1_ENTREGA'!A20="","",'1_ENTREGA'!A20)</f>
        <v>13</v>
      </c>
      <c r="B16" s="203">
        <f t="shared" si="0"/>
        <v>0</v>
      </c>
      <c r="C16" s="191"/>
      <c r="D16" s="191"/>
      <c r="E16" s="191"/>
      <c r="F16" s="191"/>
      <c r="G16" s="191"/>
      <c r="H16" s="198"/>
      <c r="I16" s="198"/>
      <c r="J16" s="57">
        <v>13</v>
      </c>
      <c r="K16" s="148">
        <f t="shared" si="1"/>
        <v>0</v>
      </c>
      <c r="L16" s="148" t="str">
        <f t="shared" si="3"/>
        <v xml:space="preserve"> </v>
      </c>
      <c r="M16" s="198"/>
      <c r="N16" s="198"/>
      <c r="O16" s="198"/>
      <c r="P16" s="198"/>
      <c r="Q16" s="198"/>
      <c r="R16" s="198"/>
      <c r="S16" s="198"/>
      <c r="T16" s="198"/>
      <c r="U16" s="198"/>
      <c r="V16" s="198"/>
      <c r="W16" s="198"/>
      <c r="X16" s="198"/>
      <c r="Y16" s="198"/>
      <c r="Z16" s="198"/>
    </row>
    <row r="17" spans="1:26" ht="38.25" hidden="1" customHeight="1">
      <c r="A17" s="202">
        <f>+IF('1_ENTREGA'!A21="","",'1_ENTREGA'!A21)</f>
        <v>14</v>
      </c>
      <c r="B17" s="203">
        <f t="shared" si="0"/>
        <v>0</v>
      </c>
      <c r="C17" s="191"/>
      <c r="D17" s="191"/>
      <c r="E17" s="191"/>
      <c r="F17" s="191"/>
      <c r="G17" s="191"/>
      <c r="H17" s="198"/>
      <c r="I17" s="198"/>
      <c r="J17" s="57">
        <v>14</v>
      </c>
      <c r="K17" s="148">
        <f t="shared" si="1"/>
        <v>0</v>
      </c>
      <c r="L17" s="148" t="str">
        <f t="shared" si="3"/>
        <v xml:space="preserve"> </v>
      </c>
      <c r="M17" s="198"/>
      <c r="N17" s="198"/>
      <c r="O17" s="198"/>
      <c r="P17" s="198"/>
      <c r="Q17" s="198"/>
      <c r="R17" s="198"/>
      <c r="S17" s="198"/>
      <c r="T17" s="198"/>
      <c r="U17" s="198"/>
      <c r="V17" s="198"/>
      <c r="W17" s="198"/>
      <c r="X17" s="198"/>
      <c r="Y17" s="198"/>
      <c r="Z17" s="198"/>
    </row>
    <row r="18" spans="1:26" ht="38.25" hidden="1" customHeight="1">
      <c r="A18" s="202">
        <f>+IF('1_ENTREGA'!A22="","",'1_ENTREGA'!A22)</f>
        <v>15</v>
      </c>
      <c r="B18" s="203">
        <f t="shared" si="0"/>
        <v>0</v>
      </c>
      <c r="C18" s="191"/>
      <c r="D18" s="191"/>
      <c r="E18" s="191"/>
      <c r="F18" s="191"/>
      <c r="G18" s="191"/>
      <c r="H18" s="198"/>
      <c r="I18" s="198"/>
      <c r="J18" s="57">
        <v>15</v>
      </c>
      <c r="K18" s="148">
        <f t="shared" si="1"/>
        <v>0</v>
      </c>
      <c r="L18" s="148" t="str">
        <f t="shared" si="3"/>
        <v xml:space="preserve"> </v>
      </c>
      <c r="M18" s="198"/>
      <c r="N18" s="198"/>
      <c r="O18" s="198"/>
      <c r="P18" s="198"/>
      <c r="Q18" s="198"/>
      <c r="R18" s="198"/>
      <c r="S18" s="198"/>
      <c r="T18" s="198"/>
      <c r="U18" s="198"/>
      <c r="V18" s="198"/>
      <c r="W18" s="198"/>
      <c r="X18" s="198"/>
      <c r="Y18" s="198"/>
      <c r="Z18" s="198"/>
    </row>
    <row r="19" spans="1:26" ht="12.75" customHeight="1">
      <c r="A19" s="198"/>
      <c r="B19" s="198"/>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row>
    <row r="20" spans="1:26" ht="12.75" customHeight="1">
      <c r="A20" s="198"/>
      <c r="B20" s="198"/>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row>
    <row r="21" spans="1:26" ht="12.75" customHeight="1">
      <c r="A21" s="198"/>
      <c r="B21" s="198"/>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row>
    <row r="22" spans="1:26" ht="12.75" customHeight="1">
      <c r="A22" s="198"/>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row>
    <row r="23" spans="1:26" ht="12.75" customHeight="1">
      <c r="A23" s="198"/>
      <c r="B23" s="198"/>
      <c r="C23" s="198"/>
      <c r="D23" s="198"/>
      <c r="E23" s="198"/>
      <c r="F23" s="198"/>
      <c r="G23" s="198"/>
      <c r="H23" s="198"/>
      <c r="I23" s="198"/>
      <c r="J23" s="198"/>
      <c r="K23" s="198"/>
      <c r="L23" s="198"/>
      <c r="M23" s="198"/>
      <c r="N23" s="198"/>
      <c r="O23" s="198"/>
      <c r="P23" s="198"/>
      <c r="Q23" s="198"/>
      <c r="R23" s="198"/>
      <c r="S23" s="198"/>
      <c r="T23" s="198"/>
      <c r="U23" s="198"/>
      <c r="V23" s="198"/>
      <c r="W23" s="198"/>
      <c r="X23" s="198"/>
      <c r="Y23" s="198"/>
      <c r="Z23" s="198"/>
    </row>
    <row r="24" spans="1:26" ht="12.75" customHeight="1">
      <c r="A24" s="198"/>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row>
    <row r="25" spans="1:26" ht="12.75" customHeight="1">
      <c r="A25" s="198"/>
      <c r="B25" s="198"/>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row>
    <row r="26" spans="1:26" ht="12.75" customHeight="1">
      <c r="A26" s="198"/>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row>
    <row r="27" spans="1:26" ht="12.75" customHeight="1">
      <c r="A27" s="198"/>
      <c r="B27" s="198"/>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row>
    <row r="28" spans="1:26" ht="12.75" customHeight="1">
      <c r="A28" s="198"/>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row>
    <row r="29" spans="1:26" ht="12.75" customHeight="1">
      <c r="A29" s="198"/>
      <c r="B29" s="198"/>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row>
    <row r="30" spans="1:26" ht="12.75" customHeight="1">
      <c r="A30" s="198"/>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row>
    <row r="31" spans="1:26" ht="12.75" customHeight="1">
      <c r="A31" s="198"/>
      <c r="B31" s="198"/>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row>
    <row r="32" spans="1:26" ht="12.75" customHeight="1">
      <c r="A32" s="198"/>
      <c r="B32" s="198"/>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row>
    <row r="33" spans="1:26" ht="12.75" customHeight="1">
      <c r="A33" s="198"/>
      <c r="B33" s="198"/>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row>
    <row r="34" spans="1:26" ht="12.75" customHeight="1">
      <c r="A34" s="198"/>
      <c r="B34" s="198"/>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row>
    <row r="35" spans="1:26" ht="12.75" customHeight="1">
      <c r="A35" s="198"/>
      <c r="B35" s="198"/>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row>
    <row r="36" spans="1:26" ht="12.75" customHeight="1">
      <c r="A36" s="198"/>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row>
    <row r="37" spans="1:26" ht="12.75" customHeight="1">
      <c r="A37" s="198"/>
      <c r="B37" s="198"/>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row>
    <row r="38" spans="1:26" ht="12.75" customHeight="1">
      <c r="A38" s="198"/>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row>
    <row r="39" spans="1:26" ht="12.75" customHeight="1">
      <c r="A39" s="198"/>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row>
    <row r="40" spans="1:26" ht="12.75" customHeight="1">
      <c r="A40" s="198"/>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row>
    <row r="41" spans="1:26" ht="12.75" customHeight="1">
      <c r="A41" s="198"/>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row>
    <row r="42" spans="1:26" ht="12.75" customHeight="1">
      <c r="A42" s="198"/>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row>
    <row r="43" spans="1:26" ht="12.75" customHeight="1">
      <c r="A43" s="198"/>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row>
    <row r="44" spans="1:26" ht="12.75" customHeight="1">
      <c r="A44" s="198"/>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row>
    <row r="45" spans="1:26" ht="12.75" customHeight="1">
      <c r="A45" s="198"/>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row>
    <row r="46" spans="1:26" ht="12.75" customHeight="1">
      <c r="A46" s="198"/>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row>
    <row r="47" spans="1:26" ht="12.75" customHeight="1">
      <c r="A47" s="198"/>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row>
    <row r="48" spans="1:26" ht="12.75" customHeight="1">
      <c r="A48" s="198"/>
      <c r="B48" s="198"/>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row>
    <row r="49" spans="1:26" ht="12.75" customHeight="1">
      <c r="A49" s="198"/>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row>
    <row r="50" spans="1:26" ht="12.75" customHeight="1">
      <c r="A50" s="198"/>
      <c r="B50" s="198"/>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row>
    <row r="51" spans="1:26" ht="12.75" customHeight="1">
      <c r="A51" s="198"/>
      <c r="B51" s="198"/>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row>
    <row r="52" spans="1:26" ht="12.75" customHeight="1">
      <c r="A52" s="198"/>
      <c r="B52" s="198"/>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row>
    <row r="53" spans="1:26" ht="12.75" customHeight="1">
      <c r="A53" s="198"/>
      <c r="B53" s="198"/>
      <c r="C53" s="198"/>
      <c r="D53" s="198"/>
      <c r="E53" s="198"/>
      <c r="F53" s="198"/>
      <c r="G53" s="198"/>
      <c r="H53" s="198"/>
      <c r="I53" s="198"/>
      <c r="J53" s="198"/>
      <c r="K53" s="198"/>
      <c r="L53" s="198"/>
      <c r="M53" s="198"/>
      <c r="N53" s="198"/>
      <c r="O53" s="198"/>
      <c r="P53" s="198"/>
      <c r="Q53" s="198"/>
      <c r="R53" s="198"/>
      <c r="S53" s="198"/>
      <c r="T53" s="198"/>
      <c r="U53" s="198"/>
      <c r="V53" s="198"/>
      <c r="W53" s="198"/>
      <c r="X53" s="198"/>
      <c r="Y53" s="198"/>
      <c r="Z53" s="198"/>
    </row>
    <row r="54" spans="1:26" ht="12.75" customHeight="1">
      <c r="A54" s="198"/>
      <c r="B54" s="198"/>
      <c r="C54" s="198"/>
      <c r="D54" s="198"/>
      <c r="E54" s="198"/>
      <c r="F54" s="198"/>
      <c r="G54" s="198"/>
      <c r="H54" s="198"/>
      <c r="I54" s="198"/>
      <c r="J54" s="198"/>
      <c r="K54" s="198"/>
      <c r="L54" s="198"/>
      <c r="M54" s="198"/>
      <c r="N54" s="198"/>
      <c r="O54" s="198"/>
      <c r="P54" s="198"/>
      <c r="Q54" s="198"/>
      <c r="R54" s="198"/>
      <c r="S54" s="198"/>
      <c r="T54" s="198"/>
      <c r="U54" s="198"/>
      <c r="V54" s="198"/>
      <c r="W54" s="198"/>
      <c r="X54" s="198"/>
      <c r="Y54" s="198"/>
      <c r="Z54" s="198"/>
    </row>
    <row r="55" spans="1:26" ht="12.75" customHeight="1">
      <c r="A55" s="198"/>
      <c r="B55" s="198"/>
      <c r="C55" s="198"/>
      <c r="D55" s="198"/>
      <c r="E55" s="198"/>
      <c r="F55" s="198"/>
      <c r="G55" s="198"/>
      <c r="H55" s="198"/>
      <c r="I55" s="198"/>
      <c r="J55" s="198"/>
      <c r="K55" s="198"/>
      <c r="L55" s="198"/>
      <c r="M55" s="198"/>
      <c r="N55" s="198"/>
      <c r="O55" s="198"/>
      <c r="P55" s="198"/>
      <c r="Q55" s="198"/>
      <c r="R55" s="198"/>
      <c r="S55" s="198"/>
      <c r="T55" s="198"/>
      <c r="U55" s="198"/>
      <c r="V55" s="198"/>
      <c r="W55" s="198"/>
      <c r="X55" s="198"/>
      <c r="Y55" s="198"/>
      <c r="Z55" s="198"/>
    </row>
    <row r="56" spans="1:26" ht="12.75" customHeight="1">
      <c r="A56" s="198"/>
      <c r="B56" s="198"/>
      <c r="C56" s="198"/>
      <c r="D56" s="198"/>
      <c r="E56" s="198"/>
      <c r="F56" s="198"/>
      <c r="G56" s="198"/>
      <c r="H56" s="198"/>
      <c r="I56" s="198"/>
      <c r="J56" s="198"/>
      <c r="K56" s="198"/>
      <c r="L56" s="198"/>
      <c r="M56" s="198"/>
      <c r="N56" s="198"/>
      <c r="O56" s="198"/>
      <c r="P56" s="198"/>
      <c r="Q56" s="198"/>
      <c r="R56" s="198"/>
      <c r="S56" s="198"/>
      <c r="T56" s="198"/>
      <c r="U56" s="198"/>
      <c r="V56" s="198"/>
      <c r="W56" s="198"/>
      <c r="X56" s="198"/>
      <c r="Y56" s="198"/>
      <c r="Z56" s="198"/>
    </row>
    <row r="57" spans="1:26" ht="12.75" customHeight="1">
      <c r="A57" s="198"/>
      <c r="B57" s="198"/>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row>
    <row r="58" spans="1:26" ht="12.75" customHeight="1">
      <c r="A58" s="198"/>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row>
    <row r="59" spans="1:26" ht="12.75" customHeight="1">
      <c r="A59" s="198"/>
      <c r="B59" s="198"/>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row>
    <row r="60" spans="1:26" ht="12.75" customHeight="1">
      <c r="A60" s="198"/>
      <c r="B60" s="198"/>
      <c r="C60" s="198"/>
      <c r="D60" s="198"/>
      <c r="E60" s="198"/>
      <c r="F60" s="198"/>
      <c r="G60" s="198"/>
      <c r="H60" s="198"/>
      <c r="I60" s="198"/>
      <c r="J60" s="198"/>
      <c r="K60" s="198"/>
      <c r="L60" s="198"/>
      <c r="M60" s="198"/>
      <c r="N60" s="198"/>
      <c r="O60" s="198"/>
      <c r="P60" s="198"/>
      <c r="Q60" s="198"/>
      <c r="R60" s="198"/>
      <c r="S60" s="198"/>
      <c r="T60" s="198"/>
      <c r="U60" s="198"/>
      <c r="V60" s="198"/>
      <c r="W60" s="198"/>
      <c r="X60" s="198"/>
      <c r="Y60" s="198"/>
      <c r="Z60" s="198"/>
    </row>
    <row r="61" spans="1:26" ht="12.75" customHeight="1">
      <c r="A61" s="198"/>
      <c r="B61" s="198"/>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row>
    <row r="62" spans="1:26" ht="12.75" customHeight="1">
      <c r="A62" s="198"/>
      <c r="B62" s="198"/>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row>
    <row r="63" spans="1:26" ht="12.75" customHeight="1">
      <c r="A63" s="198"/>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row>
    <row r="64" spans="1:26" ht="12.75" customHeight="1">
      <c r="A64" s="198"/>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row>
    <row r="65" spans="1:26" ht="12.75" customHeight="1">
      <c r="A65" s="198"/>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row>
    <row r="66" spans="1:26" ht="12.75" customHeight="1">
      <c r="A66" s="198"/>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row>
    <row r="67" spans="1:26" ht="12.75" customHeight="1">
      <c r="A67" s="198"/>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row>
    <row r="68" spans="1:26" ht="12.75" customHeight="1">
      <c r="A68" s="198"/>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row>
    <row r="69" spans="1:26" ht="12.75" customHeight="1">
      <c r="A69" s="198"/>
      <c r="B69" s="198"/>
      <c r="C69" s="198"/>
      <c r="D69" s="198"/>
      <c r="E69" s="198"/>
      <c r="F69" s="198"/>
      <c r="G69" s="198"/>
      <c r="H69" s="198"/>
      <c r="I69" s="198"/>
      <c r="J69" s="198"/>
      <c r="K69" s="198"/>
      <c r="L69" s="198"/>
      <c r="M69" s="198"/>
      <c r="N69" s="198"/>
      <c r="O69" s="198"/>
      <c r="P69" s="198"/>
      <c r="Q69" s="198"/>
      <c r="R69" s="198"/>
      <c r="S69" s="198"/>
      <c r="T69" s="198"/>
      <c r="U69" s="198"/>
      <c r="V69" s="198"/>
      <c r="W69" s="198"/>
      <c r="X69" s="198"/>
      <c r="Y69" s="198"/>
      <c r="Z69" s="198"/>
    </row>
    <row r="70" spans="1:26" ht="12.75" customHeight="1">
      <c r="A70" s="198"/>
      <c r="B70" s="198"/>
      <c r="C70" s="198"/>
      <c r="D70" s="198"/>
      <c r="E70" s="198"/>
      <c r="F70" s="198"/>
      <c r="G70" s="198"/>
      <c r="H70" s="198"/>
      <c r="I70" s="198"/>
      <c r="J70" s="198"/>
      <c r="K70" s="198"/>
      <c r="L70" s="198"/>
      <c r="M70" s="198"/>
      <c r="N70" s="198"/>
      <c r="O70" s="198"/>
      <c r="P70" s="198"/>
      <c r="Q70" s="198"/>
      <c r="R70" s="198"/>
      <c r="S70" s="198"/>
      <c r="T70" s="198"/>
      <c r="U70" s="198"/>
      <c r="V70" s="198"/>
      <c r="W70" s="198"/>
      <c r="X70" s="198"/>
      <c r="Y70" s="198"/>
      <c r="Z70" s="198"/>
    </row>
    <row r="71" spans="1:26" ht="12.75" customHeight="1">
      <c r="A71" s="198"/>
      <c r="B71" s="198"/>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row>
    <row r="72" spans="1:26" ht="12.75" customHeight="1">
      <c r="A72" s="198"/>
      <c r="B72" s="198"/>
      <c r="C72" s="198"/>
      <c r="D72" s="198"/>
      <c r="E72" s="198"/>
      <c r="F72" s="198"/>
      <c r="G72" s="198"/>
      <c r="H72" s="198"/>
      <c r="I72" s="198"/>
      <c r="J72" s="198"/>
      <c r="K72" s="198"/>
      <c r="L72" s="198"/>
      <c r="M72" s="198"/>
      <c r="N72" s="198"/>
      <c r="O72" s="198"/>
      <c r="P72" s="198"/>
      <c r="Q72" s="198"/>
      <c r="R72" s="198"/>
      <c r="S72" s="198"/>
      <c r="T72" s="198"/>
      <c r="U72" s="198"/>
      <c r="V72" s="198"/>
      <c r="W72" s="198"/>
      <c r="X72" s="198"/>
      <c r="Y72" s="198"/>
      <c r="Z72" s="198"/>
    </row>
    <row r="73" spans="1:26" ht="12.75" customHeight="1">
      <c r="A73" s="198"/>
      <c r="B73" s="198"/>
      <c r="C73" s="198"/>
      <c r="D73" s="198"/>
      <c r="E73" s="198"/>
      <c r="F73" s="198"/>
      <c r="G73" s="198"/>
      <c r="H73" s="198"/>
      <c r="I73" s="198"/>
      <c r="J73" s="198"/>
      <c r="K73" s="198"/>
      <c r="L73" s="198"/>
      <c r="M73" s="198"/>
      <c r="N73" s="198"/>
      <c r="O73" s="198"/>
      <c r="P73" s="198"/>
      <c r="Q73" s="198"/>
      <c r="R73" s="198"/>
      <c r="S73" s="198"/>
      <c r="T73" s="198"/>
      <c r="U73" s="198"/>
      <c r="V73" s="198"/>
      <c r="W73" s="198"/>
      <c r="X73" s="198"/>
      <c r="Y73" s="198"/>
      <c r="Z73" s="198"/>
    </row>
    <row r="74" spans="1:26" ht="12.75" customHeight="1">
      <c r="A74" s="198"/>
      <c r="B74" s="198"/>
      <c r="C74" s="198"/>
      <c r="D74" s="198"/>
      <c r="E74" s="198"/>
      <c r="F74" s="198"/>
      <c r="G74" s="198"/>
      <c r="H74" s="198"/>
      <c r="I74" s="198"/>
      <c r="J74" s="198"/>
      <c r="K74" s="198"/>
      <c r="L74" s="198"/>
      <c r="M74" s="198"/>
      <c r="N74" s="198"/>
      <c r="O74" s="198"/>
      <c r="P74" s="198"/>
      <c r="Q74" s="198"/>
      <c r="R74" s="198"/>
      <c r="S74" s="198"/>
      <c r="T74" s="198"/>
      <c r="U74" s="198"/>
      <c r="V74" s="198"/>
      <c r="W74" s="198"/>
      <c r="X74" s="198"/>
      <c r="Y74" s="198"/>
      <c r="Z74" s="198"/>
    </row>
    <row r="75" spans="1:26" ht="12.75" customHeight="1">
      <c r="A75" s="198"/>
      <c r="B75" s="198"/>
      <c r="C75" s="198"/>
      <c r="D75" s="198"/>
      <c r="E75" s="198"/>
      <c r="F75" s="198"/>
      <c r="G75" s="198"/>
      <c r="H75" s="198"/>
      <c r="I75" s="198"/>
      <c r="J75" s="198"/>
      <c r="K75" s="198"/>
      <c r="L75" s="198"/>
      <c r="M75" s="198"/>
      <c r="N75" s="198"/>
      <c r="O75" s="198"/>
      <c r="P75" s="198"/>
      <c r="Q75" s="198"/>
      <c r="R75" s="198"/>
      <c r="S75" s="198"/>
      <c r="T75" s="198"/>
      <c r="U75" s="198"/>
      <c r="V75" s="198"/>
      <c r="W75" s="198"/>
      <c r="X75" s="198"/>
      <c r="Y75" s="198"/>
      <c r="Z75" s="198"/>
    </row>
    <row r="76" spans="1:26" ht="12.75" customHeight="1">
      <c r="A76" s="198"/>
      <c r="B76" s="198"/>
      <c r="C76" s="198"/>
      <c r="D76" s="198"/>
      <c r="E76" s="198"/>
      <c r="F76" s="198"/>
      <c r="G76" s="198"/>
      <c r="H76" s="198"/>
      <c r="I76" s="198"/>
      <c r="J76" s="198"/>
      <c r="K76" s="198"/>
      <c r="L76" s="198"/>
      <c r="M76" s="198"/>
      <c r="N76" s="198"/>
      <c r="O76" s="198"/>
      <c r="P76" s="198"/>
      <c r="Q76" s="198"/>
      <c r="R76" s="198"/>
      <c r="S76" s="198"/>
      <c r="T76" s="198"/>
      <c r="U76" s="198"/>
      <c r="V76" s="198"/>
      <c r="W76" s="198"/>
      <c r="X76" s="198"/>
      <c r="Y76" s="198"/>
      <c r="Z76" s="198"/>
    </row>
    <row r="77" spans="1:26" ht="12.75" customHeight="1">
      <c r="A77" s="198"/>
      <c r="B77" s="198"/>
      <c r="C77" s="198"/>
      <c r="D77" s="198"/>
      <c r="E77" s="198"/>
      <c r="F77" s="198"/>
      <c r="G77" s="198"/>
      <c r="H77" s="198"/>
      <c r="I77" s="198"/>
      <c r="J77" s="198"/>
      <c r="K77" s="198"/>
      <c r="L77" s="198"/>
      <c r="M77" s="198"/>
      <c r="N77" s="198"/>
      <c r="O77" s="198"/>
      <c r="P77" s="198"/>
      <c r="Q77" s="198"/>
      <c r="R77" s="198"/>
      <c r="S77" s="198"/>
      <c r="T77" s="198"/>
      <c r="U77" s="198"/>
      <c r="V77" s="198"/>
      <c r="W77" s="198"/>
      <c r="X77" s="198"/>
      <c r="Y77" s="198"/>
      <c r="Z77" s="198"/>
    </row>
    <row r="78" spans="1:26" ht="12.75" customHeight="1">
      <c r="A78" s="198"/>
      <c r="B78" s="198"/>
      <c r="C78" s="198"/>
      <c r="D78" s="198"/>
      <c r="E78" s="198"/>
      <c r="F78" s="198"/>
      <c r="G78" s="198"/>
      <c r="H78" s="198"/>
      <c r="I78" s="198"/>
      <c r="J78" s="198"/>
      <c r="K78" s="198"/>
      <c r="L78" s="198"/>
      <c r="M78" s="198"/>
      <c r="N78" s="198"/>
      <c r="O78" s="198"/>
      <c r="P78" s="198"/>
      <c r="Q78" s="198"/>
      <c r="R78" s="198"/>
      <c r="S78" s="198"/>
      <c r="T78" s="198"/>
      <c r="U78" s="198"/>
      <c r="V78" s="198"/>
      <c r="W78" s="198"/>
      <c r="X78" s="198"/>
      <c r="Y78" s="198"/>
      <c r="Z78" s="198"/>
    </row>
    <row r="79" spans="1:26" ht="12.75" customHeight="1">
      <c r="A79" s="198"/>
      <c r="B79" s="198"/>
      <c r="C79" s="198"/>
      <c r="D79" s="198"/>
      <c r="E79" s="198"/>
      <c r="F79" s="198"/>
      <c r="G79" s="198"/>
      <c r="H79" s="198"/>
      <c r="I79" s="198"/>
      <c r="J79" s="198"/>
      <c r="K79" s="198"/>
      <c r="L79" s="198"/>
      <c r="M79" s="198"/>
      <c r="N79" s="198"/>
      <c r="O79" s="198"/>
      <c r="P79" s="198"/>
      <c r="Q79" s="198"/>
      <c r="R79" s="198"/>
      <c r="S79" s="198"/>
      <c r="T79" s="198"/>
      <c r="U79" s="198"/>
      <c r="V79" s="198"/>
      <c r="W79" s="198"/>
      <c r="X79" s="198"/>
      <c r="Y79" s="198"/>
      <c r="Z79" s="198"/>
    </row>
    <row r="80" spans="1:26" ht="12.75" customHeight="1">
      <c r="A80" s="198"/>
      <c r="B80" s="198"/>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row>
    <row r="81" spans="1:26" ht="12.75" customHeight="1">
      <c r="A81" s="198"/>
      <c r="B81" s="198"/>
      <c r="C81" s="198"/>
      <c r="D81" s="198"/>
      <c r="E81" s="198"/>
      <c r="F81" s="198"/>
      <c r="G81" s="198"/>
      <c r="H81" s="198"/>
      <c r="I81" s="198"/>
      <c r="J81" s="198"/>
      <c r="K81" s="198"/>
      <c r="L81" s="198"/>
      <c r="M81" s="198"/>
      <c r="N81" s="198"/>
      <c r="O81" s="198"/>
      <c r="P81" s="198"/>
      <c r="Q81" s="198"/>
      <c r="R81" s="198"/>
      <c r="S81" s="198"/>
      <c r="T81" s="198"/>
      <c r="U81" s="198"/>
      <c r="V81" s="198"/>
      <c r="W81" s="198"/>
      <c r="X81" s="198"/>
      <c r="Y81" s="198"/>
      <c r="Z81" s="198"/>
    </row>
    <row r="82" spans="1:26" ht="12.75" customHeight="1">
      <c r="A82" s="198"/>
      <c r="B82" s="198"/>
      <c r="C82" s="198"/>
      <c r="D82" s="198"/>
      <c r="E82" s="198"/>
      <c r="F82" s="198"/>
      <c r="G82" s="198"/>
      <c r="H82" s="198"/>
      <c r="I82" s="198"/>
      <c r="J82" s="198"/>
      <c r="K82" s="198"/>
      <c r="L82" s="198"/>
      <c r="M82" s="198"/>
      <c r="N82" s="198"/>
      <c r="O82" s="198"/>
      <c r="P82" s="198"/>
      <c r="Q82" s="198"/>
      <c r="R82" s="198"/>
      <c r="S82" s="198"/>
      <c r="T82" s="198"/>
      <c r="U82" s="198"/>
      <c r="V82" s="198"/>
      <c r="W82" s="198"/>
      <c r="X82" s="198"/>
      <c r="Y82" s="198"/>
      <c r="Z82" s="198"/>
    </row>
    <row r="83" spans="1:26" ht="12.75" customHeight="1">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c r="Y83" s="198"/>
      <c r="Z83" s="198"/>
    </row>
    <row r="84" spans="1:26" ht="12.75" customHeight="1">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row>
    <row r="85" spans="1:26" ht="12.75" customHeight="1">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row>
    <row r="86" spans="1:26" ht="12.75" customHeight="1">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row>
    <row r="87" spans="1:26" ht="12.75" customHeight="1">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row>
    <row r="88" spans="1:26" ht="12.75" customHeight="1">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c r="Y88" s="198"/>
      <c r="Z88" s="198"/>
    </row>
    <row r="89" spans="1:26" ht="12.75" customHeight="1">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c r="Y89" s="198"/>
      <c r="Z89" s="198"/>
    </row>
    <row r="90" spans="1:26" ht="12.75" customHeight="1">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row>
    <row r="91" spans="1:26" ht="12.75" customHeight="1">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row>
    <row r="92" spans="1:26" ht="12.75" customHeight="1">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row>
    <row r="93" spans="1:26" ht="12.75" customHeight="1">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row>
    <row r="94" spans="1:26" ht="12.75" customHeight="1">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row>
    <row r="95" spans="1:26" ht="12.75" customHeight="1">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row>
    <row r="96" spans="1:26" ht="12.75" customHeight="1">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row>
    <row r="97" spans="1:26" ht="12.75" customHeight="1">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row>
    <row r="98" spans="1:26" ht="12.75" customHeight="1">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row>
    <row r="99" spans="1:26" ht="12.75" customHeight="1">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2.75" customHeight="1">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2.75" customHeight="1">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2.75" customHeight="1">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2.75" customHeight="1">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2.75" customHeight="1">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2.75" customHeight="1">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2.75" customHeight="1">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2.75" customHeight="1">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2.75" customHeight="1">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2.75" customHeight="1">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2.75" customHeight="1">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2.75" customHeight="1">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2.75" customHeight="1">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2.75" customHeight="1">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2.75" customHeight="1">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2.75" customHeight="1">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2.75" customHeight="1">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2.75" customHeight="1">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2.75" customHeight="1">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2.75" customHeight="1">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2.75" customHeight="1">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2.75" customHeight="1">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2.75" customHeight="1">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2.75" customHeight="1">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2.75" customHeight="1">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2.75" customHeight="1">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2.75" customHeight="1">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2.75" customHeight="1">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2.75" customHeight="1">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2.75" customHeight="1">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2.75" customHeight="1">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2.75" customHeight="1">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2.75" customHeight="1">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2.75" customHeight="1">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2.75" customHeight="1">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2.75" customHeight="1">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2.75" customHeight="1">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2.75" customHeight="1">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2.75" customHeight="1">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2.75" customHeight="1">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2.75" customHeight="1">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2.75" customHeight="1">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2.75" customHeight="1">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2.75" customHeight="1">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2.75" customHeight="1">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2.75" customHeight="1">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2.75" customHeight="1">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2.75" customHeight="1">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2.75" customHeight="1">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2.75" customHeight="1">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2.75" customHeight="1">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2.75" customHeight="1">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2.75" customHeight="1">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2.75" customHeight="1">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2.75" customHeight="1">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2.75" customHeight="1">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2.75" customHeight="1">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2.75" customHeight="1">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2.75" customHeight="1">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2.75" customHeight="1">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2.75" customHeight="1">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2.75" customHeight="1">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2.75" customHeight="1">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2.75" customHeight="1">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2.75" customHeight="1">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2.75" customHeight="1">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2.75" customHeight="1">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2.75" customHeight="1">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2.75" customHeight="1">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2.75" customHeight="1">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2.75" customHeight="1">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2.75" customHeight="1">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2.75" customHeight="1">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2.75" customHeight="1">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2.75" customHeight="1">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2.75" customHeight="1">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2.75" customHeight="1">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2.75" customHeight="1">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2.75" customHeight="1">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2.75" customHeight="1">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2.75" customHeight="1">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2.75" customHeight="1">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2.75" customHeight="1">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2.75" customHeight="1">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2.75" customHeight="1">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2.75" customHeight="1">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2.75" customHeight="1">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2.75" customHeight="1">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2.75" customHeight="1">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2.75" customHeight="1">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2.75" customHeight="1">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2.75" customHeight="1">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2.75" customHeight="1">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2.75" customHeight="1">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2.75" customHeight="1">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2.75" customHeight="1">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2.75" customHeight="1">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2.75" customHeight="1">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2.75" customHeight="1">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2.75" customHeight="1">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2.75" customHeight="1">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2.75" customHeight="1">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2.75" customHeight="1">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2.75" customHeight="1">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2.75" customHeight="1">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2.75" customHeight="1">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2.75" customHeight="1">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2.75" customHeight="1">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2.75" customHeight="1">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2.75" customHeight="1">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2.75" customHeight="1">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2.75" customHeight="1">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2.75" customHeight="1">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2.75" customHeight="1">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2.75" customHeight="1">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2.75" customHeight="1">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2.75" customHeight="1">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2.75" customHeight="1">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2.75" customHeight="1">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2.75" customHeight="1">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2.75" customHeight="1">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2.75" customHeight="1">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2.75" customHeight="1">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2.75" customHeight="1">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2.75" customHeight="1">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2.75" customHeight="1">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2.75" customHeight="1">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2.75" customHeight="1">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2.75" customHeight="1">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2.75" customHeight="1">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2.75" customHeight="1">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2.75" customHeight="1">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2.75" customHeight="1">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2.75" customHeight="1">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2.75" customHeight="1">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2.75" customHeight="1">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2.75" customHeight="1">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2.75" customHeight="1">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2.75" customHeight="1">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2.75" customHeight="1">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2.75" customHeight="1">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2.75" customHeight="1">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2.75" customHeight="1">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2.75" customHeight="1">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2.75" customHeight="1">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2.75" customHeight="1">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2.75" customHeight="1">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2.75" customHeight="1">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2.75" customHeight="1">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2.75" customHeight="1">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2.75" customHeight="1">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2.75" customHeight="1">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2.75" customHeight="1">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2.75" customHeight="1">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2.75" customHeight="1">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2.75" customHeight="1">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2.75" customHeight="1">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2.75" customHeight="1">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2.75" customHeight="1">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2.75" customHeight="1">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2.75" customHeight="1">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2.75" customHeight="1">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2.75" customHeight="1">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2.75" customHeight="1">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2.75" customHeight="1">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2.75" customHeight="1">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2.75" customHeight="1">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2.75" customHeight="1">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2.75" customHeight="1">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2.75" customHeight="1">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2.75" customHeight="1">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2.75" customHeight="1">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2.75" customHeight="1">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2.75" customHeight="1">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2.75" customHeight="1">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2.75" customHeight="1">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2.75" customHeight="1">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2.75" customHeight="1">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2.75" customHeight="1">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2.75" customHeight="1">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2.75" customHeight="1">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2.75" customHeight="1">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2.75" customHeight="1">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2.75" customHeight="1">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2.75" customHeight="1">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2.75" customHeight="1">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2.75" customHeight="1">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2.75" customHeight="1">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2.75" customHeight="1">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2.75" customHeight="1">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2.75" customHeight="1">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2.75" customHeight="1">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2.75" customHeight="1">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2.75" customHeight="1">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2.75" customHeight="1">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2.75" customHeight="1">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2.75" customHeight="1">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2.75" customHeight="1">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2.75" customHeight="1">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2.75" customHeight="1">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2.75" customHeight="1">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2.75" customHeight="1">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2.75" customHeight="1">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2.75" customHeight="1">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2.75" customHeight="1">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2.75" customHeight="1">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2.75" customHeight="1">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2.75" customHeight="1">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2.75" customHeight="1">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2.75" customHeight="1">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2.75" customHeight="1">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2.75" customHeight="1">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2.75" customHeight="1">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2.75" customHeight="1">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2.75" customHeight="1">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2.75" customHeight="1">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2.75" customHeight="1">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2.75" customHeight="1">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2.75" customHeight="1">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2.75" customHeight="1">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2.75" customHeight="1">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2.75" customHeight="1">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2.75" customHeight="1">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2.75" customHeight="1">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2.75" customHeight="1">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2.75" customHeight="1">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2.75" customHeight="1">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2.75" customHeight="1">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2.75" customHeight="1">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2.75" customHeight="1">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2.75" customHeight="1">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2.75" customHeight="1">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2.75" customHeight="1">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2.75" customHeight="1">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2.75" customHeight="1">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2.75" customHeight="1">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2.75" customHeight="1">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2.75" customHeight="1">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2.75" customHeight="1">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2.75" customHeight="1">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2.75" customHeight="1">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2.75" customHeight="1">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2.75" customHeight="1">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2.75" customHeight="1">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2.75" customHeight="1">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2.75" customHeight="1">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2.75" customHeight="1">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2.75" customHeight="1">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2.75" customHeight="1">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2.75" customHeight="1">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2.75" customHeight="1">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2.75" customHeight="1">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2.75" customHeight="1">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2.75" customHeight="1">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2.75" customHeight="1">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2.75" customHeight="1">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2.75" customHeight="1">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2.75" customHeight="1">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2.75" customHeight="1">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2.75" customHeight="1">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2.75" customHeight="1">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2.75" customHeight="1">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2.75" customHeight="1">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2.75" customHeight="1">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2.75" customHeight="1">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2.75" customHeight="1">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2.75" customHeight="1">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2.75" customHeight="1">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2.75" customHeight="1">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2.75" customHeight="1">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2.75" customHeight="1">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2.75" customHeight="1">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2.75" customHeight="1">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2.75" customHeight="1">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2.75" customHeight="1">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2.75" customHeight="1">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2.75" customHeight="1">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2.75" customHeight="1">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2.75" customHeight="1">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2.75" customHeight="1">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2.75" customHeight="1">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2.75" customHeight="1">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2.75" customHeight="1">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2.75" customHeight="1">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2.75" customHeight="1">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2.75" customHeight="1">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2.75" customHeight="1">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2.75" customHeight="1">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2.75" customHeight="1">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2.75" customHeight="1">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2.75" customHeight="1">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2.75" customHeight="1">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2.75" customHeight="1">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2.75" customHeight="1">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2.75" customHeight="1">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2.75" customHeight="1">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2.75" customHeight="1">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2.75" customHeight="1">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2.75" customHeight="1">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2.75" customHeight="1">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2.75" customHeight="1">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2.75" customHeight="1">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2.75" customHeight="1">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2.75" customHeight="1">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2.75" customHeight="1">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2.75" customHeight="1">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2.75" customHeight="1">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2.75" customHeight="1">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2.75" customHeight="1">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2.75" customHeight="1">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2.75" customHeight="1">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2.75" customHeight="1">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2.75" customHeight="1">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2.75" customHeight="1">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2.75" customHeight="1">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2.75" customHeight="1">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2.75" customHeight="1">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2.75" customHeight="1">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2.75" customHeight="1">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2.75" customHeight="1">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2.75" customHeight="1">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2.75" customHeight="1">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2.75" customHeight="1">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2.75" customHeight="1">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2.75" customHeight="1">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2.75" customHeight="1">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2.75" customHeight="1">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2.75" customHeight="1">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2.75" customHeight="1">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2.75" customHeight="1">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2.75" customHeight="1">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2.75" customHeight="1">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2.75" customHeight="1">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2.75" customHeight="1">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2.75" customHeight="1">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2.75" customHeight="1">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2.75" customHeight="1">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2.75" customHeight="1">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2.75" customHeight="1">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2.75" customHeight="1">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2.75" customHeight="1">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2.75" customHeight="1">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2.75" customHeight="1">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2.75" customHeight="1">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2.75" customHeight="1">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2.75" customHeight="1">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2.75" customHeight="1">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2.75" customHeight="1">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2.75" customHeight="1">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2.75" customHeight="1">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2.75" customHeight="1">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2.75" customHeight="1">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2.75" customHeight="1">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2.75" customHeight="1">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2.75" customHeight="1">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2.75" customHeight="1">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2.75" customHeight="1">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2.75" customHeight="1">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2.75" customHeight="1">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2.75" customHeight="1">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2.75" customHeight="1">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2.75" customHeight="1">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2.75" customHeight="1">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2.75" customHeight="1">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2.75" customHeight="1">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2.75" customHeight="1">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2.75" customHeight="1">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2.75" customHeight="1">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2.75" customHeight="1">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2.75" customHeight="1">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2.75" customHeight="1">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2.75" customHeight="1">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2.75" customHeight="1">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2.75" customHeight="1">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2.75" customHeight="1">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2.75" customHeight="1">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2.75" customHeight="1">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2.75" customHeight="1">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2.75" customHeight="1">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2.75" customHeight="1">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2.75" customHeight="1">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2.75" customHeight="1">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2.75" customHeight="1">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2.75" customHeight="1">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2.75" customHeight="1">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2.75" customHeight="1">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2.75" customHeight="1">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2.75" customHeight="1">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2.75" customHeight="1">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2.75" customHeight="1">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2.75" customHeight="1">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2.75" customHeight="1">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2.75" customHeight="1">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2.75" customHeight="1">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2.75" customHeight="1">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2.75" customHeight="1">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2.75" customHeight="1">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2.75" customHeight="1">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2.75" customHeight="1">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2.75" customHeight="1">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2.75" customHeight="1">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2.75" customHeight="1">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2.75" customHeight="1">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2.75" customHeight="1">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2.75" customHeight="1">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2.75" customHeight="1">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2.75" customHeight="1">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2.75" customHeight="1">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2.75" customHeight="1">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2.75" customHeight="1">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2.75" customHeight="1">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2.75" customHeight="1">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2.75" customHeight="1">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2.75" customHeight="1">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2.75" customHeight="1">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2.75" customHeight="1">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2.75" customHeight="1">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2.75" customHeight="1">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2.75" customHeight="1">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2.75" customHeight="1">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2.75" customHeight="1">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2.75" customHeight="1">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2.75" customHeight="1">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2.75" customHeight="1">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2.75" customHeight="1">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2.75" customHeight="1">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2.75" customHeight="1">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2.75" customHeight="1">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2.75" customHeight="1">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2.75" customHeight="1">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2.75" customHeight="1">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2.75" customHeight="1">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2.75" customHeight="1">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2.75" customHeight="1">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2.75" customHeight="1">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2.75" customHeight="1">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2.75" customHeight="1">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2.75" customHeight="1">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2.75" customHeight="1">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2.75" customHeight="1">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2.75" customHeight="1">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2.75" customHeight="1">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2.75" customHeight="1">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2.75" customHeight="1">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2.75" customHeight="1">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2.75" customHeight="1">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2.75" customHeight="1">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2.75" customHeight="1">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2.75" customHeight="1">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2.75" customHeight="1">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2.75" customHeight="1">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2.75" customHeight="1">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2.75" customHeight="1">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2.75" customHeight="1">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2.75" customHeight="1">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2.75" customHeight="1">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2.75" customHeight="1">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2.75" customHeight="1">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2.75" customHeight="1">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2.75" customHeight="1">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2.75" customHeight="1">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2.75" customHeight="1">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2.75" customHeight="1">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2.75" customHeight="1">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2.75" customHeight="1">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2.75" customHeight="1">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2.75" customHeight="1">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2.75" customHeight="1">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2.75" customHeight="1">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2.75" customHeight="1">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2.75" customHeight="1">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2.75" customHeight="1">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2.75" customHeight="1">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2.75" customHeight="1">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2.75" customHeight="1">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2.75" customHeight="1">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2.75" customHeight="1">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2.75" customHeight="1">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2.75" customHeight="1">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2.75" customHeight="1">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2.75" customHeight="1">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2.75" customHeight="1">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2.75" customHeight="1">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2.75" customHeight="1">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2.75" customHeight="1">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2.75" customHeight="1">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2.75" customHeight="1">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2.75" customHeight="1">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2.75" customHeight="1">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2.75" customHeight="1">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2.75" customHeight="1">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2.75" customHeight="1">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2.75" customHeight="1">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2.75" customHeight="1">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2.75" customHeight="1">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2.75" customHeight="1">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2.75" customHeight="1">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2.75" customHeight="1">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2.75" customHeight="1">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2.75" customHeight="1">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2.75" customHeight="1">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2.75" customHeight="1">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2.75" customHeight="1">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2.75" customHeight="1">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2.75" customHeight="1">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2.75" customHeight="1">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2.75" customHeight="1">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2.75" customHeight="1">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2.75" customHeight="1">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2.75" customHeight="1">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2.75" customHeight="1">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2.75" customHeight="1">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2.75" customHeight="1">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2.75" customHeight="1">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2.75" customHeight="1">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2.75" customHeight="1">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2.75" customHeight="1">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2.75" customHeight="1">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2.75" customHeight="1">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2.75" customHeight="1">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2.75" customHeight="1">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2.75" customHeight="1">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2.75" customHeight="1">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2.75" customHeight="1">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2.75" customHeight="1">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2.75" customHeight="1">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2.75" customHeight="1">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2.75" customHeight="1">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2.75" customHeight="1">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2.75" customHeight="1">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2.75" customHeight="1">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2.75" customHeight="1">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2.75" customHeight="1">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2.75" customHeight="1">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2.75" customHeight="1">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2.75" customHeight="1">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2.75" customHeight="1">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2.75" customHeight="1">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2.75" customHeight="1">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2.75" customHeight="1">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2.75" customHeight="1">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2.75" customHeight="1">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2.75" customHeight="1">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2.75" customHeight="1">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2.75" customHeight="1">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2.75" customHeight="1">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2.75" customHeight="1">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2.75" customHeight="1">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2.75" customHeight="1">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2.75" customHeight="1">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2.75" customHeight="1">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2.75" customHeight="1">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2.75" customHeight="1">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2.75" customHeight="1">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2.75" customHeight="1">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2.75" customHeight="1">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2.75" customHeight="1">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2.75" customHeight="1">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2.75" customHeight="1">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2.75" customHeight="1">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2.75" customHeight="1">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2.75" customHeight="1">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2.75" customHeight="1">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2.75" customHeight="1">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2.75" customHeight="1">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2.75" customHeight="1">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2.75" customHeight="1">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2.75" customHeight="1">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2.75" customHeight="1">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2.75" customHeight="1">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2.75" customHeight="1">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2.75" customHeight="1">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2.75" customHeight="1">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2.75" customHeight="1">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2.75" customHeight="1">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2.75" customHeight="1">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2.75" customHeight="1">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2.75" customHeight="1">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2.75" customHeight="1">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2.75" customHeight="1">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2.75" customHeight="1">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2.75" customHeight="1">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2.75" customHeight="1">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2.75" customHeight="1">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2.75" customHeight="1">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2.75" customHeight="1">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2.75" customHeight="1">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2.75" customHeight="1">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2.75" customHeight="1">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2.75" customHeight="1">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2.75" customHeight="1">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2.75" customHeight="1">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2.75" customHeight="1">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2.75" customHeight="1">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2.75" customHeight="1">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2.75" customHeight="1">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2.75" customHeight="1">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2.75" customHeight="1">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2.75" customHeight="1">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2.75" customHeight="1">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2.75" customHeight="1">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2.75" customHeight="1">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2.75" customHeight="1">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2.75" customHeight="1">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2.75" customHeight="1">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2.75" customHeight="1">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2.75" customHeight="1">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2.75" customHeight="1">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2.75" customHeight="1">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2.75" customHeight="1">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2.75" customHeight="1">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2.75" customHeight="1">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2.75" customHeight="1">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2.75" customHeight="1">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2.75" customHeight="1">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2.75" customHeight="1">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2.75" customHeight="1">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2.75" customHeight="1">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2.75" customHeight="1">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2.75" customHeight="1">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2.75" customHeight="1">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2.75" customHeight="1">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2.75" customHeight="1">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2.75" customHeight="1">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2.75" customHeight="1">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2.75" customHeight="1">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2.75" customHeight="1">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2.75" customHeight="1">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2.75" customHeight="1">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2.75" customHeight="1">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2.75" customHeight="1">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2.75" customHeight="1">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2.75" customHeight="1">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2.75" customHeight="1">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2.75" customHeight="1">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2.75" customHeight="1">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2.75" customHeight="1">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2.75" customHeight="1">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2.75" customHeight="1">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2.75" customHeight="1">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2.75" customHeight="1">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2.75" customHeight="1">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2.75" customHeight="1">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2.75" customHeight="1">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2.75" customHeight="1">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2.75" customHeight="1">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2.75" customHeight="1">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2.75" customHeight="1">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2.75" customHeight="1">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2.75" customHeight="1">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2.75" customHeight="1">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2.75" customHeight="1">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2.75" customHeight="1">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2.75" customHeight="1">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2.75" customHeight="1">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2.75" customHeight="1">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2.75" customHeight="1">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2.75" customHeight="1">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2.75" customHeight="1">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2.75" customHeight="1">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2.75" customHeight="1">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2.75" customHeight="1">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2.75" customHeight="1">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2.75" customHeight="1">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2.75" customHeight="1">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2.75" customHeight="1">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2.75" customHeight="1">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2.75" customHeight="1">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2.75" customHeight="1">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2.75" customHeight="1">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2.75" customHeight="1">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2.75" customHeight="1">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2.75" customHeight="1">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2.75" customHeight="1">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2.75" customHeight="1">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2.75" customHeight="1">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2.75" customHeight="1">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2.75" customHeight="1">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2.75" customHeight="1">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2.75" customHeight="1">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2.75" customHeight="1">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2.75" customHeight="1">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2.75" customHeight="1">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2.75" customHeight="1">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2.75" customHeight="1">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2.75" customHeight="1">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2.75" customHeight="1">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2.75" customHeight="1">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2.75" customHeight="1">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2.75" customHeight="1">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2.75" customHeight="1">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2.75" customHeight="1">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2.75" customHeight="1">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2.75" customHeight="1">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2.75" customHeight="1">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2.75" customHeight="1">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2.75" customHeight="1">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2.75" customHeight="1">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2.75" customHeight="1">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2.75" customHeight="1">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2.75" customHeight="1">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2.75" customHeight="1">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2.75" customHeight="1">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2.75" customHeight="1">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2.75" customHeight="1">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2.75" customHeight="1">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2.75" customHeight="1">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2.75" customHeight="1">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2.75" customHeight="1">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2.75" customHeight="1">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2.75" customHeight="1">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2.75" customHeight="1">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2.75" customHeight="1">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2.75" customHeight="1">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2.75" customHeight="1">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2.75" customHeight="1">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2.75" customHeight="1">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2.75" customHeight="1">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2.75" customHeight="1">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2.75" customHeight="1">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2.75" customHeight="1">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2.75" customHeight="1">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2.75" customHeight="1">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2.75" customHeight="1">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2.75" customHeight="1">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2.75" customHeight="1">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2.75" customHeight="1">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2.75" customHeight="1">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2.75" customHeight="1">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2.75" customHeight="1">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2.75" customHeight="1">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2.75" customHeight="1">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2.75" customHeight="1">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2.75" customHeight="1">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2.75" customHeight="1">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2.75" customHeight="1">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2.75" customHeight="1">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2.75" customHeight="1">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2.75" customHeight="1">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2.75" customHeight="1">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2.75" customHeight="1">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2.75" customHeight="1">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2.75" customHeight="1">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2.75" customHeight="1">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2.75" customHeight="1">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2.75" customHeight="1">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2.75" customHeight="1">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2.75" customHeight="1">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2.75" customHeight="1">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2.75" customHeight="1">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2.75" customHeight="1">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2.75" customHeight="1">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2.75" customHeight="1">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2.75" customHeight="1">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2.75" customHeight="1">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2.75" customHeight="1">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2.75" customHeight="1">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2.75" customHeight="1">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2.75" customHeight="1">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2.75" customHeight="1">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2.75" customHeight="1">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2.75" customHeight="1">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2.75" customHeight="1">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2.75" customHeight="1">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2.75" customHeight="1">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2.75" customHeight="1">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2.75" customHeight="1">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2.75" customHeight="1">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2.75" customHeight="1">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2.75" customHeight="1">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2.75" customHeight="1">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2.75" customHeight="1">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2.75" customHeight="1">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2.75" customHeight="1">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2.75" customHeight="1">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2.75" customHeight="1">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2.75" customHeight="1">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2.75" customHeight="1">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2.75" customHeight="1">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2.75" customHeight="1">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2.75" customHeight="1">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2.75" customHeight="1">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2.75" customHeight="1">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2.75" customHeight="1">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2.75" customHeight="1">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2.75" customHeight="1">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2.75" customHeight="1">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2.75" customHeight="1">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2.75" customHeight="1">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2.75" customHeight="1">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2.75" customHeight="1">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2.75" customHeight="1">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2.75" customHeight="1">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2.75" customHeight="1">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2.75" customHeight="1">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2.75" customHeight="1">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2.75" customHeight="1">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2.75" customHeight="1">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2.75" customHeight="1">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2.75" customHeight="1">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2.75" customHeight="1">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2.75" customHeight="1">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2.75" customHeight="1">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2.75" customHeight="1">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2.75" customHeight="1">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2.75" customHeight="1">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2.75" customHeight="1">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2.75" customHeight="1">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2.75" customHeight="1">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2.75" customHeight="1">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2.75" customHeight="1">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2.75" customHeight="1">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2.75" customHeight="1">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2.75" customHeight="1">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2.75" customHeight="1">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2.75" customHeight="1">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2.75" customHeight="1">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2.75" customHeight="1">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2.75" customHeight="1">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2.75" customHeight="1">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2.75" customHeight="1">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2.75" customHeight="1">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2.75" customHeight="1">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2.75" customHeight="1">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2.75" customHeight="1">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2.75" customHeight="1">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2.75" customHeight="1">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2.75" customHeight="1">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2.75" customHeight="1">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2.75" customHeight="1">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2.75" customHeight="1">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2.75" customHeight="1">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2.75" customHeight="1">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2.75" customHeight="1">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2.75" customHeight="1">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2.75" customHeight="1">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2.75" customHeight="1">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2.75" customHeight="1">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2.75" customHeight="1">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2.75" customHeight="1">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2.75" customHeight="1">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2.75" customHeight="1">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2.75" customHeight="1">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2.75" customHeight="1">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2.75" customHeight="1">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2.75" customHeight="1">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2.75" customHeight="1">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2.75" customHeight="1">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2.75" customHeight="1">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2.75" customHeight="1">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2.75" customHeight="1">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2.75" customHeight="1">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2.75" customHeight="1">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2.75" customHeight="1">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2.75" customHeight="1">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2.75" customHeight="1">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2.75" customHeight="1">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2.75" customHeight="1">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2.75" customHeight="1">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2.75" customHeight="1">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2.75" customHeight="1">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2.75" customHeight="1">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2.75" customHeight="1">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2.75" customHeight="1">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2.75" customHeight="1">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2.75" customHeight="1">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2.75" customHeight="1">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2.75" customHeight="1">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2.75" customHeight="1">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2.75" customHeight="1">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2.75" customHeight="1">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2.75" customHeight="1">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2.75" customHeight="1">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2.75" customHeight="1">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2.75" customHeight="1">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2.75" customHeight="1">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2.75" customHeight="1">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2.75" customHeight="1">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2.75" customHeight="1">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2.75" customHeight="1">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2.75" customHeight="1">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2.75" customHeight="1">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2.75" customHeight="1">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2.75" customHeight="1">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2.75" customHeight="1">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2.75" customHeight="1">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2.75" customHeight="1">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2.75" customHeight="1">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2.75" customHeight="1">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2.75" customHeight="1">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2.75" customHeight="1">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2.75" customHeight="1">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2.75" customHeight="1">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2.75" customHeight="1">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2.75" customHeight="1">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2.75" customHeight="1">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2.75" customHeight="1">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2.75" customHeight="1">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2.75" customHeight="1">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2.75" customHeight="1">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2.75" customHeight="1">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sheetProtection algorithmName="SHA-512" hashValue="Ow+JBGYPSuxee0T1rneQlDOrf5jDIDOcDInD16R6mW0ZaEVBfm6y/ToXAihr+s8V175Qz+nAmS6x9rJ+z7Ojtg==" saltValue="7LNhc1iNzznHfI0xWqW4ZQ==" spinCount="100000" sheet="1" objects="1" scenarios="1"/>
  <mergeCells count="2">
    <mergeCell ref="A1:G1"/>
    <mergeCell ref="J3:K3"/>
  </mergeCells>
  <conditionalFormatting sqref="C4:F18">
    <cfRule type="cellIs" dxfId="662" priority="1" operator="equal">
      <formula>"NO CUMPLE"</formula>
    </cfRule>
  </conditionalFormatting>
  <conditionalFormatting sqref="C4:F18">
    <cfRule type="cellIs" dxfId="661" priority="2" operator="equal">
      <formula>"CUMPLE"</formula>
    </cfRule>
  </conditionalFormatting>
  <conditionalFormatting sqref="G4:G18">
    <cfRule type="cellIs" dxfId="660" priority="3" operator="equal">
      <formula>"NO CUMPLE"</formula>
    </cfRule>
  </conditionalFormatting>
  <conditionalFormatting sqref="G4:G18">
    <cfRule type="cellIs" dxfId="659" priority="4" operator="equal">
      <formula>"CUMPLE"</formula>
    </cfRule>
  </conditionalFormatting>
  <dataValidations count="1">
    <dataValidation type="list" allowBlank="1" showErrorMessage="1" sqref="C4:G18" xr:uid="{00000000-0002-0000-0600-000000000000}">
      <formula1>"CUMPLE,NO CUMPLE"</formula1>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election activeCell="I33" sqref="I33"/>
    </sheetView>
  </sheetViews>
  <sheetFormatPr baseColWidth="10" defaultColWidth="14.5" defaultRowHeight="15" customHeight="1"/>
  <cols>
    <col min="1" max="1" width="6.5" customWidth="1"/>
    <col min="2" max="2" width="30.5" customWidth="1"/>
    <col min="3" max="4" width="16.5" customWidth="1"/>
    <col min="5" max="5" width="7.5" customWidth="1"/>
    <col min="6" max="6" width="14.83203125" customWidth="1"/>
    <col min="7" max="7" width="18" customWidth="1"/>
    <col min="8" max="8" width="19.5" customWidth="1"/>
    <col min="9" max="10" width="20.6640625" customWidth="1"/>
    <col min="11" max="11" width="16" customWidth="1"/>
    <col min="12" max="13" width="11.5" customWidth="1"/>
    <col min="14" max="14" width="38" customWidth="1"/>
    <col min="15" max="15" width="14.83203125" customWidth="1"/>
    <col min="16" max="26" width="11.5" customWidth="1"/>
  </cols>
  <sheetData>
    <row r="1" spans="1:26" ht="24" customHeight="1">
      <c r="A1" s="723" t="s">
        <v>128</v>
      </c>
      <c r="B1" s="695"/>
      <c r="C1" s="695"/>
      <c r="D1" s="695"/>
      <c r="E1" s="695"/>
      <c r="F1" s="695"/>
      <c r="G1" s="695"/>
      <c r="H1" s="695"/>
      <c r="I1" s="695"/>
      <c r="J1" s="693"/>
      <c r="K1" s="41"/>
      <c r="L1" s="41"/>
      <c r="M1" s="65"/>
      <c r="N1" s="41"/>
      <c r="O1" s="65"/>
      <c r="P1" s="41"/>
      <c r="Q1" s="41"/>
      <c r="R1" s="41"/>
      <c r="S1" s="41"/>
      <c r="T1" s="41"/>
      <c r="U1" s="41"/>
      <c r="V1" s="41"/>
      <c r="W1" s="41"/>
      <c r="X1" s="41"/>
      <c r="Y1" s="41"/>
      <c r="Z1" s="41"/>
    </row>
    <row r="2" spans="1:26" ht="15.75" customHeight="1">
      <c r="A2" s="132"/>
      <c r="B2" s="132"/>
      <c r="C2" s="132"/>
      <c r="D2" s="132"/>
      <c r="E2" s="132"/>
      <c r="F2" s="132"/>
      <c r="G2" s="132"/>
      <c r="H2" s="132"/>
      <c r="I2" s="132"/>
      <c r="J2" s="132"/>
      <c r="K2" s="133"/>
      <c r="L2" s="133"/>
      <c r="M2" s="134"/>
      <c r="N2" s="133"/>
      <c r="O2" s="134"/>
      <c r="P2" s="133"/>
      <c r="Q2" s="133"/>
      <c r="R2" s="133"/>
      <c r="S2" s="133"/>
      <c r="T2" s="133"/>
      <c r="U2" s="133"/>
      <c r="V2" s="133"/>
      <c r="W2" s="133"/>
      <c r="X2" s="133"/>
      <c r="Y2" s="133"/>
      <c r="Z2" s="133"/>
    </row>
    <row r="3" spans="1:26" ht="15.75" customHeight="1">
      <c r="A3" s="691" t="s">
        <v>3</v>
      </c>
      <c r="B3" s="691" t="s">
        <v>129</v>
      </c>
      <c r="C3" s="724" t="s">
        <v>130</v>
      </c>
      <c r="D3" s="695"/>
      <c r="E3" s="695"/>
      <c r="F3" s="693"/>
      <c r="G3" s="725" t="s">
        <v>131</v>
      </c>
      <c r="H3" s="695"/>
      <c r="I3" s="695"/>
      <c r="J3" s="693"/>
      <c r="K3" s="41"/>
      <c r="L3" s="41"/>
      <c r="M3" s="65"/>
      <c r="N3" s="41"/>
      <c r="O3" s="65"/>
      <c r="P3" s="41"/>
      <c r="Q3" s="41"/>
      <c r="R3" s="41"/>
      <c r="S3" s="41"/>
      <c r="T3" s="41"/>
      <c r="U3" s="41"/>
      <c r="V3" s="41"/>
      <c r="W3" s="41"/>
      <c r="X3" s="41"/>
      <c r="Y3" s="41"/>
      <c r="Z3" s="41"/>
    </row>
    <row r="4" spans="1:26" ht="35.25" customHeight="1">
      <c r="A4" s="616"/>
      <c r="B4" s="616"/>
      <c r="C4" s="135" t="s">
        <v>132</v>
      </c>
      <c r="D4" s="726" t="s">
        <v>133</v>
      </c>
      <c r="E4" s="693"/>
      <c r="F4" s="136">
        <v>0.75</v>
      </c>
      <c r="G4" s="137" t="s">
        <v>134</v>
      </c>
      <c r="H4" s="727" t="s">
        <v>227</v>
      </c>
      <c r="I4" s="693"/>
      <c r="J4" s="138">
        <f>+'5.2.2 EXPERIENCIA ESP'!N6*1.5</f>
        <v>112284823.5</v>
      </c>
      <c r="K4" s="41"/>
      <c r="L4" s="41"/>
      <c r="M4" s="65"/>
      <c r="N4" s="41"/>
      <c r="O4" s="65"/>
      <c r="P4" s="41"/>
      <c r="Q4" s="41"/>
      <c r="R4" s="41"/>
      <c r="S4" s="41"/>
      <c r="T4" s="41"/>
      <c r="U4" s="41"/>
      <c r="V4" s="41"/>
      <c r="W4" s="41"/>
      <c r="X4" s="41"/>
      <c r="Y4" s="41"/>
      <c r="Z4" s="41"/>
    </row>
    <row r="5" spans="1:26" ht="27.75" customHeight="1">
      <c r="A5" s="617"/>
      <c r="B5" s="617"/>
      <c r="C5" s="135" t="s">
        <v>135</v>
      </c>
      <c r="D5" s="135" t="s">
        <v>136</v>
      </c>
      <c r="E5" s="135" t="s">
        <v>137</v>
      </c>
      <c r="F5" s="135" t="s">
        <v>138</v>
      </c>
      <c r="G5" s="137" t="s">
        <v>139</v>
      </c>
      <c r="H5" s="137" t="s">
        <v>140</v>
      </c>
      <c r="I5" s="137" t="s">
        <v>137</v>
      </c>
      <c r="J5" s="137" t="s">
        <v>138</v>
      </c>
      <c r="K5" s="112"/>
      <c r="L5" s="112"/>
      <c r="M5" s="721" t="s">
        <v>141</v>
      </c>
      <c r="N5" s="693"/>
      <c r="O5" s="139" t="s">
        <v>60</v>
      </c>
      <c r="P5" s="112"/>
      <c r="Q5" s="112"/>
      <c r="R5" s="112"/>
      <c r="S5" s="112"/>
      <c r="T5" s="112"/>
      <c r="U5" s="112"/>
      <c r="V5" s="112"/>
      <c r="W5" s="112"/>
      <c r="X5" s="112"/>
      <c r="Y5" s="112"/>
      <c r="Z5" s="112"/>
    </row>
    <row r="6" spans="1:26" ht="20" customHeight="1">
      <c r="A6" s="140">
        <f>IF('1_ENTREGA'!A8="","",'1_ENTREGA'!A8)</f>
        <v>1</v>
      </c>
      <c r="B6" s="141" t="str">
        <f t="shared" ref="B6:B20" si="0">IF(A6="","",VLOOKUP(A6,LISTA_OFERENTES,2,FALSE))</f>
        <v xml:space="preserve">SOLUTRONIC SAS </v>
      </c>
      <c r="C6" s="142"/>
      <c r="D6" s="142"/>
      <c r="E6" s="143" t="e">
        <f t="shared" ref="E6:E20" si="1">C6/D6</f>
        <v>#DIV/0!</v>
      </c>
      <c r="F6" s="144" t="e">
        <f t="shared" ref="F6:F20" si="2">IF(B6="","",IF(E6&lt;=$F$4,"CUMPLE","NO CUMPLE"))</f>
        <v>#DIV/0!</v>
      </c>
      <c r="G6" s="145"/>
      <c r="H6" s="145"/>
      <c r="I6" s="146">
        <f t="shared" ref="I6:I20" si="3">G6-H6</f>
        <v>0</v>
      </c>
      <c r="J6" s="144" t="str">
        <f t="shared" ref="J6:J16" si="4">IF(B6="","",IF(I6="","NO CUMPLE",IF(I6&gt;=$J$4,"CUMPLE","NO CUMPLE")))</f>
        <v>NO CUMPLE</v>
      </c>
      <c r="K6" s="112"/>
      <c r="L6" s="112"/>
      <c r="M6" s="57">
        <v>1</v>
      </c>
      <c r="N6" s="147" t="str">
        <f t="shared" ref="N6:N20" si="5">VLOOKUP(M6,LISTA_OFERENTES,2,FALSE)</f>
        <v xml:space="preserve">SOLUTRONIC SAS </v>
      </c>
      <c r="O6" s="148" t="e">
        <f t="shared" ref="O6:O20" si="6">IF(OR(F6="NO CUMPLE",J6="NO CUMPLE"),"NH","H")</f>
        <v>#DIV/0!</v>
      </c>
      <c r="P6" s="112"/>
      <c r="Q6" s="112"/>
      <c r="R6" s="112"/>
      <c r="S6" s="112"/>
      <c r="T6" s="112"/>
      <c r="U6" s="112"/>
      <c r="V6" s="112"/>
      <c r="W6" s="112"/>
      <c r="X6" s="112"/>
      <c r="Y6" s="112"/>
      <c r="Z6" s="112"/>
    </row>
    <row r="7" spans="1:26" ht="40" customHeight="1">
      <c r="A7" s="140">
        <f>IF('1_ENTREGA'!A9="","",'1_ENTREGA'!A9)</f>
        <v>2</v>
      </c>
      <c r="B7" s="141">
        <f t="shared" si="0"/>
        <v>0</v>
      </c>
      <c r="C7" s="142"/>
      <c r="D7" s="142"/>
      <c r="E7" s="143" t="e">
        <f t="shared" si="1"/>
        <v>#DIV/0!</v>
      </c>
      <c r="F7" s="144" t="e">
        <f t="shared" si="2"/>
        <v>#DIV/0!</v>
      </c>
      <c r="G7" s="145"/>
      <c r="H7" s="145"/>
      <c r="I7" s="146">
        <f t="shared" si="3"/>
        <v>0</v>
      </c>
      <c r="J7" s="144" t="str">
        <f t="shared" si="4"/>
        <v>NO CUMPLE</v>
      </c>
      <c r="K7" s="112"/>
      <c r="L7" s="112"/>
      <c r="M7" s="57">
        <v>2</v>
      </c>
      <c r="N7" s="147">
        <f t="shared" si="5"/>
        <v>0</v>
      </c>
      <c r="O7" s="148" t="e">
        <f t="shared" si="6"/>
        <v>#DIV/0!</v>
      </c>
      <c r="P7" s="112"/>
      <c r="Q7" s="112"/>
      <c r="R7" s="112"/>
      <c r="S7" s="112"/>
      <c r="T7" s="112"/>
      <c r="U7" s="112"/>
      <c r="V7" s="112"/>
      <c r="W7" s="112"/>
      <c r="X7" s="112"/>
      <c r="Y7" s="112"/>
      <c r="Z7" s="112"/>
    </row>
    <row r="8" spans="1:26" ht="40" customHeight="1">
      <c r="A8" s="140">
        <f>IF('1_ENTREGA'!A10="","",'1_ENTREGA'!A10)</f>
        <v>3</v>
      </c>
      <c r="B8" s="141">
        <f t="shared" si="0"/>
        <v>0</v>
      </c>
      <c r="C8" s="142"/>
      <c r="D8" s="142"/>
      <c r="E8" s="143" t="e">
        <f t="shared" si="1"/>
        <v>#DIV/0!</v>
      </c>
      <c r="F8" s="144" t="e">
        <f t="shared" si="2"/>
        <v>#DIV/0!</v>
      </c>
      <c r="G8" s="145"/>
      <c r="H8" s="145"/>
      <c r="I8" s="146">
        <f t="shared" si="3"/>
        <v>0</v>
      </c>
      <c r="J8" s="144" t="str">
        <f t="shared" si="4"/>
        <v>NO CUMPLE</v>
      </c>
      <c r="K8" s="112"/>
      <c r="L8" s="112"/>
      <c r="M8" s="57">
        <v>3</v>
      </c>
      <c r="N8" s="147">
        <f t="shared" si="5"/>
        <v>0</v>
      </c>
      <c r="O8" s="148" t="e">
        <f t="shared" si="6"/>
        <v>#DIV/0!</v>
      </c>
      <c r="P8" s="112"/>
      <c r="Q8" s="112"/>
      <c r="R8" s="112"/>
      <c r="S8" s="112"/>
      <c r="T8" s="112"/>
      <c r="U8" s="112"/>
      <c r="V8" s="112"/>
      <c r="W8" s="112"/>
      <c r="X8" s="112"/>
      <c r="Y8" s="112"/>
      <c r="Z8" s="112"/>
    </row>
    <row r="9" spans="1:26" ht="40" customHeight="1">
      <c r="A9" s="140">
        <f>IF('1_ENTREGA'!A11="","",'1_ENTREGA'!A11)</f>
        <v>4</v>
      </c>
      <c r="B9" s="141">
        <f t="shared" si="0"/>
        <v>0</v>
      </c>
      <c r="C9" s="142"/>
      <c r="D9" s="142"/>
      <c r="E9" s="143" t="e">
        <f t="shared" si="1"/>
        <v>#DIV/0!</v>
      </c>
      <c r="F9" s="144" t="e">
        <f t="shared" si="2"/>
        <v>#DIV/0!</v>
      </c>
      <c r="G9" s="145"/>
      <c r="H9" s="145"/>
      <c r="I9" s="146">
        <f t="shared" si="3"/>
        <v>0</v>
      </c>
      <c r="J9" s="144" t="str">
        <f t="shared" si="4"/>
        <v>NO CUMPLE</v>
      </c>
      <c r="K9" s="112"/>
      <c r="L9" s="112"/>
      <c r="M9" s="57">
        <v>4</v>
      </c>
      <c r="N9" s="147">
        <f t="shared" si="5"/>
        <v>0</v>
      </c>
      <c r="O9" s="148" t="e">
        <f t="shared" si="6"/>
        <v>#DIV/0!</v>
      </c>
      <c r="P9" s="112"/>
      <c r="Q9" s="112"/>
      <c r="R9" s="112"/>
      <c r="S9" s="112"/>
      <c r="T9" s="112"/>
      <c r="U9" s="112"/>
      <c r="V9" s="112"/>
      <c r="W9" s="112"/>
      <c r="X9" s="112"/>
      <c r="Y9" s="112"/>
      <c r="Z9" s="112"/>
    </row>
    <row r="10" spans="1:26" ht="40" hidden="1" customHeight="1">
      <c r="A10" s="140">
        <f>IF('1_ENTREGA'!A12="","",'1_ENTREGA'!A12)</f>
        <v>5</v>
      </c>
      <c r="B10" s="141">
        <f t="shared" si="0"/>
        <v>0</v>
      </c>
      <c r="C10" s="142"/>
      <c r="D10" s="142"/>
      <c r="E10" s="143" t="e">
        <f t="shared" si="1"/>
        <v>#DIV/0!</v>
      </c>
      <c r="F10" s="144" t="e">
        <f t="shared" si="2"/>
        <v>#DIV/0!</v>
      </c>
      <c r="G10" s="145"/>
      <c r="H10" s="145"/>
      <c r="I10" s="146">
        <f t="shared" si="3"/>
        <v>0</v>
      </c>
      <c r="J10" s="144" t="str">
        <f t="shared" si="4"/>
        <v>NO CUMPLE</v>
      </c>
      <c r="K10" s="112"/>
      <c r="L10" s="112"/>
      <c r="M10" s="57">
        <v>5</v>
      </c>
      <c r="N10" s="147">
        <f t="shared" si="5"/>
        <v>0</v>
      </c>
      <c r="O10" s="148" t="e">
        <f t="shared" si="6"/>
        <v>#DIV/0!</v>
      </c>
      <c r="P10" s="112"/>
      <c r="Q10" s="112"/>
      <c r="R10" s="112"/>
      <c r="S10" s="112"/>
      <c r="T10" s="112"/>
      <c r="U10" s="112"/>
      <c r="V10" s="112"/>
      <c r="W10" s="112"/>
      <c r="X10" s="112"/>
      <c r="Y10" s="112"/>
      <c r="Z10" s="112"/>
    </row>
    <row r="11" spans="1:26" ht="40" hidden="1" customHeight="1">
      <c r="A11" s="140">
        <f>IF('1_ENTREGA'!A13="","",'1_ENTREGA'!A13)</f>
        <v>6</v>
      </c>
      <c r="B11" s="141">
        <f t="shared" si="0"/>
        <v>0</v>
      </c>
      <c r="C11" s="142"/>
      <c r="D11" s="142"/>
      <c r="E11" s="143" t="e">
        <f t="shared" si="1"/>
        <v>#DIV/0!</v>
      </c>
      <c r="F11" s="144" t="e">
        <f t="shared" si="2"/>
        <v>#DIV/0!</v>
      </c>
      <c r="G11" s="145"/>
      <c r="H11" s="145"/>
      <c r="I11" s="146">
        <f t="shared" si="3"/>
        <v>0</v>
      </c>
      <c r="J11" s="144" t="str">
        <f t="shared" si="4"/>
        <v>NO CUMPLE</v>
      </c>
      <c r="K11" s="112"/>
      <c r="L11" s="112"/>
      <c r="M11" s="57">
        <v>6</v>
      </c>
      <c r="N11" s="147">
        <f t="shared" si="5"/>
        <v>0</v>
      </c>
      <c r="O11" s="148" t="e">
        <f t="shared" si="6"/>
        <v>#DIV/0!</v>
      </c>
      <c r="P11" s="112"/>
      <c r="Q11" s="112"/>
      <c r="R11" s="112"/>
      <c r="S11" s="112"/>
      <c r="T11" s="112"/>
      <c r="U11" s="112"/>
      <c r="V11" s="112"/>
      <c r="W11" s="112"/>
      <c r="X11" s="112"/>
      <c r="Y11" s="112"/>
      <c r="Z11" s="112"/>
    </row>
    <row r="12" spans="1:26" ht="40" hidden="1" customHeight="1">
      <c r="A12" s="140">
        <f>IF('1_ENTREGA'!A14="","",'1_ENTREGA'!A14)</f>
        <v>7</v>
      </c>
      <c r="B12" s="141">
        <f t="shared" si="0"/>
        <v>0</v>
      </c>
      <c r="C12" s="142"/>
      <c r="D12" s="142"/>
      <c r="E12" s="143" t="e">
        <f t="shared" si="1"/>
        <v>#DIV/0!</v>
      </c>
      <c r="F12" s="144" t="e">
        <f t="shared" si="2"/>
        <v>#DIV/0!</v>
      </c>
      <c r="G12" s="145"/>
      <c r="H12" s="145"/>
      <c r="I12" s="146">
        <f t="shared" si="3"/>
        <v>0</v>
      </c>
      <c r="J12" s="144" t="str">
        <f t="shared" si="4"/>
        <v>NO CUMPLE</v>
      </c>
      <c r="K12" s="112"/>
      <c r="L12" s="112"/>
      <c r="M12" s="57">
        <v>7</v>
      </c>
      <c r="N12" s="147">
        <f t="shared" si="5"/>
        <v>0</v>
      </c>
      <c r="O12" s="148" t="e">
        <f t="shared" si="6"/>
        <v>#DIV/0!</v>
      </c>
      <c r="P12" s="112"/>
      <c r="Q12" s="112"/>
      <c r="R12" s="112"/>
      <c r="S12" s="112"/>
      <c r="T12" s="112"/>
      <c r="U12" s="112"/>
      <c r="V12" s="112"/>
      <c r="W12" s="112"/>
      <c r="X12" s="112"/>
      <c r="Y12" s="112"/>
      <c r="Z12" s="112"/>
    </row>
    <row r="13" spans="1:26" ht="40" hidden="1" customHeight="1">
      <c r="A13" s="140">
        <f>IF('1_ENTREGA'!A15="","",'1_ENTREGA'!A15)</f>
        <v>8</v>
      </c>
      <c r="B13" s="141">
        <f t="shared" si="0"/>
        <v>0</v>
      </c>
      <c r="C13" s="142"/>
      <c r="D13" s="142"/>
      <c r="E13" s="143" t="e">
        <f t="shared" si="1"/>
        <v>#DIV/0!</v>
      </c>
      <c r="F13" s="144" t="e">
        <f t="shared" si="2"/>
        <v>#DIV/0!</v>
      </c>
      <c r="G13" s="145"/>
      <c r="H13" s="145"/>
      <c r="I13" s="146">
        <f t="shared" si="3"/>
        <v>0</v>
      </c>
      <c r="J13" s="144" t="str">
        <f t="shared" si="4"/>
        <v>NO CUMPLE</v>
      </c>
      <c r="K13" s="112"/>
      <c r="L13" s="112"/>
      <c r="M13" s="57">
        <v>8</v>
      </c>
      <c r="N13" s="147">
        <f t="shared" si="5"/>
        <v>0</v>
      </c>
      <c r="O13" s="148" t="e">
        <f t="shared" si="6"/>
        <v>#DIV/0!</v>
      </c>
      <c r="P13" s="112"/>
      <c r="Q13" s="112"/>
      <c r="R13" s="112"/>
      <c r="S13" s="112"/>
      <c r="T13" s="112"/>
      <c r="U13" s="112"/>
      <c r="V13" s="112"/>
      <c r="W13" s="112"/>
      <c r="X13" s="112"/>
      <c r="Y13" s="112"/>
      <c r="Z13" s="112"/>
    </row>
    <row r="14" spans="1:26" ht="25.5" hidden="1" customHeight="1">
      <c r="A14" s="140">
        <f>IF('1_ENTREGA'!A16="","",'1_ENTREGA'!A16)</f>
        <v>9</v>
      </c>
      <c r="B14" s="141">
        <f t="shared" si="0"/>
        <v>0</v>
      </c>
      <c r="C14" s="142"/>
      <c r="D14" s="142"/>
      <c r="E14" s="143" t="e">
        <f t="shared" si="1"/>
        <v>#DIV/0!</v>
      </c>
      <c r="F14" s="144" t="e">
        <f t="shared" si="2"/>
        <v>#DIV/0!</v>
      </c>
      <c r="G14" s="145"/>
      <c r="H14" s="145"/>
      <c r="I14" s="146">
        <f t="shared" si="3"/>
        <v>0</v>
      </c>
      <c r="J14" s="144" t="str">
        <f t="shared" si="4"/>
        <v>NO CUMPLE</v>
      </c>
      <c r="K14" s="112"/>
      <c r="L14" s="112"/>
      <c r="M14" s="57">
        <v>9</v>
      </c>
      <c r="N14" s="147">
        <f t="shared" si="5"/>
        <v>0</v>
      </c>
      <c r="O14" s="148" t="e">
        <f t="shared" si="6"/>
        <v>#DIV/0!</v>
      </c>
      <c r="P14" s="112"/>
      <c r="Q14" s="112"/>
      <c r="R14" s="112"/>
      <c r="S14" s="112"/>
      <c r="T14" s="112"/>
      <c r="U14" s="112"/>
      <c r="V14" s="112"/>
      <c r="W14" s="112"/>
      <c r="X14" s="112"/>
      <c r="Y14" s="112"/>
      <c r="Z14" s="112"/>
    </row>
    <row r="15" spans="1:26" ht="25.5" hidden="1" customHeight="1">
      <c r="A15" s="140">
        <f>IF('1_ENTREGA'!A17="","",'1_ENTREGA'!A17)</f>
        <v>10</v>
      </c>
      <c r="B15" s="141">
        <f t="shared" si="0"/>
        <v>0</v>
      </c>
      <c r="C15" s="142"/>
      <c r="D15" s="142"/>
      <c r="E15" s="143" t="e">
        <f t="shared" si="1"/>
        <v>#DIV/0!</v>
      </c>
      <c r="F15" s="144" t="e">
        <f t="shared" si="2"/>
        <v>#DIV/0!</v>
      </c>
      <c r="G15" s="145"/>
      <c r="H15" s="145"/>
      <c r="I15" s="146">
        <f t="shared" si="3"/>
        <v>0</v>
      </c>
      <c r="J15" s="144" t="str">
        <f t="shared" si="4"/>
        <v>NO CUMPLE</v>
      </c>
      <c r="K15" s="112"/>
      <c r="L15" s="112"/>
      <c r="M15" s="57">
        <v>10</v>
      </c>
      <c r="N15" s="147">
        <f t="shared" si="5"/>
        <v>0</v>
      </c>
      <c r="O15" s="148" t="e">
        <f t="shared" si="6"/>
        <v>#DIV/0!</v>
      </c>
      <c r="P15" s="112"/>
      <c r="Q15" s="112"/>
      <c r="R15" s="112"/>
      <c r="S15" s="112"/>
      <c r="T15" s="112"/>
      <c r="U15" s="112"/>
      <c r="V15" s="112"/>
      <c r="W15" s="112"/>
      <c r="X15" s="112"/>
      <c r="Y15" s="112"/>
      <c r="Z15" s="112"/>
    </row>
    <row r="16" spans="1:26" ht="32.25" hidden="1" customHeight="1">
      <c r="A16" s="140">
        <f>IF('1_ENTREGA'!A18="","",'1_ENTREGA'!A18)</f>
        <v>11</v>
      </c>
      <c r="B16" s="141">
        <f t="shared" si="0"/>
        <v>0</v>
      </c>
      <c r="C16" s="142"/>
      <c r="D16" s="142"/>
      <c r="E16" s="143" t="e">
        <f t="shared" si="1"/>
        <v>#DIV/0!</v>
      </c>
      <c r="F16" s="144" t="e">
        <f t="shared" si="2"/>
        <v>#DIV/0!</v>
      </c>
      <c r="G16" s="145"/>
      <c r="H16" s="145"/>
      <c r="I16" s="146">
        <f t="shared" si="3"/>
        <v>0</v>
      </c>
      <c r="J16" s="144" t="str">
        <f t="shared" si="4"/>
        <v>NO CUMPLE</v>
      </c>
      <c r="K16" s="112"/>
      <c r="L16" s="112"/>
      <c r="M16" s="57">
        <v>11</v>
      </c>
      <c r="N16" s="147">
        <f t="shared" si="5"/>
        <v>0</v>
      </c>
      <c r="O16" s="148" t="e">
        <f t="shared" si="6"/>
        <v>#DIV/0!</v>
      </c>
      <c r="P16" s="112"/>
      <c r="Q16" s="112"/>
      <c r="R16" s="112"/>
      <c r="S16" s="112"/>
      <c r="T16" s="112"/>
      <c r="U16" s="112"/>
      <c r="V16" s="112"/>
      <c r="W16" s="112"/>
      <c r="X16" s="112"/>
      <c r="Y16" s="112"/>
      <c r="Z16" s="112"/>
    </row>
    <row r="17" spans="1:26" ht="25.5" hidden="1" customHeight="1">
      <c r="A17" s="140">
        <f>IF('1_ENTREGA'!A19="","",'1_ENTREGA'!A19)</f>
        <v>12</v>
      </c>
      <c r="B17" s="141">
        <f t="shared" si="0"/>
        <v>0</v>
      </c>
      <c r="C17" s="142"/>
      <c r="D17" s="142"/>
      <c r="E17" s="143" t="e">
        <f t="shared" si="1"/>
        <v>#DIV/0!</v>
      </c>
      <c r="F17" s="144" t="e">
        <f t="shared" si="2"/>
        <v>#DIV/0!</v>
      </c>
      <c r="G17" s="145"/>
      <c r="H17" s="145"/>
      <c r="I17" s="146">
        <f t="shared" si="3"/>
        <v>0</v>
      </c>
      <c r="J17" s="144" t="str">
        <f>IF(B17="","",IF(I17="","NO CUMPLE",IF(I17&gt;=$J$4*'5.2.1 EXPERIENCIA GRAL'!$N$6,"CUMPLE","NO CUMPLE")))</f>
        <v>NO CUMPLE</v>
      </c>
      <c r="K17" s="112"/>
      <c r="L17" s="112"/>
      <c r="M17" s="57">
        <v>12</v>
      </c>
      <c r="N17" s="147">
        <f t="shared" si="5"/>
        <v>0</v>
      </c>
      <c r="O17" s="148" t="e">
        <f t="shared" si="6"/>
        <v>#DIV/0!</v>
      </c>
      <c r="P17" s="112"/>
      <c r="Q17" s="112"/>
      <c r="R17" s="112"/>
      <c r="S17" s="112"/>
      <c r="T17" s="112"/>
      <c r="U17" s="112"/>
      <c r="V17" s="112"/>
      <c r="W17" s="112"/>
      <c r="X17" s="112"/>
      <c r="Y17" s="112"/>
      <c r="Z17" s="112"/>
    </row>
    <row r="18" spans="1:26" ht="25.5" hidden="1" customHeight="1">
      <c r="A18" s="140">
        <f>IF('1_ENTREGA'!A20="","",'1_ENTREGA'!A20)</f>
        <v>13</v>
      </c>
      <c r="B18" s="141">
        <f t="shared" si="0"/>
        <v>0</v>
      </c>
      <c r="C18" s="142"/>
      <c r="D18" s="142"/>
      <c r="E18" s="143" t="e">
        <f t="shared" si="1"/>
        <v>#DIV/0!</v>
      </c>
      <c r="F18" s="144" t="e">
        <f t="shared" si="2"/>
        <v>#DIV/0!</v>
      </c>
      <c r="G18" s="145"/>
      <c r="H18" s="145"/>
      <c r="I18" s="146">
        <f t="shared" si="3"/>
        <v>0</v>
      </c>
      <c r="J18" s="144" t="str">
        <f>IF(B18="","",IF(I18="","NO CUMPLE",IF(I18&gt;=$J$4*'5.2.1 EXPERIENCIA GRAL'!$N$6,"CUMPLE","NO CUMPLE")))</f>
        <v>NO CUMPLE</v>
      </c>
      <c r="K18" s="112"/>
      <c r="L18" s="112"/>
      <c r="M18" s="57">
        <v>13</v>
      </c>
      <c r="N18" s="147">
        <f t="shared" si="5"/>
        <v>0</v>
      </c>
      <c r="O18" s="148" t="e">
        <f t="shared" si="6"/>
        <v>#DIV/0!</v>
      </c>
      <c r="P18" s="112"/>
      <c r="Q18" s="112"/>
      <c r="R18" s="112"/>
      <c r="S18" s="112"/>
      <c r="T18" s="112"/>
      <c r="U18" s="112"/>
      <c r="V18" s="112"/>
      <c r="W18" s="112"/>
      <c r="X18" s="112"/>
      <c r="Y18" s="112"/>
      <c r="Z18" s="112"/>
    </row>
    <row r="19" spans="1:26" ht="25.5" hidden="1" customHeight="1">
      <c r="A19" s="140">
        <f>IF('1_ENTREGA'!A21="","",'1_ENTREGA'!A21)</f>
        <v>14</v>
      </c>
      <c r="B19" s="141">
        <f t="shared" si="0"/>
        <v>0</v>
      </c>
      <c r="C19" s="142"/>
      <c r="D19" s="142"/>
      <c r="E19" s="143" t="e">
        <f t="shared" si="1"/>
        <v>#DIV/0!</v>
      </c>
      <c r="F19" s="144" t="e">
        <f t="shared" si="2"/>
        <v>#DIV/0!</v>
      </c>
      <c r="G19" s="145"/>
      <c r="H19" s="145"/>
      <c r="I19" s="146">
        <f t="shared" si="3"/>
        <v>0</v>
      </c>
      <c r="J19" s="144" t="str">
        <f>IF(B19="","",IF(I19="","NO CUMPLE",IF(I19&gt;=$J$4*'5.2.1 EXPERIENCIA GRAL'!$N$6,"CUMPLE","NO CUMPLE")))</f>
        <v>NO CUMPLE</v>
      </c>
      <c r="K19" s="112"/>
      <c r="L19" s="112"/>
      <c r="M19" s="57">
        <v>14</v>
      </c>
      <c r="N19" s="147">
        <f t="shared" si="5"/>
        <v>0</v>
      </c>
      <c r="O19" s="148" t="e">
        <f t="shared" si="6"/>
        <v>#DIV/0!</v>
      </c>
      <c r="P19" s="112"/>
      <c r="Q19" s="112"/>
      <c r="R19" s="112"/>
      <c r="S19" s="112"/>
      <c r="T19" s="112"/>
      <c r="U19" s="112"/>
      <c r="V19" s="112"/>
      <c r="W19" s="112"/>
      <c r="X19" s="112"/>
      <c r="Y19" s="112"/>
      <c r="Z19" s="112"/>
    </row>
    <row r="20" spans="1:26" ht="25.5" hidden="1" customHeight="1">
      <c r="A20" s="140">
        <f>IF('1_ENTREGA'!A22="","",'1_ENTREGA'!A22)</f>
        <v>15</v>
      </c>
      <c r="B20" s="141">
        <f t="shared" si="0"/>
        <v>0</v>
      </c>
      <c r="C20" s="142"/>
      <c r="D20" s="142"/>
      <c r="E20" s="143" t="e">
        <f t="shared" si="1"/>
        <v>#DIV/0!</v>
      </c>
      <c r="F20" s="144" t="e">
        <f t="shared" si="2"/>
        <v>#DIV/0!</v>
      </c>
      <c r="G20" s="145"/>
      <c r="H20" s="145"/>
      <c r="I20" s="146">
        <f t="shared" si="3"/>
        <v>0</v>
      </c>
      <c r="J20" s="144" t="str">
        <f>IF(B20="","",IF(I20="","NO CUMPLE",IF(I20&gt;=$J$4*'5.2.1 EXPERIENCIA GRAL'!$N$6,"CUMPLE","NO CUMPLE")))</f>
        <v>NO CUMPLE</v>
      </c>
      <c r="K20" s="112"/>
      <c r="L20" s="112"/>
      <c r="M20" s="57">
        <v>15</v>
      </c>
      <c r="N20" s="147">
        <f t="shared" si="5"/>
        <v>0</v>
      </c>
      <c r="O20" s="148" t="e">
        <f t="shared" si="6"/>
        <v>#DIV/0!</v>
      </c>
      <c r="P20" s="112"/>
      <c r="Q20" s="112"/>
      <c r="R20" s="112"/>
      <c r="S20" s="112"/>
      <c r="T20" s="112"/>
      <c r="U20" s="112"/>
      <c r="V20" s="112"/>
      <c r="W20" s="112"/>
      <c r="X20" s="112"/>
      <c r="Y20" s="112"/>
      <c r="Z20" s="112"/>
    </row>
    <row r="21" spans="1:26" ht="15.75" customHeight="1">
      <c r="A21" s="41"/>
      <c r="B21" s="41"/>
      <c r="C21" s="41"/>
      <c r="D21" s="41"/>
      <c r="E21" s="149"/>
      <c r="F21" s="149"/>
      <c r="G21" s="149"/>
      <c r="H21" s="149"/>
      <c r="I21" s="149"/>
      <c r="J21" s="149"/>
      <c r="K21" s="41"/>
      <c r="L21" s="41"/>
      <c r="M21" s="65"/>
      <c r="N21" s="41"/>
      <c r="O21" s="65"/>
      <c r="P21" s="41"/>
      <c r="Q21" s="41"/>
      <c r="R21" s="41"/>
      <c r="S21" s="41"/>
      <c r="T21" s="41"/>
      <c r="U21" s="41"/>
      <c r="V21" s="41"/>
      <c r="W21" s="41"/>
      <c r="X21" s="41"/>
      <c r="Y21" s="41"/>
      <c r="Z21" s="41"/>
    </row>
    <row r="22" spans="1:26" ht="15.75" customHeight="1">
      <c r="A22" s="41"/>
      <c r="B22" s="41"/>
      <c r="C22" s="41"/>
      <c r="D22" s="41"/>
      <c r="E22" s="149"/>
      <c r="F22" s="149"/>
      <c r="G22" s="149"/>
      <c r="H22" s="149"/>
      <c r="I22" s="149"/>
      <c r="J22" s="149"/>
      <c r="K22" s="41"/>
      <c r="L22" s="41"/>
      <c r="M22" s="65"/>
      <c r="N22" s="41"/>
      <c r="O22" s="65"/>
      <c r="P22" s="41"/>
      <c r="Q22" s="41"/>
      <c r="R22" s="41"/>
      <c r="S22" s="41"/>
      <c r="T22" s="41"/>
      <c r="U22" s="41"/>
      <c r="V22" s="41"/>
      <c r="W22" s="41"/>
      <c r="X22" s="41"/>
      <c r="Y22" s="41"/>
      <c r="Z22" s="41"/>
    </row>
    <row r="23" spans="1:26" ht="15.75" customHeight="1">
      <c r="A23" s="41"/>
      <c r="B23" s="41"/>
      <c r="C23" s="41"/>
      <c r="D23" s="41"/>
      <c r="E23" s="149"/>
      <c r="F23" s="149"/>
      <c r="G23" s="149"/>
      <c r="H23" s="149"/>
      <c r="I23" s="149"/>
      <c r="J23" s="149"/>
      <c r="K23" s="41"/>
      <c r="L23" s="41"/>
      <c r="M23" s="65"/>
      <c r="N23" s="41"/>
      <c r="O23" s="65"/>
      <c r="P23" s="41"/>
      <c r="Q23" s="41"/>
      <c r="R23" s="41"/>
      <c r="S23" s="41"/>
      <c r="T23" s="41"/>
      <c r="U23" s="41"/>
      <c r="V23" s="41"/>
      <c r="W23" s="41"/>
      <c r="X23" s="41"/>
      <c r="Y23" s="41"/>
      <c r="Z23" s="41"/>
    </row>
    <row r="24" spans="1:26" ht="15.75" customHeight="1">
      <c r="A24" s="41"/>
      <c r="B24" s="41"/>
      <c r="C24" s="41"/>
      <c r="D24" s="41"/>
      <c r="E24" s="149"/>
      <c r="F24" s="149"/>
      <c r="G24" s="149"/>
      <c r="H24" s="149"/>
      <c r="I24" s="149"/>
      <c r="J24" s="149"/>
      <c r="K24" s="41"/>
      <c r="L24" s="41"/>
      <c r="M24" s="65"/>
      <c r="N24" s="41"/>
      <c r="O24" s="65"/>
      <c r="P24" s="41"/>
      <c r="Q24" s="41"/>
      <c r="R24" s="41"/>
      <c r="S24" s="41"/>
      <c r="T24" s="41"/>
      <c r="U24" s="41"/>
      <c r="V24" s="41"/>
      <c r="W24" s="41"/>
      <c r="X24" s="41"/>
      <c r="Y24" s="41"/>
      <c r="Z24" s="41"/>
    </row>
    <row r="25" spans="1:26" ht="15.75" customHeight="1">
      <c r="A25" s="41"/>
      <c r="B25" s="41"/>
      <c r="C25" s="41"/>
      <c r="D25" s="41"/>
      <c r="E25" s="149"/>
      <c r="F25" s="149"/>
      <c r="G25" s="149"/>
      <c r="H25" s="149"/>
      <c r="I25" s="149"/>
      <c r="J25" s="149"/>
      <c r="K25" s="41"/>
      <c r="L25" s="41"/>
      <c r="M25" s="65"/>
      <c r="N25" s="41"/>
      <c r="O25" s="65"/>
      <c r="P25" s="41"/>
      <c r="Q25" s="41"/>
      <c r="R25" s="41"/>
      <c r="S25" s="41"/>
      <c r="T25" s="41"/>
      <c r="U25" s="41"/>
      <c r="V25" s="41"/>
      <c r="W25" s="41"/>
      <c r="X25" s="41"/>
      <c r="Y25" s="41"/>
      <c r="Z25" s="41"/>
    </row>
    <row r="26" spans="1:26" ht="15.75" customHeight="1">
      <c r="A26" s="41"/>
      <c r="B26" s="41"/>
      <c r="C26" s="41"/>
      <c r="D26" s="41"/>
      <c r="E26" s="149"/>
      <c r="F26" s="150"/>
      <c r="G26" s="149"/>
      <c r="H26" s="149"/>
      <c r="I26" s="149"/>
      <c r="J26" s="149"/>
      <c r="K26" s="41"/>
      <c r="L26" s="41"/>
      <c r="M26" s="65"/>
      <c r="N26" s="41"/>
      <c r="O26" s="65"/>
      <c r="P26" s="41"/>
      <c r="Q26" s="41"/>
      <c r="R26" s="41"/>
      <c r="S26" s="41"/>
      <c r="T26" s="41"/>
      <c r="U26" s="41"/>
      <c r="V26" s="41"/>
      <c r="W26" s="41"/>
      <c r="X26" s="41"/>
      <c r="Y26" s="41"/>
      <c r="Z26" s="41"/>
    </row>
    <row r="27" spans="1:26" ht="15.75" customHeight="1">
      <c r="A27" s="41"/>
      <c r="B27" s="41"/>
      <c r="C27" s="41"/>
      <c r="D27" s="41"/>
      <c r="E27" s="149"/>
      <c r="F27" s="150"/>
      <c r="G27" s="149"/>
      <c r="H27" s="149"/>
      <c r="I27" s="149"/>
      <c r="J27" s="149"/>
      <c r="K27" s="41"/>
      <c r="L27" s="41"/>
      <c r="M27" s="65"/>
      <c r="N27" s="41"/>
      <c r="O27" s="65"/>
      <c r="P27" s="41"/>
      <c r="Q27" s="41"/>
      <c r="R27" s="41"/>
      <c r="S27" s="41"/>
      <c r="T27" s="41"/>
      <c r="U27" s="41"/>
      <c r="V27" s="41"/>
      <c r="W27" s="41"/>
      <c r="X27" s="41"/>
      <c r="Y27" s="41"/>
      <c r="Z27" s="41"/>
    </row>
    <row r="28" spans="1:26" ht="15.75" customHeight="1">
      <c r="A28" s="41"/>
      <c r="B28" s="41"/>
      <c r="C28" s="41"/>
      <c r="D28" s="41"/>
      <c r="E28" s="149"/>
      <c r="F28" s="149"/>
      <c r="G28" s="149"/>
      <c r="H28" s="149"/>
      <c r="I28" s="149"/>
      <c r="J28" s="149"/>
      <c r="K28" s="41"/>
      <c r="L28" s="41"/>
      <c r="M28" s="65"/>
      <c r="N28" s="41"/>
      <c r="O28" s="65"/>
      <c r="P28" s="41"/>
      <c r="Q28" s="41"/>
      <c r="R28" s="41"/>
      <c r="S28" s="41"/>
      <c r="T28" s="41"/>
      <c r="U28" s="41"/>
      <c r="V28" s="41"/>
      <c r="W28" s="41"/>
      <c r="X28" s="41"/>
      <c r="Y28" s="41"/>
      <c r="Z28" s="41"/>
    </row>
    <row r="29" spans="1:26" ht="15.75" customHeight="1">
      <c r="A29" s="41"/>
      <c r="B29" s="41"/>
      <c r="C29" s="41"/>
      <c r="D29" s="41"/>
      <c r="E29" s="149"/>
      <c r="F29" s="149"/>
      <c r="G29" s="149"/>
      <c r="H29" s="149"/>
      <c r="I29" s="149"/>
      <c r="J29" s="149"/>
      <c r="K29" s="41"/>
      <c r="L29" s="41"/>
      <c r="M29" s="65"/>
      <c r="N29" s="41"/>
      <c r="O29" s="65"/>
      <c r="P29" s="41"/>
      <c r="Q29" s="41"/>
      <c r="R29" s="41"/>
      <c r="S29" s="41"/>
      <c r="T29" s="41"/>
      <c r="U29" s="41"/>
      <c r="V29" s="41"/>
      <c r="W29" s="41"/>
      <c r="X29" s="41"/>
      <c r="Y29" s="41"/>
      <c r="Z29" s="41"/>
    </row>
    <row r="30" spans="1:26" ht="15.75" customHeight="1">
      <c r="A30" s="41"/>
      <c r="B30" s="41"/>
      <c r="C30" s="41"/>
      <c r="D30" s="41"/>
      <c r="E30" s="149"/>
      <c r="F30" s="149"/>
      <c r="G30" s="149"/>
      <c r="H30" s="149"/>
      <c r="I30" s="149"/>
      <c r="J30" s="149"/>
      <c r="K30" s="41"/>
      <c r="L30" s="41"/>
      <c r="M30" s="65"/>
      <c r="N30" s="41"/>
      <c r="O30" s="65"/>
      <c r="P30" s="41"/>
      <c r="Q30" s="41"/>
      <c r="R30" s="41"/>
      <c r="S30" s="41"/>
      <c r="T30" s="41"/>
      <c r="U30" s="41"/>
      <c r="V30" s="41"/>
      <c r="W30" s="41"/>
      <c r="X30" s="41"/>
      <c r="Y30" s="41"/>
      <c r="Z30" s="41"/>
    </row>
    <row r="31" spans="1:26" ht="15.75" customHeight="1">
      <c r="A31" s="41"/>
      <c r="B31" s="41"/>
      <c r="C31" s="41"/>
      <c r="D31" s="41"/>
      <c r="E31" s="149"/>
      <c r="F31" s="149"/>
      <c r="G31" s="149"/>
      <c r="H31" s="149"/>
      <c r="I31" s="149"/>
      <c r="J31" s="149"/>
      <c r="K31" s="41"/>
      <c r="L31" s="41"/>
      <c r="M31" s="65"/>
      <c r="N31" s="41"/>
      <c r="O31" s="65"/>
      <c r="P31" s="41"/>
      <c r="Q31" s="41"/>
      <c r="R31" s="41"/>
      <c r="S31" s="41"/>
      <c r="T31" s="41"/>
      <c r="U31" s="41"/>
      <c r="V31" s="41"/>
      <c r="W31" s="41"/>
      <c r="X31" s="41"/>
      <c r="Y31" s="41"/>
      <c r="Z31" s="41"/>
    </row>
    <row r="32" spans="1:26" ht="15.75" customHeight="1">
      <c r="A32" s="41"/>
      <c r="B32" s="41"/>
      <c r="C32" s="41"/>
      <c r="D32" s="41"/>
      <c r="E32" s="149"/>
      <c r="F32" s="149"/>
      <c r="G32" s="149"/>
      <c r="H32" s="149"/>
      <c r="I32" s="149"/>
      <c r="J32" s="149"/>
      <c r="K32" s="41"/>
      <c r="L32" s="41"/>
      <c r="M32" s="65"/>
      <c r="N32" s="41"/>
      <c r="O32" s="65"/>
      <c r="P32" s="41"/>
      <c r="Q32" s="41"/>
      <c r="R32" s="41"/>
      <c r="S32" s="41"/>
      <c r="T32" s="41"/>
      <c r="U32" s="41"/>
      <c r="V32" s="41"/>
      <c r="W32" s="41"/>
      <c r="X32" s="41"/>
      <c r="Y32" s="41"/>
      <c r="Z32" s="41"/>
    </row>
    <row r="33" spans="1:26" ht="15.75" customHeight="1">
      <c r="A33" s="41"/>
      <c r="B33" s="41"/>
      <c r="C33" s="41"/>
      <c r="D33" s="41"/>
      <c r="E33" s="149"/>
      <c r="F33" s="149"/>
      <c r="G33" s="149"/>
      <c r="H33" s="149"/>
      <c r="I33" s="149"/>
      <c r="J33" s="149"/>
      <c r="K33" s="41"/>
      <c r="L33" s="41"/>
      <c r="M33" s="65"/>
      <c r="N33" s="41"/>
      <c r="O33" s="65"/>
      <c r="P33" s="41"/>
      <c r="Q33" s="41"/>
      <c r="R33" s="41"/>
      <c r="S33" s="41"/>
      <c r="T33" s="41"/>
      <c r="U33" s="41"/>
      <c r="V33" s="41"/>
      <c r="W33" s="41"/>
      <c r="X33" s="41"/>
      <c r="Y33" s="41"/>
      <c r="Z33" s="41"/>
    </row>
    <row r="34" spans="1:26" ht="15.75" customHeight="1">
      <c r="A34" s="41"/>
      <c r="B34" s="41"/>
      <c r="C34" s="41"/>
      <c r="D34" s="41"/>
      <c r="E34" s="149"/>
      <c r="F34" s="149"/>
      <c r="G34" s="149"/>
      <c r="H34" s="149"/>
      <c r="I34" s="149"/>
      <c r="J34" s="149"/>
      <c r="K34" s="41"/>
      <c r="L34" s="41"/>
      <c r="M34" s="65"/>
      <c r="N34" s="41"/>
      <c r="O34" s="65"/>
      <c r="P34" s="41"/>
      <c r="Q34" s="41"/>
      <c r="R34" s="41"/>
      <c r="S34" s="41"/>
      <c r="T34" s="41"/>
      <c r="U34" s="41"/>
      <c r="V34" s="41"/>
      <c r="W34" s="41"/>
      <c r="X34" s="41"/>
      <c r="Y34" s="41"/>
      <c r="Z34" s="41"/>
    </row>
    <row r="35" spans="1:26" ht="15.75" customHeight="1">
      <c r="A35" s="41"/>
      <c r="B35" s="41"/>
      <c r="C35" s="41"/>
      <c r="D35" s="41"/>
      <c r="E35" s="149"/>
      <c r="F35" s="149"/>
      <c r="G35" s="149"/>
      <c r="H35" s="149"/>
      <c r="I35" s="149"/>
      <c r="J35" s="149"/>
      <c r="K35" s="41"/>
      <c r="L35" s="41"/>
      <c r="M35" s="65"/>
      <c r="N35" s="41"/>
      <c r="O35" s="65"/>
      <c r="P35" s="41"/>
      <c r="Q35" s="41"/>
      <c r="R35" s="41"/>
      <c r="S35" s="41"/>
      <c r="T35" s="41"/>
      <c r="U35" s="41"/>
      <c r="V35" s="41"/>
      <c r="W35" s="41"/>
      <c r="X35" s="41"/>
      <c r="Y35" s="41"/>
      <c r="Z35" s="41"/>
    </row>
    <row r="36" spans="1:26" ht="15.75" customHeight="1">
      <c r="A36" s="41"/>
      <c r="B36" s="41"/>
      <c r="C36" s="41"/>
      <c r="D36" s="41"/>
      <c r="E36" s="149"/>
      <c r="F36" s="149"/>
      <c r="G36" s="149"/>
      <c r="H36" s="149"/>
      <c r="I36" s="149"/>
      <c r="J36" s="149"/>
      <c r="K36" s="41"/>
      <c r="L36" s="41"/>
      <c r="M36" s="65"/>
      <c r="N36" s="41"/>
      <c r="O36" s="65"/>
      <c r="P36" s="41"/>
      <c r="Q36" s="41"/>
      <c r="R36" s="41"/>
      <c r="S36" s="41"/>
      <c r="T36" s="41"/>
      <c r="U36" s="41"/>
      <c r="V36" s="41"/>
      <c r="W36" s="41"/>
      <c r="X36" s="41"/>
      <c r="Y36" s="41"/>
      <c r="Z36" s="41"/>
    </row>
    <row r="37" spans="1:26" ht="15.75" customHeight="1">
      <c r="A37" s="41"/>
      <c r="B37" s="41"/>
      <c r="C37" s="41"/>
      <c r="D37" s="41"/>
      <c r="E37" s="149"/>
      <c r="F37" s="149"/>
      <c r="G37" s="149"/>
      <c r="H37" s="149"/>
      <c r="I37" s="149"/>
      <c r="J37" s="149"/>
      <c r="K37" s="41"/>
      <c r="L37" s="41"/>
      <c r="M37" s="65"/>
      <c r="N37" s="41"/>
      <c r="O37" s="65"/>
      <c r="P37" s="41"/>
      <c r="Q37" s="41"/>
      <c r="R37" s="41"/>
      <c r="S37" s="41"/>
      <c r="T37" s="41"/>
      <c r="U37" s="41"/>
      <c r="V37" s="41"/>
      <c r="W37" s="41"/>
      <c r="X37" s="41"/>
      <c r="Y37" s="41"/>
      <c r="Z37" s="41"/>
    </row>
    <row r="38" spans="1:26" ht="15.75" customHeight="1">
      <c r="A38" s="41"/>
      <c r="B38" s="41"/>
      <c r="C38" s="41"/>
      <c r="D38" s="41"/>
      <c r="E38" s="149"/>
      <c r="F38" s="149"/>
      <c r="G38" s="149"/>
      <c r="H38" s="149"/>
      <c r="I38" s="149"/>
      <c r="J38" s="149"/>
      <c r="K38" s="41"/>
      <c r="L38" s="41"/>
      <c r="M38" s="65"/>
      <c r="N38" s="41"/>
      <c r="O38" s="65"/>
      <c r="P38" s="41"/>
      <c r="Q38" s="41"/>
      <c r="R38" s="41"/>
      <c r="S38" s="41"/>
      <c r="T38" s="41"/>
      <c r="U38" s="41"/>
      <c r="V38" s="41"/>
      <c r="W38" s="41"/>
      <c r="X38" s="41"/>
      <c r="Y38" s="41"/>
      <c r="Z38" s="41"/>
    </row>
    <row r="39" spans="1:26" ht="15.75" customHeight="1">
      <c r="A39" s="41"/>
      <c r="B39" s="41"/>
      <c r="C39" s="41"/>
      <c r="D39" s="41"/>
      <c r="E39" s="149"/>
      <c r="F39" s="149"/>
      <c r="G39" s="149"/>
      <c r="H39" s="149"/>
      <c r="I39" s="149"/>
      <c r="J39" s="149"/>
      <c r="K39" s="41"/>
      <c r="L39" s="41"/>
      <c r="M39" s="65"/>
      <c r="N39" s="41"/>
      <c r="O39" s="65"/>
      <c r="P39" s="41"/>
      <c r="Q39" s="41"/>
      <c r="R39" s="41"/>
      <c r="S39" s="41"/>
      <c r="T39" s="41"/>
      <c r="U39" s="41"/>
      <c r="V39" s="41"/>
      <c r="W39" s="41"/>
      <c r="X39" s="41"/>
      <c r="Y39" s="41"/>
      <c r="Z39" s="41"/>
    </row>
    <row r="40" spans="1:26" ht="15.75" customHeight="1">
      <c r="A40" s="41"/>
      <c r="B40" s="41"/>
      <c r="C40" s="41"/>
      <c r="D40" s="41"/>
      <c r="E40" s="149"/>
      <c r="F40" s="149"/>
      <c r="G40" s="149"/>
      <c r="H40" s="149"/>
      <c r="I40" s="149"/>
      <c r="J40" s="149"/>
      <c r="K40" s="41"/>
      <c r="L40" s="41"/>
      <c r="M40" s="65"/>
      <c r="N40" s="41"/>
      <c r="O40" s="65"/>
      <c r="P40" s="41"/>
      <c r="Q40" s="41"/>
      <c r="R40" s="41"/>
      <c r="S40" s="41"/>
      <c r="T40" s="41"/>
      <c r="U40" s="41"/>
      <c r="V40" s="41"/>
      <c r="W40" s="41"/>
      <c r="X40" s="41"/>
      <c r="Y40" s="41"/>
      <c r="Z40" s="41"/>
    </row>
    <row r="41" spans="1:26" ht="15.75" customHeight="1">
      <c r="A41" s="41"/>
      <c r="B41" s="41"/>
      <c r="C41" s="41"/>
      <c r="D41" s="41"/>
      <c r="E41" s="149"/>
      <c r="F41" s="149"/>
      <c r="G41" s="149"/>
      <c r="H41" s="149"/>
      <c r="I41" s="149"/>
      <c r="J41" s="149"/>
      <c r="K41" s="41"/>
      <c r="L41" s="41"/>
      <c r="M41" s="65"/>
      <c r="N41" s="41"/>
      <c r="O41" s="65"/>
      <c r="P41" s="41"/>
      <c r="Q41" s="41"/>
      <c r="R41" s="41"/>
      <c r="S41" s="41"/>
      <c r="T41" s="41"/>
      <c r="U41" s="41"/>
      <c r="V41" s="41"/>
      <c r="W41" s="41"/>
      <c r="X41" s="41"/>
      <c r="Y41" s="41"/>
      <c r="Z41" s="41"/>
    </row>
    <row r="42" spans="1:26" ht="15.75" customHeight="1">
      <c r="A42" s="41"/>
      <c r="B42" s="41"/>
      <c r="C42" s="41"/>
      <c r="D42" s="41"/>
      <c r="E42" s="149"/>
      <c r="F42" s="149"/>
      <c r="G42" s="149"/>
      <c r="H42" s="149"/>
      <c r="I42" s="149"/>
      <c r="J42" s="149"/>
      <c r="K42" s="41"/>
      <c r="L42" s="41"/>
      <c r="M42" s="65"/>
      <c r="N42" s="41"/>
      <c r="O42" s="65"/>
      <c r="P42" s="41"/>
      <c r="Q42" s="41"/>
      <c r="R42" s="41"/>
      <c r="S42" s="41"/>
      <c r="T42" s="41"/>
      <c r="U42" s="41"/>
      <c r="V42" s="41"/>
      <c r="W42" s="41"/>
      <c r="X42" s="41"/>
      <c r="Y42" s="41"/>
      <c r="Z42" s="41"/>
    </row>
    <row r="43" spans="1:26" ht="15.75" customHeight="1">
      <c r="A43" s="41"/>
      <c r="B43" s="41"/>
      <c r="C43" s="41"/>
      <c r="D43" s="41"/>
      <c r="E43" s="149"/>
      <c r="F43" s="149"/>
      <c r="G43" s="149"/>
      <c r="H43" s="149"/>
      <c r="I43" s="149"/>
      <c r="J43" s="149"/>
      <c r="K43" s="41"/>
      <c r="L43" s="41"/>
      <c r="M43" s="65"/>
      <c r="N43" s="41"/>
      <c r="O43" s="65"/>
      <c r="P43" s="41"/>
      <c r="Q43" s="41"/>
      <c r="R43" s="41"/>
      <c r="S43" s="41"/>
      <c r="T43" s="41"/>
      <c r="U43" s="41"/>
      <c r="V43" s="41"/>
      <c r="W43" s="41"/>
      <c r="X43" s="41"/>
      <c r="Y43" s="41"/>
      <c r="Z43" s="41"/>
    </row>
    <row r="44" spans="1:26" ht="15.75" customHeight="1">
      <c r="A44" s="41"/>
      <c r="B44" s="41"/>
      <c r="C44" s="41"/>
      <c r="D44" s="41"/>
      <c r="E44" s="149"/>
      <c r="F44" s="149"/>
      <c r="G44" s="149"/>
      <c r="H44" s="149"/>
      <c r="I44" s="149"/>
      <c r="J44" s="149"/>
      <c r="K44" s="41"/>
      <c r="L44" s="41"/>
      <c r="M44" s="65"/>
      <c r="N44" s="41"/>
      <c r="O44" s="65"/>
      <c r="P44" s="41"/>
      <c r="Q44" s="41"/>
      <c r="R44" s="41"/>
      <c r="S44" s="41"/>
      <c r="T44" s="41"/>
      <c r="U44" s="41"/>
      <c r="V44" s="41"/>
      <c r="W44" s="41"/>
      <c r="X44" s="41"/>
      <c r="Y44" s="41"/>
      <c r="Z44" s="41"/>
    </row>
    <row r="45" spans="1:26" ht="15.75" customHeight="1">
      <c r="A45" s="41"/>
      <c r="B45" s="41"/>
      <c r="C45" s="41"/>
      <c r="D45" s="41"/>
      <c r="E45" s="149"/>
      <c r="F45" s="149"/>
      <c r="G45" s="149"/>
      <c r="H45" s="149"/>
      <c r="I45" s="149"/>
      <c r="J45" s="149"/>
      <c r="K45" s="41"/>
      <c r="L45" s="41"/>
      <c r="M45" s="65"/>
      <c r="N45" s="41"/>
      <c r="O45" s="65"/>
      <c r="P45" s="41"/>
      <c r="Q45" s="41"/>
      <c r="R45" s="41"/>
      <c r="S45" s="41"/>
      <c r="T45" s="41"/>
      <c r="U45" s="41"/>
      <c r="V45" s="41"/>
      <c r="W45" s="41"/>
      <c r="X45" s="41"/>
      <c r="Y45" s="41"/>
      <c r="Z45" s="41"/>
    </row>
    <row r="46" spans="1:26" ht="15.75" customHeight="1">
      <c r="A46" s="41"/>
      <c r="B46" s="41"/>
      <c r="C46" s="41"/>
      <c r="D46" s="41"/>
      <c r="E46" s="149"/>
      <c r="F46" s="149"/>
      <c r="G46" s="149"/>
      <c r="H46" s="149"/>
      <c r="I46" s="149"/>
      <c r="J46" s="149"/>
      <c r="K46" s="41"/>
      <c r="L46" s="41"/>
      <c r="M46" s="65"/>
      <c r="N46" s="41"/>
      <c r="O46" s="65"/>
      <c r="P46" s="41"/>
      <c r="Q46" s="41"/>
      <c r="R46" s="41"/>
      <c r="S46" s="41"/>
      <c r="T46" s="41"/>
      <c r="U46" s="41"/>
      <c r="V46" s="41"/>
      <c r="W46" s="41"/>
      <c r="X46" s="41"/>
      <c r="Y46" s="41"/>
      <c r="Z46" s="41"/>
    </row>
    <row r="47" spans="1:26" ht="15.75" customHeight="1">
      <c r="A47" s="41"/>
      <c r="B47" s="41"/>
      <c r="C47" s="41"/>
      <c r="D47" s="41"/>
      <c r="E47" s="149"/>
      <c r="F47" s="149"/>
      <c r="G47" s="149"/>
      <c r="H47" s="149"/>
      <c r="I47" s="149"/>
      <c r="J47" s="149"/>
      <c r="K47" s="41"/>
      <c r="L47" s="41"/>
      <c r="M47" s="65"/>
      <c r="N47" s="41"/>
      <c r="O47" s="65"/>
      <c r="P47" s="41"/>
      <c r="Q47" s="41"/>
      <c r="R47" s="41"/>
      <c r="S47" s="41"/>
      <c r="T47" s="41"/>
      <c r="U47" s="41"/>
      <c r="V47" s="41"/>
      <c r="W47" s="41"/>
      <c r="X47" s="41"/>
      <c r="Y47" s="41"/>
      <c r="Z47" s="41"/>
    </row>
    <row r="48" spans="1:26" ht="15.75" customHeight="1">
      <c r="A48" s="41"/>
      <c r="B48" s="41"/>
      <c r="C48" s="41"/>
      <c r="D48" s="41"/>
      <c r="E48" s="149"/>
      <c r="F48" s="149"/>
      <c r="G48" s="149"/>
      <c r="H48" s="149"/>
      <c r="I48" s="149"/>
      <c r="J48" s="149"/>
      <c r="K48" s="41"/>
      <c r="L48" s="41"/>
      <c r="M48" s="65"/>
      <c r="N48" s="41"/>
      <c r="O48" s="65"/>
      <c r="P48" s="41"/>
      <c r="Q48" s="41"/>
      <c r="R48" s="41"/>
      <c r="S48" s="41"/>
      <c r="T48" s="41"/>
      <c r="U48" s="41"/>
      <c r="V48" s="41"/>
      <c r="W48" s="41"/>
      <c r="X48" s="41"/>
      <c r="Y48" s="41"/>
      <c r="Z48" s="41"/>
    </row>
    <row r="49" spans="1:26" ht="15.75" customHeight="1">
      <c r="A49" s="41"/>
      <c r="B49" s="41"/>
      <c r="C49" s="41"/>
      <c r="D49" s="41"/>
      <c r="E49" s="149"/>
      <c r="F49" s="149"/>
      <c r="G49" s="149"/>
      <c r="H49" s="149"/>
      <c r="I49" s="149"/>
      <c r="J49" s="149"/>
      <c r="K49" s="41"/>
      <c r="L49" s="41"/>
      <c r="M49" s="65"/>
      <c r="N49" s="41"/>
      <c r="O49" s="65"/>
      <c r="P49" s="41"/>
      <c r="Q49" s="41"/>
      <c r="R49" s="41"/>
      <c r="S49" s="41"/>
      <c r="T49" s="41"/>
      <c r="U49" s="41"/>
      <c r="V49" s="41"/>
      <c r="W49" s="41"/>
      <c r="X49" s="41"/>
      <c r="Y49" s="41"/>
      <c r="Z49" s="41"/>
    </row>
    <row r="50" spans="1:26" ht="15.75" customHeight="1">
      <c r="A50" s="41"/>
      <c r="B50" s="41"/>
      <c r="C50" s="41"/>
      <c r="D50" s="41"/>
      <c r="E50" s="149"/>
      <c r="F50" s="149"/>
      <c r="G50" s="149"/>
      <c r="H50" s="149"/>
      <c r="I50" s="149"/>
      <c r="J50" s="149"/>
      <c r="K50" s="41"/>
      <c r="L50" s="41"/>
      <c r="M50" s="65"/>
      <c r="N50" s="41"/>
      <c r="O50" s="65"/>
      <c r="P50" s="41"/>
      <c r="Q50" s="41"/>
      <c r="R50" s="41"/>
      <c r="S50" s="41"/>
      <c r="T50" s="41"/>
      <c r="U50" s="41"/>
      <c r="V50" s="41"/>
      <c r="W50" s="41"/>
      <c r="X50" s="41"/>
      <c r="Y50" s="41"/>
      <c r="Z50" s="41"/>
    </row>
    <row r="51" spans="1:26" ht="15.75" customHeight="1">
      <c r="A51" s="41"/>
      <c r="B51" s="41"/>
      <c r="C51" s="41"/>
      <c r="D51" s="41"/>
      <c r="E51" s="149"/>
      <c r="F51" s="149"/>
      <c r="G51" s="149"/>
      <c r="H51" s="149"/>
      <c r="I51" s="149"/>
      <c r="J51" s="149"/>
      <c r="K51" s="41"/>
      <c r="L51" s="41"/>
      <c r="M51" s="65"/>
      <c r="N51" s="41"/>
      <c r="O51" s="65"/>
      <c r="P51" s="41"/>
      <c r="Q51" s="41"/>
      <c r="R51" s="41"/>
      <c r="S51" s="41"/>
      <c r="T51" s="41"/>
      <c r="U51" s="41"/>
      <c r="V51" s="41"/>
      <c r="W51" s="41"/>
      <c r="X51" s="41"/>
      <c r="Y51" s="41"/>
      <c r="Z51" s="41"/>
    </row>
    <row r="52" spans="1:26" ht="15.75" customHeight="1">
      <c r="A52" s="41"/>
      <c r="B52" s="41"/>
      <c r="C52" s="41"/>
      <c r="D52" s="41"/>
      <c r="E52" s="149"/>
      <c r="F52" s="149"/>
      <c r="G52" s="149"/>
      <c r="H52" s="149"/>
      <c r="I52" s="149"/>
      <c r="J52" s="149"/>
      <c r="K52" s="41"/>
      <c r="L52" s="41"/>
      <c r="M52" s="65"/>
      <c r="N52" s="41"/>
      <c r="O52" s="65"/>
      <c r="P52" s="41"/>
      <c r="Q52" s="41"/>
      <c r="R52" s="41"/>
      <c r="S52" s="41"/>
      <c r="T52" s="41"/>
      <c r="U52" s="41"/>
      <c r="V52" s="41"/>
      <c r="W52" s="41"/>
      <c r="X52" s="41"/>
      <c r="Y52" s="41"/>
      <c r="Z52" s="41"/>
    </row>
    <row r="53" spans="1:26" ht="15.75" customHeight="1">
      <c r="A53" s="41"/>
      <c r="B53" s="41"/>
      <c r="C53" s="41"/>
      <c r="D53" s="41"/>
      <c r="E53" s="149"/>
      <c r="F53" s="149"/>
      <c r="G53" s="149"/>
      <c r="H53" s="149"/>
      <c r="I53" s="149"/>
      <c r="J53" s="149"/>
      <c r="K53" s="41"/>
      <c r="L53" s="41"/>
      <c r="M53" s="65"/>
      <c r="N53" s="41"/>
      <c r="O53" s="65"/>
      <c r="P53" s="41"/>
      <c r="Q53" s="41"/>
      <c r="R53" s="41"/>
      <c r="S53" s="41"/>
      <c r="T53" s="41"/>
      <c r="U53" s="41"/>
      <c r="V53" s="41"/>
      <c r="W53" s="41"/>
      <c r="X53" s="41"/>
      <c r="Y53" s="41"/>
      <c r="Z53" s="41"/>
    </row>
    <row r="54" spans="1:26" ht="15.75" customHeight="1">
      <c r="A54" s="41"/>
      <c r="B54" s="41"/>
      <c r="C54" s="41"/>
      <c r="D54" s="41"/>
      <c r="E54" s="149"/>
      <c r="F54" s="149"/>
      <c r="G54" s="149"/>
      <c r="H54" s="149"/>
      <c r="I54" s="149"/>
      <c r="J54" s="149"/>
      <c r="K54" s="41"/>
      <c r="L54" s="41"/>
      <c r="M54" s="65"/>
      <c r="N54" s="41"/>
      <c r="O54" s="65"/>
      <c r="P54" s="41"/>
      <c r="Q54" s="41"/>
      <c r="R54" s="41"/>
      <c r="S54" s="41"/>
      <c r="T54" s="41"/>
      <c r="U54" s="41"/>
      <c r="V54" s="41"/>
      <c r="W54" s="41"/>
      <c r="X54" s="41"/>
      <c r="Y54" s="41"/>
      <c r="Z54" s="41"/>
    </row>
    <row r="55" spans="1:26" ht="15.75" customHeight="1">
      <c r="A55" s="41"/>
      <c r="B55" s="41"/>
      <c r="C55" s="41"/>
      <c r="D55" s="41"/>
      <c r="E55" s="149"/>
      <c r="F55" s="149"/>
      <c r="G55" s="149"/>
      <c r="H55" s="149"/>
      <c r="I55" s="149"/>
      <c r="J55" s="149"/>
      <c r="K55" s="41"/>
      <c r="L55" s="41"/>
      <c r="M55" s="65"/>
      <c r="N55" s="41"/>
      <c r="O55" s="65"/>
      <c r="P55" s="41"/>
      <c r="Q55" s="41"/>
      <c r="R55" s="41"/>
      <c r="S55" s="41"/>
      <c r="T55" s="41"/>
      <c r="U55" s="41"/>
      <c r="V55" s="41"/>
      <c r="W55" s="41"/>
      <c r="X55" s="41"/>
      <c r="Y55" s="41"/>
      <c r="Z55" s="41"/>
    </row>
    <row r="56" spans="1:26" ht="15.75" customHeight="1">
      <c r="A56" s="41"/>
      <c r="B56" s="41"/>
      <c r="C56" s="41"/>
      <c r="D56" s="41"/>
      <c r="E56" s="149"/>
      <c r="F56" s="149"/>
      <c r="G56" s="149"/>
      <c r="H56" s="149"/>
      <c r="I56" s="149"/>
      <c r="J56" s="149"/>
      <c r="K56" s="41"/>
      <c r="L56" s="41"/>
      <c r="M56" s="65"/>
      <c r="N56" s="41"/>
      <c r="O56" s="65"/>
      <c r="P56" s="41"/>
      <c r="Q56" s="41"/>
      <c r="R56" s="41"/>
      <c r="S56" s="41"/>
      <c r="T56" s="41"/>
      <c r="U56" s="41"/>
      <c r="V56" s="41"/>
      <c r="W56" s="41"/>
      <c r="X56" s="41"/>
      <c r="Y56" s="41"/>
      <c r="Z56" s="41"/>
    </row>
    <row r="57" spans="1:26" ht="15.75" customHeight="1">
      <c r="A57" s="41"/>
      <c r="B57" s="41"/>
      <c r="C57" s="41"/>
      <c r="D57" s="41"/>
      <c r="E57" s="149"/>
      <c r="F57" s="149"/>
      <c r="G57" s="149"/>
      <c r="H57" s="149"/>
      <c r="I57" s="149"/>
      <c r="J57" s="149"/>
      <c r="K57" s="41"/>
      <c r="L57" s="41"/>
      <c r="M57" s="65"/>
      <c r="N57" s="41"/>
      <c r="O57" s="65"/>
      <c r="P57" s="41"/>
      <c r="Q57" s="41"/>
      <c r="R57" s="41"/>
      <c r="S57" s="41"/>
      <c r="T57" s="41"/>
      <c r="U57" s="41"/>
      <c r="V57" s="41"/>
      <c r="W57" s="41"/>
      <c r="X57" s="41"/>
      <c r="Y57" s="41"/>
      <c r="Z57" s="41"/>
    </row>
    <row r="58" spans="1:26" ht="15.75" customHeight="1">
      <c r="A58" s="41"/>
      <c r="B58" s="41"/>
      <c r="C58" s="41"/>
      <c r="D58" s="41"/>
      <c r="E58" s="149"/>
      <c r="F58" s="149"/>
      <c r="G58" s="149"/>
      <c r="H58" s="149"/>
      <c r="I58" s="149"/>
      <c r="J58" s="149"/>
      <c r="K58" s="41"/>
      <c r="L58" s="41"/>
      <c r="M58" s="65"/>
      <c r="N58" s="41"/>
      <c r="O58" s="65"/>
      <c r="P58" s="41"/>
      <c r="Q58" s="41"/>
      <c r="R58" s="41"/>
      <c r="S58" s="41"/>
      <c r="T58" s="41"/>
      <c r="U58" s="41"/>
      <c r="V58" s="41"/>
      <c r="W58" s="41"/>
      <c r="X58" s="41"/>
      <c r="Y58" s="41"/>
      <c r="Z58" s="41"/>
    </row>
    <row r="59" spans="1:26" ht="15.75" customHeight="1">
      <c r="A59" s="41"/>
      <c r="B59" s="41"/>
      <c r="C59" s="41"/>
      <c r="D59" s="41"/>
      <c r="E59" s="149"/>
      <c r="F59" s="149"/>
      <c r="G59" s="149"/>
      <c r="H59" s="149"/>
      <c r="I59" s="149"/>
      <c r="J59" s="149"/>
      <c r="K59" s="41"/>
      <c r="L59" s="41"/>
      <c r="M59" s="65"/>
      <c r="N59" s="41"/>
      <c r="O59" s="65"/>
      <c r="P59" s="41"/>
      <c r="Q59" s="41"/>
      <c r="R59" s="41"/>
      <c r="S59" s="41"/>
      <c r="T59" s="41"/>
      <c r="U59" s="41"/>
      <c r="V59" s="41"/>
      <c r="W59" s="41"/>
      <c r="X59" s="41"/>
      <c r="Y59" s="41"/>
      <c r="Z59" s="41"/>
    </row>
    <row r="60" spans="1:26" ht="15.75" customHeight="1">
      <c r="A60" s="41"/>
      <c r="B60" s="41"/>
      <c r="C60" s="41"/>
      <c r="D60" s="41"/>
      <c r="E60" s="149"/>
      <c r="F60" s="149"/>
      <c r="G60" s="149"/>
      <c r="H60" s="149"/>
      <c r="I60" s="149"/>
      <c r="J60" s="149"/>
      <c r="K60" s="41"/>
      <c r="L60" s="41"/>
      <c r="M60" s="65"/>
      <c r="N60" s="41"/>
      <c r="O60" s="65"/>
      <c r="P60" s="41"/>
      <c r="Q60" s="41"/>
      <c r="R60" s="41"/>
      <c r="S60" s="41"/>
      <c r="T60" s="41"/>
      <c r="U60" s="41"/>
      <c r="V60" s="41"/>
      <c r="W60" s="41"/>
      <c r="X60" s="41"/>
      <c r="Y60" s="41"/>
      <c r="Z60" s="41"/>
    </row>
    <row r="61" spans="1:26" ht="15.75" customHeight="1">
      <c r="A61" s="41"/>
      <c r="B61" s="41"/>
      <c r="C61" s="41"/>
      <c r="D61" s="41"/>
      <c r="E61" s="149"/>
      <c r="F61" s="149"/>
      <c r="G61" s="149"/>
      <c r="H61" s="149"/>
      <c r="I61" s="149"/>
      <c r="J61" s="149"/>
      <c r="K61" s="41"/>
      <c r="L61" s="41"/>
      <c r="M61" s="65"/>
      <c r="N61" s="41"/>
      <c r="O61" s="65"/>
      <c r="P61" s="41"/>
      <c r="Q61" s="41"/>
      <c r="R61" s="41"/>
      <c r="S61" s="41"/>
      <c r="T61" s="41"/>
      <c r="U61" s="41"/>
      <c r="V61" s="41"/>
      <c r="W61" s="41"/>
      <c r="X61" s="41"/>
      <c r="Y61" s="41"/>
      <c r="Z61" s="41"/>
    </row>
    <row r="62" spans="1:26" ht="15.75" customHeight="1">
      <c r="A62" s="41"/>
      <c r="B62" s="41"/>
      <c r="C62" s="41"/>
      <c r="D62" s="41"/>
      <c r="E62" s="149"/>
      <c r="F62" s="149"/>
      <c r="G62" s="149"/>
      <c r="H62" s="149"/>
      <c r="I62" s="149"/>
      <c r="J62" s="149"/>
      <c r="K62" s="41"/>
      <c r="L62" s="41"/>
      <c r="M62" s="65"/>
      <c r="N62" s="41"/>
      <c r="O62" s="65"/>
      <c r="P62" s="41"/>
      <c r="Q62" s="41"/>
      <c r="R62" s="41"/>
      <c r="S62" s="41"/>
      <c r="T62" s="41"/>
      <c r="U62" s="41"/>
      <c r="V62" s="41"/>
      <c r="W62" s="41"/>
      <c r="X62" s="41"/>
      <c r="Y62" s="41"/>
      <c r="Z62" s="41"/>
    </row>
    <row r="63" spans="1:26" ht="15.75" customHeight="1">
      <c r="A63" s="41"/>
      <c r="B63" s="41"/>
      <c r="C63" s="41"/>
      <c r="D63" s="41"/>
      <c r="E63" s="149"/>
      <c r="F63" s="149"/>
      <c r="G63" s="149"/>
      <c r="H63" s="149"/>
      <c r="I63" s="149"/>
      <c r="J63" s="149"/>
      <c r="K63" s="41"/>
      <c r="L63" s="41"/>
      <c r="M63" s="65"/>
      <c r="N63" s="41"/>
      <c r="O63" s="65"/>
      <c r="P63" s="41"/>
      <c r="Q63" s="41"/>
      <c r="R63" s="41"/>
      <c r="S63" s="41"/>
      <c r="T63" s="41"/>
      <c r="U63" s="41"/>
      <c r="V63" s="41"/>
      <c r="W63" s="41"/>
      <c r="X63" s="41"/>
      <c r="Y63" s="41"/>
      <c r="Z63" s="41"/>
    </row>
    <row r="64" spans="1:26" ht="15.75" customHeight="1">
      <c r="A64" s="41"/>
      <c r="B64" s="41"/>
      <c r="C64" s="41"/>
      <c r="D64" s="41"/>
      <c r="E64" s="149"/>
      <c r="F64" s="149"/>
      <c r="G64" s="149"/>
      <c r="H64" s="149"/>
      <c r="I64" s="149"/>
      <c r="J64" s="149"/>
      <c r="K64" s="41"/>
      <c r="L64" s="41"/>
      <c r="M64" s="65"/>
      <c r="N64" s="41"/>
      <c r="O64" s="65"/>
      <c r="P64" s="41"/>
      <c r="Q64" s="41"/>
      <c r="R64" s="41"/>
      <c r="S64" s="41"/>
      <c r="T64" s="41"/>
      <c r="U64" s="41"/>
      <c r="V64" s="41"/>
      <c r="W64" s="41"/>
      <c r="X64" s="41"/>
      <c r="Y64" s="41"/>
      <c r="Z64" s="41"/>
    </row>
    <row r="65" spans="1:26" ht="15.75" customHeight="1">
      <c r="A65" s="41"/>
      <c r="B65" s="41"/>
      <c r="C65" s="41"/>
      <c r="D65" s="41"/>
      <c r="E65" s="149"/>
      <c r="F65" s="149"/>
      <c r="G65" s="149"/>
      <c r="H65" s="149"/>
      <c r="I65" s="149"/>
      <c r="J65" s="149"/>
      <c r="K65" s="41"/>
      <c r="L65" s="41"/>
      <c r="M65" s="65"/>
      <c r="N65" s="41"/>
      <c r="O65" s="65"/>
      <c r="P65" s="41"/>
      <c r="Q65" s="41"/>
      <c r="R65" s="41"/>
      <c r="S65" s="41"/>
      <c r="T65" s="41"/>
      <c r="U65" s="41"/>
      <c r="V65" s="41"/>
      <c r="W65" s="41"/>
      <c r="X65" s="41"/>
      <c r="Y65" s="41"/>
      <c r="Z65" s="41"/>
    </row>
    <row r="66" spans="1:26" ht="15.75" customHeight="1">
      <c r="A66" s="41"/>
      <c r="B66" s="41"/>
      <c r="C66" s="41"/>
      <c r="D66" s="41"/>
      <c r="E66" s="149"/>
      <c r="F66" s="149"/>
      <c r="G66" s="149"/>
      <c r="H66" s="149"/>
      <c r="I66" s="149"/>
      <c r="J66" s="149"/>
      <c r="K66" s="41"/>
      <c r="L66" s="41"/>
      <c r="M66" s="65"/>
      <c r="N66" s="41"/>
      <c r="O66" s="65"/>
      <c r="P66" s="41"/>
      <c r="Q66" s="41"/>
      <c r="R66" s="41"/>
      <c r="S66" s="41"/>
      <c r="T66" s="41"/>
      <c r="U66" s="41"/>
      <c r="V66" s="41"/>
      <c r="W66" s="41"/>
      <c r="X66" s="41"/>
      <c r="Y66" s="41"/>
      <c r="Z66" s="41"/>
    </row>
    <row r="67" spans="1:26" ht="15.75" customHeight="1">
      <c r="A67" s="41"/>
      <c r="B67" s="41"/>
      <c r="C67" s="41"/>
      <c r="D67" s="41"/>
      <c r="E67" s="149"/>
      <c r="F67" s="149"/>
      <c r="G67" s="149"/>
      <c r="H67" s="149"/>
      <c r="I67" s="149"/>
      <c r="J67" s="149"/>
      <c r="K67" s="41"/>
      <c r="L67" s="41"/>
      <c r="M67" s="65"/>
      <c r="N67" s="41"/>
      <c r="O67" s="65"/>
      <c r="P67" s="41"/>
      <c r="Q67" s="41"/>
      <c r="R67" s="41"/>
      <c r="S67" s="41"/>
      <c r="T67" s="41"/>
      <c r="U67" s="41"/>
      <c r="V67" s="41"/>
      <c r="W67" s="41"/>
      <c r="X67" s="41"/>
      <c r="Y67" s="41"/>
      <c r="Z67" s="41"/>
    </row>
    <row r="68" spans="1:26" ht="15.75" customHeight="1">
      <c r="A68" s="41"/>
      <c r="B68" s="41"/>
      <c r="C68" s="41"/>
      <c r="D68" s="41"/>
      <c r="E68" s="149"/>
      <c r="F68" s="149"/>
      <c r="G68" s="149"/>
      <c r="H68" s="149"/>
      <c r="I68" s="149"/>
      <c r="J68" s="149"/>
      <c r="K68" s="41"/>
      <c r="L68" s="41"/>
      <c r="M68" s="65"/>
      <c r="N68" s="41"/>
      <c r="O68" s="65"/>
      <c r="P68" s="41"/>
      <c r="Q68" s="41"/>
      <c r="R68" s="41"/>
      <c r="S68" s="41"/>
      <c r="T68" s="41"/>
      <c r="U68" s="41"/>
      <c r="V68" s="41"/>
      <c r="W68" s="41"/>
      <c r="X68" s="41"/>
      <c r="Y68" s="41"/>
      <c r="Z68" s="41"/>
    </row>
    <row r="69" spans="1:26" ht="15.75" customHeight="1">
      <c r="A69" s="41"/>
      <c r="B69" s="41"/>
      <c r="C69" s="41"/>
      <c r="D69" s="41"/>
      <c r="E69" s="149"/>
      <c r="F69" s="149"/>
      <c r="G69" s="149"/>
      <c r="H69" s="149"/>
      <c r="I69" s="149"/>
      <c r="J69" s="149"/>
      <c r="K69" s="41"/>
      <c r="L69" s="41"/>
      <c r="M69" s="65"/>
      <c r="N69" s="41"/>
      <c r="O69" s="65"/>
      <c r="P69" s="41"/>
      <c r="Q69" s="41"/>
      <c r="R69" s="41"/>
      <c r="S69" s="41"/>
      <c r="T69" s="41"/>
      <c r="U69" s="41"/>
      <c r="V69" s="41"/>
      <c r="W69" s="41"/>
      <c r="X69" s="41"/>
      <c r="Y69" s="41"/>
      <c r="Z69" s="41"/>
    </row>
    <row r="70" spans="1:26" ht="15.75" customHeight="1">
      <c r="A70" s="41"/>
      <c r="B70" s="41"/>
      <c r="C70" s="41"/>
      <c r="D70" s="41"/>
      <c r="E70" s="149"/>
      <c r="F70" s="149"/>
      <c r="G70" s="149"/>
      <c r="H70" s="149"/>
      <c r="I70" s="149"/>
      <c r="J70" s="149"/>
      <c r="K70" s="41"/>
      <c r="L70" s="41"/>
      <c r="M70" s="65"/>
      <c r="N70" s="41"/>
      <c r="O70" s="65"/>
      <c r="P70" s="41"/>
      <c r="Q70" s="41"/>
      <c r="R70" s="41"/>
      <c r="S70" s="41"/>
      <c r="T70" s="41"/>
      <c r="U70" s="41"/>
      <c r="V70" s="41"/>
      <c r="W70" s="41"/>
      <c r="X70" s="41"/>
      <c r="Y70" s="41"/>
      <c r="Z70" s="41"/>
    </row>
    <row r="71" spans="1:26" ht="15.75" customHeight="1">
      <c r="A71" s="41"/>
      <c r="B71" s="41"/>
      <c r="C71" s="41"/>
      <c r="D71" s="41"/>
      <c r="E71" s="149"/>
      <c r="F71" s="149"/>
      <c r="G71" s="149"/>
      <c r="H71" s="149"/>
      <c r="I71" s="149"/>
      <c r="J71" s="149"/>
      <c r="K71" s="41"/>
      <c r="L71" s="41"/>
      <c r="M71" s="65"/>
      <c r="N71" s="41"/>
      <c r="O71" s="65"/>
      <c r="P71" s="41"/>
      <c r="Q71" s="41"/>
      <c r="R71" s="41"/>
      <c r="S71" s="41"/>
      <c r="T71" s="41"/>
      <c r="U71" s="41"/>
      <c r="V71" s="41"/>
      <c r="W71" s="41"/>
      <c r="X71" s="41"/>
      <c r="Y71" s="41"/>
      <c r="Z71" s="41"/>
    </row>
    <row r="72" spans="1:26" ht="15.75" customHeight="1">
      <c r="A72" s="41"/>
      <c r="B72" s="41"/>
      <c r="C72" s="41"/>
      <c r="D72" s="41"/>
      <c r="E72" s="149"/>
      <c r="F72" s="149"/>
      <c r="G72" s="149"/>
      <c r="H72" s="149"/>
      <c r="I72" s="149"/>
      <c r="J72" s="149"/>
      <c r="K72" s="41"/>
      <c r="L72" s="41"/>
      <c r="M72" s="65"/>
      <c r="N72" s="41"/>
      <c r="O72" s="65"/>
      <c r="P72" s="41"/>
      <c r="Q72" s="41"/>
      <c r="R72" s="41"/>
      <c r="S72" s="41"/>
      <c r="T72" s="41"/>
      <c r="U72" s="41"/>
      <c r="V72" s="41"/>
      <c r="W72" s="41"/>
      <c r="X72" s="41"/>
      <c r="Y72" s="41"/>
      <c r="Z72" s="41"/>
    </row>
    <row r="73" spans="1:26" ht="15.75" customHeight="1">
      <c r="A73" s="41"/>
      <c r="B73" s="41"/>
      <c r="C73" s="41"/>
      <c r="D73" s="41"/>
      <c r="E73" s="149"/>
      <c r="F73" s="149"/>
      <c r="G73" s="149"/>
      <c r="H73" s="149"/>
      <c r="I73" s="149"/>
      <c r="J73" s="149"/>
      <c r="K73" s="41"/>
      <c r="L73" s="41"/>
      <c r="M73" s="65"/>
      <c r="N73" s="41"/>
      <c r="O73" s="65"/>
      <c r="P73" s="41"/>
      <c r="Q73" s="41"/>
      <c r="R73" s="41"/>
      <c r="S73" s="41"/>
      <c r="T73" s="41"/>
      <c r="U73" s="41"/>
      <c r="V73" s="41"/>
      <c r="W73" s="41"/>
      <c r="X73" s="41"/>
      <c r="Y73" s="41"/>
      <c r="Z73" s="41"/>
    </row>
    <row r="74" spans="1:26" ht="15.75" customHeight="1">
      <c r="A74" s="41"/>
      <c r="B74" s="41"/>
      <c r="C74" s="41"/>
      <c r="D74" s="41"/>
      <c r="E74" s="149"/>
      <c r="F74" s="149"/>
      <c r="G74" s="149"/>
      <c r="H74" s="149"/>
      <c r="I74" s="149"/>
      <c r="J74" s="149"/>
      <c r="K74" s="41"/>
      <c r="L74" s="41"/>
      <c r="M74" s="65"/>
      <c r="N74" s="41"/>
      <c r="O74" s="65"/>
      <c r="P74" s="41"/>
      <c r="Q74" s="41"/>
      <c r="R74" s="41"/>
      <c r="S74" s="41"/>
      <c r="T74" s="41"/>
      <c r="U74" s="41"/>
      <c r="V74" s="41"/>
      <c r="W74" s="41"/>
      <c r="X74" s="41"/>
      <c r="Y74" s="41"/>
      <c r="Z74" s="41"/>
    </row>
    <row r="75" spans="1:26" ht="15.75" customHeight="1">
      <c r="A75" s="41"/>
      <c r="B75" s="41"/>
      <c r="C75" s="41"/>
      <c r="D75" s="41"/>
      <c r="E75" s="149"/>
      <c r="F75" s="149"/>
      <c r="G75" s="149"/>
      <c r="H75" s="149"/>
      <c r="I75" s="149"/>
      <c r="J75" s="149"/>
      <c r="K75" s="41"/>
      <c r="L75" s="41"/>
      <c r="M75" s="65"/>
      <c r="N75" s="41"/>
      <c r="O75" s="65"/>
      <c r="P75" s="41"/>
      <c r="Q75" s="41"/>
      <c r="R75" s="41"/>
      <c r="S75" s="41"/>
      <c r="T75" s="41"/>
      <c r="U75" s="41"/>
      <c r="V75" s="41"/>
      <c r="W75" s="41"/>
      <c r="X75" s="41"/>
      <c r="Y75" s="41"/>
      <c r="Z75" s="41"/>
    </row>
    <row r="76" spans="1:26" ht="15.75" customHeight="1">
      <c r="A76" s="41"/>
      <c r="B76" s="41"/>
      <c r="C76" s="41"/>
      <c r="D76" s="41"/>
      <c r="E76" s="149"/>
      <c r="F76" s="149"/>
      <c r="G76" s="149"/>
      <c r="H76" s="149"/>
      <c r="I76" s="149"/>
      <c r="J76" s="149"/>
      <c r="K76" s="41"/>
      <c r="L76" s="41"/>
      <c r="M76" s="65"/>
      <c r="N76" s="41"/>
      <c r="O76" s="65"/>
      <c r="P76" s="41"/>
      <c r="Q76" s="41"/>
      <c r="R76" s="41"/>
      <c r="S76" s="41"/>
      <c r="T76" s="41"/>
      <c r="U76" s="41"/>
      <c r="V76" s="41"/>
      <c r="W76" s="41"/>
      <c r="X76" s="41"/>
      <c r="Y76" s="41"/>
      <c r="Z76" s="41"/>
    </row>
    <row r="77" spans="1:26" ht="15.75" customHeight="1">
      <c r="A77" s="41"/>
      <c r="B77" s="41"/>
      <c r="C77" s="41"/>
      <c r="D77" s="41"/>
      <c r="E77" s="149"/>
      <c r="F77" s="149"/>
      <c r="G77" s="149"/>
      <c r="H77" s="149"/>
      <c r="I77" s="149"/>
      <c r="J77" s="149"/>
      <c r="K77" s="41"/>
      <c r="L77" s="41"/>
      <c r="M77" s="65"/>
      <c r="N77" s="41"/>
      <c r="O77" s="65"/>
      <c r="P77" s="41"/>
      <c r="Q77" s="41"/>
      <c r="R77" s="41"/>
      <c r="S77" s="41"/>
      <c r="T77" s="41"/>
      <c r="U77" s="41"/>
      <c r="V77" s="41"/>
      <c r="W77" s="41"/>
      <c r="X77" s="41"/>
      <c r="Y77" s="41"/>
      <c r="Z77" s="41"/>
    </row>
    <row r="78" spans="1:26" ht="15.75" customHeight="1">
      <c r="A78" s="41"/>
      <c r="B78" s="41"/>
      <c r="C78" s="41"/>
      <c r="D78" s="41"/>
      <c r="E78" s="149"/>
      <c r="F78" s="149"/>
      <c r="G78" s="149"/>
      <c r="H78" s="149"/>
      <c r="I78" s="149"/>
      <c r="J78" s="149"/>
      <c r="K78" s="41"/>
      <c r="L78" s="41"/>
      <c r="M78" s="65"/>
      <c r="N78" s="41"/>
      <c r="O78" s="65"/>
      <c r="P78" s="41"/>
      <c r="Q78" s="41"/>
      <c r="R78" s="41"/>
      <c r="S78" s="41"/>
      <c r="T78" s="41"/>
      <c r="U78" s="41"/>
      <c r="V78" s="41"/>
      <c r="W78" s="41"/>
      <c r="X78" s="41"/>
      <c r="Y78" s="41"/>
      <c r="Z78" s="41"/>
    </row>
    <row r="79" spans="1:26" ht="15.75" customHeight="1">
      <c r="A79" s="41"/>
      <c r="B79" s="41"/>
      <c r="C79" s="41"/>
      <c r="D79" s="41"/>
      <c r="E79" s="149"/>
      <c r="F79" s="149"/>
      <c r="G79" s="149"/>
      <c r="H79" s="149"/>
      <c r="I79" s="149"/>
      <c r="J79" s="149"/>
      <c r="K79" s="41"/>
      <c r="L79" s="41"/>
      <c r="M79" s="65"/>
      <c r="N79" s="41"/>
      <c r="O79" s="65"/>
      <c r="P79" s="41"/>
      <c r="Q79" s="41"/>
      <c r="R79" s="41"/>
      <c r="S79" s="41"/>
      <c r="T79" s="41"/>
      <c r="U79" s="41"/>
      <c r="V79" s="41"/>
      <c r="W79" s="41"/>
      <c r="X79" s="41"/>
      <c r="Y79" s="41"/>
      <c r="Z79" s="41"/>
    </row>
    <row r="80" spans="1:26" ht="15.75" customHeight="1">
      <c r="A80" s="41"/>
      <c r="B80" s="41"/>
      <c r="C80" s="41"/>
      <c r="D80" s="41"/>
      <c r="E80" s="149"/>
      <c r="F80" s="149"/>
      <c r="G80" s="149"/>
      <c r="H80" s="149"/>
      <c r="I80" s="149"/>
      <c r="J80" s="149"/>
      <c r="K80" s="41"/>
      <c r="L80" s="41"/>
      <c r="M80" s="65"/>
      <c r="N80" s="41"/>
      <c r="O80" s="65"/>
      <c r="P80" s="41"/>
      <c r="Q80" s="41"/>
      <c r="R80" s="41"/>
      <c r="S80" s="41"/>
      <c r="T80" s="41"/>
      <c r="U80" s="41"/>
      <c r="V80" s="41"/>
      <c r="W80" s="41"/>
      <c r="X80" s="41"/>
      <c r="Y80" s="41"/>
      <c r="Z80" s="41"/>
    </row>
    <row r="81" spans="1:26" ht="15.75" customHeight="1">
      <c r="A81" s="41"/>
      <c r="B81" s="41"/>
      <c r="C81" s="41"/>
      <c r="D81" s="41"/>
      <c r="E81" s="149"/>
      <c r="F81" s="149"/>
      <c r="G81" s="149"/>
      <c r="H81" s="149"/>
      <c r="I81" s="149"/>
      <c r="J81" s="149"/>
      <c r="K81" s="41"/>
      <c r="L81" s="41"/>
      <c r="M81" s="65"/>
      <c r="N81" s="41"/>
      <c r="O81" s="65"/>
      <c r="P81" s="41"/>
      <c r="Q81" s="41"/>
      <c r="R81" s="41"/>
      <c r="S81" s="41"/>
      <c r="T81" s="41"/>
      <c r="U81" s="41"/>
      <c r="V81" s="41"/>
      <c r="W81" s="41"/>
      <c r="X81" s="41"/>
      <c r="Y81" s="41"/>
      <c r="Z81" s="41"/>
    </row>
    <row r="82" spans="1:26" ht="15.75" customHeight="1">
      <c r="A82" s="41"/>
      <c r="B82" s="41"/>
      <c r="C82" s="41"/>
      <c r="D82" s="41"/>
      <c r="E82" s="149"/>
      <c r="F82" s="149"/>
      <c r="G82" s="149"/>
      <c r="H82" s="149"/>
      <c r="I82" s="149"/>
      <c r="J82" s="149"/>
      <c r="K82" s="41"/>
      <c r="L82" s="41"/>
      <c r="M82" s="65"/>
      <c r="N82" s="41"/>
      <c r="O82" s="65"/>
      <c r="P82" s="41"/>
      <c r="Q82" s="41"/>
      <c r="R82" s="41"/>
      <c r="S82" s="41"/>
      <c r="T82" s="41"/>
      <c r="U82" s="41"/>
      <c r="V82" s="41"/>
      <c r="W82" s="41"/>
      <c r="X82" s="41"/>
      <c r="Y82" s="41"/>
      <c r="Z82" s="41"/>
    </row>
    <row r="83" spans="1:26" ht="15.75" customHeight="1">
      <c r="A83" s="41"/>
      <c r="B83" s="41"/>
      <c r="C83" s="41"/>
      <c r="D83" s="41"/>
      <c r="E83" s="149"/>
      <c r="F83" s="149"/>
      <c r="G83" s="149"/>
      <c r="H83" s="149"/>
      <c r="I83" s="149"/>
      <c r="J83" s="149"/>
      <c r="K83" s="41"/>
      <c r="L83" s="41"/>
      <c r="M83" s="65"/>
      <c r="N83" s="41"/>
      <c r="O83" s="65"/>
      <c r="P83" s="41"/>
      <c r="Q83" s="41"/>
      <c r="R83" s="41"/>
      <c r="S83" s="41"/>
      <c r="T83" s="41"/>
      <c r="U83" s="41"/>
      <c r="V83" s="41"/>
      <c r="W83" s="41"/>
      <c r="X83" s="41"/>
      <c r="Y83" s="41"/>
      <c r="Z83" s="41"/>
    </row>
    <row r="84" spans="1:26" ht="15.75" customHeight="1">
      <c r="A84" s="41"/>
      <c r="B84" s="41"/>
      <c r="C84" s="41"/>
      <c r="D84" s="41"/>
      <c r="E84" s="149"/>
      <c r="F84" s="149"/>
      <c r="G84" s="149"/>
      <c r="H84" s="149"/>
      <c r="I84" s="149"/>
      <c r="J84" s="149"/>
      <c r="K84" s="41"/>
      <c r="L84" s="41"/>
      <c r="M84" s="65"/>
      <c r="N84" s="41"/>
      <c r="O84" s="65"/>
      <c r="P84" s="41"/>
      <c r="Q84" s="41"/>
      <c r="R84" s="41"/>
      <c r="S84" s="41"/>
      <c r="T84" s="41"/>
      <c r="U84" s="41"/>
      <c r="V84" s="41"/>
      <c r="W84" s="41"/>
      <c r="X84" s="41"/>
      <c r="Y84" s="41"/>
      <c r="Z84" s="41"/>
    </row>
    <row r="85" spans="1:26" ht="15.75" customHeight="1">
      <c r="A85" s="41"/>
      <c r="B85" s="41"/>
      <c r="C85" s="41"/>
      <c r="D85" s="41"/>
      <c r="E85" s="149"/>
      <c r="F85" s="149"/>
      <c r="G85" s="149"/>
      <c r="H85" s="149"/>
      <c r="I85" s="149"/>
      <c r="J85" s="149"/>
      <c r="K85" s="41"/>
      <c r="L85" s="41"/>
      <c r="M85" s="65"/>
      <c r="N85" s="41"/>
      <c r="O85" s="65"/>
      <c r="P85" s="41"/>
      <c r="Q85" s="41"/>
      <c r="R85" s="41"/>
      <c r="S85" s="41"/>
      <c r="T85" s="41"/>
      <c r="U85" s="41"/>
      <c r="V85" s="41"/>
      <c r="W85" s="41"/>
      <c r="X85" s="41"/>
      <c r="Y85" s="41"/>
      <c r="Z85" s="41"/>
    </row>
    <row r="86" spans="1:26" ht="15.75" customHeight="1">
      <c r="A86" s="41"/>
      <c r="B86" s="41"/>
      <c r="C86" s="41"/>
      <c r="D86" s="41"/>
      <c r="E86" s="149"/>
      <c r="F86" s="149"/>
      <c r="G86" s="149"/>
      <c r="H86" s="149"/>
      <c r="I86" s="149"/>
      <c r="J86" s="149"/>
      <c r="K86" s="41"/>
      <c r="L86" s="41"/>
      <c r="M86" s="65"/>
      <c r="N86" s="41"/>
      <c r="O86" s="65"/>
      <c r="P86" s="41"/>
      <c r="Q86" s="41"/>
      <c r="R86" s="41"/>
      <c r="S86" s="41"/>
      <c r="T86" s="41"/>
      <c r="U86" s="41"/>
      <c r="V86" s="41"/>
      <c r="W86" s="41"/>
      <c r="X86" s="41"/>
      <c r="Y86" s="41"/>
      <c r="Z86" s="41"/>
    </row>
    <row r="87" spans="1:26" ht="15.75" customHeight="1">
      <c r="A87" s="41"/>
      <c r="B87" s="41"/>
      <c r="C87" s="41"/>
      <c r="D87" s="41"/>
      <c r="E87" s="149"/>
      <c r="F87" s="149"/>
      <c r="G87" s="149"/>
      <c r="H87" s="149"/>
      <c r="I87" s="149"/>
      <c r="J87" s="149"/>
      <c r="K87" s="41"/>
      <c r="L87" s="41"/>
      <c r="M87" s="65"/>
      <c r="N87" s="41"/>
      <c r="O87" s="65"/>
      <c r="P87" s="41"/>
      <c r="Q87" s="41"/>
      <c r="R87" s="41"/>
      <c r="S87" s="41"/>
      <c r="T87" s="41"/>
      <c r="U87" s="41"/>
      <c r="V87" s="41"/>
      <c r="W87" s="41"/>
      <c r="X87" s="41"/>
      <c r="Y87" s="41"/>
      <c r="Z87" s="41"/>
    </row>
    <row r="88" spans="1:26" ht="15.75" customHeight="1">
      <c r="A88" s="41"/>
      <c r="B88" s="41"/>
      <c r="C88" s="41"/>
      <c r="D88" s="41"/>
      <c r="E88" s="149"/>
      <c r="F88" s="149"/>
      <c r="G88" s="149"/>
      <c r="H88" s="149"/>
      <c r="I88" s="149"/>
      <c r="J88" s="149"/>
      <c r="K88" s="41"/>
      <c r="L88" s="41"/>
      <c r="M88" s="65"/>
      <c r="N88" s="41"/>
      <c r="O88" s="65"/>
      <c r="P88" s="41"/>
      <c r="Q88" s="41"/>
      <c r="R88" s="41"/>
      <c r="S88" s="41"/>
      <c r="T88" s="41"/>
      <c r="U88" s="41"/>
      <c r="V88" s="41"/>
      <c r="W88" s="41"/>
      <c r="X88" s="41"/>
      <c r="Y88" s="41"/>
      <c r="Z88" s="41"/>
    </row>
    <row r="89" spans="1:26" ht="15.75" customHeight="1">
      <c r="A89" s="41"/>
      <c r="B89" s="41"/>
      <c r="C89" s="41"/>
      <c r="D89" s="41"/>
      <c r="E89" s="149"/>
      <c r="F89" s="149"/>
      <c r="G89" s="149"/>
      <c r="H89" s="149"/>
      <c r="I89" s="149"/>
      <c r="J89" s="149"/>
      <c r="K89" s="41"/>
      <c r="L89" s="41"/>
      <c r="M89" s="65"/>
      <c r="N89" s="41"/>
      <c r="O89" s="65"/>
      <c r="P89" s="41"/>
      <c r="Q89" s="41"/>
      <c r="R89" s="41"/>
      <c r="S89" s="41"/>
      <c r="T89" s="41"/>
      <c r="U89" s="41"/>
      <c r="V89" s="41"/>
      <c r="W89" s="41"/>
      <c r="X89" s="41"/>
      <c r="Y89" s="41"/>
      <c r="Z89" s="41"/>
    </row>
    <row r="90" spans="1:26" ht="15.75" customHeight="1">
      <c r="A90" s="41"/>
      <c r="B90" s="41"/>
      <c r="C90" s="41"/>
      <c r="D90" s="41"/>
      <c r="E90" s="149"/>
      <c r="F90" s="149"/>
      <c r="G90" s="149"/>
      <c r="H90" s="149"/>
      <c r="I90" s="149"/>
      <c r="J90" s="149"/>
      <c r="K90" s="41"/>
      <c r="L90" s="41"/>
      <c r="M90" s="65"/>
      <c r="N90" s="41"/>
      <c r="O90" s="65"/>
      <c r="P90" s="41"/>
      <c r="Q90" s="41"/>
      <c r="R90" s="41"/>
      <c r="S90" s="41"/>
      <c r="T90" s="41"/>
      <c r="U90" s="41"/>
      <c r="V90" s="41"/>
      <c r="W90" s="41"/>
      <c r="X90" s="41"/>
      <c r="Y90" s="41"/>
      <c r="Z90" s="41"/>
    </row>
    <row r="91" spans="1:26" ht="15.75" customHeight="1">
      <c r="A91" s="41"/>
      <c r="B91" s="41"/>
      <c r="C91" s="41"/>
      <c r="D91" s="41"/>
      <c r="E91" s="149"/>
      <c r="F91" s="149"/>
      <c r="G91" s="149"/>
      <c r="H91" s="149"/>
      <c r="I91" s="149"/>
      <c r="J91" s="149"/>
      <c r="K91" s="41"/>
      <c r="L91" s="41"/>
      <c r="M91" s="65"/>
      <c r="N91" s="41"/>
      <c r="O91" s="65"/>
      <c r="P91" s="41"/>
      <c r="Q91" s="41"/>
      <c r="R91" s="41"/>
      <c r="S91" s="41"/>
      <c r="T91" s="41"/>
      <c r="U91" s="41"/>
      <c r="V91" s="41"/>
      <c r="W91" s="41"/>
      <c r="X91" s="41"/>
      <c r="Y91" s="41"/>
      <c r="Z91" s="41"/>
    </row>
    <row r="92" spans="1:26" ht="15.75" customHeight="1">
      <c r="A92" s="41"/>
      <c r="B92" s="41"/>
      <c r="C92" s="41"/>
      <c r="D92" s="41"/>
      <c r="E92" s="149"/>
      <c r="F92" s="149"/>
      <c r="G92" s="149"/>
      <c r="H92" s="149"/>
      <c r="I92" s="149"/>
      <c r="J92" s="149"/>
      <c r="K92" s="41"/>
      <c r="L92" s="41"/>
      <c r="M92" s="65"/>
      <c r="N92" s="41"/>
      <c r="O92" s="65"/>
      <c r="P92" s="41"/>
      <c r="Q92" s="41"/>
      <c r="R92" s="41"/>
      <c r="S92" s="41"/>
      <c r="T92" s="41"/>
      <c r="U92" s="41"/>
      <c r="V92" s="41"/>
      <c r="W92" s="41"/>
      <c r="X92" s="41"/>
      <c r="Y92" s="41"/>
      <c r="Z92" s="41"/>
    </row>
    <row r="93" spans="1:26" ht="15.75" customHeight="1">
      <c r="A93" s="41"/>
      <c r="B93" s="41"/>
      <c r="C93" s="41"/>
      <c r="D93" s="41"/>
      <c r="E93" s="149"/>
      <c r="F93" s="149"/>
      <c r="G93" s="149"/>
      <c r="H93" s="149"/>
      <c r="I93" s="149"/>
      <c r="J93" s="149"/>
      <c r="K93" s="41"/>
      <c r="L93" s="41"/>
      <c r="M93" s="65"/>
      <c r="N93" s="41"/>
      <c r="O93" s="65"/>
      <c r="P93" s="41"/>
      <c r="Q93" s="41"/>
      <c r="R93" s="41"/>
      <c r="S93" s="41"/>
      <c r="T93" s="41"/>
      <c r="U93" s="41"/>
      <c r="V93" s="41"/>
      <c r="W93" s="41"/>
      <c r="X93" s="41"/>
      <c r="Y93" s="41"/>
      <c r="Z93" s="41"/>
    </row>
    <row r="94" spans="1:26" ht="15.75" customHeight="1">
      <c r="A94" s="41"/>
      <c r="B94" s="41"/>
      <c r="C94" s="41"/>
      <c r="D94" s="41"/>
      <c r="E94" s="149"/>
      <c r="F94" s="149"/>
      <c r="G94" s="149"/>
      <c r="H94" s="149"/>
      <c r="I94" s="149"/>
      <c r="J94" s="149"/>
      <c r="K94" s="41"/>
      <c r="L94" s="41"/>
      <c r="M94" s="65"/>
      <c r="N94" s="41"/>
      <c r="O94" s="65"/>
      <c r="P94" s="41"/>
      <c r="Q94" s="41"/>
      <c r="R94" s="41"/>
      <c r="S94" s="41"/>
      <c r="T94" s="41"/>
      <c r="U94" s="41"/>
      <c r="V94" s="41"/>
      <c r="W94" s="41"/>
      <c r="X94" s="41"/>
      <c r="Y94" s="41"/>
      <c r="Z94" s="41"/>
    </row>
    <row r="95" spans="1:26" ht="15.75" customHeight="1">
      <c r="A95" s="41"/>
      <c r="B95" s="41"/>
      <c r="C95" s="41"/>
      <c r="D95" s="41"/>
      <c r="E95" s="149"/>
      <c r="F95" s="149"/>
      <c r="G95" s="149"/>
      <c r="H95" s="149"/>
      <c r="I95" s="149"/>
      <c r="J95" s="149"/>
      <c r="K95" s="41"/>
      <c r="L95" s="41"/>
      <c r="M95" s="65"/>
      <c r="N95" s="41"/>
      <c r="O95" s="65"/>
      <c r="P95" s="41"/>
      <c r="Q95" s="41"/>
      <c r="R95" s="41"/>
      <c r="S95" s="41"/>
      <c r="T95" s="41"/>
      <c r="U95" s="41"/>
      <c r="V95" s="41"/>
      <c r="W95" s="41"/>
      <c r="X95" s="41"/>
      <c r="Y95" s="41"/>
      <c r="Z95" s="41"/>
    </row>
    <row r="96" spans="1:26" ht="15.75" customHeight="1">
      <c r="A96" s="41"/>
      <c r="B96" s="41"/>
      <c r="C96" s="41"/>
      <c r="D96" s="41"/>
      <c r="E96" s="149"/>
      <c r="F96" s="149"/>
      <c r="G96" s="149"/>
      <c r="H96" s="149"/>
      <c r="I96" s="149"/>
      <c r="J96" s="149"/>
      <c r="K96" s="41"/>
      <c r="L96" s="41"/>
      <c r="M96" s="65"/>
      <c r="N96" s="41"/>
      <c r="O96" s="65"/>
      <c r="P96" s="41"/>
      <c r="Q96" s="41"/>
      <c r="R96" s="41"/>
      <c r="S96" s="41"/>
      <c r="T96" s="41"/>
      <c r="U96" s="41"/>
      <c r="V96" s="41"/>
      <c r="W96" s="41"/>
      <c r="X96" s="41"/>
      <c r="Y96" s="41"/>
      <c r="Z96" s="41"/>
    </row>
    <row r="97" spans="1:26" ht="15.75" customHeight="1">
      <c r="A97" s="41"/>
      <c r="B97" s="41"/>
      <c r="C97" s="41"/>
      <c r="D97" s="41"/>
      <c r="E97" s="149"/>
      <c r="F97" s="149"/>
      <c r="G97" s="149"/>
      <c r="H97" s="149"/>
      <c r="I97" s="149"/>
      <c r="J97" s="149"/>
      <c r="K97" s="41"/>
      <c r="L97" s="41"/>
      <c r="M97" s="65"/>
      <c r="N97" s="41"/>
      <c r="O97" s="65"/>
      <c r="P97" s="41"/>
      <c r="Q97" s="41"/>
      <c r="R97" s="41"/>
      <c r="S97" s="41"/>
      <c r="T97" s="41"/>
      <c r="U97" s="41"/>
      <c r="V97" s="41"/>
      <c r="W97" s="41"/>
      <c r="X97" s="41"/>
      <c r="Y97" s="41"/>
      <c r="Z97" s="41"/>
    </row>
    <row r="98" spans="1:26" ht="15.75" customHeight="1">
      <c r="A98" s="41"/>
      <c r="B98" s="41"/>
      <c r="C98" s="41"/>
      <c r="D98" s="41"/>
      <c r="E98" s="149"/>
      <c r="F98" s="149"/>
      <c r="G98" s="149"/>
      <c r="H98" s="149"/>
      <c r="I98" s="149"/>
      <c r="J98" s="149"/>
      <c r="K98" s="41"/>
      <c r="L98" s="41"/>
      <c r="M98" s="65"/>
      <c r="N98" s="41"/>
      <c r="O98" s="65"/>
      <c r="P98" s="41"/>
      <c r="Q98" s="41"/>
      <c r="R98" s="41"/>
      <c r="S98" s="41"/>
      <c r="T98" s="41"/>
      <c r="U98" s="41"/>
      <c r="V98" s="41"/>
      <c r="W98" s="41"/>
      <c r="X98" s="41"/>
      <c r="Y98" s="41"/>
      <c r="Z98" s="41"/>
    </row>
    <row r="99" spans="1:26" ht="15.75" customHeight="1">
      <c r="A99" s="41"/>
      <c r="B99" s="41"/>
      <c r="C99" s="41"/>
      <c r="D99" s="41"/>
      <c r="E99" s="149"/>
      <c r="F99" s="149"/>
      <c r="G99" s="149"/>
      <c r="H99" s="149"/>
      <c r="I99" s="149"/>
      <c r="J99" s="149"/>
      <c r="K99" s="41"/>
      <c r="L99" s="41"/>
      <c r="M99" s="65"/>
      <c r="N99" s="41"/>
      <c r="O99" s="65"/>
      <c r="P99" s="41"/>
      <c r="Q99" s="41"/>
      <c r="R99" s="41"/>
      <c r="S99" s="41"/>
      <c r="T99" s="41"/>
      <c r="U99" s="41"/>
      <c r="V99" s="41"/>
      <c r="W99" s="41"/>
      <c r="X99" s="41"/>
      <c r="Y99" s="41"/>
      <c r="Z99" s="41"/>
    </row>
    <row r="100" spans="1:26" ht="15.75" customHeight="1">
      <c r="A100" s="41"/>
      <c r="B100" s="41"/>
      <c r="C100" s="41"/>
      <c r="D100" s="41"/>
      <c r="E100" s="149"/>
      <c r="F100" s="149"/>
      <c r="G100" s="149"/>
      <c r="H100" s="149"/>
      <c r="I100" s="149"/>
      <c r="J100" s="149"/>
      <c r="K100" s="41"/>
      <c r="L100" s="41"/>
      <c r="M100" s="65"/>
      <c r="N100" s="41"/>
      <c r="O100" s="65"/>
      <c r="P100" s="41"/>
      <c r="Q100" s="41"/>
      <c r="R100" s="41"/>
      <c r="S100" s="41"/>
      <c r="T100" s="41"/>
      <c r="U100" s="41"/>
      <c r="V100" s="41"/>
      <c r="W100" s="41"/>
      <c r="X100" s="41"/>
      <c r="Y100" s="41"/>
      <c r="Z100" s="41"/>
    </row>
    <row r="101" spans="1:26" ht="15.75" customHeight="1">
      <c r="A101" s="41"/>
      <c r="B101" s="41"/>
      <c r="C101" s="41"/>
      <c r="D101" s="41"/>
      <c r="E101" s="149"/>
      <c r="F101" s="149"/>
      <c r="G101" s="149"/>
      <c r="H101" s="149"/>
      <c r="I101" s="149"/>
      <c r="J101" s="149"/>
      <c r="K101" s="41"/>
      <c r="L101" s="41"/>
      <c r="M101" s="65"/>
      <c r="N101" s="41"/>
      <c r="O101" s="65"/>
      <c r="P101" s="41"/>
      <c r="Q101" s="41"/>
      <c r="R101" s="41"/>
      <c r="S101" s="41"/>
      <c r="T101" s="41"/>
      <c r="U101" s="41"/>
      <c r="V101" s="41"/>
      <c r="W101" s="41"/>
      <c r="X101" s="41"/>
      <c r="Y101" s="41"/>
      <c r="Z101" s="41"/>
    </row>
    <row r="102" spans="1:26" ht="15.75" customHeight="1">
      <c r="A102" s="41"/>
      <c r="B102" s="41"/>
      <c r="C102" s="41"/>
      <c r="D102" s="41"/>
      <c r="E102" s="149"/>
      <c r="F102" s="149"/>
      <c r="G102" s="149"/>
      <c r="H102" s="149"/>
      <c r="I102" s="149"/>
      <c r="J102" s="149"/>
      <c r="K102" s="41"/>
      <c r="L102" s="41"/>
      <c r="M102" s="65"/>
      <c r="N102" s="41"/>
      <c r="O102" s="65"/>
      <c r="P102" s="41"/>
      <c r="Q102" s="41"/>
      <c r="R102" s="41"/>
      <c r="S102" s="41"/>
      <c r="T102" s="41"/>
      <c r="U102" s="41"/>
      <c r="V102" s="41"/>
      <c r="W102" s="41"/>
      <c r="X102" s="41"/>
      <c r="Y102" s="41"/>
      <c r="Z102" s="41"/>
    </row>
    <row r="103" spans="1:26" ht="15.75" customHeight="1">
      <c r="A103" s="41"/>
      <c r="B103" s="41"/>
      <c r="C103" s="41"/>
      <c r="D103" s="41"/>
      <c r="E103" s="149"/>
      <c r="F103" s="149"/>
      <c r="G103" s="149"/>
      <c r="H103" s="149"/>
      <c r="I103" s="149"/>
      <c r="J103" s="149"/>
      <c r="K103" s="41"/>
      <c r="L103" s="41"/>
      <c r="M103" s="65"/>
      <c r="N103" s="41"/>
      <c r="O103" s="65"/>
      <c r="P103" s="41"/>
      <c r="Q103" s="41"/>
      <c r="R103" s="41"/>
      <c r="S103" s="41"/>
      <c r="T103" s="41"/>
      <c r="U103" s="41"/>
      <c r="V103" s="41"/>
      <c r="W103" s="41"/>
      <c r="X103" s="41"/>
      <c r="Y103" s="41"/>
      <c r="Z103" s="41"/>
    </row>
    <row r="104" spans="1:26" ht="15.75" customHeight="1">
      <c r="A104" s="41"/>
      <c r="B104" s="41"/>
      <c r="C104" s="41"/>
      <c r="D104" s="41"/>
      <c r="E104" s="149"/>
      <c r="F104" s="149"/>
      <c r="G104" s="149"/>
      <c r="H104" s="149"/>
      <c r="I104" s="149"/>
      <c r="J104" s="149"/>
      <c r="K104" s="41"/>
      <c r="L104" s="41"/>
      <c r="M104" s="65"/>
      <c r="N104" s="41"/>
      <c r="O104" s="65"/>
      <c r="P104" s="41"/>
      <c r="Q104" s="41"/>
      <c r="R104" s="41"/>
      <c r="S104" s="41"/>
      <c r="T104" s="41"/>
      <c r="U104" s="41"/>
      <c r="V104" s="41"/>
      <c r="W104" s="41"/>
      <c r="X104" s="41"/>
      <c r="Y104" s="41"/>
      <c r="Z104" s="41"/>
    </row>
    <row r="105" spans="1:26" ht="15.75" customHeight="1">
      <c r="A105" s="41"/>
      <c r="B105" s="41"/>
      <c r="C105" s="41"/>
      <c r="D105" s="41"/>
      <c r="E105" s="149"/>
      <c r="F105" s="149"/>
      <c r="G105" s="149"/>
      <c r="H105" s="149"/>
      <c r="I105" s="149"/>
      <c r="J105" s="149"/>
      <c r="K105" s="41"/>
      <c r="L105" s="41"/>
      <c r="M105" s="65"/>
      <c r="N105" s="41"/>
      <c r="O105" s="65"/>
      <c r="P105" s="41"/>
      <c r="Q105" s="41"/>
      <c r="R105" s="41"/>
      <c r="S105" s="41"/>
      <c r="T105" s="41"/>
      <c r="U105" s="41"/>
      <c r="V105" s="41"/>
      <c r="W105" s="41"/>
      <c r="X105" s="41"/>
      <c r="Y105" s="41"/>
      <c r="Z105" s="41"/>
    </row>
    <row r="106" spans="1:26" ht="15.75" customHeight="1">
      <c r="A106" s="41"/>
      <c r="B106" s="41"/>
      <c r="C106" s="41"/>
      <c r="D106" s="41"/>
      <c r="E106" s="149"/>
      <c r="F106" s="149"/>
      <c r="G106" s="149"/>
      <c r="H106" s="149"/>
      <c r="I106" s="149"/>
      <c r="J106" s="149"/>
      <c r="K106" s="41"/>
      <c r="L106" s="41"/>
      <c r="M106" s="65"/>
      <c r="N106" s="41"/>
      <c r="O106" s="65"/>
      <c r="P106" s="41"/>
      <c r="Q106" s="41"/>
      <c r="R106" s="41"/>
      <c r="S106" s="41"/>
      <c r="T106" s="41"/>
      <c r="U106" s="41"/>
      <c r="V106" s="41"/>
      <c r="W106" s="41"/>
      <c r="X106" s="41"/>
      <c r="Y106" s="41"/>
      <c r="Z106" s="41"/>
    </row>
    <row r="107" spans="1:26" ht="15.75" customHeight="1">
      <c r="A107" s="41"/>
      <c r="B107" s="41"/>
      <c r="C107" s="41"/>
      <c r="D107" s="41"/>
      <c r="E107" s="149"/>
      <c r="F107" s="149"/>
      <c r="G107" s="149"/>
      <c r="H107" s="149"/>
      <c r="I107" s="149"/>
      <c r="J107" s="149"/>
      <c r="K107" s="41"/>
      <c r="L107" s="41"/>
      <c r="M107" s="65"/>
      <c r="N107" s="41"/>
      <c r="O107" s="65"/>
      <c r="P107" s="41"/>
      <c r="Q107" s="41"/>
      <c r="R107" s="41"/>
      <c r="S107" s="41"/>
      <c r="T107" s="41"/>
      <c r="U107" s="41"/>
      <c r="V107" s="41"/>
      <c r="W107" s="41"/>
      <c r="X107" s="41"/>
      <c r="Y107" s="41"/>
      <c r="Z107" s="41"/>
    </row>
    <row r="108" spans="1:26" ht="15.75" customHeight="1">
      <c r="A108" s="41"/>
      <c r="B108" s="41"/>
      <c r="C108" s="41"/>
      <c r="D108" s="41"/>
      <c r="E108" s="149"/>
      <c r="F108" s="149"/>
      <c r="G108" s="149"/>
      <c r="H108" s="149"/>
      <c r="I108" s="149"/>
      <c r="J108" s="149"/>
      <c r="K108" s="41"/>
      <c r="L108" s="41"/>
      <c r="M108" s="65"/>
      <c r="N108" s="41"/>
      <c r="O108" s="65"/>
      <c r="P108" s="41"/>
      <c r="Q108" s="41"/>
      <c r="R108" s="41"/>
      <c r="S108" s="41"/>
      <c r="T108" s="41"/>
      <c r="U108" s="41"/>
      <c r="V108" s="41"/>
      <c r="W108" s="41"/>
      <c r="X108" s="41"/>
      <c r="Y108" s="41"/>
      <c r="Z108" s="41"/>
    </row>
    <row r="109" spans="1:26" ht="15.75" customHeight="1">
      <c r="A109" s="41"/>
      <c r="B109" s="41"/>
      <c r="C109" s="41"/>
      <c r="D109" s="41"/>
      <c r="E109" s="149"/>
      <c r="F109" s="149"/>
      <c r="G109" s="149"/>
      <c r="H109" s="149"/>
      <c r="I109" s="149"/>
      <c r="J109" s="149"/>
      <c r="K109" s="41"/>
      <c r="L109" s="41"/>
      <c r="M109" s="65"/>
      <c r="N109" s="41"/>
      <c r="O109" s="65"/>
      <c r="P109" s="41"/>
      <c r="Q109" s="41"/>
      <c r="R109" s="41"/>
      <c r="S109" s="41"/>
      <c r="T109" s="41"/>
      <c r="U109" s="41"/>
      <c r="V109" s="41"/>
      <c r="W109" s="41"/>
      <c r="X109" s="41"/>
      <c r="Y109" s="41"/>
      <c r="Z109" s="41"/>
    </row>
    <row r="110" spans="1:26" ht="15.75" customHeight="1">
      <c r="A110" s="41"/>
      <c r="B110" s="41"/>
      <c r="C110" s="41"/>
      <c r="D110" s="41"/>
      <c r="E110" s="149"/>
      <c r="F110" s="149"/>
      <c r="G110" s="149"/>
      <c r="H110" s="149"/>
      <c r="I110" s="149"/>
      <c r="J110" s="149"/>
      <c r="K110" s="41"/>
      <c r="L110" s="41"/>
      <c r="M110" s="65"/>
      <c r="N110" s="41"/>
      <c r="O110" s="65"/>
      <c r="P110" s="41"/>
      <c r="Q110" s="41"/>
      <c r="R110" s="41"/>
      <c r="S110" s="41"/>
      <c r="T110" s="41"/>
      <c r="U110" s="41"/>
      <c r="V110" s="41"/>
      <c r="W110" s="41"/>
      <c r="X110" s="41"/>
      <c r="Y110" s="41"/>
      <c r="Z110" s="41"/>
    </row>
    <row r="111" spans="1:26" ht="15.75" customHeight="1">
      <c r="A111" s="41"/>
      <c r="B111" s="41"/>
      <c r="C111" s="41"/>
      <c r="D111" s="41"/>
      <c r="E111" s="149"/>
      <c r="F111" s="149"/>
      <c r="G111" s="149"/>
      <c r="H111" s="149"/>
      <c r="I111" s="149"/>
      <c r="J111" s="149"/>
      <c r="K111" s="41"/>
      <c r="L111" s="41"/>
      <c r="M111" s="65"/>
      <c r="N111" s="41"/>
      <c r="O111" s="65"/>
      <c r="P111" s="41"/>
      <c r="Q111" s="41"/>
      <c r="R111" s="41"/>
      <c r="S111" s="41"/>
      <c r="T111" s="41"/>
      <c r="U111" s="41"/>
      <c r="V111" s="41"/>
      <c r="W111" s="41"/>
      <c r="X111" s="41"/>
      <c r="Y111" s="41"/>
      <c r="Z111" s="41"/>
    </row>
    <row r="112" spans="1:26" ht="15.75" customHeight="1">
      <c r="A112" s="41"/>
      <c r="B112" s="41"/>
      <c r="C112" s="41"/>
      <c r="D112" s="41"/>
      <c r="E112" s="149"/>
      <c r="F112" s="149"/>
      <c r="G112" s="149"/>
      <c r="H112" s="149"/>
      <c r="I112" s="149"/>
      <c r="J112" s="149"/>
      <c r="K112" s="41"/>
      <c r="L112" s="41"/>
      <c r="M112" s="65"/>
      <c r="N112" s="41"/>
      <c r="O112" s="65"/>
      <c r="P112" s="41"/>
      <c r="Q112" s="41"/>
      <c r="R112" s="41"/>
      <c r="S112" s="41"/>
      <c r="T112" s="41"/>
      <c r="U112" s="41"/>
      <c r="V112" s="41"/>
      <c r="W112" s="41"/>
      <c r="X112" s="41"/>
      <c r="Y112" s="41"/>
      <c r="Z112" s="41"/>
    </row>
    <row r="113" spans="1:26" ht="15.75" customHeight="1">
      <c r="A113" s="41"/>
      <c r="B113" s="41"/>
      <c r="C113" s="41"/>
      <c r="D113" s="41"/>
      <c r="E113" s="149"/>
      <c r="F113" s="149"/>
      <c r="G113" s="149"/>
      <c r="H113" s="149"/>
      <c r="I113" s="149"/>
      <c r="J113" s="149"/>
      <c r="K113" s="41"/>
      <c r="L113" s="41"/>
      <c r="M113" s="65"/>
      <c r="N113" s="41"/>
      <c r="O113" s="65"/>
      <c r="P113" s="41"/>
      <c r="Q113" s="41"/>
      <c r="R113" s="41"/>
      <c r="S113" s="41"/>
      <c r="T113" s="41"/>
      <c r="U113" s="41"/>
      <c r="V113" s="41"/>
      <c r="W113" s="41"/>
      <c r="X113" s="41"/>
      <c r="Y113" s="41"/>
      <c r="Z113" s="41"/>
    </row>
    <row r="114" spans="1:26" ht="15.75" customHeight="1">
      <c r="A114" s="41"/>
      <c r="B114" s="41"/>
      <c r="C114" s="41"/>
      <c r="D114" s="41"/>
      <c r="E114" s="149"/>
      <c r="F114" s="149"/>
      <c r="G114" s="149"/>
      <c r="H114" s="149"/>
      <c r="I114" s="149"/>
      <c r="J114" s="149"/>
      <c r="K114" s="41"/>
      <c r="L114" s="41"/>
      <c r="M114" s="65"/>
      <c r="N114" s="41"/>
      <c r="O114" s="65"/>
      <c r="P114" s="41"/>
      <c r="Q114" s="41"/>
      <c r="R114" s="41"/>
      <c r="S114" s="41"/>
      <c r="T114" s="41"/>
      <c r="U114" s="41"/>
      <c r="V114" s="41"/>
      <c r="W114" s="41"/>
      <c r="X114" s="41"/>
      <c r="Y114" s="41"/>
      <c r="Z114" s="41"/>
    </row>
    <row r="115" spans="1:26" ht="15.75" customHeight="1">
      <c r="A115" s="41"/>
      <c r="B115" s="41"/>
      <c r="C115" s="41"/>
      <c r="D115" s="41"/>
      <c r="E115" s="149"/>
      <c r="F115" s="149"/>
      <c r="G115" s="149"/>
      <c r="H115" s="149"/>
      <c r="I115" s="149"/>
      <c r="J115" s="149"/>
      <c r="K115" s="41"/>
      <c r="L115" s="41"/>
      <c r="M115" s="65"/>
      <c r="N115" s="41"/>
      <c r="O115" s="65"/>
      <c r="P115" s="41"/>
      <c r="Q115" s="41"/>
      <c r="R115" s="41"/>
      <c r="S115" s="41"/>
      <c r="T115" s="41"/>
      <c r="U115" s="41"/>
      <c r="V115" s="41"/>
      <c r="W115" s="41"/>
      <c r="X115" s="41"/>
      <c r="Y115" s="41"/>
      <c r="Z115" s="41"/>
    </row>
    <row r="116" spans="1:26" ht="15.75" customHeight="1">
      <c r="A116" s="41"/>
      <c r="B116" s="41"/>
      <c r="C116" s="41"/>
      <c r="D116" s="41"/>
      <c r="E116" s="149"/>
      <c r="F116" s="149"/>
      <c r="G116" s="149"/>
      <c r="H116" s="149"/>
      <c r="I116" s="149"/>
      <c r="J116" s="149"/>
      <c r="K116" s="41"/>
      <c r="L116" s="41"/>
      <c r="M116" s="65"/>
      <c r="N116" s="41"/>
      <c r="O116" s="65"/>
      <c r="P116" s="41"/>
      <c r="Q116" s="41"/>
      <c r="R116" s="41"/>
      <c r="S116" s="41"/>
      <c r="T116" s="41"/>
      <c r="U116" s="41"/>
      <c r="V116" s="41"/>
      <c r="W116" s="41"/>
      <c r="X116" s="41"/>
      <c r="Y116" s="41"/>
      <c r="Z116" s="41"/>
    </row>
    <row r="117" spans="1:26" ht="15.75" customHeight="1">
      <c r="A117" s="41"/>
      <c r="B117" s="41"/>
      <c r="C117" s="41"/>
      <c r="D117" s="41"/>
      <c r="E117" s="149"/>
      <c r="F117" s="149"/>
      <c r="G117" s="149"/>
      <c r="H117" s="149"/>
      <c r="I117" s="149"/>
      <c r="J117" s="149"/>
      <c r="K117" s="41"/>
      <c r="L117" s="41"/>
      <c r="M117" s="65"/>
      <c r="N117" s="41"/>
      <c r="O117" s="65"/>
      <c r="P117" s="41"/>
      <c r="Q117" s="41"/>
      <c r="R117" s="41"/>
      <c r="S117" s="41"/>
      <c r="T117" s="41"/>
      <c r="U117" s="41"/>
      <c r="V117" s="41"/>
      <c r="W117" s="41"/>
      <c r="X117" s="41"/>
      <c r="Y117" s="41"/>
      <c r="Z117" s="41"/>
    </row>
    <row r="118" spans="1:26" ht="15.75" customHeight="1">
      <c r="A118" s="41"/>
      <c r="B118" s="41"/>
      <c r="C118" s="41"/>
      <c r="D118" s="41"/>
      <c r="E118" s="149"/>
      <c r="F118" s="149"/>
      <c r="G118" s="149"/>
      <c r="H118" s="149"/>
      <c r="I118" s="149"/>
      <c r="J118" s="149"/>
      <c r="K118" s="41"/>
      <c r="L118" s="41"/>
      <c r="M118" s="65"/>
      <c r="N118" s="41"/>
      <c r="O118" s="65"/>
      <c r="P118" s="41"/>
      <c r="Q118" s="41"/>
      <c r="R118" s="41"/>
      <c r="S118" s="41"/>
      <c r="T118" s="41"/>
      <c r="U118" s="41"/>
      <c r="V118" s="41"/>
      <c r="W118" s="41"/>
      <c r="X118" s="41"/>
      <c r="Y118" s="41"/>
      <c r="Z118" s="41"/>
    </row>
    <row r="119" spans="1:26" ht="15.75" customHeight="1">
      <c r="A119" s="41"/>
      <c r="B119" s="41"/>
      <c r="C119" s="41"/>
      <c r="D119" s="41"/>
      <c r="E119" s="149"/>
      <c r="F119" s="149"/>
      <c r="G119" s="149"/>
      <c r="H119" s="149"/>
      <c r="I119" s="149"/>
      <c r="J119" s="149"/>
      <c r="K119" s="41"/>
      <c r="L119" s="41"/>
      <c r="M119" s="65"/>
      <c r="N119" s="41"/>
      <c r="O119" s="65"/>
      <c r="P119" s="41"/>
      <c r="Q119" s="41"/>
      <c r="R119" s="41"/>
      <c r="S119" s="41"/>
      <c r="T119" s="41"/>
      <c r="U119" s="41"/>
      <c r="V119" s="41"/>
      <c r="W119" s="41"/>
      <c r="X119" s="41"/>
      <c r="Y119" s="41"/>
      <c r="Z119" s="41"/>
    </row>
    <row r="120" spans="1:26" ht="15.75" customHeight="1">
      <c r="A120" s="41"/>
      <c r="B120" s="41"/>
      <c r="C120" s="41"/>
      <c r="D120" s="41"/>
      <c r="E120" s="149"/>
      <c r="F120" s="149"/>
      <c r="G120" s="149"/>
      <c r="H120" s="149"/>
      <c r="I120" s="149"/>
      <c r="J120" s="149"/>
      <c r="K120" s="41"/>
      <c r="L120" s="41"/>
      <c r="M120" s="65"/>
      <c r="N120" s="41"/>
      <c r="O120" s="65"/>
      <c r="P120" s="41"/>
      <c r="Q120" s="41"/>
      <c r="R120" s="41"/>
      <c r="S120" s="41"/>
      <c r="T120" s="41"/>
      <c r="U120" s="41"/>
      <c r="V120" s="41"/>
      <c r="W120" s="41"/>
      <c r="X120" s="41"/>
      <c r="Y120" s="41"/>
      <c r="Z120" s="41"/>
    </row>
    <row r="121" spans="1:26" ht="15.75" customHeight="1">
      <c r="A121" s="41"/>
      <c r="B121" s="41"/>
      <c r="C121" s="41"/>
      <c r="D121" s="41"/>
      <c r="E121" s="149"/>
      <c r="F121" s="149"/>
      <c r="G121" s="149"/>
      <c r="H121" s="149"/>
      <c r="I121" s="149"/>
      <c r="J121" s="149"/>
      <c r="K121" s="41"/>
      <c r="L121" s="41"/>
      <c r="M121" s="65"/>
      <c r="N121" s="41"/>
      <c r="O121" s="65"/>
      <c r="P121" s="41"/>
      <c r="Q121" s="41"/>
      <c r="R121" s="41"/>
      <c r="S121" s="41"/>
      <c r="T121" s="41"/>
      <c r="U121" s="41"/>
      <c r="V121" s="41"/>
      <c r="W121" s="41"/>
      <c r="X121" s="41"/>
      <c r="Y121" s="41"/>
      <c r="Z121" s="41"/>
    </row>
    <row r="122" spans="1:26" ht="15.75" customHeight="1">
      <c r="A122" s="41"/>
      <c r="B122" s="41"/>
      <c r="C122" s="41"/>
      <c r="D122" s="41"/>
      <c r="E122" s="149"/>
      <c r="F122" s="149"/>
      <c r="G122" s="149"/>
      <c r="H122" s="149"/>
      <c r="I122" s="149"/>
      <c r="J122" s="149"/>
      <c r="K122" s="41"/>
      <c r="L122" s="41"/>
      <c r="M122" s="65"/>
      <c r="N122" s="41"/>
      <c r="O122" s="65"/>
      <c r="P122" s="41"/>
      <c r="Q122" s="41"/>
      <c r="R122" s="41"/>
      <c r="S122" s="41"/>
      <c r="T122" s="41"/>
      <c r="U122" s="41"/>
      <c r="V122" s="41"/>
      <c r="W122" s="41"/>
      <c r="X122" s="41"/>
      <c r="Y122" s="41"/>
      <c r="Z122" s="41"/>
    </row>
    <row r="123" spans="1:26" ht="15.75" customHeight="1">
      <c r="A123" s="41"/>
      <c r="B123" s="41"/>
      <c r="C123" s="41"/>
      <c r="D123" s="41"/>
      <c r="E123" s="149"/>
      <c r="F123" s="149"/>
      <c r="G123" s="149"/>
      <c r="H123" s="149"/>
      <c r="I123" s="149"/>
      <c r="J123" s="149"/>
      <c r="K123" s="41"/>
      <c r="L123" s="41"/>
      <c r="M123" s="65"/>
      <c r="N123" s="41"/>
      <c r="O123" s="65"/>
      <c r="P123" s="41"/>
      <c r="Q123" s="41"/>
      <c r="R123" s="41"/>
      <c r="S123" s="41"/>
      <c r="T123" s="41"/>
      <c r="U123" s="41"/>
      <c r="V123" s="41"/>
      <c r="W123" s="41"/>
      <c r="X123" s="41"/>
      <c r="Y123" s="41"/>
      <c r="Z123" s="41"/>
    </row>
    <row r="124" spans="1:26" ht="15.75" customHeight="1">
      <c r="A124" s="41"/>
      <c r="B124" s="41"/>
      <c r="C124" s="41"/>
      <c r="D124" s="41"/>
      <c r="E124" s="149"/>
      <c r="F124" s="149"/>
      <c r="G124" s="149"/>
      <c r="H124" s="149"/>
      <c r="I124" s="149"/>
      <c r="J124" s="149"/>
      <c r="K124" s="41"/>
      <c r="L124" s="41"/>
      <c r="M124" s="65"/>
      <c r="N124" s="41"/>
      <c r="O124" s="65"/>
      <c r="P124" s="41"/>
      <c r="Q124" s="41"/>
      <c r="R124" s="41"/>
      <c r="S124" s="41"/>
      <c r="T124" s="41"/>
      <c r="U124" s="41"/>
      <c r="V124" s="41"/>
      <c r="W124" s="41"/>
      <c r="X124" s="41"/>
      <c r="Y124" s="41"/>
      <c r="Z124" s="41"/>
    </row>
    <row r="125" spans="1:26" ht="15.75" customHeight="1">
      <c r="A125" s="41"/>
      <c r="B125" s="41"/>
      <c r="C125" s="41"/>
      <c r="D125" s="41"/>
      <c r="E125" s="149"/>
      <c r="F125" s="149"/>
      <c r="G125" s="149"/>
      <c r="H125" s="149"/>
      <c r="I125" s="149"/>
      <c r="J125" s="149"/>
      <c r="K125" s="41"/>
      <c r="L125" s="41"/>
      <c r="M125" s="65"/>
      <c r="N125" s="41"/>
      <c r="O125" s="65"/>
      <c r="P125" s="41"/>
      <c r="Q125" s="41"/>
      <c r="R125" s="41"/>
      <c r="S125" s="41"/>
      <c r="T125" s="41"/>
      <c r="U125" s="41"/>
      <c r="V125" s="41"/>
      <c r="W125" s="41"/>
      <c r="X125" s="41"/>
      <c r="Y125" s="41"/>
      <c r="Z125" s="41"/>
    </row>
    <row r="126" spans="1:26" ht="15.75" customHeight="1">
      <c r="A126" s="41"/>
      <c r="B126" s="41"/>
      <c r="C126" s="41"/>
      <c r="D126" s="41"/>
      <c r="E126" s="149"/>
      <c r="F126" s="149"/>
      <c r="G126" s="149"/>
      <c r="H126" s="149"/>
      <c r="I126" s="149"/>
      <c r="J126" s="149"/>
      <c r="K126" s="41"/>
      <c r="L126" s="41"/>
      <c r="M126" s="65"/>
      <c r="N126" s="41"/>
      <c r="O126" s="65"/>
      <c r="P126" s="41"/>
      <c r="Q126" s="41"/>
      <c r="R126" s="41"/>
      <c r="S126" s="41"/>
      <c r="T126" s="41"/>
      <c r="U126" s="41"/>
      <c r="V126" s="41"/>
      <c r="W126" s="41"/>
      <c r="X126" s="41"/>
      <c r="Y126" s="41"/>
      <c r="Z126" s="41"/>
    </row>
    <row r="127" spans="1:26" ht="15.75" customHeight="1">
      <c r="A127" s="41"/>
      <c r="B127" s="41"/>
      <c r="C127" s="41"/>
      <c r="D127" s="41"/>
      <c r="E127" s="149"/>
      <c r="F127" s="149"/>
      <c r="G127" s="149"/>
      <c r="H127" s="149"/>
      <c r="I127" s="149"/>
      <c r="J127" s="149"/>
      <c r="K127" s="41"/>
      <c r="L127" s="41"/>
      <c r="M127" s="65"/>
      <c r="N127" s="41"/>
      <c r="O127" s="65"/>
      <c r="P127" s="41"/>
      <c r="Q127" s="41"/>
      <c r="R127" s="41"/>
      <c r="S127" s="41"/>
      <c r="T127" s="41"/>
      <c r="U127" s="41"/>
      <c r="V127" s="41"/>
      <c r="W127" s="41"/>
      <c r="X127" s="41"/>
      <c r="Y127" s="41"/>
      <c r="Z127" s="41"/>
    </row>
    <row r="128" spans="1:26" ht="15.75" customHeight="1">
      <c r="A128" s="41"/>
      <c r="B128" s="41"/>
      <c r="C128" s="41"/>
      <c r="D128" s="41"/>
      <c r="E128" s="149"/>
      <c r="F128" s="149"/>
      <c r="G128" s="149"/>
      <c r="H128" s="149"/>
      <c r="I128" s="149"/>
      <c r="J128" s="149"/>
      <c r="K128" s="41"/>
      <c r="L128" s="41"/>
      <c r="M128" s="65"/>
      <c r="N128" s="41"/>
      <c r="O128" s="65"/>
      <c r="P128" s="41"/>
      <c r="Q128" s="41"/>
      <c r="R128" s="41"/>
      <c r="S128" s="41"/>
      <c r="T128" s="41"/>
      <c r="U128" s="41"/>
      <c r="V128" s="41"/>
      <c r="W128" s="41"/>
      <c r="X128" s="41"/>
      <c r="Y128" s="41"/>
      <c r="Z128" s="41"/>
    </row>
    <row r="129" spans="1:26" ht="15.75" customHeight="1">
      <c r="A129" s="41"/>
      <c r="B129" s="41"/>
      <c r="C129" s="41"/>
      <c r="D129" s="41"/>
      <c r="E129" s="149"/>
      <c r="F129" s="149"/>
      <c r="G129" s="149"/>
      <c r="H129" s="149"/>
      <c r="I129" s="149"/>
      <c r="J129" s="149"/>
      <c r="K129" s="41"/>
      <c r="L129" s="41"/>
      <c r="M129" s="65"/>
      <c r="N129" s="41"/>
      <c r="O129" s="65"/>
      <c r="P129" s="41"/>
      <c r="Q129" s="41"/>
      <c r="R129" s="41"/>
      <c r="S129" s="41"/>
      <c r="T129" s="41"/>
      <c r="U129" s="41"/>
      <c r="V129" s="41"/>
      <c r="W129" s="41"/>
      <c r="X129" s="41"/>
      <c r="Y129" s="41"/>
      <c r="Z129" s="41"/>
    </row>
    <row r="130" spans="1:26" ht="15.75" customHeight="1">
      <c r="A130" s="41"/>
      <c r="B130" s="41"/>
      <c r="C130" s="41"/>
      <c r="D130" s="41"/>
      <c r="E130" s="149"/>
      <c r="F130" s="149"/>
      <c r="G130" s="149"/>
      <c r="H130" s="149"/>
      <c r="I130" s="149"/>
      <c r="J130" s="149"/>
      <c r="K130" s="41"/>
      <c r="L130" s="41"/>
      <c r="M130" s="65"/>
      <c r="N130" s="41"/>
      <c r="O130" s="65"/>
      <c r="P130" s="41"/>
      <c r="Q130" s="41"/>
      <c r="R130" s="41"/>
      <c r="S130" s="41"/>
      <c r="T130" s="41"/>
      <c r="U130" s="41"/>
      <c r="V130" s="41"/>
      <c r="W130" s="41"/>
      <c r="X130" s="41"/>
      <c r="Y130" s="41"/>
      <c r="Z130" s="41"/>
    </row>
    <row r="131" spans="1:26" ht="15.75" customHeight="1">
      <c r="A131" s="41"/>
      <c r="B131" s="41"/>
      <c r="C131" s="41"/>
      <c r="D131" s="41"/>
      <c r="E131" s="149"/>
      <c r="F131" s="149"/>
      <c r="G131" s="149"/>
      <c r="H131" s="149"/>
      <c r="I131" s="149"/>
      <c r="J131" s="149"/>
      <c r="K131" s="41"/>
      <c r="L131" s="41"/>
      <c r="M131" s="65"/>
      <c r="N131" s="41"/>
      <c r="O131" s="65"/>
      <c r="P131" s="41"/>
      <c r="Q131" s="41"/>
      <c r="R131" s="41"/>
      <c r="S131" s="41"/>
      <c r="T131" s="41"/>
      <c r="U131" s="41"/>
      <c r="V131" s="41"/>
      <c r="W131" s="41"/>
      <c r="X131" s="41"/>
      <c r="Y131" s="41"/>
      <c r="Z131" s="41"/>
    </row>
    <row r="132" spans="1:26" ht="15.75" customHeight="1">
      <c r="A132" s="41"/>
      <c r="B132" s="41"/>
      <c r="C132" s="41"/>
      <c r="D132" s="41"/>
      <c r="E132" s="149"/>
      <c r="F132" s="149"/>
      <c r="G132" s="149"/>
      <c r="H132" s="149"/>
      <c r="I132" s="149"/>
      <c r="J132" s="149"/>
      <c r="K132" s="41"/>
      <c r="L132" s="41"/>
      <c r="M132" s="65"/>
      <c r="N132" s="41"/>
      <c r="O132" s="65"/>
      <c r="P132" s="41"/>
      <c r="Q132" s="41"/>
      <c r="R132" s="41"/>
      <c r="S132" s="41"/>
      <c r="T132" s="41"/>
      <c r="U132" s="41"/>
      <c r="V132" s="41"/>
      <c r="W132" s="41"/>
      <c r="X132" s="41"/>
      <c r="Y132" s="41"/>
      <c r="Z132" s="41"/>
    </row>
    <row r="133" spans="1:26" ht="15.75" customHeight="1">
      <c r="A133" s="41"/>
      <c r="B133" s="41"/>
      <c r="C133" s="41"/>
      <c r="D133" s="41"/>
      <c r="E133" s="149"/>
      <c r="F133" s="149"/>
      <c r="G133" s="149"/>
      <c r="H133" s="149"/>
      <c r="I133" s="149"/>
      <c r="J133" s="149"/>
      <c r="K133" s="41"/>
      <c r="L133" s="41"/>
      <c r="M133" s="65"/>
      <c r="N133" s="41"/>
      <c r="O133" s="65"/>
      <c r="P133" s="41"/>
      <c r="Q133" s="41"/>
      <c r="R133" s="41"/>
      <c r="S133" s="41"/>
      <c r="T133" s="41"/>
      <c r="U133" s="41"/>
      <c r="V133" s="41"/>
      <c r="W133" s="41"/>
      <c r="X133" s="41"/>
      <c r="Y133" s="41"/>
      <c r="Z133" s="41"/>
    </row>
    <row r="134" spans="1:26" ht="15.75" customHeight="1">
      <c r="A134" s="41"/>
      <c r="B134" s="41"/>
      <c r="C134" s="41"/>
      <c r="D134" s="41"/>
      <c r="E134" s="149"/>
      <c r="F134" s="149"/>
      <c r="G134" s="149"/>
      <c r="H134" s="149"/>
      <c r="I134" s="149"/>
      <c r="J134" s="149"/>
      <c r="K134" s="41"/>
      <c r="L134" s="41"/>
      <c r="M134" s="65"/>
      <c r="N134" s="41"/>
      <c r="O134" s="65"/>
      <c r="P134" s="41"/>
      <c r="Q134" s="41"/>
      <c r="R134" s="41"/>
      <c r="S134" s="41"/>
      <c r="T134" s="41"/>
      <c r="U134" s="41"/>
      <c r="V134" s="41"/>
      <c r="W134" s="41"/>
      <c r="X134" s="41"/>
      <c r="Y134" s="41"/>
      <c r="Z134" s="41"/>
    </row>
    <row r="135" spans="1:26" ht="15.75" customHeight="1">
      <c r="A135" s="41"/>
      <c r="B135" s="41"/>
      <c r="C135" s="41"/>
      <c r="D135" s="41"/>
      <c r="E135" s="149"/>
      <c r="F135" s="149"/>
      <c r="G135" s="149"/>
      <c r="H135" s="149"/>
      <c r="I135" s="149"/>
      <c r="J135" s="149"/>
      <c r="K135" s="41"/>
      <c r="L135" s="41"/>
      <c r="M135" s="65"/>
      <c r="N135" s="41"/>
      <c r="O135" s="65"/>
      <c r="P135" s="41"/>
      <c r="Q135" s="41"/>
      <c r="R135" s="41"/>
      <c r="S135" s="41"/>
      <c r="T135" s="41"/>
      <c r="U135" s="41"/>
      <c r="V135" s="41"/>
      <c r="W135" s="41"/>
      <c r="X135" s="41"/>
      <c r="Y135" s="41"/>
      <c r="Z135" s="41"/>
    </row>
    <row r="136" spans="1:26" ht="15.75" customHeight="1">
      <c r="A136" s="41"/>
      <c r="B136" s="41"/>
      <c r="C136" s="41"/>
      <c r="D136" s="41"/>
      <c r="E136" s="149"/>
      <c r="F136" s="149"/>
      <c r="G136" s="149"/>
      <c r="H136" s="149"/>
      <c r="I136" s="149"/>
      <c r="J136" s="149"/>
      <c r="K136" s="41"/>
      <c r="L136" s="41"/>
      <c r="M136" s="65"/>
      <c r="N136" s="41"/>
      <c r="O136" s="65"/>
      <c r="P136" s="41"/>
      <c r="Q136" s="41"/>
      <c r="R136" s="41"/>
      <c r="S136" s="41"/>
      <c r="T136" s="41"/>
      <c r="U136" s="41"/>
      <c r="V136" s="41"/>
      <c r="W136" s="41"/>
      <c r="X136" s="41"/>
      <c r="Y136" s="41"/>
      <c r="Z136" s="41"/>
    </row>
    <row r="137" spans="1:26" ht="15.75" customHeight="1">
      <c r="A137" s="41"/>
      <c r="B137" s="41"/>
      <c r="C137" s="41"/>
      <c r="D137" s="41"/>
      <c r="E137" s="149"/>
      <c r="F137" s="149"/>
      <c r="G137" s="149"/>
      <c r="H137" s="149"/>
      <c r="I137" s="149"/>
      <c r="J137" s="149"/>
      <c r="K137" s="41"/>
      <c r="L137" s="41"/>
      <c r="M137" s="65"/>
      <c r="N137" s="41"/>
      <c r="O137" s="65"/>
      <c r="P137" s="41"/>
      <c r="Q137" s="41"/>
      <c r="R137" s="41"/>
      <c r="S137" s="41"/>
      <c r="T137" s="41"/>
      <c r="U137" s="41"/>
      <c r="V137" s="41"/>
      <c r="W137" s="41"/>
      <c r="X137" s="41"/>
      <c r="Y137" s="41"/>
      <c r="Z137" s="41"/>
    </row>
    <row r="138" spans="1:26" ht="15.75" customHeight="1">
      <c r="A138" s="41"/>
      <c r="B138" s="41"/>
      <c r="C138" s="41"/>
      <c r="D138" s="41"/>
      <c r="E138" s="149"/>
      <c r="F138" s="149"/>
      <c r="G138" s="149"/>
      <c r="H138" s="149"/>
      <c r="I138" s="149"/>
      <c r="J138" s="149"/>
      <c r="K138" s="41"/>
      <c r="L138" s="41"/>
      <c r="M138" s="65"/>
      <c r="N138" s="41"/>
      <c r="O138" s="65"/>
      <c r="P138" s="41"/>
      <c r="Q138" s="41"/>
      <c r="R138" s="41"/>
      <c r="S138" s="41"/>
      <c r="T138" s="41"/>
      <c r="U138" s="41"/>
      <c r="V138" s="41"/>
      <c r="W138" s="41"/>
      <c r="X138" s="41"/>
      <c r="Y138" s="41"/>
      <c r="Z138" s="41"/>
    </row>
    <row r="139" spans="1:26" ht="15.75" customHeight="1">
      <c r="A139" s="41"/>
      <c r="B139" s="41"/>
      <c r="C139" s="41"/>
      <c r="D139" s="41"/>
      <c r="E139" s="149"/>
      <c r="F139" s="149"/>
      <c r="G139" s="149"/>
      <c r="H139" s="149"/>
      <c r="I139" s="149"/>
      <c r="J139" s="149"/>
      <c r="K139" s="41"/>
      <c r="L139" s="41"/>
      <c r="M139" s="65"/>
      <c r="N139" s="41"/>
      <c r="O139" s="65"/>
      <c r="P139" s="41"/>
      <c r="Q139" s="41"/>
      <c r="R139" s="41"/>
      <c r="S139" s="41"/>
      <c r="T139" s="41"/>
      <c r="U139" s="41"/>
      <c r="V139" s="41"/>
      <c r="W139" s="41"/>
      <c r="X139" s="41"/>
      <c r="Y139" s="41"/>
      <c r="Z139" s="41"/>
    </row>
    <row r="140" spans="1:26" ht="15.75" customHeight="1">
      <c r="A140" s="41"/>
      <c r="B140" s="41"/>
      <c r="C140" s="41"/>
      <c r="D140" s="41"/>
      <c r="E140" s="149"/>
      <c r="F140" s="149"/>
      <c r="G140" s="149"/>
      <c r="H140" s="149"/>
      <c r="I140" s="149"/>
      <c r="J140" s="149"/>
      <c r="K140" s="41"/>
      <c r="L140" s="41"/>
      <c r="M140" s="65"/>
      <c r="N140" s="41"/>
      <c r="O140" s="65"/>
      <c r="P140" s="41"/>
      <c r="Q140" s="41"/>
      <c r="R140" s="41"/>
      <c r="S140" s="41"/>
      <c r="T140" s="41"/>
      <c r="U140" s="41"/>
      <c r="V140" s="41"/>
      <c r="W140" s="41"/>
      <c r="X140" s="41"/>
      <c r="Y140" s="41"/>
      <c r="Z140" s="41"/>
    </row>
    <row r="141" spans="1:26" ht="15.75" customHeight="1">
      <c r="A141" s="41"/>
      <c r="B141" s="41"/>
      <c r="C141" s="41"/>
      <c r="D141" s="41"/>
      <c r="E141" s="149"/>
      <c r="F141" s="149"/>
      <c r="G141" s="149"/>
      <c r="H141" s="149"/>
      <c r="I141" s="149"/>
      <c r="J141" s="149"/>
      <c r="K141" s="41"/>
      <c r="L141" s="41"/>
      <c r="M141" s="65"/>
      <c r="N141" s="41"/>
      <c r="O141" s="65"/>
      <c r="P141" s="41"/>
      <c r="Q141" s="41"/>
      <c r="R141" s="41"/>
      <c r="S141" s="41"/>
      <c r="T141" s="41"/>
      <c r="U141" s="41"/>
      <c r="V141" s="41"/>
      <c r="W141" s="41"/>
      <c r="X141" s="41"/>
      <c r="Y141" s="41"/>
      <c r="Z141" s="41"/>
    </row>
    <row r="142" spans="1:26" ht="15.75" customHeight="1">
      <c r="A142" s="41"/>
      <c r="B142" s="41"/>
      <c r="C142" s="41"/>
      <c r="D142" s="41"/>
      <c r="E142" s="149"/>
      <c r="F142" s="149"/>
      <c r="G142" s="149"/>
      <c r="H142" s="149"/>
      <c r="I142" s="149"/>
      <c r="J142" s="149"/>
      <c r="K142" s="41"/>
      <c r="L142" s="41"/>
      <c r="M142" s="65"/>
      <c r="N142" s="41"/>
      <c r="O142" s="65"/>
      <c r="P142" s="41"/>
      <c r="Q142" s="41"/>
      <c r="R142" s="41"/>
      <c r="S142" s="41"/>
      <c r="T142" s="41"/>
      <c r="U142" s="41"/>
      <c r="V142" s="41"/>
      <c r="W142" s="41"/>
      <c r="X142" s="41"/>
      <c r="Y142" s="41"/>
      <c r="Z142" s="41"/>
    </row>
    <row r="143" spans="1:26" ht="15.75" customHeight="1">
      <c r="A143" s="41"/>
      <c r="B143" s="41"/>
      <c r="C143" s="41"/>
      <c r="D143" s="41"/>
      <c r="E143" s="149"/>
      <c r="F143" s="149"/>
      <c r="G143" s="149"/>
      <c r="H143" s="149"/>
      <c r="I143" s="149"/>
      <c r="J143" s="149"/>
      <c r="K143" s="41"/>
      <c r="L143" s="41"/>
      <c r="M143" s="65"/>
      <c r="N143" s="41"/>
      <c r="O143" s="65"/>
      <c r="P143" s="41"/>
      <c r="Q143" s="41"/>
      <c r="R143" s="41"/>
      <c r="S143" s="41"/>
      <c r="T143" s="41"/>
      <c r="U143" s="41"/>
      <c r="V143" s="41"/>
      <c r="W143" s="41"/>
      <c r="X143" s="41"/>
      <c r="Y143" s="41"/>
      <c r="Z143" s="41"/>
    </row>
    <row r="144" spans="1:26" ht="15.75" customHeight="1">
      <c r="A144" s="41"/>
      <c r="B144" s="41"/>
      <c r="C144" s="41"/>
      <c r="D144" s="41"/>
      <c r="E144" s="149"/>
      <c r="F144" s="149"/>
      <c r="G144" s="149"/>
      <c r="H144" s="149"/>
      <c r="I144" s="149"/>
      <c r="J144" s="149"/>
      <c r="K144" s="41"/>
      <c r="L144" s="41"/>
      <c r="M144" s="65"/>
      <c r="N144" s="41"/>
      <c r="O144" s="65"/>
      <c r="P144" s="41"/>
      <c r="Q144" s="41"/>
      <c r="R144" s="41"/>
      <c r="S144" s="41"/>
      <c r="T144" s="41"/>
      <c r="U144" s="41"/>
      <c r="V144" s="41"/>
      <c r="W144" s="41"/>
      <c r="X144" s="41"/>
      <c r="Y144" s="41"/>
      <c r="Z144" s="41"/>
    </row>
    <row r="145" spans="1:26" ht="15.75" customHeight="1">
      <c r="A145" s="41"/>
      <c r="B145" s="41"/>
      <c r="C145" s="41"/>
      <c r="D145" s="41"/>
      <c r="E145" s="149"/>
      <c r="F145" s="149"/>
      <c r="G145" s="149"/>
      <c r="H145" s="149"/>
      <c r="I145" s="149"/>
      <c r="J145" s="149"/>
      <c r="K145" s="41"/>
      <c r="L145" s="41"/>
      <c r="M145" s="65"/>
      <c r="N145" s="41"/>
      <c r="O145" s="65"/>
      <c r="P145" s="41"/>
      <c r="Q145" s="41"/>
      <c r="R145" s="41"/>
      <c r="S145" s="41"/>
      <c r="T145" s="41"/>
      <c r="U145" s="41"/>
      <c r="V145" s="41"/>
      <c r="W145" s="41"/>
      <c r="X145" s="41"/>
      <c r="Y145" s="41"/>
      <c r="Z145" s="41"/>
    </row>
    <row r="146" spans="1:26" ht="15.75" customHeight="1">
      <c r="A146" s="41"/>
      <c r="B146" s="41"/>
      <c r="C146" s="41"/>
      <c r="D146" s="41"/>
      <c r="E146" s="149"/>
      <c r="F146" s="149"/>
      <c r="G146" s="149"/>
      <c r="H146" s="149"/>
      <c r="I146" s="149"/>
      <c r="J146" s="149"/>
      <c r="K146" s="41"/>
      <c r="L146" s="41"/>
      <c r="M146" s="65"/>
      <c r="N146" s="41"/>
      <c r="O146" s="65"/>
      <c r="P146" s="41"/>
      <c r="Q146" s="41"/>
      <c r="R146" s="41"/>
      <c r="S146" s="41"/>
      <c r="T146" s="41"/>
      <c r="U146" s="41"/>
      <c r="V146" s="41"/>
      <c r="W146" s="41"/>
      <c r="X146" s="41"/>
      <c r="Y146" s="41"/>
      <c r="Z146" s="41"/>
    </row>
    <row r="147" spans="1:26" ht="15.75" customHeight="1">
      <c r="A147" s="41"/>
      <c r="B147" s="41"/>
      <c r="C147" s="41"/>
      <c r="D147" s="41"/>
      <c r="E147" s="149"/>
      <c r="F147" s="149"/>
      <c r="G147" s="149"/>
      <c r="H147" s="149"/>
      <c r="I147" s="149"/>
      <c r="J147" s="149"/>
      <c r="K147" s="41"/>
      <c r="L147" s="41"/>
      <c r="M147" s="65"/>
      <c r="N147" s="41"/>
      <c r="O147" s="65"/>
      <c r="P147" s="41"/>
      <c r="Q147" s="41"/>
      <c r="R147" s="41"/>
      <c r="S147" s="41"/>
      <c r="T147" s="41"/>
      <c r="U147" s="41"/>
      <c r="V147" s="41"/>
      <c r="W147" s="41"/>
      <c r="X147" s="41"/>
      <c r="Y147" s="41"/>
      <c r="Z147" s="41"/>
    </row>
    <row r="148" spans="1:26" ht="15.75" customHeight="1">
      <c r="A148" s="41"/>
      <c r="B148" s="41"/>
      <c r="C148" s="41"/>
      <c r="D148" s="41"/>
      <c r="E148" s="149"/>
      <c r="F148" s="149"/>
      <c r="G148" s="149"/>
      <c r="H148" s="149"/>
      <c r="I148" s="149"/>
      <c r="J148" s="149"/>
      <c r="K148" s="41"/>
      <c r="L148" s="41"/>
      <c r="M148" s="65"/>
      <c r="N148" s="41"/>
      <c r="O148" s="65"/>
      <c r="P148" s="41"/>
      <c r="Q148" s="41"/>
      <c r="R148" s="41"/>
      <c r="S148" s="41"/>
      <c r="T148" s="41"/>
      <c r="U148" s="41"/>
      <c r="V148" s="41"/>
      <c r="W148" s="41"/>
      <c r="X148" s="41"/>
      <c r="Y148" s="41"/>
      <c r="Z148" s="41"/>
    </row>
    <row r="149" spans="1:26" ht="15.75" customHeight="1">
      <c r="A149" s="41"/>
      <c r="B149" s="41"/>
      <c r="C149" s="41"/>
      <c r="D149" s="41"/>
      <c r="E149" s="149"/>
      <c r="F149" s="149"/>
      <c r="G149" s="149"/>
      <c r="H149" s="149"/>
      <c r="I149" s="149"/>
      <c r="J149" s="149"/>
      <c r="K149" s="41"/>
      <c r="L149" s="41"/>
      <c r="M149" s="65"/>
      <c r="N149" s="41"/>
      <c r="O149" s="65"/>
      <c r="P149" s="41"/>
      <c r="Q149" s="41"/>
      <c r="R149" s="41"/>
      <c r="S149" s="41"/>
      <c r="T149" s="41"/>
      <c r="U149" s="41"/>
      <c r="V149" s="41"/>
      <c r="W149" s="41"/>
      <c r="X149" s="41"/>
      <c r="Y149" s="41"/>
      <c r="Z149" s="41"/>
    </row>
    <row r="150" spans="1:26" ht="15.75" customHeight="1">
      <c r="A150" s="41"/>
      <c r="B150" s="41"/>
      <c r="C150" s="41"/>
      <c r="D150" s="41"/>
      <c r="E150" s="149"/>
      <c r="F150" s="149"/>
      <c r="G150" s="149"/>
      <c r="H150" s="149"/>
      <c r="I150" s="149"/>
      <c r="J150" s="149"/>
      <c r="K150" s="41"/>
      <c r="L150" s="41"/>
      <c r="M150" s="65"/>
      <c r="N150" s="41"/>
      <c r="O150" s="65"/>
      <c r="P150" s="41"/>
      <c r="Q150" s="41"/>
      <c r="R150" s="41"/>
      <c r="S150" s="41"/>
      <c r="T150" s="41"/>
      <c r="U150" s="41"/>
      <c r="V150" s="41"/>
      <c r="W150" s="41"/>
      <c r="X150" s="41"/>
      <c r="Y150" s="41"/>
      <c r="Z150" s="41"/>
    </row>
    <row r="151" spans="1:26" ht="15.75" customHeight="1">
      <c r="A151" s="41"/>
      <c r="B151" s="41"/>
      <c r="C151" s="41"/>
      <c r="D151" s="41"/>
      <c r="E151" s="149"/>
      <c r="F151" s="149"/>
      <c r="G151" s="149"/>
      <c r="H151" s="149"/>
      <c r="I151" s="149"/>
      <c r="J151" s="149"/>
      <c r="K151" s="41"/>
      <c r="L151" s="41"/>
      <c r="M151" s="65"/>
      <c r="N151" s="41"/>
      <c r="O151" s="65"/>
      <c r="P151" s="41"/>
      <c r="Q151" s="41"/>
      <c r="R151" s="41"/>
      <c r="S151" s="41"/>
      <c r="T151" s="41"/>
      <c r="U151" s="41"/>
      <c r="V151" s="41"/>
      <c r="W151" s="41"/>
      <c r="X151" s="41"/>
      <c r="Y151" s="41"/>
      <c r="Z151" s="41"/>
    </row>
    <row r="152" spans="1:26" ht="15.75" customHeight="1">
      <c r="A152" s="41"/>
      <c r="B152" s="41"/>
      <c r="C152" s="41"/>
      <c r="D152" s="41"/>
      <c r="E152" s="149"/>
      <c r="F152" s="149"/>
      <c r="G152" s="149"/>
      <c r="H152" s="149"/>
      <c r="I152" s="149"/>
      <c r="J152" s="149"/>
      <c r="K152" s="41"/>
      <c r="L152" s="41"/>
      <c r="M152" s="65"/>
      <c r="N152" s="41"/>
      <c r="O152" s="65"/>
      <c r="P152" s="41"/>
      <c r="Q152" s="41"/>
      <c r="R152" s="41"/>
      <c r="S152" s="41"/>
      <c r="T152" s="41"/>
      <c r="U152" s="41"/>
      <c r="V152" s="41"/>
      <c r="W152" s="41"/>
      <c r="X152" s="41"/>
      <c r="Y152" s="41"/>
      <c r="Z152" s="41"/>
    </row>
    <row r="153" spans="1:26" ht="15.75" customHeight="1">
      <c r="A153" s="41"/>
      <c r="B153" s="41"/>
      <c r="C153" s="41"/>
      <c r="D153" s="41"/>
      <c r="E153" s="149"/>
      <c r="F153" s="149"/>
      <c r="G153" s="149"/>
      <c r="H153" s="149"/>
      <c r="I153" s="149"/>
      <c r="J153" s="149"/>
      <c r="K153" s="41"/>
      <c r="L153" s="41"/>
      <c r="M153" s="65"/>
      <c r="N153" s="41"/>
      <c r="O153" s="65"/>
      <c r="P153" s="41"/>
      <c r="Q153" s="41"/>
      <c r="R153" s="41"/>
      <c r="S153" s="41"/>
      <c r="T153" s="41"/>
      <c r="U153" s="41"/>
      <c r="V153" s="41"/>
      <c r="W153" s="41"/>
      <c r="X153" s="41"/>
      <c r="Y153" s="41"/>
      <c r="Z153" s="41"/>
    </row>
    <row r="154" spans="1:26" ht="15.75" customHeight="1">
      <c r="A154" s="41"/>
      <c r="B154" s="41"/>
      <c r="C154" s="41"/>
      <c r="D154" s="41"/>
      <c r="E154" s="149"/>
      <c r="F154" s="149"/>
      <c r="G154" s="149"/>
      <c r="H154" s="149"/>
      <c r="I154" s="149"/>
      <c r="J154" s="149"/>
      <c r="K154" s="41"/>
      <c r="L154" s="41"/>
      <c r="M154" s="65"/>
      <c r="N154" s="41"/>
      <c r="O154" s="65"/>
      <c r="P154" s="41"/>
      <c r="Q154" s="41"/>
      <c r="R154" s="41"/>
      <c r="S154" s="41"/>
      <c r="T154" s="41"/>
      <c r="U154" s="41"/>
      <c r="V154" s="41"/>
      <c r="W154" s="41"/>
      <c r="X154" s="41"/>
      <c r="Y154" s="41"/>
      <c r="Z154" s="41"/>
    </row>
    <row r="155" spans="1:26" ht="15.75" customHeight="1">
      <c r="A155" s="41"/>
      <c r="B155" s="41"/>
      <c r="C155" s="41"/>
      <c r="D155" s="41"/>
      <c r="E155" s="149"/>
      <c r="F155" s="149"/>
      <c r="G155" s="149"/>
      <c r="H155" s="149"/>
      <c r="I155" s="149"/>
      <c r="J155" s="149"/>
      <c r="K155" s="41"/>
      <c r="L155" s="41"/>
      <c r="M155" s="65"/>
      <c r="N155" s="41"/>
      <c r="O155" s="65"/>
      <c r="P155" s="41"/>
      <c r="Q155" s="41"/>
      <c r="R155" s="41"/>
      <c r="S155" s="41"/>
      <c r="T155" s="41"/>
      <c r="U155" s="41"/>
      <c r="V155" s="41"/>
      <c r="W155" s="41"/>
      <c r="X155" s="41"/>
      <c r="Y155" s="41"/>
      <c r="Z155" s="41"/>
    </row>
    <row r="156" spans="1:26" ht="15.75" customHeight="1">
      <c r="A156" s="41"/>
      <c r="B156" s="41"/>
      <c r="C156" s="41"/>
      <c r="D156" s="41"/>
      <c r="E156" s="149"/>
      <c r="F156" s="149"/>
      <c r="G156" s="149"/>
      <c r="H156" s="149"/>
      <c r="I156" s="149"/>
      <c r="J156" s="149"/>
      <c r="K156" s="41"/>
      <c r="L156" s="41"/>
      <c r="M156" s="65"/>
      <c r="N156" s="41"/>
      <c r="O156" s="65"/>
      <c r="P156" s="41"/>
      <c r="Q156" s="41"/>
      <c r="R156" s="41"/>
      <c r="S156" s="41"/>
      <c r="T156" s="41"/>
      <c r="U156" s="41"/>
      <c r="V156" s="41"/>
      <c r="W156" s="41"/>
      <c r="X156" s="41"/>
      <c r="Y156" s="41"/>
      <c r="Z156" s="41"/>
    </row>
    <row r="157" spans="1:26" ht="15.75" customHeight="1">
      <c r="A157" s="41"/>
      <c r="B157" s="41"/>
      <c r="C157" s="41"/>
      <c r="D157" s="41"/>
      <c r="E157" s="149"/>
      <c r="F157" s="149"/>
      <c r="G157" s="149"/>
      <c r="H157" s="149"/>
      <c r="I157" s="149"/>
      <c r="J157" s="149"/>
      <c r="K157" s="41"/>
      <c r="L157" s="41"/>
      <c r="M157" s="65"/>
      <c r="N157" s="41"/>
      <c r="O157" s="65"/>
      <c r="P157" s="41"/>
      <c r="Q157" s="41"/>
      <c r="R157" s="41"/>
      <c r="S157" s="41"/>
      <c r="T157" s="41"/>
      <c r="U157" s="41"/>
      <c r="V157" s="41"/>
      <c r="W157" s="41"/>
      <c r="X157" s="41"/>
      <c r="Y157" s="41"/>
      <c r="Z157" s="41"/>
    </row>
    <row r="158" spans="1:26" ht="15.75" customHeight="1">
      <c r="A158" s="41"/>
      <c r="B158" s="41"/>
      <c r="C158" s="41"/>
      <c r="D158" s="41"/>
      <c r="E158" s="149"/>
      <c r="F158" s="149"/>
      <c r="G158" s="149"/>
      <c r="H158" s="149"/>
      <c r="I158" s="149"/>
      <c r="J158" s="149"/>
      <c r="K158" s="41"/>
      <c r="L158" s="41"/>
      <c r="M158" s="65"/>
      <c r="N158" s="41"/>
      <c r="O158" s="65"/>
      <c r="P158" s="41"/>
      <c r="Q158" s="41"/>
      <c r="R158" s="41"/>
      <c r="S158" s="41"/>
      <c r="T158" s="41"/>
      <c r="U158" s="41"/>
      <c r="V158" s="41"/>
      <c r="W158" s="41"/>
      <c r="X158" s="41"/>
      <c r="Y158" s="41"/>
      <c r="Z158" s="41"/>
    </row>
    <row r="159" spans="1:26" ht="15.75" customHeight="1">
      <c r="A159" s="41"/>
      <c r="B159" s="41"/>
      <c r="C159" s="41"/>
      <c r="D159" s="41"/>
      <c r="E159" s="149"/>
      <c r="F159" s="149"/>
      <c r="G159" s="149"/>
      <c r="H159" s="149"/>
      <c r="I159" s="149"/>
      <c r="J159" s="149"/>
      <c r="K159" s="41"/>
      <c r="L159" s="41"/>
      <c r="M159" s="65"/>
      <c r="N159" s="41"/>
      <c r="O159" s="65"/>
      <c r="P159" s="41"/>
      <c r="Q159" s="41"/>
      <c r="R159" s="41"/>
      <c r="S159" s="41"/>
      <c r="T159" s="41"/>
      <c r="U159" s="41"/>
      <c r="V159" s="41"/>
      <c r="W159" s="41"/>
      <c r="X159" s="41"/>
      <c r="Y159" s="41"/>
      <c r="Z159" s="41"/>
    </row>
    <row r="160" spans="1:26" ht="15.75" customHeight="1">
      <c r="A160" s="41"/>
      <c r="B160" s="41"/>
      <c r="C160" s="41"/>
      <c r="D160" s="41"/>
      <c r="E160" s="149"/>
      <c r="F160" s="149"/>
      <c r="G160" s="149"/>
      <c r="H160" s="149"/>
      <c r="I160" s="149"/>
      <c r="J160" s="149"/>
      <c r="K160" s="41"/>
      <c r="L160" s="41"/>
      <c r="M160" s="65"/>
      <c r="N160" s="41"/>
      <c r="O160" s="65"/>
      <c r="P160" s="41"/>
      <c r="Q160" s="41"/>
      <c r="R160" s="41"/>
      <c r="S160" s="41"/>
      <c r="T160" s="41"/>
      <c r="U160" s="41"/>
      <c r="V160" s="41"/>
      <c r="W160" s="41"/>
      <c r="X160" s="41"/>
      <c r="Y160" s="41"/>
      <c r="Z160" s="41"/>
    </row>
    <row r="161" spans="1:26" ht="15.75" customHeight="1">
      <c r="A161" s="41"/>
      <c r="B161" s="41"/>
      <c r="C161" s="41"/>
      <c r="D161" s="41"/>
      <c r="E161" s="149"/>
      <c r="F161" s="149"/>
      <c r="G161" s="149"/>
      <c r="H161" s="149"/>
      <c r="I161" s="149"/>
      <c r="J161" s="149"/>
      <c r="K161" s="41"/>
      <c r="L161" s="41"/>
      <c r="M161" s="65"/>
      <c r="N161" s="41"/>
      <c r="O161" s="65"/>
      <c r="P161" s="41"/>
      <c r="Q161" s="41"/>
      <c r="R161" s="41"/>
      <c r="S161" s="41"/>
      <c r="T161" s="41"/>
      <c r="U161" s="41"/>
      <c r="V161" s="41"/>
      <c r="W161" s="41"/>
      <c r="X161" s="41"/>
      <c r="Y161" s="41"/>
      <c r="Z161" s="41"/>
    </row>
    <row r="162" spans="1:26" ht="15.75" customHeight="1">
      <c r="A162" s="41"/>
      <c r="B162" s="41"/>
      <c r="C162" s="41"/>
      <c r="D162" s="41"/>
      <c r="E162" s="149"/>
      <c r="F162" s="149"/>
      <c r="G162" s="149"/>
      <c r="H162" s="149"/>
      <c r="I162" s="149"/>
      <c r="J162" s="149"/>
      <c r="K162" s="41"/>
      <c r="L162" s="41"/>
      <c r="M162" s="65"/>
      <c r="N162" s="41"/>
      <c r="O162" s="65"/>
      <c r="P162" s="41"/>
      <c r="Q162" s="41"/>
      <c r="R162" s="41"/>
      <c r="S162" s="41"/>
      <c r="T162" s="41"/>
      <c r="U162" s="41"/>
      <c r="V162" s="41"/>
      <c r="W162" s="41"/>
      <c r="X162" s="41"/>
      <c r="Y162" s="41"/>
      <c r="Z162" s="41"/>
    </row>
    <row r="163" spans="1:26" ht="15.75" customHeight="1">
      <c r="A163" s="41"/>
      <c r="B163" s="41"/>
      <c r="C163" s="41"/>
      <c r="D163" s="41"/>
      <c r="E163" s="149"/>
      <c r="F163" s="149"/>
      <c r="G163" s="149"/>
      <c r="H163" s="149"/>
      <c r="I163" s="149"/>
      <c r="J163" s="149"/>
      <c r="K163" s="41"/>
      <c r="L163" s="41"/>
      <c r="M163" s="65"/>
      <c r="N163" s="41"/>
      <c r="O163" s="65"/>
      <c r="P163" s="41"/>
      <c r="Q163" s="41"/>
      <c r="R163" s="41"/>
      <c r="S163" s="41"/>
      <c r="T163" s="41"/>
      <c r="U163" s="41"/>
      <c r="V163" s="41"/>
      <c r="W163" s="41"/>
      <c r="X163" s="41"/>
      <c r="Y163" s="41"/>
      <c r="Z163" s="41"/>
    </row>
    <row r="164" spans="1:26" ht="15.75" customHeight="1">
      <c r="A164" s="41"/>
      <c r="B164" s="41"/>
      <c r="C164" s="41"/>
      <c r="D164" s="41"/>
      <c r="E164" s="149"/>
      <c r="F164" s="149"/>
      <c r="G164" s="149"/>
      <c r="H164" s="149"/>
      <c r="I164" s="149"/>
      <c r="J164" s="149"/>
      <c r="K164" s="41"/>
      <c r="L164" s="41"/>
      <c r="M164" s="65"/>
      <c r="N164" s="41"/>
      <c r="O164" s="65"/>
      <c r="P164" s="41"/>
      <c r="Q164" s="41"/>
      <c r="R164" s="41"/>
      <c r="S164" s="41"/>
      <c r="T164" s="41"/>
      <c r="U164" s="41"/>
      <c r="V164" s="41"/>
      <c r="W164" s="41"/>
      <c r="X164" s="41"/>
      <c r="Y164" s="41"/>
      <c r="Z164" s="41"/>
    </row>
    <row r="165" spans="1:26" ht="15.75" customHeight="1">
      <c r="A165" s="41"/>
      <c r="B165" s="41"/>
      <c r="C165" s="41"/>
      <c r="D165" s="41"/>
      <c r="E165" s="149"/>
      <c r="F165" s="149"/>
      <c r="G165" s="149"/>
      <c r="H165" s="149"/>
      <c r="I165" s="149"/>
      <c r="J165" s="149"/>
      <c r="K165" s="41"/>
      <c r="L165" s="41"/>
      <c r="M165" s="65"/>
      <c r="N165" s="41"/>
      <c r="O165" s="65"/>
      <c r="P165" s="41"/>
      <c r="Q165" s="41"/>
      <c r="R165" s="41"/>
      <c r="S165" s="41"/>
      <c r="T165" s="41"/>
      <c r="U165" s="41"/>
      <c r="V165" s="41"/>
      <c r="W165" s="41"/>
      <c r="X165" s="41"/>
      <c r="Y165" s="41"/>
      <c r="Z165" s="41"/>
    </row>
    <row r="166" spans="1:26" ht="15.75" customHeight="1">
      <c r="A166" s="41"/>
      <c r="B166" s="41"/>
      <c r="C166" s="41"/>
      <c r="D166" s="41"/>
      <c r="E166" s="149"/>
      <c r="F166" s="149"/>
      <c r="G166" s="149"/>
      <c r="H166" s="149"/>
      <c r="I166" s="149"/>
      <c r="J166" s="149"/>
      <c r="K166" s="41"/>
      <c r="L166" s="41"/>
      <c r="M166" s="65"/>
      <c r="N166" s="41"/>
      <c r="O166" s="65"/>
      <c r="P166" s="41"/>
      <c r="Q166" s="41"/>
      <c r="R166" s="41"/>
      <c r="S166" s="41"/>
      <c r="T166" s="41"/>
      <c r="U166" s="41"/>
      <c r="V166" s="41"/>
      <c r="W166" s="41"/>
      <c r="X166" s="41"/>
      <c r="Y166" s="41"/>
      <c r="Z166" s="41"/>
    </row>
    <row r="167" spans="1:26" ht="15.75" customHeight="1">
      <c r="A167" s="41"/>
      <c r="B167" s="41"/>
      <c r="C167" s="41"/>
      <c r="D167" s="41"/>
      <c r="E167" s="149"/>
      <c r="F167" s="149"/>
      <c r="G167" s="149"/>
      <c r="H167" s="149"/>
      <c r="I167" s="149"/>
      <c r="J167" s="149"/>
      <c r="K167" s="41"/>
      <c r="L167" s="41"/>
      <c r="M167" s="65"/>
      <c r="N167" s="41"/>
      <c r="O167" s="65"/>
      <c r="P167" s="41"/>
      <c r="Q167" s="41"/>
      <c r="R167" s="41"/>
      <c r="S167" s="41"/>
      <c r="T167" s="41"/>
      <c r="U167" s="41"/>
      <c r="V167" s="41"/>
      <c r="W167" s="41"/>
      <c r="X167" s="41"/>
      <c r="Y167" s="41"/>
      <c r="Z167" s="41"/>
    </row>
    <row r="168" spans="1:26" ht="15.75" customHeight="1">
      <c r="A168" s="41"/>
      <c r="B168" s="41"/>
      <c r="C168" s="41"/>
      <c r="D168" s="41"/>
      <c r="E168" s="149"/>
      <c r="F168" s="149"/>
      <c r="G168" s="149"/>
      <c r="H168" s="149"/>
      <c r="I168" s="149"/>
      <c r="J168" s="149"/>
      <c r="K168" s="41"/>
      <c r="L168" s="41"/>
      <c r="M168" s="65"/>
      <c r="N168" s="41"/>
      <c r="O168" s="65"/>
      <c r="P168" s="41"/>
      <c r="Q168" s="41"/>
      <c r="R168" s="41"/>
      <c r="S168" s="41"/>
      <c r="T168" s="41"/>
      <c r="U168" s="41"/>
      <c r="V168" s="41"/>
      <c r="W168" s="41"/>
      <c r="X168" s="41"/>
      <c r="Y168" s="41"/>
      <c r="Z168" s="41"/>
    </row>
    <row r="169" spans="1:26" ht="15.75" customHeight="1">
      <c r="A169" s="41"/>
      <c r="B169" s="41"/>
      <c r="C169" s="41"/>
      <c r="D169" s="41"/>
      <c r="E169" s="149"/>
      <c r="F169" s="149"/>
      <c r="G169" s="149"/>
      <c r="H169" s="149"/>
      <c r="I169" s="149"/>
      <c r="J169" s="149"/>
      <c r="K169" s="41"/>
      <c r="L169" s="41"/>
      <c r="M169" s="65"/>
      <c r="N169" s="41"/>
      <c r="O169" s="65"/>
      <c r="P169" s="41"/>
      <c r="Q169" s="41"/>
      <c r="R169" s="41"/>
      <c r="S169" s="41"/>
      <c r="T169" s="41"/>
      <c r="U169" s="41"/>
      <c r="V169" s="41"/>
      <c r="W169" s="41"/>
      <c r="X169" s="41"/>
      <c r="Y169" s="41"/>
      <c r="Z169" s="41"/>
    </row>
    <row r="170" spans="1:26" ht="15.75" customHeight="1">
      <c r="A170" s="41"/>
      <c r="B170" s="41"/>
      <c r="C170" s="41"/>
      <c r="D170" s="41"/>
      <c r="E170" s="149"/>
      <c r="F170" s="149"/>
      <c r="G170" s="149"/>
      <c r="H170" s="149"/>
      <c r="I170" s="149"/>
      <c r="J170" s="149"/>
      <c r="K170" s="41"/>
      <c r="L170" s="41"/>
      <c r="M170" s="65"/>
      <c r="N170" s="41"/>
      <c r="O170" s="65"/>
      <c r="P170" s="41"/>
      <c r="Q170" s="41"/>
      <c r="R170" s="41"/>
      <c r="S170" s="41"/>
      <c r="T170" s="41"/>
      <c r="U170" s="41"/>
      <c r="V170" s="41"/>
      <c r="W170" s="41"/>
      <c r="X170" s="41"/>
      <c r="Y170" s="41"/>
      <c r="Z170" s="41"/>
    </row>
    <row r="171" spans="1:26" ht="15.75" customHeight="1">
      <c r="A171" s="41"/>
      <c r="B171" s="41"/>
      <c r="C171" s="41"/>
      <c r="D171" s="41"/>
      <c r="E171" s="149"/>
      <c r="F171" s="149"/>
      <c r="G171" s="149"/>
      <c r="H171" s="149"/>
      <c r="I171" s="149"/>
      <c r="J171" s="149"/>
      <c r="K171" s="41"/>
      <c r="L171" s="41"/>
      <c r="M171" s="65"/>
      <c r="N171" s="41"/>
      <c r="O171" s="65"/>
      <c r="P171" s="41"/>
      <c r="Q171" s="41"/>
      <c r="R171" s="41"/>
      <c r="S171" s="41"/>
      <c r="T171" s="41"/>
      <c r="U171" s="41"/>
      <c r="V171" s="41"/>
      <c r="W171" s="41"/>
      <c r="X171" s="41"/>
      <c r="Y171" s="41"/>
      <c r="Z171" s="41"/>
    </row>
    <row r="172" spans="1:26" ht="15.75" customHeight="1">
      <c r="A172" s="41"/>
      <c r="B172" s="41"/>
      <c r="C172" s="41"/>
      <c r="D172" s="41"/>
      <c r="E172" s="149"/>
      <c r="F172" s="149"/>
      <c r="G172" s="149"/>
      <c r="H172" s="149"/>
      <c r="I172" s="149"/>
      <c r="J172" s="149"/>
      <c r="K172" s="41"/>
      <c r="L172" s="41"/>
      <c r="M172" s="65"/>
      <c r="N172" s="41"/>
      <c r="O172" s="65"/>
      <c r="P172" s="41"/>
      <c r="Q172" s="41"/>
      <c r="R172" s="41"/>
      <c r="S172" s="41"/>
      <c r="T172" s="41"/>
      <c r="U172" s="41"/>
      <c r="V172" s="41"/>
      <c r="W172" s="41"/>
      <c r="X172" s="41"/>
      <c r="Y172" s="41"/>
      <c r="Z172" s="41"/>
    </row>
    <row r="173" spans="1:26" ht="15.75" customHeight="1">
      <c r="A173" s="41"/>
      <c r="B173" s="41"/>
      <c r="C173" s="41"/>
      <c r="D173" s="41"/>
      <c r="E173" s="149"/>
      <c r="F173" s="149"/>
      <c r="G173" s="149"/>
      <c r="H173" s="149"/>
      <c r="I173" s="149"/>
      <c r="J173" s="149"/>
      <c r="K173" s="41"/>
      <c r="L173" s="41"/>
      <c r="M173" s="65"/>
      <c r="N173" s="41"/>
      <c r="O173" s="65"/>
      <c r="P173" s="41"/>
      <c r="Q173" s="41"/>
      <c r="R173" s="41"/>
      <c r="S173" s="41"/>
      <c r="T173" s="41"/>
      <c r="U173" s="41"/>
      <c r="V173" s="41"/>
      <c r="W173" s="41"/>
      <c r="X173" s="41"/>
      <c r="Y173" s="41"/>
      <c r="Z173" s="41"/>
    </row>
    <row r="174" spans="1:26" ht="15.75" customHeight="1">
      <c r="A174" s="41"/>
      <c r="B174" s="41"/>
      <c r="C174" s="41"/>
      <c r="D174" s="41"/>
      <c r="E174" s="149"/>
      <c r="F174" s="149"/>
      <c r="G174" s="149"/>
      <c r="H174" s="149"/>
      <c r="I174" s="149"/>
      <c r="J174" s="149"/>
      <c r="K174" s="41"/>
      <c r="L174" s="41"/>
      <c r="M174" s="65"/>
      <c r="N174" s="41"/>
      <c r="O174" s="65"/>
      <c r="P174" s="41"/>
      <c r="Q174" s="41"/>
      <c r="R174" s="41"/>
      <c r="S174" s="41"/>
      <c r="T174" s="41"/>
      <c r="U174" s="41"/>
      <c r="V174" s="41"/>
      <c r="W174" s="41"/>
      <c r="X174" s="41"/>
      <c r="Y174" s="41"/>
      <c r="Z174" s="41"/>
    </row>
    <row r="175" spans="1:26" ht="15.75" customHeight="1">
      <c r="A175" s="41"/>
      <c r="B175" s="41"/>
      <c r="C175" s="41"/>
      <c r="D175" s="41"/>
      <c r="E175" s="149"/>
      <c r="F175" s="149"/>
      <c r="G175" s="149"/>
      <c r="H175" s="149"/>
      <c r="I175" s="149"/>
      <c r="J175" s="149"/>
      <c r="K175" s="41"/>
      <c r="L175" s="41"/>
      <c r="M175" s="65"/>
      <c r="N175" s="41"/>
      <c r="O175" s="65"/>
      <c r="P175" s="41"/>
      <c r="Q175" s="41"/>
      <c r="R175" s="41"/>
      <c r="S175" s="41"/>
      <c r="T175" s="41"/>
      <c r="U175" s="41"/>
      <c r="V175" s="41"/>
      <c r="W175" s="41"/>
      <c r="X175" s="41"/>
      <c r="Y175" s="41"/>
      <c r="Z175" s="41"/>
    </row>
    <row r="176" spans="1:26" ht="15.75" customHeight="1">
      <c r="A176" s="41"/>
      <c r="B176" s="41"/>
      <c r="C176" s="41"/>
      <c r="D176" s="41"/>
      <c r="E176" s="149"/>
      <c r="F176" s="149"/>
      <c r="G176" s="149"/>
      <c r="H176" s="149"/>
      <c r="I176" s="149"/>
      <c r="J176" s="149"/>
      <c r="K176" s="41"/>
      <c r="L176" s="41"/>
      <c r="M176" s="65"/>
      <c r="N176" s="41"/>
      <c r="O176" s="65"/>
      <c r="P176" s="41"/>
      <c r="Q176" s="41"/>
      <c r="R176" s="41"/>
      <c r="S176" s="41"/>
      <c r="T176" s="41"/>
      <c r="U176" s="41"/>
      <c r="V176" s="41"/>
      <c r="W176" s="41"/>
      <c r="X176" s="41"/>
      <c r="Y176" s="41"/>
      <c r="Z176" s="41"/>
    </row>
    <row r="177" spans="1:26" ht="15.75" customHeight="1">
      <c r="A177" s="41"/>
      <c r="B177" s="41"/>
      <c r="C177" s="41"/>
      <c r="D177" s="41"/>
      <c r="E177" s="149"/>
      <c r="F177" s="149"/>
      <c r="G177" s="149"/>
      <c r="H177" s="149"/>
      <c r="I177" s="149"/>
      <c r="J177" s="149"/>
      <c r="K177" s="41"/>
      <c r="L177" s="41"/>
      <c r="M177" s="65"/>
      <c r="N177" s="41"/>
      <c r="O177" s="65"/>
      <c r="P177" s="41"/>
      <c r="Q177" s="41"/>
      <c r="R177" s="41"/>
      <c r="S177" s="41"/>
      <c r="T177" s="41"/>
      <c r="U177" s="41"/>
      <c r="V177" s="41"/>
      <c r="W177" s="41"/>
      <c r="X177" s="41"/>
      <c r="Y177" s="41"/>
      <c r="Z177" s="41"/>
    </row>
    <row r="178" spans="1:26" ht="15.75" customHeight="1">
      <c r="A178" s="41"/>
      <c r="B178" s="41"/>
      <c r="C178" s="41"/>
      <c r="D178" s="41"/>
      <c r="E178" s="149"/>
      <c r="F178" s="149"/>
      <c r="G178" s="149"/>
      <c r="H178" s="149"/>
      <c r="I178" s="149"/>
      <c r="J178" s="149"/>
      <c r="K178" s="41"/>
      <c r="L178" s="41"/>
      <c r="M178" s="65"/>
      <c r="N178" s="41"/>
      <c r="O178" s="65"/>
      <c r="P178" s="41"/>
      <c r="Q178" s="41"/>
      <c r="R178" s="41"/>
      <c r="S178" s="41"/>
      <c r="T178" s="41"/>
      <c r="U178" s="41"/>
      <c r="V178" s="41"/>
      <c r="W178" s="41"/>
      <c r="X178" s="41"/>
      <c r="Y178" s="41"/>
      <c r="Z178" s="41"/>
    </row>
    <row r="179" spans="1:26" ht="15.75" customHeight="1">
      <c r="A179" s="41"/>
      <c r="B179" s="41"/>
      <c r="C179" s="41"/>
      <c r="D179" s="41"/>
      <c r="E179" s="149"/>
      <c r="F179" s="149"/>
      <c r="G179" s="149"/>
      <c r="H179" s="149"/>
      <c r="I179" s="149"/>
      <c r="J179" s="149"/>
      <c r="K179" s="41"/>
      <c r="L179" s="41"/>
      <c r="M179" s="65"/>
      <c r="N179" s="41"/>
      <c r="O179" s="65"/>
      <c r="P179" s="41"/>
      <c r="Q179" s="41"/>
      <c r="R179" s="41"/>
      <c r="S179" s="41"/>
      <c r="T179" s="41"/>
      <c r="U179" s="41"/>
      <c r="V179" s="41"/>
      <c r="W179" s="41"/>
      <c r="X179" s="41"/>
      <c r="Y179" s="41"/>
      <c r="Z179" s="41"/>
    </row>
    <row r="180" spans="1:26" ht="15.75" customHeight="1">
      <c r="A180" s="41"/>
      <c r="B180" s="41"/>
      <c r="C180" s="41"/>
      <c r="D180" s="41"/>
      <c r="E180" s="149"/>
      <c r="F180" s="149"/>
      <c r="G180" s="149"/>
      <c r="H180" s="149"/>
      <c r="I180" s="149"/>
      <c r="J180" s="149"/>
      <c r="K180" s="41"/>
      <c r="L180" s="41"/>
      <c r="M180" s="65"/>
      <c r="N180" s="41"/>
      <c r="O180" s="65"/>
      <c r="P180" s="41"/>
      <c r="Q180" s="41"/>
      <c r="R180" s="41"/>
      <c r="S180" s="41"/>
      <c r="T180" s="41"/>
      <c r="U180" s="41"/>
      <c r="V180" s="41"/>
      <c r="W180" s="41"/>
      <c r="X180" s="41"/>
      <c r="Y180" s="41"/>
      <c r="Z180" s="41"/>
    </row>
    <row r="181" spans="1:26" ht="15.75" customHeight="1">
      <c r="A181" s="41"/>
      <c r="B181" s="41"/>
      <c r="C181" s="41"/>
      <c r="D181" s="41"/>
      <c r="E181" s="149"/>
      <c r="F181" s="149"/>
      <c r="G181" s="149"/>
      <c r="H181" s="149"/>
      <c r="I181" s="149"/>
      <c r="J181" s="149"/>
      <c r="K181" s="41"/>
      <c r="L181" s="41"/>
      <c r="M181" s="65"/>
      <c r="N181" s="41"/>
      <c r="O181" s="65"/>
      <c r="P181" s="41"/>
      <c r="Q181" s="41"/>
      <c r="R181" s="41"/>
      <c r="S181" s="41"/>
      <c r="T181" s="41"/>
      <c r="U181" s="41"/>
      <c r="V181" s="41"/>
      <c r="W181" s="41"/>
      <c r="X181" s="41"/>
      <c r="Y181" s="41"/>
      <c r="Z181" s="41"/>
    </row>
    <row r="182" spans="1:26" ht="15.75" customHeight="1">
      <c r="A182" s="41"/>
      <c r="B182" s="41"/>
      <c r="C182" s="41"/>
      <c r="D182" s="41"/>
      <c r="E182" s="149"/>
      <c r="F182" s="149"/>
      <c r="G182" s="149"/>
      <c r="H182" s="149"/>
      <c r="I182" s="149"/>
      <c r="J182" s="149"/>
      <c r="K182" s="41"/>
      <c r="L182" s="41"/>
      <c r="M182" s="65"/>
      <c r="N182" s="41"/>
      <c r="O182" s="65"/>
      <c r="P182" s="41"/>
      <c r="Q182" s="41"/>
      <c r="R182" s="41"/>
      <c r="S182" s="41"/>
      <c r="T182" s="41"/>
      <c r="U182" s="41"/>
      <c r="V182" s="41"/>
      <c r="W182" s="41"/>
      <c r="X182" s="41"/>
      <c r="Y182" s="41"/>
      <c r="Z182" s="41"/>
    </row>
    <row r="183" spans="1:26" ht="15.75" customHeight="1">
      <c r="A183" s="41"/>
      <c r="B183" s="41"/>
      <c r="C183" s="41"/>
      <c r="D183" s="41"/>
      <c r="E183" s="149"/>
      <c r="F183" s="149"/>
      <c r="G183" s="149"/>
      <c r="H183" s="149"/>
      <c r="I183" s="149"/>
      <c r="J183" s="149"/>
      <c r="K183" s="41"/>
      <c r="L183" s="41"/>
      <c r="M183" s="65"/>
      <c r="N183" s="41"/>
      <c r="O183" s="65"/>
      <c r="P183" s="41"/>
      <c r="Q183" s="41"/>
      <c r="R183" s="41"/>
      <c r="S183" s="41"/>
      <c r="T183" s="41"/>
      <c r="U183" s="41"/>
      <c r="V183" s="41"/>
      <c r="W183" s="41"/>
      <c r="X183" s="41"/>
      <c r="Y183" s="41"/>
      <c r="Z183" s="41"/>
    </row>
    <row r="184" spans="1:26" ht="15.75" customHeight="1">
      <c r="A184" s="41"/>
      <c r="B184" s="41"/>
      <c r="C184" s="41"/>
      <c r="D184" s="41"/>
      <c r="E184" s="149"/>
      <c r="F184" s="149"/>
      <c r="G184" s="149"/>
      <c r="H184" s="149"/>
      <c r="I184" s="149"/>
      <c r="J184" s="149"/>
      <c r="K184" s="41"/>
      <c r="L184" s="41"/>
      <c r="M184" s="65"/>
      <c r="N184" s="41"/>
      <c r="O184" s="65"/>
      <c r="P184" s="41"/>
      <c r="Q184" s="41"/>
      <c r="R184" s="41"/>
      <c r="S184" s="41"/>
      <c r="T184" s="41"/>
      <c r="U184" s="41"/>
      <c r="V184" s="41"/>
      <c r="W184" s="41"/>
      <c r="X184" s="41"/>
      <c r="Y184" s="41"/>
      <c r="Z184" s="41"/>
    </row>
    <row r="185" spans="1:26" ht="15.75" customHeight="1">
      <c r="A185" s="41"/>
      <c r="B185" s="41"/>
      <c r="C185" s="41"/>
      <c r="D185" s="41"/>
      <c r="E185" s="149"/>
      <c r="F185" s="149"/>
      <c r="G185" s="149"/>
      <c r="H185" s="149"/>
      <c r="I185" s="149"/>
      <c r="J185" s="149"/>
      <c r="K185" s="41"/>
      <c r="L185" s="41"/>
      <c r="M185" s="65"/>
      <c r="N185" s="41"/>
      <c r="O185" s="65"/>
      <c r="P185" s="41"/>
      <c r="Q185" s="41"/>
      <c r="R185" s="41"/>
      <c r="S185" s="41"/>
      <c r="T185" s="41"/>
      <c r="U185" s="41"/>
      <c r="V185" s="41"/>
      <c r="W185" s="41"/>
      <c r="X185" s="41"/>
      <c r="Y185" s="41"/>
      <c r="Z185" s="41"/>
    </row>
    <row r="186" spans="1:26" ht="15.75" customHeight="1">
      <c r="A186" s="41"/>
      <c r="B186" s="41"/>
      <c r="C186" s="41"/>
      <c r="D186" s="41"/>
      <c r="E186" s="149"/>
      <c r="F186" s="149"/>
      <c r="G186" s="149"/>
      <c r="H186" s="149"/>
      <c r="I186" s="149"/>
      <c r="J186" s="149"/>
      <c r="K186" s="41"/>
      <c r="L186" s="41"/>
      <c r="M186" s="65"/>
      <c r="N186" s="41"/>
      <c r="O186" s="65"/>
      <c r="P186" s="41"/>
      <c r="Q186" s="41"/>
      <c r="R186" s="41"/>
      <c r="S186" s="41"/>
      <c r="T186" s="41"/>
      <c r="U186" s="41"/>
      <c r="V186" s="41"/>
      <c r="W186" s="41"/>
      <c r="X186" s="41"/>
      <c r="Y186" s="41"/>
      <c r="Z186" s="41"/>
    </row>
    <row r="187" spans="1:26" ht="15.75" customHeight="1">
      <c r="A187" s="41"/>
      <c r="B187" s="41"/>
      <c r="C187" s="41"/>
      <c r="D187" s="41"/>
      <c r="E187" s="149"/>
      <c r="F187" s="149"/>
      <c r="G187" s="149"/>
      <c r="H187" s="149"/>
      <c r="I187" s="149"/>
      <c r="J187" s="149"/>
      <c r="K187" s="41"/>
      <c r="L187" s="41"/>
      <c r="M187" s="65"/>
      <c r="N187" s="41"/>
      <c r="O187" s="65"/>
      <c r="P187" s="41"/>
      <c r="Q187" s="41"/>
      <c r="R187" s="41"/>
      <c r="S187" s="41"/>
      <c r="T187" s="41"/>
      <c r="U187" s="41"/>
      <c r="V187" s="41"/>
      <c r="W187" s="41"/>
      <c r="X187" s="41"/>
      <c r="Y187" s="41"/>
      <c r="Z187" s="41"/>
    </row>
    <row r="188" spans="1:26" ht="15.75" customHeight="1">
      <c r="A188" s="41"/>
      <c r="B188" s="41"/>
      <c r="C188" s="41"/>
      <c r="D188" s="41"/>
      <c r="E188" s="149"/>
      <c r="F188" s="149"/>
      <c r="G188" s="149"/>
      <c r="H188" s="149"/>
      <c r="I188" s="149"/>
      <c r="J188" s="149"/>
      <c r="K188" s="41"/>
      <c r="L188" s="41"/>
      <c r="M188" s="65"/>
      <c r="N188" s="41"/>
      <c r="O188" s="65"/>
      <c r="P188" s="41"/>
      <c r="Q188" s="41"/>
      <c r="R188" s="41"/>
      <c r="S188" s="41"/>
      <c r="T188" s="41"/>
      <c r="U188" s="41"/>
      <c r="V188" s="41"/>
      <c r="W188" s="41"/>
      <c r="X188" s="41"/>
      <c r="Y188" s="41"/>
      <c r="Z188" s="41"/>
    </row>
    <row r="189" spans="1:26" ht="15.75" customHeight="1">
      <c r="A189" s="41"/>
      <c r="B189" s="41"/>
      <c r="C189" s="41"/>
      <c r="D189" s="41"/>
      <c r="E189" s="149"/>
      <c r="F189" s="149"/>
      <c r="G189" s="149"/>
      <c r="H189" s="149"/>
      <c r="I189" s="149"/>
      <c r="J189" s="149"/>
      <c r="K189" s="41"/>
      <c r="L189" s="41"/>
      <c r="M189" s="65"/>
      <c r="N189" s="41"/>
      <c r="O189" s="65"/>
      <c r="P189" s="41"/>
      <c r="Q189" s="41"/>
      <c r="R189" s="41"/>
      <c r="S189" s="41"/>
      <c r="T189" s="41"/>
      <c r="U189" s="41"/>
      <c r="V189" s="41"/>
      <c r="W189" s="41"/>
      <c r="X189" s="41"/>
      <c r="Y189" s="41"/>
      <c r="Z189" s="41"/>
    </row>
    <row r="190" spans="1:26" ht="15.75" customHeight="1">
      <c r="A190" s="41"/>
      <c r="B190" s="41"/>
      <c r="C190" s="41"/>
      <c r="D190" s="41"/>
      <c r="E190" s="149"/>
      <c r="F190" s="149"/>
      <c r="G190" s="149"/>
      <c r="H190" s="149"/>
      <c r="I190" s="149"/>
      <c r="J190" s="149"/>
      <c r="K190" s="41"/>
      <c r="L190" s="41"/>
      <c r="M190" s="65"/>
      <c r="N190" s="41"/>
      <c r="O190" s="65"/>
      <c r="P190" s="41"/>
      <c r="Q190" s="41"/>
      <c r="R190" s="41"/>
      <c r="S190" s="41"/>
      <c r="T190" s="41"/>
      <c r="U190" s="41"/>
      <c r="V190" s="41"/>
      <c r="W190" s="41"/>
      <c r="X190" s="41"/>
      <c r="Y190" s="41"/>
      <c r="Z190" s="41"/>
    </row>
    <row r="191" spans="1:26" ht="15.75" customHeight="1">
      <c r="A191" s="41"/>
      <c r="B191" s="41"/>
      <c r="C191" s="41"/>
      <c r="D191" s="41"/>
      <c r="E191" s="149"/>
      <c r="F191" s="149"/>
      <c r="G191" s="149"/>
      <c r="H191" s="149"/>
      <c r="I191" s="149"/>
      <c r="J191" s="149"/>
      <c r="K191" s="41"/>
      <c r="L191" s="41"/>
      <c r="M191" s="65"/>
      <c r="N191" s="41"/>
      <c r="O191" s="65"/>
      <c r="P191" s="41"/>
      <c r="Q191" s="41"/>
      <c r="R191" s="41"/>
      <c r="S191" s="41"/>
      <c r="T191" s="41"/>
      <c r="U191" s="41"/>
      <c r="V191" s="41"/>
      <c r="W191" s="41"/>
      <c r="X191" s="41"/>
      <c r="Y191" s="41"/>
      <c r="Z191" s="41"/>
    </row>
    <row r="192" spans="1:26" ht="15.75" customHeight="1">
      <c r="A192" s="41"/>
      <c r="B192" s="41"/>
      <c r="C192" s="41"/>
      <c r="D192" s="41"/>
      <c r="E192" s="149"/>
      <c r="F192" s="149"/>
      <c r="G192" s="149"/>
      <c r="H192" s="149"/>
      <c r="I192" s="149"/>
      <c r="J192" s="149"/>
      <c r="K192" s="41"/>
      <c r="L192" s="41"/>
      <c r="M192" s="65"/>
      <c r="N192" s="41"/>
      <c r="O192" s="65"/>
      <c r="P192" s="41"/>
      <c r="Q192" s="41"/>
      <c r="R192" s="41"/>
      <c r="S192" s="41"/>
      <c r="T192" s="41"/>
      <c r="U192" s="41"/>
      <c r="V192" s="41"/>
      <c r="W192" s="41"/>
      <c r="X192" s="41"/>
      <c r="Y192" s="41"/>
      <c r="Z192" s="41"/>
    </row>
    <row r="193" spans="1:26" ht="15.75" customHeight="1">
      <c r="A193" s="41"/>
      <c r="B193" s="41"/>
      <c r="C193" s="41"/>
      <c r="D193" s="41"/>
      <c r="E193" s="149"/>
      <c r="F193" s="149"/>
      <c r="G193" s="149"/>
      <c r="H193" s="149"/>
      <c r="I193" s="149"/>
      <c r="J193" s="149"/>
      <c r="K193" s="41"/>
      <c r="L193" s="41"/>
      <c r="M193" s="65"/>
      <c r="N193" s="41"/>
      <c r="O193" s="65"/>
      <c r="P193" s="41"/>
      <c r="Q193" s="41"/>
      <c r="R193" s="41"/>
      <c r="S193" s="41"/>
      <c r="T193" s="41"/>
      <c r="U193" s="41"/>
      <c r="V193" s="41"/>
      <c r="W193" s="41"/>
      <c r="X193" s="41"/>
      <c r="Y193" s="41"/>
      <c r="Z193" s="41"/>
    </row>
    <row r="194" spans="1:26" ht="15.75" customHeight="1">
      <c r="A194" s="41"/>
      <c r="B194" s="41"/>
      <c r="C194" s="41"/>
      <c r="D194" s="41"/>
      <c r="E194" s="149"/>
      <c r="F194" s="149"/>
      <c r="G194" s="149"/>
      <c r="H194" s="149"/>
      <c r="I194" s="149"/>
      <c r="J194" s="149"/>
      <c r="K194" s="41"/>
      <c r="L194" s="41"/>
      <c r="M194" s="65"/>
      <c r="N194" s="41"/>
      <c r="O194" s="65"/>
      <c r="P194" s="41"/>
      <c r="Q194" s="41"/>
      <c r="R194" s="41"/>
      <c r="S194" s="41"/>
      <c r="T194" s="41"/>
      <c r="U194" s="41"/>
      <c r="V194" s="41"/>
      <c r="W194" s="41"/>
      <c r="X194" s="41"/>
      <c r="Y194" s="41"/>
      <c r="Z194" s="41"/>
    </row>
    <row r="195" spans="1:26" ht="15.75" customHeight="1">
      <c r="A195" s="41"/>
      <c r="B195" s="41"/>
      <c r="C195" s="41"/>
      <c r="D195" s="41"/>
      <c r="E195" s="149"/>
      <c r="F195" s="149"/>
      <c r="G195" s="149"/>
      <c r="H195" s="149"/>
      <c r="I195" s="149"/>
      <c r="J195" s="149"/>
      <c r="K195" s="41"/>
      <c r="L195" s="41"/>
      <c r="M195" s="65"/>
      <c r="N195" s="41"/>
      <c r="O195" s="65"/>
      <c r="P195" s="41"/>
      <c r="Q195" s="41"/>
      <c r="R195" s="41"/>
      <c r="S195" s="41"/>
      <c r="T195" s="41"/>
      <c r="U195" s="41"/>
      <c r="V195" s="41"/>
      <c r="W195" s="41"/>
      <c r="X195" s="41"/>
      <c r="Y195" s="41"/>
      <c r="Z195" s="41"/>
    </row>
    <row r="196" spans="1:26" ht="15.75" customHeight="1">
      <c r="A196" s="41"/>
      <c r="B196" s="41"/>
      <c r="C196" s="41"/>
      <c r="D196" s="41"/>
      <c r="E196" s="149"/>
      <c r="F196" s="149"/>
      <c r="G196" s="149"/>
      <c r="H196" s="149"/>
      <c r="I196" s="149"/>
      <c r="J196" s="149"/>
      <c r="K196" s="41"/>
      <c r="L196" s="41"/>
      <c r="M196" s="65"/>
      <c r="N196" s="41"/>
      <c r="O196" s="65"/>
      <c r="P196" s="41"/>
      <c r="Q196" s="41"/>
      <c r="R196" s="41"/>
      <c r="S196" s="41"/>
      <c r="T196" s="41"/>
      <c r="U196" s="41"/>
      <c r="V196" s="41"/>
      <c r="W196" s="41"/>
      <c r="X196" s="41"/>
      <c r="Y196" s="41"/>
      <c r="Z196" s="41"/>
    </row>
    <row r="197" spans="1:26" ht="15.75" customHeight="1">
      <c r="A197" s="41"/>
      <c r="B197" s="41"/>
      <c r="C197" s="41"/>
      <c r="D197" s="41"/>
      <c r="E197" s="149"/>
      <c r="F197" s="149"/>
      <c r="G197" s="149"/>
      <c r="H197" s="149"/>
      <c r="I197" s="149"/>
      <c r="J197" s="149"/>
      <c r="K197" s="41"/>
      <c r="L197" s="41"/>
      <c r="M197" s="65"/>
      <c r="N197" s="41"/>
      <c r="O197" s="65"/>
      <c r="P197" s="41"/>
      <c r="Q197" s="41"/>
      <c r="R197" s="41"/>
      <c r="S197" s="41"/>
      <c r="T197" s="41"/>
      <c r="U197" s="41"/>
      <c r="V197" s="41"/>
      <c r="W197" s="41"/>
      <c r="X197" s="41"/>
      <c r="Y197" s="41"/>
      <c r="Z197" s="41"/>
    </row>
    <row r="198" spans="1:26" ht="15.75" customHeight="1">
      <c r="A198" s="41"/>
      <c r="B198" s="41"/>
      <c r="C198" s="41"/>
      <c r="D198" s="41"/>
      <c r="E198" s="149"/>
      <c r="F198" s="149"/>
      <c r="G198" s="149"/>
      <c r="H198" s="149"/>
      <c r="I198" s="149"/>
      <c r="J198" s="149"/>
      <c r="K198" s="41"/>
      <c r="L198" s="41"/>
      <c r="M198" s="65"/>
      <c r="N198" s="41"/>
      <c r="O198" s="65"/>
      <c r="P198" s="41"/>
      <c r="Q198" s="41"/>
      <c r="R198" s="41"/>
      <c r="S198" s="41"/>
      <c r="T198" s="41"/>
      <c r="U198" s="41"/>
      <c r="V198" s="41"/>
      <c r="W198" s="41"/>
      <c r="X198" s="41"/>
      <c r="Y198" s="41"/>
      <c r="Z198" s="41"/>
    </row>
    <row r="199" spans="1:26" ht="15.75" customHeight="1">
      <c r="A199" s="41"/>
      <c r="B199" s="41"/>
      <c r="C199" s="41"/>
      <c r="D199" s="41"/>
      <c r="E199" s="149"/>
      <c r="F199" s="149"/>
      <c r="G199" s="149"/>
      <c r="H199" s="149"/>
      <c r="I199" s="149"/>
      <c r="J199" s="149"/>
      <c r="K199" s="41"/>
      <c r="L199" s="41"/>
      <c r="M199" s="65"/>
      <c r="N199" s="41"/>
      <c r="O199" s="65"/>
      <c r="P199" s="41"/>
      <c r="Q199" s="41"/>
      <c r="R199" s="41"/>
      <c r="S199" s="41"/>
      <c r="T199" s="41"/>
      <c r="U199" s="41"/>
      <c r="V199" s="41"/>
      <c r="W199" s="41"/>
      <c r="X199" s="41"/>
      <c r="Y199" s="41"/>
      <c r="Z199" s="41"/>
    </row>
    <row r="200" spans="1:26" ht="15.75" customHeight="1">
      <c r="A200" s="41"/>
      <c r="B200" s="41"/>
      <c r="C200" s="41"/>
      <c r="D200" s="41"/>
      <c r="E200" s="149"/>
      <c r="F200" s="149"/>
      <c r="G200" s="149"/>
      <c r="H200" s="149"/>
      <c r="I200" s="149"/>
      <c r="J200" s="149"/>
      <c r="K200" s="41"/>
      <c r="L200" s="41"/>
      <c r="M200" s="65"/>
      <c r="N200" s="41"/>
      <c r="O200" s="65"/>
      <c r="P200" s="41"/>
      <c r="Q200" s="41"/>
      <c r="R200" s="41"/>
      <c r="S200" s="41"/>
      <c r="T200" s="41"/>
      <c r="U200" s="41"/>
      <c r="V200" s="41"/>
      <c r="W200" s="41"/>
      <c r="X200" s="41"/>
      <c r="Y200" s="41"/>
      <c r="Z200" s="41"/>
    </row>
    <row r="201" spans="1:26" ht="15.75" customHeight="1">
      <c r="A201" s="41"/>
      <c r="B201" s="41"/>
      <c r="C201" s="41"/>
      <c r="D201" s="41"/>
      <c r="E201" s="149"/>
      <c r="F201" s="149"/>
      <c r="G201" s="149"/>
      <c r="H201" s="149"/>
      <c r="I201" s="149"/>
      <c r="J201" s="149"/>
      <c r="K201" s="41"/>
      <c r="L201" s="41"/>
      <c r="M201" s="65"/>
      <c r="N201" s="41"/>
      <c r="O201" s="65"/>
      <c r="P201" s="41"/>
      <c r="Q201" s="41"/>
      <c r="R201" s="41"/>
      <c r="S201" s="41"/>
      <c r="T201" s="41"/>
      <c r="U201" s="41"/>
      <c r="V201" s="41"/>
      <c r="W201" s="41"/>
      <c r="X201" s="41"/>
      <c r="Y201" s="41"/>
      <c r="Z201" s="41"/>
    </row>
    <row r="202" spans="1:26" ht="15.75" customHeight="1">
      <c r="A202" s="41"/>
      <c r="B202" s="41"/>
      <c r="C202" s="41"/>
      <c r="D202" s="41"/>
      <c r="E202" s="149"/>
      <c r="F202" s="149"/>
      <c r="G202" s="149"/>
      <c r="H202" s="149"/>
      <c r="I202" s="149"/>
      <c r="J202" s="149"/>
      <c r="K202" s="41"/>
      <c r="L202" s="41"/>
      <c r="M202" s="65"/>
      <c r="N202" s="41"/>
      <c r="O202" s="65"/>
      <c r="P202" s="41"/>
      <c r="Q202" s="41"/>
      <c r="R202" s="41"/>
      <c r="S202" s="41"/>
      <c r="T202" s="41"/>
      <c r="U202" s="41"/>
      <c r="V202" s="41"/>
      <c r="W202" s="41"/>
      <c r="X202" s="41"/>
      <c r="Y202" s="41"/>
      <c r="Z202" s="41"/>
    </row>
    <row r="203" spans="1:26" ht="15.75" customHeight="1">
      <c r="A203" s="41"/>
      <c r="B203" s="41"/>
      <c r="C203" s="41"/>
      <c r="D203" s="41"/>
      <c r="E203" s="149"/>
      <c r="F203" s="149"/>
      <c r="G203" s="149"/>
      <c r="H203" s="149"/>
      <c r="I203" s="149"/>
      <c r="J203" s="149"/>
      <c r="K203" s="41"/>
      <c r="L203" s="41"/>
      <c r="M203" s="65"/>
      <c r="N203" s="41"/>
      <c r="O203" s="65"/>
      <c r="P203" s="41"/>
      <c r="Q203" s="41"/>
      <c r="R203" s="41"/>
      <c r="S203" s="41"/>
      <c r="T203" s="41"/>
      <c r="U203" s="41"/>
      <c r="V203" s="41"/>
      <c r="W203" s="41"/>
      <c r="X203" s="41"/>
      <c r="Y203" s="41"/>
      <c r="Z203" s="41"/>
    </row>
    <row r="204" spans="1:26" ht="15.75" customHeight="1">
      <c r="A204" s="41"/>
      <c r="B204" s="41"/>
      <c r="C204" s="41"/>
      <c r="D204" s="41"/>
      <c r="E204" s="149"/>
      <c r="F204" s="149"/>
      <c r="G204" s="149"/>
      <c r="H204" s="149"/>
      <c r="I204" s="149"/>
      <c r="J204" s="149"/>
      <c r="K204" s="41"/>
      <c r="L204" s="41"/>
      <c r="M204" s="65"/>
      <c r="N204" s="41"/>
      <c r="O204" s="65"/>
      <c r="P204" s="41"/>
      <c r="Q204" s="41"/>
      <c r="R204" s="41"/>
      <c r="S204" s="41"/>
      <c r="T204" s="41"/>
      <c r="U204" s="41"/>
      <c r="V204" s="41"/>
      <c r="W204" s="41"/>
      <c r="X204" s="41"/>
      <c r="Y204" s="41"/>
      <c r="Z204" s="41"/>
    </row>
    <row r="205" spans="1:26" ht="15.75" customHeight="1">
      <c r="A205" s="41"/>
      <c r="B205" s="41"/>
      <c r="C205" s="41"/>
      <c r="D205" s="41"/>
      <c r="E205" s="149"/>
      <c r="F205" s="149"/>
      <c r="G205" s="149"/>
      <c r="H205" s="149"/>
      <c r="I205" s="149"/>
      <c r="J205" s="149"/>
      <c r="K205" s="41"/>
      <c r="L205" s="41"/>
      <c r="M205" s="65"/>
      <c r="N205" s="41"/>
      <c r="O205" s="65"/>
      <c r="P205" s="41"/>
      <c r="Q205" s="41"/>
      <c r="R205" s="41"/>
      <c r="S205" s="41"/>
      <c r="T205" s="41"/>
      <c r="U205" s="41"/>
      <c r="V205" s="41"/>
      <c r="W205" s="41"/>
      <c r="X205" s="41"/>
      <c r="Y205" s="41"/>
      <c r="Z205" s="41"/>
    </row>
    <row r="206" spans="1:26" ht="15.75" customHeight="1">
      <c r="A206" s="41"/>
      <c r="B206" s="41"/>
      <c r="C206" s="41"/>
      <c r="D206" s="41"/>
      <c r="E206" s="149"/>
      <c r="F206" s="149"/>
      <c r="G206" s="149"/>
      <c r="H206" s="149"/>
      <c r="I206" s="149"/>
      <c r="J206" s="149"/>
      <c r="K206" s="41"/>
      <c r="L206" s="41"/>
      <c r="M206" s="65"/>
      <c r="N206" s="41"/>
      <c r="O206" s="65"/>
      <c r="P206" s="41"/>
      <c r="Q206" s="41"/>
      <c r="R206" s="41"/>
      <c r="S206" s="41"/>
      <c r="T206" s="41"/>
      <c r="U206" s="41"/>
      <c r="V206" s="41"/>
      <c r="W206" s="41"/>
      <c r="X206" s="41"/>
      <c r="Y206" s="41"/>
      <c r="Z206" s="41"/>
    </row>
    <row r="207" spans="1:26" ht="15.75" customHeight="1">
      <c r="A207" s="41"/>
      <c r="B207" s="41"/>
      <c r="C207" s="41"/>
      <c r="D207" s="41"/>
      <c r="E207" s="149"/>
      <c r="F207" s="149"/>
      <c r="G207" s="149"/>
      <c r="H207" s="149"/>
      <c r="I207" s="149"/>
      <c r="J207" s="149"/>
      <c r="K207" s="41"/>
      <c r="L207" s="41"/>
      <c r="M207" s="65"/>
      <c r="N207" s="41"/>
      <c r="O207" s="65"/>
      <c r="P207" s="41"/>
      <c r="Q207" s="41"/>
      <c r="R207" s="41"/>
      <c r="S207" s="41"/>
      <c r="T207" s="41"/>
      <c r="U207" s="41"/>
      <c r="V207" s="41"/>
      <c r="W207" s="41"/>
      <c r="X207" s="41"/>
      <c r="Y207" s="41"/>
      <c r="Z207" s="41"/>
    </row>
    <row r="208" spans="1:26" ht="15.75" customHeight="1">
      <c r="A208" s="41"/>
      <c r="B208" s="41"/>
      <c r="C208" s="41"/>
      <c r="D208" s="41"/>
      <c r="E208" s="149"/>
      <c r="F208" s="149"/>
      <c r="G208" s="149"/>
      <c r="H208" s="149"/>
      <c r="I208" s="149"/>
      <c r="J208" s="149"/>
      <c r="K208" s="41"/>
      <c r="L208" s="41"/>
      <c r="M208" s="65"/>
      <c r="N208" s="41"/>
      <c r="O208" s="65"/>
      <c r="P208" s="41"/>
      <c r="Q208" s="41"/>
      <c r="R208" s="41"/>
      <c r="S208" s="41"/>
      <c r="T208" s="41"/>
      <c r="U208" s="41"/>
      <c r="V208" s="41"/>
      <c r="W208" s="41"/>
      <c r="X208" s="41"/>
      <c r="Y208" s="41"/>
      <c r="Z208" s="41"/>
    </row>
    <row r="209" spans="1:26" ht="15.75" customHeight="1">
      <c r="A209" s="41"/>
      <c r="B209" s="41"/>
      <c r="C209" s="41"/>
      <c r="D209" s="41"/>
      <c r="E209" s="149"/>
      <c r="F209" s="149"/>
      <c r="G209" s="149"/>
      <c r="H209" s="149"/>
      <c r="I209" s="149"/>
      <c r="J209" s="149"/>
      <c r="K209" s="41"/>
      <c r="L209" s="41"/>
      <c r="M209" s="65"/>
      <c r="N209" s="41"/>
      <c r="O209" s="65"/>
      <c r="P209" s="41"/>
      <c r="Q209" s="41"/>
      <c r="R209" s="41"/>
      <c r="S209" s="41"/>
      <c r="T209" s="41"/>
      <c r="U209" s="41"/>
      <c r="V209" s="41"/>
      <c r="W209" s="41"/>
      <c r="X209" s="41"/>
      <c r="Y209" s="41"/>
      <c r="Z209" s="41"/>
    </row>
    <row r="210" spans="1:26" ht="15.75" customHeight="1">
      <c r="A210" s="41"/>
      <c r="B210" s="41"/>
      <c r="C210" s="41"/>
      <c r="D210" s="41"/>
      <c r="E210" s="149"/>
      <c r="F210" s="149"/>
      <c r="G210" s="149"/>
      <c r="H210" s="149"/>
      <c r="I210" s="149"/>
      <c r="J210" s="149"/>
      <c r="K210" s="41"/>
      <c r="L210" s="41"/>
      <c r="M210" s="65"/>
      <c r="N210" s="41"/>
      <c r="O210" s="65"/>
      <c r="P210" s="41"/>
      <c r="Q210" s="41"/>
      <c r="R210" s="41"/>
      <c r="S210" s="41"/>
      <c r="T210" s="41"/>
      <c r="U210" s="41"/>
      <c r="V210" s="41"/>
      <c r="W210" s="41"/>
      <c r="X210" s="41"/>
      <c r="Y210" s="41"/>
      <c r="Z210" s="41"/>
    </row>
    <row r="211" spans="1:26" ht="15.75" customHeight="1">
      <c r="A211" s="41"/>
      <c r="B211" s="41"/>
      <c r="C211" s="41"/>
      <c r="D211" s="41"/>
      <c r="E211" s="149"/>
      <c r="F211" s="149"/>
      <c r="G211" s="149"/>
      <c r="H211" s="149"/>
      <c r="I211" s="149"/>
      <c r="J211" s="149"/>
      <c r="K211" s="41"/>
      <c r="L211" s="41"/>
      <c r="M211" s="65"/>
      <c r="N211" s="41"/>
      <c r="O211" s="65"/>
      <c r="P211" s="41"/>
      <c r="Q211" s="41"/>
      <c r="R211" s="41"/>
      <c r="S211" s="41"/>
      <c r="T211" s="41"/>
      <c r="U211" s="41"/>
      <c r="V211" s="41"/>
      <c r="W211" s="41"/>
      <c r="X211" s="41"/>
      <c r="Y211" s="41"/>
      <c r="Z211" s="41"/>
    </row>
    <row r="212" spans="1:26" ht="15.75" customHeight="1">
      <c r="A212" s="41"/>
      <c r="B212" s="41"/>
      <c r="C212" s="41"/>
      <c r="D212" s="41"/>
      <c r="E212" s="149"/>
      <c r="F212" s="149"/>
      <c r="G212" s="149"/>
      <c r="H212" s="149"/>
      <c r="I212" s="149"/>
      <c r="J212" s="149"/>
      <c r="K212" s="41"/>
      <c r="L212" s="41"/>
      <c r="M212" s="65"/>
      <c r="N212" s="41"/>
      <c r="O212" s="65"/>
      <c r="P212" s="41"/>
      <c r="Q212" s="41"/>
      <c r="R212" s="41"/>
      <c r="S212" s="41"/>
      <c r="T212" s="41"/>
      <c r="U212" s="41"/>
      <c r="V212" s="41"/>
      <c r="W212" s="41"/>
      <c r="X212" s="41"/>
      <c r="Y212" s="41"/>
      <c r="Z212" s="41"/>
    </row>
    <row r="213" spans="1:26" ht="15.75" customHeight="1">
      <c r="A213" s="41"/>
      <c r="B213" s="41"/>
      <c r="C213" s="41"/>
      <c r="D213" s="41"/>
      <c r="E213" s="149"/>
      <c r="F213" s="149"/>
      <c r="G213" s="149"/>
      <c r="H213" s="149"/>
      <c r="I213" s="149"/>
      <c r="J213" s="149"/>
      <c r="K213" s="41"/>
      <c r="L213" s="41"/>
      <c r="M213" s="65"/>
      <c r="N213" s="41"/>
      <c r="O213" s="65"/>
      <c r="P213" s="41"/>
      <c r="Q213" s="41"/>
      <c r="R213" s="41"/>
      <c r="S213" s="41"/>
      <c r="T213" s="41"/>
      <c r="U213" s="41"/>
      <c r="V213" s="41"/>
      <c r="W213" s="41"/>
      <c r="X213" s="41"/>
      <c r="Y213" s="41"/>
      <c r="Z213" s="41"/>
    </row>
    <row r="214" spans="1:26" ht="15.75" customHeight="1">
      <c r="A214" s="41"/>
      <c r="B214" s="41"/>
      <c r="C214" s="41"/>
      <c r="D214" s="41"/>
      <c r="E214" s="149"/>
      <c r="F214" s="149"/>
      <c r="G214" s="149"/>
      <c r="H214" s="149"/>
      <c r="I214" s="149"/>
      <c r="J214" s="149"/>
      <c r="K214" s="41"/>
      <c r="L214" s="41"/>
      <c r="M214" s="65"/>
      <c r="N214" s="41"/>
      <c r="O214" s="65"/>
      <c r="P214" s="41"/>
      <c r="Q214" s="41"/>
      <c r="R214" s="41"/>
      <c r="S214" s="41"/>
      <c r="T214" s="41"/>
      <c r="U214" s="41"/>
      <c r="V214" s="41"/>
      <c r="W214" s="41"/>
      <c r="X214" s="41"/>
      <c r="Y214" s="41"/>
      <c r="Z214" s="41"/>
    </row>
    <row r="215" spans="1:26" ht="15.75" customHeight="1">
      <c r="A215" s="41"/>
      <c r="B215" s="41"/>
      <c r="C215" s="41"/>
      <c r="D215" s="41"/>
      <c r="E215" s="149"/>
      <c r="F215" s="149"/>
      <c r="G215" s="149"/>
      <c r="H215" s="149"/>
      <c r="I215" s="149"/>
      <c r="J215" s="149"/>
      <c r="K215" s="41"/>
      <c r="L215" s="41"/>
      <c r="M215" s="65"/>
      <c r="N215" s="41"/>
      <c r="O215" s="65"/>
      <c r="P215" s="41"/>
      <c r="Q215" s="41"/>
      <c r="R215" s="41"/>
      <c r="S215" s="41"/>
      <c r="T215" s="41"/>
      <c r="U215" s="41"/>
      <c r="V215" s="41"/>
      <c r="W215" s="41"/>
      <c r="X215" s="41"/>
      <c r="Y215" s="41"/>
      <c r="Z215" s="41"/>
    </row>
    <row r="216" spans="1:26" ht="15.75" customHeight="1">
      <c r="A216" s="41"/>
      <c r="B216" s="41"/>
      <c r="C216" s="41"/>
      <c r="D216" s="41"/>
      <c r="E216" s="149"/>
      <c r="F216" s="149"/>
      <c r="G216" s="149"/>
      <c r="H216" s="149"/>
      <c r="I216" s="149"/>
      <c r="J216" s="149"/>
      <c r="K216" s="41"/>
      <c r="L216" s="41"/>
      <c r="M216" s="65"/>
      <c r="N216" s="41"/>
      <c r="O216" s="65"/>
      <c r="P216" s="41"/>
      <c r="Q216" s="41"/>
      <c r="R216" s="41"/>
      <c r="S216" s="41"/>
      <c r="T216" s="41"/>
      <c r="U216" s="41"/>
      <c r="V216" s="41"/>
      <c r="W216" s="41"/>
      <c r="X216" s="41"/>
      <c r="Y216" s="41"/>
      <c r="Z216" s="41"/>
    </row>
    <row r="217" spans="1:26" ht="15.75" customHeight="1">
      <c r="A217" s="41"/>
      <c r="B217" s="41"/>
      <c r="C217" s="41"/>
      <c r="D217" s="41"/>
      <c r="E217" s="149"/>
      <c r="F217" s="149"/>
      <c r="G217" s="149"/>
      <c r="H217" s="149"/>
      <c r="I217" s="149"/>
      <c r="J217" s="149"/>
      <c r="K217" s="41"/>
      <c r="L217" s="41"/>
      <c r="M217" s="65"/>
      <c r="N217" s="41"/>
      <c r="O217" s="65"/>
      <c r="P217" s="41"/>
      <c r="Q217" s="41"/>
      <c r="R217" s="41"/>
      <c r="S217" s="41"/>
      <c r="T217" s="41"/>
      <c r="U217" s="41"/>
      <c r="V217" s="41"/>
      <c r="W217" s="41"/>
      <c r="X217" s="41"/>
      <c r="Y217" s="41"/>
      <c r="Z217" s="41"/>
    </row>
    <row r="218" spans="1:26" ht="15.75" customHeight="1">
      <c r="A218" s="41"/>
      <c r="B218" s="41"/>
      <c r="C218" s="41"/>
      <c r="D218" s="41"/>
      <c r="E218" s="149"/>
      <c r="F218" s="149"/>
      <c r="G218" s="149"/>
      <c r="H218" s="149"/>
      <c r="I218" s="149"/>
      <c r="J218" s="149"/>
      <c r="K218" s="41"/>
      <c r="L218" s="41"/>
      <c r="M218" s="65"/>
      <c r="N218" s="41"/>
      <c r="O218" s="65"/>
      <c r="P218" s="41"/>
      <c r="Q218" s="41"/>
      <c r="R218" s="41"/>
      <c r="S218" s="41"/>
      <c r="T218" s="41"/>
      <c r="U218" s="41"/>
      <c r="V218" s="41"/>
      <c r="W218" s="41"/>
      <c r="X218" s="41"/>
      <c r="Y218" s="41"/>
      <c r="Z218" s="41"/>
    </row>
    <row r="219" spans="1:26" ht="15.75" customHeight="1">
      <c r="A219" s="41"/>
      <c r="B219" s="41"/>
      <c r="C219" s="41"/>
      <c r="D219" s="41"/>
      <c r="E219" s="149"/>
      <c r="F219" s="149"/>
      <c r="G219" s="149"/>
      <c r="H219" s="149"/>
      <c r="I219" s="149"/>
      <c r="J219" s="149"/>
      <c r="K219" s="41"/>
      <c r="L219" s="41"/>
      <c r="M219" s="65"/>
      <c r="N219" s="41"/>
      <c r="O219" s="65"/>
      <c r="P219" s="41"/>
      <c r="Q219" s="41"/>
      <c r="R219" s="41"/>
      <c r="S219" s="41"/>
      <c r="T219" s="41"/>
      <c r="U219" s="41"/>
      <c r="V219" s="41"/>
      <c r="W219" s="41"/>
      <c r="X219" s="41"/>
      <c r="Y219" s="41"/>
      <c r="Z219" s="41"/>
    </row>
    <row r="220" spans="1:26" ht="15.75" customHeight="1">
      <c r="A220" s="41"/>
      <c r="B220" s="41"/>
      <c r="C220" s="41"/>
      <c r="D220" s="41"/>
      <c r="E220" s="149"/>
      <c r="F220" s="149"/>
      <c r="G220" s="149"/>
      <c r="H220" s="149"/>
      <c r="I220" s="149"/>
      <c r="J220" s="149"/>
      <c r="K220" s="41"/>
      <c r="L220" s="41"/>
      <c r="M220" s="65"/>
      <c r="N220" s="41"/>
      <c r="O220" s="65"/>
      <c r="P220" s="41"/>
      <c r="Q220" s="41"/>
      <c r="R220" s="41"/>
      <c r="S220" s="41"/>
      <c r="T220" s="41"/>
      <c r="U220" s="41"/>
      <c r="V220" s="41"/>
      <c r="W220" s="41"/>
      <c r="X220" s="41"/>
      <c r="Y220" s="41"/>
      <c r="Z220" s="41"/>
    </row>
    <row r="221" spans="1:26" ht="15.75" customHeight="1">
      <c r="A221" s="41"/>
      <c r="B221" s="41"/>
      <c r="C221" s="41"/>
      <c r="D221" s="41"/>
      <c r="E221" s="149"/>
      <c r="F221" s="149"/>
      <c r="G221" s="149"/>
      <c r="H221" s="149"/>
      <c r="I221" s="149"/>
      <c r="J221" s="149"/>
      <c r="K221" s="41"/>
      <c r="L221" s="41"/>
      <c r="M221" s="65"/>
      <c r="N221" s="41"/>
      <c r="O221" s="65"/>
      <c r="P221" s="41"/>
      <c r="Q221" s="41"/>
      <c r="R221" s="41"/>
      <c r="S221" s="41"/>
      <c r="T221" s="41"/>
      <c r="U221" s="41"/>
      <c r="V221" s="41"/>
      <c r="W221" s="41"/>
      <c r="X221" s="41"/>
      <c r="Y221" s="41"/>
      <c r="Z221" s="41"/>
    </row>
    <row r="222" spans="1:26" ht="15.75" customHeight="1">
      <c r="A222" s="41"/>
      <c r="B222" s="41"/>
      <c r="C222" s="41"/>
      <c r="D222" s="41"/>
      <c r="E222" s="149"/>
      <c r="F222" s="149"/>
      <c r="G222" s="149"/>
      <c r="H222" s="149"/>
      <c r="I222" s="149"/>
      <c r="J222" s="149"/>
      <c r="K222" s="41"/>
      <c r="L222" s="41"/>
      <c r="M222" s="65"/>
      <c r="N222" s="41"/>
      <c r="O222" s="65"/>
      <c r="P222" s="41"/>
      <c r="Q222" s="41"/>
      <c r="R222" s="41"/>
      <c r="S222" s="41"/>
      <c r="T222" s="41"/>
      <c r="U222" s="41"/>
      <c r="V222" s="41"/>
      <c r="W222" s="41"/>
      <c r="X222" s="41"/>
      <c r="Y222" s="41"/>
      <c r="Z222" s="41"/>
    </row>
    <row r="223" spans="1:26" ht="15.75" customHeight="1">
      <c r="A223" s="41"/>
      <c r="B223" s="41"/>
      <c r="C223" s="41"/>
      <c r="D223" s="41"/>
      <c r="E223" s="149"/>
      <c r="F223" s="149"/>
      <c r="G223" s="149"/>
      <c r="H223" s="149"/>
      <c r="I223" s="149"/>
      <c r="J223" s="149"/>
      <c r="K223" s="41"/>
      <c r="L223" s="41"/>
      <c r="M223" s="65"/>
      <c r="N223" s="41"/>
      <c r="O223" s="65"/>
      <c r="P223" s="41"/>
      <c r="Q223" s="41"/>
      <c r="R223" s="41"/>
      <c r="S223" s="41"/>
      <c r="T223" s="41"/>
      <c r="U223" s="41"/>
      <c r="V223" s="41"/>
      <c r="W223" s="41"/>
      <c r="X223" s="41"/>
      <c r="Y223" s="41"/>
      <c r="Z223" s="41"/>
    </row>
    <row r="224" spans="1:26" ht="15.75" customHeight="1">
      <c r="A224" s="41"/>
      <c r="B224" s="41"/>
      <c r="C224" s="41"/>
      <c r="D224" s="41"/>
      <c r="E224" s="149"/>
      <c r="F224" s="149"/>
      <c r="G224" s="149"/>
      <c r="H224" s="149"/>
      <c r="I224" s="149"/>
      <c r="J224" s="149"/>
      <c r="K224" s="41"/>
      <c r="L224" s="41"/>
      <c r="M224" s="65"/>
      <c r="N224" s="41"/>
      <c r="O224" s="65"/>
      <c r="P224" s="41"/>
      <c r="Q224" s="41"/>
      <c r="R224" s="41"/>
      <c r="S224" s="41"/>
      <c r="T224" s="41"/>
      <c r="U224" s="41"/>
      <c r="V224" s="41"/>
      <c r="W224" s="41"/>
      <c r="X224" s="41"/>
      <c r="Y224" s="41"/>
      <c r="Z224" s="41"/>
    </row>
    <row r="225" spans="1:26" ht="15.75" customHeight="1">
      <c r="A225" s="41"/>
      <c r="B225" s="41"/>
      <c r="C225" s="41"/>
      <c r="D225" s="41"/>
      <c r="E225" s="149"/>
      <c r="F225" s="149"/>
      <c r="G225" s="149"/>
      <c r="H225" s="149"/>
      <c r="I225" s="149"/>
      <c r="J225" s="149"/>
      <c r="K225" s="41"/>
      <c r="L225" s="41"/>
      <c r="M225" s="65"/>
      <c r="N225" s="41"/>
      <c r="O225" s="65"/>
      <c r="P225" s="41"/>
      <c r="Q225" s="41"/>
      <c r="R225" s="41"/>
      <c r="S225" s="41"/>
      <c r="T225" s="41"/>
      <c r="U225" s="41"/>
      <c r="V225" s="41"/>
      <c r="W225" s="41"/>
      <c r="X225" s="41"/>
      <c r="Y225" s="41"/>
      <c r="Z225" s="41"/>
    </row>
    <row r="226" spans="1:26" ht="15.75" customHeight="1">
      <c r="A226" s="41"/>
      <c r="B226" s="41"/>
      <c r="C226" s="41"/>
      <c r="D226" s="41"/>
      <c r="E226" s="149"/>
      <c r="F226" s="149"/>
      <c r="G226" s="149"/>
      <c r="H226" s="149"/>
      <c r="I226" s="149"/>
      <c r="J226" s="149"/>
      <c r="K226" s="41"/>
      <c r="L226" s="41"/>
      <c r="M226" s="65"/>
      <c r="N226" s="41"/>
      <c r="O226" s="65"/>
      <c r="P226" s="41"/>
      <c r="Q226" s="41"/>
      <c r="R226" s="41"/>
      <c r="S226" s="41"/>
      <c r="T226" s="41"/>
      <c r="U226" s="41"/>
      <c r="V226" s="41"/>
      <c r="W226" s="41"/>
      <c r="X226" s="41"/>
      <c r="Y226" s="41"/>
      <c r="Z226" s="41"/>
    </row>
    <row r="227" spans="1:26" ht="15.75" customHeight="1">
      <c r="A227" s="41"/>
      <c r="B227" s="41"/>
      <c r="C227" s="41"/>
      <c r="D227" s="41"/>
      <c r="E227" s="149"/>
      <c r="F227" s="149"/>
      <c r="G227" s="149"/>
      <c r="H227" s="149"/>
      <c r="I227" s="149"/>
      <c r="J227" s="149"/>
      <c r="K227" s="41"/>
      <c r="L227" s="41"/>
      <c r="M227" s="65"/>
      <c r="N227" s="41"/>
      <c r="O227" s="65"/>
      <c r="P227" s="41"/>
      <c r="Q227" s="41"/>
      <c r="R227" s="41"/>
      <c r="S227" s="41"/>
      <c r="T227" s="41"/>
      <c r="U227" s="41"/>
      <c r="V227" s="41"/>
      <c r="W227" s="41"/>
      <c r="X227" s="41"/>
      <c r="Y227" s="41"/>
      <c r="Z227" s="41"/>
    </row>
    <row r="228" spans="1:26" ht="15.75" customHeight="1">
      <c r="A228" s="41"/>
      <c r="B228" s="41"/>
      <c r="C228" s="41"/>
      <c r="D228" s="41"/>
      <c r="E228" s="149"/>
      <c r="F228" s="149"/>
      <c r="G228" s="149"/>
      <c r="H228" s="149"/>
      <c r="I228" s="149"/>
      <c r="J228" s="149"/>
      <c r="K228" s="41"/>
      <c r="L228" s="41"/>
      <c r="M228" s="65"/>
      <c r="N228" s="41"/>
      <c r="O228" s="65"/>
      <c r="P228" s="41"/>
      <c r="Q228" s="41"/>
      <c r="R228" s="41"/>
      <c r="S228" s="41"/>
      <c r="T228" s="41"/>
      <c r="U228" s="41"/>
      <c r="V228" s="41"/>
      <c r="W228" s="41"/>
      <c r="X228" s="41"/>
      <c r="Y228" s="41"/>
      <c r="Z228" s="41"/>
    </row>
    <row r="229" spans="1:26" ht="15.75" customHeight="1">
      <c r="A229" s="41"/>
      <c r="B229" s="41"/>
      <c r="C229" s="41"/>
      <c r="D229" s="41"/>
      <c r="E229" s="149"/>
      <c r="F229" s="149"/>
      <c r="G229" s="149"/>
      <c r="H229" s="149"/>
      <c r="I229" s="149"/>
      <c r="J229" s="149"/>
      <c r="K229" s="41"/>
      <c r="L229" s="41"/>
      <c r="M229" s="65"/>
      <c r="N229" s="41"/>
      <c r="O229" s="65"/>
      <c r="P229" s="41"/>
      <c r="Q229" s="41"/>
      <c r="R229" s="41"/>
      <c r="S229" s="41"/>
      <c r="T229" s="41"/>
      <c r="U229" s="41"/>
      <c r="V229" s="41"/>
      <c r="W229" s="41"/>
      <c r="X229" s="41"/>
      <c r="Y229" s="41"/>
      <c r="Z229" s="41"/>
    </row>
    <row r="230" spans="1:26" ht="15.75" customHeight="1">
      <c r="A230" s="41"/>
      <c r="B230" s="41"/>
      <c r="C230" s="41"/>
      <c r="D230" s="41"/>
      <c r="E230" s="149"/>
      <c r="F230" s="149"/>
      <c r="G230" s="149"/>
      <c r="H230" s="149"/>
      <c r="I230" s="149"/>
      <c r="J230" s="149"/>
      <c r="K230" s="41"/>
      <c r="L230" s="41"/>
      <c r="M230" s="65"/>
      <c r="N230" s="41"/>
      <c r="O230" s="65"/>
      <c r="P230" s="41"/>
      <c r="Q230" s="41"/>
      <c r="R230" s="41"/>
      <c r="S230" s="41"/>
      <c r="T230" s="41"/>
      <c r="U230" s="41"/>
      <c r="V230" s="41"/>
      <c r="W230" s="41"/>
      <c r="X230" s="41"/>
      <c r="Y230" s="41"/>
      <c r="Z230" s="41"/>
    </row>
    <row r="231" spans="1:26" ht="15.75" customHeight="1">
      <c r="A231" s="41"/>
      <c r="B231" s="41"/>
      <c r="C231" s="41"/>
      <c r="D231" s="41"/>
      <c r="E231" s="149"/>
      <c r="F231" s="149"/>
      <c r="G231" s="149"/>
      <c r="H231" s="149"/>
      <c r="I231" s="149"/>
      <c r="J231" s="149"/>
      <c r="K231" s="41"/>
      <c r="L231" s="41"/>
      <c r="M231" s="65"/>
      <c r="N231" s="41"/>
      <c r="O231" s="65"/>
      <c r="P231" s="41"/>
      <c r="Q231" s="41"/>
      <c r="R231" s="41"/>
      <c r="S231" s="41"/>
      <c r="T231" s="41"/>
      <c r="U231" s="41"/>
      <c r="V231" s="41"/>
      <c r="W231" s="41"/>
      <c r="X231" s="41"/>
      <c r="Y231" s="41"/>
      <c r="Z231" s="41"/>
    </row>
    <row r="232" spans="1:26" ht="15.75" customHeight="1">
      <c r="A232" s="41"/>
      <c r="B232" s="41"/>
      <c r="C232" s="41"/>
      <c r="D232" s="41"/>
      <c r="E232" s="149"/>
      <c r="F232" s="149"/>
      <c r="G232" s="149"/>
      <c r="H232" s="149"/>
      <c r="I232" s="149"/>
      <c r="J232" s="149"/>
      <c r="K232" s="41"/>
      <c r="L232" s="41"/>
      <c r="M232" s="65"/>
      <c r="N232" s="41"/>
      <c r="O232" s="65"/>
      <c r="P232" s="41"/>
      <c r="Q232" s="41"/>
      <c r="R232" s="41"/>
      <c r="S232" s="41"/>
      <c r="T232" s="41"/>
      <c r="U232" s="41"/>
      <c r="V232" s="41"/>
      <c r="W232" s="41"/>
      <c r="X232" s="41"/>
      <c r="Y232" s="41"/>
      <c r="Z232" s="41"/>
    </row>
    <row r="233" spans="1:26" ht="15.75" customHeight="1">
      <c r="A233" s="41"/>
      <c r="B233" s="41"/>
      <c r="C233" s="41"/>
      <c r="D233" s="41"/>
      <c r="E233" s="149"/>
      <c r="F233" s="149"/>
      <c r="G233" s="149"/>
      <c r="H233" s="149"/>
      <c r="I233" s="149"/>
      <c r="J233" s="149"/>
      <c r="K233" s="41"/>
      <c r="L233" s="41"/>
      <c r="M233" s="65"/>
      <c r="N233" s="41"/>
      <c r="O233" s="65"/>
      <c r="P233" s="41"/>
      <c r="Q233" s="41"/>
      <c r="R233" s="41"/>
      <c r="S233" s="41"/>
      <c r="T233" s="41"/>
      <c r="U233" s="41"/>
      <c r="V233" s="41"/>
      <c r="W233" s="41"/>
      <c r="X233" s="41"/>
      <c r="Y233" s="41"/>
      <c r="Z233" s="41"/>
    </row>
    <row r="234" spans="1:26" ht="15.75" customHeight="1">
      <c r="A234" s="41"/>
      <c r="B234" s="41"/>
      <c r="C234" s="41"/>
      <c r="D234" s="41"/>
      <c r="E234" s="149"/>
      <c r="F234" s="149"/>
      <c r="G234" s="149"/>
      <c r="H234" s="149"/>
      <c r="I234" s="149"/>
      <c r="J234" s="149"/>
      <c r="K234" s="41"/>
      <c r="L234" s="41"/>
      <c r="M234" s="65"/>
      <c r="N234" s="41"/>
      <c r="O234" s="65"/>
      <c r="P234" s="41"/>
      <c r="Q234" s="41"/>
      <c r="R234" s="41"/>
      <c r="S234" s="41"/>
      <c r="T234" s="41"/>
      <c r="U234" s="41"/>
      <c r="V234" s="41"/>
      <c r="W234" s="41"/>
      <c r="X234" s="41"/>
      <c r="Y234" s="41"/>
      <c r="Z234" s="41"/>
    </row>
    <row r="235" spans="1:26" ht="15.75" customHeight="1">
      <c r="A235" s="41"/>
      <c r="B235" s="41"/>
      <c r="C235" s="41"/>
      <c r="D235" s="41"/>
      <c r="E235" s="149"/>
      <c r="F235" s="149"/>
      <c r="G235" s="149"/>
      <c r="H235" s="149"/>
      <c r="I235" s="149"/>
      <c r="J235" s="149"/>
      <c r="K235" s="41"/>
      <c r="L235" s="41"/>
      <c r="M235" s="65"/>
      <c r="N235" s="41"/>
      <c r="O235" s="65"/>
      <c r="P235" s="41"/>
      <c r="Q235" s="41"/>
      <c r="R235" s="41"/>
      <c r="S235" s="41"/>
      <c r="T235" s="41"/>
      <c r="U235" s="41"/>
      <c r="V235" s="41"/>
      <c r="W235" s="41"/>
      <c r="X235" s="41"/>
      <c r="Y235" s="41"/>
      <c r="Z235" s="41"/>
    </row>
    <row r="236" spans="1:26" ht="15.75" customHeight="1">
      <c r="A236" s="41"/>
      <c r="B236" s="41"/>
      <c r="C236" s="41"/>
      <c r="D236" s="41"/>
      <c r="E236" s="149"/>
      <c r="F236" s="149"/>
      <c r="G236" s="149"/>
      <c r="H236" s="149"/>
      <c r="I236" s="149"/>
      <c r="J236" s="149"/>
      <c r="K236" s="41"/>
      <c r="L236" s="41"/>
      <c r="M236" s="65"/>
      <c r="N236" s="41"/>
      <c r="O236" s="65"/>
      <c r="P236" s="41"/>
      <c r="Q236" s="41"/>
      <c r="R236" s="41"/>
      <c r="S236" s="41"/>
      <c r="T236" s="41"/>
      <c r="U236" s="41"/>
      <c r="V236" s="41"/>
      <c r="W236" s="41"/>
      <c r="X236" s="41"/>
      <c r="Y236" s="41"/>
      <c r="Z236" s="41"/>
    </row>
    <row r="237" spans="1:26" ht="15.75" customHeight="1">
      <c r="A237" s="41"/>
      <c r="B237" s="41"/>
      <c r="C237" s="41"/>
      <c r="D237" s="41"/>
      <c r="E237" s="149"/>
      <c r="F237" s="149"/>
      <c r="G237" s="149"/>
      <c r="H237" s="149"/>
      <c r="I237" s="149"/>
      <c r="J237" s="149"/>
      <c r="K237" s="41"/>
      <c r="L237" s="41"/>
      <c r="M237" s="65"/>
      <c r="N237" s="41"/>
      <c r="O237" s="65"/>
      <c r="P237" s="41"/>
      <c r="Q237" s="41"/>
      <c r="R237" s="41"/>
      <c r="S237" s="41"/>
      <c r="T237" s="41"/>
      <c r="U237" s="41"/>
      <c r="V237" s="41"/>
      <c r="W237" s="41"/>
      <c r="X237" s="41"/>
      <c r="Y237" s="41"/>
      <c r="Z237" s="41"/>
    </row>
    <row r="238" spans="1:26" ht="15.75" customHeight="1">
      <c r="A238" s="41"/>
      <c r="B238" s="41"/>
      <c r="C238" s="41"/>
      <c r="D238" s="41"/>
      <c r="E238" s="149"/>
      <c r="F238" s="149"/>
      <c r="G238" s="149"/>
      <c r="H238" s="149"/>
      <c r="I238" s="149"/>
      <c r="J238" s="149"/>
      <c r="K238" s="41"/>
      <c r="L238" s="41"/>
      <c r="M238" s="65"/>
      <c r="N238" s="41"/>
      <c r="O238" s="65"/>
      <c r="P238" s="41"/>
      <c r="Q238" s="41"/>
      <c r="R238" s="41"/>
      <c r="S238" s="41"/>
      <c r="T238" s="41"/>
      <c r="U238" s="41"/>
      <c r="V238" s="41"/>
      <c r="W238" s="41"/>
      <c r="X238" s="41"/>
      <c r="Y238" s="41"/>
      <c r="Z238" s="41"/>
    </row>
    <row r="239" spans="1:26" ht="15.75" customHeight="1">
      <c r="A239" s="41"/>
      <c r="B239" s="41"/>
      <c r="C239" s="41"/>
      <c r="D239" s="41"/>
      <c r="E239" s="149"/>
      <c r="F239" s="149"/>
      <c r="G239" s="149"/>
      <c r="H239" s="149"/>
      <c r="I239" s="149"/>
      <c r="J239" s="149"/>
      <c r="K239" s="41"/>
      <c r="L239" s="41"/>
      <c r="M239" s="65"/>
      <c r="N239" s="41"/>
      <c r="O239" s="65"/>
      <c r="P239" s="41"/>
      <c r="Q239" s="41"/>
      <c r="R239" s="41"/>
      <c r="S239" s="41"/>
      <c r="T239" s="41"/>
      <c r="U239" s="41"/>
      <c r="V239" s="41"/>
      <c r="W239" s="41"/>
      <c r="X239" s="41"/>
      <c r="Y239" s="41"/>
      <c r="Z239" s="41"/>
    </row>
    <row r="240" spans="1:26" ht="15.75" customHeight="1">
      <c r="A240" s="41"/>
      <c r="B240" s="41"/>
      <c r="C240" s="41"/>
      <c r="D240" s="41"/>
      <c r="E240" s="149"/>
      <c r="F240" s="149"/>
      <c r="G240" s="149"/>
      <c r="H240" s="149"/>
      <c r="I240" s="149"/>
      <c r="J240" s="149"/>
      <c r="K240" s="41"/>
      <c r="L240" s="41"/>
      <c r="M240" s="65"/>
      <c r="N240" s="41"/>
      <c r="O240" s="65"/>
      <c r="P240" s="41"/>
      <c r="Q240" s="41"/>
      <c r="R240" s="41"/>
      <c r="S240" s="41"/>
      <c r="T240" s="41"/>
      <c r="U240" s="41"/>
      <c r="V240" s="41"/>
      <c r="W240" s="41"/>
      <c r="X240" s="41"/>
      <c r="Y240" s="41"/>
      <c r="Z240" s="41"/>
    </row>
    <row r="241" spans="1:26" ht="15.75" customHeight="1">
      <c r="A241" s="41"/>
      <c r="B241" s="41"/>
      <c r="C241" s="41"/>
      <c r="D241" s="41"/>
      <c r="E241" s="149"/>
      <c r="F241" s="149"/>
      <c r="G241" s="149"/>
      <c r="H241" s="149"/>
      <c r="I241" s="149"/>
      <c r="J241" s="149"/>
      <c r="K241" s="41"/>
      <c r="L241" s="41"/>
      <c r="M241" s="65"/>
      <c r="N241" s="41"/>
      <c r="O241" s="65"/>
      <c r="P241" s="41"/>
      <c r="Q241" s="41"/>
      <c r="R241" s="41"/>
      <c r="S241" s="41"/>
      <c r="T241" s="41"/>
      <c r="U241" s="41"/>
      <c r="V241" s="41"/>
      <c r="W241" s="41"/>
      <c r="X241" s="41"/>
      <c r="Y241" s="41"/>
      <c r="Z241" s="41"/>
    </row>
    <row r="242" spans="1:26" ht="15.75" customHeight="1">
      <c r="A242" s="41"/>
      <c r="B242" s="41"/>
      <c r="C242" s="41"/>
      <c r="D242" s="41"/>
      <c r="E242" s="149"/>
      <c r="F242" s="149"/>
      <c r="G242" s="149"/>
      <c r="H242" s="149"/>
      <c r="I242" s="149"/>
      <c r="J242" s="149"/>
      <c r="K242" s="41"/>
      <c r="L242" s="41"/>
      <c r="M242" s="65"/>
      <c r="N242" s="41"/>
      <c r="O242" s="65"/>
      <c r="P242" s="41"/>
      <c r="Q242" s="41"/>
      <c r="R242" s="41"/>
      <c r="S242" s="41"/>
      <c r="T242" s="41"/>
      <c r="U242" s="41"/>
      <c r="V242" s="41"/>
      <c r="W242" s="41"/>
      <c r="X242" s="41"/>
      <c r="Y242" s="41"/>
      <c r="Z242" s="41"/>
    </row>
    <row r="243" spans="1:26" ht="15.75" customHeight="1">
      <c r="A243" s="41"/>
      <c r="B243" s="41"/>
      <c r="C243" s="41"/>
      <c r="D243" s="41"/>
      <c r="E243" s="149"/>
      <c r="F243" s="149"/>
      <c r="G243" s="149"/>
      <c r="H243" s="149"/>
      <c r="I243" s="149"/>
      <c r="J243" s="149"/>
      <c r="K243" s="41"/>
      <c r="L243" s="41"/>
      <c r="M243" s="65"/>
      <c r="N243" s="41"/>
      <c r="O243" s="65"/>
      <c r="P243" s="41"/>
      <c r="Q243" s="41"/>
      <c r="R243" s="41"/>
      <c r="S243" s="41"/>
      <c r="T243" s="41"/>
      <c r="U243" s="41"/>
      <c r="V243" s="41"/>
      <c r="W243" s="41"/>
      <c r="X243" s="41"/>
      <c r="Y243" s="41"/>
      <c r="Z243" s="41"/>
    </row>
    <row r="244" spans="1:26" ht="15.75" customHeight="1">
      <c r="A244" s="41"/>
      <c r="B244" s="41"/>
      <c r="C244" s="41"/>
      <c r="D244" s="41"/>
      <c r="E244" s="149"/>
      <c r="F244" s="149"/>
      <c r="G244" s="149"/>
      <c r="H244" s="149"/>
      <c r="I244" s="149"/>
      <c r="J244" s="149"/>
      <c r="K244" s="41"/>
      <c r="L244" s="41"/>
      <c r="M244" s="65"/>
      <c r="N244" s="41"/>
      <c r="O244" s="65"/>
      <c r="P244" s="41"/>
      <c r="Q244" s="41"/>
      <c r="R244" s="41"/>
      <c r="S244" s="41"/>
      <c r="T244" s="41"/>
      <c r="U244" s="41"/>
      <c r="V244" s="41"/>
      <c r="W244" s="41"/>
      <c r="X244" s="41"/>
      <c r="Y244" s="41"/>
      <c r="Z244" s="41"/>
    </row>
    <row r="245" spans="1:26" ht="15.75" customHeight="1">
      <c r="A245" s="41"/>
      <c r="B245" s="41"/>
      <c r="C245" s="41"/>
      <c r="D245" s="41"/>
      <c r="E245" s="149"/>
      <c r="F245" s="149"/>
      <c r="G245" s="149"/>
      <c r="H245" s="149"/>
      <c r="I245" s="149"/>
      <c r="J245" s="149"/>
      <c r="K245" s="41"/>
      <c r="L245" s="41"/>
      <c r="M245" s="65"/>
      <c r="N245" s="41"/>
      <c r="O245" s="65"/>
      <c r="P245" s="41"/>
      <c r="Q245" s="41"/>
      <c r="R245" s="41"/>
      <c r="S245" s="41"/>
      <c r="T245" s="41"/>
      <c r="U245" s="41"/>
      <c r="V245" s="41"/>
      <c r="W245" s="41"/>
      <c r="X245" s="41"/>
      <c r="Y245" s="41"/>
      <c r="Z245" s="41"/>
    </row>
    <row r="246" spans="1:26" ht="15.75" customHeight="1">
      <c r="A246" s="41"/>
      <c r="B246" s="41"/>
      <c r="C246" s="41"/>
      <c r="D246" s="41"/>
      <c r="E246" s="149"/>
      <c r="F246" s="149"/>
      <c r="G246" s="149"/>
      <c r="H246" s="149"/>
      <c r="I246" s="149"/>
      <c r="J246" s="149"/>
      <c r="K246" s="41"/>
      <c r="L246" s="41"/>
      <c r="M246" s="65"/>
      <c r="N246" s="41"/>
      <c r="O246" s="65"/>
      <c r="P246" s="41"/>
      <c r="Q246" s="41"/>
      <c r="R246" s="41"/>
      <c r="S246" s="41"/>
      <c r="T246" s="41"/>
      <c r="U246" s="41"/>
      <c r="V246" s="41"/>
      <c r="W246" s="41"/>
      <c r="X246" s="41"/>
      <c r="Y246" s="41"/>
      <c r="Z246" s="41"/>
    </row>
    <row r="247" spans="1:26" ht="15.75" customHeight="1">
      <c r="A247" s="41"/>
      <c r="B247" s="41"/>
      <c r="C247" s="41"/>
      <c r="D247" s="41"/>
      <c r="E247" s="149"/>
      <c r="F247" s="149"/>
      <c r="G247" s="149"/>
      <c r="H247" s="149"/>
      <c r="I247" s="149"/>
      <c r="J247" s="149"/>
      <c r="K247" s="41"/>
      <c r="L247" s="41"/>
      <c r="M247" s="65"/>
      <c r="N247" s="41"/>
      <c r="O247" s="65"/>
      <c r="P247" s="41"/>
      <c r="Q247" s="41"/>
      <c r="R247" s="41"/>
      <c r="S247" s="41"/>
      <c r="T247" s="41"/>
      <c r="U247" s="41"/>
      <c r="V247" s="41"/>
      <c r="W247" s="41"/>
      <c r="X247" s="41"/>
      <c r="Y247" s="41"/>
      <c r="Z247" s="41"/>
    </row>
    <row r="248" spans="1:26" ht="15.75" customHeight="1">
      <c r="A248" s="41"/>
      <c r="B248" s="41"/>
      <c r="C248" s="41"/>
      <c r="D248" s="41"/>
      <c r="E248" s="149"/>
      <c r="F248" s="149"/>
      <c r="G248" s="149"/>
      <c r="H248" s="149"/>
      <c r="I248" s="149"/>
      <c r="J248" s="149"/>
      <c r="K248" s="41"/>
      <c r="L248" s="41"/>
      <c r="M248" s="65"/>
      <c r="N248" s="41"/>
      <c r="O248" s="65"/>
      <c r="P248" s="41"/>
      <c r="Q248" s="41"/>
      <c r="R248" s="41"/>
      <c r="S248" s="41"/>
      <c r="T248" s="41"/>
      <c r="U248" s="41"/>
      <c r="V248" s="41"/>
      <c r="W248" s="41"/>
      <c r="X248" s="41"/>
      <c r="Y248" s="41"/>
      <c r="Z248" s="41"/>
    </row>
    <row r="249" spans="1:26" ht="15.75" customHeight="1">
      <c r="A249" s="41"/>
      <c r="B249" s="41"/>
      <c r="C249" s="41"/>
      <c r="D249" s="41"/>
      <c r="E249" s="149"/>
      <c r="F249" s="149"/>
      <c r="G249" s="149"/>
      <c r="H249" s="149"/>
      <c r="I249" s="149"/>
      <c r="J249" s="149"/>
      <c r="K249" s="41"/>
      <c r="L249" s="41"/>
      <c r="M249" s="65"/>
      <c r="N249" s="41"/>
      <c r="O249" s="65"/>
      <c r="P249" s="41"/>
      <c r="Q249" s="41"/>
      <c r="R249" s="41"/>
      <c r="S249" s="41"/>
      <c r="T249" s="41"/>
      <c r="U249" s="41"/>
      <c r="V249" s="41"/>
      <c r="W249" s="41"/>
      <c r="X249" s="41"/>
      <c r="Y249" s="41"/>
      <c r="Z249" s="41"/>
    </row>
    <row r="250" spans="1:26" ht="15.75" customHeight="1">
      <c r="A250" s="41"/>
      <c r="B250" s="41"/>
      <c r="C250" s="41"/>
      <c r="D250" s="41"/>
      <c r="E250" s="149"/>
      <c r="F250" s="149"/>
      <c r="G250" s="149"/>
      <c r="H250" s="149"/>
      <c r="I250" s="149"/>
      <c r="J250" s="149"/>
      <c r="K250" s="41"/>
      <c r="L250" s="41"/>
      <c r="M250" s="65"/>
      <c r="N250" s="41"/>
      <c r="O250" s="65"/>
      <c r="P250" s="41"/>
      <c r="Q250" s="41"/>
      <c r="R250" s="41"/>
      <c r="S250" s="41"/>
      <c r="T250" s="41"/>
      <c r="U250" s="41"/>
      <c r="V250" s="41"/>
      <c r="W250" s="41"/>
      <c r="X250" s="41"/>
      <c r="Y250" s="41"/>
      <c r="Z250" s="41"/>
    </row>
    <row r="251" spans="1:26" ht="15.75" customHeight="1">
      <c r="A251" s="41"/>
      <c r="B251" s="41"/>
      <c r="C251" s="41"/>
      <c r="D251" s="41"/>
      <c r="E251" s="149"/>
      <c r="F251" s="149"/>
      <c r="G251" s="149"/>
      <c r="H251" s="149"/>
      <c r="I251" s="149"/>
      <c r="J251" s="149"/>
      <c r="K251" s="41"/>
      <c r="L251" s="41"/>
      <c r="M251" s="65"/>
      <c r="N251" s="41"/>
      <c r="O251" s="65"/>
      <c r="P251" s="41"/>
      <c r="Q251" s="41"/>
      <c r="R251" s="41"/>
      <c r="S251" s="41"/>
      <c r="T251" s="41"/>
      <c r="U251" s="41"/>
      <c r="V251" s="41"/>
      <c r="W251" s="41"/>
      <c r="X251" s="41"/>
      <c r="Y251" s="41"/>
      <c r="Z251" s="41"/>
    </row>
    <row r="252" spans="1:26" ht="15.75" customHeight="1">
      <c r="A252" s="41"/>
      <c r="B252" s="41"/>
      <c r="C252" s="41"/>
      <c r="D252" s="41"/>
      <c r="E252" s="149"/>
      <c r="F252" s="149"/>
      <c r="G252" s="149"/>
      <c r="H252" s="149"/>
      <c r="I252" s="149"/>
      <c r="J252" s="149"/>
      <c r="K252" s="41"/>
      <c r="L252" s="41"/>
      <c r="M252" s="65"/>
      <c r="N252" s="41"/>
      <c r="O252" s="65"/>
      <c r="P252" s="41"/>
      <c r="Q252" s="41"/>
      <c r="R252" s="41"/>
      <c r="S252" s="41"/>
      <c r="T252" s="41"/>
      <c r="U252" s="41"/>
      <c r="V252" s="41"/>
      <c r="W252" s="41"/>
      <c r="X252" s="41"/>
      <c r="Y252" s="41"/>
      <c r="Z252" s="41"/>
    </row>
    <row r="253" spans="1:26" ht="15.75" customHeight="1">
      <c r="A253" s="41"/>
      <c r="B253" s="41"/>
      <c r="C253" s="41"/>
      <c r="D253" s="41"/>
      <c r="E253" s="149"/>
      <c r="F253" s="149"/>
      <c r="G253" s="149"/>
      <c r="H253" s="149"/>
      <c r="I253" s="149"/>
      <c r="J253" s="149"/>
      <c r="K253" s="41"/>
      <c r="L253" s="41"/>
      <c r="M253" s="65"/>
      <c r="N253" s="41"/>
      <c r="O253" s="65"/>
      <c r="P253" s="41"/>
      <c r="Q253" s="41"/>
      <c r="R253" s="41"/>
      <c r="S253" s="41"/>
      <c r="T253" s="41"/>
      <c r="U253" s="41"/>
      <c r="V253" s="41"/>
      <c r="W253" s="41"/>
      <c r="X253" s="41"/>
      <c r="Y253" s="41"/>
      <c r="Z253" s="41"/>
    </row>
    <row r="254" spans="1:26" ht="15.75" customHeight="1">
      <c r="A254" s="41"/>
      <c r="B254" s="41"/>
      <c r="C254" s="41"/>
      <c r="D254" s="41"/>
      <c r="E254" s="149"/>
      <c r="F254" s="149"/>
      <c r="G254" s="149"/>
      <c r="H254" s="149"/>
      <c r="I254" s="149"/>
      <c r="J254" s="149"/>
      <c r="K254" s="41"/>
      <c r="L254" s="41"/>
      <c r="M254" s="65"/>
      <c r="N254" s="41"/>
      <c r="O254" s="65"/>
      <c r="P254" s="41"/>
      <c r="Q254" s="41"/>
      <c r="R254" s="41"/>
      <c r="S254" s="41"/>
      <c r="T254" s="41"/>
      <c r="U254" s="41"/>
      <c r="V254" s="41"/>
      <c r="W254" s="41"/>
      <c r="X254" s="41"/>
      <c r="Y254" s="41"/>
      <c r="Z254" s="41"/>
    </row>
    <row r="255" spans="1:26" ht="15.75" customHeight="1">
      <c r="A255" s="41"/>
      <c r="B255" s="41"/>
      <c r="C255" s="41"/>
      <c r="D255" s="41"/>
      <c r="E255" s="149"/>
      <c r="F255" s="149"/>
      <c r="G255" s="149"/>
      <c r="H255" s="149"/>
      <c r="I255" s="149"/>
      <c r="J255" s="149"/>
      <c r="K255" s="41"/>
      <c r="L255" s="41"/>
      <c r="M255" s="65"/>
      <c r="N255" s="41"/>
      <c r="O255" s="65"/>
      <c r="P255" s="41"/>
      <c r="Q255" s="41"/>
      <c r="R255" s="41"/>
      <c r="S255" s="41"/>
      <c r="T255" s="41"/>
      <c r="U255" s="41"/>
      <c r="V255" s="41"/>
      <c r="W255" s="41"/>
      <c r="X255" s="41"/>
      <c r="Y255" s="41"/>
      <c r="Z255" s="41"/>
    </row>
    <row r="256" spans="1:26" ht="15.75" customHeight="1">
      <c r="A256" s="41"/>
      <c r="B256" s="41"/>
      <c r="C256" s="41"/>
      <c r="D256" s="41"/>
      <c r="E256" s="149"/>
      <c r="F256" s="149"/>
      <c r="G256" s="149"/>
      <c r="H256" s="149"/>
      <c r="I256" s="149"/>
      <c r="J256" s="149"/>
      <c r="K256" s="41"/>
      <c r="L256" s="41"/>
      <c r="M256" s="65"/>
      <c r="N256" s="41"/>
      <c r="O256" s="65"/>
      <c r="P256" s="41"/>
      <c r="Q256" s="41"/>
      <c r="R256" s="41"/>
      <c r="S256" s="41"/>
      <c r="T256" s="41"/>
      <c r="U256" s="41"/>
      <c r="V256" s="41"/>
      <c r="W256" s="41"/>
      <c r="X256" s="41"/>
      <c r="Y256" s="41"/>
      <c r="Z256" s="41"/>
    </row>
    <row r="257" spans="1:26" ht="15.75" customHeight="1">
      <c r="A257" s="41"/>
      <c r="B257" s="41"/>
      <c r="C257" s="41"/>
      <c r="D257" s="41"/>
      <c r="E257" s="149"/>
      <c r="F257" s="149"/>
      <c r="G257" s="149"/>
      <c r="H257" s="149"/>
      <c r="I257" s="149"/>
      <c r="J257" s="149"/>
      <c r="K257" s="41"/>
      <c r="L257" s="41"/>
      <c r="M257" s="65"/>
      <c r="N257" s="41"/>
      <c r="O257" s="65"/>
      <c r="P257" s="41"/>
      <c r="Q257" s="41"/>
      <c r="R257" s="41"/>
      <c r="S257" s="41"/>
      <c r="T257" s="41"/>
      <c r="U257" s="41"/>
      <c r="V257" s="41"/>
      <c r="W257" s="41"/>
      <c r="X257" s="41"/>
      <c r="Y257" s="41"/>
      <c r="Z257" s="41"/>
    </row>
    <row r="258" spans="1:26" ht="15.75" customHeight="1">
      <c r="A258" s="41"/>
      <c r="B258" s="41"/>
      <c r="C258" s="41"/>
      <c r="D258" s="41"/>
      <c r="E258" s="149"/>
      <c r="F258" s="149"/>
      <c r="G258" s="149"/>
      <c r="H258" s="149"/>
      <c r="I258" s="149"/>
      <c r="J258" s="149"/>
      <c r="K258" s="41"/>
      <c r="L258" s="41"/>
      <c r="M258" s="65"/>
      <c r="N258" s="41"/>
      <c r="O258" s="65"/>
      <c r="P258" s="41"/>
      <c r="Q258" s="41"/>
      <c r="R258" s="41"/>
      <c r="S258" s="41"/>
      <c r="T258" s="41"/>
      <c r="U258" s="41"/>
      <c r="V258" s="41"/>
      <c r="W258" s="41"/>
      <c r="X258" s="41"/>
      <c r="Y258" s="41"/>
      <c r="Z258" s="41"/>
    </row>
    <row r="259" spans="1:26" ht="15.75" customHeight="1">
      <c r="A259" s="41"/>
      <c r="B259" s="41"/>
      <c r="C259" s="41"/>
      <c r="D259" s="41"/>
      <c r="E259" s="149"/>
      <c r="F259" s="149"/>
      <c r="G259" s="149"/>
      <c r="H259" s="149"/>
      <c r="I259" s="149"/>
      <c r="J259" s="149"/>
      <c r="K259" s="41"/>
      <c r="L259" s="41"/>
      <c r="M259" s="65"/>
      <c r="N259" s="41"/>
      <c r="O259" s="65"/>
      <c r="P259" s="41"/>
      <c r="Q259" s="41"/>
      <c r="R259" s="41"/>
      <c r="S259" s="41"/>
      <c r="T259" s="41"/>
      <c r="U259" s="41"/>
      <c r="V259" s="41"/>
      <c r="W259" s="41"/>
      <c r="X259" s="41"/>
      <c r="Y259" s="41"/>
      <c r="Z259" s="41"/>
    </row>
    <row r="260" spans="1:26" ht="15.75" customHeight="1">
      <c r="A260" s="41"/>
      <c r="B260" s="41"/>
      <c r="C260" s="41"/>
      <c r="D260" s="41"/>
      <c r="E260" s="149"/>
      <c r="F260" s="149"/>
      <c r="G260" s="149"/>
      <c r="H260" s="149"/>
      <c r="I260" s="149"/>
      <c r="J260" s="149"/>
      <c r="K260" s="41"/>
      <c r="L260" s="41"/>
      <c r="M260" s="65"/>
      <c r="N260" s="41"/>
      <c r="O260" s="65"/>
      <c r="P260" s="41"/>
      <c r="Q260" s="41"/>
      <c r="R260" s="41"/>
      <c r="S260" s="41"/>
      <c r="T260" s="41"/>
      <c r="U260" s="41"/>
      <c r="V260" s="41"/>
      <c r="W260" s="41"/>
      <c r="X260" s="41"/>
      <c r="Y260" s="41"/>
      <c r="Z260" s="41"/>
    </row>
    <row r="261" spans="1:26" ht="15.75" customHeight="1">
      <c r="A261" s="41"/>
      <c r="B261" s="41"/>
      <c r="C261" s="41"/>
      <c r="D261" s="41"/>
      <c r="E261" s="149"/>
      <c r="F261" s="149"/>
      <c r="G261" s="149"/>
      <c r="H261" s="149"/>
      <c r="I261" s="149"/>
      <c r="J261" s="149"/>
      <c r="K261" s="41"/>
      <c r="L261" s="41"/>
      <c r="M261" s="65"/>
      <c r="N261" s="41"/>
      <c r="O261" s="65"/>
      <c r="P261" s="41"/>
      <c r="Q261" s="41"/>
      <c r="R261" s="41"/>
      <c r="S261" s="41"/>
      <c r="T261" s="41"/>
      <c r="U261" s="41"/>
      <c r="V261" s="41"/>
      <c r="W261" s="41"/>
      <c r="X261" s="41"/>
      <c r="Y261" s="41"/>
      <c r="Z261" s="41"/>
    </row>
    <row r="262" spans="1:26" ht="15.75" customHeight="1">
      <c r="A262" s="41"/>
      <c r="B262" s="41"/>
      <c r="C262" s="41"/>
      <c r="D262" s="41"/>
      <c r="E262" s="149"/>
      <c r="F262" s="149"/>
      <c r="G262" s="149"/>
      <c r="H262" s="149"/>
      <c r="I262" s="149"/>
      <c r="J262" s="149"/>
      <c r="K262" s="41"/>
      <c r="L262" s="41"/>
      <c r="M262" s="65"/>
      <c r="N262" s="41"/>
      <c r="O262" s="65"/>
      <c r="P262" s="41"/>
      <c r="Q262" s="41"/>
      <c r="R262" s="41"/>
      <c r="S262" s="41"/>
      <c r="T262" s="41"/>
      <c r="U262" s="41"/>
      <c r="V262" s="41"/>
      <c r="W262" s="41"/>
      <c r="X262" s="41"/>
      <c r="Y262" s="41"/>
      <c r="Z262" s="41"/>
    </row>
    <row r="263" spans="1:26" ht="15.75" customHeight="1">
      <c r="A263" s="41"/>
      <c r="B263" s="41"/>
      <c r="C263" s="41"/>
      <c r="D263" s="41"/>
      <c r="E263" s="149"/>
      <c r="F263" s="149"/>
      <c r="G263" s="149"/>
      <c r="H263" s="149"/>
      <c r="I263" s="149"/>
      <c r="J263" s="149"/>
      <c r="K263" s="41"/>
      <c r="L263" s="41"/>
      <c r="M263" s="65"/>
      <c r="N263" s="41"/>
      <c r="O263" s="65"/>
      <c r="P263" s="41"/>
      <c r="Q263" s="41"/>
      <c r="R263" s="41"/>
      <c r="S263" s="41"/>
      <c r="T263" s="41"/>
      <c r="U263" s="41"/>
      <c r="V263" s="41"/>
      <c r="W263" s="41"/>
      <c r="X263" s="41"/>
      <c r="Y263" s="41"/>
      <c r="Z263" s="41"/>
    </row>
    <row r="264" spans="1:26" ht="15.75" customHeight="1">
      <c r="A264" s="41"/>
      <c r="B264" s="41"/>
      <c r="C264" s="41"/>
      <c r="D264" s="41"/>
      <c r="E264" s="149"/>
      <c r="F264" s="149"/>
      <c r="G264" s="149"/>
      <c r="H264" s="149"/>
      <c r="I264" s="149"/>
      <c r="J264" s="149"/>
      <c r="K264" s="41"/>
      <c r="L264" s="41"/>
      <c r="M264" s="65"/>
      <c r="N264" s="41"/>
      <c r="O264" s="65"/>
      <c r="P264" s="41"/>
      <c r="Q264" s="41"/>
      <c r="R264" s="41"/>
      <c r="S264" s="41"/>
      <c r="T264" s="41"/>
      <c r="U264" s="41"/>
      <c r="V264" s="41"/>
      <c r="W264" s="41"/>
      <c r="X264" s="41"/>
      <c r="Y264" s="41"/>
      <c r="Z264" s="41"/>
    </row>
    <row r="265" spans="1:26" ht="15.75" customHeight="1">
      <c r="A265" s="41"/>
      <c r="B265" s="41"/>
      <c r="C265" s="41"/>
      <c r="D265" s="41"/>
      <c r="E265" s="149"/>
      <c r="F265" s="149"/>
      <c r="G265" s="149"/>
      <c r="H265" s="149"/>
      <c r="I265" s="149"/>
      <c r="J265" s="149"/>
      <c r="K265" s="41"/>
      <c r="L265" s="41"/>
      <c r="M265" s="65"/>
      <c r="N265" s="41"/>
      <c r="O265" s="65"/>
      <c r="P265" s="41"/>
      <c r="Q265" s="41"/>
      <c r="R265" s="41"/>
      <c r="S265" s="41"/>
      <c r="T265" s="41"/>
      <c r="U265" s="41"/>
      <c r="V265" s="41"/>
      <c r="W265" s="41"/>
      <c r="X265" s="41"/>
      <c r="Y265" s="41"/>
      <c r="Z265" s="41"/>
    </row>
    <row r="266" spans="1:26" ht="15.75" customHeight="1">
      <c r="A266" s="41"/>
      <c r="B266" s="41"/>
      <c r="C266" s="41"/>
      <c r="D266" s="41"/>
      <c r="E266" s="149"/>
      <c r="F266" s="149"/>
      <c r="G266" s="149"/>
      <c r="H266" s="149"/>
      <c r="I266" s="149"/>
      <c r="J266" s="149"/>
      <c r="K266" s="41"/>
      <c r="L266" s="41"/>
      <c r="M266" s="65"/>
      <c r="N266" s="41"/>
      <c r="O266" s="65"/>
      <c r="P266" s="41"/>
      <c r="Q266" s="41"/>
      <c r="R266" s="41"/>
      <c r="S266" s="41"/>
      <c r="T266" s="41"/>
      <c r="U266" s="41"/>
      <c r="V266" s="41"/>
      <c r="W266" s="41"/>
      <c r="X266" s="41"/>
      <c r="Y266" s="41"/>
      <c r="Z266" s="41"/>
    </row>
    <row r="267" spans="1:26" ht="15.75" customHeight="1">
      <c r="A267" s="41"/>
      <c r="B267" s="41"/>
      <c r="C267" s="41"/>
      <c r="D267" s="41"/>
      <c r="E267" s="149"/>
      <c r="F267" s="149"/>
      <c r="G267" s="149"/>
      <c r="H267" s="149"/>
      <c r="I267" s="149"/>
      <c r="J267" s="149"/>
      <c r="K267" s="41"/>
      <c r="L267" s="41"/>
      <c r="M267" s="65"/>
      <c r="N267" s="41"/>
      <c r="O267" s="65"/>
      <c r="P267" s="41"/>
      <c r="Q267" s="41"/>
      <c r="R267" s="41"/>
      <c r="S267" s="41"/>
      <c r="T267" s="41"/>
      <c r="U267" s="41"/>
      <c r="V267" s="41"/>
      <c r="W267" s="41"/>
      <c r="X267" s="41"/>
      <c r="Y267" s="41"/>
      <c r="Z267" s="41"/>
    </row>
    <row r="268" spans="1:26" ht="15.75" customHeight="1">
      <c r="A268" s="41"/>
      <c r="B268" s="41"/>
      <c r="C268" s="41"/>
      <c r="D268" s="41"/>
      <c r="E268" s="149"/>
      <c r="F268" s="149"/>
      <c r="G268" s="149"/>
      <c r="H268" s="149"/>
      <c r="I268" s="149"/>
      <c r="J268" s="149"/>
      <c r="K268" s="41"/>
      <c r="L268" s="41"/>
      <c r="M268" s="65"/>
      <c r="N268" s="41"/>
      <c r="O268" s="65"/>
      <c r="P268" s="41"/>
      <c r="Q268" s="41"/>
      <c r="R268" s="41"/>
      <c r="S268" s="41"/>
      <c r="T268" s="41"/>
      <c r="U268" s="41"/>
      <c r="V268" s="41"/>
      <c r="W268" s="41"/>
      <c r="X268" s="41"/>
      <c r="Y268" s="41"/>
      <c r="Z268" s="41"/>
    </row>
    <row r="269" spans="1:26" ht="15.75" customHeight="1">
      <c r="A269" s="41"/>
      <c r="B269" s="41"/>
      <c r="C269" s="41"/>
      <c r="D269" s="41"/>
      <c r="E269" s="149"/>
      <c r="F269" s="149"/>
      <c r="G269" s="149"/>
      <c r="H269" s="149"/>
      <c r="I269" s="149"/>
      <c r="J269" s="149"/>
      <c r="K269" s="41"/>
      <c r="L269" s="41"/>
      <c r="M269" s="65"/>
      <c r="N269" s="41"/>
      <c r="O269" s="65"/>
      <c r="P269" s="41"/>
      <c r="Q269" s="41"/>
      <c r="R269" s="41"/>
      <c r="S269" s="41"/>
      <c r="T269" s="41"/>
      <c r="U269" s="41"/>
      <c r="V269" s="41"/>
      <c r="W269" s="41"/>
      <c r="X269" s="41"/>
      <c r="Y269" s="41"/>
      <c r="Z269" s="41"/>
    </row>
    <row r="270" spans="1:26" ht="15.75" customHeight="1">
      <c r="A270" s="41"/>
      <c r="B270" s="41"/>
      <c r="C270" s="41"/>
      <c r="D270" s="41"/>
      <c r="E270" s="149"/>
      <c r="F270" s="149"/>
      <c r="G270" s="149"/>
      <c r="H270" s="149"/>
      <c r="I270" s="149"/>
      <c r="J270" s="149"/>
      <c r="K270" s="41"/>
      <c r="L270" s="41"/>
      <c r="M270" s="65"/>
      <c r="N270" s="41"/>
      <c r="O270" s="65"/>
      <c r="P270" s="41"/>
      <c r="Q270" s="41"/>
      <c r="R270" s="41"/>
      <c r="S270" s="41"/>
      <c r="T270" s="41"/>
      <c r="U270" s="41"/>
      <c r="V270" s="41"/>
      <c r="W270" s="41"/>
      <c r="X270" s="41"/>
      <c r="Y270" s="41"/>
      <c r="Z270" s="41"/>
    </row>
    <row r="271" spans="1:26" ht="15.75" customHeight="1">
      <c r="A271" s="41"/>
      <c r="B271" s="41"/>
      <c r="C271" s="41"/>
      <c r="D271" s="41"/>
      <c r="E271" s="149"/>
      <c r="F271" s="149"/>
      <c r="G271" s="149"/>
      <c r="H271" s="149"/>
      <c r="I271" s="149"/>
      <c r="J271" s="149"/>
      <c r="K271" s="41"/>
      <c r="L271" s="41"/>
      <c r="M271" s="65"/>
      <c r="N271" s="41"/>
      <c r="O271" s="65"/>
      <c r="P271" s="41"/>
      <c r="Q271" s="41"/>
      <c r="R271" s="41"/>
      <c r="S271" s="41"/>
      <c r="T271" s="41"/>
      <c r="U271" s="41"/>
      <c r="V271" s="41"/>
      <c r="W271" s="41"/>
      <c r="X271" s="41"/>
      <c r="Y271" s="41"/>
      <c r="Z271" s="41"/>
    </row>
    <row r="272" spans="1:26" ht="15.75" customHeight="1">
      <c r="A272" s="41"/>
      <c r="B272" s="41"/>
      <c r="C272" s="41"/>
      <c r="D272" s="41"/>
      <c r="E272" s="149"/>
      <c r="F272" s="149"/>
      <c r="G272" s="149"/>
      <c r="H272" s="149"/>
      <c r="I272" s="149"/>
      <c r="J272" s="149"/>
      <c r="K272" s="41"/>
      <c r="L272" s="41"/>
      <c r="M272" s="65"/>
      <c r="N272" s="41"/>
      <c r="O272" s="65"/>
      <c r="P272" s="41"/>
      <c r="Q272" s="41"/>
      <c r="R272" s="41"/>
      <c r="S272" s="41"/>
      <c r="T272" s="41"/>
      <c r="U272" s="41"/>
      <c r="V272" s="41"/>
      <c r="W272" s="41"/>
      <c r="X272" s="41"/>
      <c r="Y272" s="41"/>
      <c r="Z272" s="41"/>
    </row>
    <row r="273" spans="1:26" ht="15.75" customHeight="1">
      <c r="A273" s="41"/>
      <c r="B273" s="41"/>
      <c r="C273" s="41"/>
      <c r="D273" s="41"/>
      <c r="E273" s="149"/>
      <c r="F273" s="149"/>
      <c r="G273" s="149"/>
      <c r="H273" s="149"/>
      <c r="I273" s="149"/>
      <c r="J273" s="149"/>
      <c r="K273" s="41"/>
      <c r="L273" s="41"/>
      <c r="M273" s="65"/>
      <c r="N273" s="41"/>
      <c r="O273" s="65"/>
      <c r="P273" s="41"/>
      <c r="Q273" s="41"/>
      <c r="R273" s="41"/>
      <c r="S273" s="41"/>
      <c r="T273" s="41"/>
      <c r="U273" s="41"/>
      <c r="V273" s="41"/>
      <c r="W273" s="41"/>
      <c r="X273" s="41"/>
      <c r="Y273" s="41"/>
      <c r="Z273" s="41"/>
    </row>
    <row r="274" spans="1:26" ht="15.75" customHeight="1">
      <c r="A274" s="41"/>
      <c r="B274" s="41"/>
      <c r="C274" s="41"/>
      <c r="D274" s="41"/>
      <c r="E274" s="149"/>
      <c r="F274" s="149"/>
      <c r="G274" s="149"/>
      <c r="H274" s="149"/>
      <c r="I274" s="149"/>
      <c r="J274" s="149"/>
      <c r="K274" s="41"/>
      <c r="L274" s="41"/>
      <c r="M274" s="65"/>
      <c r="N274" s="41"/>
      <c r="O274" s="65"/>
      <c r="P274" s="41"/>
      <c r="Q274" s="41"/>
      <c r="R274" s="41"/>
      <c r="S274" s="41"/>
      <c r="T274" s="41"/>
      <c r="U274" s="41"/>
      <c r="V274" s="41"/>
      <c r="W274" s="41"/>
      <c r="X274" s="41"/>
      <c r="Y274" s="41"/>
      <c r="Z274" s="41"/>
    </row>
    <row r="275" spans="1:26" ht="15.75" customHeight="1">
      <c r="A275" s="41"/>
      <c r="B275" s="41"/>
      <c r="C275" s="41"/>
      <c r="D275" s="41"/>
      <c r="E275" s="149"/>
      <c r="F275" s="149"/>
      <c r="G275" s="149"/>
      <c r="H275" s="149"/>
      <c r="I275" s="149"/>
      <c r="J275" s="149"/>
      <c r="K275" s="41"/>
      <c r="L275" s="41"/>
      <c r="M275" s="65"/>
      <c r="N275" s="41"/>
      <c r="O275" s="65"/>
      <c r="P275" s="41"/>
      <c r="Q275" s="41"/>
      <c r="R275" s="41"/>
      <c r="S275" s="41"/>
      <c r="T275" s="41"/>
      <c r="U275" s="41"/>
      <c r="V275" s="41"/>
      <c r="W275" s="41"/>
      <c r="X275" s="41"/>
      <c r="Y275" s="41"/>
      <c r="Z275" s="41"/>
    </row>
    <row r="276" spans="1:26" ht="15.75" customHeight="1">
      <c r="A276" s="41"/>
      <c r="B276" s="41"/>
      <c r="C276" s="41"/>
      <c r="D276" s="41"/>
      <c r="E276" s="149"/>
      <c r="F276" s="149"/>
      <c r="G276" s="149"/>
      <c r="H276" s="149"/>
      <c r="I276" s="149"/>
      <c r="J276" s="149"/>
      <c r="K276" s="41"/>
      <c r="L276" s="41"/>
      <c r="M276" s="65"/>
      <c r="N276" s="41"/>
      <c r="O276" s="65"/>
      <c r="P276" s="41"/>
      <c r="Q276" s="41"/>
      <c r="R276" s="41"/>
      <c r="S276" s="41"/>
      <c r="T276" s="41"/>
      <c r="U276" s="41"/>
      <c r="V276" s="41"/>
      <c r="W276" s="41"/>
      <c r="X276" s="41"/>
      <c r="Y276" s="41"/>
      <c r="Z276" s="41"/>
    </row>
    <row r="277" spans="1:26" ht="15.75" customHeight="1">
      <c r="A277" s="41"/>
      <c r="B277" s="41"/>
      <c r="C277" s="41"/>
      <c r="D277" s="41"/>
      <c r="E277" s="149"/>
      <c r="F277" s="149"/>
      <c r="G277" s="149"/>
      <c r="H277" s="149"/>
      <c r="I277" s="149"/>
      <c r="J277" s="149"/>
      <c r="K277" s="41"/>
      <c r="L277" s="41"/>
      <c r="M277" s="65"/>
      <c r="N277" s="41"/>
      <c r="O277" s="65"/>
      <c r="P277" s="41"/>
      <c r="Q277" s="41"/>
      <c r="R277" s="41"/>
      <c r="S277" s="41"/>
      <c r="T277" s="41"/>
      <c r="U277" s="41"/>
      <c r="V277" s="41"/>
      <c r="W277" s="41"/>
      <c r="X277" s="41"/>
      <c r="Y277" s="41"/>
      <c r="Z277" s="41"/>
    </row>
    <row r="278" spans="1:26" ht="15.75" customHeight="1">
      <c r="A278" s="41"/>
      <c r="B278" s="41"/>
      <c r="C278" s="41"/>
      <c r="D278" s="41"/>
      <c r="E278" s="149"/>
      <c r="F278" s="149"/>
      <c r="G278" s="149"/>
      <c r="H278" s="149"/>
      <c r="I278" s="149"/>
      <c r="J278" s="149"/>
      <c r="K278" s="41"/>
      <c r="L278" s="41"/>
      <c r="M278" s="65"/>
      <c r="N278" s="41"/>
      <c r="O278" s="65"/>
      <c r="P278" s="41"/>
      <c r="Q278" s="41"/>
      <c r="R278" s="41"/>
      <c r="S278" s="41"/>
      <c r="T278" s="41"/>
      <c r="U278" s="41"/>
      <c r="V278" s="41"/>
      <c r="W278" s="41"/>
      <c r="X278" s="41"/>
      <c r="Y278" s="41"/>
      <c r="Z278" s="41"/>
    </row>
    <row r="279" spans="1:26" ht="15.75" customHeight="1">
      <c r="A279" s="41"/>
      <c r="B279" s="41"/>
      <c r="C279" s="41"/>
      <c r="D279" s="41"/>
      <c r="E279" s="149"/>
      <c r="F279" s="149"/>
      <c r="G279" s="149"/>
      <c r="H279" s="149"/>
      <c r="I279" s="149"/>
      <c r="J279" s="149"/>
      <c r="K279" s="41"/>
      <c r="L279" s="41"/>
      <c r="M279" s="65"/>
      <c r="N279" s="41"/>
      <c r="O279" s="65"/>
      <c r="P279" s="41"/>
      <c r="Q279" s="41"/>
      <c r="R279" s="41"/>
      <c r="S279" s="41"/>
      <c r="T279" s="41"/>
      <c r="U279" s="41"/>
      <c r="V279" s="41"/>
      <c r="W279" s="41"/>
      <c r="X279" s="41"/>
      <c r="Y279" s="41"/>
      <c r="Z279" s="41"/>
    </row>
    <row r="280" spans="1:26" ht="15.75" customHeight="1">
      <c r="A280" s="41"/>
      <c r="B280" s="41"/>
      <c r="C280" s="41"/>
      <c r="D280" s="41"/>
      <c r="E280" s="149"/>
      <c r="F280" s="149"/>
      <c r="G280" s="149"/>
      <c r="H280" s="149"/>
      <c r="I280" s="149"/>
      <c r="J280" s="149"/>
      <c r="K280" s="41"/>
      <c r="L280" s="41"/>
      <c r="M280" s="65"/>
      <c r="N280" s="41"/>
      <c r="O280" s="65"/>
      <c r="P280" s="41"/>
      <c r="Q280" s="41"/>
      <c r="R280" s="41"/>
      <c r="S280" s="41"/>
      <c r="T280" s="41"/>
      <c r="U280" s="41"/>
      <c r="V280" s="41"/>
      <c r="W280" s="41"/>
      <c r="X280" s="41"/>
      <c r="Y280" s="41"/>
      <c r="Z280" s="41"/>
    </row>
    <row r="281" spans="1:26" ht="15.75" customHeight="1">
      <c r="A281" s="41"/>
      <c r="B281" s="41"/>
      <c r="C281" s="41"/>
      <c r="D281" s="41"/>
      <c r="E281" s="149"/>
      <c r="F281" s="149"/>
      <c r="G281" s="149"/>
      <c r="H281" s="149"/>
      <c r="I281" s="149"/>
      <c r="J281" s="149"/>
      <c r="K281" s="41"/>
      <c r="L281" s="41"/>
      <c r="M281" s="65"/>
      <c r="N281" s="41"/>
      <c r="O281" s="65"/>
      <c r="P281" s="41"/>
      <c r="Q281" s="41"/>
      <c r="R281" s="41"/>
      <c r="S281" s="41"/>
      <c r="T281" s="41"/>
      <c r="U281" s="41"/>
      <c r="V281" s="41"/>
      <c r="W281" s="41"/>
      <c r="X281" s="41"/>
      <c r="Y281" s="41"/>
      <c r="Z281" s="41"/>
    </row>
    <row r="282" spans="1:26" ht="15.75" customHeight="1">
      <c r="A282" s="41"/>
      <c r="B282" s="41"/>
      <c r="C282" s="41"/>
      <c r="D282" s="41"/>
      <c r="E282" s="149"/>
      <c r="F282" s="149"/>
      <c r="G282" s="149"/>
      <c r="H282" s="149"/>
      <c r="I282" s="149"/>
      <c r="J282" s="149"/>
      <c r="K282" s="41"/>
      <c r="L282" s="41"/>
      <c r="M282" s="65"/>
      <c r="N282" s="41"/>
      <c r="O282" s="65"/>
      <c r="P282" s="41"/>
      <c r="Q282" s="41"/>
      <c r="R282" s="41"/>
      <c r="S282" s="41"/>
      <c r="T282" s="41"/>
      <c r="U282" s="41"/>
      <c r="V282" s="41"/>
      <c r="W282" s="41"/>
      <c r="X282" s="41"/>
      <c r="Y282" s="41"/>
      <c r="Z282" s="41"/>
    </row>
    <row r="283" spans="1:26" ht="15.75" customHeight="1">
      <c r="A283" s="41"/>
      <c r="B283" s="41"/>
      <c r="C283" s="41"/>
      <c r="D283" s="41"/>
      <c r="E283" s="149"/>
      <c r="F283" s="149"/>
      <c r="G283" s="149"/>
      <c r="H283" s="149"/>
      <c r="I283" s="149"/>
      <c r="J283" s="149"/>
      <c r="K283" s="41"/>
      <c r="L283" s="41"/>
      <c r="M283" s="65"/>
      <c r="N283" s="41"/>
      <c r="O283" s="65"/>
      <c r="P283" s="41"/>
      <c r="Q283" s="41"/>
      <c r="R283" s="41"/>
      <c r="S283" s="41"/>
      <c r="T283" s="41"/>
      <c r="U283" s="41"/>
      <c r="V283" s="41"/>
      <c r="W283" s="41"/>
      <c r="X283" s="41"/>
      <c r="Y283" s="41"/>
      <c r="Z283" s="41"/>
    </row>
    <row r="284" spans="1:26" ht="15.75" customHeight="1">
      <c r="A284" s="41"/>
      <c r="B284" s="41"/>
      <c r="C284" s="41"/>
      <c r="D284" s="41"/>
      <c r="E284" s="149"/>
      <c r="F284" s="149"/>
      <c r="G284" s="149"/>
      <c r="H284" s="149"/>
      <c r="I284" s="149"/>
      <c r="J284" s="149"/>
      <c r="K284" s="41"/>
      <c r="L284" s="41"/>
      <c r="M284" s="65"/>
      <c r="N284" s="41"/>
      <c r="O284" s="65"/>
      <c r="P284" s="41"/>
      <c r="Q284" s="41"/>
      <c r="R284" s="41"/>
      <c r="S284" s="41"/>
      <c r="T284" s="41"/>
      <c r="U284" s="41"/>
      <c r="V284" s="41"/>
      <c r="W284" s="41"/>
      <c r="X284" s="41"/>
      <c r="Y284" s="41"/>
      <c r="Z284" s="41"/>
    </row>
    <row r="285" spans="1:26" ht="15.75" customHeight="1">
      <c r="A285" s="41"/>
      <c r="B285" s="41"/>
      <c r="C285" s="41"/>
      <c r="D285" s="41"/>
      <c r="E285" s="149"/>
      <c r="F285" s="149"/>
      <c r="G285" s="149"/>
      <c r="H285" s="149"/>
      <c r="I285" s="149"/>
      <c r="J285" s="149"/>
      <c r="K285" s="41"/>
      <c r="L285" s="41"/>
      <c r="M285" s="65"/>
      <c r="N285" s="41"/>
      <c r="O285" s="65"/>
      <c r="P285" s="41"/>
      <c r="Q285" s="41"/>
      <c r="R285" s="41"/>
      <c r="S285" s="41"/>
      <c r="T285" s="41"/>
      <c r="U285" s="41"/>
      <c r="V285" s="41"/>
      <c r="W285" s="41"/>
      <c r="X285" s="41"/>
      <c r="Y285" s="41"/>
      <c r="Z285" s="41"/>
    </row>
    <row r="286" spans="1:26" ht="15.75" customHeight="1">
      <c r="A286" s="41"/>
      <c r="B286" s="41"/>
      <c r="C286" s="41"/>
      <c r="D286" s="41"/>
      <c r="E286" s="149"/>
      <c r="F286" s="149"/>
      <c r="G286" s="149"/>
      <c r="H286" s="149"/>
      <c r="I286" s="149"/>
      <c r="J286" s="149"/>
      <c r="K286" s="41"/>
      <c r="L286" s="41"/>
      <c r="M286" s="65"/>
      <c r="N286" s="41"/>
      <c r="O286" s="65"/>
      <c r="P286" s="41"/>
      <c r="Q286" s="41"/>
      <c r="R286" s="41"/>
      <c r="S286" s="41"/>
      <c r="T286" s="41"/>
      <c r="U286" s="41"/>
      <c r="V286" s="41"/>
      <c r="W286" s="41"/>
      <c r="X286" s="41"/>
      <c r="Y286" s="41"/>
      <c r="Z286" s="41"/>
    </row>
    <row r="287" spans="1:26" ht="15.75" customHeight="1">
      <c r="A287" s="41"/>
      <c r="B287" s="41"/>
      <c r="C287" s="41"/>
      <c r="D287" s="41"/>
      <c r="E287" s="149"/>
      <c r="F287" s="149"/>
      <c r="G287" s="149"/>
      <c r="H287" s="149"/>
      <c r="I287" s="149"/>
      <c r="J287" s="149"/>
      <c r="K287" s="41"/>
      <c r="L287" s="41"/>
      <c r="M287" s="65"/>
      <c r="N287" s="41"/>
      <c r="O287" s="65"/>
      <c r="P287" s="41"/>
      <c r="Q287" s="41"/>
      <c r="R287" s="41"/>
      <c r="S287" s="41"/>
      <c r="T287" s="41"/>
      <c r="U287" s="41"/>
      <c r="V287" s="41"/>
      <c r="W287" s="41"/>
      <c r="X287" s="41"/>
      <c r="Y287" s="41"/>
      <c r="Z287" s="41"/>
    </row>
    <row r="288" spans="1:26" ht="15.75" customHeight="1">
      <c r="A288" s="41"/>
      <c r="B288" s="41"/>
      <c r="C288" s="41"/>
      <c r="D288" s="41"/>
      <c r="E288" s="149"/>
      <c r="F288" s="149"/>
      <c r="G288" s="149"/>
      <c r="H288" s="149"/>
      <c r="I288" s="149"/>
      <c r="J288" s="149"/>
      <c r="K288" s="41"/>
      <c r="L288" s="41"/>
      <c r="M288" s="65"/>
      <c r="N288" s="41"/>
      <c r="O288" s="65"/>
      <c r="P288" s="41"/>
      <c r="Q288" s="41"/>
      <c r="R288" s="41"/>
      <c r="S288" s="41"/>
      <c r="T288" s="41"/>
      <c r="U288" s="41"/>
      <c r="V288" s="41"/>
      <c r="W288" s="41"/>
      <c r="X288" s="41"/>
      <c r="Y288" s="41"/>
      <c r="Z288" s="41"/>
    </row>
    <row r="289" spans="1:26" ht="15.75" customHeight="1">
      <c r="A289" s="41"/>
      <c r="B289" s="41"/>
      <c r="C289" s="41"/>
      <c r="D289" s="41"/>
      <c r="E289" s="149"/>
      <c r="F289" s="149"/>
      <c r="G289" s="149"/>
      <c r="H289" s="149"/>
      <c r="I289" s="149"/>
      <c r="J289" s="149"/>
      <c r="K289" s="41"/>
      <c r="L289" s="41"/>
      <c r="M289" s="65"/>
      <c r="N289" s="41"/>
      <c r="O289" s="65"/>
      <c r="P289" s="41"/>
      <c r="Q289" s="41"/>
      <c r="R289" s="41"/>
      <c r="S289" s="41"/>
      <c r="T289" s="41"/>
      <c r="U289" s="41"/>
      <c r="V289" s="41"/>
      <c r="W289" s="41"/>
      <c r="X289" s="41"/>
      <c r="Y289" s="41"/>
      <c r="Z289" s="41"/>
    </row>
    <row r="290" spans="1:26" ht="15.75" customHeight="1">
      <c r="A290" s="41"/>
      <c r="B290" s="41"/>
      <c r="C290" s="41"/>
      <c r="D290" s="41"/>
      <c r="E290" s="149"/>
      <c r="F290" s="149"/>
      <c r="G290" s="149"/>
      <c r="H290" s="149"/>
      <c r="I290" s="149"/>
      <c r="J290" s="149"/>
      <c r="K290" s="41"/>
      <c r="L290" s="41"/>
      <c r="M290" s="65"/>
      <c r="N290" s="41"/>
      <c r="O290" s="65"/>
      <c r="P290" s="41"/>
      <c r="Q290" s="41"/>
      <c r="R290" s="41"/>
      <c r="S290" s="41"/>
      <c r="T290" s="41"/>
      <c r="U290" s="41"/>
      <c r="V290" s="41"/>
      <c r="W290" s="41"/>
      <c r="X290" s="41"/>
      <c r="Y290" s="41"/>
      <c r="Z290" s="41"/>
    </row>
    <row r="291" spans="1:26" ht="15.75" customHeight="1">
      <c r="A291" s="41"/>
      <c r="B291" s="41"/>
      <c r="C291" s="41"/>
      <c r="D291" s="41"/>
      <c r="E291" s="149"/>
      <c r="F291" s="149"/>
      <c r="G291" s="149"/>
      <c r="H291" s="149"/>
      <c r="I291" s="149"/>
      <c r="J291" s="149"/>
      <c r="K291" s="41"/>
      <c r="L291" s="41"/>
      <c r="M291" s="65"/>
      <c r="N291" s="41"/>
      <c r="O291" s="65"/>
      <c r="P291" s="41"/>
      <c r="Q291" s="41"/>
      <c r="R291" s="41"/>
      <c r="S291" s="41"/>
      <c r="T291" s="41"/>
      <c r="U291" s="41"/>
      <c r="V291" s="41"/>
      <c r="W291" s="41"/>
      <c r="X291" s="41"/>
      <c r="Y291" s="41"/>
      <c r="Z291" s="41"/>
    </row>
    <row r="292" spans="1:26" ht="15.75" customHeight="1">
      <c r="A292" s="41"/>
      <c r="B292" s="41"/>
      <c r="C292" s="41"/>
      <c r="D292" s="41"/>
      <c r="E292" s="149"/>
      <c r="F292" s="149"/>
      <c r="G292" s="149"/>
      <c r="H292" s="149"/>
      <c r="I292" s="149"/>
      <c r="J292" s="149"/>
      <c r="K292" s="41"/>
      <c r="L292" s="41"/>
      <c r="M292" s="65"/>
      <c r="N292" s="41"/>
      <c r="O292" s="65"/>
      <c r="P292" s="41"/>
      <c r="Q292" s="41"/>
      <c r="R292" s="41"/>
      <c r="S292" s="41"/>
      <c r="T292" s="41"/>
      <c r="U292" s="41"/>
      <c r="V292" s="41"/>
      <c r="W292" s="41"/>
      <c r="X292" s="41"/>
      <c r="Y292" s="41"/>
      <c r="Z292" s="41"/>
    </row>
    <row r="293" spans="1:26" ht="15.75" customHeight="1">
      <c r="A293" s="41"/>
      <c r="B293" s="41"/>
      <c r="C293" s="41"/>
      <c r="D293" s="41"/>
      <c r="E293" s="149"/>
      <c r="F293" s="149"/>
      <c r="G293" s="149"/>
      <c r="H293" s="149"/>
      <c r="I293" s="149"/>
      <c r="J293" s="149"/>
      <c r="K293" s="41"/>
      <c r="L293" s="41"/>
      <c r="M293" s="65"/>
      <c r="N293" s="41"/>
      <c r="O293" s="65"/>
      <c r="P293" s="41"/>
      <c r="Q293" s="41"/>
      <c r="R293" s="41"/>
      <c r="S293" s="41"/>
      <c r="T293" s="41"/>
      <c r="U293" s="41"/>
      <c r="V293" s="41"/>
      <c r="W293" s="41"/>
      <c r="X293" s="41"/>
      <c r="Y293" s="41"/>
      <c r="Z293" s="41"/>
    </row>
    <row r="294" spans="1:26" ht="15.75" customHeight="1">
      <c r="A294" s="41"/>
      <c r="B294" s="41"/>
      <c r="C294" s="41"/>
      <c r="D294" s="41"/>
      <c r="E294" s="149"/>
      <c r="F294" s="149"/>
      <c r="G294" s="149"/>
      <c r="H294" s="149"/>
      <c r="I294" s="149"/>
      <c r="J294" s="149"/>
      <c r="K294" s="41"/>
      <c r="L294" s="41"/>
      <c r="M294" s="65"/>
      <c r="N294" s="41"/>
      <c r="O294" s="65"/>
      <c r="P294" s="41"/>
      <c r="Q294" s="41"/>
      <c r="R294" s="41"/>
      <c r="S294" s="41"/>
      <c r="T294" s="41"/>
      <c r="U294" s="41"/>
      <c r="V294" s="41"/>
      <c r="W294" s="41"/>
      <c r="X294" s="41"/>
      <c r="Y294" s="41"/>
      <c r="Z294" s="41"/>
    </row>
    <row r="295" spans="1:26" ht="15.75" customHeight="1">
      <c r="A295" s="41"/>
      <c r="B295" s="41"/>
      <c r="C295" s="41"/>
      <c r="D295" s="41"/>
      <c r="E295" s="149"/>
      <c r="F295" s="149"/>
      <c r="G295" s="149"/>
      <c r="H295" s="149"/>
      <c r="I295" s="149"/>
      <c r="J295" s="149"/>
      <c r="K295" s="41"/>
      <c r="L295" s="41"/>
      <c r="M295" s="65"/>
      <c r="N295" s="41"/>
      <c r="O295" s="65"/>
      <c r="P295" s="41"/>
      <c r="Q295" s="41"/>
      <c r="R295" s="41"/>
      <c r="S295" s="41"/>
      <c r="T295" s="41"/>
      <c r="U295" s="41"/>
      <c r="V295" s="41"/>
      <c r="W295" s="41"/>
      <c r="X295" s="41"/>
      <c r="Y295" s="41"/>
      <c r="Z295" s="41"/>
    </row>
    <row r="296" spans="1:26" ht="15.75" customHeight="1">
      <c r="A296" s="41"/>
      <c r="B296" s="41"/>
      <c r="C296" s="41"/>
      <c r="D296" s="41"/>
      <c r="E296" s="149"/>
      <c r="F296" s="149"/>
      <c r="G296" s="149"/>
      <c r="H296" s="149"/>
      <c r="I296" s="149"/>
      <c r="J296" s="149"/>
      <c r="K296" s="41"/>
      <c r="L296" s="41"/>
      <c r="M296" s="65"/>
      <c r="N296" s="41"/>
      <c r="O296" s="65"/>
      <c r="P296" s="41"/>
      <c r="Q296" s="41"/>
      <c r="R296" s="41"/>
      <c r="S296" s="41"/>
      <c r="T296" s="41"/>
      <c r="U296" s="41"/>
      <c r="V296" s="41"/>
      <c r="W296" s="41"/>
      <c r="X296" s="41"/>
      <c r="Y296" s="41"/>
      <c r="Z296" s="41"/>
    </row>
    <row r="297" spans="1:26" ht="15.75" customHeight="1">
      <c r="A297" s="41"/>
      <c r="B297" s="41"/>
      <c r="C297" s="41"/>
      <c r="D297" s="41"/>
      <c r="E297" s="149"/>
      <c r="F297" s="149"/>
      <c r="G297" s="149"/>
      <c r="H297" s="149"/>
      <c r="I297" s="149"/>
      <c r="J297" s="149"/>
      <c r="K297" s="41"/>
      <c r="L297" s="41"/>
      <c r="M297" s="65"/>
      <c r="N297" s="41"/>
      <c r="O297" s="65"/>
      <c r="P297" s="41"/>
      <c r="Q297" s="41"/>
      <c r="R297" s="41"/>
      <c r="S297" s="41"/>
      <c r="T297" s="41"/>
      <c r="U297" s="41"/>
      <c r="V297" s="41"/>
      <c r="W297" s="41"/>
      <c r="X297" s="41"/>
      <c r="Y297" s="41"/>
      <c r="Z297" s="41"/>
    </row>
    <row r="298" spans="1:26" ht="15.75" customHeight="1">
      <c r="A298" s="41"/>
      <c r="B298" s="41"/>
      <c r="C298" s="41"/>
      <c r="D298" s="41"/>
      <c r="E298" s="149"/>
      <c r="F298" s="149"/>
      <c r="G298" s="149"/>
      <c r="H298" s="149"/>
      <c r="I298" s="149"/>
      <c r="J298" s="149"/>
      <c r="K298" s="41"/>
      <c r="L298" s="41"/>
      <c r="M298" s="65"/>
      <c r="N298" s="41"/>
      <c r="O298" s="65"/>
      <c r="P298" s="41"/>
      <c r="Q298" s="41"/>
      <c r="R298" s="41"/>
      <c r="S298" s="41"/>
      <c r="T298" s="41"/>
      <c r="U298" s="41"/>
      <c r="V298" s="41"/>
      <c r="W298" s="41"/>
      <c r="X298" s="41"/>
      <c r="Y298" s="41"/>
      <c r="Z298" s="41"/>
    </row>
    <row r="299" spans="1:26" ht="15.75" customHeight="1">
      <c r="A299" s="41"/>
      <c r="B299" s="41"/>
      <c r="C299" s="41"/>
      <c r="D299" s="41"/>
      <c r="E299" s="149"/>
      <c r="F299" s="149"/>
      <c r="G299" s="149"/>
      <c r="H299" s="149"/>
      <c r="I299" s="149"/>
      <c r="J299" s="149"/>
      <c r="K299" s="41"/>
      <c r="L299" s="41"/>
      <c r="M299" s="65"/>
      <c r="N299" s="41"/>
      <c r="O299" s="65"/>
      <c r="P299" s="41"/>
      <c r="Q299" s="41"/>
      <c r="R299" s="41"/>
      <c r="S299" s="41"/>
      <c r="T299" s="41"/>
      <c r="U299" s="41"/>
      <c r="V299" s="41"/>
      <c r="W299" s="41"/>
      <c r="X299" s="41"/>
      <c r="Y299" s="41"/>
      <c r="Z299" s="41"/>
    </row>
    <row r="300" spans="1:26" ht="15.75" customHeight="1">
      <c r="A300" s="41"/>
      <c r="B300" s="41"/>
      <c r="C300" s="41"/>
      <c r="D300" s="41"/>
      <c r="E300" s="149"/>
      <c r="F300" s="149"/>
      <c r="G300" s="149"/>
      <c r="H300" s="149"/>
      <c r="I300" s="149"/>
      <c r="J300" s="149"/>
      <c r="K300" s="41"/>
      <c r="L300" s="41"/>
      <c r="M300" s="65"/>
      <c r="N300" s="41"/>
      <c r="O300" s="65"/>
      <c r="P300" s="41"/>
      <c r="Q300" s="41"/>
      <c r="R300" s="41"/>
      <c r="S300" s="41"/>
      <c r="T300" s="41"/>
      <c r="U300" s="41"/>
      <c r="V300" s="41"/>
      <c r="W300" s="41"/>
      <c r="X300" s="41"/>
      <c r="Y300" s="41"/>
      <c r="Z300" s="41"/>
    </row>
    <row r="301" spans="1:26" ht="15.75" customHeight="1">
      <c r="A301" s="41"/>
      <c r="B301" s="41"/>
      <c r="C301" s="41"/>
      <c r="D301" s="41"/>
      <c r="E301" s="149"/>
      <c r="F301" s="149"/>
      <c r="G301" s="149"/>
      <c r="H301" s="149"/>
      <c r="I301" s="149"/>
      <c r="J301" s="149"/>
      <c r="K301" s="41"/>
      <c r="L301" s="41"/>
      <c r="M301" s="65"/>
      <c r="N301" s="41"/>
      <c r="O301" s="65"/>
      <c r="P301" s="41"/>
      <c r="Q301" s="41"/>
      <c r="R301" s="41"/>
      <c r="S301" s="41"/>
      <c r="T301" s="41"/>
      <c r="U301" s="41"/>
      <c r="V301" s="41"/>
      <c r="W301" s="41"/>
      <c r="X301" s="41"/>
      <c r="Y301" s="41"/>
      <c r="Z301" s="41"/>
    </row>
    <row r="302" spans="1:26" ht="15.75" customHeight="1">
      <c r="A302" s="41"/>
      <c r="B302" s="41"/>
      <c r="C302" s="41"/>
      <c r="D302" s="41"/>
      <c r="E302" s="149"/>
      <c r="F302" s="149"/>
      <c r="G302" s="149"/>
      <c r="H302" s="149"/>
      <c r="I302" s="149"/>
      <c r="J302" s="149"/>
      <c r="K302" s="41"/>
      <c r="L302" s="41"/>
      <c r="M302" s="65"/>
      <c r="N302" s="41"/>
      <c r="O302" s="65"/>
      <c r="P302" s="41"/>
      <c r="Q302" s="41"/>
      <c r="R302" s="41"/>
      <c r="S302" s="41"/>
      <c r="T302" s="41"/>
      <c r="U302" s="41"/>
      <c r="V302" s="41"/>
      <c r="W302" s="41"/>
      <c r="X302" s="41"/>
      <c r="Y302" s="41"/>
      <c r="Z302" s="41"/>
    </row>
    <row r="303" spans="1:26" ht="15.75" customHeight="1">
      <c r="A303" s="41"/>
      <c r="B303" s="41"/>
      <c r="C303" s="41"/>
      <c r="D303" s="41"/>
      <c r="E303" s="149"/>
      <c r="F303" s="149"/>
      <c r="G303" s="149"/>
      <c r="H303" s="149"/>
      <c r="I303" s="149"/>
      <c r="J303" s="149"/>
      <c r="K303" s="41"/>
      <c r="L303" s="41"/>
      <c r="M303" s="65"/>
      <c r="N303" s="41"/>
      <c r="O303" s="65"/>
      <c r="P303" s="41"/>
      <c r="Q303" s="41"/>
      <c r="R303" s="41"/>
      <c r="S303" s="41"/>
      <c r="T303" s="41"/>
      <c r="U303" s="41"/>
      <c r="V303" s="41"/>
      <c r="W303" s="41"/>
      <c r="X303" s="41"/>
      <c r="Y303" s="41"/>
      <c r="Z303" s="41"/>
    </row>
    <row r="304" spans="1:26" ht="15.75" customHeight="1">
      <c r="A304" s="41"/>
      <c r="B304" s="41"/>
      <c r="C304" s="41"/>
      <c r="D304" s="41"/>
      <c r="E304" s="149"/>
      <c r="F304" s="149"/>
      <c r="G304" s="149"/>
      <c r="H304" s="149"/>
      <c r="I304" s="149"/>
      <c r="J304" s="149"/>
      <c r="K304" s="41"/>
      <c r="L304" s="41"/>
      <c r="M304" s="65"/>
      <c r="N304" s="41"/>
      <c r="O304" s="65"/>
      <c r="P304" s="41"/>
      <c r="Q304" s="41"/>
      <c r="R304" s="41"/>
      <c r="S304" s="41"/>
      <c r="T304" s="41"/>
      <c r="U304" s="41"/>
      <c r="V304" s="41"/>
      <c r="W304" s="41"/>
      <c r="X304" s="41"/>
      <c r="Y304" s="41"/>
      <c r="Z304" s="41"/>
    </row>
    <row r="305" spans="1:26" ht="15.75" customHeight="1">
      <c r="A305" s="41"/>
      <c r="B305" s="41"/>
      <c r="C305" s="41"/>
      <c r="D305" s="41"/>
      <c r="E305" s="149"/>
      <c r="F305" s="149"/>
      <c r="G305" s="149"/>
      <c r="H305" s="149"/>
      <c r="I305" s="149"/>
      <c r="J305" s="149"/>
      <c r="K305" s="41"/>
      <c r="L305" s="41"/>
      <c r="M305" s="65"/>
      <c r="N305" s="41"/>
      <c r="O305" s="65"/>
      <c r="P305" s="41"/>
      <c r="Q305" s="41"/>
      <c r="R305" s="41"/>
      <c r="S305" s="41"/>
      <c r="T305" s="41"/>
      <c r="U305" s="41"/>
      <c r="V305" s="41"/>
      <c r="W305" s="41"/>
      <c r="X305" s="41"/>
      <c r="Y305" s="41"/>
      <c r="Z305" s="41"/>
    </row>
    <row r="306" spans="1:26" ht="15.75" customHeight="1">
      <c r="A306" s="41"/>
      <c r="B306" s="41"/>
      <c r="C306" s="41"/>
      <c r="D306" s="41"/>
      <c r="E306" s="149"/>
      <c r="F306" s="149"/>
      <c r="G306" s="149"/>
      <c r="H306" s="149"/>
      <c r="I306" s="149"/>
      <c r="J306" s="149"/>
      <c r="K306" s="41"/>
      <c r="L306" s="41"/>
      <c r="M306" s="65"/>
      <c r="N306" s="41"/>
      <c r="O306" s="65"/>
      <c r="P306" s="41"/>
      <c r="Q306" s="41"/>
      <c r="R306" s="41"/>
      <c r="S306" s="41"/>
      <c r="T306" s="41"/>
      <c r="U306" s="41"/>
      <c r="V306" s="41"/>
      <c r="W306" s="41"/>
      <c r="X306" s="41"/>
      <c r="Y306" s="41"/>
      <c r="Z306" s="41"/>
    </row>
    <row r="307" spans="1:26" ht="15.75" customHeight="1">
      <c r="A307" s="41"/>
      <c r="B307" s="41"/>
      <c r="C307" s="41"/>
      <c r="D307" s="41"/>
      <c r="E307" s="149"/>
      <c r="F307" s="149"/>
      <c r="G307" s="149"/>
      <c r="H307" s="149"/>
      <c r="I307" s="149"/>
      <c r="J307" s="149"/>
      <c r="K307" s="41"/>
      <c r="L307" s="41"/>
      <c r="M307" s="65"/>
      <c r="N307" s="41"/>
      <c r="O307" s="65"/>
      <c r="P307" s="41"/>
      <c r="Q307" s="41"/>
      <c r="R307" s="41"/>
      <c r="S307" s="41"/>
      <c r="T307" s="41"/>
      <c r="U307" s="41"/>
      <c r="V307" s="41"/>
      <c r="W307" s="41"/>
      <c r="X307" s="41"/>
      <c r="Y307" s="41"/>
      <c r="Z307" s="41"/>
    </row>
    <row r="308" spans="1:26" ht="15.75" customHeight="1">
      <c r="A308" s="41"/>
      <c r="B308" s="41"/>
      <c r="C308" s="41"/>
      <c r="D308" s="41"/>
      <c r="E308" s="149"/>
      <c r="F308" s="149"/>
      <c r="G308" s="149"/>
      <c r="H308" s="149"/>
      <c r="I308" s="149"/>
      <c r="J308" s="149"/>
      <c r="K308" s="41"/>
      <c r="L308" s="41"/>
      <c r="M308" s="65"/>
      <c r="N308" s="41"/>
      <c r="O308" s="65"/>
      <c r="P308" s="41"/>
      <c r="Q308" s="41"/>
      <c r="R308" s="41"/>
      <c r="S308" s="41"/>
      <c r="T308" s="41"/>
      <c r="U308" s="41"/>
      <c r="V308" s="41"/>
      <c r="W308" s="41"/>
      <c r="X308" s="41"/>
      <c r="Y308" s="41"/>
      <c r="Z308" s="41"/>
    </row>
    <row r="309" spans="1:26" ht="15.75" customHeight="1">
      <c r="A309" s="41"/>
      <c r="B309" s="41"/>
      <c r="C309" s="41"/>
      <c r="D309" s="41"/>
      <c r="E309" s="149"/>
      <c r="F309" s="149"/>
      <c r="G309" s="149"/>
      <c r="H309" s="149"/>
      <c r="I309" s="149"/>
      <c r="J309" s="149"/>
      <c r="K309" s="41"/>
      <c r="L309" s="41"/>
      <c r="M309" s="65"/>
      <c r="N309" s="41"/>
      <c r="O309" s="65"/>
      <c r="P309" s="41"/>
      <c r="Q309" s="41"/>
      <c r="R309" s="41"/>
      <c r="S309" s="41"/>
      <c r="T309" s="41"/>
      <c r="U309" s="41"/>
      <c r="V309" s="41"/>
      <c r="W309" s="41"/>
      <c r="X309" s="41"/>
      <c r="Y309" s="41"/>
      <c r="Z309" s="41"/>
    </row>
    <row r="310" spans="1:26" ht="15.75" customHeight="1">
      <c r="A310" s="41"/>
      <c r="B310" s="41"/>
      <c r="C310" s="41"/>
      <c r="D310" s="41"/>
      <c r="E310" s="149"/>
      <c r="F310" s="149"/>
      <c r="G310" s="149"/>
      <c r="H310" s="149"/>
      <c r="I310" s="149"/>
      <c r="J310" s="149"/>
      <c r="K310" s="41"/>
      <c r="L310" s="41"/>
      <c r="M310" s="65"/>
      <c r="N310" s="41"/>
      <c r="O310" s="65"/>
      <c r="P310" s="41"/>
      <c r="Q310" s="41"/>
      <c r="R310" s="41"/>
      <c r="S310" s="41"/>
      <c r="T310" s="41"/>
      <c r="U310" s="41"/>
      <c r="V310" s="41"/>
      <c r="W310" s="41"/>
      <c r="X310" s="41"/>
      <c r="Y310" s="41"/>
      <c r="Z310" s="41"/>
    </row>
    <row r="311" spans="1:26" ht="15.75" customHeight="1">
      <c r="A311" s="41"/>
      <c r="B311" s="41"/>
      <c r="C311" s="41"/>
      <c r="D311" s="41"/>
      <c r="E311" s="149"/>
      <c r="F311" s="149"/>
      <c r="G311" s="149"/>
      <c r="H311" s="149"/>
      <c r="I311" s="149"/>
      <c r="J311" s="149"/>
      <c r="K311" s="41"/>
      <c r="L311" s="41"/>
      <c r="M311" s="65"/>
      <c r="N311" s="41"/>
      <c r="O311" s="65"/>
      <c r="P311" s="41"/>
      <c r="Q311" s="41"/>
      <c r="R311" s="41"/>
      <c r="S311" s="41"/>
      <c r="T311" s="41"/>
      <c r="U311" s="41"/>
      <c r="V311" s="41"/>
      <c r="W311" s="41"/>
      <c r="X311" s="41"/>
      <c r="Y311" s="41"/>
      <c r="Z311" s="41"/>
    </row>
    <row r="312" spans="1:26" ht="15.75" customHeight="1">
      <c r="A312" s="41"/>
      <c r="B312" s="41"/>
      <c r="C312" s="41"/>
      <c r="D312" s="41"/>
      <c r="E312" s="149"/>
      <c r="F312" s="149"/>
      <c r="G312" s="149"/>
      <c r="H312" s="149"/>
      <c r="I312" s="149"/>
      <c r="J312" s="149"/>
      <c r="K312" s="41"/>
      <c r="L312" s="41"/>
      <c r="M312" s="65"/>
      <c r="N312" s="41"/>
      <c r="O312" s="65"/>
      <c r="P312" s="41"/>
      <c r="Q312" s="41"/>
      <c r="R312" s="41"/>
      <c r="S312" s="41"/>
      <c r="T312" s="41"/>
      <c r="U312" s="41"/>
      <c r="V312" s="41"/>
      <c r="W312" s="41"/>
      <c r="X312" s="41"/>
      <c r="Y312" s="41"/>
      <c r="Z312" s="41"/>
    </row>
    <row r="313" spans="1:26" ht="15.75" customHeight="1">
      <c r="A313" s="41"/>
      <c r="B313" s="41"/>
      <c r="C313" s="41"/>
      <c r="D313" s="41"/>
      <c r="E313" s="149"/>
      <c r="F313" s="149"/>
      <c r="G313" s="149"/>
      <c r="H313" s="149"/>
      <c r="I313" s="149"/>
      <c r="J313" s="149"/>
      <c r="K313" s="41"/>
      <c r="L313" s="41"/>
      <c r="M313" s="65"/>
      <c r="N313" s="41"/>
      <c r="O313" s="65"/>
      <c r="P313" s="41"/>
      <c r="Q313" s="41"/>
      <c r="R313" s="41"/>
      <c r="S313" s="41"/>
      <c r="T313" s="41"/>
      <c r="U313" s="41"/>
      <c r="V313" s="41"/>
      <c r="W313" s="41"/>
      <c r="X313" s="41"/>
      <c r="Y313" s="41"/>
      <c r="Z313" s="41"/>
    </row>
    <row r="314" spans="1:26" ht="15.75" customHeight="1">
      <c r="A314" s="41"/>
      <c r="B314" s="41"/>
      <c r="C314" s="41"/>
      <c r="D314" s="41"/>
      <c r="E314" s="149"/>
      <c r="F314" s="149"/>
      <c r="G314" s="149"/>
      <c r="H314" s="149"/>
      <c r="I314" s="149"/>
      <c r="J314" s="149"/>
      <c r="K314" s="41"/>
      <c r="L314" s="41"/>
      <c r="M314" s="65"/>
      <c r="N314" s="41"/>
      <c r="O314" s="65"/>
      <c r="P314" s="41"/>
      <c r="Q314" s="41"/>
      <c r="R314" s="41"/>
      <c r="S314" s="41"/>
      <c r="T314" s="41"/>
      <c r="U314" s="41"/>
      <c r="V314" s="41"/>
      <c r="W314" s="41"/>
      <c r="X314" s="41"/>
      <c r="Y314" s="41"/>
      <c r="Z314" s="41"/>
    </row>
    <row r="315" spans="1:26" ht="15.75" customHeight="1">
      <c r="A315" s="41"/>
      <c r="B315" s="41"/>
      <c r="C315" s="41"/>
      <c r="D315" s="41"/>
      <c r="E315" s="149"/>
      <c r="F315" s="149"/>
      <c r="G315" s="149"/>
      <c r="H315" s="149"/>
      <c r="I315" s="149"/>
      <c r="J315" s="149"/>
      <c r="K315" s="41"/>
      <c r="L315" s="41"/>
      <c r="M315" s="65"/>
      <c r="N315" s="41"/>
      <c r="O315" s="65"/>
      <c r="P315" s="41"/>
      <c r="Q315" s="41"/>
      <c r="R315" s="41"/>
      <c r="S315" s="41"/>
      <c r="T315" s="41"/>
      <c r="U315" s="41"/>
      <c r="V315" s="41"/>
      <c r="W315" s="41"/>
      <c r="X315" s="41"/>
      <c r="Y315" s="41"/>
      <c r="Z315" s="41"/>
    </row>
    <row r="316" spans="1:26" ht="15.75" customHeight="1">
      <c r="A316" s="41"/>
      <c r="B316" s="41"/>
      <c r="C316" s="41"/>
      <c r="D316" s="41"/>
      <c r="E316" s="149"/>
      <c r="F316" s="149"/>
      <c r="G316" s="149"/>
      <c r="H316" s="149"/>
      <c r="I316" s="149"/>
      <c r="J316" s="149"/>
      <c r="K316" s="41"/>
      <c r="L316" s="41"/>
      <c r="M316" s="65"/>
      <c r="N316" s="41"/>
      <c r="O316" s="65"/>
      <c r="P316" s="41"/>
      <c r="Q316" s="41"/>
      <c r="R316" s="41"/>
      <c r="S316" s="41"/>
      <c r="T316" s="41"/>
      <c r="U316" s="41"/>
      <c r="V316" s="41"/>
      <c r="W316" s="41"/>
      <c r="X316" s="41"/>
      <c r="Y316" s="41"/>
      <c r="Z316" s="41"/>
    </row>
    <row r="317" spans="1:26" ht="15.75" customHeight="1">
      <c r="A317" s="41"/>
      <c r="B317" s="41"/>
      <c r="C317" s="41"/>
      <c r="D317" s="41"/>
      <c r="E317" s="149"/>
      <c r="F317" s="149"/>
      <c r="G317" s="149"/>
      <c r="H317" s="149"/>
      <c r="I317" s="149"/>
      <c r="J317" s="149"/>
      <c r="K317" s="41"/>
      <c r="L317" s="41"/>
      <c r="M317" s="65"/>
      <c r="N317" s="41"/>
      <c r="O317" s="65"/>
      <c r="P317" s="41"/>
      <c r="Q317" s="41"/>
      <c r="R317" s="41"/>
      <c r="S317" s="41"/>
      <c r="T317" s="41"/>
      <c r="U317" s="41"/>
      <c r="V317" s="41"/>
      <c r="W317" s="41"/>
      <c r="X317" s="41"/>
      <c r="Y317" s="41"/>
      <c r="Z317" s="41"/>
    </row>
    <row r="318" spans="1:26" ht="15.75" customHeight="1">
      <c r="A318" s="41"/>
      <c r="B318" s="41"/>
      <c r="C318" s="41"/>
      <c r="D318" s="41"/>
      <c r="E318" s="149"/>
      <c r="F318" s="149"/>
      <c r="G318" s="149"/>
      <c r="H318" s="149"/>
      <c r="I318" s="149"/>
      <c r="J318" s="149"/>
      <c r="K318" s="41"/>
      <c r="L318" s="41"/>
      <c r="M318" s="65"/>
      <c r="N318" s="41"/>
      <c r="O318" s="65"/>
      <c r="P318" s="41"/>
      <c r="Q318" s="41"/>
      <c r="R318" s="41"/>
      <c r="S318" s="41"/>
      <c r="T318" s="41"/>
      <c r="U318" s="41"/>
      <c r="V318" s="41"/>
      <c r="W318" s="41"/>
      <c r="X318" s="41"/>
      <c r="Y318" s="41"/>
      <c r="Z318" s="41"/>
    </row>
    <row r="319" spans="1:26" ht="15.75" customHeight="1">
      <c r="A319" s="41"/>
      <c r="B319" s="41"/>
      <c r="C319" s="41"/>
      <c r="D319" s="41"/>
      <c r="E319" s="149"/>
      <c r="F319" s="149"/>
      <c r="G319" s="149"/>
      <c r="H319" s="149"/>
      <c r="I319" s="149"/>
      <c r="J319" s="149"/>
      <c r="K319" s="41"/>
      <c r="L319" s="41"/>
      <c r="M319" s="65"/>
      <c r="N319" s="41"/>
      <c r="O319" s="65"/>
      <c r="P319" s="41"/>
      <c r="Q319" s="41"/>
      <c r="R319" s="41"/>
      <c r="S319" s="41"/>
      <c r="T319" s="41"/>
      <c r="U319" s="41"/>
      <c r="V319" s="41"/>
      <c r="W319" s="41"/>
      <c r="X319" s="41"/>
      <c r="Y319" s="41"/>
      <c r="Z319" s="41"/>
    </row>
    <row r="320" spans="1:26" ht="15.75" customHeight="1">
      <c r="A320" s="41"/>
      <c r="B320" s="41"/>
      <c r="C320" s="41"/>
      <c r="D320" s="41"/>
      <c r="E320" s="149"/>
      <c r="F320" s="149"/>
      <c r="G320" s="149"/>
      <c r="H320" s="149"/>
      <c r="I320" s="149"/>
      <c r="J320" s="149"/>
      <c r="K320" s="41"/>
      <c r="L320" s="41"/>
      <c r="M320" s="65"/>
      <c r="N320" s="41"/>
      <c r="O320" s="65"/>
      <c r="P320" s="41"/>
      <c r="Q320" s="41"/>
      <c r="R320" s="41"/>
      <c r="S320" s="41"/>
      <c r="T320" s="41"/>
      <c r="U320" s="41"/>
      <c r="V320" s="41"/>
      <c r="W320" s="41"/>
      <c r="X320" s="41"/>
      <c r="Y320" s="41"/>
      <c r="Z320" s="41"/>
    </row>
    <row r="321" spans="1:26" ht="15.75" customHeight="1">
      <c r="A321" s="41"/>
      <c r="B321" s="41"/>
      <c r="C321" s="41"/>
      <c r="D321" s="41"/>
      <c r="E321" s="149"/>
      <c r="F321" s="149"/>
      <c r="G321" s="149"/>
      <c r="H321" s="149"/>
      <c r="I321" s="149"/>
      <c r="J321" s="149"/>
      <c r="K321" s="41"/>
      <c r="L321" s="41"/>
      <c r="M321" s="65"/>
      <c r="N321" s="41"/>
      <c r="O321" s="65"/>
      <c r="P321" s="41"/>
      <c r="Q321" s="41"/>
      <c r="R321" s="41"/>
      <c r="S321" s="41"/>
      <c r="T321" s="41"/>
      <c r="U321" s="41"/>
      <c r="V321" s="41"/>
      <c r="W321" s="41"/>
      <c r="X321" s="41"/>
      <c r="Y321" s="41"/>
      <c r="Z321" s="41"/>
    </row>
    <row r="322" spans="1:26" ht="15.75" customHeight="1">
      <c r="A322" s="41"/>
      <c r="B322" s="41"/>
      <c r="C322" s="41"/>
      <c r="D322" s="41"/>
      <c r="E322" s="149"/>
      <c r="F322" s="149"/>
      <c r="G322" s="149"/>
      <c r="H322" s="149"/>
      <c r="I322" s="149"/>
      <c r="J322" s="149"/>
      <c r="K322" s="41"/>
      <c r="L322" s="41"/>
      <c r="M322" s="65"/>
      <c r="N322" s="41"/>
      <c r="O322" s="65"/>
      <c r="P322" s="41"/>
      <c r="Q322" s="41"/>
      <c r="R322" s="41"/>
      <c r="S322" s="41"/>
      <c r="T322" s="41"/>
      <c r="U322" s="41"/>
      <c r="V322" s="41"/>
      <c r="W322" s="41"/>
      <c r="X322" s="41"/>
      <c r="Y322" s="41"/>
      <c r="Z322" s="41"/>
    </row>
    <row r="323" spans="1:26" ht="15.75" customHeight="1">
      <c r="A323" s="41"/>
      <c r="B323" s="41"/>
      <c r="C323" s="41"/>
      <c r="D323" s="41"/>
      <c r="E323" s="149"/>
      <c r="F323" s="149"/>
      <c r="G323" s="149"/>
      <c r="H323" s="149"/>
      <c r="I323" s="149"/>
      <c r="J323" s="149"/>
      <c r="K323" s="41"/>
      <c r="L323" s="41"/>
      <c r="M323" s="65"/>
      <c r="N323" s="41"/>
      <c r="O323" s="65"/>
      <c r="P323" s="41"/>
      <c r="Q323" s="41"/>
      <c r="R323" s="41"/>
      <c r="S323" s="41"/>
      <c r="T323" s="41"/>
      <c r="U323" s="41"/>
      <c r="V323" s="41"/>
      <c r="W323" s="41"/>
      <c r="X323" s="41"/>
      <c r="Y323" s="41"/>
      <c r="Z323" s="41"/>
    </row>
    <row r="324" spans="1:26" ht="15.75" customHeight="1">
      <c r="A324" s="41"/>
      <c r="B324" s="41"/>
      <c r="C324" s="41"/>
      <c r="D324" s="41"/>
      <c r="E324" s="149"/>
      <c r="F324" s="149"/>
      <c r="G324" s="149"/>
      <c r="H324" s="149"/>
      <c r="I324" s="149"/>
      <c r="J324" s="149"/>
      <c r="K324" s="41"/>
      <c r="L324" s="41"/>
      <c r="M324" s="65"/>
      <c r="N324" s="41"/>
      <c r="O324" s="65"/>
      <c r="P324" s="41"/>
      <c r="Q324" s="41"/>
      <c r="R324" s="41"/>
      <c r="S324" s="41"/>
      <c r="T324" s="41"/>
      <c r="U324" s="41"/>
      <c r="V324" s="41"/>
      <c r="W324" s="41"/>
      <c r="X324" s="41"/>
      <c r="Y324" s="41"/>
      <c r="Z324" s="41"/>
    </row>
    <row r="325" spans="1:26" ht="15.75" customHeight="1">
      <c r="A325" s="41"/>
      <c r="B325" s="41"/>
      <c r="C325" s="41"/>
      <c r="D325" s="41"/>
      <c r="E325" s="149"/>
      <c r="F325" s="149"/>
      <c r="G325" s="149"/>
      <c r="H325" s="149"/>
      <c r="I325" s="149"/>
      <c r="J325" s="149"/>
      <c r="K325" s="41"/>
      <c r="L325" s="41"/>
      <c r="M325" s="65"/>
      <c r="N325" s="41"/>
      <c r="O325" s="65"/>
      <c r="P325" s="41"/>
      <c r="Q325" s="41"/>
      <c r="R325" s="41"/>
      <c r="S325" s="41"/>
      <c r="T325" s="41"/>
      <c r="U325" s="41"/>
      <c r="V325" s="41"/>
      <c r="W325" s="41"/>
      <c r="X325" s="41"/>
      <c r="Y325" s="41"/>
      <c r="Z325" s="41"/>
    </row>
    <row r="326" spans="1:26" ht="15.75" customHeight="1">
      <c r="A326" s="41"/>
      <c r="B326" s="41"/>
      <c r="C326" s="41"/>
      <c r="D326" s="41"/>
      <c r="E326" s="149"/>
      <c r="F326" s="149"/>
      <c r="G326" s="149"/>
      <c r="H326" s="149"/>
      <c r="I326" s="149"/>
      <c r="J326" s="149"/>
      <c r="K326" s="41"/>
      <c r="L326" s="41"/>
      <c r="M326" s="65"/>
      <c r="N326" s="41"/>
      <c r="O326" s="65"/>
      <c r="P326" s="41"/>
      <c r="Q326" s="41"/>
      <c r="R326" s="41"/>
      <c r="S326" s="41"/>
      <c r="T326" s="41"/>
      <c r="U326" s="41"/>
      <c r="V326" s="41"/>
      <c r="W326" s="41"/>
      <c r="X326" s="41"/>
      <c r="Y326" s="41"/>
      <c r="Z326" s="41"/>
    </row>
    <row r="327" spans="1:26" ht="15.75" customHeight="1">
      <c r="A327" s="41"/>
      <c r="B327" s="41"/>
      <c r="C327" s="41"/>
      <c r="D327" s="41"/>
      <c r="E327" s="149"/>
      <c r="F327" s="149"/>
      <c r="G327" s="149"/>
      <c r="H327" s="149"/>
      <c r="I327" s="149"/>
      <c r="J327" s="149"/>
      <c r="K327" s="41"/>
      <c r="L327" s="41"/>
      <c r="M327" s="65"/>
      <c r="N327" s="41"/>
      <c r="O327" s="65"/>
      <c r="P327" s="41"/>
      <c r="Q327" s="41"/>
      <c r="R327" s="41"/>
      <c r="S327" s="41"/>
      <c r="T327" s="41"/>
      <c r="U327" s="41"/>
      <c r="V327" s="41"/>
      <c r="W327" s="41"/>
      <c r="X327" s="41"/>
      <c r="Y327" s="41"/>
      <c r="Z327" s="41"/>
    </row>
    <row r="328" spans="1:26" ht="15.75" customHeight="1">
      <c r="A328" s="41"/>
      <c r="B328" s="41"/>
      <c r="C328" s="41"/>
      <c r="D328" s="41"/>
      <c r="E328" s="149"/>
      <c r="F328" s="149"/>
      <c r="G328" s="149"/>
      <c r="H328" s="149"/>
      <c r="I328" s="149"/>
      <c r="J328" s="149"/>
      <c r="K328" s="41"/>
      <c r="L328" s="41"/>
      <c r="M328" s="65"/>
      <c r="N328" s="41"/>
      <c r="O328" s="65"/>
      <c r="P328" s="41"/>
      <c r="Q328" s="41"/>
      <c r="R328" s="41"/>
      <c r="S328" s="41"/>
      <c r="T328" s="41"/>
      <c r="U328" s="41"/>
      <c r="V328" s="41"/>
      <c r="W328" s="41"/>
      <c r="X328" s="41"/>
      <c r="Y328" s="41"/>
      <c r="Z328" s="41"/>
    </row>
    <row r="329" spans="1:26" ht="15.75" customHeight="1">
      <c r="A329" s="41"/>
      <c r="B329" s="41"/>
      <c r="C329" s="41"/>
      <c r="D329" s="41"/>
      <c r="E329" s="149"/>
      <c r="F329" s="149"/>
      <c r="G329" s="149"/>
      <c r="H329" s="149"/>
      <c r="I329" s="149"/>
      <c r="J329" s="149"/>
      <c r="K329" s="41"/>
      <c r="L329" s="41"/>
      <c r="M329" s="65"/>
      <c r="N329" s="41"/>
      <c r="O329" s="65"/>
      <c r="P329" s="41"/>
      <c r="Q329" s="41"/>
      <c r="R329" s="41"/>
      <c r="S329" s="41"/>
      <c r="T329" s="41"/>
      <c r="U329" s="41"/>
      <c r="V329" s="41"/>
      <c r="W329" s="41"/>
      <c r="X329" s="41"/>
      <c r="Y329" s="41"/>
      <c r="Z329" s="41"/>
    </row>
    <row r="330" spans="1:26" ht="15.75" customHeight="1">
      <c r="A330" s="41"/>
      <c r="B330" s="41"/>
      <c r="C330" s="41"/>
      <c r="D330" s="41"/>
      <c r="E330" s="149"/>
      <c r="F330" s="149"/>
      <c r="G330" s="149"/>
      <c r="H330" s="149"/>
      <c r="I330" s="149"/>
      <c r="J330" s="149"/>
      <c r="K330" s="41"/>
      <c r="L330" s="41"/>
      <c r="M330" s="65"/>
      <c r="N330" s="41"/>
      <c r="O330" s="65"/>
      <c r="P330" s="41"/>
      <c r="Q330" s="41"/>
      <c r="R330" s="41"/>
      <c r="S330" s="41"/>
      <c r="T330" s="41"/>
      <c r="U330" s="41"/>
      <c r="V330" s="41"/>
      <c r="W330" s="41"/>
      <c r="X330" s="41"/>
      <c r="Y330" s="41"/>
      <c r="Z330" s="41"/>
    </row>
    <row r="331" spans="1:26" ht="15.75" customHeight="1">
      <c r="A331" s="41"/>
      <c r="B331" s="41"/>
      <c r="C331" s="41"/>
      <c r="D331" s="41"/>
      <c r="E331" s="149"/>
      <c r="F331" s="149"/>
      <c r="G331" s="149"/>
      <c r="H331" s="149"/>
      <c r="I331" s="149"/>
      <c r="J331" s="149"/>
      <c r="K331" s="41"/>
      <c r="L331" s="41"/>
      <c r="M331" s="65"/>
      <c r="N331" s="41"/>
      <c r="O331" s="65"/>
      <c r="P331" s="41"/>
      <c r="Q331" s="41"/>
      <c r="R331" s="41"/>
      <c r="S331" s="41"/>
      <c r="T331" s="41"/>
      <c r="U331" s="41"/>
      <c r="V331" s="41"/>
      <c r="W331" s="41"/>
      <c r="X331" s="41"/>
      <c r="Y331" s="41"/>
      <c r="Z331" s="41"/>
    </row>
    <row r="332" spans="1:26" ht="15.75" customHeight="1">
      <c r="A332" s="41"/>
      <c r="B332" s="41"/>
      <c r="C332" s="41"/>
      <c r="D332" s="41"/>
      <c r="E332" s="149"/>
      <c r="F332" s="149"/>
      <c r="G332" s="149"/>
      <c r="H332" s="149"/>
      <c r="I332" s="149"/>
      <c r="J332" s="149"/>
      <c r="K332" s="41"/>
      <c r="L332" s="41"/>
      <c r="M332" s="65"/>
      <c r="N332" s="41"/>
      <c r="O332" s="65"/>
      <c r="P332" s="41"/>
      <c r="Q332" s="41"/>
      <c r="R332" s="41"/>
      <c r="S332" s="41"/>
      <c r="T332" s="41"/>
      <c r="U332" s="41"/>
      <c r="V332" s="41"/>
      <c r="W332" s="41"/>
      <c r="X332" s="41"/>
      <c r="Y332" s="41"/>
      <c r="Z332" s="41"/>
    </row>
    <row r="333" spans="1:26" ht="15.75" customHeight="1">
      <c r="A333" s="41"/>
      <c r="B333" s="41"/>
      <c r="C333" s="41"/>
      <c r="D333" s="41"/>
      <c r="E333" s="149"/>
      <c r="F333" s="149"/>
      <c r="G333" s="149"/>
      <c r="H333" s="149"/>
      <c r="I333" s="149"/>
      <c r="J333" s="149"/>
      <c r="K333" s="41"/>
      <c r="L333" s="41"/>
      <c r="M333" s="65"/>
      <c r="N333" s="41"/>
      <c r="O333" s="65"/>
      <c r="P333" s="41"/>
      <c r="Q333" s="41"/>
      <c r="R333" s="41"/>
      <c r="S333" s="41"/>
      <c r="T333" s="41"/>
      <c r="U333" s="41"/>
      <c r="V333" s="41"/>
      <c r="W333" s="41"/>
      <c r="X333" s="41"/>
      <c r="Y333" s="41"/>
      <c r="Z333" s="41"/>
    </row>
    <row r="334" spans="1:26" ht="15.75" customHeight="1">
      <c r="A334" s="41"/>
      <c r="B334" s="41"/>
      <c r="C334" s="41"/>
      <c r="D334" s="41"/>
      <c r="E334" s="149"/>
      <c r="F334" s="149"/>
      <c r="G334" s="149"/>
      <c r="H334" s="149"/>
      <c r="I334" s="149"/>
      <c r="J334" s="149"/>
      <c r="K334" s="41"/>
      <c r="L334" s="41"/>
      <c r="M334" s="65"/>
      <c r="N334" s="41"/>
      <c r="O334" s="65"/>
      <c r="P334" s="41"/>
      <c r="Q334" s="41"/>
      <c r="R334" s="41"/>
      <c r="S334" s="41"/>
      <c r="T334" s="41"/>
      <c r="U334" s="41"/>
      <c r="V334" s="41"/>
      <c r="W334" s="41"/>
      <c r="X334" s="41"/>
      <c r="Y334" s="41"/>
      <c r="Z334" s="41"/>
    </row>
    <row r="335" spans="1:26" ht="15.75" customHeight="1">
      <c r="A335" s="41"/>
      <c r="B335" s="41"/>
      <c r="C335" s="41"/>
      <c r="D335" s="41"/>
      <c r="E335" s="149"/>
      <c r="F335" s="149"/>
      <c r="G335" s="149"/>
      <c r="H335" s="149"/>
      <c r="I335" s="149"/>
      <c r="J335" s="149"/>
      <c r="K335" s="41"/>
      <c r="L335" s="41"/>
      <c r="M335" s="65"/>
      <c r="N335" s="41"/>
      <c r="O335" s="65"/>
      <c r="P335" s="41"/>
      <c r="Q335" s="41"/>
      <c r="R335" s="41"/>
      <c r="S335" s="41"/>
      <c r="T335" s="41"/>
      <c r="U335" s="41"/>
      <c r="V335" s="41"/>
      <c r="W335" s="41"/>
      <c r="X335" s="41"/>
      <c r="Y335" s="41"/>
      <c r="Z335" s="41"/>
    </row>
    <row r="336" spans="1:26" ht="15.75" customHeight="1">
      <c r="A336" s="41"/>
      <c r="B336" s="41"/>
      <c r="C336" s="41"/>
      <c r="D336" s="41"/>
      <c r="E336" s="149"/>
      <c r="F336" s="149"/>
      <c r="G336" s="149"/>
      <c r="H336" s="149"/>
      <c r="I336" s="149"/>
      <c r="J336" s="149"/>
      <c r="K336" s="41"/>
      <c r="L336" s="41"/>
      <c r="M336" s="65"/>
      <c r="N336" s="41"/>
      <c r="O336" s="65"/>
      <c r="P336" s="41"/>
      <c r="Q336" s="41"/>
      <c r="R336" s="41"/>
      <c r="S336" s="41"/>
      <c r="T336" s="41"/>
      <c r="U336" s="41"/>
      <c r="V336" s="41"/>
      <c r="W336" s="41"/>
      <c r="X336" s="41"/>
      <c r="Y336" s="41"/>
      <c r="Z336" s="41"/>
    </row>
    <row r="337" spans="1:26" ht="15.75" customHeight="1">
      <c r="A337" s="41"/>
      <c r="B337" s="41"/>
      <c r="C337" s="41"/>
      <c r="D337" s="41"/>
      <c r="E337" s="149"/>
      <c r="F337" s="149"/>
      <c r="G337" s="149"/>
      <c r="H337" s="149"/>
      <c r="I337" s="149"/>
      <c r="J337" s="149"/>
      <c r="K337" s="41"/>
      <c r="L337" s="41"/>
      <c r="M337" s="65"/>
      <c r="N337" s="41"/>
      <c r="O337" s="65"/>
      <c r="P337" s="41"/>
      <c r="Q337" s="41"/>
      <c r="R337" s="41"/>
      <c r="S337" s="41"/>
      <c r="T337" s="41"/>
      <c r="U337" s="41"/>
      <c r="V337" s="41"/>
      <c r="W337" s="41"/>
      <c r="X337" s="41"/>
      <c r="Y337" s="41"/>
      <c r="Z337" s="41"/>
    </row>
    <row r="338" spans="1:26" ht="15.75" customHeight="1">
      <c r="A338" s="41"/>
      <c r="B338" s="41"/>
      <c r="C338" s="41"/>
      <c r="D338" s="41"/>
      <c r="E338" s="149"/>
      <c r="F338" s="149"/>
      <c r="G338" s="149"/>
      <c r="H338" s="149"/>
      <c r="I338" s="149"/>
      <c r="J338" s="149"/>
      <c r="K338" s="41"/>
      <c r="L338" s="41"/>
      <c r="M338" s="65"/>
      <c r="N338" s="41"/>
      <c r="O338" s="65"/>
      <c r="P338" s="41"/>
      <c r="Q338" s="41"/>
      <c r="R338" s="41"/>
      <c r="S338" s="41"/>
      <c r="T338" s="41"/>
      <c r="U338" s="41"/>
      <c r="V338" s="41"/>
      <c r="W338" s="41"/>
      <c r="X338" s="41"/>
      <c r="Y338" s="41"/>
      <c r="Z338" s="41"/>
    </row>
    <row r="339" spans="1:26" ht="15.75" customHeight="1">
      <c r="A339" s="41"/>
      <c r="B339" s="41"/>
      <c r="C339" s="41"/>
      <c r="D339" s="41"/>
      <c r="E339" s="149"/>
      <c r="F339" s="149"/>
      <c r="G339" s="149"/>
      <c r="H339" s="149"/>
      <c r="I339" s="149"/>
      <c r="J339" s="149"/>
      <c r="K339" s="41"/>
      <c r="L339" s="41"/>
      <c r="M339" s="65"/>
      <c r="N339" s="41"/>
      <c r="O339" s="65"/>
      <c r="P339" s="41"/>
      <c r="Q339" s="41"/>
      <c r="R339" s="41"/>
      <c r="S339" s="41"/>
      <c r="T339" s="41"/>
      <c r="U339" s="41"/>
      <c r="V339" s="41"/>
      <c r="W339" s="41"/>
      <c r="X339" s="41"/>
      <c r="Y339" s="41"/>
      <c r="Z339" s="41"/>
    </row>
    <row r="340" spans="1:26" ht="15.75" customHeight="1">
      <c r="A340" s="41"/>
      <c r="B340" s="41"/>
      <c r="C340" s="41"/>
      <c r="D340" s="41"/>
      <c r="E340" s="149"/>
      <c r="F340" s="149"/>
      <c r="G340" s="149"/>
      <c r="H340" s="149"/>
      <c r="I340" s="149"/>
      <c r="J340" s="149"/>
      <c r="K340" s="41"/>
      <c r="L340" s="41"/>
      <c r="M340" s="65"/>
      <c r="N340" s="41"/>
      <c r="O340" s="65"/>
      <c r="P340" s="41"/>
      <c r="Q340" s="41"/>
      <c r="R340" s="41"/>
      <c r="S340" s="41"/>
      <c r="T340" s="41"/>
      <c r="U340" s="41"/>
      <c r="V340" s="41"/>
      <c r="W340" s="41"/>
      <c r="X340" s="41"/>
      <c r="Y340" s="41"/>
      <c r="Z340" s="41"/>
    </row>
    <row r="341" spans="1:26" ht="15.75" customHeight="1">
      <c r="A341" s="41"/>
      <c r="B341" s="41"/>
      <c r="C341" s="41"/>
      <c r="D341" s="41"/>
      <c r="E341" s="149"/>
      <c r="F341" s="149"/>
      <c r="G341" s="149"/>
      <c r="H341" s="149"/>
      <c r="I341" s="149"/>
      <c r="J341" s="149"/>
      <c r="K341" s="41"/>
      <c r="L341" s="41"/>
      <c r="M341" s="65"/>
      <c r="N341" s="41"/>
      <c r="O341" s="65"/>
      <c r="P341" s="41"/>
      <c r="Q341" s="41"/>
      <c r="R341" s="41"/>
      <c r="S341" s="41"/>
      <c r="T341" s="41"/>
      <c r="U341" s="41"/>
      <c r="V341" s="41"/>
      <c r="W341" s="41"/>
      <c r="X341" s="41"/>
      <c r="Y341" s="41"/>
      <c r="Z341" s="41"/>
    </row>
    <row r="342" spans="1:26" ht="15.75" customHeight="1">
      <c r="A342" s="41"/>
      <c r="B342" s="41"/>
      <c r="C342" s="41"/>
      <c r="D342" s="41"/>
      <c r="E342" s="149"/>
      <c r="F342" s="149"/>
      <c r="G342" s="149"/>
      <c r="H342" s="149"/>
      <c r="I342" s="149"/>
      <c r="J342" s="149"/>
      <c r="K342" s="41"/>
      <c r="L342" s="41"/>
      <c r="M342" s="65"/>
      <c r="N342" s="41"/>
      <c r="O342" s="65"/>
      <c r="P342" s="41"/>
      <c r="Q342" s="41"/>
      <c r="R342" s="41"/>
      <c r="S342" s="41"/>
      <c r="T342" s="41"/>
      <c r="U342" s="41"/>
      <c r="V342" s="41"/>
      <c r="W342" s="41"/>
      <c r="X342" s="41"/>
      <c r="Y342" s="41"/>
      <c r="Z342" s="41"/>
    </row>
    <row r="343" spans="1:26" ht="15.75" customHeight="1">
      <c r="A343" s="41"/>
      <c r="B343" s="41"/>
      <c r="C343" s="41"/>
      <c r="D343" s="41"/>
      <c r="E343" s="149"/>
      <c r="F343" s="149"/>
      <c r="G343" s="149"/>
      <c r="H343" s="149"/>
      <c r="I343" s="149"/>
      <c r="J343" s="149"/>
      <c r="K343" s="41"/>
      <c r="L343" s="41"/>
      <c r="M343" s="65"/>
      <c r="N343" s="41"/>
      <c r="O343" s="65"/>
      <c r="P343" s="41"/>
      <c r="Q343" s="41"/>
      <c r="R343" s="41"/>
      <c r="S343" s="41"/>
      <c r="T343" s="41"/>
      <c r="U343" s="41"/>
      <c r="V343" s="41"/>
      <c r="W343" s="41"/>
      <c r="X343" s="41"/>
      <c r="Y343" s="41"/>
      <c r="Z343" s="41"/>
    </row>
    <row r="344" spans="1:26" ht="15.75" customHeight="1">
      <c r="A344" s="41"/>
      <c r="B344" s="41"/>
      <c r="C344" s="41"/>
      <c r="D344" s="41"/>
      <c r="E344" s="149"/>
      <c r="F344" s="149"/>
      <c r="G344" s="149"/>
      <c r="H344" s="149"/>
      <c r="I344" s="149"/>
      <c r="J344" s="149"/>
      <c r="K344" s="41"/>
      <c r="L344" s="41"/>
      <c r="M344" s="65"/>
      <c r="N344" s="41"/>
      <c r="O344" s="65"/>
      <c r="P344" s="41"/>
      <c r="Q344" s="41"/>
      <c r="R344" s="41"/>
      <c r="S344" s="41"/>
      <c r="T344" s="41"/>
      <c r="U344" s="41"/>
      <c r="V344" s="41"/>
      <c r="W344" s="41"/>
      <c r="X344" s="41"/>
      <c r="Y344" s="41"/>
      <c r="Z344" s="41"/>
    </row>
    <row r="345" spans="1:26" ht="15.75" customHeight="1">
      <c r="A345" s="41"/>
      <c r="B345" s="41"/>
      <c r="C345" s="41"/>
      <c r="D345" s="41"/>
      <c r="E345" s="149"/>
      <c r="F345" s="149"/>
      <c r="G345" s="149"/>
      <c r="H345" s="149"/>
      <c r="I345" s="149"/>
      <c r="J345" s="149"/>
      <c r="K345" s="41"/>
      <c r="L345" s="41"/>
      <c r="M345" s="65"/>
      <c r="N345" s="41"/>
      <c r="O345" s="65"/>
      <c r="P345" s="41"/>
      <c r="Q345" s="41"/>
      <c r="R345" s="41"/>
      <c r="S345" s="41"/>
      <c r="T345" s="41"/>
      <c r="U345" s="41"/>
      <c r="V345" s="41"/>
      <c r="W345" s="41"/>
      <c r="X345" s="41"/>
      <c r="Y345" s="41"/>
      <c r="Z345" s="41"/>
    </row>
    <row r="346" spans="1:26" ht="15.75" customHeight="1">
      <c r="A346" s="41"/>
      <c r="B346" s="41"/>
      <c r="C346" s="41"/>
      <c r="D346" s="41"/>
      <c r="E346" s="149"/>
      <c r="F346" s="149"/>
      <c r="G346" s="149"/>
      <c r="H346" s="149"/>
      <c r="I346" s="149"/>
      <c r="J346" s="149"/>
      <c r="K346" s="41"/>
      <c r="L346" s="41"/>
      <c r="M346" s="65"/>
      <c r="N346" s="41"/>
      <c r="O346" s="65"/>
      <c r="P346" s="41"/>
      <c r="Q346" s="41"/>
      <c r="R346" s="41"/>
      <c r="S346" s="41"/>
      <c r="T346" s="41"/>
      <c r="U346" s="41"/>
      <c r="V346" s="41"/>
      <c r="W346" s="41"/>
      <c r="X346" s="41"/>
      <c r="Y346" s="41"/>
      <c r="Z346" s="41"/>
    </row>
    <row r="347" spans="1:26" ht="15.75" customHeight="1">
      <c r="A347" s="41"/>
      <c r="B347" s="41"/>
      <c r="C347" s="41"/>
      <c r="D347" s="41"/>
      <c r="E347" s="149"/>
      <c r="F347" s="149"/>
      <c r="G347" s="149"/>
      <c r="H347" s="149"/>
      <c r="I347" s="149"/>
      <c r="J347" s="149"/>
      <c r="K347" s="41"/>
      <c r="L347" s="41"/>
      <c r="M347" s="65"/>
      <c r="N347" s="41"/>
      <c r="O347" s="65"/>
      <c r="P347" s="41"/>
      <c r="Q347" s="41"/>
      <c r="R347" s="41"/>
      <c r="S347" s="41"/>
      <c r="T347" s="41"/>
      <c r="U347" s="41"/>
      <c r="V347" s="41"/>
      <c r="W347" s="41"/>
      <c r="X347" s="41"/>
      <c r="Y347" s="41"/>
      <c r="Z347" s="41"/>
    </row>
    <row r="348" spans="1:26" ht="15.75" customHeight="1">
      <c r="A348" s="41"/>
      <c r="B348" s="41"/>
      <c r="C348" s="41"/>
      <c r="D348" s="41"/>
      <c r="E348" s="149"/>
      <c r="F348" s="149"/>
      <c r="G348" s="149"/>
      <c r="H348" s="149"/>
      <c r="I348" s="149"/>
      <c r="J348" s="149"/>
      <c r="K348" s="41"/>
      <c r="L348" s="41"/>
      <c r="M348" s="65"/>
      <c r="N348" s="41"/>
      <c r="O348" s="65"/>
      <c r="P348" s="41"/>
      <c r="Q348" s="41"/>
      <c r="R348" s="41"/>
      <c r="S348" s="41"/>
      <c r="T348" s="41"/>
      <c r="U348" s="41"/>
      <c r="V348" s="41"/>
      <c r="W348" s="41"/>
      <c r="X348" s="41"/>
      <c r="Y348" s="41"/>
      <c r="Z348" s="41"/>
    </row>
    <row r="349" spans="1:26" ht="15.75" customHeight="1">
      <c r="A349" s="41"/>
      <c r="B349" s="41"/>
      <c r="C349" s="41"/>
      <c r="D349" s="41"/>
      <c r="E349" s="149"/>
      <c r="F349" s="149"/>
      <c r="G349" s="149"/>
      <c r="H349" s="149"/>
      <c r="I349" s="149"/>
      <c r="J349" s="149"/>
      <c r="K349" s="41"/>
      <c r="L349" s="41"/>
      <c r="M349" s="65"/>
      <c r="N349" s="41"/>
      <c r="O349" s="65"/>
      <c r="P349" s="41"/>
      <c r="Q349" s="41"/>
      <c r="R349" s="41"/>
      <c r="S349" s="41"/>
      <c r="T349" s="41"/>
      <c r="U349" s="41"/>
      <c r="V349" s="41"/>
      <c r="W349" s="41"/>
      <c r="X349" s="41"/>
      <c r="Y349" s="41"/>
      <c r="Z349" s="41"/>
    </row>
    <row r="350" spans="1:26" ht="15.75" customHeight="1">
      <c r="A350" s="41"/>
      <c r="B350" s="41"/>
      <c r="C350" s="41"/>
      <c r="D350" s="41"/>
      <c r="E350" s="149"/>
      <c r="F350" s="149"/>
      <c r="G350" s="149"/>
      <c r="H350" s="149"/>
      <c r="I350" s="149"/>
      <c r="J350" s="149"/>
      <c r="K350" s="41"/>
      <c r="L350" s="41"/>
      <c r="M350" s="65"/>
      <c r="N350" s="41"/>
      <c r="O350" s="65"/>
      <c r="P350" s="41"/>
      <c r="Q350" s="41"/>
      <c r="R350" s="41"/>
      <c r="S350" s="41"/>
      <c r="T350" s="41"/>
      <c r="U350" s="41"/>
      <c r="V350" s="41"/>
      <c r="W350" s="41"/>
      <c r="X350" s="41"/>
      <c r="Y350" s="41"/>
      <c r="Z350" s="41"/>
    </row>
    <row r="351" spans="1:26" ht="15.75" customHeight="1">
      <c r="A351" s="41"/>
      <c r="B351" s="41"/>
      <c r="C351" s="41"/>
      <c r="D351" s="41"/>
      <c r="E351" s="149"/>
      <c r="F351" s="149"/>
      <c r="G351" s="149"/>
      <c r="H351" s="149"/>
      <c r="I351" s="149"/>
      <c r="J351" s="149"/>
      <c r="K351" s="41"/>
      <c r="L351" s="41"/>
      <c r="M351" s="65"/>
      <c r="N351" s="41"/>
      <c r="O351" s="65"/>
      <c r="P351" s="41"/>
      <c r="Q351" s="41"/>
      <c r="R351" s="41"/>
      <c r="S351" s="41"/>
      <c r="T351" s="41"/>
      <c r="U351" s="41"/>
      <c r="V351" s="41"/>
      <c r="W351" s="41"/>
      <c r="X351" s="41"/>
      <c r="Y351" s="41"/>
      <c r="Z351" s="41"/>
    </row>
    <row r="352" spans="1:26" ht="15.75" customHeight="1">
      <c r="A352" s="41"/>
      <c r="B352" s="41"/>
      <c r="C352" s="41"/>
      <c r="D352" s="41"/>
      <c r="E352" s="149"/>
      <c r="F352" s="149"/>
      <c r="G352" s="149"/>
      <c r="H352" s="149"/>
      <c r="I352" s="149"/>
      <c r="J352" s="149"/>
      <c r="K352" s="41"/>
      <c r="L352" s="41"/>
      <c r="M352" s="65"/>
      <c r="N352" s="41"/>
      <c r="O352" s="65"/>
      <c r="P352" s="41"/>
      <c r="Q352" s="41"/>
      <c r="R352" s="41"/>
      <c r="S352" s="41"/>
      <c r="T352" s="41"/>
      <c r="U352" s="41"/>
      <c r="V352" s="41"/>
      <c r="W352" s="41"/>
      <c r="X352" s="41"/>
      <c r="Y352" s="41"/>
      <c r="Z352" s="41"/>
    </row>
    <row r="353" spans="1:26" ht="15.75" customHeight="1">
      <c r="A353" s="41"/>
      <c r="B353" s="41"/>
      <c r="C353" s="41"/>
      <c r="D353" s="41"/>
      <c r="E353" s="149"/>
      <c r="F353" s="149"/>
      <c r="G353" s="149"/>
      <c r="H353" s="149"/>
      <c r="I353" s="149"/>
      <c r="J353" s="149"/>
      <c r="K353" s="41"/>
      <c r="L353" s="41"/>
      <c r="M353" s="65"/>
      <c r="N353" s="41"/>
      <c r="O353" s="65"/>
      <c r="P353" s="41"/>
      <c r="Q353" s="41"/>
      <c r="R353" s="41"/>
      <c r="S353" s="41"/>
      <c r="T353" s="41"/>
      <c r="U353" s="41"/>
      <c r="V353" s="41"/>
      <c r="W353" s="41"/>
      <c r="X353" s="41"/>
      <c r="Y353" s="41"/>
      <c r="Z353" s="41"/>
    </row>
    <row r="354" spans="1:26" ht="15.75" customHeight="1">
      <c r="A354" s="41"/>
      <c r="B354" s="41"/>
      <c r="C354" s="41"/>
      <c r="D354" s="41"/>
      <c r="E354" s="149"/>
      <c r="F354" s="149"/>
      <c r="G354" s="149"/>
      <c r="H354" s="149"/>
      <c r="I354" s="149"/>
      <c r="J354" s="149"/>
      <c r="K354" s="41"/>
      <c r="L354" s="41"/>
      <c r="M354" s="65"/>
      <c r="N354" s="41"/>
      <c r="O354" s="65"/>
      <c r="P354" s="41"/>
      <c r="Q354" s="41"/>
      <c r="R354" s="41"/>
      <c r="S354" s="41"/>
      <c r="T354" s="41"/>
      <c r="U354" s="41"/>
      <c r="V354" s="41"/>
      <c r="W354" s="41"/>
      <c r="X354" s="41"/>
      <c r="Y354" s="41"/>
      <c r="Z354" s="41"/>
    </row>
    <row r="355" spans="1:26" ht="15.75" customHeight="1">
      <c r="A355" s="41"/>
      <c r="B355" s="41"/>
      <c r="C355" s="41"/>
      <c r="D355" s="41"/>
      <c r="E355" s="149"/>
      <c r="F355" s="149"/>
      <c r="G355" s="149"/>
      <c r="H355" s="149"/>
      <c r="I355" s="149"/>
      <c r="J355" s="149"/>
      <c r="K355" s="41"/>
      <c r="L355" s="41"/>
      <c r="M355" s="65"/>
      <c r="N355" s="41"/>
      <c r="O355" s="65"/>
      <c r="P355" s="41"/>
      <c r="Q355" s="41"/>
      <c r="R355" s="41"/>
      <c r="S355" s="41"/>
      <c r="T355" s="41"/>
      <c r="U355" s="41"/>
      <c r="V355" s="41"/>
      <c r="W355" s="41"/>
      <c r="X355" s="41"/>
      <c r="Y355" s="41"/>
      <c r="Z355" s="41"/>
    </row>
    <row r="356" spans="1:26" ht="15.75" customHeight="1">
      <c r="A356" s="41"/>
      <c r="B356" s="41"/>
      <c r="C356" s="41"/>
      <c r="D356" s="41"/>
      <c r="E356" s="149"/>
      <c r="F356" s="149"/>
      <c r="G356" s="149"/>
      <c r="H356" s="149"/>
      <c r="I356" s="149"/>
      <c r="J356" s="149"/>
      <c r="K356" s="41"/>
      <c r="L356" s="41"/>
      <c r="M356" s="65"/>
      <c r="N356" s="41"/>
      <c r="O356" s="65"/>
      <c r="P356" s="41"/>
      <c r="Q356" s="41"/>
      <c r="R356" s="41"/>
      <c r="S356" s="41"/>
      <c r="T356" s="41"/>
      <c r="U356" s="41"/>
      <c r="V356" s="41"/>
      <c r="W356" s="41"/>
      <c r="X356" s="41"/>
      <c r="Y356" s="41"/>
      <c r="Z356" s="41"/>
    </row>
    <row r="357" spans="1:26" ht="15.75" customHeight="1">
      <c r="A357" s="41"/>
      <c r="B357" s="41"/>
      <c r="C357" s="41"/>
      <c r="D357" s="41"/>
      <c r="E357" s="149"/>
      <c r="F357" s="149"/>
      <c r="G357" s="149"/>
      <c r="H357" s="149"/>
      <c r="I357" s="149"/>
      <c r="J357" s="149"/>
      <c r="K357" s="41"/>
      <c r="L357" s="41"/>
      <c r="M357" s="65"/>
      <c r="N357" s="41"/>
      <c r="O357" s="65"/>
      <c r="P357" s="41"/>
      <c r="Q357" s="41"/>
      <c r="R357" s="41"/>
      <c r="S357" s="41"/>
      <c r="T357" s="41"/>
      <c r="U357" s="41"/>
      <c r="V357" s="41"/>
      <c r="W357" s="41"/>
      <c r="X357" s="41"/>
      <c r="Y357" s="41"/>
      <c r="Z357" s="41"/>
    </row>
    <row r="358" spans="1:26" ht="15.75" customHeight="1">
      <c r="A358" s="41"/>
      <c r="B358" s="41"/>
      <c r="C358" s="41"/>
      <c r="D358" s="41"/>
      <c r="E358" s="149"/>
      <c r="F358" s="149"/>
      <c r="G358" s="149"/>
      <c r="H358" s="149"/>
      <c r="I358" s="149"/>
      <c r="J358" s="149"/>
      <c r="K358" s="41"/>
      <c r="L358" s="41"/>
      <c r="M358" s="65"/>
      <c r="N358" s="41"/>
      <c r="O358" s="65"/>
      <c r="P358" s="41"/>
      <c r="Q358" s="41"/>
      <c r="R358" s="41"/>
      <c r="S358" s="41"/>
      <c r="T358" s="41"/>
      <c r="U358" s="41"/>
      <c r="V358" s="41"/>
      <c r="W358" s="41"/>
      <c r="X358" s="41"/>
      <c r="Y358" s="41"/>
      <c r="Z358" s="41"/>
    </row>
    <row r="359" spans="1:26" ht="15.75" customHeight="1">
      <c r="A359" s="41"/>
      <c r="B359" s="41"/>
      <c r="C359" s="41"/>
      <c r="D359" s="41"/>
      <c r="E359" s="149"/>
      <c r="F359" s="149"/>
      <c r="G359" s="149"/>
      <c r="H359" s="149"/>
      <c r="I359" s="149"/>
      <c r="J359" s="149"/>
      <c r="K359" s="41"/>
      <c r="L359" s="41"/>
      <c r="M359" s="65"/>
      <c r="N359" s="41"/>
      <c r="O359" s="65"/>
      <c r="P359" s="41"/>
      <c r="Q359" s="41"/>
      <c r="R359" s="41"/>
      <c r="S359" s="41"/>
      <c r="T359" s="41"/>
      <c r="U359" s="41"/>
      <c r="V359" s="41"/>
      <c r="W359" s="41"/>
      <c r="X359" s="41"/>
      <c r="Y359" s="41"/>
      <c r="Z359" s="41"/>
    </row>
    <row r="360" spans="1:26" ht="15.75" customHeight="1">
      <c r="A360" s="41"/>
      <c r="B360" s="41"/>
      <c r="C360" s="41"/>
      <c r="D360" s="41"/>
      <c r="E360" s="149"/>
      <c r="F360" s="149"/>
      <c r="G360" s="149"/>
      <c r="H360" s="149"/>
      <c r="I360" s="149"/>
      <c r="J360" s="149"/>
      <c r="K360" s="41"/>
      <c r="L360" s="41"/>
      <c r="M360" s="65"/>
      <c r="N360" s="41"/>
      <c r="O360" s="65"/>
      <c r="P360" s="41"/>
      <c r="Q360" s="41"/>
      <c r="R360" s="41"/>
      <c r="S360" s="41"/>
      <c r="T360" s="41"/>
      <c r="U360" s="41"/>
      <c r="V360" s="41"/>
      <c r="W360" s="41"/>
      <c r="X360" s="41"/>
      <c r="Y360" s="41"/>
      <c r="Z360" s="41"/>
    </row>
    <row r="361" spans="1:26" ht="15.75" customHeight="1">
      <c r="A361" s="41"/>
      <c r="B361" s="41"/>
      <c r="C361" s="41"/>
      <c r="D361" s="41"/>
      <c r="E361" s="149"/>
      <c r="F361" s="149"/>
      <c r="G361" s="149"/>
      <c r="H361" s="149"/>
      <c r="I361" s="149"/>
      <c r="J361" s="149"/>
      <c r="K361" s="41"/>
      <c r="L361" s="41"/>
      <c r="M361" s="65"/>
      <c r="N361" s="41"/>
      <c r="O361" s="65"/>
      <c r="P361" s="41"/>
      <c r="Q361" s="41"/>
      <c r="R361" s="41"/>
      <c r="S361" s="41"/>
      <c r="T361" s="41"/>
      <c r="U361" s="41"/>
      <c r="V361" s="41"/>
      <c r="W361" s="41"/>
      <c r="X361" s="41"/>
      <c r="Y361" s="41"/>
      <c r="Z361" s="41"/>
    </row>
    <row r="362" spans="1:26" ht="15.75" customHeight="1">
      <c r="A362" s="41"/>
      <c r="B362" s="41"/>
      <c r="C362" s="41"/>
      <c r="D362" s="41"/>
      <c r="E362" s="149"/>
      <c r="F362" s="149"/>
      <c r="G362" s="149"/>
      <c r="H362" s="149"/>
      <c r="I362" s="149"/>
      <c r="J362" s="149"/>
      <c r="K362" s="41"/>
      <c r="L362" s="41"/>
      <c r="M362" s="65"/>
      <c r="N362" s="41"/>
      <c r="O362" s="65"/>
      <c r="P362" s="41"/>
      <c r="Q362" s="41"/>
      <c r="R362" s="41"/>
      <c r="S362" s="41"/>
      <c r="T362" s="41"/>
      <c r="U362" s="41"/>
      <c r="V362" s="41"/>
      <c r="W362" s="41"/>
      <c r="X362" s="41"/>
      <c r="Y362" s="41"/>
      <c r="Z362" s="41"/>
    </row>
    <row r="363" spans="1:26" ht="15.75" customHeight="1">
      <c r="A363" s="41"/>
      <c r="B363" s="41"/>
      <c r="C363" s="41"/>
      <c r="D363" s="41"/>
      <c r="E363" s="149"/>
      <c r="F363" s="149"/>
      <c r="G363" s="149"/>
      <c r="H363" s="149"/>
      <c r="I363" s="149"/>
      <c r="J363" s="149"/>
      <c r="K363" s="41"/>
      <c r="L363" s="41"/>
      <c r="M363" s="65"/>
      <c r="N363" s="41"/>
      <c r="O363" s="65"/>
      <c r="P363" s="41"/>
      <c r="Q363" s="41"/>
      <c r="R363" s="41"/>
      <c r="S363" s="41"/>
      <c r="T363" s="41"/>
      <c r="U363" s="41"/>
      <c r="V363" s="41"/>
      <c r="W363" s="41"/>
      <c r="X363" s="41"/>
      <c r="Y363" s="41"/>
      <c r="Z363" s="41"/>
    </row>
    <row r="364" spans="1:26" ht="15.75" customHeight="1">
      <c r="A364" s="41"/>
      <c r="B364" s="41"/>
      <c r="C364" s="41"/>
      <c r="D364" s="41"/>
      <c r="E364" s="149"/>
      <c r="F364" s="149"/>
      <c r="G364" s="149"/>
      <c r="H364" s="149"/>
      <c r="I364" s="149"/>
      <c r="J364" s="149"/>
      <c r="K364" s="41"/>
      <c r="L364" s="41"/>
      <c r="M364" s="65"/>
      <c r="N364" s="41"/>
      <c r="O364" s="65"/>
      <c r="P364" s="41"/>
      <c r="Q364" s="41"/>
      <c r="R364" s="41"/>
      <c r="S364" s="41"/>
      <c r="T364" s="41"/>
      <c r="U364" s="41"/>
      <c r="V364" s="41"/>
      <c r="W364" s="41"/>
      <c r="X364" s="41"/>
      <c r="Y364" s="41"/>
      <c r="Z364" s="41"/>
    </row>
    <row r="365" spans="1:26" ht="15.75" customHeight="1">
      <c r="A365" s="41"/>
      <c r="B365" s="41"/>
      <c r="C365" s="41"/>
      <c r="D365" s="41"/>
      <c r="E365" s="149"/>
      <c r="F365" s="149"/>
      <c r="G365" s="149"/>
      <c r="H365" s="149"/>
      <c r="I365" s="149"/>
      <c r="J365" s="149"/>
      <c r="K365" s="41"/>
      <c r="L365" s="41"/>
      <c r="M365" s="65"/>
      <c r="N365" s="41"/>
      <c r="O365" s="65"/>
      <c r="P365" s="41"/>
      <c r="Q365" s="41"/>
      <c r="R365" s="41"/>
      <c r="S365" s="41"/>
      <c r="T365" s="41"/>
      <c r="U365" s="41"/>
      <c r="V365" s="41"/>
      <c r="W365" s="41"/>
      <c r="X365" s="41"/>
      <c r="Y365" s="41"/>
      <c r="Z365" s="41"/>
    </row>
    <row r="366" spans="1:26" ht="15.75" customHeight="1">
      <c r="A366" s="41"/>
      <c r="B366" s="41"/>
      <c r="C366" s="41"/>
      <c r="D366" s="41"/>
      <c r="E366" s="149"/>
      <c r="F366" s="149"/>
      <c r="G366" s="149"/>
      <c r="H366" s="149"/>
      <c r="I366" s="149"/>
      <c r="J366" s="149"/>
      <c r="K366" s="41"/>
      <c r="L366" s="41"/>
      <c r="M366" s="65"/>
      <c r="N366" s="41"/>
      <c r="O366" s="65"/>
      <c r="P366" s="41"/>
      <c r="Q366" s="41"/>
      <c r="R366" s="41"/>
      <c r="S366" s="41"/>
      <c r="T366" s="41"/>
      <c r="U366" s="41"/>
      <c r="V366" s="41"/>
      <c r="W366" s="41"/>
      <c r="X366" s="41"/>
      <c r="Y366" s="41"/>
      <c r="Z366" s="41"/>
    </row>
    <row r="367" spans="1:26" ht="15.75" customHeight="1">
      <c r="A367" s="41"/>
      <c r="B367" s="41"/>
      <c r="C367" s="41"/>
      <c r="D367" s="41"/>
      <c r="E367" s="149"/>
      <c r="F367" s="149"/>
      <c r="G367" s="149"/>
      <c r="H367" s="149"/>
      <c r="I367" s="149"/>
      <c r="J367" s="149"/>
      <c r="K367" s="41"/>
      <c r="L367" s="41"/>
      <c r="M367" s="65"/>
      <c r="N367" s="41"/>
      <c r="O367" s="65"/>
      <c r="P367" s="41"/>
      <c r="Q367" s="41"/>
      <c r="R367" s="41"/>
      <c r="S367" s="41"/>
      <c r="T367" s="41"/>
      <c r="U367" s="41"/>
      <c r="V367" s="41"/>
      <c r="W367" s="41"/>
      <c r="X367" s="41"/>
      <c r="Y367" s="41"/>
      <c r="Z367" s="41"/>
    </row>
    <row r="368" spans="1:26" ht="15.75" customHeight="1">
      <c r="A368" s="41"/>
      <c r="B368" s="41"/>
      <c r="C368" s="41"/>
      <c r="D368" s="41"/>
      <c r="E368" s="149"/>
      <c r="F368" s="149"/>
      <c r="G368" s="149"/>
      <c r="H368" s="149"/>
      <c r="I368" s="149"/>
      <c r="J368" s="149"/>
      <c r="K368" s="41"/>
      <c r="L368" s="41"/>
      <c r="M368" s="65"/>
      <c r="N368" s="41"/>
      <c r="O368" s="65"/>
      <c r="P368" s="41"/>
      <c r="Q368" s="41"/>
      <c r="R368" s="41"/>
      <c r="S368" s="41"/>
      <c r="T368" s="41"/>
      <c r="U368" s="41"/>
      <c r="V368" s="41"/>
      <c r="W368" s="41"/>
      <c r="X368" s="41"/>
      <c r="Y368" s="41"/>
      <c r="Z368" s="41"/>
    </row>
    <row r="369" spans="1:26" ht="15.75" customHeight="1">
      <c r="A369" s="41"/>
      <c r="B369" s="41"/>
      <c r="C369" s="41"/>
      <c r="D369" s="41"/>
      <c r="E369" s="149"/>
      <c r="F369" s="149"/>
      <c r="G369" s="149"/>
      <c r="H369" s="149"/>
      <c r="I369" s="149"/>
      <c r="J369" s="149"/>
      <c r="K369" s="41"/>
      <c r="L369" s="41"/>
      <c r="M369" s="65"/>
      <c r="N369" s="41"/>
      <c r="O369" s="65"/>
      <c r="P369" s="41"/>
      <c r="Q369" s="41"/>
      <c r="R369" s="41"/>
      <c r="S369" s="41"/>
      <c r="T369" s="41"/>
      <c r="U369" s="41"/>
      <c r="V369" s="41"/>
      <c r="W369" s="41"/>
      <c r="X369" s="41"/>
      <c r="Y369" s="41"/>
      <c r="Z369" s="41"/>
    </row>
    <row r="370" spans="1:26" ht="15.75" customHeight="1">
      <c r="A370" s="41"/>
      <c r="B370" s="41"/>
      <c r="C370" s="41"/>
      <c r="D370" s="41"/>
      <c r="E370" s="149"/>
      <c r="F370" s="149"/>
      <c r="G370" s="149"/>
      <c r="H370" s="149"/>
      <c r="I370" s="149"/>
      <c r="J370" s="149"/>
      <c r="K370" s="41"/>
      <c r="L370" s="41"/>
      <c r="M370" s="65"/>
      <c r="N370" s="41"/>
      <c r="O370" s="65"/>
      <c r="P370" s="41"/>
      <c r="Q370" s="41"/>
      <c r="R370" s="41"/>
      <c r="S370" s="41"/>
      <c r="T370" s="41"/>
      <c r="U370" s="41"/>
      <c r="V370" s="41"/>
      <c r="W370" s="41"/>
      <c r="X370" s="41"/>
      <c r="Y370" s="41"/>
      <c r="Z370" s="41"/>
    </row>
    <row r="371" spans="1:26" ht="15.75" customHeight="1">
      <c r="A371" s="41"/>
      <c r="B371" s="41"/>
      <c r="C371" s="41"/>
      <c r="D371" s="41"/>
      <c r="E371" s="149"/>
      <c r="F371" s="149"/>
      <c r="G371" s="149"/>
      <c r="H371" s="149"/>
      <c r="I371" s="149"/>
      <c r="J371" s="149"/>
      <c r="K371" s="41"/>
      <c r="L371" s="41"/>
      <c r="M371" s="65"/>
      <c r="N371" s="41"/>
      <c r="O371" s="65"/>
      <c r="P371" s="41"/>
      <c r="Q371" s="41"/>
      <c r="R371" s="41"/>
      <c r="S371" s="41"/>
      <c r="T371" s="41"/>
      <c r="U371" s="41"/>
      <c r="V371" s="41"/>
      <c r="W371" s="41"/>
      <c r="X371" s="41"/>
      <c r="Y371" s="41"/>
      <c r="Z371" s="41"/>
    </row>
    <row r="372" spans="1:26" ht="15.75" customHeight="1">
      <c r="A372" s="41"/>
      <c r="B372" s="41"/>
      <c r="C372" s="41"/>
      <c r="D372" s="41"/>
      <c r="E372" s="149"/>
      <c r="F372" s="149"/>
      <c r="G372" s="149"/>
      <c r="H372" s="149"/>
      <c r="I372" s="149"/>
      <c r="J372" s="149"/>
      <c r="K372" s="41"/>
      <c r="L372" s="41"/>
      <c r="M372" s="65"/>
      <c r="N372" s="41"/>
      <c r="O372" s="65"/>
      <c r="P372" s="41"/>
      <c r="Q372" s="41"/>
      <c r="R372" s="41"/>
      <c r="S372" s="41"/>
      <c r="T372" s="41"/>
      <c r="U372" s="41"/>
      <c r="V372" s="41"/>
      <c r="W372" s="41"/>
      <c r="X372" s="41"/>
      <c r="Y372" s="41"/>
      <c r="Z372" s="41"/>
    </row>
    <row r="373" spans="1:26" ht="15.75" customHeight="1">
      <c r="A373" s="41"/>
      <c r="B373" s="41"/>
      <c r="C373" s="41"/>
      <c r="D373" s="41"/>
      <c r="E373" s="149"/>
      <c r="F373" s="149"/>
      <c r="G373" s="149"/>
      <c r="H373" s="149"/>
      <c r="I373" s="149"/>
      <c r="J373" s="149"/>
      <c r="K373" s="41"/>
      <c r="L373" s="41"/>
      <c r="M373" s="65"/>
      <c r="N373" s="41"/>
      <c r="O373" s="65"/>
      <c r="P373" s="41"/>
      <c r="Q373" s="41"/>
      <c r="R373" s="41"/>
      <c r="S373" s="41"/>
      <c r="T373" s="41"/>
      <c r="U373" s="41"/>
      <c r="V373" s="41"/>
      <c r="W373" s="41"/>
      <c r="X373" s="41"/>
      <c r="Y373" s="41"/>
      <c r="Z373" s="41"/>
    </row>
    <row r="374" spans="1:26" ht="15.75" customHeight="1">
      <c r="A374" s="41"/>
      <c r="B374" s="41"/>
      <c r="C374" s="41"/>
      <c r="D374" s="41"/>
      <c r="E374" s="149"/>
      <c r="F374" s="149"/>
      <c r="G374" s="149"/>
      <c r="H374" s="149"/>
      <c r="I374" s="149"/>
      <c r="J374" s="149"/>
      <c r="K374" s="41"/>
      <c r="L374" s="41"/>
      <c r="M374" s="65"/>
      <c r="N374" s="41"/>
      <c r="O374" s="65"/>
      <c r="P374" s="41"/>
      <c r="Q374" s="41"/>
      <c r="R374" s="41"/>
      <c r="S374" s="41"/>
      <c r="T374" s="41"/>
      <c r="U374" s="41"/>
      <c r="V374" s="41"/>
      <c r="W374" s="41"/>
      <c r="X374" s="41"/>
      <c r="Y374" s="41"/>
      <c r="Z374" s="41"/>
    </row>
    <row r="375" spans="1:26" ht="15.75" customHeight="1">
      <c r="A375" s="41"/>
      <c r="B375" s="41"/>
      <c r="C375" s="41"/>
      <c r="D375" s="41"/>
      <c r="E375" s="149"/>
      <c r="F375" s="149"/>
      <c r="G375" s="149"/>
      <c r="H375" s="149"/>
      <c r="I375" s="149"/>
      <c r="J375" s="149"/>
      <c r="K375" s="41"/>
      <c r="L375" s="41"/>
      <c r="M375" s="65"/>
      <c r="N375" s="41"/>
      <c r="O375" s="65"/>
      <c r="P375" s="41"/>
      <c r="Q375" s="41"/>
      <c r="R375" s="41"/>
      <c r="S375" s="41"/>
      <c r="T375" s="41"/>
      <c r="U375" s="41"/>
      <c r="V375" s="41"/>
      <c r="W375" s="41"/>
      <c r="X375" s="41"/>
      <c r="Y375" s="41"/>
      <c r="Z375" s="41"/>
    </row>
    <row r="376" spans="1:26" ht="15.75" customHeight="1">
      <c r="A376" s="41"/>
      <c r="B376" s="41"/>
      <c r="C376" s="41"/>
      <c r="D376" s="41"/>
      <c r="E376" s="149"/>
      <c r="F376" s="149"/>
      <c r="G376" s="149"/>
      <c r="H376" s="149"/>
      <c r="I376" s="149"/>
      <c r="J376" s="149"/>
      <c r="K376" s="41"/>
      <c r="L376" s="41"/>
      <c r="M376" s="65"/>
      <c r="N376" s="41"/>
      <c r="O376" s="65"/>
      <c r="P376" s="41"/>
      <c r="Q376" s="41"/>
      <c r="R376" s="41"/>
      <c r="S376" s="41"/>
      <c r="T376" s="41"/>
      <c r="U376" s="41"/>
      <c r="V376" s="41"/>
      <c r="W376" s="41"/>
      <c r="X376" s="41"/>
      <c r="Y376" s="41"/>
      <c r="Z376" s="41"/>
    </row>
    <row r="377" spans="1:26" ht="15.75" customHeight="1">
      <c r="A377" s="41"/>
      <c r="B377" s="41"/>
      <c r="C377" s="41"/>
      <c r="D377" s="41"/>
      <c r="E377" s="149"/>
      <c r="F377" s="149"/>
      <c r="G377" s="149"/>
      <c r="H377" s="149"/>
      <c r="I377" s="149"/>
      <c r="J377" s="149"/>
      <c r="K377" s="41"/>
      <c r="L377" s="41"/>
      <c r="M377" s="65"/>
      <c r="N377" s="41"/>
      <c r="O377" s="65"/>
      <c r="P377" s="41"/>
      <c r="Q377" s="41"/>
      <c r="R377" s="41"/>
      <c r="S377" s="41"/>
      <c r="T377" s="41"/>
      <c r="U377" s="41"/>
      <c r="V377" s="41"/>
      <c r="W377" s="41"/>
      <c r="X377" s="41"/>
      <c r="Y377" s="41"/>
      <c r="Z377" s="41"/>
    </row>
    <row r="378" spans="1:26" ht="15.75" customHeight="1">
      <c r="A378" s="41"/>
      <c r="B378" s="41"/>
      <c r="C378" s="41"/>
      <c r="D378" s="41"/>
      <c r="E378" s="149"/>
      <c r="F378" s="149"/>
      <c r="G378" s="149"/>
      <c r="H378" s="149"/>
      <c r="I378" s="149"/>
      <c r="J378" s="149"/>
      <c r="K378" s="41"/>
      <c r="L378" s="41"/>
      <c r="M378" s="65"/>
      <c r="N378" s="41"/>
      <c r="O378" s="65"/>
      <c r="P378" s="41"/>
      <c r="Q378" s="41"/>
      <c r="R378" s="41"/>
      <c r="S378" s="41"/>
      <c r="T378" s="41"/>
      <c r="U378" s="41"/>
      <c r="V378" s="41"/>
      <c r="W378" s="41"/>
      <c r="X378" s="41"/>
      <c r="Y378" s="41"/>
      <c r="Z378" s="41"/>
    </row>
    <row r="379" spans="1:26" ht="15.75" customHeight="1">
      <c r="A379" s="41"/>
      <c r="B379" s="41"/>
      <c r="C379" s="41"/>
      <c r="D379" s="41"/>
      <c r="E379" s="149"/>
      <c r="F379" s="149"/>
      <c r="G379" s="149"/>
      <c r="H379" s="149"/>
      <c r="I379" s="149"/>
      <c r="J379" s="149"/>
      <c r="K379" s="41"/>
      <c r="L379" s="41"/>
      <c r="M379" s="65"/>
      <c r="N379" s="41"/>
      <c r="O379" s="65"/>
      <c r="P379" s="41"/>
      <c r="Q379" s="41"/>
      <c r="R379" s="41"/>
      <c r="S379" s="41"/>
      <c r="T379" s="41"/>
      <c r="U379" s="41"/>
      <c r="V379" s="41"/>
      <c r="W379" s="41"/>
      <c r="X379" s="41"/>
      <c r="Y379" s="41"/>
      <c r="Z379" s="41"/>
    </row>
    <row r="380" spans="1:26" ht="15.75" customHeight="1">
      <c r="A380" s="41"/>
      <c r="B380" s="41"/>
      <c r="C380" s="41"/>
      <c r="D380" s="41"/>
      <c r="E380" s="149"/>
      <c r="F380" s="149"/>
      <c r="G380" s="149"/>
      <c r="H380" s="149"/>
      <c r="I380" s="149"/>
      <c r="J380" s="149"/>
      <c r="K380" s="41"/>
      <c r="L380" s="41"/>
      <c r="M380" s="65"/>
      <c r="N380" s="41"/>
      <c r="O380" s="65"/>
      <c r="P380" s="41"/>
      <c r="Q380" s="41"/>
      <c r="R380" s="41"/>
      <c r="S380" s="41"/>
      <c r="T380" s="41"/>
      <c r="U380" s="41"/>
      <c r="V380" s="41"/>
      <c r="W380" s="41"/>
      <c r="X380" s="41"/>
      <c r="Y380" s="41"/>
      <c r="Z380" s="41"/>
    </row>
    <row r="381" spans="1:26" ht="15.75" customHeight="1">
      <c r="A381" s="41"/>
      <c r="B381" s="41"/>
      <c r="C381" s="41"/>
      <c r="D381" s="41"/>
      <c r="E381" s="149"/>
      <c r="F381" s="149"/>
      <c r="G381" s="149"/>
      <c r="H381" s="149"/>
      <c r="I381" s="149"/>
      <c r="J381" s="149"/>
      <c r="K381" s="41"/>
      <c r="L381" s="41"/>
      <c r="M381" s="65"/>
      <c r="N381" s="41"/>
      <c r="O381" s="65"/>
      <c r="P381" s="41"/>
      <c r="Q381" s="41"/>
      <c r="R381" s="41"/>
      <c r="S381" s="41"/>
      <c r="T381" s="41"/>
      <c r="U381" s="41"/>
      <c r="V381" s="41"/>
      <c r="W381" s="41"/>
      <c r="X381" s="41"/>
      <c r="Y381" s="41"/>
      <c r="Z381" s="41"/>
    </row>
    <row r="382" spans="1:26" ht="15.75" customHeight="1">
      <c r="A382" s="41"/>
      <c r="B382" s="41"/>
      <c r="C382" s="41"/>
      <c r="D382" s="41"/>
      <c r="E382" s="149"/>
      <c r="F382" s="149"/>
      <c r="G382" s="149"/>
      <c r="H382" s="149"/>
      <c r="I382" s="149"/>
      <c r="J382" s="149"/>
      <c r="K382" s="41"/>
      <c r="L382" s="41"/>
      <c r="M382" s="65"/>
      <c r="N382" s="41"/>
      <c r="O382" s="65"/>
      <c r="P382" s="41"/>
      <c r="Q382" s="41"/>
      <c r="R382" s="41"/>
      <c r="S382" s="41"/>
      <c r="T382" s="41"/>
      <c r="U382" s="41"/>
      <c r="V382" s="41"/>
      <c r="W382" s="41"/>
      <c r="X382" s="41"/>
      <c r="Y382" s="41"/>
      <c r="Z382" s="41"/>
    </row>
    <row r="383" spans="1:26" ht="15.75" customHeight="1">
      <c r="A383" s="41"/>
      <c r="B383" s="41"/>
      <c r="C383" s="41"/>
      <c r="D383" s="41"/>
      <c r="E383" s="149"/>
      <c r="F383" s="149"/>
      <c r="G383" s="149"/>
      <c r="H383" s="149"/>
      <c r="I383" s="149"/>
      <c r="J383" s="149"/>
      <c r="K383" s="41"/>
      <c r="L383" s="41"/>
      <c r="M383" s="65"/>
      <c r="N383" s="41"/>
      <c r="O383" s="65"/>
      <c r="P383" s="41"/>
      <c r="Q383" s="41"/>
      <c r="R383" s="41"/>
      <c r="S383" s="41"/>
      <c r="T383" s="41"/>
      <c r="U383" s="41"/>
      <c r="V383" s="41"/>
      <c r="W383" s="41"/>
      <c r="X383" s="41"/>
      <c r="Y383" s="41"/>
      <c r="Z383" s="41"/>
    </row>
    <row r="384" spans="1:26" ht="15.75" customHeight="1">
      <c r="A384" s="41"/>
      <c r="B384" s="41"/>
      <c r="C384" s="41"/>
      <c r="D384" s="41"/>
      <c r="E384" s="149"/>
      <c r="F384" s="149"/>
      <c r="G384" s="149"/>
      <c r="H384" s="149"/>
      <c r="I384" s="149"/>
      <c r="J384" s="149"/>
      <c r="K384" s="41"/>
      <c r="L384" s="41"/>
      <c r="M384" s="65"/>
      <c r="N384" s="41"/>
      <c r="O384" s="65"/>
      <c r="P384" s="41"/>
      <c r="Q384" s="41"/>
      <c r="R384" s="41"/>
      <c r="S384" s="41"/>
      <c r="T384" s="41"/>
      <c r="U384" s="41"/>
      <c r="V384" s="41"/>
      <c r="W384" s="41"/>
      <c r="X384" s="41"/>
      <c r="Y384" s="41"/>
      <c r="Z384" s="41"/>
    </row>
    <row r="385" spans="1:26" ht="15.75" customHeight="1">
      <c r="A385" s="41"/>
      <c r="B385" s="41"/>
      <c r="C385" s="41"/>
      <c r="D385" s="41"/>
      <c r="E385" s="149"/>
      <c r="F385" s="149"/>
      <c r="G385" s="149"/>
      <c r="H385" s="149"/>
      <c r="I385" s="149"/>
      <c r="J385" s="149"/>
      <c r="K385" s="41"/>
      <c r="L385" s="41"/>
      <c r="M385" s="65"/>
      <c r="N385" s="41"/>
      <c r="O385" s="65"/>
      <c r="P385" s="41"/>
      <c r="Q385" s="41"/>
      <c r="R385" s="41"/>
      <c r="S385" s="41"/>
      <c r="T385" s="41"/>
      <c r="U385" s="41"/>
      <c r="V385" s="41"/>
      <c r="W385" s="41"/>
      <c r="X385" s="41"/>
      <c r="Y385" s="41"/>
      <c r="Z385" s="41"/>
    </row>
    <row r="386" spans="1:26" ht="15.75" customHeight="1">
      <c r="A386" s="41"/>
      <c r="B386" s="41"/>
      <c r="C386" s="41"/>
      <c r="D386" s="41"/>
      <c r="E386" s="149"/>
      <c r="F386" s="149"/>
      <c r="G386" s="149"/>
      <c r="H386" s="149"/>
      <c r="I386" s="149"/>
      <c r="J386" s="149"/>
      <c r="K386" s="41"/>
      <c r="L386" s="41"/>
      <c r="M386" s="65"/>
      <c r="N386" s="41"/>
      <c r="O386" s="65"/>
      <c r="P386" s="41"/>
      <c r="Q386" s="41"/>
      <c r="R386" s="41"/>
      <c r="S386" s="41"/>
      <c r="T386" s="41"/>
      <c r="U386" s="41"/>
      <c r="V386" s="41"/>
      <c r="W386" s="41"/>
      <c r="X386" s="41"/>
      <c r="Y386" s="41"/>
      <c r="Z386" s="41"/>
    </row>
    <row r="387" spans="1:26" ht="15.75" customHeight="1">
      <c r="A387" s="41"/>
      <c r="B387" s="41"/>
      <c r="C387" s="41"/>
      <c r="D387" s="41"/>
      <c r="E387" s="149"/>
      <c r="F387" s="149"/>
      <c r="G387" s="149"/>
      <c r="H387" s="149"/>
      <c r="I387" s="149"/>
      <c r="J387" s="149"/>
      <c r="K387" s="41"/>
      <c r="L387" s="41"/>
      <c r="M387" s="65"/>
      <c r="N387" s="41"/>
      <c r="O387" s="65"/>
      <c r="P387" s="41"/>
      <c r="Q387" s="41"/>
      <c r="R387" s="41"/>
      <c r="S387" s="41"/>
      <c r="T387" s="41"/>
      <c r="U387" s="41"/>
      <c r="V387" s="41"/>
      <c r="W387" s="41"/>
      <c r="X387" s="41"/>
      <c r="Y387" s="41"/>
      <c r="Z387" s="41"/>
    </row>
    <row r="388" spans="1:26" ht="15.75" customHeight="1">
      <c r="A388" s="41"/>
      <c r="B388" s="41"/>
      <c r="C388" s="41"/>
      <c r="D388" s="41"/>
      <c r="E388" s="149"/>
      <c r="F388" s="149"/>
      <c r="G388" s="149"/>
      <c r="H388" s="149"/>
      <c r="I388" s="149"/>
      <c r="J388" s="149"/>
      <c r="K388" s="41"/>
      <c r="L388" s="41"/>
      <c r="M388" s="65"/>
      <c r="N388" s="41"/>
      <c r="O388" s="65"/>
      <c r="P388" s="41"/>
      <c r="Q388" s="41"/>
      <c r="R388" s="41"/>
      <c r="S388" s="41"/>
      <c r="T388" s="41"/>
      <c r="U388" s="41"/>
      <c r="V388" s="41"/>
      <c r="W388" s="41"/>
      <c r="X388" s="41"/>
      <c r="Y388" s="41"/>
      <c r="Z388" s="41"/>
    </row>
    <row r="389" spans="1:26" ht="15.75" customHeight="1">
      <c r="A389" s="41"/>
      <c r="B389" s="41"/>
      <c r="C389" s="41"/>
      <c r="D389" s="41"/>
      <c r="E389" s="149"/>
      <c r="F389" s="149"/>
      <c r="G389" s="149"/>
      <c r="H389" s="149"/>
      <c r="I389" s="149"/>
      <c r="J389" s="149"/>
      <c r="K389" s="41"/>
      <c r="L389" s="41"/>
      <c r="M389" s="65"/>
      <c r="N389" s="41"/>
      <c r="O389" s="65"/>
      <c r="P389" s="41"/>
      <c r="Q389" s="41"/>
      <c r="R389" s="41"/>
      <c r="S389" s="41"/>
      <c r="T389" s="41"/>
      <c r="U389" s="41"/>
      <c r="V389" s="41"/>
      <c r="W389" s="41"/>
      <c r="X389" s="41"/>
      <c r="Y389" s="41"/>
      <c r="Z389" s="41"/>
    </row>
    <row r="390" spans="1:26" ht="15.75" customHeight="1">
      <c r="A390" s="41"/>
      <c r="B390" s="41"/>
      <c r="C390" s="41"/>
      <c r="D390" s="41"/>
      <c r="E390" s="149"/>
      <c r="F390" s="149"/>
      <c r="G390" s="149"/>
      <c r="H390" s="149"/>
      <c r="I390" s="149"/>
      <c r="J390" s="149"/>
      <c r="K390" s="41"/>
      <c r="L390" s="41"/>
      <c r="M390" s="65"/>
      <c r="N390" s="41"/>
      <c r="O390" s="65"/>
      <c r="P390" s="41"/>
      <c r="Q390" s="41"/>
      <c r="R390" s="41"/>
      <c r="S390" s="41"/>
      <c r="T390" s="41"/>
      <c r="U390" s="41"/>
      <c r="V390" s="41"/>
      <c r="W390" s="41"/>
      <c r="X390" s="41"/>
      <c r="Y390" s="41"/>
      <c r="Z390" s="41"/>
    </row>
    <row r="391" spans="1:26" ht="15.75" customHeight="1">
      <c r="A391" s="41"/>
      <c r="B391" s="41"/>
      <c r="C391" s="41"/>
      <c r="D391" s="41"/>
      <c r="E391" s="149"/>
      <c r="F391" s="149"/>
      <c r="G391" s="149"/>
      <c r="H391" s="149"/>
      <c r="I391" s="149"/>
      <c r="J391" s="149"/>
      <c r="K391" s="41"/>
      <c r="L391" s="41"/>
      <c r="M391" s="65"/>
      <c r="N391" s="41"/>
      <c r="O391" s="65"/>
      <c r="P391" s="41"/>
      <c r="Q391" s="41"/>
      <c r="R391" s="41"/>
      <c r="S391" s="41"/>
      <c r="T391" s="41"/>
      <c r="U391" s="41"/>
      <c r="V391" s="41"/>
      <c r="W391" s="41"/>
      <c r="X391" s="41"/>
      <c r="Y391" s="41"/>
      <c r="Z391" s="41"/>
    </row>
    <row r="392" spans="1:26" ht="15.75" customHeight="1">
      <c r="A392" s="41"/>
      <c r="B392" s="41"/>
      <c r="C392" s="41"/>
      <c r="D392" s="41"/>
      <c r="E392" s="149"/>
      <c r="F392" s="149"/>
      <c r="G392" s="149"/>
      <c r="H392" s="149"/>
      <c r="I392" s="149"/>
      <c r="J392" s="149"/>
      <c r="K392" s="41"/>
      <c r="L392" s="41"/>
      <c r="M392" s="65"/>
      <c r="N392" s="41"/>
      <c r="O392" s="65"/>
      <c r="P392" s="41"/>
      <c r="Q392" s="41"/>
      <c r="R392" s="41"/>
      <c r="S392" s="41"/>
      <c r="T392" s="41"/>
      <c r="U392" s="41"/>
      <c r="V392" s="41"/>
      <c r="W392" s="41"/>
      <c r="X392" s="41"/>
      <c r="Y392" s="41"/>
      <c r="Z392" s="41"/>
    </row>
    <row r="393" spans="1:26" ht="15.75" customHeight="1">
      <c r="A393" s="41"/>
      <c r="B393" s="41"/>
      <c r="C393" s="41"/>
      <c r="D393" s="41"/>
      <c r="E393" s="149"/>
      <c r="F393" s="149"/>
      <c r="G393" s="149"/>
      <c r="H393" s="149"/>
      <c r="I393" s="149"/>
      <c r="J393" s="149"/>
      <c r="K393" s="41"/>
      <c r="L393" s="41"/>
      <c r="M393" s="65"/>
      <c r="N393" s="41"/>
      <c r="O393" s="65"/>
      <c r="P393" s="41"/>
      <c r="Q393" s="41"/>
      <c r="R393" s="41"/>
      <c r="S393" s="41"/>
      <c r="T393" s="41"/>
      <c r="U393" s="41"/>
      <c r="V393" s="41"/>
      <c r="W393" s="41"/>
      <c r="X393" s="41"/>
      <c r="Y393" s="41"/>
      <c r="Z393" s="41"/>
    </row>
    <row r="394" spans="1:26" ht="15.75" customHeight="1">
      <c r="A394" s="41"/>
      <c r="B394" s="41"/>
      <c r="C394" s="41"/>
      <c r="D394" s="41"/>
      <c r="E394" s="149"/>
      <c r="F394" s="149"/>
      <c r="G394" s="149"/>
      <c r="H394" s="149"/>
      <c r="I394" s="149"/>
      <c r="J394" s="149"/>
      <c r="K394" s="41"/>
      <c r="L394" s="41"/>
      <c r="M394" s="65"/>
      <c r="N394" s="41"/>
      <c r="O394" s="65"/>
      <c r="P394" s="41"/>
      <c r="Q394" s="41"/>
      <c r="R394" s="41"/>
      <c r="S394" s="41"/>
      <c r="T394" s="41"/>
      <c r="U394" s="41"/>
      <c r="V394" s="41"/>
      <c r="W394" s="41"/>
      <c r="X394" s="41"/>
      <c r="Y394" s="41"/>
      <c r="Z394" s="41"/>
    </row>
    <row r="395" spans="1:26" ht="15.75" customHeight="1">
      <c r="A395" s="41"/>
      <c r="B395" s="41"/>
      <c r="C395" s="41"/>
      <c r="D395" s="41"/>
      <c r="E395" s="149"/>
      <c r="F395" s="149"/>
      <c r="G395" s="149"/>
      <c r="H395" s="149"/>
      <c r="I395" s="149"/>
      <c r="J395" s="149"/>
      <c r="K395" s="41"/>
      <c r="L395" s="41"/>
      <c r="M395" s="65"/>
      <c r="N395" s="41"/>
      <c r="O395" s="65"/>
      <c r="P395" s="41"/>
      <c r="Q395" s="41"/>
      <c r="R395" s="41"/>
      <c r="S395" s="41"/>
      <c r="T395" s="41"/>
      <c r="U395" s="41"/>
      <c r="V395" s="41"/>
      <c r="W395" s="41"/>
      <c r="X395" s="41"/>
      <c r="Y395" s="41"/>
      <c r="Z395" s="41"/>
    </row>
    <row r="396" spans="1:26" ht="15.75" customHeight="1">
      <c r="A396" s="41"/>
      <c r="B396" s="41"/>
      <c r="C396" s="41"/>
      <c r="D396" s="41"/>
      <c r="E396" s="149"/>
      <c r="F396" s="149"/>
      <c r="G396" s="149"/>
      <c r="H396" s="149"/>
      <c r="I396" s="149"/>
      <c r="J396" s="149"/>
      <c r="K396" s="41"/>
      <c r="L396" s="41"/>
      <c r="M396" s="65"/>
      <c r="N396" s="41"/>
      <c r="O396" s="65"/>
      <c r="P396" s="41"/>
      <c r="Q396" s="41"/>
      <c r="R396" s="41"/>
      <c r="S396" s="41"/>
      <c r="T396" s="41"/>
      <c r="U396" s="41"/>
      <c r="V396" s="41"/>
      <c r="W396" s="41"/>
      <c r="X396" s="41"/>
      <c r="Y396" s="41"/>
      <c r="Z396" s="41"/>
    </row>
    <row r="397" spans="1:26" ht="15.75" customHeight="1">
      <c r="A397" s="41"/>
      <c r="B397" s="41"/>
      <c r="C397" s="41"/>
      <c r="D397" s="41"/>
      <c r="E397" s="149"/>
      <c r="F397" s="149"/>
      <c r="G397" s="149"/>
      <c r="H397" s="149"/>
      <c r="I397" s="149"/>
      <c r="J397" s="149"/>
      <c r="K397" s="41"/>
      <c r="L397" s="41"/>
      <c r="M397" s="65"/>
      <c r="N397" s="41"/>
      <c r="O397" s="65"/>
      <c r="P397" s="41"/>
      <c r="Q397" s="41"/>
      <c r="R397" s="41"/>
      <c r="S397" s="41"/>
      <c r="T397" s="41"/>
      <c r="U397" s="41"/>
      <c r="V397" s="41"/>
      <c r="W397" s="41"/>
      <c r="X397" s="41"/>
      <c r="Y397" s="41"/>
      <c r="Z397" s="41"/>
    </row>
    <row r="398" spans="1:26" ht="15.75" customHeight="1">
      <c r="A398" s="41"/>
      <c r="B398" s="41"/>
      <c r="C398" s="41"/>
      <c r="D398" s="41"/>
      <c r="E398" s="149"/>
      <c r="F398" s="149"/>
      <c r="G398" s="149"/>
      <c r="H398" s="149"/>
      <c r="I398" s="149"/>
      <c r="J398" s="149"/>
      <c r="K398" s="41"/>
      <c r="L398" s="41"/>
      <c r="M398" s="65"/>
      <c r="N398" s="41"/>
      <c r="O398" s="65"/>
      <c r="P398" s="41"/>
      <c r="Q398" s="41"/>
      <c r="R398" s="41"/>
      <c r="S398" s="41"/>
      <c r="T398" s="41"/>
      <c r="U398" s="41"/>
      <c r="V398" s="41"/>
      <c r="W398" s="41"/>
      <c r="X398" s="41"/>
      <c r="Y398" s="41"/>
      <c r="Z398" s="41"/>
    </row>
    <row r="399" spans="1:26" ht="15.75" customHeight="1">
      <c r="A399" s="41"/>
      <c r="B399" s="41"/>
      <c r="C399" s="41"/>
      <c r="D399" s="41"/>
      <c r="E399" s="149"/>
      <c r="F399" s="149"/>
      <c r="G399" s="149"/>
      <c r="H399" s="149"/>
      <c r="I399" s="149"/>
      <c r="J399" s="149"/>
      <c r="K399" s="41"/>
      <c r="L399" s="41"/>
      <c r="M399" s="65"/>
      <c r="N399" s="41"/>
      <c r="O399" s="65"/>
      <c r="P399" s="41"/>
      <c r="Q399" s="41"/>
      <c r="R399" s="41"/>
      <c r="S399" s="41"/>
      <c r="T399" s="41"/>
      <c r="U399" s="41"/>
      <c r="V399" s="41"/>
      <c r="W399" s="41"/>
      <c r="X399" s="41"/>
      <c r="Y399" s="41"/>
      <c r="Z399" s="41"/>
    </row>
    <row r="400" spans="1:26" ht="15.75" customHeight="1">
      <c r="A400" s="41"/>
      <c r="B400" s="41"/>
      <c r="C400" s="41"/>
      <c r="D400" s="41"/>
      <c r="E400" s="149"/>
      <c r="F400" s="149"/>
      <c r="G400" s="149"/>
      <c r="H400" s="149"/>
      <c r="I400" s="149"/>
      <c r="J400" s="149"/>
      <c r="K400" s="41"/>
      <c r="L400" s="41"/>
      <c r="M400" s="65"/>
      <c r="N400" s="41"/>
      <c r="O400" s="65"/>
      <c r="P400" s="41"/>
      <c r="Q400" s="41"/>
      <c r="R400" s="41"/>
      <c r="S400" s="41"/>
      <c r="T400" s="41"/>
      <c r="U400" s="41"/>
      <c r="V400" s="41"/>
      <c r="W400" s="41"/>
      <c r="X400" s="41"/>
      <c r="Y400" s="41"/>
      <c r="Z400" s="41"/>
    </row>
    <row r="401" spans="1:26" ht="15.75" customHeight="1">
      <c r="A401" s="41"/>
      <c r="B401" s="41"/>
      <c r="C401" s="41"/>
      <c r="D401" s="41"/>
      <c r="E401" s="149"/>
      <c r="F401" s="149"/>
      <c r="G401" s="149"/>
      <c r="H401" s="149"/>
      <c r="I401" s="149"/>
      <c r="J401" s="149"/>
      <c r="K401" s="41"/>
      <c r="L401" s="41"/>
      <c r="M401" s="65"/>
      <c r="N401" s="41"/>
      <c r="O401" s="65"/>
      <c r="P401" s="41"/>
      <c r="Q401" s="41"/>
      <c r="R401" s="41"/>
      <c r="S401" s="41"/>
      <c r="T401" s="41"/>
      <c r="U401" s="41"/>
      <c r="V401" s="41"/>
      <c r="W401" s="41"/>
      <c r="X401" s="41"/>
      <c r="Y401" s="41"/>
      <c r="Z401" s="41"/>
    </row>
    <row r="402" spans="1:26" ht="15.75" customHeight="1">
      <c r="A402" s="41"/>
      <c r="B402" s="41"/>
      <c r="C402" s="41"/>
      <c r="D402" s="41"/>
      <c r="E402" s="149"/>
      <c r="F402" s="149"/>
      <c r="G402" s="149"/>
      <c r="H402" s="149"/>
      <c r="I402" s="149"/>
      <c r="J402" s="149"/>
      <c r="K402" s="41"/>
      <c r="L402" s="41"/>
      <c r="M402" s="65"/>
      <c r="N402" s="41"/>
      <c r="O402" s="65"/>
      <c r="P402" s="41"/>
      <c r="Q402" s="41"/>
      <c r="R402" s="41"/>
      <c r="S402" s="41"/>
      <c r="T402" s="41"/>
      <c r="U402" s="41"/>
      <c r="V402" s="41"/>
      <c r="W402" s="41"/>
      <c r="X402" s="41"/>
      <c r="Y402" s="41"/>
      <c r="Z402" s="41"/>
    </row>
    <row r="403" spans="1:26" ht="15.75" customHeight="1">
      <c r="A403" s="41"/>
      <c r="B403" s="41"/>
      <c r="C403" s="41"/>
      <c r="D403" s="41"/>
      <c r="E403" s="149"/>
      <c r="F403" s="149"/>
      <c r="G403" s="149"/>
      <c r="H403" s="149"/>
      <c r="I403" s="149"/>
      <c r="J403" s="149"/>
      <c r="K403" s="41"/>
      <c r="L403" s="41"/>
      <c r="M403" s="65"/>
      <c r="N403" s="41"/>
      <c r="O403" s="65"/>
      <c r="P403" s="41"/>
      <c r="Q403" s="41"/>
      <c r="R403" s="41"/>
      <c r="S403" s="41"/>
      <c r="T403" s="41"/>
      <c r="U403" s="41"/>
      <c r="V403" s="41"/>
      <c r="W403" s="41"/>
      <c r="X403" s="41"/>
      <c r="Y403" s="41"/>
      <c r="Z403" s="41"/>
    </row>
    <row r="404" spans="1:26" ht="15.75" customHeight="1">
      <c r="A404" s="41"/>
      <c r="B404" s="41"/>
      <c r="C404" s="41"/>
      <c r="D404" s="41"/>
      <c r="E404" s="149"/>
      <c r="F404" s="149"/>
      <c r="G404" s="149"/>
      <c r="H404" s="149"/>
      <c r="I404" s="149"/>
      <c r="J404" s="149"/>
      <c r="K404" s="41"/>
      <c r="L404" s="41"/>
      <c r="M404" s="65"/>
      <c r="N404" s="41"/>
      <c r="O404" s="65"/>
      <c r="P404" s="41"/>
      <c r="Q404" s="41"/>
      <c r="R404" s="41"/>
      <c r="S404" s="41"/>
      <c r="T404" s="41"/>
      <c r="U404" s="41"/>
      <c r="V404" s="41"/>
      <c r="W404" s="41"/>
      <c r="X404" s="41"/>
      <c r="Y404" s="41"/>
      <c r="Z404" s="41"/>
    </row>
    <row r="405" spans="1:26" ht="15.75" customHeight="1">
      <c r="A405" s="41"/>
      <c r="B405" s="41"/>
      <c r="C405" s="41"/>
      <c r="D405" s="41"/>
      <c r="E405" s="149"/>
      <c r="F405" s="149"/>
      <c r="G405" s="149"/>
      <c r="H405" s="149"/>
      <c r="I405" s="149"/>
      <c r="J405" s="149"/>
      <c r="K405" s="41"/>
      <c r="L405" s="41"/>
      <c r="M405" s="65"/>
      <c r="N405" s="41"/>
      <c r="O405" s="65"/>
      <c r="P405" s="41"/>
      <c r="Q405" s="41"/>
      <c r="R405" s="41"/>
      <c r="S405" s="41"/>
      <c r="T405" s="41"/>
      <c r="U405" s="41"/>
      <c r="V405" s="41"/>
      <c r="W405" s="41"/>
      <c r="X405" s="41"/>
      <c r="Y405" s="41"/>
      <c r="Z405" s="41"/>
    </row>
    <row r="406" spans="1:26" ht="15.75" customHeight="1">
      <c r="A406" s="41"/>
      <c r="B406" s="41"/>
      <c r="C406" s="41"/>
      <c r="D406" s="41"/>
      <c r="E406" s="149"/>
      <c r="F406" s="149"/>
      <c r="G406" s="149"/>
      <c r="H406" s="149"/>
      <c r="I406" s="149"/>
      <c r="J406" s="149"/>
      <c r="K406" s="41"/>
      <c r="L406" s="41"/>
      <c r="M406" s="65"/>
      <c r="N406" s="41"/>
      <c r="O406" s="65"/>
      <c r="P406" s="41"/>
      <c r="Q406" s="41"/>
      <c r="R406" s="41"/>
      <c r="S406" s="41"/>
      <c r="T406" s="41"/>
      <c r="U406" s="41"/>
      <c r="V406" s="41"/>
      <c r="W406" s="41"/>
      <c r="X406" s="41"/>
      <c r="Y406" s="41"/>
      <c r="Z406" s="41"/>
    </row>
    <row r="407" spans="1:26" ht="15.75" customHeight="1">
      <c r="A407" s="41"/>
      <c r="B407" s="41"/>
      <c r="C407" s="41"/>
      <c r="D407" s="41"/>
      <c r="E407" s="149"/>
      <c r="F407" s="149"/>
      <c r="G407" s="149"/>
      <c r="H407" s="149"/>
      <c r="I407" s="149"/>
      <c r="J407" s="149"/>
      <c r="K407" s="41"/>
      <c r="L407" s="41"/>
      <c r="M407" s="65"/>
      <c r="N407" s="41"/>
      <c r="O407" s="65"/>
      <c r="P407" s="41"/>
      <c r="Q407" s="41"/>
      <c r="R407" s="41"/>
      <c r="S407" s="41"/>
      <c r="T407" s="41"/>
      <c r="U407" s="41"/>
      <c r="V407" s="41"/>
      <c r="W407" s="41"/>
      <c r="X407" s="41"/>
      <c r="Y407" s="41"/>
      <c r="Z407" s="41"/>
    </row>
    <row r="408" spans="1:26" ht="15.75" customHeight="1">
      <c r="A408" s="41"/>
      <c r="B408" s="41"/>
      <c r="C408" s="41"/>
      <c r="D408" s="41"/>
      <c r="E408" s="149"/>
      <c r="F408" s="149"/>
      <c r="G408" s="149"/>
      <c r="H408" s="149"/>
      <c r="I408" s="149"/>
      <c r="J408" s="149"/>
      <c r="K408" s="41"/>
      <c r="L408" s="41"/>
      <c r="M408" s="65"/>
      <c r="N408" s="41"/>
      <c r="O408" s="65"/>
      <c r="P408" s="41"/>
      <c r="Q408" s="41"/>
      <c r="R408" s="41"/>
      <c r="S408" s="41"/>
      <c r="T408" s="41"/>
      <c r="U408" s="41"/>
      <c r="V408" s="41"/>
      <c r="W408" s="41"/>
      <c r="X408" s="41"/>
      <c r="Y408" s="41"/>
      <c r="Z408" s="41"/>
    </row>
    <row r="409" spans="1:26" ht="15.75" customHeight="1">
      <c r="A409" s="41"/>
      <c r="B409" s="41"/>
      <c r="C409" s="41"/>
      <c r="D409" s="41"/>
      <c r="E409" s="149"/>
      <c r="F409" s="149"/>
      <c r="G409" s="149"/>
      <c r="H409" s="149"/>
      <c r="I409" s="149"/>
      <c r="J409" s="149"/>
      <c r="K409" s="41"/>
      <c r="L409" s="41"/>
      <c r="M409" s="65"/>
      <c r="N409" s="41"/>
      <c r="O409" s="65"/>
      <c r="P409" s="41"/>
      <c r="Q409" s="41"/>
      <c r="R409" s="41"/>
      <c r="S409" s="41"/>
      <c r="T409" s="41"/>
      <c r="U409" s="41"/>
      <c r="V409" s="41"/>
      <c r="W409" s="41"/>
      <c r="X409" s="41"/>
      <c r="Y409" s="41"/>
      <c r="Z409" s="41"/>
    </row>
    <row r="410" spans="1:26" ht="15.75" customHeight="1">
      <c r="A410" s="41"/>
      <c r="B410" s="41"/>
      <c r="C410" s="41"/>
      <c r="D410" s="41"/>
      <c r="E410" s="149"/>
      <c r="F410" s="149"/>
      <c r="G410" s="149"/>
      <c r="H410" s="149"/>
      <c r="I410" s="149"/>
      <c r="J410" s="149"/>
      <c r="K410" s="41"/>
      <c r="L410" s="41"/>
      <c r="M410" s="65"/>
      <c r="N410" s="41"/>
      <c r="O410" s="65"/>
      <c r="P410" s="41"/>
      <c r="Q410" s="41"/>
      <c r="R410" s="41"/>
      <c r="S410" s="41"/>
      <c r="T410" s="41"/>
      <c r="U410" s="41"/>
      <c r="V410" s="41"/>
      <c r="W410" s="41"/>
      <c r="X410" s="41"/>
      <c r="Y410" s="41"/>
      <c r="Z410" s="41"/>
    </row>
    <row r="411" spans="1:26" ht="15.75" customHeight="1">
      <c r="A411" s="41"/>
      <c r="B411" s="41"/>
      <c r="C411" s="41"/>
      <c r="D411" s="41"/>
      <c r="E411" s="149"/>
      <c r="F411" s="149"/>
      <c r="G411" s="149"/>
      <c r="H411" s="149"/>
      <c r="I411" s="149"/>
      <c r="J411" s="149"/>
      <c r="K411" s="41"/>
      <c r="L411" s="41"/>
      <c r="M411" s="65"/>
      <c r="N411" s="41"/>
      <c r="O411" s="65"/>
      <c r="P411" s="41"/>
      <c r="Q411" s="41"/>
      <c r="R411" s="41"/>
      <c r="S411" s="41"/>
      <c r="T411" s="41"/>
      <c r="U411" s="41"/>
      <c r="V411" s="41"/>
      <c r="W411" s="41"/>
      <c r="X411" s="41"/>
      <c r="Y411" s="41"/>
      <c r="Z411" s="41"/>
    </row>
    <row r="412" spans="1:26" ht="15.75" customHeight="1">
      <c r="A412" s="41"/>
      <c r="B412" s="41"/>
      <c r="C412" s="41"/>
      <c r="D412" s="41"/>
      <c r="E412" s="149"/>
      <c r="F412" s="149"/>
      <c r="G412" s="149"/>
      <c r="H412" s="149"/>
      <c r="I412" s="149"/>
      <c r="J412" s="149"/>
      <c r="K412" s="41"/>
      <c r="L412" s="41"/>
      <c r="M412" s="65"/>
      <c r="N412" s="41"/>
      <c r="O412" s="65"/>
      <c r="P412" s="41"/>
      <c r="Q412" s="41"/>
      <c r="R412" s="41"/>
      <c r="S412" s="41"/>
      <c r="T412" s="41"/>
      <c r="U412" s="41"/>
      <c r="V412" s="41"/>
      <c r="W412" s="41"/>
      <c r="X412" s="41"/>
      <c r="Y412" s="41"/>
      <c r="Z412" s="41"/>
    </row>
    <row r="413" spans="1:26" ht="15.75" customHeight="1">
      <c r="A413" s="41"/>
      <c r="B413" s="41"/>
      <c r="C413" s="41"/>
      <c r="D413" s="41"/>
      <c r="E413" s="149"/>
      <c r="F413" s="149"/>
      <c r="G413" s="149"/>
      <c r="H413" s="149"/>
      <c r="I413" s="149"/>
      <c r="J413" s="149"/>
      <c r="K413" s="41"/>
      <c r="L413" s="41"/>
      <c r="M413" s="65"/>
      <c r="N413" s="41"/>
      <c r="O413" s="65"/>
      <c r="P413" s="41"/>
      <c r="Q413" s="41"/>
      <c r="R413" s="41"/>
      <c r="S413" s="41"/>
      <c r="T413" s="41"/>
      <c r="U413" s="41"/>
      <c r="V413" s="41"/>
      <c r="W413" s="41"/>
      <c r="X413" s="41"/>
      <c r="Y413" s="41"/>
      <c r="Z413" s="41"/>
    </row>
    <row r="414" spans="1:26" ht="15.75" customHeight="1">
      <c r="A414" s="41"/>
      <c r="B414" s="41"/>
      <c r="C414" s="41"/>
      <c r="D414" s="41"/>
      <c r="E414" s="149"/>
      <c r="F414" s="149"/>
      <c r="G414" s="149"/>
      <c r="H414" s="149"/>
      <c r="I414" s="149"/>
      <c r="J414" s="149"/>
      <c r="K414" s="41"/>
      <c r="L414" s="41"/>
      <c r="M414" s="65"/>
      <c r="N414" s="41"/>
      <c r="O414" s="65"/>
      <c r="P414" s="41"/>
      <c r="Q414" s="41"/>
      <c r="R414" s="41"/>
      <c r="S414" s="41"/>
      <c r="T414" s="41"/>
      <c r="U414" s="41"/>
      <c r="V414" s="41"/>
      <c r="W414" s="41"/>
      <c r="X414" s="41"/>
      <c r="Y414" s="41"/>
      <c r="Z414" s="41"/>
    </row>
    <row r="415" spans="1:26" ht="15.75" customHeight="1">
      <c r="A415" s="41"/>
      <c r="B415" s="41"/>
      <c r="C415" s="41"/>
      <c r="D415" s="41"/>
      <c r="E415" s="149"/>
      <c r="F415" s="149"/>
      <c r="G415" s="149"/>
      <c r="H415" s="149"/>
      <c r="I415" s="149"/>
      <c r="J415" s="149"/>
      <c r="K415" s="41"/>
      <c r="L415" s="41"/>
      <c r="M415" s="65"/>
      <c r="N415" s="41"/>
      <c r="O415" s="65"/>
      <c r="P415" s="41"/>
      <c r="Q415" s="41"/>
      <c r="R415" s="41"/>
      <c r="S415" s="41"/>
      <c r="T415" s="41"/>
      <c r="U415" s="41"/>
      <c r="V415" s="41"/>
      <c r="W415" s="41"/>
      <c r="X415" s="41"/>
      <c r="Y415" s="41"/>
      <c r="Z415" s="41"/>
    </row>
    <row r="416" spans="1:26" ht="15.75" customHeight="1">
      <c r="A416" s="41"/>
      <c r="B416" s="41"/>
      <c r="C416" s="41"/>
      <c r="D416" s="41"/>
      <c r="E416" s="149"/>
      <c r="F416" s="149"/>
      <c r="G416" s="149"/>
      <c r="H416" s="149"/>
      <c r="I416" s="149"/>
      <c r="J416" s="149"/>
      <c r="K416" s="41"/>
      <c r="L416" s="41"/>
      <c r="M416" s="65"/>
      <c r="N416" s="41"/>
      <c r="O416" s="65"/>
      <c r="P416" s="41"/>
      <c r="Q416" s="41"/>
      <c r="R416" s="41"/>
      <c r="S416" s="41"/>
      <c r="T416" s="41"/>
      <c r="U416" s="41"/>
      <c r="V416" s="41"/>
      <c r="W416" s="41"/>
      <c r="X416" s="41"/>
      <c r="Y416" s="41"/>
      <c r="Z416" s="41"/>
    </row>
    <row r="417" spans="1:26" ht="15.75" customHeight="1">
      <c r="A417" s="41"/>
      <c r="B417" s="41"/>
      <c r="C417" s="41"/>
      <c r="D417" s="41"/>
      <c r="E417" s="149"/>
      <c r="F417" s="149"/>
      <c r="G417" s="149"/>
      <c r="H417" s="149"/>
      <c r="I417" s="149"/>
      <c r="J417" s="149"/>
      <c r="K417" s="41"/>
      <c r="L417" s="41"/>
      <c r="M417" s="65"/>
      <c r="N417" s="41"/>
      <c r="O417" s="65"/>
      <c r="P417" s="41"/>
      <c r="Q417" s="41"/>
      <c r="R417" s="41"/>
      <c r="S417" s="41"/>
      <c r="T417" s="41"/>
      <c r="U417" s="41"/>
      <c r="V417" s="41"/>
      <c r="W417" s="41"/>
      <c r="X417" s="41"/>
      <c r="Y417" s="41"/>
      <c r="Z417" s="41"/>
    </row>
    <row r="418" spans="1:26" ht="15.75" customHeight="1">
      <c r="A418" s="41"/>
      <c r="B418" s="41"/>
      <c r="C418" s="41"/>
      <c r="D418" s="41"/>
      <c r="E418" s="149"/>
      <c r="F418" s="149"/>
      <c r="G418" s="149"/>
      <c r="H418" s="149"/>
      <c r="I418" s="149"/>
      <c r="J418" s="149"/>
      <c r="K418" s="41"/>
      <c r="L418" s="41"/>
      <c r="M418" s="65"/>
      <c r="N418" s="41"/>
      <c r="O418" s="65"/>
      <c r="P418" s="41"/>
      <c r="Q418" s="41"/>
      <c r="R418" s="41"/>
      <c r="S418" s="41"/>
      <c r="T418" s="41"/>
      <c r="U418" s="41"/>
      <c r="V418" s="41"/>
      <c r="W418" s="41"/>
      <c r="X418" s="41"/>
      <c r="Y418" s="41"/>
      <c r="Z418" s="41"/>
    </row>
    <row r="419" spans="1:26" ht="15.75" customHeight="1">
      <c r="A419" s="41"/>
      <c r="B419" s="41"/>
      <c r="C419" s="41"/>
      <c r="D419" s="41"/>
      <c r="E419" s="149"/>
      <c r="F419" s="149"/>
      <c r="G419" s="149"/>
      <c r="H419" s="149"/>
      <c r="I419" s="149"/>
      <c r="J419" s="149"/>
      <c r="K419" s="41"/>
      <c r="L419" s="41"/>
      <c r="M419" s="65"/>
      <c r="N419" s="41"/>
      <c r="O419" s="65"/>
      <c r="P419" s="41"/>
      <c r="Q419" s="41"/>
      <c r="R419" s="41"/>
      <c r="S419" s="41"/>
      <c r="T419" s="41"/>
      <c r="U419" s="41"/>
      <c r="V419" s="41"/>
      <c r="W419" s="41"/>
      <c r="X419" s="41"/>
      <c r="Y419" s="41"/>
      <c r="Z419" s="41"/>
    </row>
    <row r="420" spans="1:26" ht="15.75" customHeight="1">
      <c r="A420" s="41"/>
      <c r="B420" s="41"/>
      <c r="C420" s="41"/>
      <c r="D420" s="41"/>
      <c r="E420" s="149"/>
      <c r="F420" s="149"/>
      <c r="G420" s="149"/>
      <c r="H420" s="149"/>
      <c r="I420" s="149"/>
      <c r="J420" s="149"/>
      <c r="K420" s="41"/>
      <c r="L420" s="41"/>
      <c r="M420" s="65"/>
      <c r="N420" s="41"/>
      <c r="O420" s="65"/>
      <c r="P420" s="41"/>
      <c r="Q420" s="41"/>
      <c r="R420" s="41"/>
      <c r="S420" s="41"/>
      <c r="T420" s="41"/>
      <c r="U420" s="41"/>
      <c r="V420" s="41"/>
      <c r="W420" s="41"/>
      <c r="X420" s="41"/>
      <c r="Y420" s="41"/>
      <c r="Z420" s="41"/>
    </row>
    <row r="421" spans="1:26" ht="15.75" customHeight="1">
      <c r="A421" s="41"/>
      <c r="B421" s="41"/>
      <c r="C421" s="41"/>
      <c r="D421" s="41"/>
      <c r="E421" s="149"/>
      <c r="F421" s="149"/>
      <c r="G421" s="149"/>
      <c r="H421" s="149"/>
      <c r="I421" s="149"/>
      <c r="J421" s="149"/>
      <c r="K421" s="41"/>
      <c r="L421" s="41"/>
      <c r="M421" s="65"/>
      <c r="N421" s="41"/>
      <c r="O421" s="65"/>
      <c r="P421" s="41"/>
      <c r="Q421" s="41"/>
      <c r="R421" s="41"/>
      <c r="S421" s="41"/>
      <c r="T421" s="41"/>
      <c r="U421" s="41"/>
      <c r="V421" s="41"/>
      <c r="W421" s="41"/>
      <c r="X421" s="41"/>
      <c r="Y421" s="41"/>
      <c r="Z421" s="41"/>
    </row>
    <row r="422" spans="1:26" ht="15.75" customHeight="1">
      <c r="A422" s="41"/>
      <c r="B422" s="41"/>
      <c r="C422" s="41"/>
      <c r="D422" s="41"/>
      <c r="E422" s="149"/>
      <c r="F422" s="149"/>
      <c r="G422" s="149"/>
      <c r="H422" s="149"/>
      <c r="I422" s="149"/>
      <c r="J422" s="149"/>
      <c r="K422" s="41"/>
      <c r="L422" s="41"/>
      <c r="M422" s="65"/>
      <c r="N422" s="41"/>
      <c r="O422" s="65"/>
      <c r="P422" s="41"/>
      <c r="Q422" s="41"/>
      <c r="R422" s="41"/>
      <c r="S422" s="41"/>
      <c r="T422" s="41"/>
      <c r="U422" s="41"/>
      <c r="V422" s="41"/>
      <c r="W422" s="41"/>
      <c r="X422" s="41"/>
      <c r="Y422" s="41"/>
      <c r="Z422" s="41"/>
    </row>
    <row r="423" spans="1:26" ht="15.75" customHeight="1">
      <c r="A423" s="41"/>
      <c r="B423" s="41"/>
      <c r="C423" s="41"/>
      <c r="D423" s="41"/>
      <c r="E423" s="149"/>
      <c r="F423" s="149"/>
      <c r="G423" s="149"/>
      <c r="H423" s="149"/>
      <c r="I423" s="149"/>
      <c r="J423" s="149"/>
      <c r="K423" s="41"/>
      <c r="L423" s="41"/>
      <c r="M423" s="65"/>
      <c r="N423" s="41"/>
      <c r="O423" s="65"/>
      <c r="P423" s="41"/>
      <c r="Q423" s="41"/>
      <c r="R423" s="41"/>
      <c r="S423" s="41"/>
      <c r="T423" s="41"/>
      <c r="U423" s="41"/>
      <c r="V423" s="41"/>
      <c r="W423" s="41"/>
      <c r="X423" s="41"/>
      <c r="Y423" s="41"/>
      <c r="Z423" s="41"/>
    </row>
    <row r="424" spans="1:26" ht="15.75" customHeight="1">
      <c r="A424" s="41"/>
      <c r="B424" s="41"/>
      <c r="C424" s="41"/>
      <c r="D424" s="41"/>
      <c r="E424" s="149"/>
      <c r="F424" s="149"/>
      <c r="G424" s="149"/>
      <c r="H424" s="149"/>
      <c r="I424" s="149"/>
      <c r="J424" s="149"/>
      <c r="K424" s="41"/>
      <c r="L424" s="41"/>
      <c r="M424" s="65"/>
      <c r="N424" s="41"/>
      <c r="O424" s="65"/>
      <c r="P424" s="41"/>
      <c r="Q424" s="41"/>
      <c r="R424" s="41"/>
      <c r="S424" s="41"/>
      <c r="T424" s="41"/>
      <c r="U424" s="41"/>
      <c r="V424" s="41"/>
      <c r="W424" s="41"/>
      <c r="X424" s="41"/>
      <c r="Y424" s="41"/>
      <c r="Z424" s="41"/>
    </row>
    <row r="425" spans="1:26" ht="15.75" customHeight="1">
      <c r="A425" s="41"/>
      <c r="B425" s="41"/>
      <c r="C425" s="41"/>
      <c r="D425" s="41"/>
      <c r="E425" s="149"/>
      <c r="F425" s="149"/>
      <c r="G425" s="149"/>
      <c r="H425" s="149"/>
      <c r="I425" s="149"/>
      <c r="J425" s="149"/>
      <c r="K425" s="41"/>
      <c r="L425" s="41"/>
      <c r="M425" s="65"/>
      <c r="N425" s="41"/>
      <c r="O425" s="65"/>
      <c r="P425" s="41"/>
      <c r="Q425" s="41"/>
      <c r="R425" s="41"/>
      <c r="S425" s="41"/>
      <c r="T425" s="41"/>
      <c r="U425" s="41"/>
      <c r="V425" s="41"/>
      <c r="W425" s="41"/>
      <c r="X425" s="41"/>
      <c r="Y425" s="41"/>
      <c r="Z425" s="41"/>
    </row>
    <row r="426" spans="1:26" ht="15.75" customHeight="1">
      <c r="A426" s="41"/>
      <c r="B426" s="41"/>
      <c r="C426" s="41"/>
      <c r="D426" s="41"/>
      <c r="E426" s="149"/>
      <c r="F426" s="149"/>
      <c r="G426" s="149"/>
      <c r="H426" s="149"/>
      <c r="I426" s="149"/>
      <c r="J426" s="149"/>
      <c r="K426" s="41"/>
      <c r="L426" s="41"/>
      <c r="M426" s="65"/>
      <c r="N426" s="41"/>
      <c r="O426" s="65"/>
      <c r="P426" s="41"/>
      <c r="Q426" s="41"/>
      <c r="R426" s="41"/>
      <c r="S426" s="41"/>
      <c r="T426" s="41"/>
      <c r="U426" s="41"/>
      <c r="V426" s="41"/>
      <c r="W426" s="41"/>
      <c r="X426" s="41"/>
      <c r="Y426" s="41"/>
      <c r="Z426" s="41"/>
    </row>
    <row r="427" spans="1:26" ht="15.75" customHeight="1">
      <c r="A427" s="41"/>
      <c r="B427" s="41"/>
      <c r="C427" s="41"/>
      <c r="D427" s="41"/>
      <c r="E427" s="149"/>
      <c r="F427" s="149"/>
      <c r="G427" s="149"/>
      <c r="H427" s="149"/>
      <c r="I427" s="149"/>
      <c r="J427" s="149"/>
      <c r="K427" s="41"/>
      <c r="L427" s="41"/>
      <c r="M427" s="65"/>
      <c r="N427" s="41"/>
      <c r="O427" s="65"/>
      <c r="P427" s="41"/>
      <c r="Q427" s="41"/>
      <c r="R427" s="41"/>
      <c r="S427" s="41"/>
      <c r="T427" s="41"/>
      <c r="U427" s="41"/>
      <c r="V427" s="41"/>
      <c r="W427" s="41"/>
      <c r="X427" s="41"/>
      <c r="Y427" s="41"/>
      <c r="Z427" s="41"/>
    </row>
    <row r="428" spans="1:26" ht="15.75" customHeight="1">
      <c r="A428" s="41"/>
      <c r="B428" s="41"/>
      <c r="C428" s="41"/>
      <c r="D428" s="41"/>
      <c r="E428" s="149"/>
      <c r="F428" s="149"/>
      <c r="G428" s="149"/>
      <c r="H428" s="149"/>
      <c r="I428" s="149"/>
      <c r="J428" s="149"/>
      <c r="K428" s="41"/>
      <c r="L428" s="41"/>
      <c r="M428" s="65"/>
      <c r="N428" s="41"/>
      <c r="O428" s="65"/>
      <c r="P428" s="41"/>
      <c r="Q428" s="41"/>
      <c r="R428" s="41"/>
      <c r="S428" s="41"/>
      <c r="T428" s="41"/>
      <c r="U428" s="41"/>
      <c r="V428" s="41"/>
      <c r="W428" s="41"/>
      <c r="X428" s="41"/>
      <c r="Y428" s="41"/>
      <c r="Z428" s="41"/>
    </row>
    <row r="429" spans="1:26" ht="15.75" customHeight="1">
      <c r="A429" s="41"/>
      <c r="B429" s="41"/>
      <c r="C429" s="41"/>
      <c r="D429" s="41"/>
      <c r="E429" s="149"/>
      <c r="F429" s="149"/>
      <c r="G429" s="149"/>
      <c r="H429" s="149"/>
      <c r="I429" s="149"/>
      <c r="J429" s="149"/>
      <c r="K429" s="41"/>
      <c r="L429" s="41"/>
      <c r="M429" s="65"/>
      <c r="N429" s="41"/>
      <c r="O429" s="65"/>
      <c r="P429" s="41"/>
      <c r="Q429" s="41"/>
      <c r="R429" s="41"/>
      <c r="S429" s="41"/>
      <c r="T429" s="41"/>
      <c r="U429" s="41"/>
      <c r="V429" s="41"/>
      <c r="W429" s="41"/>
      <c r="X429" s="41"/>
      <c r="Y429" s="41"/>
      <c r="Z429" s="41"/>
    </row>
    <row r="430" spans="1:26" ht="15.75" customHeight="1">
      <c r="A430" s="41"/>
      <c r="B430" s="41"/>
      <c r="C430" s="41"/>
      <c r="D430" s="41"/>
      <c r="E430" s="149"/>
      <c r="F430" s="149"/>
      <c r="G430" s="149"/>
      <c r="H430" s="149"/>
      <c r="I430" s="149"/>
      <c r="J430" s="149"/>
      <c r="K430" s="41"/>
      <c r="L430" s="41"/>
      <c r="M430" s="65"/>
      <c r="N430" s="41"/>
      <c r="O430" s="65"/>
      <c r="P430" s="41"/>
      <c r="Q430" s="41"/>
      <c r="R430" s="41"/>
      <c r="S430" s="41"/>
      <c r="T430" s="41"/>
      <c r="U430" s="41"/>
      <c r="V430" s="41"/>
      <c r="W430" s="41"/>
      <c r="X430" s="41"/>
      <c r="Y430" s="41"/>
      <c r="Z430" s="41"/>
    </row>
    <row r="431" spans="1:26" ht="15.75" customHeight="1">
      <c r="A431" s="41"/>
      <c r="B431" s="41"/>
      <c r="C431" s="41"/>
      <c r="D431" s="41"/>
      <c r="E431" s="149"/>
      <c r="F431" s="149"/>
      <c r="G431" s="149"/>
      <c r="H431" s="149"/>
      <c r="I431" s="149"/>
      <c r="J431" s="149"/>
      <c r="K431" s="41"/>
      <c r="L431" s="41"/>
      <c r="M431" s="65"/>
      <c r="N431" s="41"/>
      <c r="O431" s="65"/>
      <c r="P431" s="41"/>
      <c r="Q431" s="41"/>
      <c r="R431" s="41"/>
      <c r="S431" s="41"/>
      <c r="T431" s="41"/>
      <c r="U431" s="41"/>
      <c r="V431" s="41"/>
      <c r="W431" s="41"/>
      <c r="X431" s="41"/>
      <c r="Y431" s="41"/>
      <c r="Z431" s="41"/>
    </row>
    <row r="432" spans="1:26" ht="15.75" customHeight="1">
      <c r="A432" s="41"/>
      <c r="B432" s="41"/>
      <c r="C432" s="41"/>
      <c r="D432" s="41"/>
      <c r="E432" s="149"/>
      <c r="F432" s="149"/>
      <c r="G432" s="149"/>
      <c r="H432" s="149"/>
      <c r="I432" s="149"/>
      <c r="J432" s="149"/>
      <c r="K432" s="41"/>
      <c r="L432" s="41"/>
      <c r="M432" s="65"/>
      <c r="N432" s="41"/>
      <c r="O432" s="65"/>
      <c r="P432" s="41"/>
      <c r="Q432" s="41"/>
      <c r="R432" s="41"/>
      <c r="S432" s="41"/>
      <c r="T432" s="41"/>
      <c r="U432" s="41"/>
      <c r="V432" s="41"/>
      <c r="W432" s="41"/>
      <c r="X432" s="41"/>
      <c r="Y432" s="41"/>
      <c r="Z432" s="41"/>
    </row>
    <row r="433" spans="1:26" ht="15.75" customHeight="1">
      <c r="A433" s="41"/>
      <c r="B433" s="41"/>
      <c r="C433" s="41"/>
      <c r="D433" s="41"/>
      <c r="E433" s="149"/>
      <c r="F433" s="149"/>
      <c r="G433" s="149"/>
      <c r="H433" s="149"/>
      <c r="I433" s="149"/>
      <c r="J433" s="149"/>
      <c r="K433" s="41"/>
      <c r="L433" s="41"/>
      <c r="M433" s="65"/>
      <c r="N433" s="41"/>
      <c r="O433" s="65"/>
      <c r="P433" s="41"/>
      <c r="Q433" s="41"/>
      <c r="R433" s="41"/>
      <c r="S433" s="41"/>
      <c r="T433" s="41"/>
      <c r="U433" s="41"/>
      <c r="V433" s="41"/>
      <c r="W433" s="41"/>
      <c r="X433" s="41"/>
      <c r="Y433" s="41"/>
      <c r="Z433" s="41"/>
    </row>
    <row r="434" spans="1:26" ht="15.75" customHeight="1">
      <c r="A434" s="41"/>
      <c r="B434" s="41"/>
      <c r="C434" s="41"/>
      <c r="D434" s="41"/>
      <c r="E434" s="149"/>
      <c r="F434" s="149"/>
      <c r="G434" s="149"/>
      <c r="H434" s="149"/>
      <c r="I434" s="149"/>
      <c r="J434" s="149"/>
      <c r="K434" s="41"/>
      <c r="L434" s="41"/>
      <c r="M434" s="65"/>
      <c r="N434" s="41"/>
      <c r="O434" s="65"/>
      <c r="P434" s="41"/>
      <c r="Q434" s="41"/>
      <c r="R434" s="41"/>
      <c r="S434" s="41"/>
      <c r="T434" s="41"/>
      <c r="U434" s="41"/>
      <c r="V434" s="41"/>
      <c r="W434" s="41"/>
      <c r="X434" s="41"/>
      <c r="Y434" s="41"/>
      <c r="Z434" s="41"/>
    </row>
    <row r="435" spans="1:26" ht="15.75" customHeight="1">
      <c r="A435" s="41"/>
      <c r="B435" s="41"/>
      <c r="C435" s="41"/>
      <c r="D435" s="41"/>
      <c r="E435" s="149"/>
      <c r="F435" s="149"/>
      <c r="G435" s="149"/>
      <c r="H435" s="149"/>
      <c r="I435" s="149"/>
      <c r="J435" s="149"/>
      <c r="K435" s="41"/>
      <c r="L435" s="41"/>
      <c r="M435" s="65"/>
      <c r="N435" s="41"/>
      <c r="O435" s="65"/>
      <c r="P435" s="41"/>
      <c r="Q435" s="41"/>
      <c r="R435" s="41"/>
      <c r="S435" s="41"/>
      <c r="T435" s="41"/>
      <c r="U435" s="41"/>
      <c r="V435" s="41"/>
      <c r="W435" s="41"/>
      <c r="X435" s="41"/>
      <c r="Y435" s="41"/>
      <c r="Z435" s="41"/>
    </row>
    <row r="436" spans="1:26" ht="15.75" customHeight="1">
      <c r="A436" s="41"/>
      <c r="B436" s="41"/>
      <c r="C436" s="41"/>
      <c r="D436" s="41"/>
      <c r="E436" s="149"/>
      <c r="F436" s="149"/>
      <c r="G436" s="149"/>
      <c r="H436" s="149"/>
      <c r="I436" s="149"/>
      <c r="J436" s="149"/>
      <c r="K436" s="41"/>
      <c r="L436" s="41"/>
      <c r="M436" s="65"/>
      <c r="N436" s="41"/>
      <c r="O436" s="65"/>
      <c r="P436" s="41"/>
      <c r="Q436" s="41"/>
      <c r="R436" s="41"/>
      <c r="S436" s="41"/>
      <c r="T436" s="41"/>
      <c r="U436" s="41"/>
      <c r="V436" s="41"/>
      <c r="W436" s="41"/>
      <c r="X436" s="41"/>
      <c r="Y436" s="41"/>
      <c r="Z436" s="41"/>
    </row>
    <row r="437" spans="1:26" ht="15.75" customHeight="1">
      <c r="A437" s="41"/>
      <c r="B437" s="41"/>
      <c r="C437" s="41"/>
      <c r="D437" s="41"/>
      <c r="E437" s="149"/>
      <c r="F437" s="149"/>
      <c r="G437" s="149"/>
      <c r="H437" s="149"/>
      <c r="I437" s="149"/>
      <c r="J437" s="149"/>
      <c r="K437" s="41"/>
      <c r="L437" s="41"/>
      <c r="M437" s="65"/>
      <c r="N437" s="41"/>
      <c r="O437" s="65"/>
      <c r="P437" s="41"/>
      <c r="Q437" s="41"/>
      <c r="R437" s="41"/>
      <c r="S437" s="41"/>
      <c r="T437" s="41"/>
      <c r="U437" s="41"/>
      <c r="V437" s="41"/>
      <c r="W437" s="41"/>
      <c r="X437" s="41"/>
      <c r="Y437" s="41"/>
      <c r="Z437" s="41"/>
    </row>
    <row r="438" spans="1:26" ht="15.75" customHeight="1">
      <c r="A438" s="41"/>
      <c r="B438" s="41"/>
      <c r="C438" s="41"/>
      <c r="D438" s="41"/>
      <c r="E438" s="149"/>
      <c r="F438" s="149"/>
      <c r="G438" s="149"/>
      <c r="H438" s="149"/>
      <c r="I438" s="149"/>
      <c r="J438" s="149"/>
      <c r="K438" s="41"/>
      <c r="L438" s="41"/>
      <c r="M438" s="65"/>
      <c r="N438" s="41"/>
      <c r="O438" s="65"/>
      <c r="P438" s="41"/>
      <c r="Q438" s="41"/>
      <c r="R438" s="41"/>
      <c r="S438" s="41"/>
      <c r="T438" s="41"/>
      <c r="U438" s="41"/>
      <c r="V438" s="41"/>
      <c r="W438" s="41"/>
      <c r="X438" s="41"/>
      <c r="Y438" s="41"/>
      <c r="Z438" s="41"/>
    </row>
    <row r="439" spans="1:26" ht="15.75" customHeight="1">
      <c r="A439" s="41"/>
      <c r="B439" s="41"/>
      <c r="C439" s="41"/>
      <c r="D439" s="41"/>
      <c r="E439" s="149"/>
      <c r="F439" s="149"/>
      <c r="G439" s="149"/>
      <c r="H439" s="149"/>
      <c r="I439" s="149"/>
      <c r="J439" s="149"/>
      <c r="K439" s="41"/>
      <c r="L439" s="41"/>
      <c r="M439" s="65"/>
      <c r="N439" s="41"/>
      <c r="O439" s="65"/>
      <c r="P439" s="41"/>
      <c r="Q439" s="41"/>
      <c r="R439" s="41"/>
      <c r="S439" s="41"/>
      <c r="T439" s="41"/>
      <c r="U439" s="41"/>
      <c r="V439" s="41"/>
      <c r="W439" s="41"/>
      <c r="X439" s="41"/>
      <c r="Y439" s="41"/>
      <c r="Z439" s="41"/>
    </row>
    <row r="440" spans="1:26" ht="15.75" customHeight="1">
      <c r="A440" s="41"/>
      <c r="B440" s="41"/>
      <c r="C440" s="41"/>
      <c r="D440" s="41"/>
      <c r="E440" s="149"/>
      <c r="F440" s="149"/>
      <c r="G440" s="149"/>
      <c r="H440" s="149"/>
      <c r="I440" s="149"/>
      <c r="J440" s="149"/>
      <c r="K440" s="41"/>
      <c r="L440" s="41"/>
      <c r="M440" s="65"/>
      <c r="N440" s="41"/>
      <c r="O440" s="65"/>
      <c r="P440" s="41"/>
      <c r="Q440" s="41"/>
      <c r="R440" s="41"/>
      <c r="S440" s="41"/>
      <c r="T440" s="41"/>
      <c r="U440" s="41"/>
      <c r="V440" s="41"/>
      <c r="W440" s="41"/>
      <c r="X440" s="41"/>
      <c r="Y440" s="41"/>
      <c r="Z440" s="41"/>
    </row>
    <row r="441" spans="1:26" ht="15.75" customHeight="1">
      <c r="A441" s="41"/>
      <c r="B441" s="41"/>
      <c r="C441" s="41"/>
      <c r="D441" s="41"/>
      <c r="E441" s="149"/>
      <c r="F441" s="149"/>
      <c r="G441" s="149"/>
      <c r="H441" s="149"/>
      <c r="I441" s="149"/>
      <c r="J441" s="149"/>
      <c r="K441" s="41"/>
      <c r="L441" s="41"/>
      <c r="M441" s="65"/>
      <c r="N441" s="41"/>
      <c r="O441" s="65"/>
      <c r="P441" s="41"/>
      <c r="Q441" s="41"/>
      <c r="R441" s="41"/>
      <c r="S441" s="41"/>
      <c r="T441" s="41"/>
      <c r="U441" s="41"/>
      <c r="V441" s="41"/>
      <c r="W441" s="41"/>
      <c r="X441" s="41"/>
      <c r="Y441" s="41"/>
      <c r="Z441" s="41"/>
    </row>
    <row r="442" spans="1:26" ht="15.75" customHeight="1">
      <c r="A442" s="41"/>
      <c r="B442" s="41"/>
      <c r="C442" s="41"/>
      <c r="D442" s="41"/>
      <c r="E442" s="149"/>
      <c r="F442" s="149"/>
      <c r="G442" s="149"/>
      <c r="H442" s="149"/>
      <c r="I442" s="149"/>
      <c r="J442" s="149"/>
      <c r="K442" s="41"/>
      <c r="L442" s="41"/>
      <c r="M442" s="65"/>
      <c r="N442" s="41"/>
      <c r="O442" s="65"/>
      <c r="P442" s="41"/>
      <c r="Q442" s="41"/>
      <c r="R442" s="41"/>
      <c r="S442" s="41"/>
      <c r="T442" s="41"/>
      <c r="U442" s="41"/>
      <c r="V442" s="41"/>
      <c r="W442" s="41"/>
      <c r="X442" s="41"/>
      <c r="Y442" s="41"/>
      <c r="Z442" s="41"/>
    </row>
    <row r="443" spans="1:26" ht="15.75" customHeight="1">
      <c r="A443" s="41"/>
      <c r="B443" s="41"/>
      <c r="C443" s="41"/>
      <c r="D443" s="41"/>
      <c r="E443" s="149"/>
      <c r="F443" s="149"/>
      <c r="G443" s="149"/>
      <c r="H443" s="149"/>
      <c r="I443" s="149"/>
      <c r="J443" s="149"/>
      <c r="K443" s="41"/>
      <c r="L443" s="41"/>
      <c r="M443" s="65"/>
      <c r="N443" s="41"/>
      <c r="O443" s="65"/>
      <c r="P443" s="41"/>
      <c r="Q443" s="41"/>
      <c r="R443" s="41"/>
      <c r="S443" s="41"/>
      <c r="T443" s="41"/>
      <c r="U443" s="41"/>
      <c r="V443" s="41"/>
      <c r="W443" s="41"/>
      <c r="X443" s="41"/>
      <c r="Y443" s="41"/>
      <c r="Z443" s="41"/>
    </row>
    <row r="444" spans="1:26" ht="15.75" customHeight="1">
      <c r="A444" s="41"/>
      <c r="B444" s="41"/>
      <c r="C444" s="41"/>
      <c r="D444" s="41"/>
      <c r="E444" s="149"/>
      <c r="F444" s="149"/>
      <c r="G444" s="149"/>
      <c r="H444" s="149"/>
      <c r="I444" s="149"/>
      <c r="J444" s="149"/>
      <c r="K444" s="41"/>
      <c r="L444" s="41"/>
      <c r="M444" s="65"/>
      <c r="N444" s="41"/>
      <c r="O444" s="65"/>
      <c r="P444" s="41"/>
      <c r="Q444" s="41"/>
      <c r="R444" s="41"/>
      <c r="S444" s="41"/>
      <c r="T444" s="41"/>
      <c r="U444" s="41"/>
      <c r="V444" s="41"/>
      <c r="W444" s="41"/>
      <c r="X444" s="41"/>
      <c r="Y444" s="41"/>
      <c r="Z444" s="41"/>
    </row>
    <row r="445" spans="1:26" ht="15.75" customHeight="1">
      <c r="A445" s="41"/>
      <c r="B445" s="41"/>
      <c r="C445" s="41"/>
      <c r="D445" s="41"/>
      <c r="E445" s="149"/>
      <c r="F445" s="149"/>
      <c r="G445" s="149"/>
      <c r="H445" s="149"/>
      <c r="I445" s="149"/>
      <c r="J445" s="149"/>
      <c r="K445" s="41"/>
      <c r="L445" s="41"/>
      <c r="M445" s="65"/>
      <c r="N445" s="41"/>
      <c r="O445" s="65"/>
      <c r="P445" s="41"/>
      <c r="Q445" s="41"/>
      <c r="R445" s="41"/>
      <c r="S445" s="41"/>
      <c r="T445" s="41"/>
      <c r="U445" s="41"/>
      <c r="V445" s="41"/>
      <c r="W445" s="41"/>
      <c r="X445" s="41"/>
      <c r="Y445" s="41"/>
      <c r="Z445" s="41"/>
    </row>
    <row r="446" spans="1:26" ht="15.75" customHeight="1">
      <c r="A446" s="41"/>
      <c r="B446" s="41"/>
      <c r="C446" s="41"/>
      <c r="D446" s="41"/>
      <c r="E446" s="149"/>
      <c r="F446" s="149"/>
      <c r="G446" s="149"/>
      <c r="H446" s="149"/>
      <c r="I446" s="149"/>
      <c r="J446" s="149"/>
      <c r="K446" s="41"/>
      <c r="L446" s="41"/>
      <c r="M446" s="65"/>
      <c r="N446" s="41"/>
      <c r="O446" s="65"/>
      <c r="P446" s="41"/>
      <c r="Q446" s="41"/>
      <c r="R446" s="41"/>
      <c r="S446" s="41"/>
      <c r="T446" s="41"/>
      <c r="U446" s="41"/>
      <c r="V446" s="41"/>
      <c r="W446" s="41"/>
      <c r="X446" s="41"/>
      <c r="Y446" s="41"/>
      <c r="Z446" s="41"/>
    </row>
    <row r="447" spans="1:26" ht="15.75" customHeight="1">
      <c r="A447" s="41"/>
      <c r="B447" s="41"/>
      <c r="C447" s="41"/>
      <c r="D447" s="41"/>
      <c r="E447" s="149"/>
      <c r="F447" s="149"/>
      <c r="G447" s="149"/>
      <c r="H447" s="149"/>
      <c r="I447" s="149"/>
      <c r="J447" s="149"/>
      <c r="K447" s="41"/>
      <c r="L447" s="41"/>
      <c r="M447" s="65"/>
      <c r="N447" s="41"/>
      <c r="O447" s="65"/>
      <c r="P447" s="41"/>
      <c r="Q447" s="41"/>
      <c r="R447" s="41"/>
      <c r="S447" s="41"/>
      <c r="T447" s="41"/>
      <c r="U447" s="41"/>
      <c r="V447" s="41"/>
      <c r="W447" s="41"/>
      <c r="X447" s="41"/>
      <c r="Y447" s="41"/>
      <c r="Z447" s="41"/>
    </row>
    <row r="448" spans="1:26" ht="15.75" customHeight="1">
      <c r="A448" s="41"/>
      <c r="B448" s="41"/>
      <c r="C448" s="41"/>
      <c r="D448" s="41"/>
      <c r="E448" s="149"/>
      <c r="F448" s="149"/>
      <c r="G448" s="149"/>
      <c r="H448" s="149"/>
      <c r="I448" s="149"/>
      <c r="J448" s="149"/>
      <c r="K448" s="41"/>
      <c r="L448" s="41"/>
      <c r="M448" s="65"/>
      <c r="N448" s="41"/>
      <c r="O448" s="65"/>
      <c r="P448" s="41"/>
      <c r="Q448" s="41"/>
      <c r="R448" s="41"/>
      <c r="S448" s="41"/>
      <c r="T448" s="41"/>
      <c r="U448" s="41"/>
      <c r="V448" s="41"/>
      <c r="W448" s="41"/>
      <c r="X448" s="41"/>
      <c r="Y448" s="41"/>
      <c r="Z448" s="41"/>
    </row>
    <row r="449" spans="1:26" ht="15.75" customHeight="1">
      <c r="A449" s="41"/>
      <c r="B449" s="41"/>
      <c r="C449" s="41"/>
      <c r="D449" s="41"/>
      <c r="E449" s="149"/>
      <c r="F449" s="149"/>
      <c r="G449" s="149"/>
      <c r="H449" s="149"/>
      <c r="I449" s="149"/>
      <c r="J449" s="149"/>
      <c r="K449" s="41"/>
      <c r="L449" s="41"/>
      <c r="M449" s="65"/>
      <c r="N449" s="41"/>
      <c r="O449" s="65"/>
      <c r="P449" s="41"/>
      <c r="Q449" s="41"/>
      <c r="R449" s="41"/>
      <c r="S449" s="41"/>
      <c r="T449" s="41"/>
      <c r="U449" s="41"/>
      <c r="V449" s="41"/>
      <c r="W449" s="41"/>
      <c r="X449" s="41"/>
      <c r="Y449" s="41"/>
      <c r="Z449" s="41"/>
    </row>
    <row r="450" spans="1:26" ht="15.75" customHeight="1">
      <c r="A450" s="41"/>
      <c r="B450" s="41"/>
      <c r="C450" s="41"/>
      <c r="D450" s="41"/>
      <c r="E450" s="149"/>
      <c r="F450" s="149"/>
      <c r="G450" s="149"/>
      <c r="H450" s="149"/>
      <c r="I450" s="149"/>
      <c r="J450" s="149"/>
      <c r="K450" s="41"/>
      <c r="L450" s="41"/>
      <c r="M450" s="65"/>
      <c r="N450" s="41"/>
      <c r="O450" s="65"/>
      <c r="P450" s="41"/>
      <c r="Q450" s="41"/>
      <c r="R450" s="41"/>
      <c r="S450" s="41"/>
      <c r="T450" s="41"/>
      <c r="U450" s="41"/>
      <c r="V450" s="41"/>
      <c r="W450" s="41"/>
      <c r="X450" s="41"/>
      <c r="Y450" s="41"/>
      <c r="Z450" s="41"/>
    </row>
    <row r="451" spans="1:26" ht="15.75" customHeight="1">
      <c r="A451" s="41"/>
      <c r="B451" s="41"/>
      <c r="C451" s="41"/>
      <c r="D451" s="41"/>
      <c r="E451" s="149"/>
      <c r="F451" s="149"/>
      <c r="G451" s="149"/>
      <c r="H451" s="149"/>
      <c r="I451" s="149"/>
      <c r="J451" s="149"/>
      <c r="K451" s="41"/>
      <c r="L451" s="41"/>
      <c r="M451" s="65"/>
      <c r="N451" s="41"/>
      <c r="O451" s="65"/>
      <c r="P451" s="41"/>
      <c r="Q451" s="41"/>
      <c r="R451" s="41"/>
      <c r="S451" s="41"/>
      <c r="T451" s="41"/>
      <c r="U451" s="41"/>
      <c r="V451" s="41"/>
      <c r="W451" s="41"/>
      <c r="X451" s="41"/>
      <c r="Y451" s="41"/>
      <c r="Z451" s="41"/>
    </row>
    <row r="452" spans="1:26" ht="15.75" customHeight="1">
      <c r="A452" s="41"/>
      <c r="B452" s="41"/>
      <c r="C452" s="41"/>
      <c r="D452" s="41"/>
      <c r="E452" s="149"/>
      <c r="F452" s="149"/>
      <c r="G452" s="149"/>
      <c r="H452" s="149"/>
      <c r="I452" s="149"/>
      <c r="J452" s="149"/>
      <c r="K452" s="41"/>
      <c r="L452" s="41"/>
      <c r="M452" s="65"/>
      <c r="N452" s="41"/>
      <c r="O452" s="65"/>
      <c r="P452" s="41"/>
      <c r="Q452" s="41"/>
      <c r="R452" s="41"/>
      <c r="S452" s="41"/>
      <c r="T452" s="41"/>
      <c r="U452" s="41"/>
      <c r="V452" s="41"/>
      <c r="W452" s="41"/>
      <c r="X452" s="41"/>
      <c r="Y452" s="41"/>
      <c r="Z452" s="41"/>
    </row>
    <row r="453" spans="1:26" ht="15.75" customHeight="1">
      <c r="A453" s="41"/>
      <c r="B453" s="41"/>
      <c r="C453" s="41"/>
      <c r="D453" s="41"/>
      <c r="E453" s="149"/>
      <c r="F453" s="149"/>
      <c r="G453" s="149"/>
      <c r="H453" s="149"/>
      <c r="I453" s="149"/>
      <c r="J453" s="149"/>
      <c r="K453" s="41"/>
      <c r="L453" s="41"/>
      <c r="M453" s="65"/>
      <c r="N453" s="41"/>
      <c r="O453" s="65"/>
      <c r="P453" s="41"/>
      <c r="Q453" s="41"/>
      <c r="R453" s="41"/>
      <c r="S453" s="41"/>
      <c r="T453" s="41"/>
      <c r="U453" s="41"/>
      <c r="V453" s="41"/>
      <c r="W453" s="41"/>
      <c r="X453" s="41"/>
      <c r="Y453" s="41"/>
      <c r="Z453" s="41"/>
    </row>
    <row r="454" spans="1:26" ht="15.75" customHeight="1">
      <c r="A454" s="41"/>
      <c r="B454" s="41"/>
      <c r="C454" s="41"/>
      <c r="D454" s="41"/>
      <c r="E454" s="149"/>
      <c r="F454" s="149"/>
      <c r="G454" s="149"/>
      <c r="H454" s="149"/>
      <c r="I454" s="149"/>
      <c r="J454" s="149"/>
      <c r="K454" s="41"/>
      <c r="L454" s="41"/>
      <c r="M454" s="65"/>
      <c r="N454" s="41"/>
      <c r="O454" s="65"/>
      <c r="P454" s="41"/>
      <c r="Q454" s="41"/>
      <c r="R454" s="41"/>
      <c r="S454" s="41"/>
      <c r="T454" s="41"/>
      <c r="U454" s="41"/>
      <c r="V454" s="41"/>
      <c r="W454" s="41"/>
      <c r="X454" s="41"/>
      <c r="Y454" s="41"/>
      <c r="Z454" s="41"/>
    </row>
    <row r="455" spans="1:26" ht="15.75" customHeight="1">
      <c r="A455" s="41"/>
      <c r="B455" s="41"/>
      <c r="C455" s="41"/>
      <c r="D455" s="41"/>
      <c r="E455" s="149"/>
      <c r="F455" s="149"/>
      <c r="G455" s="149"/>
      <c r="H455" s="149"/>
      <c r="I455" s="149"/>
      <c r="J455" s="149"/>
      <c r="K455" s="41"/>
      <c r="L455" s="41"/>
      <c r="M455" s="65"/>
      <c r="N455" s="41"/>
      <c r="O455" s="65"/>
      <c r="P455" s="41"/>
      <c r="Q455" s="41"/>
      <c r="R455" s="41"/>
      <c r="S455" s="41"/>
      <c r="T455" s="41"/>
      <c r="U455" s="41"/>
      <c r="V455" s="41"/>
      <c r="W455" s="41"/>
      <c r="X455" s="41"/>
      <c r="Y455" s="41"/>
      <c r="Z455" s="41"/>
    </row>
    <row r="456" spans="1:26" ht="15.75" customHeight="1">
      <c r="A456" s="41"/>
      <c r="B456" s="41"/>
      <c r="C456" s="41"/>
      <c r="D456" s="41"/>
      <c r="E456" s="149"/>
      <c r="F456" s="149"/>
      <c r="G456" s="149"/>
      <c r="H456" s="149"/>
      <c r="I456" s="149"/>
      <c r="J456" s="149"/>
      <c r="K456" s="41"/>
      <c r="L456" s="41"/>
      <c r="M456" s="65"/>
      <c r="N456" s="41"/>
      <c r="O456" s="65"/>
      <c r="P456" s="41"/>
      <c r="Q456" s="41"/>
      <c r="R456" s="41"/>
      <c r="S456" s="41"/>
      <c r="T456" s="41"/>
      <c r="U456" s="41"/>
      <c r="V456" s="41"/>
      <c r="W456" s="41"/>
      <c r="X456" s="41"/>
      <c r="Y456" s="41"/>
      <c r="Z456" s="41"/>
    </row>
    <row r="457" spans="1:26" ht="15.75" customHeight="1">
      <c r="A457" s="41"/>
      <c r="B457" s="41"/>
      <c r="C457" s="41"/>
      <c r="D457" s="41"/>
      <c r="E457" s="149"/>
      <c r="F457" s="149"/>
      <c r="G457" s="149"/>
      <c r="H457" s="149"/>
      <c r="I457" s="149"/>
      <c r="J457" s="149"/>
      <c r="K457" s="41"/>
      <c r="L457" s="41"/>
      <c r="M457" s="65"/>
      <c r="N457" s="41"/>
      <c r="O457" s="65"/>
      <c r="P457" s="41"/>
      <c r="Q457" s="41"/>
      <c r="R457" s="41"/>
      <c r="S457" s="41"/>
      <c r="T457" s="41"/>
      <c r="U457" s="41"/>
      <c r="V457" s="41"/>
      <c r="W457" s="41"/>
      <c r="X457" s="41"/>
      <c r="Y457" s="41"/>
      <c r="Z457" s="41"/>
    </row>
    <row r="458" spans="1:26" ht="15.75" customHeight="1">
      <c r="A458" s="41"/>
      <c r="B458" s="41"/>
      <c r="C458" s="41"/>
      <c r="D458" s="41"/>
      <c r="E458" s="149"/>
      <c r="F458" s="149"/>
      <c r="G458" s="149"/>
      <c r="H458" s="149"/>
      <c r="I458" s="149"/>
      <c r="J458" s="149"/>
      <c r="K458" s="41"/>
      <c r="L458" s="41"/>
      <c r="M458" s="65"/>
      <c r="N458" s="41"/>
      <c r="O458" s="65"/>
      <c r="P458" s="41"/>
      <c r="Q458" s="41"/>
      <c r="R458" s="41"/>
      <c r="S458" s="41"/>
      <c r="T458" s="41"/>
      <c r="U458" s="41"/>
      <c r="V458" s="41"/>
      <c r="W458" s="41"/>
      <c r="X458" s="41"/>
      <c r="Y458" s="41"/>
      <c r="Z458" s="41"/>
    </row>
    <row r="459" spans="1:26" ht="15.75" customHeight="1">
      <c r="A459" s="41"/>
      <c r="B459" s="41"/>
      <c r="C459" s="41"/>
      <c r="D459" s="41"/>
      <c r="E459" s="149"/>
      <c r="F459" s="149"/>
      <c r="G459" s="149"/>
      <c r="H459" s="149"/>
      <c r="I459" s="149"/>
      <c r="J459" s="149"/>
      <c r="K459" s="41"/>
      <c r="L459" s="41"/>
      <c r="M459" s="65"/>
      <c r="N459" s="41"/>
      <c r="O459" s="65"/>
      <c r="P459" s="41"/>
      <c r="Q459" s="41"/>
      <c r="R459" s="41"/>
      <c r="S459" s="41"/>
      <c r="T459" s="41"/>
      <c r="U459" s="41"/>
      <c r="V459" s="41"/>
      <c r="W459" s="41"/>
      <c r="X459" s="41"/>
      <c r="Y459" s="41"/>
      <c r="Z459" s="41"/>
    </row>
    <row r="460" spans="1:26" ht="15.75" customHeight="1">
      <c r="A460" s="41"/>
      <c r="B460" s="41"/>
      <c r="C460" s="41"/>
      <c r="D460" s="41"/>
      <c r="E460" s="149"/>
      <c r="F460" s="149"/>
      <c r="G460" s="149"/>
      <c r="H460" s="149"/>
      <c r="I460" s="149"/>
      <c r="J460" s="149"/>
      <c r="K460" s="41"/>
      <c r="L460" s="41"/>
      <c r="M460" s="65"/>
      <c r="N460" s="41"/>
      <c r="O460" s="65"/>
      <c r="P460" s="41"/>
      <c r="Q460" s="41"/>
      <c r="R460" s="41"/>
      <c r="S460" s="41"/>
      <c r="T460" s="41"/>
      <c r="U460" s="41"/>
      <c r="V460" s="41"/>
      <c r="W460" s="41"/>
      <c r="X460" s="41"/>
      <c r="Y460" s="41"/>
      <c r="Z460" s="41"/>
    </row>
    <row r="461" spans="1:26" ht="15.75" customHeight="1">
      <c r="A461" s="41"/>
      <c r="B461" s="41"/>
      <c r="C461" s="41"/>
      <c r="D461" s="41"/>
      <c r="E461" s="149"/>
      <c r="F461" s="149"/>
      <c r="G461" s="149"/>
      <c r="H461" s="149"/>
      <c r="I461" s="149"/>
      <c r="J461" s="149"/>
      <c r="K461" s="41"/>
      <c r="L461" s="41"/>
      <c r="M461" s="65"/>
      <c r="N461" s="41"/>
      <c r="O461" s="65"/>
      <c r="P461" s="41"/>
      <c r="Q461" s="41"/>
      <c r="R461" s="41"/>
      <c r="S461" s="41"/>
      <c r="T461" s="41"/>
      <c r="U461" s="41"/>
      <c r="V461" s="41"/>
      <c r="W461" s="41"/>
      <c r="X461" s="41"/>
      <c r="Y461" s="41"/>
      <c r="Z461" s="41"/>
    </row>
    <row r="462" spans="1:26" ht="15.75" customHeight="1">
      <c r="A462" s="41"/>
      <c r="B462" s="41"/>
      <c r="C462" s="41"/>
      <c r="D462" s="41"/>
      <c r="E462" s="149"/>
      <c r="F462" s="149"/>
      <c r="G462" s="149"/>
      <c r="H462" s="149"/>
      <c r="I462" s="149"/>
      <c r="J462" s="149"/>
      <c r="K462" s="41"/>
      <c r="L462" s="41"/>
      <c r="M462" s="65"/>
      <c r="N462" s="41"/>
      <c r="O462" s="65"/>
      <c r="P462" s="41"/>
      <c r="Q462" s="41"/>
      <c r="R462" s="41"/>
      <c r="S462" s="41"/>
      <c r="T462" s="41"/>
      <c r="U462" s="41"/>
      <c r="V462" s="41"/>
      <c r="W462" s="41"/>
      <c r="X462" s="41"/>
      <c r="Y462" s="41"/>
      <c r="Z462" s="41"/>
    </row>
    <row r="463" spans="1:26" ht="15.75" customHeight="1">
      <c r="A463" s="41"/>
      <c r="B463" s="41"/>
      <c r="C463" s="41"/>
      <c r="D463" s="41"/>
      <c r="E463" s="149"/>
      <c r="F463" s="149"/>
      <c r="G463" s="149"/>
      <c r="H463" s="149"/>
      <c r="I463" s="149"/>
      <c r="J463" s="149"/>
      <c r="K463" s="41"/>
      <c r="L463" s="41"/>
      <c r="M463" s="65"/>
      <c r="N463" s="41"/>
      <c r="O463" s="65"/>
      <c r="P463" s="41"/>
      <c r="Q463" s="41"/>
      <c r="R463" s="41"/>
      <c r="S463" s="41"/>
      <c r="T463" s="41"/>
      <c r="U463" s="41"/>
      <c r="V463" s="41"/>
      <c r="W463" s="41"/>
      <c r="X463" s="41"/>
      <c r="Y463" s="41"/>
      <c r="Z463" s="41"/>
    </row>
    <row r="464" spans="1:26" ht="15.75" customHeight="1">
      <c r="A464" s="41"/>
      <c r="B464" s="41"/>
      <c r="C464" s="41"/>
      <c r="D464" s="41"/>
      <c r="E464" s="149"/>
      <c r="F464" s="149"/>
      <c r="G464" s="149"/>
      <c r="H464" s="149"/>
      <c r="I464" s="149"/>
      <c r="J464" s="149"/>
      <c r="K464" s="41"/>
      <c r="L464" s="41"/>
      <c r="M464" s="65"/>
      <c r="N464" s="41"/>
      <c r="O464" s="65"/>
      <c r="P464" s="41"/>
      <c r="Q464" s="41"/>
      <c r="R464" s="41"/>
      <c r="S464" s="41"/>
      <c r="T464" s="41"/>
      <c r="U464" s="41"/>
      <c r="V464" s="41"/>
      <c r="W464" s="41"/>
      <c r="X464" s="41"/>
      <c r="Y464" s="41"/>
      <c r="Z464" s="41"/>
    </row>
    <row r="465" spans="1:26" ht="15.75" customHeight="1">
      <c r="A465" s="41"/>
      <c r="B465" s="41"/>
      <c r="C465" s="41"/>
      <c r="D465" s="41"/>
      <c r="E465" s="149"/>
      <c r="F465" s="149"/>
      <c r="G465" s="149"/>
      <c r="H465" s="149"/>
      <c r="I465" s="149"/>
      <c r="J465" s="149"/>
      <c r="K465" s="41"/>
      <c r="L465" s="41"/>
      <c r="M465" s="65"/>
      <c r="N465" s="41"/>
      <c r="O465" s="65"/>
      <c r="P465" s="41"/>
      <c r="Q465" s="41"/>
      <c r="R465" s="41"/>
      <c r="S465" s="41"/>
      <c r="T465" s="41"/>
      <c r="U465" s="41"/>
      <c r="V465" s="41"/>
      <c r="W465" s="41"/>
      <c r="X465" s="41"/>
      <c r="Y465" s="41"/>
      <c r="Z465" s="41"/>
    </row>
    <row r="466" spans="1:26" ht="15.75" customHeight="1">
      <c r="A466" s="41"/>
      <c r="B466" s="41"/>
      <c r="C466" s="41"/>
      <c r="D466" s="41"/>
      <c r="E466" s="149"/>
      <c r="F466" s="149"/>
      <c r="G466" s="149"/>
      <c r="H466" s="149"/>
      <c r="I466" s="149"/>
      <c r="J466" s="149"/>
      <c r="K466" s="41"/>
      <c r="L466" s="41"/>
      <c r="M466" s="65"/>
      <c r="N466" s="41"/>
      <c r="O466" s="65"/>
      <c r="P466" s="41"/>
      <c r="Q466" s="41"/>
      <c r="R466" s="41"/>
      <c r="S466" s="41"/>
      <c r="T466" s="41"/>
      <c r="U466" s="41"/>
      <c r="V466" s="41"/>
      <c r="W466" s="41"/>
      <c r="X466" s="41"/>
      <c r="Y466" s="41"/>
      <c r="Z466" s="41"/>
    </row>
    <row r="467" spans="1:26" ht="15.75" customHeight="1">
      <c r="A467" s="41"/>
      <c r="B467" s="41"/>
      <c r="C467" s="41"/>
      <c r="D467" s="41"/>
      <c r="E467" s="149"/>
      <c r="F467" s="149"/>
      <c r="G467" s="149"/>
      <c r="H467" s="149"/>
      <c r="I467" s="149"/>
      <c r="J467" s="149"/>
      <c r="K467" s="41"/>
      <c r="L467" s="41"/>
      <c r="M467" s="65"/>
      <c r="N467" s="41"/>
      <c r="O467" s="65"/>
      <c r="P467" s="41"/>
      <c r="Q467" s="41"/>
      <c r="R467" s="41"/>
      <c r="S467" s="41"/>
      <c r="T467" s="41"/>
      <c r="U467" s="41"/>
      <c r="V467" s="41"/>
      <c r="W467" s="41"/>
      <c r="X467" s="41"/>
      <c r="Y467" s="41"/>
      <c r="Z467" s="41"/>
    </row>
    <row r="468" spans="1:26" ht="15.75" customHeight="1">
      <c r="A468" s="41"/>
      <c r="B468" s="41"/>
      <c r="C468" s="41"/>
      <c r="D468" s="41"/>
      <c r="E468" s="149"/>
      <c r="F468" s="149"/>
      <c r="G468" s="149"/>
      <c r="H468" s="149"/>
      <c r="I468" s="149"/>
      <c r="J468" s="149"/>
      <c r="K468" s="41"/>
      <c r="L468" s="41"/>
      <c r="M468" s="65"/>
      <c r="N468" s="41"/>
      <c r="O468" s="65"/>
      <c r="P468" s="41"/>
      <c r="Q468" s="41"/>
      <c r="R468" s="41"/>
      <c r="S468" s="41"/>
      <c r="T468" s="41"/>
      <c r="U468" s="41"/>
      <c r="V468" s="41"/>
      <c r="W468" s="41"/>
      <c r="X468" s="41"/>
      <c r="Y468" s="41"/>
      <c r="Z468" s="41"/>
    </row>
    <row r="469" spans="1:26" ht="15.75" customHeight="1">
      <c r="A469" s="41"/>
      <c r="B469" s="41"/>
      <c r="C469" s="41"/>
      <c r="D469" s="41"/>
      <c r="E469" s="149"/>
      <c r="F469" s="149"/>
      <c r="G469" s="149"/>
      <c r="H469" s="149"/>
      <c r="I469" s="149"/>
      <c r="J469" s="149"/>
      <c r="K469" s="41"/>
      <c r="L469" s="41"/>
      <c r="M469" s="65"/>
      <c r="N469" s="41"/>
      <c r="O469" s="65"/>
      <c r="P469" s="41"/>
      <c r="Q469" s="41"/>
      <c r="R469" s="41"/>
      <c r="S469" s="41"/>
      <c r="T469" s="41"/>
      <c r="U469" s="41"/>
      <c r="V469" s="41"/>
      <c r="W469" s="41"/>
      <c r="X469" s="41"/>
      <c r="Y469" s="41"/>
      <c r="Z469" s="41"/>
    </row>
    <row r="470" spans="1:26" ht="15.75" customHeight="1">
      <c r="A470" s="41"/>
      <c r="B470" s="41"/>
      <c r="C470" s="41"/>
      <c r="D470" s="41"/>
      <c r="E470" s="149"/>
      <c r="F470" s="149"/>
      <c r="G470" s="149"/>
      <c r="H470" s="149"/>
      <c r="I470" s="149"/>
      <c r="J470" s="149"/>
      <c r="K470" s="41"/>
      <c r="L470" s="41"/>
      <c r="M470" s="65"/>
      <c r="N470" s="41"/>
      <c r="O470" s="65"/>
      <c r="P470" s="41"/>
      <c r="Q470" s="41"/>
      <c r="R470" s="41"/>
      <c r="S470" s="41"/>
      <c r="T470" s="41"/>
      <c r="U470" s="41"/>
      <c r="V470" s="41"/>
      <c r="W470" s="41"/>
      <c r="X470" s="41"/>
      <c r="Y470" s="41"/>
      <c r="Z470" s="41"/>
    </row>
    <row r="471" spans="1:26" ht="15.75" customHeight="1">
      <c r="A471" s="41"/>
      <c r="B471" s="41"/>
      <c r="C471" s="41"/>
      <c r="D471" s="41"/>
      <c r="E471" s="149"/>
      <c r="F471" s="149"/>
      <c r="G471" s="149"/>
      <c r="H471" s="149"/>
      <c r="I471" s="149"/>
      <c r="J471" s="149"/>
      <c r="K471" s="41"/>
      <c r="L471" s="41"/>
      <c r="M471" s="65"/>
      <c r="N471" s="41"/>
      <c r="O471" s="65"/>
      <c r="P471" s="41"/>
      <c r="Q471" s="41"/>
      <c r="R471" s="41"/>
      <c r="S471" s="41"/>
      <c r="T471" s="41"/>
      <c r="U471" s="41"/>
      <c r="V471" s="41"/>
      <c r="W471" s="41"/>
      <c r="X471" s="41"/>
      <c r="Y471" s="41"/>
      <c r="Z471" s="41"/>
    </row>
    <row r="472" spans="1:26" ht="15.75" customHeight="1">
      <c r="A472" s="41"/>
      <c r="B472" s="41"/>
      <c r="C472" s="41"/>
      <c r="D472" s="41"/>
      <c r="E472" s="149"/>
      <c r="F472" s="149"/>
      <c r="G472" s="149"/>
      <c r="H472" s="149"/>
      <c r="I472" s="149"/>
      <c r="J472" s="149"/>
      <c r="K472" s="41"/>
      <c r="L472" s="41"/>
      <c r="M472" s="65"/>
      <c r="N472" s="41"/>
      <c r="O472" s="65"/>
      <c r="P472" s="41"/>
      <c r="Q472" s="41"/>
      <c r="R472" s="41"/>
      <c r="S472" s="41"/>
      <c r="T472" s="41"/>
      <c r="U472" s="41"/>
      <c r="V472" s="41"/>
      <c r="W472" s="41"/>
      <c r="X472" s="41"/>
      <c r="Y472" s="41"/>
      <c r="Z472" s="41"/>
    </row>
    <row r="473" spans="1:26" ht="15.75" customHeight="1">
      <c r="A473" s="41"/>
      <c r="B473" s="41"/>
      <c r="C473" s="41"/>
      <c r="D473" s="41"/>
      <c r="E473" s="149"/>
      <c r="F473" s="149"/>
      <c r="G473" s="149"/>
      <c r="H473" s="149"/>
      <c r="I473" s="149"/>
      <c r="J473" s="149"/>
      <c r="K473" s="41"/>
      <c r="L473" s="41"/>
      <c r="M473" s="65"/>
      <c r="N473" s="41"/>
      <c r="O473" s="65"/>
      <c r="P473" s="41"/>
      <c r="Q473" s="41"/>
      <c r="R473" s="41"/>
      <c r="S473" s="41"/>
      <c r="T473" s="41"/>
      <c r="U473" s="41"/>
      <c r="V473" s="41"/>
      <c r="W473" s="41"/>
      <c r="X473" s="41"/>
      <c r="Y473" s="41"/>
      <c r="Z473" s="41"/>
    </row>
    <row r="474" spans="1:26" ht="15.75" customHeight="1">
      <c r="A474" s="41"/>
      <c r="B474" s="41"/>
      <c r="C474" s="41"/>
      <c r="D474" s="41"/>
      <c r="E474" s="149"/>
      <c r="F474" s="149"/>
      <c r="G474" s="149"/>
      <c r="H474" s="149"/>
      <c r="I474" s="149"/>
      <c r="J474" s="149"/>
      <c r="K474" s="41"/>
      <c r="L474" s="41"/>
      <c r="M474" s="65"/>
      <c r="N474" s="41"/>
      <c r="O474" s="65"/>
      <c r="P474" s="41"/>
      <c r="Q474" s="41"/>
      <c r="R474" s="41"/>
      <c r="S474" s="41"/>
      <c r="T474" s="41"/>
      <c r="U474" s="41"/>
      <c r="V474" s="41"/>
      <c r="W474" s="41"/>
      <c r="X474" s="41"/>
      <c r="Y474" s="41"/>
      <c r="Z474" s="41"/>
    </row>
    <row r="475" spans="1:26" ht="15.75" customHeight="1">
      <c r="A475" s="41"/>
      <c r="B475" s="41"/>
      <c r="C475" s="41"/>
      <c r="D475" s="41"/>
      <c r="E475" s="149"/>
      <c r="F475" s="149"/>
      <c r="G475" s="149"/>
      <c r="H475" s="149"/>
      <c r="I475" s="149"/>
      <c r="J475" s="149"/>
      <c r="K475" s="41"/>
      <c r="L475" s="41"/>
      <c r="M475" s="65"/>
      <c r="N475" s="41"/>
      <c r="O475" s="65"/>
      <c r="P475" s="41"/>
      <c r="Q475" s="41"/>
      <c r="R475" s="41"/>
      <c r="S475" s="41"/>
      <c r="T475" s="41"/>
      <c r="U475" s="41"/>
      <c r="V475" s="41"/>
      <c r="W475" s="41"/>
      <c r="X475" s="41"/>
      <c r="Y475" s="41"/>
      <c r="Z475" s="41"/>
    </row>
    <row r="476" spans="1:26" ht="15.75" customHeight="1">
      <c r="A476" s="41"/>
      <c r="B476" s="41"/>
      <c r="C476" s="41"/>
      <c r="D476" s="41"/>
      <c r="E476" s="149"/>
      <c r="F476" s="149"/>
      <c r="G476" s="149"/>
      <c r="H476" s="149"/>
      <c r="I476" s="149"/>
      <c r="J476" s="149"/>
      <c r="K476" s="41"/>
      <c r="L476" s="41"/>
      <c r="M476" s="65"/>
      <c r="N476" s="41"/>
      <c r="O476" s="65"/>
      <c r="P476" s="41"/>
      <c r="Q476" s="41"/>
      <c r="R476" s="41"/>
      <c r="S476" s="41"/>
      <c r="T476" s="41"/>
      <c r="U476" s="41"/>
      <c r="V476" s="41"/>
      <c r="W476" s="41"/>
      <c r="X476" s="41"/>
      <c r="Y476" s="41"/>
      <c r="Z476" s="41"/>
    </row>
    <row r="477" spans="1:26" ht="15.75" customHeight="1">
      <c r="A477" s="41"/>
      <c r="B477" s="41"/>
      <c r="C477" s="41"/>
      <c r="D477" s="41"/>
      <c r="E477" s="149"/>
      <c r="F477" s="149"/>
      <c r="G477" s="149"/>
      <c r="H477" s="149"/>
      <c r="I477" s="149"/>
      <c r="J477" s="149"/>
      <c r="K477" s="41"/>
      <c r="L477" s="41"/>
      <c r="M477" s="65"/>
      <c r="N477" s="41"/>
      <c r="O477" s="65"/>
      <c r="P477" s="41"/>
      <c r="Q477" s="41"/>
      <c r="R477" s="41"/>
      <c r="S477" s="41"/>
      <c r="T477" s="41"/>
      <c r="U477" s="41"/>
      <c r="V477" s="41"/>
      <c r="W477" s="41"/>
      <c r="X477" s="41"/>
      <c r="Y477" s="41"/>
      <c r="Z477" s="41"/>
    </row>
    <row r="478" spans="1:26" ht="15.75" customHeight="1">
      <c r="A478" s="41"/>
      <c r="B478" s="41"/>
      <c r="C478" s="41"/>
      <c r="D478" s="41"/>
      <c r="E478" s="149"/>
      <c r="F478" s="149"/>
      <c r="G478" s="149"/>
      <c r="H478" s="149"/>
      <c r="I478" s="149"/>
      <c r="J478" s="149"/>
      <c r="K478" s="41"/>
      <c r="L478" s="41"/>
      <c r="M478" s="65"/>
      <c r="N478" s="41"/>
      <c r="O478" s="65"/>
      <c r="P478" s="41"/>
      <c r="Q478" s="41"/>
      <c r="R478" s="41"/>
      <c r="S478" s="41"/>
      <c r="T478" s="41"/>
      <c r="U478" s="41"/>
      <c r="V478" s="41"/>
      <c r="W478" s="41"/>
      <c r="X478" s="41"/>
      <c r="Y478" s="41"/>
      <c r="Z478" s="41"/>
    </row>
    <row r="479" spans="1:26" ht="15.75" customHeight="1">
      <c r="A479" s="41"/>
      <c r="B479" s="41"/>
      <c r="C479" s="41"/>
      <c r="D479" s="41"/>
      <c r="E479" s="149"/>
      <c r="F479" s="149"/>
      <c r="G479" s="149"/>
      <c r="H479" s="149"/>
      <c r="I479" s="149"/>
      <c r="J479" s="149"/>
      <c r="K479" s="41"/>
      <c r="L479" s="41"/>
      <c r="M479" s="65"/>
      <c r="N479" s="41"/>
      <c r="O479" s="65"/>
      <c r="P479" s="41"/>
      <c r="Q479" s="41"/>
      <c r="R479" s="41"/>
      <c r="S479" s="41"/>
      <c r="T479" s="41"/>
      <c r="U479" s="41"/>
      <c r="V479" s="41"/>
      <c r="W479" s="41"/>
      <c r="X479" s="41"/>
      <c r="Y479" s="41"/>
      <c r="Z479" s="41"/>
    </row>
    <row r="480" spans="1:26" ht="15.75" customHeight="1">
      <c r="A480" s="41"/>
      <c r="B480" s="41"/>
      <c r="C480" s="41"/>
      <c r="D480" s="41"/>
      <c r="E480" s="149"/>
      <c r="F480" s="149"/>
      <c r="G480" s="149"/>
      <c r="H480" s="149"/>
      <c r="I480" s="149"/>
      <c r="J480" s="149"/>
      <c r="K480" s="41"/>
      <c r="L480" s="41"/>
      <c r="M480" s="65"/>
      <c r="N480" s="41"/>
      <c r="O480" s="65"/>
      <c r="P480" s="41"/>
      <c r="Q480" s="41"/>
      <c r="R480" s="41"/>
      <c r="S480" s="41"/>
      <c r="T480" s="41"/>
      <c r="U480" s="41"/>
      <c r="V480" s="41"/>
      <c r="W480" s="41"/>
      <c r="X480" s="41"/>
      <c r="Y480" s="41"/>
      <c r="Z480" s="41"/>
    </row>
    <row r="481" spans="1:26" ht="15.75" customHeight="1">
      <c r="A481" s="41"/>
      <c r="B481" s="41"/>
      <c r="C481" s="41"/>
      <c r="D481" s="41"/>
      <c r="E481" s="149"/>
      <c r="F481" s="149"/>
      <c r="G481" s="149"/>
      <c r="H481" s="149"/>
      <c r="I481" s="149"/>
      <c r="J481" s="149"/>
      <c r="K481" s="41"/>
      <c r="L481" s="41"/>
      <c r="M481" s="65"/>
      <c r="N481" s="41"/>
      <c r="O481" s="65"/>
      <c r="P481" s="41"/>
      <c r="Q481" s="41"/>
      <c r="R481" s="41"/>
      <c r="S481" s="41"/>
      <c r="T481" s="41"/>
      <c r="U481" s="41"/>
      <c r="V481" s="41"/>
      <c r="W481" s="41"/>
      <c r="X481" s="41"/>
      <c r="Y481" s="41"/>
      <c r="Z481" s="41"/>
    </row>
    <row r="482" spans="1:26" ht="15.75" customHeight="1">
      <c r="A482" s="41"/>
      <c r="B482" s="41"/>
      <c r="C482" s="41"/>
      <c r="D482" s="41"/>
      <c r="E482" s="149"/>
      <c r="F482" s="149"/>
      <c r="G482" s="149"/>
      <c r="H482" s="149"/>
      <c r="I482" s="149"/>
      <c r="J482" s="149"/>
      <c r="K482" s="41"/>
      <c r="L482" s="41"/>
      <c r="M482" s="65"/>
      <c r="N482" s="41"/>
      <c r="O482" s="65"/>
      <c r="P482" s="41"/>
      <c r="Q482" s="41"/>
      <c r="R482" s="41"/>
      <c r="S482" s="41"/>
      <c r="T482" s="41"/>
      <c r="U482" s="41"/>
      <c r="V482" s="41"/>
      <c r="W482" s="41"/>
      <c r="X482" s="41"/>
      <c r="Y482" s="41"/>
      <c r="Z482" s="41"/>
    </row>
    <row r="483" spans="1:26" ht="15.75" customHeight="1">
      <c r="A483" s="41"/>
      <c r="B483" s="41"/>
      <c r="C483" s="41"/>
      <c r="D483" s="41"/>
      <c r="E483" s="149"/>
      <c r="F483" s="149"/>
      <c r="G483" s="149"/>
      <c r="H483" s="149"/>
      <c r="I483" s="149"/>
      <c r="J483" s="149"/>
      <c r="K483" s="41"/>
      <c r="L483" s="41"/>
      <c r="M483" s="65"/>
      <c r="N483" s="41"/>
      <c r="O483" s="65"/>
      <c r="P483" s="41"/>
      <c r="Q483" s="41"/>
      <c r="R483" s="41"/>
      <c r="S483" s="41"/>
      <c r="T483" s="41"/>
      <c r="U483" s="41"/>
      <c r="V483" s="41"/>
      <c r="W483" s="41"/>
      <c r="X483" s="41"/>
      <c r="Y483" s="41"/>
      <c r="Z483" s="41"/>
    </row>
    <row r="484" spans="1:26" ht="15.75" customHeight="1">
      <c r="A484" s="41"/>
      <c r="B484" s="41"/>
      <c r="C484" s="41"/>
      <c r="D484" s="41"/>
      <c r="E484" s="149"/>
      <c r="F484" s="149"/>
      <c r="G484" s="149"/>
      <c r="H484" s="149"/>
      <c r="I484" s="149"/>
      <c r="J484" s="149"/>
      <c r="K484" s="41"/>
      <c r="L484" s="41"/>
      <c r="M484" s="65"/>
      <c r="N484" s="41"/>
      <c r="O484" s="65"/>
      <c r="P484" s="41"/>
      <c r="Q484" s="41"/>
      <c r="R484" s="41"/>
      <c r="S484" s="41"/>
      <c r="T484" s="41"/>
      <c r="U484" s="41"/>
      <c r="V484" s="41"/>
      <c r="W484" s="41"/>
      <c r="X484" s="41"/>
      <c r="Y484" s="41"/>
      <c r="Z484" s="41"/>
    </row>
    <row r="485" spans="1:26" ht="15.75" customHeight="1">
      <c r="A485" s="41"/>
      <c r="B485" s="41"/>
      <c r="C485" s="41"/>
      <c r="D485" s="41"/>
      <c r="E485" s="149"/>
      <c r="F485" s="149"/>
      <c r="G485" s="149"/>
      <c r="H485" s="149"/>
      <c r="I485" s="149"/>
      <c r="J485" s="149"/>
      <c r="K485" s="41"/>
      <c r="L485" s="41"/>
      <c r="M485" s="65"/>
      <c r="N485" s="41"/>
      <c r="O485" s="65"/>
      <c r="P485" s="41"/>
      <c r="Q485" s="41"/>
      <c r="R485" s="41"/>
      <c r="S485" s="41"/>
      <c r="T485" s="41"/>
      <c r="U485" s="41"/>
      <c r="V485" s="41"/>
      <c r="W485" s="41"/>
      <c r="X485" s="41"/>
      <c r="Y485" s="41"/>
      <c r="Z485" s="41"/>
    </row>
    <row r="486" spans="1:26" ht="15.75" customHeight="1">
      <c r="A486" s="41"/>
      <c r="B486" s="41"/>
      <c r="C486" s="41"/>
      <c r="D486" s="41"/>
      <c r="E486" s="149"/>
      <c r="F486" s="149"/>
      <c r="G486" s="149"/>
      <c r="H486" s="149"/>
      <c r="I486" s="149"/>
      <c r="J486" s="149"/>
      <c r="K486" s="41"/>
      <c r="L486" s="41"/>
      <c r="M486" s="65"/>
      <c r="N486" s="41"/>
      <c r="O486" s="65"/>
      <c r="P486" s="41"/>
      <c r="Q486" s="41"/>
      <c r="R486" s="41"/>
      <c r="S486" s="41"/>
      <c r="T486" s="41"/>
      <c r="U486" s="41"/>
      <c r="V486" s="41"/>
      <c r="W486" s="41"/>
      <c r="X486" s="41"/>
      <c r="Y486" s="41"/>
      <c r="Z486" s="41"/>
    </row>
    <row r="487" spans="1:26" ht="15.75" customHeight="1">
      <c r="A487" s="41"/>
      <c r="B487" s="41"/>
      <c r="C487" s="41"/>
      <c r="D487" s="41"/>
      <c r="E487" s="149"/>
      <c r="F487" s="149"/>
      <c r="G487" s="149"/>
      <c r="H487" s="149"/>
      <c r="I487" s="149"/>
      <c r="J487" s="149"/>
      <c r="K487" s="41"/>
      <c r="L487" s="41"/>
      <c r="M487" s="65"/>
      <c r="N487" s="41"/>
      <c r="O487" s="65"/>
      <c r="P487" s="41"/>
      <c r="Q487" s="41"/>
      <c r="R487" s="41"/>
      <c r="S487" s="41"/>
      <c r="T487" s="41"/>
      <c r="U487" s="41"/>
      <c r="V487" s="41"/>
      <c r="W487" s="41"/>
      <c r="X487" s="41"/>
      <c r="Y487" s="41"/>
      <c r="Z487" s="41"/>
    </row>
    <row r="488" spans="1:26" ht="15.75" customHeight="1">
      <c r="A488" s="41"/>
      <c r="B488" s="41"/>
      <c r="C488" s="41"/>
      <c r="D488" s="41"/>
      <c r="E488" s="149"/>
      <c r="F488" s="149"/>
      <c r="G488" s="149"/>
      <c r="H488" s="149"/>
      <c r="I488" s="149"/>
      <c r="J488" s="149"/>
      <c r="K488" s="41"/>
      <c r="L488" s="41"/>
      <c r="M488" s="65"/>
      <c r="N488" s="41"/>
      <c r="O488" s="65"/>
      <c r="P488" s="41"/>
      <c r="Q488" s="41"/>
      <c r="R488" s="41"/>
      <c r="S488" s="41"/>
      <c r="T488" s="41"/>
      <c r="U488" s="41"/>
      <c r="V488" s="41"/>
      <c r="W488" s="41"/>
      <c r="X488" s="41"/>
      <c r="Y488" s="41"/>
      <c r="Z488" s="41"/>
    </row>
    <row r="489" spans="1:26" ht="15.75" customHeight="1">
      <c r="A489" s="41"/>
      <c r="B489" s="41"/>
      <c r="C489" s="41"/>
      <c r="D489" s="41"/>
      <c r="E489" s="149"/>
      <c r="F489" s="149"/>
      <c r="G489" s="149"/>
      <c r="H489" s="149"/>
      <c r="I489" s="149"/>
      <c r="J489" s="149"/>
      <c r="K489" s="41"/>
      <c r="L489" s="41"/>
      <c r="M489" s="65"/>
      <c r="N489" s="41"/>
      <c r="O489" s="65"/>
      <c r="P489" s="41"/>
      <c r="Q489" s="41"/>
      <c r="R489" s="41"/>
      <c r="S489" s="41"/>
      <c r="T489" s="41"/>
      <c r="U489" s="41"/>
      <c r="V489" s="41"/>
      <c r="W489" s="41"/>
      <c r="X489" s="41"/>
      <c r="Y489" s="41"/>
      <c r="Z489" s="41"/>
    </row>
    <row r="490" spans="1:26" ht="15.75" customHeight="1">
      <c r="A490" s="41"/>
      <c r="B490" s="41"/>
      <c r="C490" s="41"/>
      <c r="D490" s="41"/>
      <c r="E490" s="149"/>
      <c r="F490" s="149"/>
      <c r="G490" s="149"/>
      <c r="H490" s="149"/>
      <c r="I490" s="149"/>
      <c r="J490" s="149"/>
      <c r="K490" s="41"/>
      <c r="L490" s="41"/>
      <c r="M490" s="65"/>
      <c r="N490" s="41"/>
      <c r="O490" s="65"/>
      <c r="P490" s="41"/>
      <c r="Q490" s="41"/>
      <c r="R490" s="41"/>
      <c r="S490" s="41"/>
      <c r="T490" s="41"/>
      <c r="U490" s="41"/>
      <c r="V490" s="41"/>
      <c r="W490" s="41"/>
      <c r="X490" s="41"/>
      <c r="Y490" s="41"/>
      <c r="Z490" s="41"/>
    </row>
    <row r="491" spans="1:26" ht="15.75" customHeight="1">
      <c r="A491" s="41"/>
      <c r="B491" s="41"/>
      <c r="C491" s="41"/>
      <c r="D491" s="41"/>
      <c r="E491" s="149"/>
      <c r="F491" s="149"/>
      <c r="G491" s="149"/>
      <c r="H491" s="149"/>
      <c r="I491" s="149"/>
      <c r="J491" s="149"/>
      <c r="K491" s="41"/>
      <c r="L491" s="41"/>
      <c r="M491" s="65"/>
      <c r="N491" s="41"/>
      <c r="O491" s="65"/>
      <c r="P491" s="41"/>
      <c r="Q491" s="41"/>
      <c r="R491" s="41"/>
      <c r="S491" s="41"/>
      <c r="T491" s="41"/>
      <c r="U491" s="41"/>
      <c r="V491" s="41"/>
      <c r="W491" s="41"/>
      <c r="X491" s="41"/>
      <c r="Y491" s="41"/>
      <c r="Z491" s="41"/>
    </row>
    <row r="492" spans="1:26" ht="15.75" customHeight="1">
      <c r="A492" s="41"/>
      <c r="B492" s="41"/>
      <c r="C492" s="41"/>
      <c r="D492" s="41"/>
      <c r="E492" s="149"/>
      <c r="F492" s="149"/>
      <c r="G492" s="149"/>
      <c r="H492" s="149"/>
      <c r="I492" s="149"/>
      <c r="J492" s="149"/>
      <c r="K492" s="41"/>
      <c r="L492" s="41"/>
      <c r="M492" s="65"/>
      <c r="N492" s="41"/>
      <c r="O492" s="65"/>
      <c r="P492" s="41"/>
      <c r="Q492" s="41"/>
      <c r="R492" s="41"/>
      <c r="S492" s="41"/>
      <c r="T492" s="41"/>
      <c r="U492" s="41"/>
      <c r="V492" s="41"/>
      <c r="W492" s="41"/>
      <c r="X492" s="41"/>
      <c r="Y492" s="41"/>
      <c r="Z492" s="41"/>
    </row>
    <row r="493" spans="1:26" ht="15.75" customHeight="1">
      <c r="A493" s="41"/>
      <c r="B493" s="41"/>
      <c r="C493" s="41"/>
      <c r="D493" s="41"/>
      <c r="E493" s="149"/>
      <c r="F493" s="149"/>
      <c r="G493" s="149"/>
      <c r="H493" s="149"/>
      <c r="I493" s="149"/>
      <c r="J493" s="149"/>
      <c r="K493" s="41"/>
      <c r="L493" s="41"/>
      <c r="M493" s="65"/>
      <c r="N493" s="41"/>
      <c r="O493" s="65"/>
      <c r="P493" s="41"/>
      <c r="Q493" s="41"/>
      <c r="R493" s="41"/>
      <c r="S493" s="41"/>
      <c r="T493" s="41"/>
      <c r="U493" s="41"/>
      <c r="V493" s="41"/>
      <c r="W493" s="41"/>
      <c r="X493" s="41"/>
      <c r="Y493" s="41"/>
      <c r="Z493" s="41"/>
    </row>
    <row r="494" spans="1:26" ht="15.75" customHeight="1">
      <c r="A494" s="41"/>
      <c r="B494" s="41"/>
      <c r="C494" s="41"/>
      <c r="D494" s="41"/>
      <c r="E494" s="149"/>
      <c r="F494" s="149"/>
      <c r="G494" s="149"/>
      <c r="H494" s="149"/>
      <c r="I494" s="149"/>
      <c r="J494" s="149"/>
      <c r="K494" s="41"/>
      <c r="L494" s="41"/>
      <c r="M494" s="65"/>
      <c r="N494" s="41"/>
      <c r="O494" s="65"/>
      <c r="P494" s="41"/>
      <c r="Q494" s="41"/>
      <c r="R494" s="41"/>
      <c r="S494" s="41"/>
      <c r="T494" s="41"/>
      <c r="U494" s="41"/>
      <c r="V494" s="41"/>
      <c r="W494" s="41"/>
      <c r="X494" s="41"/>
      <c r="Y494" s="41"/>
      <c r="Z494" s="41"/>
    </row>
    <row r="495" spans="1:26" ht="15.75" customHeight="1">
      <c r="A495" s="41"/>
      <c r="B495" s="41"/>
      <c r="C495" s="41"/>
      <c r="D495" s="41"/>
      <c r="E495" s="149"/>
      <c r="F495" s="149"/>
      <c r="G495" s="149"/>
      <c r="H495" s="149"/>
      <c r="I495" s="149"/>
      <c r="J495" s="149"/>
      <c r="K495" s="41"/>
      <c r="L495" s="41"/>
      <c r="M495" s="65"/>
      <c r="N495" s="41"/>
      <c r="O495" s="65"/>
      <c r="P495" s="41"/>
      <c r="Q495" s="41"/>
      <c r="R495" s="41"/>
      <c r="S495" s="41"/>
      <c r="T495" s="41"/>
      <c r="U495" s="41"/>
      <c r="V495" s="41"/>
      <c r="W495" s="41"/>
      <c r="X495" s="41"/>
      <c r="Y495" s="41"/>
      <c r="Z495" s="41"/>
    </row>
    <row r="496" spans="1:26" ht="15.75" customHeight="1">
      <c r="A496" s="41"/>
      <c r="B496" s="41"/>
      <c r="C496" s="41"/>
      <c r="D496" s="41"/>
      <c r="E496" s="149"/>
      <c r="F496" s="149"/>
      <c r="G496" s="149"/>
      <c r="H496" s="149"/>
      <c r="I496" s="149"/>
      <c r="J496" s="149"/>
      <c r="K496" s="41"/>
      <c r="L496" s="41"/>
      <c r="M496" s="65"/>
      <c r="N496" s="41"/>
      <c r="O496" s="65"/>
      <c r="P496" s="41"/>
      <c r="Q496" s="41"/>
      <c r="R496" s="41"/>
      <c r="S496" s="41"/>
      <c r="T496" s="41"/>
      <c r="U496" s="41"/>
      <c r="V496" s="41"/>
      <c r="W496" s="41"/>
      <c r="X496" s="41"/>
      <c r="Y496" s="41"/>
      <c r="Z496" s="41"/>
    </row>
    <row r="497" spans="1:26" ht="15.75" customHeight="1">
      <c r="A497" s="41"/>
      <c r="B497" s="41"/>
      <c r="C497" s="41"/>
      <c r="D497" s="41"/>
      <c r="E497" s="149"/>
      <c r="F497" s="149"/>
      <c r="G497" s="149"/>
      <c r="H497" s="149"/>
      <c r="I497" s="149"/>
      <c r="J497" s="149"/>
      <c r="K497" s="41"/>
      <c r="L497" s="41"/>
      <c r="M497" s="65"/>
      <c r="N497" s="41"/>
      <c r="O497" s="65"/>
      <c r="P497" s="41"/>
      <c r="Q497" s="41"/>
      <c r="R497" s="41"/>
      <c r="S497" s="41"/>
      <c r="T497" s="41"/>
      <c r="U497" s="41"/>
      <c r="V497" s="41"/>
      <c r="W497" s="41"/>
      <c r="X497" s="41"/>
      <c r="Y497" s="41"/>
      <c r="Z497" s="41"/>
    </row>
    <row r="498" spans="1:26" ht="15.75" customHeight="1">
      <c r="A498" s="41"/>
      <c r="B498" s="41"/>
      <c r="C498" s="41"/>
      <c r="D498" s="41"/>
      <c r="E498" s="149"/>
      <c r="F498" s="149"/>
      <c r="G498" s="149"/>
      <c r="H498" s="149"/>
      <c r="I498" s="149"/>
      <c r="J498" s="149"/>
      <c r="K498" s="41"/>
      <c r="L498" s="41"/>
      <c r="M498" s="65"/>
      <c r="N498" s="41"/>
      <c r="O498" s="65"/>
      <c r="P498" s="41"/>
      <c r="Q498" s="41"/>
      <c r="R498" s="41"/>
      <c r="S498" s="41"/>
      <c r="T498" s="41"/>
      <c r="U498" s="41"/>
      <c r="V498" s="41"/>
      <c r="W498" s="41"/>
      <c r="X498" s="41"/>
      <c r="Y498" s="41"/>
      <c r="Z498" s="41"/>
    </row>
    <row r="499" spans="1:26" ht="15.75" customHeight="1">
      <c r="A499" s="41"/>
      <c r="B499" s="41"/>
      <c r="C499" s="41"/>
      <c r="D499" s="41"/>
      <c r="E499" s="149"/>
      <c r="F499" s="149"/>
      <c r="G499" s="149"/>
      <c r="H499" s="149"/>
      <c r="I499" s="149"/>
      <c r="J499" s="149"/>
      <c r="K499" s="41"/>
      <c r="L499" s="41"/>
      <c r="M499" s="65"/>
      <c r="N499" s="41"/>
      <c r="O499" s="65"/>
      <c r="P499" s="41"/>
      <c r="Q499" s="41"/>
      <c r="R499" s="41"/>
      <c r="S499" s="41"/>
      <c r="T499" s="41"/>
      <c r="U499" s="41"/>
      <c r="V499" s="41"/>
      <c r="W499" s="41"/>
      <c r="X499" s="41"/>
      <c r="Y499" s="41"/>
      <c r="Z499" s="41"/>
    </row>
    <row r="500" spans="1:26" ht="15.75" customHeight="1">
      <c r="A500" s="41"/>
      <c r="B500" s="41"/>
      <c r="C500" s="41"/>
      <c r="D500" s="41"/>
      <c r="E500" s="149"/>
      <c r="F500" s="149"/>
      <c r="G500" s="149"/>
      <c r="H500" s="149"/>
      <c r="I500" s="149"/>
      <c r="J500" s="149"/>
      <c r="K500" s="41"/>
      <c r="L500" s="41"/>
      <c r="M500" s="65"/>
      <c r="N500" s="41"/>
      <c r="O500" s="65"/>
      <c r="P500" s="41"/>
      <c r="Q500" s="41"/>
      <c r="R500" s="41"/>
      <c r="S500" s="41"/>
      <c r="T500" s="41"/>
      <c r="U500" s="41"/>
      <c r="V500" s="41"/>
      <c r="W500" s="41"/>
      <c r="X500" s="41"/>
      <c r="Y500" s="41"/>
      <c r="Z500" s="41"/>
    </row>
    <row r="501" spans="1:26" ht="15.75" customHeight="1">
      <c r="A501" s="41"/>
      <c r="B501" s="41"/>
      <c r="C501" s="41"/>
      <c r="D501" s="41"/>
      <c r="E501" s="149"/>
      <c r="F501" s="149"/>
      <c r="G501" s="149"/>
      <c r="H501" s="149"/>
      <c r="I501" s="149"/>
      <c r="J501" s="149"/>
      <c r="K501" s="41"/>
      <c r="L501" s="41"/>
      <c r="M501" s="65"/>
      <c r="N501" s="41"/>
      <c r="O501" s="65"/>
      <c r="P501" s="41"/>
      <c r="Q501" s="41"/>
      <c r="R501" s="41"/>
      <c r="S501" s="41"/>
      <c r="T501" s="41"/>
      <c r="U501" s="41"/>
      <c r="V501" s="41"/>
      <c r="W501" s="41"/>
      <c r="X501" s="41"/>
      <c r="Y501" s="41"/>
      <c r="Z501" s="41"/>
    </row>
    <row r="502" spans="1:26" ht="15.75" customHeight="1">
      <c r="A502" s="41"/>
      <c r="B502" s="41"/>
      <c r="C502" s="41"/>
      <c r="D502" s="41"/>
      <c r="E502" s="149"/>
      <c r="F502" s="149"/>
      <c r="G502" s="149"/>
      <c r="H502" s="149"/>
      <c r="I502" s="149"/>
      <c r="J502" s="149"/>
      <c r="K502" s="41"/>
      <c r="L502" s="41"/>
      <c r="M502" s="65"/>
      <c r="N502" s="41"/>
      <c r="O502" s="65"/>
      <c r="P502" s="41"/>
      <c r="Q502" s="41"/>
      <c r="R502" s="41"/>
      <c r="S502" s="41"/>
      <c r="T502" s="41"/>
      <c r="U502" s="41"/>
      <c r="V502" s="41"/>
      <c r="W502" s="41"/>
      <c r="X502" s="41"/>
      <c r="Y502" s="41"/>
      <c r="Z502" s="41"/>
    </row>
    <row r="503" spans="1:26" ht="15.75" customHeight="1">
      <c r="A503" s="41"/>
      <c r="B503" s="41"/>
      <c r="C503" s="41"/>
      <c r="D503" s="41"/>
      <c r="E503" s="149"/>
      <c r="F503" s="149"/>
      <c r="G503" s="149"/>
      <c r="H503" s="149"/>
      <c r="I503" s="149"/>
      <c r="J503" s="149"/>
      <c r="K503" s="41"/>
      <c r="L503" s="41"/>
      <c r="M503" s="65"/>
      <c r="N503" s="41"/>
      <c r="O503" s="65"/>
      <c r="P503" s="41"/>
      <c r="Q503" s="41"/>
      <c r="R503" s="41"/>
      <c r="S503" s="41"/>
      <c r="T503" s="41"/>
      <c r="U503" s="41"/>
      <c r="V503" s="41"/>
      <c r="W503" s="41"/>
      <c r="X503" s="41"/>
      <c r="Y503" s="41"/>
      <c r="Z503" s="41"/>
    </row>
    <row r="504" spans="1:26" ht="15.75" customHeight="1">
      <c r="A504" s="41"/>
      <c r="B504" s="41"/>
      <c r="C504" s="41"/>
      <c r="D504" s="41"/>
      <c r="E504" s="149"/>
      <c r="F504" s="149"/>
      <c r="G504" s="149"/>
      <c r="H504" s="149"/>
      <c r="I504" s="149"/>
      <c r="J504" s="149"/>
      <c r="K504" s="41"/>
      <c r="L504" s="41"/>
      <c r="M504" s="65"/>
      <c r="N504" s="41"/>
      <c r="O504" s="65"/>
      <c r="P504" s="41"/>
      <c r="Q504" s="41"/>
      <c r="R504" s="41"/>
      <c r="S504" s="41"/>
      <c r="T504" s="41"/>
      <c r="U504" s="41"/>
      <c r="V504" s="41"/>
      <c r="W504" s="41"/>
      <c r="X504" s="41"/>
      <c r="Y504" s="41"/>
      <c r="Z504" s="41"/>
    </row>
    <row r="505" spans="1:26" ht="15.75" customHeight="1">
      <c r="A505" s="41"/>
      <c r="B505" s="41"/>
      <c r="C505" s="41"/>
      <c r="D505" s="41"/>
      <c r="E505" s="149"/>
      <c r="F505" s="149"/>
      <c r="G505" s="149"/>
      <c r="H505" s="149"/>
      <c r="I505" s="149"/>
      <c r="J505" s="149"/>
      <c r="K505" s="41"/>
      <c r="L505" s="41"/>
      <c r="M505" s="65"/>
      <c r="N505" s="41"/>
      <c r="O505" s="65"/>
      <c r="P505" s="41"/>
      <c r="Q505" s="41"/>
      <c r="R505" s="41"/>
      <c r="S505" s="41"/>
      <c r="T505" s="41"/>
      <c r="U505" s="41"/>
      <c r="V505" s="41"/>
      <c r="W505" s="41"/>
      <c r="X505" s="41"/>
      <c r="Y505" s="41"/>
      <c r="Z505" s="41"/>
    </row>
    <row r="506" spans="1:26" ht="15.75" customHeight="1">
      <c r="A506" s="41"/>
      <c r="B506" s="41"/>
      <c r="C506" s="41"/>
      <c r="D506" s="41"/>
      <c r="E506" s="149"/>
      <c r="F506" s="149"/>
      <c r="G506" s="149"/>
      <c r="H506" s="149"/>
      <c r="I506" s="149"/>
      <c r="J506" s="149"/>
      <c r="K506" s="41"/>
      <c r="L506" s="41"/>
      <c r="M506" s="65"/>
      <c r="N506" s="41"/>
      <c r="O506" s="65"/>
      <c r="P506" s="41"/>
      <c r="Q506" s="41"/>
      <c r="R506" s="41"/>
      <c r="S506" s="41"/>
      <c r="T506" s="41"/>
      <c r="U506" s="41"/>
      <c r="V506" s="41"/>
      <c r="W506" s="41"/>
      <c r="X506" s="41"/>
      <c r="Y506" s="41"/>
      <c r="Z506" s="41"/>
    </row>
    <row r="507" spans="1:26" ht="15.75" customHeight="1">
      <c r="A507" s="41"/>
      <c r="B507" s="41"/>
      <c r="C507" s="41"/>
      <c r="D507" s="41"/>
      <c r="E507" s="149"/>
      <c r="F507" s="149"/>
      <c r="G507" s="149"/>
      <c r="H507" s="149"/>
      <c r="I507" s="149"/>
      <c r="J507" s="149"/>
      <c r="K507" s="41"/>
      <c r="L507" s="41"/>
      <c r="M507" s="65"/>
      <c r="N507" s="41"/>
      <c r="O507" s="65"/>
      <c r="P507" s="41"/>
      <c r="Q507" s="41"/>
      <c r="R507" s="41"/>
      <c r="S507" s="41"/>
      <c r="T507" s="41"/>
      <c r="U507" s="41"/>
      <c r="V507" s="41"/>
      <c r="W507" s="41"/>
      <c r="X507" s="41"/>
      <c r="Y507" s="41"/>
      <c r="Z507" s="41"/>
    </row>
    <row r="508" spans="1:26" ht="15.75" customHeight="1">
      <c r="A508" s="41"/>
      <c r="B508" s="41"/>
      <c r="C508" s="41"/>
      <c r="D508" s="41"/>
      <c r="E508" s="149"/>
      <c r="F508" s="149"/>
      <c r="G508" s="149"/>
      <c r="H508" s="149"/>
      <c r="I508" s="149"/>
      <c r="J508" s="149"/>
      <c r="K508" s="41"/>
      <c r="L508" s="41"/>
      <c r="M508" s="65"/>
      <c r="N508" s="41"/>
      <c r="O508" s="65"/>
      <c r="P508" s="41"/>
      <c r="Q508" s="41"/>
      <c r="R508" s="41"/>
      <c r="S508" s="41"/>
      <c r="T508" s="41"/>
      <c r="U508" s="41"/>
      <c r="V508" s="41"/>
      <c r="W508" s="41"/>
      <c r="X508" s="41"/>
      <c r="Y508" s="41"/>
      <c r="Z508" s="41"/>
    </row>
    <row r="509" spans="1:26" ht="15.75" customHeight="1">
      <c r="A509" s="41"/>
      <c r="B509" s="41"/>
      <c r="C509" s="41"/>
      <c r="D509" s="41"/>
      <c r="E509" s="149"/>
      <c r="F509" s="149"/>
      <c r="G509" s="149"/>
      <c r="H509" s="149"/>
      <c r="I509" s="149"/>
      <c r="J509" s="149"/>
      <c r="K509" s="41"/>
      <c r="L509" s="41"/>
      <c r="M509" s="65"/>
      <c r="N509" s="41"/>
      <c r="O509" s="65"/>
      <c r="P509" s="41"/>
      <c r="Q509" s="41"/>
      <c r="R509" s="41"/>
      <c r="S509" s="41"/>
      <c r="T509" s="41"/>
      <c r="U509" s="41"/>
      <c r="V509" s="41"/>
      <c r="W509" s="41"/>
      <c r="X509" s="41"/>
      <c r="Y509" s="41"/>
      <c r="Z509" s="41"/>
    </row>
    <row r="510" spans="1:26" ht="15.75" customHeight="1">
      <c r="A510" s="41"/>
      <c r="B510" s="41"/>
      <c r="C510" s="41"/>
      <c r="D510" s="41"/>
      <c r="E510" s="149"/>
      <c r="F510" s="149"/>
      <c r="G510" s="149"/>
      <c r="H510" s="149"/>
      <c r="I510" s="149"/>
      <c r="J510" s="149"/>
      <c r="K510" s="41"/>
      <c r="L510" s="41"/>
      <c r="M510" s="65"/>
      <c r="N510" s="41"/>
      <c r="O510" s="65"/>
      <c r="P510" s="41"/>
      <c r="Q510" s="41"/>
      <c r="R510" s="41"/>
      <c r="S510" s="41"/>
      <c r="T510" s="41"/>
      <c r="U510" s="41"/>
      <c r="V510" s="41"/>
      <c r="W510" s="41"/>
      <c r="X510" s="41"/>
      <c r="Y510" s="41"/>
      <c r="Z510" s="41"/>
    </row>
    <row r="511" spans="1:26" ht="15.75" customHeight="1">
      <c r="A511" s="41"/>
      <c r="B511" s="41"/>
      <c r="C511" s="41"/>
      <c r="D511" s="41"/>
      <c r="E511" s="149"/>
      <c r="F511" s="149"/>
      <c r="G511" s="149"/>
      <c r="H511" s="149"/>
      <c r="I511" s="149"/>
      <c r="J511" s="149"/>
      <c r="K511" s="41"/>
      <c r="L511" s="41"/>
      <c r="M511" s="65"/>
      <c r="N511" s="41"/>
      <c r="O511" s="65"/>
      <c r="P511" s="41"/>
      <c r="Q511" s="41"/>
      <c r="R511" s="41"/>
      <c r="S511" s="41"/>
      <c r="T511" s="41"/>
      <c r="U511" s="41"/>
      <c r="V511" s="41"/>
      <c r="W511" s="41"/>
      <c r="X511" s="41"/>
      <c r="Y511" s="41"/>
      <c r="Z511" s="41"/>
    </row>
    <row r="512" spans="1:26" ht="15.75" customHeight="1">
      <c r="A512" s="41"/>
      <c r="B512" s="41"/>
      <c r="C512" s="41"/>
      <c r="D512" s="41"/>
      <c r="E512" s="149"/>
      <c r="F512" s="149"/>
      <c r="G512" s="149"/>
      <c r="H512" s="149"/>
      <c r="I512" s="149"/>
      <c r="J512" s="149"/>
      <c r="K512" s="41"/>
      <c r="L512" s="41"/>
      <c r="M512" s="65"/>
      <c r="N512" s="41"/>
      <c r="O512" s="65"/>
      <c r="P512" s="41"/>
      <c r="Q512" s="41"/>
      <c r="R512" s="41"/>
      <c r="S512" s="41"/>
      <c r="T512" s="41"/>
      <c r="U512" s="41"/>
      <c r="V512" s="41"/>
      <c r="W512" s="41"/>
      <c r="X512" s="41"/>
      <c r="Y512" s="41"/>
      <c r="Z512" s="41"/>
    </row>
    <row r="513" spans="1:26" ht="15.75" customHeight="1">
      <c r="A513" s="41"/>
      <c r="B513" s="41"/>
      <c r="C513" s="41"/>
      <c r="D513" s="41"/>
      <c r="E513" s="149"/>
      <c r="F513" s="149"/>
      <c r="G513" s="149"/>
      <c r="H513" s="149"/>
      <c r="I513" s="149"/>
      <c r="J513" s="149"/>
      <c r="K513" s="41"/>
      <c r="L513" s="41"/>
      <c r="M513" s="65"/>
      <c r="N513" s="41"/>
      <c r="O513" s="65"/>
      <c r="P513" s="41"/>
      <c r="Q513" s="41"/>
      <c r="R513" s="41"/>
      <c r="S513" s="41"/>
      <c r="T513" s="41"/>
      <c r="U513" s="41"/>
      <c r="V513" s="41"/>
      <c r="W513" s="41"/>
      <c r="X513" s="41"/>
      <c r="Y513" s="41"/>
      <c r="Z513" s="41"/>
    </row>
    <row r="514" spans="1:26" ht="15.75" customHeight="1">
      <c r="A514" s="41"/>
      <c r="B514" s="41"/>
      <c r="C514" s="41"/>
      <c r="D514" s="41"/>
      <c r="E514" s="149"/>
      <c r="F514" s="149"/>
      <c r="G514" s="149"/>
      <c r="H514" s="149"/>
      <c r="I514" s="149"/>
      <c r="J514" s="149"/>
      <c r="K514" s="41"/>
      <c r="L514" s="41"/>
      <c r="M514" s="65"/>
      <c r="N514" s="41"/>
      <c r="O514" s="65"/>
      <c r="P514" s="41"/>
      <c r="Q514" s="41"/>
      <c r="R514" s="41"/>
      <c r="S514" s="41"/>
      <c r="T514" s="41"/>
      <c r="U514" s="41"/>
      <c r="V514" s="41"/>
      <c r="W514" s="41"/>
      <c r="X514" s="41"/>
      <c r="Y514" s="41"/>
      <c r="Z514" s="41"/>
    </row>
    <row r="515" spans="1:26" ht="15.75" customHeight="1">
      <c r="A515" s="41"/>
      <c r="B515" s="41"/>
      <c r="C515" s="41"/>
      <c r="D515" s="41"/>
      <c r="E515" s="149"/>
      <c r="F515" s="149"/>
      <c r="G515" s="149"/>
      <c r="H515" s="149"/>
      <c r="I515" s="149"/>
      <c r="J515" s="149"/>
      <c r="K515" s="41"/>
      <c r="L515" s="41"/>
      <c r="M515" s="65"/>
      <c r="N515" s="41"/>
      <c r="O515" s="65"/>
      <c r="P515" s="41"/>
      <c r="Q515" s="41"/>
      <c r="R515" s="41"/>
      <c r="S515" s="41"/>
      <c r="T515" s="41"/>
      <c r="U515" s="41"/>
      <c r="V515" s="41"/>
      <c r="W515" s="41"/>
      <c r="X515" s="41"/>
      <c r="Y515" s="41"/>
      <c r="Z515" s="41"/>
    </row>
    <row r="516" spans="1:26" ht="15.75" customHeight="1">
      <c r="A516" s="41"/>
      <c r="B516" s="41"/>
      <c r="C516" s="41"/>
      <c r="D516" s="41"/>
      <c r="E516" s="149"/>
      <c r="F516" s="149"/>
      <c r="G516" s="149"/>
      <c r="H516" s="149"/>
      <c r="I516" s="149"/>
      <c r="J516" s="149"/>
      <c r="K516" s="41"/>
      <c r="L516" s="41"/>
      <c r="M516" s="65"/>
      <c r="N516" s="41"/>
      <c r="O516" s="65"/>
      <c r="P516" s="41"/>
      <c r="Q516" s="41"/>
      <c r="R516" s="41"/>
      <c r="S516" s="41"/>
      <c r="T516" s="41"/>
      <c r="U516" s="41"/>
      <c r="V516" s="41"/>
      <c r="W516" s="41"/>
      <c r="X516" s="41"/>
      <c r="Y516" s="41"/>
      <c r="Z516" s="41"/>
    </row>
    <row r="517" spans="1:26" ht="15.75" customHeight="1">
      <c r="A517" s="41"/>
      <c r="B517" s="41"/>
      <c r="C517" s="41"/>
      <c r="D517" s="41"/>
      <c r="E517" s="149"/>
      <c r="F517" s="149"/>
      <c r="G517" s="149"/>
      <c r="H517" s="149"/>
      <c r="I517" s="149"/>
      <c r="J517" s="149"/>
      <c r="K517" s="41"/>
      <c r="L517" s="41"/>
      <c r="M517" s="65"/>
      <c r="N517" s="41"/>
      <c r="O517" s="65"/>
      <c r="P517" s="41"/>
      <c r="Q517" s="41"/>
      <c r="R517" s="41"/>
      <c r="S517" s="41"/>
      <c r="T517" s="41"/>
      <c r="U517" s="41"/>
      <c r="V517" s="41"/>
      <c r="W517" s="41"/>
      <c r="X517" s="41"/>
      <c r="Y517" s="41"/>
      <c r="Z517" s="41"/>
    </row>
    <row r="518" spans="1:26" ht="15.75" customHeight="1">
      <c r="A518" s="41"/>
      <c r="B518" s="41"/>
      <c r="C518" s="41"/>
      <c r="D518" s="41"/>
      <c r="E518" s="149"/>
      <c r="F518" s="149"/>
      <c r="G518" s="149"/>
      <c r="H518" s="149"/>
      <c r="I518" s="149"/>
      <c r="J518" s="149"/>
      <c r="K518" s="41"/>
      <c r="L518" s="41"/>
      <c r="M518" s="65"/>
      <c r="N518" s="41"/>
      <c r="O518" s="65"/>
      <c r="P518" s="41"/>
      <c r="Q518" s="41"/>
      <c r="R518" s="41"/>
      <c r="S518" s="41"/>
      <c r="T518" s="41"/>
      <c r="U518" s="41"/>
      <c r="V518" s="41"/>
      <c r="W518" s="41"/>
      <c r="X518" s="41"/>
      <c r="Y518" s="41"/>
      <c r="Z518" s="41"/>
    </row>
    <row r="519" spans="1:26" ht="15.75" customHeight="1">
      <c r="A519" s="41"/>
      <c r="B519" s="41"/>
      <c r="C519" s="41"/>
      <c r="D519" s="41"/>
      <c r="E519" s="149"/>
      <c r="F519" s="149"/>
      <c r="G519" s="149"/>
      <c r="H519" s="149"/>
      <c r="I519" s="149"/>
      <c r="J519" s="149"/>
      <c r="K519" s="41"/>
      <c r="L519" s="41"/>
      <c r="M519" s="65"/>
      <c r="N519" s="41"/>
      <c r="O519" s="65"/>
      <c r="P519" s="41"/>
      <c r="Q519" s="41"/>
      <c r="R519" s="41"/>
      <c r="S519" s="41"/>
      <c r="T519" s="41"/>
      <c r="U519" s="41"/>
      <c r="V519" s="41"/>
      <c r="W519" s="41"/>
      <c r="X519" s="41"/>
      <c r="Y519" s="41"/>
      <c r="Z519" s="41"/>
    </row>
    <row r="520" spans="1:26" ht="15.75" customHeight="1">
      <c r="A520" s="41"/>
      <c r="B520" s="41"/>
      <c r="C520" s="41"/>
      <c r="D520" s="41"/>
      <c r="E520" s="149"/>
      <c r="F520" s="149"/>
      <c r="G520" s="149"/>
      <c r="H520" s="149"/>
      <c r="I520" s="149"/>
      <c r="J520" s="149"/>
      <c r="K520" s="41"/>
      <c r="L520" s="41"/>
      <c r="M520" s="65"/>
      <c r="N520" s="41"/>
      <c r="O520" s="65"/>
      <c r="P520" s="41"/>
      <c r="Q520" s="41"/>
      <c r="R520" s="41"/>
      <c r="S520" s="41"/>
      <c r="T520" s="41"/>
      <c r="U520" s="41"/>
      <c r="V520" s="41"/>
      <c r="W520" s="41"/>
      <c r="X520" s="41"/>
      <c r="Y520" s="41"/>
      <c r="Z520" s="41"/>
    </row>
    <row r="521" spans="1:26" ht="15.75" customHeight="1">
      <c r="A521" s="41"/>
      <c r="B521" s="41"/>
      <c r="C521" s="41"/>
      <c r="D521" s="41"/>
      <c r="E521" s="149"/>
      <c r="F521" s="149"/>
      <c r="G521" s="149"/>
      <c r="H521" s="149"/>
      <c r="I521" s="149"/>
      <c r="J521" s="149"/>
      <c r="K521" s="41"/>
      <c r="L521" s="41"/>
      <c r="M521" s="65"/>
      <c r="N521" s="41"/>
      <c r="O521" s="65"/>
      <c r="P521" s="41"/>
      <c r="Q521" s="41"/>
      <c r="R521" s="41"/>
      <c r="S521" s="41"/>
      <c r="T521" s="41"/>
      <c r="U521" s="41"/>
      <c r="V521" s="41"/>
      <c r="W521" s="41"/>
      <c r="X521" s="41"/>
      <c r="Y521" s="41"/>
      <c r="Z521" s="41"/>
    </row>
    <row r="522" spans="1:26" ht="15.75" customHeight="1">
      <c r="A522" s="41"/>
      <c r="B522" s="41"/>
      <c r="C522" s="41"/>
      <c r="D522" s="41"/>
      <c r="E522" s="149"/>
      <c r="F522" s="149"/>
      <c r="G522" s="149"/>
      <c r="H522" s="149"/>
      <c r="I522" s="149"/>
      <c r="J522" s="149"/>
      <c r="K522" s="41"/>
      <c r="L522" s="41"/>
      <c r="M522" s="65"/>
      <c r="N522" s="41"/>
      <c r="O522" s="65"/>
      <c r="P522" s="41"/>
      <c r="Q522" s="41"/>
      <c r="R522" s="41"/>
      <c r="S522" s="41"/>
      <c r="T522" s="41"/>
      <c r="U522" s="41"/>
      <c r="V522" s="41"/>
      <c r="W522" s="41"/>
      <c r="X522" s="41"/>
      <c r="Y522" s="41"/>
      <c r="Z522" s="41"/>
    </row>
    <row r="523" spans="1:26" ht="15.75" customHeight="1">
      <c r="A523" s="41"/>
      <c r="B523" s="41"/>
      <c r="C523" s="41"/>
      <c r="D523" s="41"/>
      <c r="E523" s="149"/>
      <c r="F523" s="149"/>
      <c r="G523" s="149"/>
      <c r="H523" s="149"/>
      <c r="I523" s="149"/>
      <c r="J523" s="149"/>
      <c r="K523" s="41"/>
      <c r="L523" s="41"/>
      <c r="M523" s="65"/>
      <c r="N523" s="41"/>
      <c r="O523" s="65"/>
      <c r="P523" s="41"/>
      <c r="Q523" s="41"/>
      <c r="R523" s="41"/>
      <c r="S523" s="41"/>
      <c r="T523" s="41"/>
      <c r="U523" s="41"/>
      <c r="V523" s="41"/>
      <c r="W523" s="41"/>
      <c r="X523" s="41"/>
      <c r="Y523" s="41"/>
      <c r="Z523" s="41"/>
    </row>
    <row r="524" spans="1:26" ht="15.75" customHeight="1">
      <c r="A524" s="41"/>
      <c r="B524" s="41"/>
      <c r="C524" s="41"/>
      <c r="D524" s="41"/>
      <c r="E524" s="149"/>
      <c r="F524" s="149"/>
      <c r="G524" s="149"/>
      <c r="H524" s="149"/>
      <c r="I524" s="149"/>
      <c r="J524" s="149"/>
      <c r="K524" s="41"/>
      <c r="L524" s="41"/>
      <c r="M524" s="65"/>
      <c r="N524" s="41"/>
      <c r="O524" s="65"/>
      <c r="P524" s="41"/>
      <c r="Q524" s="41"/>
      <c r="R524" s="41"/>
      <c r="S524" s="41"/>
      <c r="T524" s="41"/>
      <c r="U524" s="41"/>
      <c r="V524" s="41"/>
      <c r="W524" s="41"/>
      <c r="X524" s="41"/>
      <c r="Y524" s="41"/>
      <c r="Z524" s="41"/>
    </row>
    <row r="525" spans="1:26" ht="15.75" customHeight="1">
      <c r="A525" s="41"/>
      <c r="B525" s="41"/>
      <c r="C525" s="41"/>
      <c r="D525" s="41"/>
      <c r="E525" s="149"/>
      <c r="F525" s="149"/>
      <c r="G525" s="149"/>
      <c r="H525" s="149"/>
      <c r="I525" s="149"/>
      <c r="J525" s="149"/>
      <c r="K525" s="41"/>
      <c r="L525" s="41"/>
      <c r="M525" s="65"/>
      <c r="N525" s="41"/>
      <c r="O525" s="65"/>
      <c r="P525" s="41"/>
      <c r="Q525" s="41"/>
      <c r="R525" s="41"/>
      <c r="S525" s="41"/>
      <c r="T525" s="41"/>
      <c r="U525" s="41"/>
      <c r="V525" s="41"/>
      <c r="W525" s="41"/>
      <c r="X525" s="41"/>
      <c r="Y525" s="41"/>
      <c r="Z525" s="41"/>
    </row>
    <row r="526" spans="1:26" ht="15.75" customHeight="1">
      <c r="A526" s="41"/>
      <c r="B526" s="41"/>
      <c r="C526" s="41"/>
      <c r="D526" s="41"/>
      <c r="E526" s="149"/>
      <c r="F526" s="149"/>
      <c r="G526" s="149"/>
      <c r="H526" s="149"/>
      <c r="I526" s="149"/>
      <c r="J526" s="149"/>
      <c r="K526" s="41"/>
      <c r="L526" s="41"/>
      <c r="M526" s="65"/>
      <c r="N526" s="41"/>
      <c r="O526" s="65"/>
      <c r="P526" s="41"/>
      <c r="Q526" s="41"/>
      <c r="R526" s="41"/>
      <c r="S526" s="41"/>
      <c r="T526" s="41"/>
      <c r="U526" s="41"/>
      <c r="V526" s="41"/>
      <c r="W526" s="41"/>
      <c r="X526" s="41"/>
      <c r="Y526" s="41"/>
      <c r="Z526" s="41"/>
    </row>
    <row r="527" spans="1:26" ht="15.75" customHeight="1">
      <c r="A527" s="41"/>
      <c r="B527" s="41"/>
      <c r="C527" s="41"/>
      <c r="D527" s="41"/>
      <c r="E527" s="149"/>
      <c r="F527" s="149"/>
      <c r="G527" s="149"/>
      <c r="H527" s="149"/>
      <c r="I527" s="149"/>
      <c r="J527" s="149"/>
      <c r="K527" s="41"/>
      <c r="L527" s="41"/>
      <c r="M527" s="65"/>
      <c r="N527" s="41"/>
      <c r="O527" s="65"/>
      <c r="P527" s="41"/>
      <c r="Q527" s="41"/>
      <c r="R527" s="41"/>
      <c r="S527" s="41"/>
      <c r="T527" s="41"/>
      <c r="U527" s="41"/>
      <c r="V527" s="41"/>
      <c r="W527" s="41"/>
      <c r="X527" s="41"/>
      <c r="Y527" s="41"/>
      <c r="Z527" s="41"/>
    </row>
    <row r="528" spans="1:26" ht="15.75" customHeight="1">
      <c r="A528" s="41"/>
      <c r="B528" s="41"/>
      <c r="C528" s="41"/>
      <c r="D528" s="41"/>
      <c r="E528" s="149"/>
      <c r="F528" s="149"/>
      <c r="G528" s="149"/>
      <c r="H528" s="149"/>
      <c r="I528" s="149"/>
      <c r="J528" s="149"/>
      <c r="K528" s="41"/>
      <c r="L528" s="41"/>
      <c r="M528" s="65"/>
      <c r="N528" s="41"/>
      <c r="O528" s="65"/>
      <c r="P528" s="41"/>
      <c r="Q528" s="41"/>
      <c r="R528" s="41"/>
      <c r="S528" s="41"/>
      <c r="T528" s="41"/>
      <c r="U528" s="41"/>
      <c r="V528" s="41"/>
      <c r="W528" s="41"/>
      <c r="X528" s="41"/>
      <c r="Y528" s="41"/>
      <c r="Z528" s="41"/>
    </row>
    <row r="529" spans="1:26" ht="15.75" customHeight="1">
      <c r="A529" s="41"/>
      <c r="B529" s="41"/>
      <c r="C529" s="41"/>
      <c r="D529" s="41"/>
      <c r="E529" s="149"/>
      <c r="F529" s="149"/>
      <c r="G529" s="149"/>
      <c r="H529" s="149"/>
      <c r="I529" s="149"/>
      <c r="J529" s="149"/>
      <c r="K529" s="41"/>
      <c r="L529" s="41"/>
      <c r="M529" s="65"/>
      <c r="N529" s="41"/>
      <c r="O529" s="65"/>
      <c r="P529" s="41"/>
      <c r="Q529" s="41"/>
      <c r="R529" s="41"/>
      <c r="S529" s="41"/>
      <c r="T529" s="41"/>
      <c r="U529" s="41"/>
      <c r="V529" s="41"/>
      <c r="W529" s="41"/>
      <c r="X529" s="41"/>
      <c r="Y529" s="41"/>
      <c r="Z529" s="41"/>
    </row>
    <row r="530" spans="1:26" ht="15.75" customHeight="1">
      <c r="A530" s="41"/>
      <c r="B530" s="41"/>
      <c r="C530" s="41"/>
      <c r="D530" s="41"/>
      <c r="E530" s="149"/>
      <c r="F530" s="149"/>
      <c r="G530" s="149"/>
      <c r="H530" s="149"/>
      <c r="I530" s="149"/>
      <c r="J530" s="149"/>
      <c r="K530" s="41"/>
      <c r="L530" s="41"/>
      <c r="M530" s="65"/>
      <c r="N530" s="41"/>
      <c r="O530" s="65"/>
      <c r="P530" s="41"/>
      <c r="Q530" s="41"/>
      <c r="R530" s="41"/>
      <c r="S530" s="41"/>
      <c r="T530" s="41"/>
      <c r="U530" s="41"/>
      <c r="V530" s="41"/>
      <c r="W530" s="41"/>
      <c r="X530" s="41"/>
      <c r="Y530" s="41"/>
      <c r="Z530" s="41"/>
    </row>
    <row r="531" spans="1:26" ht="15.75" customHeight="1">
      <c r="A531" s="41"/>
      <c r="B531" s="41"/>
      <c r="C531" s="41"/>
      <c r="D531" s="41"/>
      <c r="E531" s="149"/>
      <c r="F531" s="149"/>
      <c r="G531" s="149"/>
      <c r="H531" s="149"/>
      <c r="I531" s="149"/>
      <c r="J531" s="149"/>
      <c r="K531" s="41"/>
      <c r="L531" s="41"/>
      <c r="M531" s="65"/>
      <c r="N531" s="41"/>
      <c r="O531" s="65"/>
      <c r="P531" s="41"/>
      <c r="Q531" s="41"/>
      <c r="R531" s="41"/>
      <c r="S531" s="41"/>
      <c r="T531" s="41"/>
      <c r="U531" s="41"/>
      <c r="V531" s="41"/>
      <c r="W531" s="41"/>
      <c r="X531" s="41"/>
      <c r="Y531" s="41"/>
      <c r="Z531" s="41"/>
    </row>
    <row r="532" spans="1:26" ht="15.75" customHeight="1">
      <c r="A532" s="41"/>
      <c r="B532" s="41"/>
      <c r="C532" s="41"/>
      <c r="D532" s="41"/>
      <c r="E532" s="149"/>
      <c r="F532" s="149"/>
      <c r="G532" s="149"/>
      <c r="H532" s="149"/>
      <c r="I532" s="149"/>
      <c r="J532" s="149"/>
      <c r="K532" s="41"/>
      <c r="L532" s="41"/>
      <c r="M532" s="65"/>
      <c r="N532" s="41"/>
      <c r="O532" s="65"/>
      <c r="P532" s="41"/>
      <c r="Q532" s="41"/>
      <c r="R532" s="41"/>
      <c r="S532" s="41"/>
      <c r="T532" s="41"/>
      <c r="U532" s="41"/>
      <c r="V532" s="41"/>
      <c r="W532" s="41"/>
      <c r="X532" s="41"/>
      <c r="Y532" s="41"/>
      <c r="Z532" s="41"/>
    </row>
    <row r="533" spans="1:26" ht="15.75" customHeight="1">
      <c r="A533" s="41"/>
      <c r="B533" s="41"/>
      <c r="C533" s="41"/>
      <c r="D533" s="41"/>
      <c r="E533" s="149"/>
      <c r="F533" s="149"/>
      <c r="G533" s="149"/>
      <c r="H533" s="149"/>
      <c r="I533" s="149"/>
      <c r="J533" s="149"/>
      <c r="K533" s="41"/>
      <c r="L533" s="41"/>
      <c r="M533" s="65"/>
      <c r="N533" s="41"/>
      <c r="O533" s="65"/>
      <c r="P533" s="41"/>
      <c r="Q533" s="41"/>
      <c r="R533" s="41"/>
      <c r="S533" s="41"/>
      <c r="T533" s="41"/>
      <c r="U533" s="41"/>
      <c r="V533" s="41"/>
      <c r="W533" s="41"/>
      <c r="X533" s="41"/>
      <c r="Y533" s="41"/>
      <c r="Z533" s="41"/>
    </row>
    <row r="534" spans="1:26" ht="15.75" customHeight="1">
      <c r="A534" s="41"/>
      <c r="B534" s="41"/>
      <c r="C534" s="41"/>
      <c r="D534" s="41"/>
      <c r="E534" s="149"/>
      <c r="F534" s="149"/>
      <c r="G534" s="149"/>
      <c r="H534" s="149"/>
      <c r="I534" s="149"/>
      <c r="J534" s="149"/>
      <c r="K534" s="41"/>
      <c r="L534" s="41"/>
      <c r="M534" s="65"/>
      <c r="N534" s="41"/>
      <c r="O534" s="65"/>
      <c r="P534" s="41"/>
      <c r="Q534" s="41"/>
      <c r="R534" s="41"/>
      <c r="S534" s="41"/>
      <c r="T534" s="41"/>
      <c r="U534" s="41"/>
      <c r="V534" s="41"/>
      <c r="W534" s="41"/>
      <c r="X534" s="41"/>
      <c r="Y534" s="41"/>
      <c r="Z534" s="41"/>
    </row>
    <row r="535" spans="1:26" ht="15.75" customHeight="1">
      <c r="A535" s="41"/>
      <c r="B535" s="41"/>
      <c r="C535" s="41"/>
      <c r="D535" s="41"/>
      <c r="E535" s="149"/>
      <c r="F535" s="149"/>
      <c r="G535" s="149"/>
      <c r="H535" s="149"/>
      <c r="I535" s="149"/>
      <c r="J535" s="149"/>
      <c r="K535" s="41"/>
      <c r="L535" s="41"/>
      <c r="M535" s="65"/>
      <c r="N535" s="41"/>
      <c r="O535" s="65"/>
      <c r="P535" s="41"/>
      <c r="Q535" s="41"/>
      <c r="R535" s="41"/>
      <c r="S535" s="41"/>
      <c r="T535" s="41"/>
      <c r="U535" s="41"/>
      <c r="V535" s="41"/>
      <c r="W535" s="41"/>
      <c r="X535" s="41"/>
      <c r="Y535" s="41"/>
      <c r="Z535" s="41"/>
    </row>
    <row r="536" spans="1:26" ht="15.75" customHeight="1">
      <c r="A536" s="41"/>
      <c r="B536" s="41"/>
      <c r="C536" s="41"/>
      <c r="D536" s="41"/>
      <c r="E536" s="149"/>
      <c r="F536" s="149"/>
      <c r="G536" s="149"/>
      <c r="H536" s="149"/>
      <c r="I536" s="149"/>
      <c r="J536" s="149"/>
      <c r="K536" s="41"/>
      <c r="L536" s="41"/>
      <c r="M536" s="65"/>
      <c r="N536" s="41"/>
      <c r="O536" s="65"/>
      <c r="P536" s="41"/>
      <c r="Q536" s="41"/>
      <c r="R536" s="41"/>
      <c r="S536" s="41"/>
      <c r="T536" s="41"/>
      <c r="U536" s="41"/>
      <c r="V536" s="41"/>
      <c r="W536" s="41"/>
      <c r="X536" s="41"/>
      <c r="Y536" s="41"/>
      <c r="Z536" s="41"/>
    </row>
    <row r="537" spans="1:26" ht="15.75" customHeight="1">
      <c r="A537" s="41"/>
      <c r="B537" s="41"/>
      <c r="C537" s="41"/>
      <c r="D537" s="41"/>
      <c r="E537" s="149"/>
      <c r="F537" s="149"/>
      <c r="G537" s="149"/>
      <c r="H537" s="149"/>
      <c r="I537" s="149"/>
      <c r="J537" s="149"/>
      <c r="K537" s="41"/>
      <c r="L537" s="41"/>
      <c r="M537" s="65"/>
      <c r="N537" s="41"/>
      <c r="O537" s="65"/>
      <c r="P537" s="41"/>
      <c r="Q537" s="41"/>
      <c r="R537" s="41"/>
      <c r="S537" s="41"/>
      <c r="T537" s="41"/>
      <c r="U537" s="41"/>
      <c r="V537" s="41"/>
      <c r="W537" s="41"/>
      <c r="X537" s="41"/>
      <c r="Y537" s="41"/>
      <c r="Z537" s="41"/>
    </row>
    <row r="538" spans="1:26" ht="15.75" customHeight="1">
      <c r="A538" s="41"/>
      <c r="B538" s="41"/>
      <c r="C538" s="41"/>
      <c r="D538" s="41"/>
      <c r="E538" s="149"/>
      <c r="F538" s="149"/>
      <c r="G538" s="149"/>
      <c r="H538" s="149"/>
      <c r="I538" s="149"/>
      <c r="J538" s="149"/>
      <c r="K538" s="41"/>
      <c r="L538" s="41"/>
      <c r="M538" s="65"/>
      <c r="N538" s="41"/>
      <c r="O538" s="65"/>
      <c r="P538" s="41"/>
      <c r="Q538" s="41"/>
      <c r="R538" s="41"/>
      <c r="S538" s="41"/>
      <c r="T538" s="41"/>
      <c r="U538" s="41"/>
      <c r="V538" s="41"/>
      <c r="W538" s="41"/>
      <c r="X538" s="41"/>
      <c r="Y538" s="41"/>
      <c r="Z538" s="41"/>
    </row>
    <row r="539" spans="1:26" ht="15.75" customHeight="1">
      <c r="A539" s="41"/>
      <c r="B539" s="41"/>
      <c r="C539" s="41"/>
      <c r="D539" s="41"/>
      <c r="E539" s="149"/>
      <c r="F539" s="149"/>
      <c r="G539" s="149"/>
      <c r="H539" s="149"/>
      <c r="I539" s="149"/>
      <c r="J539" s="149"/>
      <c r="K539" s="41"/>
      <c r="L539" s="41"/>
      <c r="M539" s="65"/>
      <c r="N539" s="41"/>
      <c r="O539" s="65"/>
      <c r="P539" s="41"/>
      <c r="Q539" s="41"/>
      <c r="R539" s="41"/>
      <c r="S539" s="41"/>
      <c r="T539" s="41"/>
      <c r="U539" s="41"/>
      <c r="V539" s="41"/>
      <c r="W539" s="41"/>
      <c r="X539" s="41"/>
      <c r="Y539" s="41"/>
      <c r="Z539" s="41"/>
    </row>
    <row r="540" spans="1:26" ht="15.75" customHeight="1">
      <c r="A540" s="41"/>
      <c r="B540" s="41"/>
      <c r="C540" s="41"/>
      <c r="D540" s="41"/>
      <c r="E540" s="149"/>
      <c r="F540" s="149"/>
      <c r="G540" s="149"/>
      <c r="H540" s="149"/>
      <c r="I540" s="149"/>
      <c r="J540" s="149"/>
      <c r="K540" s="41"/>
      <c r="L540" s="41"/>
      <c r="M540" s="65"/>
      <c r="N540" s="41"/>
      <c r="O540" s="65"/>
      <c r="P540" s="41"/>
      <c r="Q540" s="41"/>
      <c r="R540" s="41"/>
      <c r="S540" s="41"/>
      <c r="T540" s="41"/>
      <c r="U540" s="41"/>
      <c r="V540" s="41"/>
      <c r="W540" s="41"/>
      <c r="X540" s="41"/>
      <c r="Y540" s="41"/>
      <c r="Z540" s="41"/>
    </row>
    <row r="541" spans="1:26" ht="15.75" customHeight="1">
      <c r="A541" s="41"/>
      <c r="B541" s="41"/>
      <c r="C541" s="41"/>
      <c r="D541" s="41"/>
      <c r="E541" s="149"/>
      <c r="F541" s="149"/>
      <c r="G541" s="149"/>
      <c r="H541" s="149"/>
      <c r="I541" s="149"/>
      <c r="J541" s="149"/>
      <c r="K541" s="41"/>
      <c r="L541" s="41"/>
      <c r="M541" s="65"/>
      <c r="N541" s="41"/>
      <c r="O541" s="65"/>
      <c r="P541" s="41"/>
      <c r="Q541" s="41"/>
      <c r="R541" s="41"/>
      <c r="S541" s="41"/>
      <c r="T541" s="41"/>
      <c r="U541" s="41"/>
      <c r="V541" s="41"/>
      <c r="W541" s="41"/>
      <c r="X541" s="41"/>
      <c r="Y541" s="41"/>
      <c r="Z541" s="41"/>
    </row>
    <row r="542" spans="1:26" ht="15.75" customHeight="1">
      <c r="A542" s="41"/>
      <c r="B542" s="41"/>
      <c r="C542" s="41"/>
      <c r="D542" s="41"/>
      <c r="E542" s="149"/>
      <c r="F542" s="149"/>
      <c r="G542" s="149"/>
      <c r="H542" s="149"/>
      <c r="I542" s="149"/>
      <c r="J542" s="149"/>
      <c r="K542" s="41"/>
      <c r="L542" s="41"/>
      <c r="M542" s="65"/>
      <c r="N542" s="41"/>
      <c r="O542" s="65"/>
      <c r="P542" s="41"/>
      <c r="Q542" s="41"/>
      <c r="R542" s="41"/>
      <c r="S542" s="41"/>
      <c r="T542" s="41"/>
      <c r="U542" s="41"/>
      <c r="V542" s="41"/>
      <c r="W542" s="41"/>
      <c r="X542" s="41"/>
      <c r="Y542" s="41"/>
      <c r="Z542" s="41"/>
    </row>
    <row r="543" spans="1:26" ht="15.75" customHeight="1">
      <c r="A543" s="41"/>
      <c r="B543" s="41"/>
      <c r="C543" s="41"/>
      <c r="D543" s="41"/>
      <c r="E543" s="149"/>
      <c r="F543" s="149"/>
      <c r="G543" s="149"/>
      <c r="H543" s="149"/>
      <c r="I543" s="149"/>
      <c r="J543" s="149"/>
      <c r="K543" s="41"/>
      <c r="L543" s="41"/>
      <c r="M543" s="65"/>
      <c r="N543" s="41"/>
      <c r="O543" s="65"/>
      <c r="P543" s="41"/>
      <c r="Q543" s="41"/>
      <c r="R543" s="41"/>
      <c r="S543" s="41"/>
      <c r="T543" s="41"/>
      <c r="U543" s="41"/>
      <c r="V543" s="41"/>
      <c r="W543" s="41"/>
      <c r="X543" s="41"/>
      <c r="Y543" s="41"/>
      <c r="Z543" s="41"/>
    </row>
    <row r="544" spans="1:26" ht="15.75" customHeight="1">
      <c r="A544" s="41"/>
      <c r="B544" s="41"/>
      <c r="C544" s="41"/>
      <c r="D544" s="41"/>
      <c r="E544" s="149"/>
      <c r="F544" s="149"/>
      <c r="G544" s="149"/>
      <c r="H544" s="149"/>
      <c r="I544" s="149"/>
      <c r="J544" s="149"/>
      <c r="K544" s="41"/>
      <c r="L544" s="41"/>
      <c r="M544" s="65"/>
      <c r="N544" s="41"/>
      <c r="O544" s="65"/>
      <c r="P544" s="41"/>
      <c r="Q544" s="41"/>
      <c r="R544" s="41"/>
      <c r="S544" s="41"/>
      <c r="T544" s="41"/>
      <c r="U544" s="41"/>
      <c r="V544" s="41"/>
      <c r="W544" s="41"/>
      <c r="X544" s="41"/>
      <c r="Y544" s="41"/>
      <c r="Z544" s="41"/>
    </row>
    <row r="545" spans="1:26" ht="15.75" customHeight="1">
      <c r="A545" s="41"/>
      <c r="B545" s="41"/>
      <c r="C545" s="41"/>
      <c r="D545" s="41"/>
      <c r="E545" s="149"/>
      <c r="F545" s="149"/>
      <c r="G545" s="149"/>
      <c r="H545" s="149"/>
      <c r="I545" s="149"/>
      <c r="J545" s="149"/>
      <c r="K545" s="41"/>
      <c r="L545" s="41"/>
      <c r="M545" s="65"/>
      <c r="N545" s="41"/>
      <c r="O545" s="65"/>
      <c r="P545" s="41"/>
      <c r="Q545" s="41"/>
      <c r="R545" s="41"/>
      <c r="S545" s="41"/>
      <c r="T545" s="41"/>
      <c r="U545" s="41"/>
      <c r="V545" s="41"/>
      <c r="W545" s="41"/>
      <c r="X545" s="41"/>
      <c r="Y545" s="41"/>
      <c r="Z545" s="41"/>
    </row>
    <row r="546" spans="1:26" ht="15.75" customHeight="1">
      <c r="A546" s="41"/>
      <c r="B546" s="41"/>
      <c r="C546" s="41"/>
      <c r="D546" s="41"/>
      <c r="E546" s="149"/>
      <c r="F546" s="149"/>
      <c r="G546" s="149"/>
      <c r="H546" s="149"/>
      <c r="I546" s="149"/>
      <c r="J546" s="149"/>
      <c r="K546" s="41"/>
      <c r="L546" s="41"/>
      <c r="M546" s="65"/>
      <c r="N546" s="41"/>
      <c r="O546" s="65"/>
      <c r="P546" s="41"/>
      <c r="Q546" s="41"/>
      <c r="R546" s="41"/>
      <c r="S546" s="41"/>
      <c r="T546" s="41"/>
      <c r="U546" s="41"/>
      <c r="V546" s="41"/>
      <c r="W546" s="41"/>
      <c r="X546" s="41"/>
      <c r="Y546" s="41"/>
      <c r="Z546" s="41"/>
    </row>
    <row r="547" spans="1:26" ht="15.75" customHeight="1">
      <c r="A547" s="41"/>
      <c r="B547" s="41"/>
      <c r="C547" s="41"/>
      <c r="D547" s="41"/>
      <c r="E547" s="149"/>
      <c r="F547" s="149"/>
      <c r="G547" s="149"/>
      <c r="H547" s="149"/>
      <c r="I547" s="149"/>
      <c r="J547" s="149"/>
      <c r="K547" s="41"/>
      <c r="L547" s="41"/>
      <c r="M547" s="65"/>
      <c r="N547" s="41"/>
      <c r="O547" s="65"/>
      <c r="P547" s="41"/>
      <c r="Q547" s="41"/>
      <c r="R547" s="41"/>
      <c r="S547" s="41"/>
      <c r="T547" s="41"/>
      <c r="U547" s="41"/>
      <c r="V547" s="41"/>
      <c r="W547" s="41"/>
      <c r="X547" s="41"/>
      <c r="Y547" s="41"/>
      <c r="Z547" s="41"/>
    </row>
    <row r="548" spans="1:26" ht="15.75" customHeight="1">
      <c r="A548" s="41"/>
      <c r="B548" s="41"/>
      <c r="C548" s="41"/>
      <c r="D548" s="41"/>
      <c r="E548" s="149"/>
      <c r="F548" s="149"/>
      <c r="G548" s="149"/>
      <c r="H548" s="149"/>
      <c r="I548" s="149"/>
      <c r="J548" s="149"/>
      <c r="K548" s="41"/>
      <c r="L548" s="41"/>
      <c r="M548" s="65"/>
      <c r="N548" s="41"/>
      <c r="O548" s="65"/>
      <c r="P548" s="41"/>
      <c r="Q548" s="41"/>
      <c r="R548" s="41"/>
      <c r="S548" s="41"/>
      <c r="T548" s="41"/>
      <c r="U548" s="41"/>
      <c r="V548" s="41"/>
      <c r="W548" s="41"/>
      <c r="X548" s="41"/>
      <c r="Y548" s="41"/>
      <c r="Z548" s="41"/>
    </row>
    <row r="549" spans="1:26" ht="15.75" customHeight="1">
      <c r="A549" s="41"/>
      <c r="B549" s="41"/>
      <c r="C549" s="41"/>
      <c r="D549" s="41"/>
      <c r="E549" s="149"/>
      <c r="F549" s="149"/>
      <c r="G549" s="149"/>
      <c r="H549" s="149"/>
      <c r="I549" s="149"/>
      <c r="J549" s="149"/>
      <c r="K549" s="41"/>
      <c r="L549" s="41"/>
      <c r="M549" s="65"/>
      <c r="N549" s="41"/>
      <c r="O549" s="65"/>
      <c r="P549" s="41"/>
      <c r="Q549" s="41"/>
      <c r="R549" s="41"/>
      <c r="S549" s="41"/>
      <c r="T549" s="41"/>
      <c r="U549" s="41"/>
      <c r="V549" s="41"/>
      <c r="W549" s="41"/>
      <c r="X549" s="41"/>
      <c r="Y549" s="41"/>
      <c r="Z549" s="41"/>
    </row>
    <row r="550" spans="1:26" ht="15.75" customHeight="1">
      <c r="A550" s="41"/>
      <c r="B550" s="41"/>
      <c r="C550" s="41"/>
      <c r="D550" s="41"/>
      <c r="E550" s="149"/>
      <c r="F550" s="149"/>
      <c r="G550" s="149"/>
      <c r="H550" s="149"/>
      <c r="I550" s="149"/>
      <c r="J550" s="149"/>
      <c r="K550" s="41"/>
      <c r="L550" s="41"/>
      <c r="M550" s="65"/>
      <c r="N550" s="41"/>
      <c r="O550" s="65"/>
      <c r="P550" s="41"/>
      <c r="Q550" s="41"/>
      <c r="R550" s="41"/>
      <c r="S550" s="41"/>
      <c r="T550" s="41"/>
      <c r="U550" s="41"/>
      <c r="V550" s="41"/>
      <c r="W550" s="41"/>
      <c r="X550" s="41"/>
      <c r="Y550" s="41"/>
      <c r="Z550" s="41"/>
    </row>
    <row r="551" spans="1:26" ht="15.75" customHeight="1">
      <c r="A551" s="41"/>
      <c r="B551" s="41"/>
      <c r="C551" s="41"/>
      <c r="D551" s="41"/>
      <c r="E551" s="149"/>
      <c r="F551" s="149"/>
      <c r="G551" s="149"/>
      <c r="H551" s="149"/>
      <c r="I551" s="149"/>
      <c r="J551" s="149"/>
      <c r="K551" s="41"/>
      <c r="L551" s="41"/>
      <c r="M551" s="65"/>
      <c r="N551" s="41"/>
      <c r="O551" s="65"/>
      <c r="P551" s="41"/>
      <c r="Q551" s="41"/>
      <c r="R551" s="41"/>
      <c r="S551" s="41"/>
      <c r="T551" s="41"/>
      <c r="U551" s="41"/>
      <c r="V551" s="41"/>
      <c r="W551" s="41"/>
      <c r="X551" s="41"/>
      <c r="Y551" s="41"/>
      <c r="Z551" s="41"/>
    </row>
    <row r="552" spans="1:26" ht="15.75" customHeight="1">
      <c r="A552" s="41"/>
      <c r="B552" s="41"/>
      <c r="C552" s="41"/>
      <c r="D552" s="41"/>
      <c r="E552" s="149"/>
      <c r="F552" s="149"/>
      <c r="G552" s="149"/>
      <c r="H552" s="149"/>
      <c r="I552" s="149"/>
      <c r="J552" s="149"/>
      <c r="K552" s="41"/>
      <c r="L552" s="41"/>
      <c r="M552" s="65"/>
      <c r="N552" s="41"/>
      <c r="O552" s="65"/>
      <c r="P552" s="41"/>
      <c r="Q552" s="41"/>
      <c r="R552" s="41"/>
      <c r="S552" s="41"/>
      <c r="T552" s="41"/>
      <c r="U552" s="41"/>
      <c r="V552" s="41"/>
      <c r="W552" s="41"/>
      <c r="X552" s="41"/>
      <c r="Y552" s="41"/>
      <c r="Z552" s="41"/>
    </row>
    <row r="553" spans="1:26" ht="15.75" customHeight="1">
      <c r="A553" s="41"/>
      <c r="B553" s="41"/>
      <c r="C553" s="41"/>
      <c r="D553" s="41"/>
      <c r="E553" s="149"/>
      <c r="F553" s="149"/>
      <c r="G553" s="149"/>
      <c r="H553" s="149"/>
      <c r="I553" s="149"/>
      <c r="J553" s="149"/>
      <c r="K553" s="41"/>
      <c r="L553" s="41"/>
      <c r="M553" s="65"/>
      <c r="N553" s="41"/>
      <c r="O553" s="65"/>
      <c r="P553" s="41"/>
      <c r="Q553" s="41"/>
      <c r="R553" s="41"/>
      <c r="S553" s="41"/>
      <c r="T553" s="41"/>
      <c r="U553" s="41"/>
      <c r="V553" s="41"/>
      <c r="W553" s="41"/>
      <c r="X553" s="41"/>
      <c r="Y553" s="41"/>
      <c r="Z553" s="41"/>
    </row>
    <row r="554" spans="1:26" ht="15.75" customHeight="1">
      <c r="A554" s="41"/>
      <c r="B554" s="41"/>
      <c r="C554" s="41"/>
      <c r="D554" s="41"/>
      <c r="E554" s="149"/>
      <c r="F554" s="149"/>
      <c r="G554" s="149"/>
      <c r="H554" s="149"/>
      <c r="I554" s="149"/>
      <c r="J554" s="149"/>
      <c r="K554" s="41"/>
      <c r="L554" s="41"/>
      <c r="M554" s="65"/>
      <c r="N554" s="41"/>
      <c r="O554" s="65"/>
      <c r="P554" s="41"/>
      <c r="Q554" s="41"/>
      <c r="R554" s="41"/>
      <c r="S554" s="41"/>
      <c r="T554" s="41"/>
      <c r="U554" s="41"/>
      <c r="V554" s="41"/>
      <c r="W554" s="41"/>
      <c r="X554" s="41"/>
      <c r="Y554" s="41"/>
      <c r="Z554" s="41"/>
    </row>
    <row r="555" spans="1:26" ht="15.75" customHeight="1">
      <c r="A555" s="41"/>
      <c r="B555" s="41"/>
      <c r="C555" s="41"/>
      <c r="D555" s="41"/>
      <c r="E555" s="149"/>
      <c r="F555" s="149"/>
      <c r="G555" s="149"/>
      <c r="H555" s="149"/>
      <c r="I555" s="149"/>
      <c r="J555" s="149"/>
      <c r="K555" s="41"/>
      <c r="L555" s="41"/>
      <c r="M555" s="65"/>
      <c r="N555" s="41"/>
      <c r="O555" s="65"/>
      <c r="P555" s="41"/>
      <c r="Q555" s="41"/>
      <c r="R555" s="41"/>
      <c r="S555" s="41"/>
      <c r="T555" s="41"/>
      <c r="U555" s="41"/>
      <c r="V555" s="41"/>
      <c r="W555" s="41"/>
      <c r="X555" s="41"/>
      <c r="Y555" s="41"/>
      <c r="Z555" s="41"/>
    </row>
    <row r="556" spans="1:26" ht="15.75" customHeight="1">
      <c r="A556" s="41"/>
      <c r="B556" s="41"/>
      <c r="C556" s="41"/>
      <c r="D556" s="41"/>
      <c r="E556" s="149"/>
      <c r="F556" s="149"/>
      <c r="G556" s="149"/>
      <c r="H556" s="149"/>
      <c r="I556" s="149"/>
      <c r="J556" s="149"/>
      <c r="K556" s="41"/>
      <c r="L556" s="41"/>
      <c r="M556" s="65"/>
      <c r="N556" s="41"/>
      <c r="O556" s="65"/>
      <c r="P556" s="41"/>
      <c r="Q556" s="41"/>
      <c r="R556" s="41"/>
      <c r="S556" s="41"/>
      <c r="T556" s="41"/>
      <c r="U556" s="41"/>
      <c r="V556" s="41"/>
      <c r="W556" s="41"/>
      <c r="X556" s="41"/>
      <c r="Y556" s="41"/>
      <c r="Z556" s="41"/>
    </row>
    <row r="557" spans="1:26" ht="15.75" customHeight="1">
      <c r="A557" s="41"/>
      <c r="B557" s="41"/>
      <c r="C557" s="41"/>
      <c r="D557" s="41"/>
      <c r="E557" s="149"/>
      <c r="F557" s="149"/>
      <c r="G557" s="149"/>
      <c r="H557" s="149"/>
      <c r="I557" s="149"/>
      <c r="J557" s="149"/>
      <c r="K557" s="41"/>
      <c r="L557" s="41"/>
      <c r="M557" s="65"/>
      <c r="N557" s="41"/>
      <c r="O557" s="65"/>
      <c r="P557" s="41"/>
      <c r="Q557" s="41"/>
      <c r="R557" s="41"/>
      <c r="S557" s="41"/>
      <c r="T557" s="41"/>
      <c r="U557" s="41"/>
      <c r="V557" s="41"/>
      <c r="W557" s="41"/>
      <c r="X557" s="41"/>
      <c r="Y557" s="41"/>
      <c r="Z557" s="41"/>
    </row>
    <row r="558" spans="1:26" ht="15.75" customHeight="1">
      <c r="A558" s="41"/>
      <c r="B558" s="41"/>
      <c r="C558" s="41"/>
      <c r="D558" s="41"/>
      <c r="E558" s="149"/>
      <c r="F558" s="149"/>
      <c r="G558" s="149"/>
      <c r="H558" s="149"/>
      <c r="I558" s="149"/>
      <c r="J558" s="149"/>
      <c r="K558" s="41"/>
      <c r="L558" s="41"/>
      <c r="M558" s="65"/>
      <c r="N558" s="41"/>
      <c r="O558" s="65"/>
      <c r="P558" s="41"/>
      <c r="Q558" s="41"/>
      <c r="R558" s="41"/>
      <c r="S558" s="41"/>
      <c r="T558" s="41"/>
      <c r="U558" s="41"/>
      <c r="V558" s="41"/>
      <c r="W558" s="41"/>
      <c r="X558" s="41"/>
      <c r="Y558" s="41"/>
      <c r="Z558" s="41"/>
    </row>
    <row r="559" spans="1:26" ht="15.75" customHeight="1">
      <c r="A559" s="41"/>
      <c r="B559" s="41"/>
      <c r="C559" s="41"/>
      <c r="D559" s="41"/>
      <c r="E559" s="149"/>
      <c r="F559" s="149"/>
      <c r="G559" s="149"/>
      <c r="H559" s="149"/>
      <c r="I559" s="149"/>
      <c r="J559" s="149"/>
      <c r="K559" s="41"/>
      <c r="L559" s="41"/>
      <c r="M559" s="65"/>
      <c r="N559" s="41"/>
      <c r="O559" s="65"/>
      <c r="P559" s="41"/>
      <c r="Q559" s="41"/>
      <c r="R559" s="41"/>
      <c r="S559" s="41"/>
      <c r="T559" s="41"/>
      <c r="U559" s="41"/>
      <c r="V559" s="41"/>
      <c r="W559" s="41"/>
      <c r="X559" s="41"/>
      <c r="Y559" s="41"/>
      <c r="Z559" s="41"/>
    </row>
    <row r="560" spans="1:26" ht="15.75" customHeight="1">
      <c r="A560" s="41"/>
      <c r="B560" s="41"/>
      <c r="C560" s="41"/>
      <c r="D560" s="41"/>
      <c r="E560" s="149"/>
      <c r="F560" s="149"/>
      <c r="G560" s="149"/>
      <c r="H560" s="149"/>
      <c r="I560" s="149"/>
      <c r="J560" s="149"/>
      <c r="K560" s="41"/>
      <c r="L560" s="41"/>
      <c r="M560" s="65"/>
      <c r="N560" s="41"/>
      <c r="O560" s="65"/>
      <c r="P560" s="41"/>
      <c r="Q560" s="41"/>
      <c r="R560" s="41"/>
      <c r="S560" s="41"/>
      <c r="T560" s="41"/>
      <c r="U560" s="41"/>
      <c r="V560" s="41"/>
      <c r="W560" s="41"/>
      <c r="X560" s="41"/>
      <c r="Y560" s="41"/>
      <c r="Z560" s="41"/>
    </row>
    <row r="561" spans="1:26" ht="15.75" customHeight="1">
      <c r="A561" s="41"/>
      <c r="B561" s="41"/>
      <c r="C561" s="41"/>
      <c r="D561" s="41"/>
      <c r="E561" s="149"/>
      <c r="F561" s="149"/>
      <c r="G561" s="149"/>
      <c r="H561" s="149"/>
      <c r="I561" s="149"/>
      <c r="J561" s="149"/>
      <c r="K561" s="41"/>
      <c r="L561" s="41"/>
      <c r="M561" s="65"/>
      <c r="N561" s="41"/>
      <c r="O561" s="65"/>
      <c r="P561" s="41"/>
      <c r="Q561" s="41"/>
      <c r="R561" s="41"/>
      <c r="S561" s="41"/>
      <c r="T561" s="41"/>
      <c r="U561" s="41"/>
      <c r="V561" s="41"/>
      <c r="W561" s="41"/>
      <c r="X561" s="41"/>
      <c r="Y561" s="41"/>
      <c r="Z561" s="41"/>
    </row>
    <row r="562" spans="1:26" ht="15.75" customHeight="1">
      <c r="A562" s="41"/>
      <c r="B562" s="41"/>
      <c r="C562" s="41"/>
      <c r="D562" s="41"/>
      <c r="E562" s="149"/>
      <c r="F562" s="149"/>
      <c r="G562" s="149"/>
      <c r="H562" s="149"/>
      <c r="I562" s="149"/>
      <c r="J562" s="149"/>
      <c r="K562" s="41"/>
      <c r="L562" s="41"/>
      <c r="M562" s="65"/>
      <c r="N562" s="41"/>
      <c r="O562" s="65"/>
      <c r="P562" s="41"/>
      <c r="Q562" s="41"/>
      <c r="R562" s="41"/>
      <c r="S562" s="41"/>
      <c r="T562" s="41"/>
      <c r="U562" s="41"/>
      <c r="V562" s="41"/>
      <c r="W562" s="41"/>
      <c r="X562" s="41"/>
      <c r="Y562" s="41"/>
      <c r="Z562" s="41"/>
    </row>
    <row r="563" spans="1:26" ht="15.75" customHeight="1">
      <c r="A563" s="41"/>
      <c r="B563" s="41"/>
      <c r="C563" s="41"/>
      <c r="D563" s="41"/>
      <c r="E563" s="149"/>
      <c r="F563" s="149"/>
      <c r="G563" s="149"/>
      <c r="H563" s="149"/>
      <c r="I563" s="149"/>
      <c r="J563" s="149"/>
      <c r="K563" s="41"/>
      <c r="L563" s="41"/>
      <c r="M563" s="65"/>
      <c r="N563" s="41"/>
      <c r="O563" s="65"/>
      <c r="P563" s="41"/>
      <c r="Q563" s="41"/>
      <c r="R563" s="41"/>
      <c r="S563" s="41"/>
      <c r="T563" s="41"/>
      <c r="U563" s="41"/>
      <c r="V563" s="41"/>
      <c r="W563" s="41"/>
      <c r="X563" s="41"/>
      <c r="Y563" s="41"/>
      <c r="Z563" s="41"/>
    </row>
    <row r="564" spans="1:26" ht="15.75" customHeight="1">
      <c r="A564" s="41"/>
      <c r="B564" s="41"/>
      <c r="C564" s="41"/>
      <c r="D564" s="41"/>
      <c r="E564" s="149"/>
      <c r="F564" s="149"/>
      <c r="G564" s="149"/>
      <c r="H564" s="149"/>
      <c r="I564" s="149"/>
      <c r="J564" s="149"/>
      <c r="K564" s="41"/>
      <c r="L564" s="41"/>
      <c r="M564" s="65"/>
      <c r="N564" s="41"/>
      <c r="O564" s="65"/>
      <c r="P564" s="41"/>
      <c r="Q564" s="41"/>
      <c r="R564" s="41"/>
      <c r="S564" s="41"/>
      <c r="T564" s="41"/>
      <c r="U564" s="41"/>
      <c r="V564" s="41"/>
      <c r="W564" s="41"/>
      <c r="X564" s="41"/>
      <c r="Y564" s="41"/>
      <c r="Z564" s="41"/>
    </row>
    <row r="565" spans="1:26" ht="15.75" customHeight="1">
      <c r="A565" s="41"/>
      <c r="B565" s="41"/>
      <c r="C565" s="41"/>
      <c r="D565" s="41"/>
      <c r="E565" s="149"/>
      <c r="F565" s="149"/>
      <c r="G565" s="149"/>
      <c r="H565" s="149"/>
      <c r="I565" s="149"/>
      <c r="J565" s="149"/>
      <c r="K565" s="41"/>
      <c r="L565" s="41"/>
      <c r="M565" s="65"/>
      <c r="N565" s="41"/>
      <c r="O565" s="65"/>
      <c r="P565" s="41"/>
      <c r="Q565" s="41"/>
      <c r="R565" s="41"/>
      <c r="S565" s="41"/>
      <c r="T565" s="41"/>
      <c r="U565" s="41"/>
      <c r="V565" s="41"/>
      <c r="W565" s="41"/>
      <c r="X565" s="41"/>
      <c r="Y565" s="41"/>
      <c r="Z565" s="41"/>
    </row>
    <row r="566" spans="1:26" ht="15.75" customHeight="1">
      <c r="A566" s="41"/>
      <c r="B566" s="41"/>
      <c r="C566" s="41"/>
      <c r="D566" s="41"/>
      <c r="E566" s="149"/>
      <c r="F566" s="149"/>
      <c r="G566" s="149"/>
      <c r="H566" s="149"/>
      <c r="I566" s="149"/>
      <c r="J566" s="149"/>
      <c r="K566" s="41"/>
      <c r="L566" s="41"/>
      <c r="M566" s="65"/>
      <c r="N566" s="41"/>
      <c r="O566" s="65"/>
      <c r="P566" s="41"/>
      <c r="Q566" s="41"/>
      <c r="R566" s="41"/>
      <c r="S566" s="41"/>
      <c r="T566" s="41"/>
      <c r="U566" s="41"/>
      <c r="V566" s="41"/>
      <c r="W566" s="41"/>
      <c r="X566" s="41"/>
      <c r="Y566" s="41"/>
      <c r="Z566" s="41"/>
    </row>
    <row r="567" spans="1:26" ht="15.75" customHeight="1">
      <c r="A567" s="41"/>
      <c r="B567" s="41"/>
      <c r="C567" s="41"/>
      <c r="D567" s="41"/>
      <c r="E567" s="149"/>
      <c r="F567" s="149"/>
      <c r="G567" s="149"/>
      <c r="H567" s="149"/>
      <c r="I567" s="149"/>
      <c r="J567" s="149"/>
      <c r="K567" s="41"/>
      <c r="L567" s="41"/>
      <c r="M567" s="65"/>
      <c r="N567" s="41"/>
      <c r="O567" s="65"/>
      <c r="P567" s="41"/>
      <c r="Q567" s="41"/>
      <c r="R567" s="41"/>
      <c r="S567" s="41"/>
      <c r="T567" s="41"/>
      <c r="U567" s="41"/>
      <c r="V567" s="41"/>
      <c r="W567" s="41"/>
      <c r="X567" s="41"/>
      <c r="Y567" s="41"/>
      <c r="Z567" s="41"/>
    </row>
    <row r="568" spans="1:26" ht="15.75" customHeight="1">
      <c r="A568" s="41"/>
      <c r="B568" s="41"/>
      <c r="C568" s="41"/>
      <c r="D568" s="41"/>
      <c r="E568" s="149"/>
      <c r="F568" s="149"/>
      <c r="G568" s="149"/>
      <c r="H568" s="149"/>
      <c r="I568" s="149"/>
      <c r="J568" s="149"/>
      <c r="K568" s="41"/>
      <c r="L568" s="41"/>
      <c r="M568" s="65"/>
      <c r="N568" s="41"/>
      <c r="O568" s="65"/>
      <c r="P568" s="41"/>
      <c r="Q568" s="41"/>
      <c r="R568" s="41"/>
      <c r="S568" s="41"/>
      <c r="T568" s="41"/>
      <c r="U568" s="41"/>
      <c r="V568" s="41"/>
      <c r="W568" s="41"/>
      <c r="X568" s="41"/>
      <c r="Y568" s="41"/>
      <c r="Z568" s="41"/>
    </row>
    <row r="569" spans="1:26" ht="15.75" customHeight="1">
      <c r="A569" s="41"/>
      <c r="B569" s="41"/>
      <c r="C569" s="41"/>
      <c r="D569" s="41"/>
      <c r="E569" s="149"/>
      <c r="F569" s="149"/>
      <c r="G569" s="149"/>
      <c r="H569" s="149"/>
      <c r="I569" s="149"/>
      <c r="J569" s="149"/>
      <c r="K569" s="41"/>
      <c r="L569" s="41"/>
      <c r="M569" s="65"/>
      <c r="N569" s="41"/>
      <c r="O569" s="65"/>
      <c r="P569" s="41"/>
      <c r="Q569" s="41"/>
      <c r="R569" s="41"/>
      <c r="S569" s="41"/>
      <c r="T569" s="41"/>
      <c r="U569" s="41"/>
      <c r="V569" s="41"/>
      <c r="W569" s="41"/>
      <c r="X569" s="41"/>
      <c r="Y569" s="41"/>
      <c r="Z569" s="41"/>
    </row>
    <row r="570" spans="1:26" ht="15.75" customHeight="1">
      <c r="A570" s="41"/>
      <c r="B570" s="41"/>
      <c r="C570" s="41"/>
      <c r="D570" s="41"/>
      <c r="E570" s="149"/>
      <c r="F570" s="149"/>
      <c r="G570" s="149"/>
      <c r="H570" s="149"/>
      <c r="I570" s="149"/>
      <c r="J570" s="149"/>
      <c r="K570" s="41"/>
      <c r="L570" s="41"/>
      <c r="M570" s="65"/>
      <c r="N570" s="41"/>
      <c r="O570" s="65"/>
      <c r="P570" s="41"/>
      <c r="Q570" s="41"/>
      <c r="R570" s="41"/>
      <c r="S570" s="41"/>
      <c r="T570" s="41"/>
      <c r="U570" s="41"/>
      <c r="V570" s="41"/>
      <c r="W570" s="41"/>
      <c r="X570" s="41"/>
      <c r="Y570" s="41"/>
      <c r="Z570" s="41"/>
    </row>
    <row r="571" spans="1:26" ht="15.75" customHeight="1">
      <c r="A571" s="41"/>
      <c r="B571" s="41"/>
      <c r="C571" s="41"/>
      <c r="D571" s="41"/>
      <c r="E571" s="149"/>
      <c r="F571" s="149"/>
      <c r="G571" s="149"/>
      <c r="H571" s="149"/>
      <c r="I571" s="149"/>
      <c r="J571" s="149"/>
      <c r="K571" s="41"/>
      <c r="L571" s="41"/>
      <c r="M571" s="65"/>
      <c r="N571" s="41"/>
      <c r="O571" s="65"/>
      <c r="P571" s="41"/>
      <c r="Q571" s="41"/>
      <c r="R571" s="41"/>
      <c r="S571" s="41"/>
      <c r="T571" s="41"/>
      <c r="U571" s="41"/>
      <c r="V571" s="41"/>
      <c r="W571" s="41"/>
      <c r="X571" s="41"/>
      <c r="Y571" s="41"/>
      <c r="Z571" s="41"/>
    </row>
    <row r="572" spans="1:26" ht="15.75" customHeight="1">
      <c r="A572" s="41"/>
      <c r="B572" s="41"/>
      <c r="C572" s="41"/>
      <c r="D572" s="41"/>
      <c r="E572" s="149"/>
      <c r="F572" s="149"/>
      <c r="G572" s="149"/>
      <c r="H572" s="149"/>
      <c r="I572" s="149"/>
      <c r="J572" s="149"/>
      <c r="K572" s="41"/>
      <c r="L572" s="41"/>
      <c r="M572" s="65"/>
      <c r="N572" s="41"/>
      <c r="O572" s="65"/>
      <c r="P572" s="41"/>
      <c r="Q572" s="41"/>
      <c r="R572" s="41"/>
      <c r="S572" s="41"/>
      <c r="T572" s="41"/>
      <c r="U572" s="41"/>
      <c r="V572" s="41"/>
      <c r="W572" s="41"/>
      <c r="X572" s="41"/>
      <c r="Y572" s="41"/>
      <c r="Z572" s="41"/>
    </row>
    <row r="573" spans="1:26" ht="15.75" customHeight="1">
      <c r="A573" s="41"/>
      <c r="B573" s="41"/>
      <c r="C573" s="41"/>
      <c r="D573" s="41"/>
      <c r="E573" s="149"/>
      <c r="F573" s="149"/>
      <c r="G573" s="149"/>
      <c r="H573" s="149"/>
      <c r="I573" s="149"/>
      <c r="J573" s="149"/>
      <c r="K573" s="41"/>
      <c r="L573" s="41"/>
      <c r="M573" s="65"/>
      <c r="N573" s="41"/>
      <c r="O573" s="65"/>
      <c r="P573" s="41"/>
      <c r="Q573" s="41"/>
      <c r="R573" s="41"/>
      <c r="S573" s="41"/>
      <c r="T573" s="41"/>
      <c r="U573" s="41"/>
      <c r="V573" s="41"/>
      <c r="W573" s="41"/>
      <c r="X573" s="41"/>
      <c r="Y573" s="41"/>
      <c r="Z573" s="41"/>
    </row>
    <row r="574" spans="1:26" ht="15.75" customHeight="1">
      <c r="A574" s="41"/>
      <c r="B574" s="41"/>
      <c r="C574" s="41"/>
      <c r="D574" s="41"/>
      <c r="E574" s="149"/>
      <c r="F574" s="149"/>
      <c r="G574" s="149"/>
      <c r="H574" s="149"/>
      <c r="I574" s="149"/>
      <c r="J574" s="149"/>
      <c r="K574" s="41"/>
      <c r="L574" s="41"/>
      <c r="M574" s="65"/>
      <c r="N574" s="41"/>
      <c r="O574" s="65"/>
      <c r="P574" s="41"/>
      <c r="Q574" s="41"/>
      <c r="R574" s="41"/>
      <c r="S574" s="41"/>
      <c r="T574" s="41"/>
      <c r="U574" s="41"/>
      <c r="V574" s="41"/>
      <c r="W574" s="41"/>
      <c r="X574" s="41"/>
      <c r="Y574" s="41"/>
      <c r="Z574" s="41"/>
    </row>
    <row r="575" spans="1:26" ht="15.75" customHeight="1">
      <c r="A575" s="41"/>
      <c r="B575" s="41"/>
      <c r="C575" s="41"/>
      <c r="D575" s="41"/>
      <c r="E575" s="149"/>
      <c r="F575" s="149"/>
      <c r="G575" s="149"/>
      <c r="H575" s="149"/>
      <c r="I575" s="149"/>
      <c r="J575" s="149"/>
      <c r="K575" s="41"/>
      <c r="L575" s="41"/>
      <c r="M575" s="65"/>
      <c r="N575" s="41"/>
      <c r="O575" s="65"/>
      <c r="P575" s="41"/>
      <c r="Q575" s="41"/>
      <c r="R575" s="41"/>
      <c r="S575" s="41"/>
      <c r="T575" s="41"/>
      <c r="U575" s="41"/>
      <c r="V575" s="41"/>
      <c r="W575" s="41"/>
      <c r="X575" s="41"/>
      <c r="Y575" s="41"/>
      <c r="Z575" s="41"/>
    </row>
    <row r="576" spans="1:26" ht="15.75" customHeight="1">
      <c r="A576" s="41"/>
      <c r="B576" s="41"/>
      <c r="C576" s="41"/>
      <c r="D576" s="41"/>
      <c r="E576" s="149"/>
      <c r="F576" s="149"/>
      <c r="G576" s="149"/>
      <c r="H576" s="149"/>
      <c r="I576" s="149"/>
      <c r="J576" s="149"/>
      <c r="K576" s="41"/>
      <c r="L576" s="41"/>
      <c r="M576" s="65"/>
      <c r="N576" s="41"/>
      <c r="O576" s="65"/>
      <c r="P576" s="41"/>
      <c r="Q576" s="41"/>
      <c r="R576" s="41"/>
      <c r="S576" s="41"/>
      <c r="T576" s="41"/>
      <c r="U576" s="41"/>
      <c r="V576" s="41"/>
      <c r="W576" s="41"/>
      <c r="X576" s="41"/>
      <c r="Y576" s="41"/>
      <c r="Z576" s="41"/>
    </row>
    <row r="577" spans="1:26" ht="15.75" customHeight="1">
      <c r="A577" s="41"/>
      <c r="B577" s="41"/>
      <c r="C577" s="41"/>
      <c r="D577" s="41"/>
      <c r="E577" s="149"/>
      <c r="F577" s="149"/>
      <c r="G577" s="149"/>
      <c r="H577" s="149"/>
      <c r="I577" s="149"/>
      <c r="J577" s="149"/>
      <c r="K577" s="41"/>
      <c r="L577" s="41"/>
      <c r="M577" s="65"/>
      <c r="N577" s="41"/>
      <c r="O577" s="65"/>
      <c r="P577" s="41"/>
      <c r="Q577" s="41"/>
      <c r="R577" s="41"/>
      <c r="S577" s="41"/>
      <c r="T577" s="41"/>
      <c r="U577" s="41"/>
      <c r="V577" s="41"/>
      <c r="W577" s="41"/>
      <c r="X577" s="41"/>
      <c r="Y577" s="41"/>
      <c r="Z577" s="41"/>
    </row>
    <row r="578" spans="1:26" ht="15.75" customHeight="1">
      <c r="A578" s="41"/>
      <c r="B578" s="41"/>
      <c r="C578" s="41"/>
      <c r="D578" s="41"/>
      <c r="E578" s="149"/>
      <c r="F578" s="149"/>
      <c r="G578" s="149"/>
      <c r="H578" s="149"/>
      <c r="I578" s="149"/>
      <c r="J578" s="149"/>
      <c r="K578" s="41"/>
      <c r="L578" s="41"/>
      <c r="M578" s="65"/>
      <c r="N578" s="41"/>
      <c r="O578" s="65"/>
      <c r="P578" s="41"/>
      <c r="Q578" s="41"/>
      <c r="R578" s="41"/>
      <c r="S578" s="41"/>
      <c r="T578" s="41"/>
      <c r="U578" s="41"/>
      <c r="V578" s="41"/>
      <c r="W578" s="41"/>
      <c r="X578" s="41"/>
      <c r="Y578" s="41"/>
      <c r="Z578" s="41"/>
    </row>
    <row r="579" spans="1:26" ht="15.75" customHeight="1">
      <c r="A579" s="41"/>
      <c r="B579" s="41"/>
      <c r="C579" s="41"/>
      <c r="D579" s="41"/>
      <c r="E579" s="149"/>
      <c r="F579" s="149"/>
      <c r="G579" s="149"/>
      <c r="H579" s="149"/>
      <c r="I579" s="149"/>
      <c r="J579" s="149"/>
      <c r="K579" s="41"/>
      <c r="L579" s="41"/>
      <c r="M579" s="65"/>
      <c r="N579" s="41"/>
      <c r="O579" s="65"/>
      <c r="P579" s="41"/>
      <c r="Q579" s="41"/>
      <c r="R579" s="41"/>
      <c r="S579" s="41"/>
      <c r="T579" s="41"/>
      <c r="U579" s="41"/>
      <c r="V579" s="41"/>
      <c r="W579" s="41"/>
      <c r="X579" s="41"/>
      <c r="Y579" s="41"/>
      <c r="Z579" s="41"/>
    </row>
    <row r="580" spans="1:26" ht="15.75" customHeight="1">
      <c r="A580" s="41"/>
      <c r="B580" s="41"/>
      <c r="C580" s="41"/>
      <c r="D580" s="41"/>
      <c r="E580" s="149"/>
      <c r="F580" s="149"/>
      <c r="G580" s="149"/>
      <c r="H580" s="149"/>
      <c r="I580" s="149"/>
      <c r="J580" s="149"/>
      <c r="K580" s="41"/>
      <c r="L580" s="41"/>
      <c r="M580" s="65"/>
      <c r="N580" s="41"/>
      <c r="O580" s="65"/>
      <c r="P580" s="41"/>
      <c r="Q580" s="41"/>
      <c r="R580" s="41"/>
      <c r="S580" s="41"/>
      <c r="T580" s="41"/>
      <c r="U580" s="41"/>
      <c r="V580" s="41"/>
      <c r="W580" s="41"/>
      <c r="X580" s="41"/>
      <c r="Y580" s="41"/>
      <c r="Z580" s="41"/>
    </row>
    <row r="581" spans="1:26" ht="15.75" customHeight="1">
      <c r="A581" s="41"/>
      <c r="B581" s="41"/>
      <c r="C581" s="41"/>
      <c r="D581" s="41"/>
      <c r="E581" s="149"/>
      <c r="F581" s="149"/>
      <c r="G581" s="149"/>
      <c r="H581" s="149"/>
      <c r="I581" s="149"/>
      <c r="J581" s="149"/>
      <c r="K581" s="41"/>
      <c r="L581" s="41"/>
      <c r="M581" s="65"/>
      <c r="N581" s="41"/>
      <c r="O581" s="65"/>
      <c r="P581" s="41"/>
      <c r="Q581" s="41"/>
      <c r="R581" s="41"/>
      <c r="S581" s="41"/>
      <c r="T581" s="41"/>
      <c r="U581" s="41"/>
      <c r="V581" s="41"/>
      <c r="W581" s="41"/>
      <c r="X581" s="41"/>
      <c r="Y581" s="41"/>
      <c r="Z581" s="41"/>
    </row>
    <row r="582" spans="1:26" ht="15.75" customHeight="1">
      <c r="A582" s="41"/>
      <c r="B582" s="41"/>
      <c r="C582" s="41"/>
      <c r="D582" s="41"/>
      <c r="E582" s="149"/>
      <c r="F582" s="149"/>
      <c r="G582" s="149"/>
      <c r="H582" s="149"/>
      <c r="I582" s="149"/>
      <c r="J582" s="149"/>
      <c r="K582" s="41"/>
      <c r="L582" s="41"/>
      <c r="M582" s="65"/>
      <c r="N582" s="41"/>
      <c r="O582" s="65"/>
      <c r="P582" s="41"/>
      <c r="Q582" s="41"/>
      <c r="R582" s="41"/>
      <c r="S582" s="41"/>
      <c r="T582" s="41"/>
      <c r="U582" s="41"/>
      <c r="V582" s="41"/>
      <c r="W582" s="41"/>
      <c r="X582" s="41"/>
      <c r="Y582" s="41"/>
      <c r="Z582" s="41"/>
    </row>
    <row r="583" spans="1:26" ht="15.75" customHeight="1">
      <c r="A583" s="41"/>
      <c r="B583" s="41"/>
      <c r="C583" s="41"/>
      <c r="D583" s="41"/>
      <c r="E583" s="149"/>
      <c r="F583" s="149"/>
      <c r="G583" s="149"/>
      <c r="H583" s="149"/>
      <c r="I583" s="149"/>
      <c r="J583" s="149"/>
      <c r="K583" s="41"/>
      <c r="L583" s="41"/>
      <c r="M583" s="65"/>
      <c r="N583" s="41"/>
      <c r="O583" s="65"/>
      <c r="P583" s="41"/>
      <c r="Q583" s="41"/>
      <c r="R583" s="41"/>
      <c r="S583" s="41"/>
      <c r="T583" s="41"/>
      <c r="U583" s="41"/>
      <c r="V583" s="41"/>
      <c r="W583" s="41"/>
      <c r="X583" s="41"/>
      <c r="Y583" s="41"/>
      <c r="Z583" s="41"/>
    </row>
    <row r="584" spans="1:26" ht="15.75" customHeight="1">
      <c r="A584" s="41"/>
      <c r="B584" s="41"/>
      <c r="C584" s="41"/>
      <c r="D584" s="41"/>
      <c r="E584" s="149"/>
      <c r="F584" s="149"/>
      <c r="G584" s="149"/>
      <c r="H584" s="149"/>
      <c r="I584" s="149"/>
      <c r="J584" s="149"/>
      <c r="K584" s="41"/>
      <c r="L584" s="41"/>
      <c r="M584" s="65"/>
      <c r="N584" s="41"/>
      <c r="O584" s="65"/>
      <c r="P584" s="41"/>
      <c r="Q584" s="41"/>
      <c r="R584" s="41"/>
      <c r="S584" s="41"/>
      <c r="T584" s="41"/>
      <c r="U584" s="41"/>
      <c r="V584" s="41"/>
      <c r="W584" s="41"/>
      <c r="X584" s="41"/>
      <c r="Y584" s="41"/>
      <c r="Z584" s="41"/>
    </row>
    <row r="585" spans="1:26" ht="15.75" customHeight="1">
      <c r="A585" s="41"/>
      <c r="B585" s="41"/>
      <c r="C585" s="41"/>
      <c r="D585" s="41"/>
      <c r="E585" s="149"/>
      <c r="F585" s="149"/>
      <c r="G585" s="149"/>
      <c r="H585" s="149"/>
      <c r="I585" s="149"/>
      <c r="J585" s="149"/>
      <c r="K585" s="41"/>
      <c r="L585" s="41"/>
      <c r="M585" s="65"/>
      <c r="N585" s="41"/>
      <c r="O585" s="65"/>
      <c r="P585" s="41"/>
      <c r="Q585" s="41"/>
      <c r="R585" s="41"/>
      <c r="S585" s="41"/>
      <c r="T585" s="41"/>
      <c r="U585" s="41"/>
      <c r="V585" s="41"/>
      <c r="W585" s="41"/>
      <c r="X585" s="41"/>
      <c r="Y585" s="41"/>
      <c r="Z585" s="41"/>
    </row>
    <row r="586" spans="1:26" ht="15.75" customHeight="1">
      <c r="A586" s="41"/>
      <c r="B586" s="41"/>
      <c r="C586" s="41"/>
      <c r="D586" s="41"/>
      <c r="E586" s="149"/>
      <c r="F586" s="149"/>
      <c r="G586" s="149"/>
      <c r="H586" s="149"/>
      <c r="I586" s="149"/>
      <c r="J586" s="149"/>
      <c r="K586" s="41"/>
      <c r="L586" s="41"/>
      <c r="M586" s="65"/>
      <c r="N586" s="41"/>
      <c r="O586" s="65"/>
      <c r="P586" s="41"/>
      <c r="Q586" s="41"/>
      <c r="R586" s="41"/>
      <c r="S586" s="41"/>
      <c r="T586" s="41"/>
      <c r="U586" s="41"/>
      <c r="V586" s="41"/>
      <c r="W586" s="41"/>
      <c r="X586" s="41"/>
      <c r="Y586" s="41"/>
      <c r="Z586" s="41"/>
    </row>
    <row r="587" spans="1:26" ht="15.75" customHeight="1">
      <c r="A587" s="41"/>
      <c r="B587" s="41"/>
      <c r="C587" s="41"/>
      <c r="D587" s="41"/>
      <c r="E587" s="149"/>
      <c r="F587" s="149"/>
      <c r="G587" s="149"/>
      <c r="H587" s="149"/>
      <c r="I587" s="149"/>
      <c r="J587" s="149"/>
      <c r="K587" s="41"/>
      <c r="L587" s="41"/>
      <c r="M587" s="65"/>
      <c r="N587" s="41"/>
      <c r="O587" s="65"/>
      <c r="P587" s="41"/>
      <c r="Q587" s="41"/>
      <c r="R587" s="41"/>
      <c r="S587" s="41"/>
      <c r="T587" s="41"/>
      <c r="U587" s="41"/>
      <c r="V587" s="41"/>
      <c r="W587" s="41"/>
      <c r="X587" s="41"/>
      <c r="Y587" s="41"/>
      <c r="Z587" s="41"/>
    </row>
    <row r="588" spans="1:26" ht="15.75" customHeight="1">
      <c r="A588" s="41"/>
      <c r="B588" s="41"/>
      <c r="C588" s="41"/>
      <c r="D588" s="41"/>
      <c r="E588" s="149"/>
      <c r="F588" s="149"/>
      <c r="G588" s="149"/>
      <c r="H588" s="149"/>
      <c r="I588" s="149"/>
      <c r="J588" s="149"/>
      <c r="K588" s="41"/>
      <c r="L588" s="41"/>
      <c r="M588" s="65"/>
      <c r="N588" s="41"/>
      <c r="O588" s="65"/>
      <c r="P588" s="41"/>
      <c r="Q588" s="41"/>
      <c r="R588" s="41"/>
      <c r="S588" s="41"/>
      <c r="T588" s="41"/>
      <c r="U588" s="41"/>
      <c r="V588" s="41"/>
      <c r="W588" s="41"/>
      <c r="X588" s="41"/>
      <c r="Y588" s="41"/>
      <c r="Z588" s="41"/>
    </row>
    <row r="589" spans="1:26" ht="15.75" customHeight="1">
      <c r="A589" s="41"/>
      <c r="B589" s="41"/>
      <c r="C589" s="41"/>
      <c r="D589" s="41"/>
      <c r="E589" s="149"/>
      <c r="F589" s="149"/>
      <c r="G589" s="149"/>
      <c r="H589" s="149"/>
      <c r="I589" s="149"/>
      <c r="J589" s="149"/>
      <c r="K589" s="41"/>
      <c r="L589" s="41"/>
      <c r="M589" s="65"/>
      <c r="N589" s="41"/>
      <c r="O589" s="65"/>
      <c r="P589" s="41"/>
      <c r="Q589" s="41"/>
      <c r="R589" s="41"/>
      <c r="S589" s="41"/>
      <c r="T589" s="41"/>
      <c r="U589" s="41"/>
      <c r="V589" s="41"/>
      <c r="W589" s="41"/>
      <c r="X589" s="41"/>
      <c r="Y589" s="41"/>
      <c r="Z589" s="41"/>
    </row>
    <row r="590" spans="1:26" ht="15.75" customHeight="1">
      <c r="A590" s="41"/>
      <c r="B590" s="41"/>
      <c r="C590" s="41"/>
      <c r="D590" s="41"/>
      <c r="E590" s="149"/>
      <c r="F590" s="149"/>
      <c r="G590" s="149"/>
      <c r="H590" s="149"/>
      <c r="I590" s="149"/>
      <c r="J590" s="149"/>
      <c r="K590" s="41"/>
      <c r="L590" s="41"/>
      <c r="M590" s="65"/>
      <c r="N590" s="41"/>
      <c r="O590" s="65"/>
      <c r="P590" s="41"/>
      <c r="Q590" s="41"/>
      <c r="R590" s="41"/>
      <c r="S590" s="41"/>
      <c r="T590" s="41"/>
      <c r="U590" s="41"/>
      <c r="V590" s="41"/>
      <c r="W590" s="41"/>
      <c r="X590" s="41"/>
      <c r="Y590" s="41"/>
      <c r="Z590" s="41"/>
    </row>
    <row r="591" spans="1:26" ht="15.75" customHeight="1">
      <c r="A591" s="41"/>
      <c r="B591" s="41"/>
      <c r="C591" s="41"/>
      <c r="D591" s="41"/>
      <c r="E591" s="149"/>
      <c r="F591" s="149"/>
      <c r="G591" s="149"/>
      <c r="H591" s="149"/>
      <c r="I591" s="149"/>
      <c r="J591" s="149"/>
      <c r="K591" s="41"/>
      <c r="L591" s="41"/>
      <c r="M591" s="65"/>
      <c r="N591" s="41"/>
      <c r="O591" s="65"/>
      <c r="P591" s="41"/>
      <c r="Q591" s="41"/>
      <c r="R591" s="41"/>
      <c r="S591" s="41"/>
      <c r="T591" s="41"/>
      <c r="U591" s="41"/>
      <c r="V591" s="41"/>
      <c r="W591" s="41"/>
      <c r="X591" s="41"/>
      <c r="Y591" s="41"/>
      <c r="Z591" s="41"/>
    </row>
    <row r="592" spans="1:26" ht="15.75" customHeight="1">
      <c r="A592" s="41"/>
      <c r="B592" s="41"/>
      <c r="C592" s="41"/>
      <c r="D592" s="41"/>
      <c r="E592" s="149"/>
      <c r="F592" s="149"/>
      <c r="G592" s="149"/>
      <c r="H592" s="149"/>
      <c r="I592" s="149"/>
      <c r="J592" s="149"/>
      <c r="K592" s="41"/>
      <c r="L592" s="41"/>
      <c r="M592" s="65"/>
      <c r="N592" s="41"/>
      <c r="O592" s="65"/>
      <c r="P592" s="41"/>
      <c r="Q592" s="41"/>
      <c r="R592" s="41"/>
      <c r="S592" s="41"/>
      <c r="T592" s="41"/>
      <c r="U592" s="41"/>
      <c r="V592" s="41"/>
      <c r="W592" s="41"/>
      <c r="X592" s="41"/>
      <c r="Y592" s="41"/>
      <c r="Z592" s="41"/>
    </row>
    <row r="593" spans="1:26" ht="15.75" customHeight="1">
      <c r="A593" s="41"/>
      <c r="B593" s="41"/>
      <c r="C593" s="41"/>
      <c r="D593" s="41"/>
      <c r="E593" s="149"/>
      <c r="F593" s="149"/>
      <c r="G593" s="149"/>
      <c r="H593" s="149"/>
      <c r="I593" s="149"/>
      <c r="J593" s="149"/>
      <c r="K593" s="41"/>
      <c r="L593" s="41"/>
      <c r="M593" s="65"/>
      <c r="N593" s="41"/>
      <c r="O593" s="65"/>
      <c r="P593" s="41"/>
      <c r="Q593" s="41"/>
      <c r="R593" s="41"/>
      <c r="S593" s="41"/>
      <c r="T593" s="41"/>
      <c r="U593" s="41"/>
      <c r="V593" s="41"/>
      <c r="W593" s="41"/>
      <c r="X593" s="41"/>
      <c r="Y593" s="41"/>
      <c r="Z593" s="41"/>
    </row>
    <row r="594" spans="1:26" ht="15.75" customHeight="1">
      <c r="A594" s="41"/>
      <c r="B594" s="41"/>
      <c r="C594" s="41"/>
      <c r="D594" s="41"/>
      <c r="E594" s="149"/>
      <c r="F594" s="149"/>
      <c r="G594" s="149"/>
      <c r="H594" s="149"/>
      <c r="I594" s="149"/>
      <c r="J594" s="149"/>
      <c r="K594" s="41"/>
      <c r="L594" s="41"/>
      <c r="M594" s="65"/>
      <c r="N594" s="41"/>
      <c r="O594" s="65"/>
      <c r="P594" s="41"/>
      <c r="Q594" s="41"/>
      <c r="R594" s="41"/>
      <c r="S594" s="41"/>
      <c r="T594" s="41"/>
      <c r="U594" s="41"/>
      <c r="V594" s="41"/>
      <c r="W594" s="41"/>
      <c r="X594" s="41"/>
      <c r="Y594" s="41"/>
      <c r="Z594" s="41"/>
    </row>
    <row r="595" spans="1:26" ht="15.75" customHeight="1">
      <c r="A595" s="41"/>
      <c r="B595" s="41"/>
      <c r="C595" s="41"/>
      <c r="D595" s="41"/>
      <c r="E595" s="149"/>
      <c r="F595" s="149"/>
      <c r="G595" s="149"/>
      <c r="H595" s="149"/>
      <c r="I595" s="149"/>
      <c r="J595" s="149"/>
      <c r="K595" s="41"/>
      <c r="L595" s="41"/>
      <c r="M595" s="65"/>
      <c r="N595" s="41"/>
      <c r="O595" s="65"/>
      <c r="P595" s="41"/>
      <c r="Q595" s="41"/>
      <c r="R595" s="41"/>
      <c r="S595" s="41"/>
      <c r="T595" s="41"/>
      <c r="U595" s="41"/>
      <c r="V595" s="41"/>
      <c r="W595" s="41"/>
      <c r="X595" s="41"/>
      <c r="Y595" s="41"/>
      <c r="Z595" s="41"/>
    </row>
    <row r="596" spans="1:26" ht="15.75" customHeight="1">
      <c r="A596" s="41"/>
      <c r="B596" s="41"/>
      <c r="C596" s="41"/>
      <c r="D596" s="41"/>
      <c r="E596" s="149"/>
      <c r="F596" s="149"/>
      <c r="G596" s="149"/>
      <c r="H596" s="149"/>
      <c r="I596" s="149"/>
      <c r="J596" s="149"/>
      <c r="K596" s="41"/>
      <c r="L596" s="41"/>
      <c r="M596" s="65"/>
      <c r="N596" s="41"/>
      <c r="O596" s="65"/>
      <c r="P596" s="41"/>
      <c r="Q596" s="41"/>
      <c r="R596" s="41"/>
      <c r="S596" s="41"/>
      <c r="T596" s="41"/>
      <c r="U596" s="41"/>
      <c r="V596" s="41"/>
      <c r="W596" s="41"/>
      <c r="X596" s="41"/>
      <c r="Y596" s="41"/>
      <c r="Z596" s="41"/>
    </row>
    <row r="597" spans="1:26" ht="15.75" customHeight="1">
      <c r="A597" s="41"/>
      <c r="B597" s="41"/>
      <c r="C597" s="41"/>
      <c r="D597" s="41"/>
      <c r="E597" s="149"/>
      <c r="F597" s="149"/>
      <c r="G597" s="149"/>
      <c r="H597" s="149"/>
      <c r="I597" s="149"/>
      <c r="J597" s="149"/>
      <c r="K597" s="41"/>
      <c r="L597" s="41"/>
      <c r="M597" s="65"/>
      <c r="N597" s="41"/>
      <c r="O597" s="65"/>
      <c r="P597" s="41"/>
      <c r="Q597" s="41"/>
      <c r="R597" s="41"/>
      <c r="S597" s="41"/>
      <c r="T597" s="41"/>
      <c r="U597" s="41"/>
      <c r="V597" s="41"/>
      <c r="W597" s="41"/>
      <c r="X597" s="41"/>
      <c r="Y597" s="41"/>
      <c r="Z597" s="41"/>
    </row>
    <row r="598" spans="1:26" ht="15.75" customHeight="1">
      <c r="A598" s="41"/>
      <c r="B598" s="41"/>
      <c r="C598" s="41"/>
      <c r="D598" s="41"/>
      <c r="E598" s="149"/>
      <c r="F598" s="149"/>
      <c r="G598" s="149"/>
      <c r="H598" s="149"/>
      <c r="I598" s="149"/>
      <c r="J598" s="149"/>
      <c r="K598" s="41"/>
      <c r="L598" s="41"/>
      <c r="M598" s="65"/>
      <c r="N598" s="41"/>
      <c r="O598" s="65"/>
      <c r="P598" s="41"/>
      <c r="Q598" s="41"/>
      <c r="R598" s="41"/>
      <c r="S598" s="41"/>
      <c r="T598" s="41"/>
      <c r="U598" s="41"/>
      <c r="V598" s="41"/>
      <c r="W598" s="41"/>
      <c r="X598" s="41"/>
      <c r="Y598" s="41"/>
      <c r="Z598" s="41"/>
    </row>
    <row r="599" spans="1:26" ht="15.75" customHeight="1">
      <c r="A599" s="41"/>
      <c r="B599" s="41"/>
      <c r="C599" s="41"/>
      <c r="D599" s="41"/>
      <c r="E599" s="149"/>
      <c r="F599" s="149"/>
      <c r="G599" s="149"/>
      <c r="H599" s="149"/>
      <c r="I599" s="149"/>
      <c r="J599" s="149"/>
      <c r="K599" s="41"/>
      <c r="L599" s="41"/>
      <c r="M599" s="65"/>
      <c r="N599" s="41"/>
      <c r="O599" s="65"/>
      <c r="P599" s="41"/>
      <c r="Q599" s="41"/>
      <c r="R599" s="41"/>
      <c r="S599" s="41"/>
      <c r="T599" s="41"/>
      <c r="U599" s="41"/>
      <c r="V599" s="41"/>
      <c r="W599" s="41"/>
      <c r="X599" s="41"/>
      <c r="Y599" s="41"/>
      <c r="Z599" s="41"/>
    </row>
    <row r="600" spans="1:26" ht="15.75" customHeight="1">
      <c r="A600" s="41"/>
      <c r="B600" s="41"/>
      <c r="C600" s="41"/>
      <c r="D600" s="41"/>
      <c r="E600" s="149"/>
      <c r="F600" s="149"/>
      <c r="G600" s="149"/>
      <c r="H600" s="149"/>
      <c r="I600" s="149"/>
      <c r="J600" s="149"/>
      <c r="K600" s="41"/>
      <c r="L600" s="41"/>
      <c r="M600" s="65"/>
      <c r="N600" s="41"/>
      <c r="O600" s="65"/>
      <c r="P600" s="41"/>
      <c r="Q600" s="41"/>
      <c r="R600" s="41"/>
      <c r="S600" s="41"/>
      <c r="T600" s="41"/>
      <c r="U600" s="41"/>
      <c r="V600" s="41"/>
      <c r="W600" s="41"/>
      <c r="X600" s="41"/>
      <c r="Y600" s="41"/>
      <c r="Z600" s="41"/>
    </row>
    <row r="601" spans="1:26" ht="15.75" customHeight="1">
      <c r="A601" s="41"/>
      <c r="B601" s="41"/>
      <c r="C601" s="41"/>
      <c r="D601" s="41"/>
      <c r="E601" s="149"/>
      <c r="F601" s="149"/>
      <c r="G601" s="149"/>
      <c r="H601" s="149"/>
      <c r="I601" s="149"/>
      <c r="J601" s="149"/>
      <c r="K601" s="41"/>
      <c r="L601" s="41"/>
      <c r="M601" s="65"/>
      <c r="N601" s="41"/>
      <c r="O601" s="65"/>
      <c r="P601" s="41"/>
      <c r="Q601" s="41"/>
      <c r="R601" s="41"/>
      <c r="S601" s="41"/>
      <c r="T601" s="41"/>
      <c r="U601" s="41"/>
      <c r="V601" s="41"/>
      <c r="W601" s="41"/>
      <c r="X601" s="41"/>
      <c r="Y601" s="41"/>
      <c r="Z601" s="41"/>
    </row>
    <row r="602" spans="1:26" ht="15.75" customHeight="1">
      <c r="A602" s="41"/>
      <c r="B602" s="41"/>
      <c r="C602" s="41"/>
      <c r="D602" s="41"/>
      <c r="E602" s="149"/>
      <c r="F602" s="149"/>
      <c r="G602" s="149"/>
      <c r="H602" s="149"/>
      <c r="I602" s="149"/>
      <c r="J602" s="149"/>
      <c r="K602" s="41"/>
      <c r="L602" s="41"/>
      <c r="M602" s="65"/>
      <c r="N602" s="41"/>
      <c r="O602" s="65"/>
      <c r="P602" s="41"/>
      <c r="Q602" s="41"/>
      <c r="R602" s="41"/>
      <c r="S602" s="41"/>
      <c r="T602" s="41"/>
      <c r="U602" s="41"/>
      <c r="V602" s="41"/>
      <c r="W602" s="41"/>
      <c r="X602" s="41"/>
      <c r="Y602" s="41"/>
      <c r="Z602" s="41"/>
    </row>
    <row r="603" spans="1:26" ht="15.75" customHeight="1">
      <c r="A603" s="41"/>
      <c r="B603" s="41"/>
      <c r="C603" s="41"/>
      <c r="D603" s="41"/>
      <c r="E603" s="149"/>
      <c r="F603" s="149"/>
      <c r="G603" s="149"/>
      <c r="H603" s="149"/>
      <c r="I603" s="149"/>
      <c r="J603" s="149"/>
      <c r="K603" s="41"/>
      <c r="L603" s="41"/>
      <c r="M603" s="65"/>
      <c r="N603" s="41"/>
      <c r="O603" s="65"/>
      <c r="P603" s="41"/>
      <c r="Q603" s="41"/>
      <c r="R603" s="41"/>
      <c r="S603" s="41"/>
      <c r="T603" s="41"/>
      <c r="U603" s="41"/>
      <c r="V603" s="41"/>
      <c r="W603" s="41"/>
      <c r="X603" s="41"/>
      <c r="Y603" s="41"/>
      <c r="Z603" s="41"/>
    </row>
    <row r="604" spans="1:26" ht="15.75" customHeight="1">
      <c r="A604" s="41"/>
      <c r="B604" s="41"/>
      <c r="C604" s="41"/>
      <c r="D604" s="41"/>
      <c r="E604" s="149"/>
      <c r="F604" s="149"/>
      <c r="G604" s="149"/>
      <c r="H604" s="149"/>
      <c r="I604" s="149"/>
      <c r="J604" s="149"/>
      <c r="K604" s="41"/>
      <c r="L604" s="41"/>
      <c r="M604" s="65"/>
      <c r="N604" s="41"/>
      <c r="O604" s="65"/>
      <c r="P604" s="41"/>
      <c r="Q604" s="41"/>
      <c r="R604" s="41"/>
      <c r="S604" s="41"/>
      <c r="T604" s="41"/>
      <c r="U604" s="41"/>
      <c r="V604" s="41"/>
      <c r="W604" s="41"/>
      <c r="X604" s="41"/>
      <c r="Y604" s="41"/>
      <c r="Z604" s="41"/>
    </row>
    <row r="605" spans="1:26" ht="15.75" customHeight="1">
      <c r="A605" s="41"/>
      <c r="B605" s="41"/>
      <c r="C605" s="41"/>
      <c r="D605" s="41"/>
      <c r="E605" s="149"/>
      <c r="F605" s="149"/>
      <c r="G605" s="149"/>
      <c r="H605" s="149"/>
      <c r="I605" s="149"/>
      <c r="J605" s="149"/>
      <c r="K605" s="41"/>
      <c r="L605" s="41"/>
      <c r="M605" s="65"/>
      <c r="N605" s="41"/>
      <c r="O605" s="65"/>
      <c r="P605" s="41"/>
      <c r="Q605" s="41"/>
      <c r="R605" s="41"/>
      <c r="S605" s="41"/>
      <c r="T605" s="41"/>
      <c r="U605" s="41"/>
      <c r="V605" s="41"/>
      <c r="W605" s="41"/>
      <c r="X605" s="41"/>
      <c r="Y605" s="41"/>
      <c r="Z605" s="41"/>
    </row>
    <row r="606" spans="1:26" ht="15.75" customHeight="1">
      <c r="A606" s="41"/>
      <c r="B606" s="41"/>
      <c r="C606" s="41"/>
      <c r="D606" s="41"/>
      <c r="E606" s="149"/>
      <c r="F606" s="149"/>
      <c r="G606" s="149"/>
      <c r="H606" s="149"/>
      <c r="I606" s="149"/>
      <c r="J606" s="149"/>
      <c r="K606" s="41"/>
      <c r="L606" s="41"/>
      <c r="M606" s="65"/>
      <c r="N606" s="41"/>
      <c r="O606" s="65"/>
      <c r="P606" s="41"/>
      <c r="Q606" s="41"/>
      <c r="R606" s="41"/>
      <c r="S606" s="41"/>
      <c r="T606" s="41"/>
      <c r="U606" s="41"/>
      <c r="V606" s="41"/>
      <c r="W606" s="41"/>
      <c r="X606" s="41"/>
      <c r="Y606" s="41"/>
      <c r="Z606" s="41"/>
    </row>
    <row r="607" spans="1:26" ht="15.75" customHeight="1">
      <c r="A607" s="41"/>
      <c r="B607" s="41"/>
      <c r="C607" s="41"/>
      <c r="D607" s="41"/>
      <c r="E607" s="149"/>
      <c r="F607" s="149"/>
      <c r="G607" s="149"/>
      <c r="H607" s="149"/>
      <c r="I607" s="149"/>
      <c r="J607" s="149"/>
      <c r="K607" s="41"/>
      <c r="L607" s="41"/>
      <c r="M607" s="65"/>
      <c r="N607" s="41"/>
      <c r="O607" s="65"/>
      <c r="P607" s="41"/>
      <c r="Q607" s="41"/>
      <c r="R607" s="41"/>
      <c r="S607" s="41"/>
      <c r="T607" s="41"/>
      <c r="U607" s="41"/>
      <c r="V607" s="41"/>
      <c r="W607" s="41"/>
      <c r="X607" s="41"/>
      <c r="Y607" s="41"/>
      <c r="Z607" s="41"/>
    </row>
    <row r="608" spans="1:26" ht="15.75" customHeight="1">
      <c r="A608" s="41"/>
      <c r="B608" s="41"/>
      <c r="C608" s="41"/>
      <c r="D608" s="41"/>
      <c r="E608" s="149"/>
      <c r="F608" s="149"/>
      <c r="G608" s="149"/>
      <c r="H608" s="149"/>
      <c r="I608" s="149"/>
      <c r="J608" s="149"/>
      <c r="K608" s="41"/>
      <c r="L608" s="41"/>
      <c r="M608" s="65"/>
      <c r="N608" s="41"/>
      <c r="O608" s="65"/>
      <c r="P608" s="41"/>
      <c r="Q608" s="41"/>
      <c r="R608" s="41"/>
      <c r="S608" s="41"/>
      <c r="T608" s="41"/>
      <c r="U608" s="41"/>
      <c r="V608" s="41"/>
      <c r="W608" s="41"/>
      <c r="X608" s="41"/>
      <c r="Y608" s="41"/>
      <c r="Z608" s="41"/>
    </row>
    <row r="609" spans="1:26" ht="15.75" customHeight="1">
      <c r="A609" s="41"/>
      <c r="B609" s="41"/>
      <c r="C609" s="41"/>
      <c r="D609" s="41"/>
      <c r="E609" s="149"/>
      <c r="F609" s="149"/>
      <c r="G609" s="149"/>
      <c r="H609" s="149"/>
      <c r="I609" s="149"/>
      <c r="J609" s="149"/>
      <c r="K609" s="41"/>
      <c r="L609" s="41"/>
      <c r="M609" s="65"/>
      <c r="N609" s="41"/>
      <c r="O609" s="65"/>
      <c r="P609" s="41"/>
      <c r="Q609" s="41"/>
      <c r="R609" s="41"/>
      <c r="S609" s="41"/>
      <c r="T609" s="41"/>
      <c r="U609" s="41"/>
      <c r="V609" s="41"/>
      <c r="W609" s="41"/>
      <c r="X609" s="41"/>
      <c r="Y609" s="41"/>
      <c r="Z609" s="41"/>
    </row>
    <row r="610" spans="1:26" ht="15.75" customHeight="1">
      <c r="A610" s="41"/>
      <c r="B610" s="41"/>
      <c r="C610" s="41"/>
      <c r="D610" s="41"/>
      <c r="E610" s="149"/>
      <c r="F610" s="149"/>
      <c r="G610" s="149"/>
      <c r="H610" s="149"/>
      <c r="I610" s="149"/>
      <c r="J610" s="149"/>
      <c r="K610" s="41"/>
      <c r="L610" s="41"/>
      <c r="M610" s="65"/>
      <c r="N610" s="41"/>
      <c r="O610" s="65"/>
      <c r="P610" s="41"/>
      <c r="Q610" s="41"/>
      <c r="R610" s="41"/>
      <c r="S610" s="41"/>
      <c r="T610" s="41"/>
      <c r="U610" s="41"/>
      <c r="V610" s="41"/>
      <c r="W610" s="41"/>
      <c r="X610" s="41"/>
      <c r="Y610" s="41"/>
      <c r="Z610" s="41"/>
    </row>
    <row r="611" spans="1:26" ht="15.75" customHeight="1">
      <c r="A611" s="41"/>
      <c r="B611" s="41"/>
      <c r="C611" s="41"/>
      <c r="D611" s="41"/>
      <c r="E611" s="149"/>
      <c r="F611" s="149"/>
      <c r="G611" s="149"/>
      <c r="H611" s="149"/>
      <c r="I611" s="149"/>
      <c r="J611" s="149"/>
      <c r="K611" s="41"/>
      <c r="L611" s="41"/>
      <c r="M611" s="65"/>
      <c r="N611" s="41"/>
      <c r="O611" s="65"/>
      <c r="P611" s="41"/>
      <c r="Q611" s="41"/>
      <c r="R611" s="41"/>
      <c r="S611" s="41"/>
      <c r="T611" s="41"/>
      <c r="U611" s="41"/>
      <c r="V611" s="41"/>
      <c r="W611" s="41"/>
      <c r="X611" s="41"/>
      <c r="Y611" s="41"/>
      <c r="Z611" s="41"/>
    </row>
    <row r="612" spans="1:26" ht="15.75" customHeight="1">
      <c r="A612" s="41"/>
      <c r="B612" s="41"/>
      <c r="C612" s="41"/>
      <c r="D612" s="41"/>
      <c r="E612" s="149"/>
      <c r="F612" s="149"/>
      <c r="G612" s="149"/>
      <c r="H612" s="149"/>
      <c r="I612" s="149"/>
      <c r="J612" s="149"/>
      <c r="K612" s="41"/>
      <c r="L612" s="41"/>
      <c r="M612" s="65"/>
      <c r="N612" s="41"/>
      <c r="O612" s="65"/>
      <c r="P612" s="41"/>
      <c r="Q612" s="41"/>
      <c r="R612" s="41"/>
      <c r="S612" s="41"/>
      <c r="T612" s="41"/>
      <c r="U612" s="41"/>
      <c r="V612" s="41"/>
      <c r="W612" s="41"/>
      <c r="X612" s="41"/>
      <c r="Y612" s="41"/>
      <c r="Z612" s="41"/>
    </row>
    <row r="613" spans="1:26" ht="15.75" customHeight="1">
      <c r="A613" s="41"/>
      <c r="B613" s="41"/>
      <c r="C613" s="41"/>
      <c r="D613" s="41"/>
      <c r="E613" s="149"/>
      <c r="F613" s="149"/>
      <c r="G613" s="149"/>
      <c r="H613" s="149"/>
      <c r="I613" s="149"/>
      <c r="J613" s="149"/>
      <c r="K613" s="41"/>
      <c r="L613" s="41"/>
      <c r="M613" s="65"/>
      <c r="N613" s="41"/>
      <c r="O613" s="65"/>
      <c r="P613" s="41"/>
      <c r="Q613" s="41"/>
      <c r="R613" s="41"/>
      <c r="S613" s="41"/>
      <c r="T613" s="41"/>
      <c r="U613" s="41"/>
      <c r="V613" s="41"/>
      <c r="W613" s="41"/>
      <c r="X613" s="41"/>
      <c r="Y613" s="41"/>
      <c r="Z613" s="41"/>
    </row>
    <row r="614" spans="1:26" ht="15.75" customHeight="1">
      <c r="A614" s="41"/>
      <c r="B614" s="41"/>
      <c r="C614" s="41"/>
      <c r="D614" s="41"/>
      <c r="E614" s="149"/>
      <c r="F614" s="149"/>
      <c r="G614" s="149"/>
      <c r="H614" s="149"/>
      <c r="I614" s="149"/>
      <c r="J614" s="149"/>
      <c r="K614" s="41"/>
      <c r="L614" s="41"/>
      <c r="M614" s="65"/>
      <c r="N614" s="41"/>
      <c r="O614" s="65"/>
      <c r="P614" s="41"/>
      <c r="Q614" s="41"/>
      <c r="R614" s="41"/>
      <c r="S614" s="41"/>
      <c r="T614" s="41"/>
      <c r="U614" s="41"/>
      <c r="V614" s="41"/>
      <c r="W614" s="41"/>
      <c r="X614" s="41"/>
      <c r="Y614" s="41"/>
      <c r="Z614" s="41"/>
    </row>
    <row r="615" spans="1:26" ht="15.75" customHeight="1">
      <c r="A615" s="41"/>
      <c r="B615" s="41"/>
      <c r="C615" s="41"/>
      <c r="D615" s="41"/>
      <c r="E615" s="149"/>
      <c r="F615" s="149"/>
      <c r="G615" s="149"/>
      <c r="H615" s="149"/>
      <c r="I615" s="149"/>
      <c r="J615" s="149"/>
      <c r="K615" s="41"/>
      <c r="L615" s="41"/>
      <c r="M615" s="65"/>
      <c r="N615" s="41"/>
      <c r="O615" s="65"/>
      <c r="P615" s="41"/>
      <c r="Q615" s="41"/>
      <c r="R615" s="41"/>
      <c r="S615" s="41"/>
      <c r="T615" s="41"/>
      <c r="U615" s="41"/>
      <c r="V615" s="41"/>
      <c r="W615" s="41"/>
      <c r="X615" s="41"/>
      <c r="Y615" s="41"/>
      <c r="Z615" s="41"/>
    </row>
    <row r="616" spans="1:26" ht="15.75" customHeight="1">
      <c r="A616" s="41"/>
      <c r="B616" s="41"/>
      <c r="C616" s="41"/>
      <c r="D616" s="41"/>
      <c r="E616" s="149"/>
      <c r="F616" s="149"/>
      <c r="G616" s="149"/>
      <c r="H616" s="149"/>
      <c r="I616" s="149"/>
      <c r="J616" s="149"/>
      <c r="K616" s="41"/>
      <c r="L616" s="41"/>
      <c r="M616" s="65"/>
      <c r="N616" s="41"/>
      <c r="O616" s="65"/>
      <c r="P616" s="41"/>
      <c r="Q616" s="41"/>
      <c r="R616" s="41"/>
      <c r="S616" s="41"/>
      <c r="T616" s="41"/>
      <c r="U616" s="41"/>
      <c r="V616" s="41"/>
      <c r="W616" s="41"/>
      <c r="X616" s="41"/>
      <c r="Y616" s="41"/>
      <c r="Z616" s="41"/>
    </row>
    <row r="617" spans="1:26" ht="15.75" customHeight="1">
      <c r="A617" s="41"/>
      <c r="B617" s="41"/>
      <c r="C617" s="41"/>
      <c r="D617" s="41"/>
      <c r="E617" s="149"/>
      <c r="F617" s="149"/>
      <c r="G617" s="149"/>
      <c r="H617" s="149"/>
      <c r="I617" s="149"/>
      <c r="J617" s="149"/>
      <c r="K617" s="41"/>
      <c r="L617" s="41"/>
      <c r="M617" s="65"/>
      <c r="N617" s="41"/>
      <c r="O617" s="65"/>
      <c r="P617" s="41"/>
      <c r="Q617" s="41"/>
      <c r="R617" s="41"/>
      <c r="S617" s="41"/>
      <c r="T617" s="41"/>
      <c r="U617" s="41"/>
      <c r="V617" s="41"/>
      <c r="W617" s="41"/>
      <c r="X617" s="41"/>
      <c r="Y617" s="41"/>
      <c r="Z617" s="41"/>
    </row>
    <row r="618" spans="1:26" ht="15.75" customHeight="1">
      <c r="A618" s="41"/>
      <c r="B618" s="41"/>
      <c r="C618" s="41"/>
      <c r="D618" s="41"/>
      <c r="E618" s="149"/>
      <c r="F618" s="149"/>
      <c r="G618" s="149"/>
      <c r="H618" s="149"/>
      <c r="I618" s="149"/>
      <c r="J618" s="149"/>
      <c r="K618" s="41"/>
      <c r="L618" s="41"/>
      <c r="M618" s="65"/>
      <c r="N618" s="41"/>
      <c r="O618" s="65"/>
      <c r="P618" s="41"/>
      <c r="Q618" s="41"/>
      <c r="R618" s="41"/>
      <c r="S618" s="41"/>
      <c r="T618" s="41"/>
      <c r="U618" s="41"/>
      <c r="V618" s="41"/>
      <c r="W618" s="41"/>
      <c r="X618" s="41"/>
      <c r="Y618" s="41"/>
      <c r="Z618" s="41"/>
    </row>
    <row r="619" spans="1:26" ht="15.75" customHeight="1">
      <c r="A619" s="41"/>
      <c r="B619" s="41"/>
      <c r="C619" s="41"/>
      <c r="D619" s="41"/>
      <c r="E619" s="149"/>
      <c r="F619" s="149"/>
      <c r="G619" s="149"/>
      <c r="H619" s="149"/>
      <c r="I619" s="149"/>
      <c r="J619" s="149"/>
      <c r="K619" s="41"/>
      <c r="L619" s="41"/>
      <c r="M619" s="65"/>
      <c r="N619" s="41"/>
      <c r="O619" s="65"/>
      <c r="P619" s="41"/>
      <c r="Q619" s="41"/>
      <c r="R619" s="41"/>
      <c r="S619" s="41"/>
      <c r="T619" s="41"/>
      <c r="U619" s="41"/>
      <c r="V619" s="41"/>
      <c r="W619" s="41"/>
      <c r="X619" s="41"/>
      <c r="Y619" s="41"/>
      <c r="Z619" s="41"/>
    </row>
    <row r="620" spans="1:26" ht="15.75" customHeight="1">
      <c r="A620" s="41"/>
      <c r="B620" s="41"/>
      <c r="C620" s="41"/>
      <c r="D620" s="41"/>
      <c r="E620" s="149"/>
      <c r="F620" s="149"/>
      <c r="G620" s="149"/>
      <c r="H620" s="149"/>
      <c r="I620" s="149"/>
      <c r="J620" s="149"/>
      <c r="K620" s="41"/>
      <c r="L620" s="41"/>
      <c r="M620" s="65"/>
      <c r="N620" s="41"/>
      <c r="O620" s="65"/>
      <c r="P620" s="41"/>
      <c r="Q620" s="41"/>
      <c r="R620" s="41"/>
      <c r="S620" s="41"/>
      <c r="T620" s="41"/>
      <c r="U620" s="41"/>
      <c r="V620" s="41"/>
      <c r="W620" s="41"/>
      <c r="X620" s="41"/>
      <c r="Y620" s="41"/>
      <c r="Z620" s="41"/>
    </row>
    <row r="621" spans="1:26" ht="15.75" customHeight="1">
      <c r="A621" s="41"/>
      <c r="B621" s="41"/>
      <c r="C621" s="41"/>
      <c r="D621" s="41"/>
      <c r="E621" s="149"/>
      <c r="F621" s="149"/>
      <c r="G621" s="149"/>
      <c r="H621" s="149"/>
      <c r="I621" s="149"/>
      <c r="J621" s="149"/>
      <c r="K621" s="41"/>
      <c r="L621" s="41"/>
      <c r="M621" s="65"/>
      <c r="N621" s="41"/>
      <c r="O621" s="65"/>
      <c r="P621" s="41"/>
      <c r="Q621" s="41"/>
      <c r="R621" s="41"/>
      <c r="S621" s="41"/>
      <c r="T621" s="41"/>
      <c r="U621" s="41"/>
      <c r="V621" s="41"/>
      <c r="W621" s="41"/>
      <c r="X621" s="41"/>
      <c r="Y621" s="41"/>
      <c r="Z621" s="41"/>
    </row>
    <row r="622" spans="1:26" ht="15.75" customHeight="1">
      <c r="A622" s="41"/>
      <c r="B622" s="41"/>
      <c r="C622" s="41"/>
      <c r="D622" s="41"/>
      <c r="E622" s="149"/>
      <c r="F622" s="149"/>
      <c r="G622" s="149"/>
      <c r="H622" s="149"/>
      <c r="I622" s="149"/>
      <c r="J622" s="149"/>
      <c r="K622" s="41"/>
      <c r="L622" s="41"/>
      <c r="M622" s="65"/>
      <c r="N622" s="41"/>
      <c r="O622" s="65"/>
      <c r="P622" s="41"/>
      <c r="Q622" s="41"/>
      <c r="R622" s="41"/>
      <c r="S622" s="41"/>
      <c r="T622" s="41"/>
      <c r="U622" s="41"/>
      <c r="V622" s="41"/>
      <c r="W622" s="41"/>
      <c r="X622" s="41"/>
      <c r="Y622" s="41"/>
      <c r="Z622" s="41"/>
    </row>
    <row r="623" spans="1:26" ht="15.75" customHeight="1">
      <c r="A623" s="41"/>
      <c r="B623" s="41"/>
      <c r="C623" s="41"/>
      <c r="D623" s="41"/>
      <c r="E623" s="149"/>
      <c r="F623" s="149"/>
      <c r="G623" s="149"/>
      <c r="H623" s="149"/>
      <c r="I623" s="149"/>
      <c r="J623" s="149"/>
      <c r="K623" s="41"/>
      <c r="L623" s="41"/>
      <c r="M623" s="65"/>
      <c r="N623" s="41"/>
      <c r="O623" s="65"/>
      <c r="P623" s="41"/>
      <c r="Q623" s="41"/>
      <c r="R623" s="41"/>
      <c r="S623" s="41"/>
      <c r="T623" s="41"/>
      <c r="U623" s="41"/>
      <c r="V623" s="41"/>
      <c r="W623" s="41"/>
      <c r="X623" s="41"/>
      <c r="Y623" s="41"/>
      <c r="Z623" s="41"/>
    </row>
    <row r="624" spans="1:26" ht="15.75" customHeight="1">
      <c r="A624" s="41"/>
      <c r="B624" s="41"/>
      <c r="C624" s="41"/>
      <c r="D624" s="41"/>
      <c r="E624" s="149"/>
      <c r="F624" s="149"/>
      <c r="G624" s="149"/>
      <c r="H624" s="149"/>
      <c r="I624" s="149"/>
      <c r="J624" s="149"/>
      <c r="K624" s="41"/>
      <c r="L624" s="41"/>
      <c r="M624" s="65"/>
      <c r="N624" s="41"/>
      <c r="O624" s="65"/>
      <c r="P624" s="41"/>
      <c r="Q624" s="41"/>
      <c r="R624" s="41"/>
      <c r="S624" s="41"/>
      <c r="T624" s="41"/>
      <c r="U624" s="41"/>
      <c r="V624" s="41"/>
      <c r="W624" s="41"/>
      <c r="X624" s="41"/>
      <c r="Y624" s="41"/>
      <c r="Z624" s="41"/>
    </row>
    <row r="625" spans="1:26" ht="15.75" customHeight="1">
      <c r="A625" s="41"/>
      <c r="B625" s="41"/>
      <c r="C625" s="41"/>
      <c r="D625" s="41"/>
      <c r="E625" s="149"/>
      <c r="F625" s="149"/>
      <c r="G625" s="149"/>
      <c r="H625" s="149"/>
      <c r="I625" s="149"/>
      <c r="J625" s="149"/>
      <c r="K625" s="41"/>
      <c r="L625" s="41"/>
      <c r="M625" s="65"/>
      <c r="N625" s="41"/>
      <c r="O625" s="65"/>
      <c r="P625" s="41"/>
      <c r="Q625" s="41"/>
      <c r="R625" s="41"/>
      <c r="S625" s="41"/>
      <c r="T625" s="41"/>
      <c r="U625" s="41"/>
      <c r="V625" s="41"/>
      <c r="W625" s="41"/>
      <c r="X625" s="41"/>
      <c r="Y625" s="41"/>
      <c r="Z625" s="41"/>
    </row>
    <row r="626" spans="1:26" ht="15.75" customHeight="1">
      <c r="A626" s="41"/>
      <c r="B626" s="41"/>
      <c r="C626" s="41"/>
      <c r="D626" s="41"/>
      <c r="E626" s="149"/>
      <c r="F626" s="149"/>
      <c r="G626" s="149"/>
      <c r="H626" s="149"/>
      <c r="I626" s="149"/>
      <c r="J626" s="149"/>
      <c r="K626" s="41"/>
      <c r="L626" s="41"/>
      <c r="M626" s="65"/>
      <c r="N626" s="41"/>
      <c r="O626" s="65"/>
      <c r="P626" s="41"/>
      <c r="Q626" s="41"/>
      <c r="R626" s="41"/>
      <c r="S626" s="41"/>
      <c r="T626" s="41"/>
      <c r="U626" s="41"/>
      <c r="V626" s="41"/>
      <c r="W626" s="41"/>
      <c r="X626" s="41"/>
      <c r="Y626" s="41"/>
      <c r="Z626" s="41"/>
    </row>
    <row r="627" spans="1:26" ht="15.75" customHeight="1">
      <c r="A627" s="41"/>
      <c r="B627" s="41"/>
      <c r="C627" s="41"/>
      <c r="D627" s="41"/>
      <c r="E627" s="149"/>
      <c r="F627" s="149"/>
      <c r="G627" s="149"/>
      <c r="H627" s="149"/>
      <c r="I627" s="149"/>
      <c r="J627" s="149"/>
      <c r="K627" s="41"/>
      <c r="L627" s="41"/>
      <c r="M627" s="65"/>
      <c r="N627" s="41"/>
      <c r="O627" s="65"/>
      <c r="P627" s="41"/>
      <c r="Q627" s="41"/>
      <c r="R627" s="41"/>
      <c r="S627" s="41"/>
      <c r="T627" s="41"/>
      <c r="U627" s="41"/>
      <c r="V627" s="41"/>
      <c r="W627" s="41"/>
      <c r="X627" s="41"/>
      <c r="Y627" s="41"/>
      <c r="Z627" s="41"/>
    </row>
    <row r="628" spans="1:26" ht="15.75" customHeight="1">
      <c r="A628" s="41"/>
      <c r="B628" s="41"/>
      <c r="C628" s="41"/>
      <c r="D628" s="41"/>
      <c r="E628" s="149"/>
      <c r="F628" s="149"/>
      <c r="G628" s="149"/>
      <c r="H628" s="149"/>
      <c r="I628" s="149"/>
      <c r="J628" s="149"/>
      <c r="K628" s="41"/>
      <c r="L628" s="41"/>
      <c r="M628" s="65"/>
      <c r="N628" s="41"/>
      <c r="O628" s="65"/>
      <c r="P628" s="41"/>
      <c r="Q628" s="41"/>
      <c r="R628" s="41"/>
      <c r="S628" s="41"/>
      <c r="T628" s="41"/>
      <c r="U628" s="41"/>
      <c r="V628" s="41"/>
      <c r="W628" s="41"/>
      <c r="X628" s="41"/>
      <c r="Y628" s="41"/>
      <c r="Z628" s="41"/>
    </row>
    <row r="629" spans="1:26" ht="15.75" customHeight="1">
      <c r="A629" s="41"/>
      <c r="B629" s="41"/>
      <c r="C629" s="41"/>
      <c r="D629" s="41"/>
      <c r="E629" s="149"/>
      <c r="F629" s="149"/>
      <c r="G629" s="149"/>
      <c r="H629" s="149"/>
      <c r="I629" s="149"/>
      <c r="J629" s="149"/>
      <c r="K629" s="41"/>
      <c r="L629" s="41"/>
      <c r="M629" s="65"/>
      <c r="N629" s="41"/>
      <c r="O629" s="65"/>
      <c r="P629" s="41"/>
      <c r="Q629" s="41"/>
      <c r="R629" s="41"/>
      <c r="S629" s="41"/>
      <c r="T629" s="41"/>
      <c r="U629" s="41"/>
      <c r="V629" s="41"/>
      <c r="W629" s="41"/>
      <c r="X629" s="41"/>
      <c r="Y629" s="41"/>
      <c r="Z629" s="41"/>
    </row>
    <row r="630" spans="1:26" ht="15.75" customHeight="1">
      <c r="A630" s="41"/>
      <c r="B630" s="41"/>
      <c r="C630" s="41"/>
      <c r="D630" s="41"/>
      <c r="E630" s="149"/>
      <c r="F630" s="149"/>
      <c r="G630" s="149"/>
      <c r="H630" s="149"/>
      <c r="I630" s="149"/>
      <c r="J630" s="149"/>
      <c r="K630" s="41"/>
      <c r="L630" s="41"/>
      <c r="M630" s="65"/>
      <c r="N630" s="41"/>
      <c r="O630" s="65"/>
      <c r="P630" s="41"/>
      <c r="Q630" s="41"/>
      <c r="R630" s="41"/>
      <c r="S630" s="41"/>
      <c r="T630" s="41"/>
      <c r="U630" s="41"/>
      <c r="V630" s="41"/>
      <c r="W630" s="41"/>
      <c r="X630" s="41"/>
      <c r="Y630" s="41"/>
      <c r="Z630" s="41"/>
    </row>
    <row r="631" spans="1:26" ht="15.75" customHeight="1">
      <c r="A631" s="41"/>
      <c r="B631" s="41"/>
      <c r="C631" s="41"/>
      <c r="D631" s="41"/>
      <c r="E631" s="149"/>
      <c r="F631" s="149"/>
      <c r="G631" s="149"/>
      <c r="H631" s="149"/>
      <c r="I631" s="149"/>
      <c r="J631" s="149"/>
      <c r="K631" s="41"/>
      <c r="L631" s="41"/>
      <c r="M631" s="65"/>
      <c r="N631" s="41"/>
      <c r="O631" s="65"/>
      <c r="P631" s="41"/>
      <c r="Q631" s="41"/>
      <c r="R631" s="41"/>
      <c r="S631" s="41"/>
      <c r="T631" s="41"/>
      <c r="U631" s="41"/>
      <c r="V631" s="41"/>
      <c r="W631" s="41"/>
      <c r="X631" s="41"/>
      <c r="Y631" s="41"/>
      <c r="Z631" s="41"/>
    </row>
    <row r="632" spans="1:26" ht="15.75" customHeight="1">
      <c r="A632" s="41"/>
      <c r="B632" s="41"/>
      <c r="C632" s="41"/>
      <c r="D632" s="41"/>
      <c r="E632" s="149"/>
      <c r="F632" s="149"/>
      <c r="G632" s="149"/>
      <c r="H632" s="149"/>
      <c r="I632" s="149"/>
      <c r="J632" s="149"/>
      <c r="K632" s="41"/>
      <c r="L632" s="41"/>
      <c r="M632" s="65"/>
      <c r="N632" s="41"/>
      <c r="O632" s="65"/>
      <c r="P632" s="41"/>
      <c r="Q632" s="41"/>
      <c r="R632" s="41"/>
      <c r="S632" s="41"/>
      <c r="T632" s="41"/>
      <c r="U632" s="41"/>
      <c r="V632" s="41"/>
      <c r="W632" s="41"/>
      <c r="X632" s="41"/>
      <c r="Y632" s="41"/>
      <c r="Z632" s="41"/>
    </row>
    <row r="633" spans="1:26" ht="15.75" customHeight="1">
      <c r="A633" s="41"/>
      <c r="B633" s="41"/>
      <c r="C633" s="41"/>
      <c r="D633" s="41"/>
      <c r="E633" s="149"/>
      <c r="F633" s="149"/>
      <c r="G633" s="149"/>
      <c r="H633" s="149"/>
      <c r="I633" s="149"/>
      <c r="J633" s="149"/>
      <c r="K633" s="41"/>
      <c r="L633" s="41"/>
      <c r="M633" s="65"/>
      <c r="N633" s="41"/>
      <c r="O633" s="65"/>
      <c r="P633" s="41"/>
      <c r="Q633" s="41"/>
      <c r="R633" s="41"/>
      <c r="S633" s="41"/>
      <c r="T633" s="41"/>
      <c r="U633" s="41"/>
      <c r="V633" s="41"/>
      <c r="W633" s="41"/>
      <c r="X633" s="41"/>
      <c r="Y633" s="41"/>
      <c r="Z633" s="41"/>
    </row>
    <row r="634" spans="1:26" ht="15.75" customHeight="1">
      <c r="A634" s="41"/>
      <c r="B634" s="41"/>
      <c r="C634" s="41"/>
      <c r="D634" s="41"/>
      <c r="E634" s="149"/>
      <c r="F634" s="149"/>
      <c r="G634" s="149"/>
      <c r="H634" s="149"/>
      <c r="I634" s="149"/>
      <c r="J634" s="149"/>
      <c r="K634" s="41"/>
      <c r="L634" s="41"/>
      <c r="M634" s="65"/>
      <c r="N634" s="41"/>
      <c r="O634" s="65"/>
      <c r="P634" s="41"/>
      <c r="Q634" s="41"/>
      <c r="R634" s="41"/>
      <c r="S634" s="41"/>
      <c r="T634" s="41"/>
      <c r="U634" s="41"/>
      <c r="V634" s="41"/>
      <c r="W634" s="41"/>
      <c r="X634" s="41"/>
      <c r="Y634" s="41"/>
      <c r="Z634" s="41"/>
    </row>
    <row r="635" spans="1:26" ht="15.75" customHeight="1">
      <c r="A635" s="41"/>
      <c r="B635" s="41"/>
      <c r="C635" s="41"/>
      <c r="D635" s="41"/>
      <c r="E635" s="149"/>
      <c r="F635" s="149"/>
      <c r="G635" s="149"/>
      <c r="H635" s="149"/>
      <c r="I635" s="149"/>
      <c r="J635" s="149"/>
      <c r="K635" s="41"/>
      <c r="L635" s="41"/>
      <c r="M635" s="65"/>
      <c r="N635" s="41"/>
      <c r="O635" s="65"/>
      <c r="P635" s="41"/>
      <c r="Q635" s="41"/>
      <c r="R635" s="41"/>
      <c r="S635" s="41"/>
      <c r="T635" s="41"/>
      <c r="U635" s="41"/>
      <c r="V635" s="41"/>
      <c r="W635" s="41"/>
      <c r="X635" s="41"/>
      <c r="Y635" s="41"/>
      <c r="Z635" s="41"/>
    </row>
    <row r="636" spans="1:26" ht="15.75" customHeight="1">
      <c r="A636" s="41"/>
      <c r="B636" s="41"/>
      <c r="C636" s="41"/>
      <c r="D636" s="41"/>
      <c r="E636" s="149"/>
      <c r="F636" s="149"/>
      <c r="G636" s="149"/>
      <c r="H636" s="149"/>
      <c r="I636" s="149"/>
      <c r="J636" s="149"/>
      <c r="K636" s="41"/>
      <c r="L636" s="41"/>
      <c r="M636" s="65"/>
      <c r="N636" s="41"/>
      <c r="O636" s="65"/>
      <c r="P636" s="41"/>
      <c r="Q636" s="41"/>
      <c r="R636" s="41"/>
      <c r="S636" s="41"/>
      <c r="T636" s="41"/>
      <c r="U636" s="41"/>
      <c r="V636" s="41"/>
      <c r="W636" s="41"/>
      <c r="X636" s="41"/>
      <c r="Y636" s="41"/>
      <c r="Z636" s="41"/>
    </row>
    <row r="637" spans="1:26" ht="15.75" customHeight="1">
      <c r="A637" s="41"/>
      <c r="B637" s="41"/>
      <c r="C637" s="41"/>
      <c r="D637" s="41"/>
      <c r="E637" s="149"/>
      <c r="F637" s="149"/>
      <c r="G637" s="149"/>
      <c r="H637" s="149"/>
      <c r="I637" s="149"/>
      <c r="J637" s="149"/>
      <c r="K637" s="41"/>
      <c r="L637" s="41"/>
      <c r="M637" s="65"/>
      <c r="N637" s="41"/>
      <c r="O637" s="65"/>
      <c r="P637" s="41"/>
      <c r="Q637" s="41"/>
      <c r="R637" s="41"/>
      <c r="S637" s="41"/>
      <c r="T637" s="41"/>
      <c r="U637" s="41"/>
      <c r="V637" s="41"/>
      <c r="W637" s="41"/>
      <c r="X637" s="41"/>
      <c r="Y637" s="41"/>
      <c r="Z637" s="41"/>
    </row>
    <row r="638" spans="1:26" ht="15.75" customHeight="1">
      <c r="A638" s="41"/>
      <c r="B638" s="41"/>
      <c r="C638" s="41"/>
      <c r="D638" s="41"/>
      <c r="E638" s="149"/>
      <c r="F638" s="149"/>
      <c r="G638" s="149"/>
      <c r="H638" s="149"/>
      <c r="I638" s="149"/>
      <c r="J638" s="149"/>
      <c r="K638" s="41"/>
      <c r="L638" s="41"/>
      <c r="M638" s="65"/>
      <c r="N638" s="41"/>
      <c r="O638" s="65"/>
      <c r="P638" s="41"/>
      <c r="Q638" s="41"/>
      <c r="R638" s="41"/>
      <c r="S638" s="41"/>
      <c r="T638" s="41"/>
      <c r="U638" s="41"/>
      <c r="V638" s="41"/>
      <c r="W638" s="41"/>
      <c r="X638" s="41"/>
      <c r="Y638" s="41"/>
      <c r="Z638" s="41"/>
    </row>
    <row r="639" spans="1:26" ht="15.75" customHeight="1">
      <c r="A639" s="41"/>
      <c r="B639" s="41"/>
      <c r="C639" s="41"/>
      <c r="D639" s="41"/>
      <c r="E639" s="149"/>
      <c r="F639" s="149"/>
      <c r="G639" s="149"/>
      <c r="H639" s="149"/>
      <c r="I639" s="149"/>
      <c r="J639" s="149"/>
      <c r="K639" s="41"/>
      <c r="L639" s="41"/>
      <c r="M639" s="65"/>
      <c r="N639" s="41"/>
      <c r="O639" s="65"/>
      <c r="P639" s="41"/>
      <c r="Q639" s="41"/>
      <c r="R639" s="41"/>
      <c r="S639" s="41"/>
      <c r="T639" s="41"/>
      <c r="U639" s="41"/>
      <c r="V639" s="41"/>
      <c r="W639" s="41"/>
      <c r="X639" s="41"/>
      <c r="Y639" s="41"/>
      <c r="Z639" s="41"/>
    </row>
    <row r="640" spans="1:26" ht="15.75" customHeight="1">
      <c r="A640" s="41"/>
      <c r="B640" s="41"/>
      <c r="C640" s="41"/>
      <c r="D640" s="41"/>
      <c r="E640" s="149"/>
      <c r="F640" s="149"/>
      <c r="G640" s="149"/>
      <c r="H640" s="149"/>
      <c r="I640" s="149"/>
      <c r="J640" s="149"/>
      <c r="K640" s="41"/>
      <c r="L640" s="41"/>
      <c r="M640" s="65"/>
      <c r="N640" s="41"/>
      <c r="O640" s="65"/>
      <c r="P640" s="41"/>
      <c r="Q640" s="41"/>
      <c r="R640" s="41"/>
      <c r="S640" s="41"/>
      <c r="T640" s="41"/>
      <c r="U640" s="41"/>
      <c r="V640" s="41"/>
      <c r="W640" s="41"/>
      <c r="X640" s="41"/>
      <c r="Y640" s="41"/>
      <c r="Z640" s="41"/>
    </row>
    <row r="641" spans="1:26" ht="15.75" customHeight="1">
      <c r="A641" s="41"/>
      <c r="B641" s="41"/>
      <c r="C641" s="41"/>
      <c r="D641" s="41"/>
      <c r="E641" s="149"/>
      <c r="F641" s="149"/>
      <c r="G641" s="149"/>
      <c r="H641" s="149"/>
      <c r="I641" s="149"/>
      <c r="J641" s="149"/>
      <c r="K641" s="41"/>
      <c r="L641" s="41"/>
      <c r="M641" s="65"/>
      <c r="N641" s="41"/>
      <c r="O641" s="65"/>
      <c r="P641" s="41"/>
      <c r="Q641" s="41"/>
      <c r="R641" s="41"/>
      <c r="S641" s="41"/>
      <c r="T641" s="41"/>
      <c r="U641" s="41"/>
      <c r="V641" s="41"/>
      <c r="W641" s="41"/>
      <c r="X641" s="41"/>
      <c r="Y641" s="41"/>
      <c r="Z641" s="41"/>
    </row>
    <row r="642" spans="1:26" ht="15.75" customHeight="1">
      <c r="A642" s="41"/>
      <c r="B642" s="41"/>
      <c r="C642" s="41"/>
      <c r="D642" s="41"/>
      <c r="E642" s="149"/>
      <c r="F642" s="149"/>
      <c r="G642" s="149"/>
      <c r="H642" s="149"/>
      <c r="I642" s="149"/>
      <c r="J642" s="149"/>
      <c r="K642" s="41"/>
      <c r="L642" s="41"/>
      <c r="M642" s="65"/>
      <c r="N642" s="41"/>
      <c r="O642" s="65"/>
      <c r="P642" s="41"/>
      <c r="Q642" s="41"/>
      <c r="R642" s="41"/>
      <c r="S642" s="41"/>
      <c r="T642" s="41"/>
      <c r="U642" s="41"/>
      <c r="V642" s="41"/>
      <c r="W642" s="41"/>
      <c r="X642" s="41"/>
      <c r="Y642" s="41"/>
      <c r="Z642" s="41"/>
    </row>
    <row r="643" spans="1:26" ht="15.75" customHeight="1">
      <c r="A643" s="41"/>
      <c r="B643" s="41"/>
      <c r="C643" s="41"/>
      <c r="D643" s="41"/>
      <c r="E643" s="149"/>
      <c r="F643" s="149"/>
      <c r="G643" s="149"/>
      <c r="H643" s="149"/>
      <c r="I643" s="149"/>
      <c r="J643" s="149"/>
      <c r="K643" s="41"/>
      <c r="L643" s="41"/>
      <c r="M643" s="65"/>
      <c r="N643" s="41"/>
      <c r="O643" s="65"/>
      <c r="P643" s="41"/>
      <c r="Q643" s="41"/>
      <c r="R643" s="41"/>
      <c r="S643" s="41"/>
      <c r="T643" s="41"/>
      <c r="U643" s="41"/>
      <c r="V643" s="41"/>
      <c r="W643" s="41"/>
      <c r="X643" s="41"/>
      <c r="Y643" s="41"/>
      <c r="Z643" s="41"/>
    </row>
    <row r="644" spans="1:26" ht="15.75" customHeight="1">
      <c r="A644" s="41"/>
      <c r="B644" s="41"/>
      <c r="C644" s="41"/>
      <c r="D644" s="41"/>
      <c r="E644" s="149"/>
      <c r="F644" s="149"/>
      <c r="G644" s="149"/>
      <c r="H644" s="149"/>
      <c r="I644" s="149"/>
      <c r="J644" s="149"/>
      <c r="K644" s="41"/>
      <c r="L644" s="41"/>
      <c r="M644" s="65"/>
      <c r="N644" s="41"/>
      <c r="O644" s="65"/>
      <c r="P644" s="41"/>
      <c r="Q644" s="41"/>
      <c r="R644" s="41"/>
      <c r="S644" s="41"/>
      <c r="T644" s="41"/>
      <c r="U644" s="41"/>
      <c r="V644" s="41"/>
      <c r="W644" s="41"/>
      <c r="X644" s="41"/>
      <c r="Y644" s="41"/>
      <c r="Z644" s="41"/>
    </row>
    <row r="645" spans="1:26" ht="15.75" customHeight="1">
      <c r="A645" s="41"/>
      <c r="B645" s="41"/>
      <c r="C645" s="41"/>
      <c r="D645" s="41"/>
      <c r="E645" s="149"/>
      <c r="F645" s="149"/>
      <c r="G645" s="149"/>
      <c r="H645" s="149"/>
      <c r="I645" s="149"/>
      <c r="J645" s="149"/>
      <c r="K645" s="41"/>
      <c r="L645" s="41"/>
      <c r="M645" s="65"/>
      <c r="N645" s="41"/>
      <c r="O645" s="65"/>
      <c r="P645" s="41"/>
      <c r="Q645" s="41"/>
      <c r="R645" s="41"/>
      <c r="S645" s="41"/>
      <c r="T645" s="41"/>
      <c r="U645" s="41"/>
      <c r="V645" s="41"/>
      <c r="W645" s="41"/>
      <c r="X645" s="41"/>
      <c r="Y645" s="41"/>
      <c r="Z645" s="41"/>
    </row>
    <row r="646" spans="1:26" ht="15.75" customHeight="1">
      <c r="A646" s="41"/>
      <c r="B646" s="41"/>
      <c r="C646" s="41"/>
      <c r="D646" s="41"/>
      <c r="E646" s="149"/>
      <c r="F646" s="149"/>
      <c r="G646" s="149"/>
      <c r="H646" s="149"/>
      <c r="I646" s="149"/>
      <c r="J646" s="149"/>
      <c r="K646" s="41"/>
      <c r="L646" s="41"/>
      <c r="M646" s="65"/>
      <c r="N646" s="41"/>
      <c r="O646" s="65"/>
      <c r="P646" s="41"/>
      <c r="Q646" s="41"/>
      <c r="R646" s="41"/>
      <c r="S646" s="41"/>
      <c r="T646" s="41"/>
      <c r="U646" s="41"/>
      <c r="V646" s="41"/>
      <c r="W646" s="41"/>
      <c r="X646" s="41"/>
      <c r="Y646" s="41"/>
      <c r="Z646" s="41"/>
    </row>
    <row r="647" spans="1:26" ht="15.75" customHeight="1">
      <c r="A647" s="41"/>
      <c r="B647" s="41"/>
      <c r="C647" s="41"/>
      <c r="D647" s="41"/>
      <c r="E647" s="149"/>
      <c r="F647" s="149"/>
      <c r="G647" s="149"/>
      <c r="H647" s="149"/>
      <c r="I647" s="149"/>
      <c r="J647" s="149"/>
      <c r="K647" s="41"/>
      <c r="L647" s="41"/>
      <c r="M647" s="65"/>
      <c r="N647" s="41"/>
      <c r="O647" s="65"/>
      <c r="P647" s="41"/>
      <c r="Q647" s="41"/>
      <c r="R647" s="41"/>
      <c r="S647" s="41"/>
      <c r="T647" s="41"/>
      <c r="U647" s="41"/>
      <c r="V647" s="41"/>
      <c r="W647" s="41"/>
      <c r="X647" s="41"/>
      <c r="Y647" s="41"/>
      <c r="Z647" s="41"/>
    </row>
    <row r="648" spans="1:26" ht="15.75" customHeight="1">
      <c r="A648" s="41"/>
      <c r="B648" s="41"/>
      <c r="C648" s="41"/>
      <c r="D648" s="41"/>
      <c r="E648" s="149"/>
      <c r="F648" s="149"/>
      <c r="G648" s="149"/>
      <c r="H648" s="149"/>
      <c r="I648" s="149"/>
      <c r="J648" s="149"/>
      <c r="K648" s="41"/>
      <c r="L648" s="41"/>
      <c r="M648" s="65"/>
      <c r="N648" s="41"/>
      <c r="O648" s="65"/>
      <c r="P648" s="41"/>
      <c r="Q648" s="41"/>
      <c r="R648" s="41"/>
      <c r="S648" s="41"/>
      <c r="T648" s="41"/>
      <c r="U648" s="41"/>
      <c r="V648" s="41"/>
      <c r="W648" s="41"/>
      <c r="X648" s="41"/>
      <c r="Y648" s="41"/>
      <c r="Z648" s="41"/>
    </row>
    <row r="649" spans="1:26" ht="15.75" customHeight="1">
      <c r="A649" s="41"/>
      <c r="B649" s="41"/>
      <c r="C649" s="41"/>
      <c r="D649" s="41"/>
      <c r="E649" s="149"/>
      <c r="F649" s="149"/>
      <c r="G649" s="149"/>
      <c r="H649" s="149"/>
      <c r="I649" s="149"/>
      <c r="J649" s="149"/>
      <c r="K649" s="41"/>
      <c r="L649" s="41"/>
      <c r="M649" s="65"/>
      <c r="N649" s="41"/>
      <c r="O649" s="65"/>
      <c r="P649" s="41"/>
      <c r="Q649" s="41"/>
      <c r="R649" s="41"/>
      <c r="S649" s="41"/>
      <c r="T649" s="41"/>
      <c r="U649" s="41"/>
      <c r="V649" s="41"/>
      <c r="W649" s="41"/>
      <c r="X649" s="41"/>
      <c r="Y649" s="41"/>
      <c r="Z649" s="41"/>
    </row>
    <row r="650" spans="1:26" ht="15.75" customHeight="1">
      <c r="A650" s="41"/>
      <c r="B650" s="41"/>
      <c r="C650" s="41"/>
      <c r="D650" s="41"/>
      <c r="E650" s="149"/>
      <c r="F650" s="149"/>
      <c r="G650" s="149"/>
      <c r="H650" s="149"/>
      <c r="I650" s="149"/>
      <c r="J650" s="149"/>
      <c r="K650" s="41"/>
      <c r="L650" s="41"/>
      <c r="M650" s="65"/>
      <c r="N650" s="41"/>
      <c r="O650" s="65"/>
      <c r="P650" s="41"/>
      <c r="Q650" s="41"/>
      <c r="R650" s="41"/>
      <c r="S650" s="41"/>
      <c r="T650" s="41"/>
      <c r="U650" s="41"/>
      <c r="V650" s="41"/>
      <c r="W650" s="41"/>
      <c r="X650" s="41"/>
      <c r="Y650" s="41"/>
      <c r="Z650" s="41"/>
    </row>
    <row r="651" spans="1:26" ht="15.75" customHeight="1">
      <c r="A651" s="41"/>
      <c r="B651" s="41"/>
      <c r="C651" s="41"/>
      <c r="D651" s="41"/>
      <c r="E651" s="149"/>
      <c r="F651" s="149"/>
      <c r="G651" s="149"/>
      <c r="H651" s="149"/>
      <c r="I651" s="149"/>
      <c r="J651" s="149"/>
      <c r="K651" s="41"/>
      <c r="L651" s="41"/>
      <c r="M651" s="65"/>
      <c r="N651" s="41"/>
      <c r="O651" s="65"/>
      <c r="P651" s="41"/>
      <c r="Q651" s="41"/>
      <c r="R651" s="41"/>
      <c r="S651" s="41"/>
      <c r="T651" s="41"/>
      <c r="U651" s="41"/>
      <c r="V651" s="41"/>
      <c r="W651" s="41"/>
      <c r="X651" s="41"/>
      <c r="Y651" s="41"/>
      <c r="Z651" s="41"/>
    </row>
    <row r="652" spans="1:26" ht="15.75" customHeight="1">
      <c r="A652" s="41"/>
      <c r="B652" s="41"/>
      <c r="C652" s="41"/>
      <c r="D652" s="41"/>
      <c r="E652" s="149"/>
      <c r="F652" s="149"/>
      <c r="G652" s="149"/>
      <c r="H652" s="149"/>
      <c r="I652" s="149"/>
      <c r="J652" s="149"/>
      <c r="K652" s="41"/>
      <c r="L652" s="41"/>
      <c r="M652" s="65"/>
      <c r="N652" s="41"/>
      <c r="O652" s="65"/>
      <c r="P652" s="41"/>
      <c r="Q652" s="41"/>
      <c r="R652" s="41"/>
      <c r="S652" s="41"/>
      <c r="T652" s="41"/>
      <c r="U652" s="41"/>
      <c r="V652" s="41"/>
      <c r="W652" s="41"/>
      <c r="X652" s="41"/>
      <c r="Y652" s="41"/>
      <c r="Z652" s="41"/>
    </row>
    <row r="653" spans="1:26" ht="15.75" customHeight="1">
      <c r="A653" s="41"/>
      <c r="B653" s="41"/>
      <c r="C653" s="41"/>
      <c r="D653" s="41"/>
      <c r="E653" s="149"/>
      <c r="F653" s="149"/>
      <c r="G653" s="149"/>
      <c r="H653" s="149"/>
      <c r="I653" s="149"/>
      <c r="J653" s="149"/>
      <c r="K653" s="41"/>
      <c r="L653" s="41"/>
      <c r="M653" s="65"/>
      <c r="N653" s="41"/>
      <c r="O653" s="65"/>
      <c r="P653" s="41"/>
      <c r="Q653" s="41"/>
      <c r="R653" s="41"/>
      <c r="S653" s="41"/>
      <c r="T653" s="41"/>
      <c r="U653" s="41"/>
      <c r="V653" s="41"/>
      <c r="W653" s="41"/>
      <c r="X653" s="41"/>
      <c r="Y653" s="41"/>
      <c r="Z653" s="41"/>
    </row>
    <row r="654" spans="1:26" ht="15.75" customHeight="1">
      <c r="A654" s="41"/>
      <c r="B654" s="41"/>
      <c r="C654" s="41"/>
      <c r="D654" s="41"/>
      <c r="E654" s="149"/>
      <c r="F654" s="149"/>
      <c r="G654" s="149"/>
      <c r="H654" s="149"/>
      <c r="I654" s="149"/>
      <c r="J654" s="149"/>
      <c r="K654" s="41"/>
      <c r="L654" s="41"/>
      <c r="M654" s="65"/>
      <c r="N654" s="41"/>
      <c r="O654" s="65"/>
      <c r="P654" s="41"/>
      <c r="Q654" s="41"/>
      <c r="R654" s="41"/>
      <c r="S654" s="41"/>
      <c r="T654" s="41"/>
      <c r="U654" s="41"/>
      <c r="V654" s="41"/>
      <c r="W654" s="41"/>
      <c r="X654" s="41"/>
      <c r="Y654" s="41"/>
      <c r="Z654" s="41"/>
    </row>
    <row r="655" spans="1:26" ht="15.75" customHeight="1">
      <c r="A655" s="41"/>
      <c r="B655" s="41"/>
      <c r="C655" s="41"/>
      <c r="D655" s="41"/>
      <c r="E655" s="149"/>
      <c r="F655" s="149"/>
      <c r="G655" s="149"/>
      <c r="H655" s="149"/>
      <c r="I655" s="149"/>
      <c r="J655" s="149"/>
      <c r="K655" s="41"/>
      <c r="L655" s="41"/>
      <c r="M655" s="65"/>
      <c r="N655" s="41"/>
      <c r="O655" s="65"/>
      <c r="P655" s="41"/>
      <c r="Q655" s="41"/>
      <c r="R655" s="41"/>
      <c r="S655" s="41"/>
      <c r="T655" s="41"/>
      <c r="U655" s="41"/>
      <c r="V655" s="41"/>
      <c r="W655" s="41"/>
      <c r="X655" s="41"/>
      <c r="Y655" s="41"/>
      <c r="Z655" s="41"/>
    </row>
    <row r="656" spans="1:26" ht="15.75" customHeight="1">
      <c r="A656" s="41"/>
      <c r="B656" s="41"/>
      <c r="C656" s="41"/>
      <c r="D656" s="41"/>
      <c r="E656" s="149"/>
      <c r="F656" s="149"/>
      <c r="G656" s="149"/>
      <c r="H656" s="149"/>
      <c r="I656" s="149"/>
      <c r="J656" s="149"/>
      <c r="K656" s="41"/>
      <c r="L656" s="41"/>
      <c r="M656" s="65"/>
      <c r="N656" s="41"/>
      <c r="O656" s="65"/>
      <c r="P656" s="41"/>
      <c r="Q656" s="41"/>
      <c r="R656" s="41"/>
      <c r="S656" s="41"/>
      <c r="T656" s="41"/>
      <c r="U656" s="41"/>
      <c r="V656" s="41"/>
      <c r="W656" s="41"/>
      <c r="X656" s="41"/>
      <c r="Y656" s="41"/>
      <c r="Z656" s="41"/>
    </row>
    <row r="657" spans="1:26" ht="15.75" customHeight="1">
      <c r="A657" s="41"/>
      <c r="B657" s="41"/>
      <c r="C657" s="41"/>
      <c r="D657" s="41"/>
      <c r="E657" s="149"/>
      <c r="F657" s="149"/>
      <c r="G657" s="149"/>
      <c r="H657" s="149"/>
      <c r="I657" s="149"/>
      <c r="J657" s="149"/>
      <c r="K657" s="41"/>
      <c r="L657" s="41"/>
      <c r="M657" s="65"/>
      <c r="N657" s="41"/>
      <c r="O657" s="65"/>
      <c r="P657" s="41"/>
      <c r="Q657" s="41"/>
      <c r="R657" s="41"/>
      <c r="S657" s="41"/>
      <c r="T657" s="41"/>
      <c r="U657" s="41"/>
      <c r="V657" s="41"/>
      <c r="W657" s="41"/>
      <c r="X657" s="41"/>
      <c r="Y657" s="41"/>
      <c r="Z657" s="41"/>
    </row>
    <row r="658" spans="1:26" ht="15.75" customHeight="1">
      <c r="A658" s="41"/>
      <c r="B658" s="41"/>
      <c r="C658" s="41"/>
      <c r="D658" s="41"/>
      <c r="E658" s="149"/>
      <c r="F658" s="149"/>
      <c r="G658" s="149"/>
      <c r="H658" s="149"/>
      <c r="I658" s="149"/>
      <c r="J658" s="149"/>
      <c r="K658" s="41"/>
      <c r="L658" s="41"/>
      <c r="M658" s="65"/>
      <c r="N658" s="41"/>
      <c r="O658" s="65"/>
      <c r="P658" s="41"/>
      <c r="Q658" s="41"/>
      <c r="R658" s="41"/>
      <c r="S658" s="41"/>
      <c r="T658" s="41"/>
      <c r="U658" s="41"/>
      <c r="V658" s="41"/>
      <c r="W658" s="41"/>
      <c r="X658" s="41"/>
      <c r="Y658" s="41"/>
      <c r="Z658" s="41"/>
    </row>
    <row r="659" spans="1:26" ht="15.75" customHeight="1">
      <c r="A659" s="41"/>
      <c r="B659" s="41"/>
      <c r="C659" s="41"/>
      <c r="D659" s="41"/>
      <c r="E659" s="149"/>
      <c r="F659" s="149"/>
      <c r="G659" s="149"/>
      <c r="H659" s="149"/>
      <c r="I659" s="149"/>
      <c r="J659" s="149"/>
      <c r="K659" s="41"/>
      <c r="L659" s="41"/>
      <c r="M659" s="65"/>
      <c r="N659" s="41"/>
      <c r="O659" s="65"/>
      <c r="P659" s="41"/>
      <c r="Q659" s="41"/>
      <c r="R659" s="41"/>
      <c r="S659" s="41"/>
      <c r="T659" s="41"/>
      <c r="U659" s="41"/>
      <c r="V659" s="41"/>
      <c r="W659" s="41"/>
      <c r="X659" s="41"/>
      <c r="Y659" s="41"/>
      <c r="Z659" s="41"/>
    </row>
    <row r="660" spans="1:26" ht="15.75" customHeight="1">
      <c r="A660" s="41"/>
      <c r="B660" s="41"/>
      <c r="C660" s="41"/>
      <c r="D660" s="41"/>
      <c r="E660" s="149"/>
      <c r="F660" s="149"/>
      <c r="G660" s="149"/>
      <c r="H660" s="149"/>
      <c r="I660" s="149"/>
      <c r="J660" s="149"/>
      <c r="K660" s="41"/>
      <c r="L660" s="41"/>
      <c r="M660" s="65"/>
      <c r="N660" s="41"/>
      <c r="O660" s="65"/>
      <c r="P660" s="41"/>
      <c r="Q660" s="41"/>
      <c r="R660" s="41"/>
      <c r="S660" s="41"/>
      <c r="T660" s="41"/>
      <c r="U660" s="41"/>
      <c r="V660" s="41"/>
      <c r="W660" s="41"/>
      <c r="X660" s="41"/>
      <c r="Y660" s="41"/>
      <c r="Z660" s="41"/>
    </row>
    <row r="661" spans="1:26" ht="15.75" customHeight="1">
      <c r="A661" s="41"/>
      <c r="B661" s="41"/>
      <c r="C661" s="41"/>
      <c r="D661" s="41"/>
      <c r="E661" s="149"/>
      <c r="F661" s="149"/>
      <c r="G661" s="149"/>
      <c r="H661" s="149"/>
      <c r="I661" s="149"/>
      <c r="J661" s="149"/>
      <c r="K661" s="41"/>
      <c r="L661" s="41"/>
      <c r="M661" s="65"/>
      <c r="N661" s="41"/>
      <c r="O661" s="65"/>
      <c r="P661" s="41"/>
      <c r="Q661" s="41"/>
      <c r="R661" s="41"/>
      <c r="S661" s="41"/>
      <c r="T661" s="41"/>
      <c r="U661" s="41"/>
      <c r="V661" s="41"/>
      <c r="W661" s="41"/>
      <c r="X661" s="41"/>
      <c r="Y661" s="41"/>
      <c r="Z661" s="41"/>
    </row>
    <row r="662" spans="1:26" ht="15.75" customHeight="1">
      <c r="A662" s="41"/>
      <c r="B662" s="41"/>
      <c r="C662" s="41"/>
      <c r="D662" s="41"/>
      <c r="E662" s="149"/>
      <c r="F662" s="149"/>
      <c r="G662" s="149"/>
      <c r="H662" s="149"/>
      <c r="I662" s="149"/>
      <c r="J662" s="149"/>
      <c r="K662" s="41"/>
      <c r="L662" s="41"/>
      <c r="M662" s="65"/>
      <c r="N662" s="41"/>
      <c r="O662" s="65"/>
      <c r="P662" s="41"/>
      <c r="Q662" s="41"/>
      <c r="R662" s="41"/>
      <c r="S662" s="41"/>
      <c r="T662" s="41"/>
      <c r="U662" s="41"/>
      <c r="V662" s="41"/>
      <c r="W662" s="41"/>
      <c r="X662" s="41"/>
      <c r="Y662" s="41"/>
      <c r="Z662" s="41"/>
    </row>
    <row r="663" spans="1:26" ht="15.75" customHeight="1">
      <c r="A663" s="41"/>
      <c r="B663" s="41"/>
      <c r="C663" s="41"/>
      <c r="D663" s="41"/>
      <c r="E663" s="149"/>
      <c r="F663" s="149"/>
      <c r="G663" s="149"/>
      <c r="H663" s="149"/>
      <c r="I663" s="149"/>
      <c r="J663" s="149"/>
      <c r="K663" s="41"/>
      <c r="L663" s="41"/>
      <c r="M663" s="65"/>
      <c r="N663" s="41"/>
      <c r="O663" s="65"/>
      <c r="P663" s="41"/>
      <c r="Q663" s="41"/>
      <c r="R663" s="41"/>
      <c r="S663" s="41"/>
      <c r="T663" s="41"/>
      <c r="U663" s="41"/>
      <c r="V663" s="41"/>
      <c r="W663" s="41"/>
      <c r="X663" s="41"/>
      <c r="Y663" s="41"/>
      <c r="Z663" s="41"/>
    </row>
    <row r="664" spans="1:26" ht="15.75" customHeight="1">
      <c r="A664" s="41"/>
      <c r="B664" s="41"/>
      <c r="C664" s="41"/>
      <c r="D664" s="41"/>
      <c r="E664" s="149"/>
      <c r="F664" s="149"/>
      <c r="G664" s="149"/>
      <c r="H664" s="149"/>
      <c r="I664" s="149"/>
      <c r="J664" s="149"/>
      <c r="K664" s="41"/>
      <c r="L664" s="41"/>
      <c r="M664" s="65"/>
      <c r="N664" s="41"/>
      <c r="O664" s="65"/>
      <c r="P664" s="41"/>
      <c r="Q664" s="41"/>
      <c r="R664" s="41"/>
      <c r="S664" s="41"/>
      <c r="T664" s="41"/>
      <c r="U664" s="41"/>
      <c r="V664" s="41"/>
      <c r="W664" s="41"/>
      <c r="X664" s="41"/>
      <c r="Y664" s="41"/>
      <c r="Z664" s="41"/>
    </row>
    <row r="665" spans="1:26" ht="15.75" customHeight="1">
      <c r="A665" s="41"/>
      <c r="B665" s="41"/>
      <c r="C665" s="41"/>
      <c r="D665" s="41"/>
      <c r="E665" s="149"/>
      <c r="F665" s="149"/>
      <c r="G665" s="149"/>
      <c r="H665" s="149"/>
      <c r="I665" s="149"/>
      <c r="J665" s="149"/>
      <c r="K665" s="41"/>
      <c r="L665" s="41"/>
      <c r="M665" s="65"/>
      <c r="N665" s="41"/>
      <c r="O665" s="65"/>
      <c r="P665" s="41"/>
      <c r="Q665" s="41"/>
      <c r="R665" s="41"/>
      <c r="S665" s="41"/>
      <c r="T665" s="41"/>
      <c r="U665" s="41"/>
      <c r="V665" s="41"/>
      <c r="W665" s="41"/>
      <c r="X665" s="41"/>
      <c r="Y665" s="41"/>
      <c r="Z665" s="41"/>
    </row>
    <row r="666" spans="1:26" ht="15.75" customHeight="1">
      <c r="A666" s="41"/>
      <c r="B666" s="41"/>
      <c r="C666" s="41"/>
      <c r="D666" s="41"/>
      <c r="E666" s="149"/>
      <c r="F666" s="149"/>
      <c r="G666" s="149"/>
      <c r="H666" s="149"/>
      <c r="I666" s="149"/>
      <c r="J666" s="149"/>
      <c r="K666" s="41"/>
      <c r="L666" s="41"/>
      <c r="M666" s="65"/>
      <c r="N666" s="41"/>
      <c r="O666" s="65"/>
      <c r="P666" s="41"/>
      <c r="Q666" s="41"/>
      <c r="R666" s="41"/>
      <c r="S666" s="41"/>
      <c r="T666" s="41"/>
      <c r="U666" s="41"/>
      <c r="V666" s="41"/>
      <c r="W666" s="41"/>
      <c r="X666" s="41"/>
      <c r="Y666" s="41"/>
      <c r="Z666" s="41"/>
    </row>
    <row r="667" spans="1:26" ht="15.75" customHeight="1">
      <c r="A667" s="41"/>
      <c r="B667" s="41"/>
      <c r="C667" s="41"/>
      <c r="D667" s="41"/>
      <c r="E667" s="149"/>
      <c r="F667" s="149"/>
      <c r="G667" s="149"/>
      <c r="H667" s="149"/>
      <c r="I667" s="149"/>
      <c r="J667" s="149"/>
      <c r="K667" s="41"/>
      <c r="L667" s="41"/>
      <c r="M667" s="65"/>
      <c r="N667" s="41"/>
      <c r="O667" s="65"/>
      <c r="P667" s="41"/>
      <c r="Q667" s="41"/>
      <c r="R667" s="41"/>
      <c r="S667" s="41"/>
      <c r="T667" s="41"/>
      <c r="U667" s="41"/>
      <c r="V667" s="41"/>
      <c r="W667" s="41"/>
      <c r="X667" s="41"/>
      <c r="Y667" s="41"/>
      <c r="Z667" s="41"/>
    </row>
    <row r="668" spans="1:26" ht="15.75" customHeight="1">
      <c r="A668" s="41"/>
      <c r="B668" s="41"/>
      <c r="C668" s="41"/>
      <c r="D668" s="41"/>
      <c r="E668" s="149"/>
      <c r="F668" s="149"/>
      <c r="G668" s="149"/>
      <c r="H668" s="149"/>
      <c r="I668" s="149"/>
      <c r="J668" s="149"/>
      <c r="K668" s="41"/>
      <c r="L668" s="41"/>
      <c r="M668" s="65"/>
      <c r="N668" s="41"/>
      <c r="O668" s="65"/>
      <c r="P668" s="41"/>
      <c r="Q668" s="41"/>
      <c r="R668" s="41"/>
      <c r="S668" s="41"/>
      <c r="T668" s="41"/>
      <c r="U668" s="41"/>
      <c r="V668" s="41"/>
      <c r="W668" s="41"/>
      <c r="X668" s="41"/>
      <c r="Y668" s="41"/>
      <c r="Z668" s="41"/>
    </row>
    <row r="669" spans="1:26" ht="15.75" customHeight="1">
      <c r="A669" s="41"/>
      <c r="B669" s="41"/>
      <c r="C669" s="41"/>
      <c r="D669" s="41"/>
      <c r="E669" s="149"/>
      <c r="F669" s="149"/>
      <c r="G669" s="149"/>
      <c r="H669" s="149"/>
      <c r="I669" s="149"/>
      <c r="J669" s="149"/>
      <c r="K669" s="41"/>
      <c r="L669" s="41"/>
      <c r="M669" s="65"/>
      <c r="N669" s="41"/>
      <c r="O669" s="65"/>
      <c r="P669" s="41"/>
      <c r="Q669" s="41"/>
      <c r="R669" s="41"/>
      <c r="S669" s="41"/>
      <c r="T669" s="41"/>
      <c r="U669" s="41"/>
      <c r="V669" s="41"/>
      <c r="W669" s="41"/>
      <c r="X669" s="41"/>
      <c r="Y669" s="41"/>
      <c r="Z669" s="41"/>
    </row>
    <row r="670" spans="1:26" ht="15.75" customHeight="1">
      <c r="A670" s="41"/>
      <c r="B670" s="41"/>
      <c r="C670" s="41"/>
      <c r="D670" s="41"/>
      <c r="E670" s="149"/>
      <c r="F670" s="149"/>
      <c r="G670" s="149"/>
      <c r="H670" s="149"/>
      <c r="I670" s="149"/>
      <c r="J670" s="149"/>
      <c r="K670" s="41"/>
      <c r="L670" s="41"/>
      <c r="M670" s="65"/>
      <c r="N670" s="41"/>
      <c r="O670" s="65"/>
      <c r="P670" s="41"/>
      <c r="Q670" s="41"/>
      <c r="R670" s="41"/>
      <c r="S670" s="41"/>
      <c r="T670" s="41"/>
      <c r="U670" s="41"/>
      <c r="V670" s="41"/>
      <c r="W670" s="41"/>
      <c r="X670" s="41"/>
      <c r="Y670" s="41"/>
      <c r="Z670" s="41"/>
    </row>
    <row r="671" spans="1:26" ht="15.75" customHeight="1">
      <c r="A671" s="41"/>
      <c r="B671" s="41"/>
      <c r="C671" s="41"/>
      <c r="D671" s="41"/>
      <c r="E671" s="149"/>
      <c r="F671" s="149"/>
      <c r="G671" s="149"/>
      <c r="H671" s="149"/>
      <c r="I671" s="149"/>
      <c r="J671" s="149"/>
      <c r="K671" s="41"/>
      <c r="L671" s="41"/>
      <c r="M671" s="65"/>
      <c r="N671" s="41"/>
      <c r="O671" s="65"/>
      <c r="P671" s="41"/>
      <c r="Q671" s="41"/>
      <c r="R671" s="41"/>
      <c r="S671" s="41"/>
      <c r="T671" s="41"/>
      <c r="U671" s="41"/>
      <c r="V671" s="41"/>
      <c r="W671" s="41"/>
      <c r="X671" s="41"/>
      <c r="Y671" s="41"/>
      <c r="Z671" s="41"/>
    </row>
    <row r="672" spans="1:26" ht="15.75" customHeight="1">
      <c r="A672" s="41"/>
      <c r="B672" s="41"/>
      <c r="C672" s="41"/>
      <c r="D672" s="41"/>
      <c r="E672" s="149"/>
      <c r="F672" s="149"/>
      <c r="G672" s="149"/>
      <c r="H672" s="149"/>
      <c r="I672" s="149"/>
      <c r="J672" s="149"/>
      <c r="K672" s="41"/>
      <c r="L672" s="41"/>
      <c r="M672" s="65"/>
      <c r="N672" s="41"/>
      <c r="O672" s="65"/>
      <c r="P672" s="41"/>
      <c r="Q672" s="41"/>
      <c r="R672" s="41"/>
      <c r="S672" s="41"/>
      <c r="T672" s="41"/>
      <c r="U672" s="41"/>
      <c r="V672" s="41"/>
      <c r="W672" s="41"/>
      <c r="X672" s="41"/>
      <c r="Y672" s="41"/>
      <c r="Z672" s="41"/>
    </row>
    <row r="673" spans="1:26" ht="15.75" customHeight="1">
      <c r="A673" s="41"/>
      <c r="B673" s="41"/>
      <c r="C673" s="41"/>
      <c r="D673" s="41"/>
      <c r="E673" s="149"/>
      <c r="F673" s="149"/>
      <c r="G673" s="149"/>
      <c r="H673" s="149"/>
      <c r="I673" s="149"/>
      <c r="J673" s="149"/>
      <c r="K673" s="41"/>
      <c r="L673" s="41"/>
      <c r="M673" s="65"/>
      <c r="N673" s="41"/>
      <c r="O673" s="65"/>
      <c r="P673" s="41"/>
      <c r="Q673" s="41"/>
      <c r="R673" s="41"/>
      <c r="S673" s="41"/>
      <c r="T673" s="41"/>
      <c r="U673" s="41"/>
      <c r="V673" s="41"/>
      <c r="W673" s="41"/>
      <c r="X673" s="41"/>
      <c r="Y673" s="41"/>
      <c r="Z673" s="41"/>
    </row>
    <row r="674" spans="1:26" ht="15.75" customHeight="1">
      <c r="A674" s="41"/>
      <c r="B674" s="41"/>
      <c r="C674" s="41"/>
      <c r="D674" s="41"/>
      <c r="E674" s="149"/>
      <c r="F674" s="149"/>
      <c r="G674" s="149"/>
      <c r="H674" s="149"/>
      <c r="I674" s="149"/>
      <c r="J674" s="149"/>
      <c r="K674" s="41"/>
      <c r="L674" s="41"/>
      <c r="M674" s="65"/>
      <c r="N674" s="41"/>
      <c r="O674" s="65"/>
      <c r="P674" s="41"/>
      <c r="Q674" s="41"/>
      <c r="R674" s="41"/>
      <c r="S674" s="41"/>
      <c r="T674" s="41"/>
      <c r="U674" s="41"/>
      <c r="V674" s="41"/>
      <c r="W674" s="41"/>
      <c r="X674" s="41"/>
      <c r="Y674" s="41"/>
      <c r="Z674" s="41"/>
    </row>
    <row r="675" spans="1:26" ht="15.75" customHeight="1">
      <c r="A675" s="41"/>
      <c r="B675" s="41"/>
      <c r="C675" s="41"/>
      <c r="D675" s="41"/>
      <c r="E675" s="149"/>
      <c r="F675" s="149"/>
      <c r="G675" s="149"/>
      <c r="H675" s="149"/>
      <c r="I675" s="149"/>
      <c r="J675" s="149"/>
      <c r="K675" s="41"/>
      <c r="L675" s="41"/>
      <c r="M675" s="65"/>
      <c r="N675" s="41"/>
      <c r="O675" s="65"/>
      <c r="P675" s="41"/>
      <c r="Q675" s="41"/>
      <c r="R675" s="41"/>
      <c r="S675" s="41"/>
      <c r="T675" s="41"/>
      <c r="U675" s="41"/>
      <c r="V675" s="41"/>
      <c r="W675" s="41"/>
      <c r="X675" s="41"/>
      <c r="Y675" s="41"/>
      <c r="Z675" s="41"/>
    </row>
    <row r="676" spans="1:26" ht="15.75" customHeight="1">
      <c r="A676" s="41"/>
      <c r="B676" s="41"/>
      <c r="C676" s="41"/>
      <c r="D676" s="41"/>
      <c r="E676" s="149"/>
      <c r="F676" s="149"/>
      <c r="G676" s="149"/>
      <c r="H676" s="149"/>
      <c r="I676" s="149"/>
      <c r="J676" s="149"/>
      <c r="K676" s="41"/>
      <c r="L676" s="41"/>
      <c r="M676" s="65"/>
      <c r="N676" s="41"/>
      <c r="O676" s="65"/>
      <c r="P676" s="41"/>
      <c r="Q676" s="41"/>
      <c r="R676" s="41"/>
      <c r="S676" s="41"/>
      <c r="T676" s="41"/>
      <c r="U676" s="41"/>
      <c r="V676" s="41"/>
      <c r="W676" s="41"/>
      <c r="X676" s="41"/>
      <c r="Y676" s="41"/>
      <c r="Z676" s="41"/>
    </row>
    <row r="677" spans="1:26" ht="15.75" customHeight="1">
      <c r="A677" s="41"/>
      <c r="B677" s="41"/>
      <c r="C677" s="41"/>
      <c r="D677" s="41"/>
      <c r="E677" s="149"/>
      <c r="F677" s="149"/>
      <c r="G677" s="149"/>
      <c r="H677" s="149"/>
      <c r="I677" s="149"/>
      <c r="J677" s="149"/>
      <c r="K677" s="41"/>
      <c r="L677" s="41"/>
      <c r="M677" s="65"/>
      <c r="N677" s="41"/>
      <c r="O677" s="65"/>
      <c r="P677" s="41"/>
      <c r="Q677" s="41"/>
      <c r="R677" s="41"/>
      <c r="S677" s="41"/>
      <c r="T677" s="41"/>
      <c r="U677" s="41"/>
      <c r="V677" s="41"/>
      <c r="W677" s="41"/>
      <c r="X677" s="41"/>
      <c r="Y677" s="41"/>
      <c r="Z677" s="41"/>
    </row>
    <row r="678" spans="1:26" ht="15.75" customHeight="1">
      <c r="A678" s="41"/>
      <c r="B678" s="41"/>
      <c r="C678" s="41"/>
      <c r="D678" s="41"/>
      <c r="E678" s="149"/>
      <c r="F678" s="149"/>
      <c r="G678" s="149"/>
      <c r="H678" s="149"/>
      <c r="I678" s="149"/>
      <c r="J678" s="149"/>
      <c r="K678" s="41"/>
      <c r="L678" s="41"/>
      <c r="M678" s="65"/>
      <c r="N678" s="41"/>
      <c r="O678" s="65"/>
      <c r="P678" s="41"/>
      <c r="Q678" s="41"/>
      <c r="R678" s="41"/>
      <c r="S678" s="41"/>
      <c r="T678" s="41"/>
      <c r="U678" s="41"/>
      <c r="V678" s="41"/>
      <c r="W678" s="41"/>
      <c r="X678" s="41"/>
      <c r="Y678" s="41"/>
      <c r="Z678" s="41"/>
    </row>
    <row r="679" spans="1:26" ht="15.75" customHeight="1">
      <c r="A679" s="41"/>
      <c r="B679" s="41"/>
      <c r="C679" s="41"/>
      <c r="D679" s="41"/>
      <c r="E679" s="149"/>
      <c r="F679" s="149"/>
      <c r="G679" s="149"/>
      <c r="H679" s="149"/>
      <c r="I679" s="149"/>
      <c r="J679" s="149"/>
      <c r="K679" s="41"/>
      <c r="L679" s="41"/>
      <c r="M679" s="65"/>
      <c r="N679" s="41"/>
      <c r="O679" s="65"/>
      <c r="P679" s="41"/>
      <c r="Q679" s="41"/>
      <c r="R679" s="41"/>
      <c r="S679" s="41"/>
      <c r="T679" s="41"/>
      <c r="U679" s="41"/>
      <c r="V679" s="41"/>
      <c r="W679" s="41"/>
      <c r="X679" s="41"/>
      <c r="Y679" s="41"/>
      <c r="Z679" s="41"/>
    </row>
    <row r="680" spans="1:26" ht="15.75" customHeight="1">
      <c r="A680" s="41"/>
      <c r="B680" s="41"/>
      <c r="C680" s="41"/>
      <c r="D680" s="41"/>
      <c r="E680" s="149"/>
      <c r="F680" s="149"/>
      <c r="G680" s="149"/>
      <c r="H680" s="149"/>
      <c r="I680" s="149"/>
      <c r="J680" s="149"/>
      <c r="K680" s="41"/>
      <c r="L680" s="41"/>
      <c r="M680" s="65"/>
      <c r="N680" s="41"/>
      <c r="O680" s="65"/>
      <c r="P680" s="41"/>
      <c r="Q680" s="41"/>
      <c r="R680" s="41"/>
      <c r="S680" s="41"/>
      <c r="T680" s="41"/>
      <c r="U680" s="41"/>
      <c r="V680" s="41"/>
      <c r="W680" s="41"/>
      <c r="X680" s="41"/>
      <c r="Y680" s="41"/>
      <c r="Z680" s="41"/>
    </row>
    <row r="681" spans="1:26" ht="15.75" customHeight="1">
      <c r="A681" s="41"/>
      <c r="B681" s="41"/>
      <c r="C681" s="41"/>
      <c r="D681" s="41"/>
      <c r="E681" s="149"/>
      <c r="F681" s="149"/>
      <c r="G681" s="149"/>
      <c r="H681" s="149"/>
      <c r="I681" s="149"/>
      <c r="J681" s="149"/>
      <c r="K681" s="41"/>
      <c r="L681" s="41"/>
      <c r="M681" s="65"/>
      <c r="N681" s="41"/>
      <c r="O681" s="65"/>
      <c r="P681" s="41"/>
      <c r="Q681" s="41"/>
      <c r="R681" s="41"/>
      <c r="S681" s="41"/>
      <c r="T681" s="41"/>
      <c r="U681" s="41"/>
      <c r="V681" s="41"/>
      <c r="W681" s="41"/>
      <c r="X681" s="41"/>
      <c r="Y681" s="41"/>
      <c r="Z681" s="41"/>
    </row>
    <row r="682" spans="1:26" ht="15.75" customHeight="1">
      <c r="A682" s="41"/>
      <c r="B682" s="41"/>
      <c r="C682" s="41"/>
      <c r="D682" s="41"/>
      <c r="E682" s="149"/>
      <c r="F682" s="149"/>
      <c r="G682" s="149"/>
      <c r="H682" s="149"/>
      <c r="I682" s="149"/>
      <c r="J682" s="149"/>
      <c r="K682" s="41"/>
      <c r="L682" s="41"/>
      <c r="M682" s="65"/>
      <c r="N682" s="41"/>
      <c r="O682" s="65"/>
      <c r="P682" s="41"/>
      <c r="Q682" s="41"/>
      <c r="R682" s="41"/>
      <c r="S682" s="41"/>
      <c r="T682" s="41"/>
      <c r="U682" s="41"/>
      <c r="V682" s="41"/>
      <c r="W682" s="41"/>
      <c r="X682" s="41"/>
      <c r="Y682" s="41"/>
      <c r="Z682" s="41"/>
    </row>
    <row r="683" spans="1:26" ht="15.75" customHeight="1">
      <c r="A683" s="41"/>
      <c r="B683" s="41"/>
      <c r="C683" s="41"/>
      <c r="D683" s="41"/>
      <c r="E683" s="149"/>
      <c r="F683" s="149"/>
      <c r="G683" s="149"/>
      <c r="H683" s="149"/>
      <c r="I683" s="149"/>
      <c r="J683" s="149"/>
      <c r="K683" s="41"/>
      <c r="L683" s="41"/>
      <c r="M683" s="65"/>
      <c r="N683" s="41"/>
      <c r="O683" s="65"/>
      <c r="P683" s="41"/>
      <c r="Q683" s="41"/>
      <c r="R683" s="41"/>
      <c r="S683" s="41"/>
      <c r="T683" s="41"/>
      <c r="U683" s="41"/>
      <c r="V683" s="41"/>
      <c r="W683" s="41"/>
      <c r="X683" s="41"/>
      <c r="Y683" s="41"/>
      <c r="Z683" s="41"/>
    </row>
    <row r="684" spans="1:26" ht="15.75" customHeight="1">
      <c r="A684" s="41"/>
      <c r="B684" s="41"/>
      <c r="C684" s="41"/>
      <c r="D684" s="41"/>
      <c r="E684" s="149"/>
      <c r="F684" s="149"/>
      <c r="G684" s="149"/>
      <c r="H684" s="149"/>
      <c r="I684" s="149"/>
      <c r="J684" s="149"/>
      <c r="K684" s="41"/>
      <c r="L684" s="41"/>
      <c r="M684" s="65"/>
      <c r="N684" s="41"/>
      <c r="O684" s="65"/>
      <c r="P684" s="41"/>
      <c r="Q684" s="41"/>
      <c r="R684" s="41"/>
      <c r="S684" s="41"/>
      <c r="T684" s="41"/>
      <c r="U684" s="41"/>
      <c r="V684" s="41"/>
      <c r="W684" s="41"/>
      <c r="X684" s="41"/>
      <c r="Y684" s="41"/>
      <c r="Z684" s="41"/>
    </row>
    <row r="685" spans="1:26" ht="15.75" customHeight="1">
      <c r="A685" s="41"/>
      <c r="B685" s="41"/>
      <c r="C685" s="41"/>
      <c r="D685" s="41"/>
      <c r="E685" s="149"/>
      <c r="F685" s="149"/>
      <c r="G685" s="149"/>
      <c r="H685" s="149"/>
      <c r="I685" s="149"/>
      <c r="J685" s="149"/>
      <c r="K685" s="41"/>
      <c r="L685" s="41"/>
      <c r="M685" s="65"/>
      <c r="N685" s="41"/>
      <c r="O685" s="65"/>
      <c r="P685" s="41"/>
      <c r="Q685" s="41"/>
      <c r="R685" s="41"/>
      <c r="S685" s="41"/>
      <c r="T685" s="41"/>
      <c r="U685" s="41"/>
      <c r="V685" s="41"/>
      <c r="W685" s="41"/>
      <c r="X685" s="41"/>
      <c r="Y685" s="41"/>
      <c r="Z685" s="41"/>
    </row>
    <row r="686" spans="1:26" ht="15.75" customHeight="1">
      <c r="A686" s="41"/>
      <c r="B686" s="41"/>
      <c r="C686" s="41"/>
      <c r="D686" s="41"/>
      <c r="E686" s="149"/>
      <c r="F686" s="149"/>
      <c r="G686" s="149"/>
      <c r="H686" s="149"/>
      <c r="I686" s="149"/>
      <c r="J686" s="149"/>
      <c r="K686" s="41"/>
      <c r="L686" s="41"/>
      <c r="M686" s="65"/>
      <c r="N686" s="41"/>
      <c r="O686" s="65"/>
      <c r="P686" s="41"/>
      <c r="Q686" s="41"/>
      <c r="R686" s="41"/>
      <c r="S686" s="41"/>
      <c r="T686" s="41"/>
      <c r="U686" s="41"/>
      <c r="V686" s="41"/>
      <c r="W686" s="41"/>
      <c r="X686" s="41"/>
      <c r="Y686" s="41"/>
      <c r="Z686" s="41"/>
    </row>
    <row r="687" spans="1:26" ht="15.75" customHeight="1">
      <c r="A687" s="41"/>
      <c r="B687" s="41"/>
      <c r="C687" s="41"/>
      <c r="D687" s="41"/>
      <c r="E687" s="149"/>
      <c r="F687" s="149"/>
      <c r="G687" s="149"/>
      <c r="H687" s="149"/>
      <c r="I687" s="149"/>
      <c r="J687" s="149"/>
      <c r="K687" s="41"/>
      <c r="L687" s="41"/>
      <c r="M687" s="65"/>
      <c r="N687" s="41"/>
      <c r="O687" s="65"/>
      <c r="P687" s="41"/>
      <c r="Q687" s="41"/>
      <c r="R687" s="41"/>
      <c r="S687" s="41"/>
      <c r="T687" s="41"/>
      <c r="U687" s="41"/>
      <c r="V687" s="41"/>
      <c r="W687" s="41"/>
      <c r="X687" s="41"/>
      <c r="Y687" s="41"/>
      <c r="Z687" s="41"/>
    </row>
    <row r="688" spans="1:26" ht="15.75" customHeight="1">
      <c r="A688" s="41"/>
      <c r="B688" s="41"/>
      <c r="C688" s="41"/>
      <c r="D688" s="41"/>
      <c r="E688" s="149"/>
      <c r="F688" s="149"/>
      <c r="G688" s="149"/>
      <c r="H688" s="149"/>
      <c r="I688" s="149"/>
      <c r="J688" s="149"/>
      <c r="K688" s="41"/>
      <c r="L688" s="41"/>
      <c r="M688" s="65"/>
      <c r="N688" s="41"/>
      <c r="O688" s="65"/>
      <c r="P688" s="41"/>
      <c r="Q688" s="41"/>
      <c r="R688" s="41"/>
      <c r="S688" s="41"/>
      <c r="T688" s="41"/>
      <c r="U688" s="41"/>
      <c r="V688" s="41"/>
      <c r="W688" s="41"/>
      <c r="X688" s="41"/>
      <c r="Y688" s="41"/>
      <c r="Z688" s="41"/>
    </row>
    <row r="689" spans="1:26" ht="15.75" customHeight="1">
      <c r="A689" s="41"/>
      <c r="B689" s="41"/>
      <c r="C689" s="41"/>
      <c r="D689" s="41"/>
      <c r="E689" s="149"/>
      <c r="F689" s="149"/>
      <c r="G689" s="149"/>
      <c r="H689" s="149"/>
      <c r="I689" s="149"/>
      <c r="J689" s="149"/>
      <c r="K689" s="41"/>
      <c r="L689" s="41"/>
      <c r="M689" s="65"/>
      <c r="N689" s="41"/>
      <c r="O689" s="65"/>
      <c r="P689" s="41"/>
      <c r="Q689" s="41"/>
      <c r="R689" s="41"/>
      <c r="S689" s="41"/>
      <c r="T689" s="41"/>
      <c r="U689" s="41"/>
      <c r="V689" s="41"/>
      <c r="W689" s="41"/>
      <c r="X689" s="41"/>
      <c r="Y689" s="41"/>
      <c r="Z689" s="41"/>
    </row>
    <row r="690" spans="1:26" ht="15.75" customHeight="1">
      <c r="A690" s="41"/>
      <c r="B690" s="41"/>
      <c r="C690" s="41"/>
      <c r="D690" s="41"/>
      <c r="E690" s="149"/>
      <c r="F690" s="149"/>
      <c r="G690" s="149"/>
      <c r="H690" s="149"/>
      <c r="I690" s="149"/>
      <c r="J690" s="149"/>
      <c r="K690" s="41"/>
      <c r="L690" s="41"/>
      <c r="M690" s="65"/>
      <c r="N690" s="41"/>
      <c r="O690" s="65"/>
      <c r="P690" s="41"/>
      <c r="Q690" s="41"/>
      <c r="R690" s="41"/>
      <c r="S690" s="41"/>
      <c r="T690" s="41"/>
      <c r="U690" s="41"/>
      <c r="V690" s="41"/>
      <c r="W690" s="41"/>
      <c r="X690" s="41"/>
      <c r="Y690" s="41"/>
      <c r="Z690" s="41"/>
    </row>
    <row r="691" spans="1:26" ht="15.75" customHeight="1">
      <c r="A691" s="41"/>
      <c r="B691" s="41"/>
      <c r="C691" s="41"/>
      <c r="D691" s="41"/>
      <c r="E691" s="149"/>
      <c r="F691" s="149"/>
      <c r="G691" s="149"/>
      <c r="H691" s="149"/>
      <c r="I691" s="149"/>
      <c r="J691" s="149"/>
      <c r="K691" s="41"/>
      <c r="L691" s="41"/>
      <c r="M691" s="65"/>
      <c r="N691" s="41"/>
      <c r="O691" s="65"/>
      <c r="P691" s="41"/>
      <c r="Q691" s="41"/>
      <c r="R691" s="41"/>
      <c r="S691" s="41"/>
      <c r="T691" s="41"/>
      <c r="U691" s="41"/>
      <c r="V691" s="41"/>
      <c r="W691" s="41"/>
      <c r="X691" s="41"/>
      <c r="Y691" s="41"/>
      <c r="Z691" s="41"/>
    </row>
    <row r="692" spans="1:26" ht="15.75" customHeight="1">
      <c r="A692" s="41"/>
      <c r="B692" s="41"/>
      <c r="C692" s="41"/>
      <c r="D692" s="41"/>
      <c r="E692" s="149"/>
      <c r="F692" s="149"/>
      <c r="G692" s="149"/>
      <c r="H692" s="149"/>
      <c r="I692" s="149"/>
      <c r="J692" s="149"/>
      <c r="K692" s="41"/>
      <c r="L692" s="41"/>
      <c r="M692" s="65"/>
      <c r="N692" s="41"/>
      <c r="O692" s="65"/>
      <c r="P692" s="41"/>
      <c r="Q692" s="41"/>
      <c r="R692" s="41"/>
      <c r="S692" s="41"/>
      <c r="T692" s="41"/>
      <c r="U692" s="41"/>
      <c r="V692" s="41"/>
      <c r="W692" s="41"/>
      <c r="X692" s="41"/>
      <c r="Y692" s="41"/>
      <c r="Z692" s="41"/>
    </row>
    <row r="693" spans="1:26" ht="15.75" customHeight="1">
      <c r="A693" s="41"/>
      <c r="B693" s="41"/>
      <c r="C693" s="41"/>
      <c r="D693" s="41"/>
      <c r="E693" s="149"/>
      <c r="F693" s="149"/>
      <c r="G693" s="149"/>
      <c r="H693" s="149"/>
      <c r="I693" s="149"/>
      <c r="J693" s="149"/>
      <c r="K693" s="41"/>
      <c r="L693" s="41"/>
      <c r="M693" s="65"/>
      <c r="N693" s="41"/>
      <c r="O693" s="65"/>
      <c r="P693" s="41"/>
      <c r="Q693" s="41"/>
      <c r="R693" s="41"/>
      <c r="S693" s="41"/>
      <c r="T693" s="41"/>
      <c r="U693" s="41"/>
      <c r="V693" s="41"/>
      <c r="W693" s="41"/>
      <c r="X693" s="41"/>
      <c r="Y693" s="41"/>
      <c r="Z693" s="41"/>
    </row>
    <row r="694" spans="1:26" ht="15.75" customHeight="1">
      <c r="A694" s="41"/>
      <c r="B694" s="41"/>
      <c r="C694" s="41"/>
      <c r="D694" s="41"/>
      <c r="E694" s="149"/>
      <c r="F694" s="149"/>
      <c r="G694" s="149"/>
      <c r="H694" s="149"/>
      <c r="I694" s="149"/>
      <c r="J694" s="149"/>
      <c r="K694" s="41"/>
      <c r="L694" s="41"/>
      <c r="M694" s="65"/>
      <c r="N694" s="41"/>
      <c r="O694" s="65"/>
      <c r="P694" s="41"/>
      <c r="Q694" s="41"/>
      <c r="R694" s="41"/>
      <c r="S694" s="41"/>
      <c r="T694" s="41"/>
      <c r="U694" s="41"/>
      <c r="V694" s="41"/>
      <c r="W694" s="41"/>
      <c r="X694" s="41"/>
      <c r="Y694" s="41"/>
      <c r="Z694" s="41"/>
    </row>
    <row r="695" spans="1:26" ht="15.75" customHeight="1">
      <c r="A695" s="41"/>
      <c r="B695" s="41"/>
      <c r="C695" s="41"/>
      <c r="D695" s="41"/>
      <c r="E695" s="149"/>
      <c r="F695" s="149"/>
      <c r="G695" s="149"/>
      <c r="H695" s="149"/>
      <c r="I695" s="149"/>
      <c r="J695" s="149"/>
      <c r="K695" s="41"/>
      <c r="L695" s="41"/>
      <c r="M695" s="65"/>
      <c r="N695" s="41"/>
      <c r="O695" s="65"/>
      <c r="P695" s="41"/>
      <c r="Q695" s="41"/>
      <c r="R695" s="41"/>
      <c r="S695" s="41"/>
      <c r="T695" s="41"/>
      <c r="U695" s="41"/>
      <c r="V695" s="41"/>
      <c r="W695" s="41"/>
      <c r="X695" s="41"/>
      <c r="Y695" s="41"/>
      <c r="Z695" s="41"/>
    </row>
    <row r="696" spans="1:26" ht="15.75" customHeight="1">
      <c r="A696" s="41"/>
      <c r="B696" s="41"/>
      <c r="C696" s="41"/>
      <c r="D696" s="41"/>
      <c r="E696" s="149"/>
      <c r="F696" s="149"/>
      <c r="G696" s="149"/>
      <c r="H696" s="149"/>
      <c r="I696" s="149"/>
      <c r="J696" s="149"/>
      <c r="K696" s="41"/>
      <c r="L696" s="41"/>
      <c r="M696" s="65"/>
      <c r="N696" s="41"/>
      <c r="O696" s="65"/>
      <c r="P696" s="41"/>
      <c r="Q696" s="41"/>
      <c r="R696" s="41"/>
      <c r="S696" s="41"/>
      <c r="T696" s="41"/>
      <c r="U696" s="41"/>
      <c r="V696" s="41"/>
      <c r="W696" s="41"/>
      <c r="X696" s="41"/>
      <c r="Y696" s="41"/>
      <c r="Z696" s="41"/>
    </row>
    <row r="697" spans="1:26" ht="15.75" customHeight="1">
      <c r="A697" s="41"/>
      <c r="B697" s="41"/>
      <c r="C697" s="41"/>
      <c r="D697" s="41"/>
      <c r="E697" s="149"/>
      <c r="F697" s="149"/>
      <c r="G697" s="149"/>
      <c r="H697" s="149"/>
      <c r="I697" s="149"/>
      <c r="J697" s="149"/>
      <c r="K697" s="41"/>
      <c r="L697" s="41"/>
      <c r="M697" s="65"/>
      <c r="N697" s="41"/>
      <c r="O697" s="65"/>
      <c r="P697" s="41"/>
      <c r="Q697" s="41"/>
      <c r="R697" s="41"/>
      <c r="S697" s="41"/>
      <c r="T697" s="41"/>
      <c r="U697" s="41"/>
      <c r="V697" s="41"/>
      <c r="W697" s="41"/>
      <c r="X697" s="41"/>
      <c r="Y697" s="41"/>
      <c r="Z697" s="41"/>
    </row>
    <row r="698" spans="1:26" ht="15.75" customHeight="1">
      <c r="A698" s="41"/>
      <c r="B698" s="41"/>
      <c r="C698" s="41"/>
      <c r="D698" s="41"/>
      <c r="E698" s="149"/>
      <c r="F698" s="149"/>
      <c r="G698" s="149"/>
      <c r="H698" s="149"/>
      <c r="I698" s="149"/>
      <c r="J698" s="149"/>
      <c r="K698" s="41"/>
      <c r="L698" s="41"/>
      <c r="M698" s="65"/>
      <c r="N698" s="41"/>
      <c r="O698" s="65"/>
      <c r="P698" s="41"/>
      <c r="Q698" s="41"/>
      <c r="R698" s="41"/>
      <c r="S698" s="41"/>
      <c r="T698" s="41"/>
      <c r="U698" s="41"/>
      <c r="V698" s="41"/>
      <c r="W698" s="41"/>
      <c r="X698" s="41"/>
      <c r="Y698" s="41"/>
      <c r="Z698" s="41"/>
    </row>
    <row r="699" spans="1:26" ht="15.75" customHeight="1">
      <c r="A699" s="41"/>
      <c r="B699" s="41"/>
      <c r="C699" s="41"/>
      <c r="D699" s="41"/>
      <c r="E699" s="149"/>
      <c r="F699" s="149"/>
      <c r="G699" s="149"/>
      <c r="H699" s="149"/>
      <c r="I699" s="149"/>
      <c r="J699" s="149"/>
      <c r="K699" s="41"/>
      <c r="L699" s="41"/>
      <c r="M699" s="65"/>
      <c r="N699" s="41"/>
      <c r="O699" s="65"/>
      <c r="P699" s="41"/>
      <c r="Q699" s="41"/>
      <c r="R699" s="41"/>
      <c r="S699" s="41"/>
      <c r="T699" s="41"/>
      <c r="U699" s="41"/>
      <c r="V699" s="41"/>
      <c r="W699" s="41"/>
      <c r="X699" s="41"/>
      <c r="Y699" s="41"/>
      <c r="Z699" s="41"/>
    </row>
    <row r="700" spans="1:26" ht="15.75" customHeight="1">
      <c r="A700" s="41"/>
      <c r="B700" s="41"/>
      <c r="C700" s="41"/>
      <c r="D700" s="41"/>
      <c r="E700" s="149"/>
      <c r="F700" s="149"/>
      <c r="G700" s="149"/>
      <c r="H700" s="149"/>
      <c r="I700" s="149"/>
      <c r="J700" s="149"/>
      <c r="K700" s="41"/>
      <c r="L700" s="41"/>
      <c r="M700" s="65"/>
      <c r="N700" s="41"/>
      <c r="O700" s="65"/>
      <c r="P700" s="41"/>
      <c r="Q700" s="41"/>
      <c r="R700" s="41"/>
      <c r="S700" s="41"/>
      <c r="T700" s="41"/>
      <c r="U700" s="41"/>
      <c r="V700" s="41"/>
      <c r="W700" s="41"/>
      <c r="X700" s="41"/>
      <c r="Y700" s="41"/>
      <c r="Z700" s="41"/>
    </row>
    <row r="701" spans="1:26" ht="15.75" customHeight="1">
      <c r="A701" s="41"/>
      <c r="B701" s="41"/>
      <c r="C701" s="41"/>
      <c r="D701" s="41"/>
      <c r="E701" s="149"/>
      <c r="F701" s="149"/>
      <c r="G701" s="149"/>
      <c r="H701" s="149"/>
      <c r="I701" s="149"/>
      <c r="J701" s="149"/>
      <c r="K701" s="41"/>
      <c r="L701" s="41"/>
      <c r="M701" s="65"/>
      <c r="N701" s="41"/>
      <c r="O701" s="65"/>
      <c r="P701" s="41"/>
      <c r="Q701" s="41"/>
      <c r="R701" s="41"/>
      <c r="S701" s="41"/>
      <c r="T701" s="41"/>
      <c r="U701" s="41"/>
      <c r="V701" s="41"/>
      <c r="W701" s="41"/>
      <c r="X701" s="41"/>
      <c r="Y701" s="41"/>
      <c r="Z701" s="41"/>
    </row>
    <row r="702" spans="1:26" ht="15.75" customHeight="1">
      <c r="A702" s="41"/>
      <c r="B702" s="41"/>
      <c r="C702" s="41"/>
      <c r="D702" s="41"/>
      <c r="E702" s="149"/>
      <c r="F702" s="149"/>
      <c r="G702" s="149"/>
      <c r="H702" s="149"/>
      <c r="I702" s="149"/>
      <c r="J702" s="149"/>
      <c r="K702" s="41"/>
      <c r="L702" s="41"/>
      <c r="M702" s="65"/>
      <c r="N702" s="41"/>
      <c r="O702" s="65"/>
      <c r="P702" s="41"/>
      <c r="Q702" s="41"/>
      <c r="R702" s="41"/>
      <c r="S702" s="41"/>
      <c r="T702" s="41"/>
      <c r="U702" s="41"/>
      <c r="V702" s="41"/>
      <c r="W702" s="41"/>
      <c r="X702" s="41"/>
      <c r="Y702" s="41"/>
      <c r="Z702" s="41"/>
    </row>
    <row r="703" spans="1:26" ht="15.75" customHeight="1">
      <c r="A703" s="41"/>
      <c r="B703" s="41"/>
      <c r="C703" s="41"/>
      <c r="D703" s="41"/>
      <c r="E703" s="149"/>
      <c r="F703" s="149"/>
      <c r="G703" s="149"/>
      <c r="H703" s="149"/>
      <c r="I703" s="149"/>
      <c r="J703" s="149"/>
      <c r="K703" s="41"/>
      <c r="L703" s="41"/>
      <c r="M703" s="65"/>
      <c r="N703" s="41"/>
      <c r="O703" s="65"/>
      <c r="P703" s="41"/>
      <c r="Q703" s="41"/>
      <c r="R703" s="41"/>
      <c r="S703" s="41"/>
      <c r="T703" s="41"/>
      <c r="U703" s="41"/>
      <c r="V703" s="41"/>
      <c r="W703" s="41"/>
      <c r="X703" s="41"/>
      <c r="Y703" s="41"/>
      <c r="Z703" s="41"/>
    </row>
    <row r="704" spans="1:26" ht="15.75" customHeight="1">
      <c r="A704" s="41"/>
      <c r="B704" s="41"/>
      <c r="C704" s="41"/>
      <c r="D704" s="41"/>
      <c r="E704" s="149"/>
      <c r="F704" s="149"/>
      <c r="G704" s="149"/>
      <c r="H704" s="149"/>
      <c r="I704" s="149"/>
      <c r="J704" s="149"/>
      <c r="K704" s="41"/>
      <c r="L704" s="41"/>
      <c r="M704" s="65"/>
      <c r="N704" s="41"/>
      <c r="O704" s="65"/>
      <c r="P704" s="41"/>
      <c r="Q704" s="41"/>
      <c r="R704" s="41"/>
      <c r="S704" s="41"/>
      <c r="T704" s="41"/>
      <c r="U704" s="41"/>
      <c r="V704" s="41"/>
      <c r="W704" s="41"/>
      <c r="X704" s="41"/>
      <c r="Y704" s="41"/>
      <c r="Z704" s="41"/>
    </row>
    <row r="705" spans="1:26" ht="15.75" customHeight="1">
      <c r="A705" s="41"/>
      <c r="B705" s="41"/>
      <c r="C705" s="41"/>
      <c r="D705" s="41"/>
      <c r="E705" s="149"/>
      <c r="F705" s="149"/>
      <c r="G705" s="149"/>
      <c r="H705" s="149"/>
      <c r="I705" s="149"/>
      <c r="J705" s="149"/>
      <c r="K705" s="41"/>
      <c r="L705" s="41"/>
      <c r="M705" s="65"/>
      <c r="N705" s="41"/>
      <c r="O705" s="65"/>
      <c r="P705" s="41"/>
      <c r="Q705" s="41"/>
      <c r="R705" s="41"/>
      <c r="S705" s="41"/>
      <c r="T705" s="41"/>
      <c r="U705" s="41"/>
      <c r="V705" s="41"/>
      <c r="W705" s="41"/>
      <c r="X705" s="41"/>
      <c r="Y705" s="41"/>
      <c r="Z705" s="41"/>
    </row>
    <row r="706" spans="1:26" ht="15.75" customHeight="1">
      <c r="A706" s="41"/>
      <c r="B706" s="41"/>
      <c r="C706" s="41"/>
      <c r="D706" s="41"/>
      <c r="E706" s="149"/>
      <c r="F706" s="149"/>
      <c r="G706" s="149"/>
      <c r="H706" s="149"/>
      <c r="I706" s="149"/>
      <c r="J706" s="149"/>
      <c r="K706" s="41"/>
      <c r="L706" s="41"/>
      <c r="M706" s="65"/>
      <c r="N706" s="41"/>
      <c r="O706" s="65"/>
      <c r="P706" s="41"/>
      <c r="Q706" s="41"/>
      <c r="R706" s="41"/>
      <c r="S706" s="41"/>
      <c r="T706" s="41"/>
      <c r="U706" s="41"/>
      <c r="V706" s="41"/>
      <c r="W706" s="41"/>
      <c r="X706" s="41"/>
      <c r="Y706" s="41"/>
      <c r="Z706" s="41"/>
    </row>
    <row r="707" spans="1:26" ht="15.75" customHeight="1">
      <c r="A707" s="41"/>
      <c r="B707" s="41"/>
      <c r="C707" s="41"/>
      <c r="D707" s="41"/>
      <c r="E707" s="149"/>
      <c r="F707" s="149"/>
      <c r="G707" s="149"/>
      <c r="H707" s="149"/>
      <c r="I707" s="149"/>
      <c r="J707" s="149"/>
      <c r="K707" s="41"/>
      <c r="L707" s="41"/>
      <c r="M707" s="65"/>
      <c r="N707" s="41"/>
      <c r="O707" s="65"/>
      <c r="P707" s="41"/>
      <c r="Q707" s="41"/>
      <c r="R707" s="41"/>
      <c r="S707" s="41"/>
      <c r="T707" s="41"/>
      <c r="U707" s="41"/>
      <c r="V707" s="41"/>
      <c r="W707" s="41"/>
      <c r="X707" s="41"/>
      <c r="Y707" s="41"/>
      <c r="Z707" s="41"/>
    </row>
    <row r="708" spans="1:26" ht="15.75" customHeight="1">
      <c r="A708" s="41"/>
      <c r="B708" s="41"/>
      <c r="C708" s="41"/>
      <c r="D708" s="41"/>
      <c r="E708" s="149"/>
      <c r="F708" s="149"/>
      <c r="G708" s="149"/>
      <c r="H708" s="149"/>
      <c r="I708" s="149"/>
      <c r="J708" s="149"/>
      <c r="K708" s="41"/>
      <c r="L708" s="41"/>
      <c r="M708" s="65"/>
      <c r="N708" s="41"/>
      <c r="O708" s="65"/>
      <c r="P708" s="41"/>
      <c r="Q708" s="41"/>
      <c r="R708" s="41"/>
      <c r="S708" s="41"/>
      <c r="T708" s="41"/>
      <c r="U708" s="41"/>
      <c r="V708" s="41"/>
      <c r="W708" s="41"/>
      <c r="X708" s="41"/>
      <c r="Y708" s="41"/>
      <c r="Z708" s="41"/>
    </row>
    <row r="709" spans="1:26" ht="15.75" customHeight="1">
      <c r="A709" s="41"/>
      <c r="B709" s="41"/>
      <c r="C709" s="41"/>
      <c r="D709" s="41"/>
      <c r="E709" s="149"/>
      <c r="F709" s="149"/>
      <c r="G709" s="149"/>
      <c r="H709" s="149"/>
      <c r="I709" s="149"/>
      <c r="J709" s="149"/>
      <c r="K709" s="41"/>
      <c r="L709" s="41"/>
      <c r="M709" s="65"/>
      <c r="N709" s="41"/>
      <c r="O709" s="65"/>
      <c r="P709" s="41"/>
      <c r="Q709" s="41"/>
      <c r="R709" s="41"/>
      <c r="S709" s="41"/>
      <c r="T709" s="41"/>
      <c r="U709" s="41"/>
      <c r="V709" s="41"/>
      <c r="W709" s="41"/>
      <c r="X709" s="41"/>
      <c r="Y709" s="41"/>
      <c r="Z709" s="41"/>
    </row>
    <row r="710" spans="1:26" ht="15.75" customHeight="1">
      <c r="A710" s="41"/>
      <c r="B710" s="41"/>
      <c r="C710" s="41"/>
      <c r="D710" s="41"/>
      <c r="E710" s="149"/>
      <c r="F710" s="149"/>
      <c r="G710" s="149"/>
      <c r="H710" s="149"/>
      <c r="I710" s="149"/>
      <c r="J710" s="149"/>
      <c r="K710" s="41"/>
      <c r="L710" s="41"/>
      <c r="M710" s="65"/>
      <c r="N710" s="41"/>
      <c r="O710" s="65"/>
      <c r="P710" s="41"/>
      <c r="Q710" s="41"/>
      <c r="R710" s="41"/>
      <c r="S710" s="41"/>
      <c r="T710" s="41"/>
      <c r="U710" s="41"/>
      <c r="V710" s="41"/>
      <c r="W710" s="41"/>
      <c r="X710" s="41"/>
      <c r="Y710" s="41"/>
      <c r="Z710" s="41"/>
    </row>
    <row r="711" spans="1:26" ht="15.75" customHeight="1">
      <c r="A711" s="41"/>
      <c r="B711" s="41"/>
      <c r="C711" s="41"/>
      <c r="D711" s="41"/>
      <c r="E711" s="149"/>
      <c r="F711" s="149"/>
      <c r="G711" s="149"/>
      <c r="H711" s="149"/>
      <c r="I711" s="149"/>
      <c r="J711" s="149"/>
      <c r="K711" s="41"/>
      <c r="L711" s="41"/>
      <c r="M711" s="65"/>
      <c r="N711" s="41"/>
      <c r="O711" s="65"/>
      <c r="P711" s="41"/>
      <c r="Q711" s="41"/>
      <c r="R711" s="41"/>
      <c r="S711" s="41"/>
      <c r="T711" s="41"/>
      <c r="U711" s="41"/>
      <c r="V711" s="41"/>
      <c r="W711" s="41"/>
      <c r="X711" s="41"/>
      <c r="Y711" s="41"/>
      <c r="Z711" s="41"/>
    </row>
    <row r="712" spans="1:26" ht="15.75" customHeight="1">
      <c r="A712" s="41"/>
      <c r="B712" s="41"/>
      <c r="C712" s="41"/>
      <c r="D712" s="41"/>
      <c r="E712" s="149"/>
      <c r="F712" s="149"/>
      <c r="G712" s="149"/>
      <c r="H712" s="149"/>
      <c r="I712" s="149"/>
      <c r="J712" s="149"/>
      <c r="K712" s="41"/>
      <c r="L712" s="41"/>
      <c r="M712" s="65"/>
      <c r="N712" s="41"/>
      <c r="O712" s="65"/>
      <c r="P712" s="41"/>
      <c r="Q712" s="41"/>
      <c r="R712" s="41"/>
      <c r="S712" s="41"/>
      <c r="T712" s="41"/>
      <c r="U712" s="41"/>
      <c r="V712" s="41"/>
      <c r="W712" s="41"/>
      <c r="X712" s="41"/>
      <c r="Y712" s="41"/>
      <c r="Z712" s="41"/>
    </row>
    <row r="713" spans="1:26" ht="15.75" customHeight="1">
      <c r="A713" s="41"/>
      <c r="B713" s="41"/>
      <c r="C713" s="41"/>
      <c r="D713" s="41"/>
      <c r="E713" s="149"/>
      <c r="F713" s="149"/>
      <c r="G713" s="149"/>
      <c r="H713" s="149"/>
      <c r="I713" s="149"/>
      <c r="J713" s="149"/>
      <c r="K713" s="41"/>
      <c r="L713" s="41"/>
      <c r="M713" s="65"/>
      <c r="N713" s="41"/>
      <c r="O713" s="65"/>
      <c r="P713" s="41"/>
      <c r="Q713" s="41"/>
      <c r="R713" s="41"/>
      <c r="S713" s="41"/>
      <c r="T713" s="41"/>
      <c r="U713" s="41"/>
      <c r="V713" s="41"/>
      <c r="W713" s="41"/>
      <c r="X713" s="41"/>
      <c r="Y713" s="41"/>
      <c r="Z713" s="41"/>
    </row>
    <row r="714" spans="1:26" ht="15.75" customHeight="1">
      <c r="A714" s="41"/>
      <c r="B714" s="41"/>
      <c r="C714" s="41"/>
      <c r="D714" s="41"/>
      <c r="E714" s="149"/>
      <c r="F714" s="149"/>
      <c r="G714" s="149"/>
      <c r="H714" s="149"/>
      <c r="I714" s="149"/>
      <c r="J714" s="149"/>
      <c r="K714" s="41"/>
      <c r="L714" s="41"/>
      <c r="M714" s="65"/>
      <c r="N714" s="41"/>
      <c r="O714" s="65"/>
      <c r="P714" s="41"/>
      <c r="Q714" s="41"/>
      <c r="R714" s="41"/>
      <c r="S714" s="41"/>
      <c r="T714" s="41"/>
      <c r="U714" s="41"/>
      <c r="V714" s="41"/>
      <c r="W714" s="41"/>
      <c r="X714" s="41"/>
      <c r="Y714" s="41"/>
      <c r="Z714" s="41"/>
    </row>
    <row r="715" spans="1:26" ht="15.75" customHeight="1">
      <c r="A715" s="41"/>
      <c r="B715" s="41"/>
      <c r="C715" s="41"/>
      <c r="D715" s="41"/>
      <c r="E715" s="149"/>
      <c r="F715" s="149"/>
      <c r="G715" s="149"/>
      <c r="H715" s="149"/>
      <c r="I715" s="149"/>
      <c r="J715" s="149"/>
      <c r="K715" s="41"/>
      <c r="L715" s="41"/>
      <c r="M715" s="65"/>
      <c r="N715" s="41"/>
      <c r="O715" s="65"/>
      <c r="P715" s="41"/>
      <c r="Q715" s="41"/>
      <c r="R715" s="41"/>
      <c r="S715" s="41"/>
      <c r="T715" s="41"/>
      <c r="U715" s="41"/>
      <c r="V715" s="41"/>
      <c r="W715" s="41"/>
      <c r="X715" s="41"/>
      <c r="Y715" s="41"/>
      <c r="Z715" s="41"/>
    </row>
    <row r="716" spans="1:26" ht="15.75" customHeight="1">
      <c r="A716" s="41"/>
      <c r="B716" s="41"/>
      <c r="C716" s="41"/>
      <c r="D716" s="41"/>
      <c r="E716" s="149"/>
      <c r="F716" s="149"/>
      <c r="G716" s="149"/>
      <c r="H716" s="149"/>
      <c r="I716" s="149"/>
      <c r="J716" s="149"/>
      <c r="K716" s="41"/>
      <c r="L716" s="41"/>
      <c r="M716" s="65"/>
      <c r="N716" s="41"/>
      <c r="O716" s="65"/>
      <c r="P716" s="41"/>
      <c r="Q716" s="41"/>
      <c r="R716" s="41"/>
      <c r="S716" s="41"/>
      <c r="T716" s="41"/>
      <c r="U716" s="41"/>
      <c r="V716" s="41"/>
      <c r="W716" s="41"/>
      <c r="X716" s="41"/>
      <c r="Y716" s="41"/>
      <c r="Z716" s="41"/>
    </row>
    <row r="717" spans="1:26" ht="15.75" customHeight="1">
      <c r="A717" s="41"/>
      <c r="B717" s="41"/>
      <c r="C717" s="41"/>
      <c r="D717" s="41"/>
      <c r="E717" s="149"/>
      <c r="F717" s="149"/>
      <c r="G717" s="149"/>
      <c r="H717" s="149"/>
      <c r="I717" s="149"/>
      <c r="J717" s="149"/>
      <c r="K717" s="41"/>
      <c r="L717" s="41"/>
      <c r="M717" s="65"/>
      <c r="N717" s="41"/>
      <c r="O717" s="65"/>
      <c r="P717" s="41"/>
      <c r="Q717" s="41"/>
      <c r="R717" s="41"/>
      <c r="S717" s="41"/>
      <c r="T717" s="41"/>
      <c r="U717" s="41"/>
      <c r="V717" s="41"/>
      <c r="W717" s="41"/>
      <c r="X717" s="41"/>
      <c r="Y717" s="41"/>
      <c r="Z717" s="41"/>
    </row>
    <row r="718" spans="1:26" ht="15.75" customHeight="1">
      <c r="A718" s="41"/>
      <c r="B718" s="41"/>
      <c r="C718" s="41"/>
      <c r="D718" s="41"/>
      <c r="E718" s="149"/>
      <c r="F718" s="149"/>
      <c r="G718" s="149"/>
      <c r="H718" s="149"/>
      <c r="I718" s="149"/>
      <c r="J718" s="149"/>
      <c r="K718" s="41"/>
      <c r="L718" s="41"/>
      <c r="M718" s="65"/>
      <c r="N718" s="41"/>
      <c r="O718" s="65"/>
      <c r="P718" s="41"/>
      <c r="Q718" s="41"/>
      <c r="R718" s="41"/>
      <c r="S718" s="41"/>
      <c r="T718" s="41"/>
      <c r="U718" s="41"/>
      <c r="V718" s="41"/>
      <c r="W718" s="41"/>
      <c r="X718" s="41"/>
      <c r="Y718" s="41"/>
      <c r="Z718" s="41"/>
    </row>
    <row r="719" spans="1:26" ht="15.75" customHeight="1">
      <c r="A719" s="41"/>
      <c r="B719" s="41"/>
      <c r="C719" s="41"/>
      <c r="D719" s="41"/>
      <c r="E719" s="149"/>
      <c r="F719" s="149"/>
      <c r="G719" s="149"/>
      <c r="H719" s="149"/>
      <c r="I719" s="149"/>
      <c r="J719" s="149"/>
      <c r="K719" s="41"/>
      <c r="L719" s="41"/>
      <c r="M719" s="65"/>
      <c r="N719" s="41"/>
      <c r="O719" s="65"/>
      <c r="P719" s="41"/>
      <c r="Q719" s="41"/>
      <c r="R719" s="41"/>
      <c r="S719" s="41"/>
      <c r="T719" s="41"/>
      <c r="U719" s="41"/>
      <c r="V719" s="41"/>
      <c r="W719" s="41"/>
      <c r="X719" s="41"/>
      <c r="Y719" s="41"/>
      <c r="Z719" s="41"/>
    </row>
    <row r="720" spans="1:26" ht="15.75" customHeight="1">
      <c r="A720" s="41"/>
      <c r="B720" s="41"/>
      <c r="C720" s="41"/>
      <c r="D720" s="41"/>
      <c r="E720" s="149"/>
      <c r="F720" s="149"/>
      <c r="G720" s="149"/>
      <c r="H720" s="149"/>
      <c r="I720" s="149"/>
      <c r="J720" s="149"/>
      <c r="K720" s="41"/>
      <c r="L720" s="41"/>
      <c r="M720" s="65"/>
      <c r="N720" s="41"/>
      <c r="O720" s="65"/>
      <c r="P720" s="41"/>
      <c r="Q720" s="41"/>
      <c r="R720" s="41"/>
      <c r="S720" s="41"/>
      <c r="T720" s="41"/>
      <c r="U720" s="41"/>
      <c r="V720" s="41"/>
      <c r="W720" s="41"/>
      <c r="X720" s="41"/>
      <c r="Y720" s="41"/>
      <c r="Z720" s="41"/>
    </row>
    <row r="721" spans="1:26" ht="15.75" customHeight="1">
      <c r="A721" s="41"/>
      <c r="B721" s="41"/>
      <c r="C721" s="41"/>
      <c r="D721" s="41"/>
      <c r="E721" s="149"/>
      <c r="F721" s="149"/>
      <c r="G721" s="149"/>
      <c r="H721" s="149"/>
      <c r="I721" s="149"/>
      <c r="J721" s="149"/>
      <c r="K721" s="41"/>
      <c r="L721" s="41"/>
      <c r="M721" s="65"/>
      <c r="N721" s="41"/>
      <c r="O721" s="65"/>
      <c r="P721" s="41"/>
      <c r="Q721" s="41"/>
      <c r="R721" s="41"/>
      <c r="S721" s="41"/>
      <c r="T721" s="41"/>
      <c r="U721" s="41"/>
      <c r="V721" s="41"/>
      <c r="W721" s="41"/>
      <c r="X721" s="41"/>
      <c r="Y721" s="41"/>
      <c r="Z721" s="41"/>
    </row>
    <row r="722" spans="1:26" ht="15.75" customHeight="1">
      <c r="A722" s="41"/>
      <c r="B722" s="41"/>
      <c r="C722" s="41"/>
      <c r="D722" s="41"/>
      <c r="E722" s="149"/>
      <c r="F722" s="149"/>
      <c r="G722" s="149"/>
      <c r="H722" s="149"/>
      <c r="I722" s="149"/>
      <c r="J722" s="149"/>
      <c r="K722" s="41"/>
      <c r="L722" s="41"/>
      <c r="M722" s="65"/>
      <c r="N722" s="41"/>
      <c r="O722" s="65"/>
      <c r="P722" s="41"/>
      <c r="Q722" s="41"/>
      <c r="R722" s="41"/>
      <c r="S722" s="41"/>
      <c r="T722" s="41"/>
      <c r="U722" s="41"/>
      <c r="V722" s="41"/>
      <c r="W722" s="41"/>
      <c r="X722" s="41"/>
      <c r="Y722" s="41"/>
      <c r="Z722" s="41"/>
    </row>
    <row r="723" spans="1:26" ht="15.75" customHeight="1">
      <c r="A723" s="41"/>
      <c r="B723" s="41"/>
      <c r="C723" s="41"/>
      <c r="D723" s="41"/>
      <c r="E723" s="149"/>
      <c r="F723" s="149"/>
      <c r="G723" s="149"/>
      <c r="H723" s="149"/>
      <c r="I723" s="149"/>
      <c r="J723" s="149"/>
      <c r="K723" s="41"/>
      <c r="L723" s="41"/>
      <c r="M723" s="65"/>
      <c r="N723" s="41"/>
      <c r="O723" s="65"/>
      <c r="P723" s="41"/>
      <c r="Q723" s="41"/>
      <c r="R723" s="41"/>
      <c r="S723" s="41"/>
      <c r="T723" s="41"/>
      <c r="U723" s="41"/>
      <c r="V723" s="41"/>
      <c r="W723" s="41"/>
      <c r="X723" s="41"/>
      <c r="Y723" s="41"/>
      <c r="Z723" s="41"/>
    </row>
    <row r="724" spans="1:26" ht="15.75" customHeight="1">
      <c r="A724" s="41"/>
      <c r="B724" s="41"/>
      <c r="C724" s="41"/>
      <c r="D724" s="41"/>
      <c r="E724" s="149"/>
      <c r="F724" s="149"/>
      <c r="G724" s="149"/>
      <c r="H724" s="149"/>
      <c r="I724" s="149"/>
      <c r="J724" s="149"/>
      <c r="K724" s="41"/>
      <c r="L724" s="41"/>
      <c r="M724" s="65"/>
      <c r="N724" s="41"/>
      <c r="O724" s="65"/>
      <c r="P724" s="41"/>
      <c r="Q724" s="41"/>
      <c r="R724" s="41"/>
      <c r="S724" s="41"/>
      <c r="T724" s="41"/>
      <c r="U724" s="41"/>
      <c r="V724" s="41"/>
      <c r="W724" s="41"/>
      <c r="X724" s="41"/>
      <c r="Y724" s="41"/>
      <c r="Z724" s="41"/>
    </row>
    <row r="725" spans="1:26" ht="15.75" customHeight="1">
      <c r="A725" s="41"/>
      <c r="B725" s="41"/>
      <c r="C725" s="41"/>
      <c r="D725" s="41"/>
      <c r="E725" s="149"/>
      <c r="F725" s="149"/>
      <c r="G725" s="149"/>
      <c r="H725" s="149"/>
      <c r="I725" s="149"/>
      <c r="J725" s="149"/>
      <c r="K725" s="41"/>
      <c r="L725" s="41"/>
      <c r="M725" s="65"/>
      <c r="N725" s="41"/>
      <c r="O725" s="65"/>
      <c r="P725" s="41"/>
      <c r="Q725" s="41"/>
      <c r="R725" s="41"/>
      <c r="S725" s="41"/>
      <c r="T725" s="41"/>
      <c r="U725" s="41"/>
      <c r="V725" s="41"/>
      <c r="W725" s="41"/>
      <c r="X725" s="41"/>
      <c r="Y725" s="41"/>
      <c r="Z725" s="41"/>
    </row>
    <row r="726" spans="1:26" ht="15.75" customHeight="1">
      <c r="A726" s="41"/>
      <c r="B726" s="41"/>
      <c r="C726" s="41"/>
      <c r="D726" s="41"/>
      <c r="E726" s="149"/>
      <c r="F726" s="149"/>
      <c r="G726" s="149"/>
      <c r="H726" s="149"/>
      <c r="I726" s="149"/>
      <c r="J726" s="149"/>
      <c r="K726" s="41"/>
      <c r="L726" s="41"/>
      <c r="M726" s="65"/>
      <c r="N726" s="41"/>
      <c r="O726" s="65"/>
      <c r="P726" s="41"/>
      <c r="Q726" s="41"/>
      <c r="R726" s="41"/>
      <c r="S726" s="41"/>
      <c r="T726" s="41"/>
      <c r="U726" s="41"/>
      <c r="V726" s="41"/>
      <c r="W726" s="41"/>
      <c r="X726" s="41"/>
      <c r="Y726" s="41"/>
      <c r="Z726" s="41"/>
    </row>
    <row r="727" spans="1:26" ht="15.75" customHeight="1">
      <c r="A727" s="41"/>
      <c r="B727" s="41"/>
      <c r="C727" s="41"/>
      <c r="D727" s="41"/>
      <c r="E727" s="149"/>
      <c r="F727" s="149"/>
      <c r="G727" s="149"/>
      <c r="H727" s="149"/>
      <c r="I727" s="149"/>
      <c r="J727" s="149"/>
      <c r="K727" s="41"/>
      <c r="L727" s="41"/>
      <c r="M727" s="65"/>
      <c r="N727" s="41"/>
      <c r="O727" s="65"/>
      <c r="P727" s="41"/>
      <c r="Q727" s="41"/>
      <c r="R727" s="41"/>
      <c r="S727" s="41"/>
      <c r="T727" s="41"/>
      <c r="U727" s="41"/>
      <c r="V727" s="41"/>
      <c r="W727" s="41"/>
      <c r="X727" s="41"/>
      <c r="Y727" s="41"/>
      <c r="Z727" s="41"/>
    </row>
    <row r="728" spans="1:26" ht="15.75" customHeight="1">
      <c r="A728" s="41"/>
      <c r="B728" s="41"/>
      <c r="C728" s="41"/>
      <c r="D728" s="41"/>
      <c r="E728" s="149"/>
      <c r="F728" s="149"/>
      <c r="G728" s="149"/>
      <c r="H728" s="149"/>
      <c r="I728" s="149"/>
      <c r="J728" s="149"/>
      <c r="K728" s="41"/>
      <c r="L728" s="41"/>
      <c r="M728" s="65"/>
      <c r="N728" s="41"/>
      <c r="O728" s="65"/>
      <c r="P728" s="41"/>
      <c r="Q728" s="41"/>
      <c r="R728" s="41"/>
      <c r="S728" s="41"/>
      <c r="T728" s="41"/>
      <c r="U728" s="41"/>
      <c r="V728" s="41"/>
      <c r="W728" s="41"/>
      <c r="X728" s="41"/>
      <c r="Y728" s="41"/>
      <c r="Z728" s="41"/>
    </row>
    <row r="729" spans="1:26" ht="15.75" customHeight="1">
      <c r="A729" s="41"/>
      <c r="B729" s="41"/>
      <c r="C729" s="41"/>
      <c r="D729" s="41"/>
      <c r="E729" s="149"/>
      <c r="F729" s="149"/>
      <c r="G729" s="149"/>
      <c r="H729" s="149"/>
      <c r="I729" s="149"/>
      <c r="J729" s="149"/>
      <c r="K729" s="41"/>
      <c r="L729" s="41"/>
      <c r="M729" s="65"/>
      <c r="N729" s="41"/>
      <c r="O729" s="65"/>
      <c r="P729" s="41"/>
      <c r="Q729" s="41"/>
      <c r="R729" s="41"/>
      <c r="S729" s="41"/>
      <c r="T729" s="41"/>
      <c r="U729" s="41"/>
      <c r="V729" s="41"/>
      <c r="W729" s="41"/>
      <c r="X729" s="41"/>
      <c r="Y729" s="41"/>
      <c r="Z729" s="41"/>
    </row>
    <row r="730" spans="1:26" ht="15.75" customHeight="1">
      <c r="A730" s="41"/>
      <c r="B730" s="41"/>
      <c r="C730" s="41"/>
      <c r="D730" s="41"/>
      <c r="E730" s="149"/>
      <c r="F730" s="149"/>
      <c r="G730" s="149"/>
      <c r="H730" s="149"/>
      <c r="I730" s="149"/>
      <c r="J730" s="149"/>
      <c r="K730" s="41"/>
      <c r="L730" s="41"/>
      <c r="M730" s="65"/>
      <c r="N730" s="41"/>
      <c r="O730" s="65"/>
      <c r="P730" s="41"/>
      <c r="Q730" s="41"/>
      <c r="R730" s="41"/>
      <c r="S730" s="41"/>
      <c r="T730" s="41"/>
      <c r="U730" s="41"/>
      <c r="V730" s="41"/>
      <c r="W730" s="41"/>
      <c r="X730" s="41"/>
      <c r="Y730" s="41"/>
      <c r="Z730" s="41"/>
    </row>
    <row r="731" spans="1:26" ht="15.75" customHeight="1">
      <c r="A731" s="41"/>
      <c r="B731" s="41"/>
      <c r="C731" s="41"/>
      <c r="D731" s="41"/>
      <c r="E731" s="149"/>
      <c r="F731" s="149"/>
      <c r="G731" s="149"/>
      <c r="H731" s="149"/>
      <c r="I731" s="149"/>
      <c r="J731" s="149"/>
      <c r="K731" s="41"/>
      <c r="L731" s="41"/>
      <c r="M731" s="65"/>
      <c r="N731" s="41"/>
      <c r="O731" s="65"/>
      <c r="P731" s="41"/>
      <c r="Q731" s="41"/>
      <c r="R731" s="41"/>
      <c r="S731" s="41"/>
      <c r="T731" s="41"/>
      <c r="U731" s="41"/>
      <c r="V731" s="41"/>
      <c r="W731" s="41"/>
      <c r="X731" s="41"/>
      <c r="Y731" s="41"/>
      <c r="Z731" s="41"/>
    </row>
    <row r="732" spans="1:26" ht="15.75" customHeight="1">
      <c r="A732" s="41"/>
      <c r="B732" s="41"/>
      <c r="C732" s="41"/>
      <c r="D732" s="41"/>
      <c r="E732" s="149"/>
      <c r="F732" s="149"/>
      <c r="G732" s="149"/>
      <c r="H732" s="149"/>
      <c r="I732" s="149"/>
      <c r="J732" s="149"/>
      <c r="K732" s="41"/>
      <c r="L732" s="41"/>
      <c r="M732" s="65"/>
      <c r="N732" s="41"/>
      <c r="O732" s="65"/>
      <c r="P732" s="41"/>
      <c r="Q732" s="41"/>
      <c r="R732" s="41"/>
      <c r="S732" s="41"/>
      <c r="T732" s="41"/>
      <c r="U732" s="41"/>
      <c r="V732" s="41"/>
      <c r="W732" s="41"/>
      <c r="X732" s="41"/>
      <c r="Y732" s="41"/>
      <c r="Z732" s="41"/>
    </row>
    <row r="733" spans="1:26" ht="15.75" customHeight="1">
      <c r="A733" s="41"/>
      <c r="B733" s="41"/>
      <c r="C733" s="41"/>
      <c r="D733" s="41"/>
      <c r="E733" s="149"/>
      <c r="F733" s="149"/>
      <c r="G733" s="149"/>
      <c r="H733" s="149"/>
      <c r="I733" s="149"/>
      <c r="J733" s="149"/>
      <c r="K733" s="41"/>
      <c r="L733" s="41"/>
      <c r="M733" s="65"/>
      <c r="N733" s="41"/>
      <c r="O733" s="65"/>
      <c r="P733" s="41"/>
      <c r="Q733" s="41"/>
      <c r="R733" s="41"/>
      <c r="S733" s="41"/>
      <c r="T733" s="41"/>
      <c r="U733" s="41"/>
      <c r="V733" s="41"/>
      <c r="W733" s="41"/>
      <c r="X733" s="41"/>
      <c r="Y733" s="41"/>
      <c r="Z733" s="41"/>
    </row>
    <row r="734" spans="1:26" ht="15.75" customHeight="1">
      <c r="A734" s="41"/>
      <c r="B734" s="41"/>
      <c r="C734" s="41"/>
      <c r="D734" s="41"/>
      <c r="E734" s="149"/>
      <c r="F734" s="149"/>
      <c r="G734" s="149"/>
      <c r="H734" s="149"/>
      <c r="I734" s="149"/>
      <c r="J734" s="149"/>
      <c r="K734" s="41"/>
      <c r="L734" s="41"/>
      <c r="M734" s="65"/>
      <c r="N734" s="41"/>
      <c r="O734" s="65"/>
      <c r="P734" s="41"/>
      <c r="Q734" s="41"/>
      <c r="R734" s="41"/>
      <c r="S734" s="41"/>
      <c r="T734" s="41"/>
      <c r="U734" s="41"/>
      <c r="V734" s="41"/>
      <c r="W734" s="41"/>
      <c r="X734" s="41"/>
      <c r="Y734" s="41"/>
      <c r="Z734" s="41"/>
    </row>
    <row r="735" spans="1:26" ht="15.75" customHeight="1">
      <c r="A735" s="41"/>
      <c r="B735" s="41"/>
      <c r="C735" s="41"/>
      <c r="D735" s="41"/>
      <c r="E735" s="149"/>
      <c r="F735" s="149"/>
      <c r="G735" s="149"/>
      <c r="H735" s="149"/>
      <c r="I735" s="149"/>
      <c r="J735" s="149"/>
      <c r="K735" s="41"/>
      <c r="L735" s="41"/>
      <c r="M735" s="65"/>
      <c r="N735" s="41"/>
      <c r="O735" s="65"/>
      <c r="P735" s="41"/>
      <c r="Q735" s="41"/>
      <c r="R735" s="41"/>
      <c r="S735" s="41"/>
      <c r="T735" s="41"/>
      <c r="U735" s="41"/>
      <c r="V735" s="41"/>
      <c r="W735" s="41"/>
      <c r="X735" s="41"/>
      <c r="Y735" s="41"/>
      <c r="Z735" s="41"/>
    </row>
    <row r="736" spans="1:26" ht="15.75" customHeight="1">
      <c r="A736" s="41"/>
      <c r="B736" s="41"/>
      <c r="C736" s="41"/>
      <c r="D736" s="41"/>
      <c r="E736" s="149"/>
      <c r="F736" s="149"/>
      <c r="G736" s="149"/>
      <c r="H736" s="149"/>
      <c r="I736" s="149"/>
      <c r="J736" s="149"/>
      <c r="K736" s="41"/>
      <c r="L736" s="41"/>
      <c r="M736" s="65"/>
      <c r="N736" s="41"/>
      <c r="O736" s="65"/>
      <c r="P736" s="41"/>
      <c r="Q736" s="41"/>
      <c r="R736" s="41"/>
      <c r="S736" s="41"/>
      <c r="T736" s="41"/>
      <c r="U736" s="41"/>
      <c r="V736" s="41"/>
      <c r="W736" s="41"/>
      <c r="X736" s="41"/>
      <c r="Y736" s="41"/>
      <c r="Z736" s="41"/>
    </row>
    <row r="737" spans="1:26" ht="15.75" customHeight="1">
      <c r="A737" s="41"/>
      <c r="B737" s="41"/>
      <c r="C737" s="41"/>
      <c r="D737" s="41"/>
      <c r="E737" s="149"/>
      <c r="F737" s="149"/>
      <c r="G737" s="149"/>
      <c r="H737" s="149"/>
      <c r="I737" s="149"/>
      <c r="J737" s="149"/>
      <c r="K737" s="41"/>
      <c r="L737" s="41"/>
      <c r="M737" s="65"/>
      <c r="N737" s="41"/>
      <c r="O737" s="65"/>
      <c r="P737" s="41"/>
      <c r="Q737" s="41"/>
      <c r="R737" s="41"/>
      <c r="S737" s="41"/>
      <c r="T737" s="41"/>
      <c r="U737" s="41"/>
      <c r="V737" s="41"/>
      <c r="W737" s="41"/>
      <c r="X737" s="41"/>
      <c r="Y737" s="41"/>
      <c r="Z737" s="41"/>
    </row>
    <row r="738" spans="1:26" ht="15.75" customHeight="1">
      <c r="A738" s="41"/>
      <c r="B738" s="41"/>
      <c r="C738" s="41"/>
      <c r="D738" s="41"/>
      <c r="E738" s="149"/>
      <c r="F738" s="149"/>
      <c r="G738" s="149"/>
      <c r="H738" s="149"/>
      <c r="I738" s="149"/>
      <c r="J738" s="149"/>
      <c r="K738" s="41"/>
      <c r="L738" s="41"/>
      <c r="M738" s="65"/>
      <c r="N738" s="41"/>
      <c r="O738" s="65"/>
      <c r="P738" s="41"/>
      <c r="Q738" s="41"/>
      <c r="R738" s="41"/>
      <c r="S738" s="41"/>
      <c r="T738" s="41"/>
      <c r="U738" s="41"/>
      <c r="V738" s="41"/>
      <c r="W738" s="41"/>
      <c r="X738" s="41"/>
      <c r="Y738" s="41"/>
      <c r="Z738" s="41"/>
    </row>
    <row r="739" spans="1:26" ht="15.75" customHeight="1">
      <c r="A739" s="41"/>
      <c r="B739" s="41"/>
      <c r="C739" s="41"/>
      <c r="D739" s="41"/>
      <c r="E739" s="149"/>
      <c r="F739" s="149"/>
      <c r="G739" s="149"/>
      <c r="H739" s="149"/>
      <c r="I739" s="149"/>
      <c r="J739" s="149"/>
      <c r="K739" s="41"/>
      <c r="L739" s="41"/>
      <c r="M739" s="65"/>
      <c r="N739" s="41"/>
      <c r="O739" s="65"/>
      <c r="P739" s="41"/>
      <c r="Q739" s="41"/>
      <c r="R739" s="41"/>
      <c r="S739" s="41"/>
      <c r="T739" s="41"/>
      <c r="U739" s="41"/>
      <c r="V739" s="41"/>
      <c r="W739" s="41"/>
      <c r="X739" s="41"/>
      <c r="Y739" s="41"/>
      <c r="Z739" s="41"/>
    </row>
    <row r="740" spans="1:26" ht="15.75" customHeight="1">
      <c r="A740" s="41"/>
      <c r="B740" s="41"/>
      <c r="C740" s="41"/>
      <c r="D740" s="41"/>
      <c r="E740" s="149"/>
      <c r="F740" s="149"/>
      <c r="G740" s="149"/>
      <c r="H740" s="149"/>
      <c r="I740" s="149"/>
      <c r="J740" s="149"/>
      <c r="K740" s="41"/>
      <c r="L740" s="41"/>
      <c r="M740" s="65"/>
      <c r="N740" s="41"/>
      <c r="O740" s="65"/>
      <c r="P740" s="41"/>
      <c r="Q740" s="41"/>
      <c r="R740" s="41"/>
      <c r="S740" s="41"/>
      <c r="T740" s="41"/>
      <c r="U740" s="41"/>
      <c r="V740" s="41"/>
      <c r="W740" s="41"/>
      <c r="X740" s="41"/>
      <c r="Y740" s="41"/>
      <c r="Z740" s="41"/>
    </row>
    <row r="741" spans="1:26" ht="15.75" customHeight="1">
      <c r="A741" s="41"/>
      <c r="B741" s="41"/>
      <c r="C741" s="41"/>
      <c r="D741" s="41"/>
      <c r="E741" s="149"/>
      <c r="F741" s="149"/>
      <c r="G741" s="149"/>
      <c r="H741" s="149"/>
      <c r="I741" s="149"/>
      <c r="J741" s="149"/>
      <c r="K741" s="41"/>
      <c r="L741" s="41"/>
      <c r="M741" s="65"/>
      <c r="N741" s="41"/>
      <c r="O741" s="65"/>
      <c r="P741" s="41"/>
      <c r="Q741" s="41"/>
      <c r="R741" s="41"/>
      <c r="S741" s="41"/>
      <c r="T741" s="41"/>
      <c r="U741" s="41"/>
      <c r="V741" s="41"/>
      <c r="W741" s="41"/>
      <c r="X741" s="41"/>
      <c r="Y741" s="41"/>
      <c r="Z741" s="41"/>
    </row>
    <row r="742" spans="1:26" ht="15.75" customHeight="1">
      <c r="A742" s="41"/>
      <c r="B742" s="41"/>
      <c r="C742" s="41"/>
      <c r="D742" s="41"/>
      <c r="E742" s="149"/>
      <c r="F742" s="149"/>
      <c r="G742" s="149"/>
      <c r="H742" s="149"/>
      <c r="I742" s="149"/>
      <c r="J742" s="149"/>
      <c r="K742" s="41"/>
      <c r="L742" s="41"/>
      <c r="M742" s="65"/>
      <c r="N742" s="41"/>
      <c r="O742" s="65"/>
      <c r="P742" s="41"/>
      <c r="Q742" s="41"/>
      <c r="R742" s="41"/>
      <c r="S742" s="41"/>
      <c r="T742" s="41"/>
      <c r="U742" s="41"/>
      <c r="V742" s="41"/>
      <c r="W742" s="41"/>
      <c r="X742" s="41"/>
      <c r="Y742" s="41"/>
      <c r="Z742" s="41"/>
    </row>
    <row r="743" spans="1:26" ht="15.75" customHeight="1">
      <c r="A743" s="41"/>
      <c r="B743" s="41"/>
      <c r="C743" s="41"/>
      <c r="D743" s="41"/>
      <c r="E743" s="149"/>
      <c r="F743" s="149"/>
      <c r="G743" s="149"/>
      <c r="H743" s="149"/>
      <c r="I743" s="149"/>
      <c r="J743" s="149"/>
      <c r="K743" s="41"/>
      <c r="L743" s="41"/>
      <c r="M743" s="65"/>
      <c r="N743" s="41"/>
      <c r="O743" s="65"/>
      <c r="P743" s="41"/>
      <c r="Q743" s="41"/>
      <c r="R743" s="41"/>
      <c r="S743" s="41"/>
      <c r="T743" s="41"/>
      <c r="U743" s="41"/>
      <c r="V743" s="41"/>
      <c r="W743" s="41"/>
      <c r="X743" s="41"/>
      <c r="Y743" s="41"/>
      <c r="Z743" s="41"/>
    </row>
    <row r="744" spans="1:26" ht="15.75" customHeight="1">
      <c r="A744" s="41"/>
      <c r="B744" s="41"/>
      <c r="C744" s="41"/>
      <c r="D744" s="41"/>
      <c r="E744" s="149"/>
      <c r="F744" s="149"/>
      <c r="G744" s="149"/>
      <c r="H744" s="149"/>
      <c r="I744" s="149"/>
      <c r="J744" s="149"/>
      <c r="K744" s="41"/>
      <c r="L744" s="41"/>
      <c r="M744" s="65"/>
      <c r="N744" s="41"/>
      <c r="O744" s="65"/>
      <c r="P744" s="41"/>
      <c r="Q744" s="41"/>
      <c r="R744" s="41"/>
      <c r="S744" s="41"/>
      <c r="T744" s="41"/>
      <c r="U744" s="41"/>
      <c r="V744" s="41"/>
      <c r="W744" s="41"/>
      <c r="X744" s="41"/>
      <c r="Y744" s="41"/>
      <c r="Z744" s="41"/>
    </row>
    <row r="745" spans="1:26" ht="15.75" customHeight="1">
      <c r="A745" s="41"/>
      <c r="B745" s="41"/>
      <c r="C745" s="41"/>
      <c r="D745" s="41"/>
      <c r="E745" s="149"/>
      <c r="F745" s="149"/>
      <c r="G745" s="149"/>
      <c r="H745" s="149"/>
      <c r="I745" s="149"/>
      <c r="J745" s="149"/>
      <c r="K745" s="41"/>
      <c r="L745" s="41"/>
      <c r="M745" s="65"/>
      <c r="N745" s="41"/>
      <c r="O745" s="65"/>
      <c r="P745" s="41"/>
      <c r="Q745" s="41"/>
      <c r="R745" s="41"/>
      <c r="S745" s="41"/>
      <c r="T745" s="41"/>
      <c r="U745" s="41"/>
      <c r="V745" s="41"/>
      <c r="W745" s="41"/>
      <c r="X745" s="41"/>
      <c r="Y745" s="41"/>
      <c r="Z745" s="41"/>
    </row>
    <row r="746" spans="1:26" ht="15.75" customHeight="1">
      <c r="A746" s="41"/>
      <c r="B746" s="41"/>
      <c r="C746" s="41"/>
      <c r="D746" s="41"/>
      <c r="E746" s="149"/>
      <c r="F746" s="149"/>
      <c r="G746" s="149"/>
      <c r="H746" s="149"/>
      <c r="I746" s="149"/>
      <c r="J746" s="149"/>
      <c r="K746" s="41"/>
      <c r="L746" s="41"/>
      <c r="M746" s="65"/>
      <c r="N746" s="41"/>
      <c r="O746" s="65"/>
      <c r="P746" s="41"/>
      <c r="Q746" s="41"/>
      <c r="R746" s="41"/>
      <c r="S746" s="41"/>
      <c r="T746" s="41"/>
      <c r="U746" s="41"/>
      <c r="V746" s="41"/>
      <c r="W746" s="41"/>
      <c r="X746" s="41"/>
      <c r="Y746" s="41"/>
      <c r="Z746" s="41"/>
    </row>
    <row r="747" spans="1:26" ht="15.75" customHeight="1">
      <c r="A747" s="41"/>
      <c r="B747" s="41"/>
      <c r="C747" s="41"/>
      <c r="D747" s="41"/>
      <c r="E747" s="149"/>
      <c r="F747" s="149"/>
      <c r="G747" s="149"/>
      <c r="H747" s="149"/>
      <c r="I747" s="149"/>
      <c r="J747" s="149"/>
      <c r="K747" s="41"/>
      <c r="L747" s="41"/>
      <c r="M747" s="65"/>
      <c r="N747" s="41"/>
      <c r="O747" s="65"/>
      <c r="P747" s="41"/>
      <c r="Q747" s="41"/>
      <c r="R747" s="41"/>
      <c r="S747" s="41"/>
      <c r="T747" s="41"/>
      <c r="U747" s="41"/>
      <c r="V747" s="41"/>
      <c r="W747" s="41"/>
      <c r="X747" s="41"/>
      <c r="Y747" s="41"/>
      <c r="Z747" s="41"/>
    </row>
    <row r="748" spans="1:26" ht="15.75" customHeight="1">
      <c r="A748" s="41"/>
      <c r="B748" s="41"/>
      <c r="C748" s="41"/>
      <c r="D748" s="41"/>
      <c r="E748" s="149"/>
      <c r="F748" s="149"/>
      <c r="G748" s="149"/>
      <c r="H748" s="149"/>
      <c r="I748" s="149"/>
      <c r="J748" s="149"/>
      <c r="K748" s="41"/>
      <c r="L748" s="41"/>
      <c r="M748" s="65"/>
      <c r="N748" s="41"/>
      <c r="O748" s="65"/>
      <c r="P748" s="41"/>
      <c r="Q748" s="41"/>
      <c r="R748" s="41"/>
      <c r="S748" s="41"/>
      <c r="T748" s="41"/>
      <c r="U748" s="41"/>
      <c r="V748" s="41"/>
      <c r="W748" s="41"/>
      <c r="X748" s="41"/>
      <c r="Y748" s="41"/>
      <c r="Z748" s="41"/>
    </row>
    <row r="749" spans="1:26" ht="15.75" customHeight="1">
      <c r="A749" s="41"/>
      <c r="B749" s="41"/>
      <c r="C749" s="41"/>
      <c r="D749" s="41"/>
      <c r="E749" s="149"/>
      <c r="F749" s="149"/>
      <c r="G749" s="149"/>
      <c r="H749" s="149"/>
      <c r="I749" s="149"/>
      <c r="J749" s="149"/>
      <c r="K749" s="41"/>
      <c r="L749" s="41"/>
      <c r="M749" s="65"/>
      <c r="N749" s="41"/>
      <c r="O749" s="65"/>
      <c r="P749" s="41"/>
      <c r="Q749" s="41"/>
      <c r="R749" s="41"/>
      <c r="S749" s="41"/>
      <c r="T749" s="41"/>
      <c r="U749" s="41"/>
      <c r="V749" s="41"/>
      <c r="W749" s="41"/>
      <c r="X749" s="41"/>
      <c r="Y749" s="41"/>
      <c r="Z749" s="41"/>
    </row>
    <row r="750" spans="1:26" ht="15.75" customHeight="1">
      <c r="A750" s="41"/>
      <c r="B750" s="41"/>
      <c r="C750" s="41"/>
      <c r="D750" s="41"/>
      <c r="E750" s="149"/>
      <c r="F750" s="149"/>
      <c r="G750" s="149"/>
      <c r="H750" s="149"/>
      <c r="I750" s="149"/>
      <c r="J750" s="149"/>
      <c r="K750" s="41"/>
      <c r="L750" s="41"/>
      <c r="M750" s="65"/>
      <c r="N750" s="41"/>
      <c r="O750" s="65"/>
      <c r="P750" s="41"/>
      <c r="Q750" s="41"/>
      <c r="R750" s="41"/>
      <c r="S750" s="41"/>
      <c r="T750" s="41"/>
      <c r="U750" s="41"/>
      <c r="V750" s="41"/>
      <c r="W750" s="41"/>
      <c r="X750" s="41"/>
      <c r="Y750" s="41"/>
      <c r="Z750" s="41"/>
    </row>
    <row r="751" spans="1:26" ht="15.75" customHeight="1">
      <c r="A751" s="41"/>
      <c r="B751" s="41"/>
      <c r="C751" s="41"/>
      <c r="D751" s="41"/>
      <c r="E751" s="149"/>
      <c r="F751" s="149"/>
      <c r="G751" s="149"/>
      <c r="H751" s="149"/>
      <c r="I751" s="149"/>
      <c r="J751" s="149"/>
      <c r="K751" s="41"/>
      <c r="L751" s="41"/>
      <c r="M751" s="65"/>
      <c r="N751" s="41"/>
      <c r="O751" s="65"/>
      <c r="P751" s="41"/>
      <c r="Q751" s="41"/>
      <c r="R751" s="41"/>
      <c r="S751" s="41"/>
      <c r="T751" s="41"/>
      <c r="U751" s="41"/>
      <c r="V751" s="41"/>
      <c r="W751" s="41"/>
      <c r="X751" s="41"/>
      <c r="Y751" s="41"/>
      <c r="Z751" s="41"/>
    </row>
    <row r="752" spans="1:26" ht="15.75" customHeight="1">
      <c r="A752" s="41"/>
      <c r="B752" s="41"/>
      <c r="C752" s="41"/>
      <c r="D752" s="41"/>
      <c r="E752" s="149"/>
      <c r="F752" s="149"/>
      <c r="G752" s="149"/>
      <c r="H752" s="149"/>
      <c r="I752" s="149"/>
      <c r="J752" s="149"/>
      <c r="K752" s="41"/>
      <c r="L752" s="41"/>
      <c r="M752" s="65"/>
      <c r="N752" s="41"/>
      <c r="O752" s="65"/>
      <c r="P752" s="41"/>
      <c r="Q752" s="41"/>
      <c r="R752" s="41"/>
      <c r="S752" s="41"/>
      <c r="T752" s="41"/>
      <c r="U752" s="41"/>
      <c r="V752" s="41"/>
      <c r="W752" s="41"/>
      <c r="X752" s="41"/>
      <c r="Y752" s="41"/>
      <c r="Z752" s="41"/>
    </row>
    <row r="753" spans="1:26" ht="15.75" customHeight="1">
      <c r="A753" s="41"/>
      <c r="B753" s="41"/>
      <c r="C753" s="41"/>
      <c r="D753" s="41"/>
      <c r="E753" s="149"/>
      <c r="F753" s="149"/>
      <c r="G753" s="149"/>
      <c r="H753" s="149"/>
      <c r="I753" s="149"/>
      <c r="J753" s="149"/>
      <c r="K753" s="41"/>
      <c r="L753" s="41"/>
      <c r="M753" s="65"/>
      <c r="N753" s="41"/>
      <c r="O753" s="65"/>
      <c r="P753" s="41"/>
      <c r="Q753" s="41"/>
      <c r="R753" s="41"/>
      <c r="S753" s="41"/>
      <c r="T753" s="41"/>
      <c r="U753" s="41"/>
      <c r="V753" s="41"/>
      <c r="W753" s="41"/>
      <c r="X753" s="41"/>
      <c r="Y753" s="41"/>
      <c r="Z753" s="41"/>
    </row>
    <row r="754" spans="1:26" ht="15.75" customHeight="1">
      <c r="A754" s="41"/>
      <c r="B754" s="41"/>
      <c r="C754" s="41"/>
      <c r="D754" s="41"/>
      <c r="E754" s="149"/>
      <c r="F754" s="149"/>
      <c r="G754" s="149"/>
      <c r="H754" s="149"/>
      <c r="I754" s="149"/>
      <c r="J754" s="149"/>
      <c r="K754" s="41"/>
      <c r="L754" s="41"/>
      <c r="M754" s="65"/>
      <c r="N754" s="41"/>
      <c r="O754" s="65"/>
      <c r="P754" s="41"/>
      <c r="Q754" s="41"/>
      <c r="R754" s="41"/>
      <c r="S754" s="41"/>
      <c r="T754" s="41"/>
      <c r="U754" s="41"/>
      <c r="V754" s="41"/>
      <c r="W754" s="41"/>
      <c r="X754" s="41"/>
      <c r="Y754" s="41"/>
      <c r="Z754" s="41"/>
    </row>
    <row r="755" spans="1:26" ht="15.75" customHeight="1">
      <c r="A755" s="41"/>
      <c r="B755" s="41"/>
      <c r="C755" s="41"/>
      <c r="D755" s="41"/>
      <c r="E755" s="149"/>
      <c r="F755" s="149"/>
      <c r="G755" s="149"/>
      <c r="H755" s="149"/>
      <c r="I755" s="149"/>
      <c r="J755" s="149"/>
      <c r="K755" s="41"/>
      <c r="L755" s="41"/>
      <c r="M755" s="65"/>
      <c r="N755" s="41"/>
      <c r="O755" s="65"/>
      <c r="P755" s="41"/>
      <c r="Q755" s="41"/>
      <c r="R755" s="41"/>
      <c r="S755" s="41"/>
      <c r="T755" s="41"/>
      <c r="U755" s="41"/>
      <c r="V755" s="41"/>
      <c r="W755" s="41"/>
      <c r="X755" s="41"/>
      <c r="Y755" s="41"/>
      <c r="Z755" s="41"/>
    </row>
    <row r="756" spans="1:26" ht="15.75" customHeight="1">
      <c r="A756" s="41"/>
      <c r="B756" s="41"/>
      <c r="C756" s="41"/>
      <c r="D756" s="41"/>
      <c r="E756" s="149"/>
      <c r="F756" s="149"/>
      <c r="G756" s="149"/>
      <c r="H756" s="149"/>
      <c r="I756" s="149"/>
      <c r="J756" s="149"/>
      <c r="K756" s="41"/>
      <c r="L756" s="41"/>
      <c r="M756" s="65"/>
      <c r="N756" s="41"/>
      <c r="O756" s="65"/>
      <c r="P756" s="41"/>
      <c r="Q756" s="41"/>
      <c r="R756" s="41"/>
      <c r="S756" s="41"/>
      <c r="T756" s="41"/>
      <c r="U756" s="41"/>
      <c r="V756" s="41"/>
      <c r="W756" s="41"/>
      <c r="X756" s="41"/>
      <c r="Y756" s="41"/>
      <c r="Z756" s="41"/>
    </row>
    <row r="757" spans="1:26" ht="15.75" customHeight="1">
      <c r="A757" s="41"/>
      <c r="B757" s="41"/>
      <c r="C757" s="41"/>
      <c r="D757" s="41"/>
      <c r="E757" s="149"/>
      <c r="F757" s="149"/>
      <c r="G757" s="149"/>
      <c r="H757" s="149"/>
      <c r="I757" s="149"/>
      <c r="J757" s="149"/>
      <c r="K757" s="41"/>
      <c r="L757" s="41"/>
      <c r="M757" s="65"/>
      <c r="N757" s="41"/>
      <c r="O757" s="65"/>
      <c r="P757" s="41"/>
      <c r="Q757" s="41"/>
      <c r="R757" s="41"/>
      <c r="S757" s="41"/>
      <c r="T757" s="41"/>
      <c r="U757" s="41"/>
      <c r="V757" s="41"/>
      <c r="W757" s="41"/>
      <c r="X757" s="41"/>
      <c r="Y757" s="41"/>
      <c r="Z757" s="41"/>
    </row>
    <row r="758" spans="1:26" ht="15.75" customHeight="1">
      <c r="A758" s="41"/>
      <c r="B758" s="41"/>
      <c r="C758" s="41"/>
      <c r="D758" s="41"/>
      <c r="E758" s="149"/>
      <c r="F758" s="149"/>
      <c r="G758" s="149"/>
      <c r="H758" s="149"/>
      <c r="I758" s="149"/>
      <c r="J758" s="149"/>
      <c r="K758" s="41"/>
      <c r="L758" s="41"/>
      <c r="M758" s="65"/>
      <c r="N758" s="41"/>
      <c r="O758" s="65"/>
      <c r="P758" s="41"/>
      <c r="Q758" s="41"/>
      <c r="R758" s="41"/>
      <c r="S758" s="41"/>
      <c r="T758" s="41"/>
      <c r="U758" s="41"/>
      <c r="V758" s="41"/>
      <c r="W758" s="41"/>
      <c r="X758" s="41"/>
      <c r="Y758" s="41"/>
      <c r="Z758" s="41"/>
    </row>
    <row r="759" spans="1:26" ht="15.75" customHeight="1">
      <c r="A759" s="41"/>
      <c r="B759" s="41"/>
      <c r="C759" s="41"/>
      <c r="D759" s="41"/>
      <c r="E759" s="149"/>
      <c r="F759" s="149"/>
      <c r="G759" s="149"/>
      <c r="H759" s="149"/>
      <c r="I759" s="149"/>
      <c r="J759" s="149"/>
      <c r="K759" s="41"/>
      <c r="L759" s="41"/>
      <c r="M759" s="65"/>
      <c r="N759" s="41"/>
      <c r="O759" s="65"/>
      <c r="P759" s="41"/>
      <c r="Q759" s="41"/>
      <c r="R759" s="41"/>
      <c r="S759" s="41"/>
      <c r="T759" s="41"/>
      <c r="U759" s="41"/>
      <c r="V759" s="41"/>
      <c r="W759" s="41"/>
      <c r="X759" s="41"/>
      <c r="Y759" s="41"/>
      <c r="Z759" s="41"/>
    </row>
    <row r="760" spans="1:26" ht="15.75" customHeight="1">
      <c r="A760" s="41"/>
      <c r="B760" s="41"/>
      <c r="C760" s="41"/>
      <c r="D760" s="41"/>
      <c r="E760" s="149"/>
      <c r="F760" s="149"/>
      <c r="G760" s="149"/>
      <c r="H760" s="149"/>
      <c r="I760" s="149"/>
      <c r="J760" s="149"/>
      <c r="K760" s="41"/>
      <c r="L760" s="41"/>
      <c r="M760" s="65"/>
      <c r="N760" s="41"/>
      <c r="O760" s="65"/>
      <c r="P760" s="41"/>
      <c r="Q760" s="41"/>
      <c r="R760" s="41"/>
      <c r="S760" s="41"/>
      <c r="T760" s="41"/>
      <c r="U760" s="41"/>
      <c r="V760" s="41"/>
      <c r="W760" s="41"/>
      <c r="X760" s="41"/>
      <c r="Y760" s="41"/>
      <c r="Z760" s="41"/>
    </row>
    <row r="761" spans="1:26" ht="15.75" customHeight="1">
      <c r="A761" s="41"/>
      <c r="B761" s="41"/>
      <c r="C761" s="41"/>
      <c r="D761" s="41"/>
      <c r="E761" s="149"/>
      <c r="F761" s="149"/>
      <c r="G761" s="149"/>
      <c r="H761" s="149"/>
      <c r="I761" s="149"/>
      <c r="J761" s="149"/>
      <c r="K761" s="41"/>
      <c r="L761" s="41"/>
      <c r="M761" s="65"/>
      <c r="N761" s="41"/>
      <c r="O761" s="65"/>
      <c r="P761" s="41"/>
      <c r="Q761" s="41"/>
      <c r="R761" s="41"/>
      <c r="S761" s="41"/>
      <c r="T761" s="41"/>
      <c r="U761" s="41"/>
      <c r="V761" s="41"/>
      <c r="W761" s="41"/>
      <c r="X761" s="41"/>
      <c r="Y761" s="41"/>
      <c r="Z761" s="41"/>
    </row>
    <row r="762" spans="1:26" ht="15.75" customHeight="1">
      <c r="A762" s="41"/>
      <c r="B762" s="41"/>
      <c r="C762" s="41"/>
      <c r="D762" s="41"/>
      <c r="E762" s="149"/>
      <c r="F762" s="149"/>
      <c r="G762" s="149"/>
      <c r="H762" s="149"/>
      <c r="I762" s="149"/>
      <c r="J762" s="149"/>
      <c r="K762" s="41"/>
      <c r="L762" s="41"/>
      <c r="M762" s="65"/>
      <c r="N762" s="41"/>
      <c r="O762" s="65"/>
      <c r="P762" s="41"/>
      <c r="Q762" s="41"/>
      <c r="R762" s="41"/>
      <c r="S762" s="41"/>
      <c r="T762" s="41"/>
      <c r="U762" s="41"/>
      <c r="V762" s="41"/>
      <c r="W762" s="41"/>
      <c r="X762" s="41"/>
      <c r="Y762" s="41"/>
      <c r="Z762" s="41"/>
    </row>
    <row r="763" spans="1:26" ht="15.75" customHeight="1">
      <c r="A763" s="41"/>
      <c r="B763" s="41"/>
      <c r="C763" s="41"/>
      <c r="D763" s="41"/>
      <c r="E763" s="149"/>
      <c r="F763" s="149"/>
      <c r="G763" s="149"/>
      <c r="H763" s="149"/>
      <c r="I763" s="149"/>
      <c r="J763" s="149"/>
      <c r="K763" s="41"/>
      <c r="L763" s="41"/>
      <c r="M763" s="65"/>
      <c r="N763" s="41"/>
      <c r="O763" s="65"/>
      <c r="P763" s="41"/>
      <c r="Q763" s="41"/>
      <c r="R763" s="41"/>
      <c r="S763" s="41"/>
      <c r="T763" s="41"/>
      <c r="U763" s="41"/>
      <c r="V763" s="41"/>
      <c r="W763" s="41"/>
      <c r="X763" s="41"/>
      <c r="Y763" s="41"/>
      <c r="Z763" s="41"/>
    </row>
    <row r="764" spans="1:26" ht="15.75" customHeight="1">
      <c r="A764" s="41"/>
      <c r="B764" s="41"/>
      <c r="C764" s="41"/>
      <c r="D764" s="41"/>
      <c r="E764" s="149"/>
      <c r="F764" s="149"/>
      <c r="G764" s="149"/>
      <c r="H764" s="149"/>
      <c r="I764" s="149"/>
      <c r="J764" s="149"/>
      <c r="K764" s="41"/>
      <c r="L764" s="41"/>
      <c r="M764" s="65"/>
      <c r="N764" s="41"/>
      <c r="O764" s="65"/>
      <c r="P764" s="41"/>
      <c r="Q764" s="41"/>
      <c r="R764" s="41"/>
      <c r="S764" s="41"/>
      <c r="T764" s="41"/>
      <c r="U764" s="41"/>
      <c r="V764" s="41"/>
      <c r="W764" s="41"/>
      <c r="X764" s="41"/>
      <c r="Y764" s="41"/>
      <c r="Z764" s="41"/>
    </row>
    <row r="765" spans="1:26" ht="15.75" customHeight="1">
      <c r="A765" s="41"/>
      <c r="B765" s="41"/>
      <c r="C765" s="41"/>
      <c r="D765" s="41"/>
      <c r="E765" s="149"/>
      <c r="F765" s="149"/>
      <c r="G765" s="149"/>
      <c r="H765" s="149"/>
      <c r="I765" s="149"/>
      <c r="J765" s="149"/>
      <c r="K765" s="41"/>
      <c r="L765" s="41"/>
      <c r="M765" s="65"/>
      <c r="N765" s="41"/>
      <c r="O765" s="65"/>
      <c r="P765" s="41"/>
      <c r="Q765" s="41"/>
      <c r="R765" s="41"/>
      <c r="S765" s="41"/>
      <c r="T765" s="41"/>
      <c r="U765" s="41"/>
      <c r="V765" s="41"/>
      <c r="W765" s="41"/>
      <c r="X765" s="41"/>
      <c r="Y765" s="41"/>
      <c r="Z765" s="41"/>
    </row>
    <row r="766" spans="1:26" ht="15.75" customHeight="1">
      <c r="A766" s="41"/>
      <c r="B766" s="41"/>
      <c r="C766" s="41"/>
      <c r="D766" s="41"/>
      <c r="E766" s="149"/>
      <c r="F766" s="149"/>
      <c r="G766" s="149"/>
      <c r="H766" s="149"/>
      <c r="I766" s="149"/>
      <c r="J766" s="149"/>
      <c r="K766" s="41"/>
      <c r="L766" s="41"/>
      <c r="M766" s="65"/>
      <c r="N766" s="41"/>
      <c r="O766" s="65"/>
      <c r="P766" s="41"/>
      <c r="Q766" s="41"/>
      <c r="R766" s="41"/>
      <c r="S766" s="41"/>
      <c r="T766" s="41"/>
      <c r="U766" s="41"/>
      <c r="V766" s="41"/>
      <c r="W766" s="41"/>
      <c r="X766" s="41"/>
      <c r="Y766" s="41"/>
      <c r="Z766" s="41"/>
    </row>
    <row r="767" spans="1:26" ht="15.75" customHeight="1">
      <c r="A767" s="41"/>
      <c r="B767" s="41"/>
      <c r="C767" s="41"/>
      <c r="D767" s="41"/>
      <c r="E767" s="149"/>
      <c r="F767" s="149"/>
      <c r="G767" s="149"/>
      <c r="H767" s="149"/>
      <c r="I767" s="149"/>
      <c r="J767" s="149"/>
      <c r="K767" s="41"/>
      <c r="L767" s="41"/>
      <c r="M767" s="65"/>
      <c r="N767" s="41"/>
      <c r="O767" s="65"/>
      <c r="P767" s="41"/>
      <c r="Q767" s="41"/>
      <c r="R767" s="41"/>
      <c r="S767" s="41"/>
      <c r="T767" s="41"/>
      <c r="U767" s="41"/>
      <c r="V767" s="41"/>
      <c r="W767" s="41"/>
      <c r="X767" s="41"/>
      <c r="Y767" s="41"/>
      <c r="Z767" s="41"/>
    </row>
    <row r="768" spans="1:26" ht="15.75" customHeight="1">
      <c r="A768" s="41"/>
      <c r="B768" s="41"/>
      <c r="C768" s="41"/>
      <c r="D768" s="41"/>
      <c r="E768" s="149"/>
      <c r="F768" s="149"/>
      <c r="G768" s="149"/>
      <c r="H768" s="149"/>
      <c r="I768" s="149"/>
      <c r="J768" s="149"/>
      <c r="K768" s="41"/>
      <c r="L768" s="41"/>
      <c r="M768" s="65"/>
      <c r="N768" s="41"/>
      <c r="O768" s="65"/>
      <c r="P768" s="41"/>
      <c r="Q768" s="41"/>
      <c r="R768" s="41"/>
      <c r="S768" s="41"/>
      <c r="T768" s="41"/>
      <c r="U768" s="41"/>
      <c r="V768" s="41"/>
      <c r="W768" s="41"/>
      <c r="X768" s="41"/>
      <c r="Y768" s="41"/>
      <c r="Z768" s="41"/>
    </row>
    <row r="769" spans="1:26" ht="15.75" customHeight="1">
      <c r="A769" s="41"/>
      <c r="B769" s="41"/>
      <c r="C769" s="41"/>
      <c r="D769" s="41"/>
      <c r="E769" s="149"/>
      <c r="F769" s="149"/>
      <c r="G769" s="149"/>
      <c r="H769" s="149"/>
      <c r="I769" s="149"/>
      <c r="J769" s="149"/>
      <c r="K769" s="41"/>
      <c r="L769" s="41"/>
      <c r="M769" s="65"/>
      <c r="N769" s="41"/>
      <c r="O769" s="65"/>
      <c r="P769" s="41"/>
      <c r="Q769" s="41"/>
      <c r="R769" s="41"/>
      <c r="S769" s="41"/>
      <c r="T769" s="41"/>
      <c r="U769" s="41"/>
      <c r="V769" s="41"/>
      <c r="W769" s="41"/>
      <c r="X769" s="41"/>
      <c r="Y769" s="41"/>
      <c r="Z769" s="41"/>
    </row>
    <row r="770" spans="1:26" ht="15.75" customHeight="1">
      <c r="A770" s="41"/>
      <c r="B770" s="41"/>
      <c r="C770" s="41"/>
      <c r="D770" s="41"/>
      <c r="E770" s="149"/>
      <c r="F770" s="149"/>
      <c r="G770" s="149"/>
      <c r="H770" s="149"/>
      <c r="I770" s="149"/>
      <c r="J770" s="149"/>
      <c r="K770" s="41"/>
      <c r="L770" s="41"/>
      <c r="M770" s="65"/>
      <c r="N770" s="41"/>
      <c r="O770" s="65"/>
      <c r="P770" s="41"/>
      <c r="Q770" s="41"/>
      <c r="R770" s="41"/>
      <c r="S770" s="41"/>
      <c r="T770" s="41"/>
      <c r="U770" s="41"/>
      <c r="V770" s="41"/>
      <c r="W770" s="41"/>
      <c r="X770" s="41"/>
      <c r="Y770" s="41"/>
      <c r="Z770" s="41"/>
    </row>
    <row r="771" spans="1:26" ht="15.75" customHeight="1">
      <c r="A771" s="41"/>
      <c r="B771" s="41"/>
      <c r="C771" s="41"/>
      <c r="D771" s="41"/>
      <c r="E771" s="149"/>
      <c r="F771" s="149"/>
      <c r="G771" s="149"/>
      <c r="H771" s="149"/>
      <c r="I771" s="149"/>
      <c r="J771" s="149"/>
      <c r="K771" s="41"/>
      <c r="L771" s="41"/>
      <c r="M771" s="65"/>
      <c r="N771" s="41"/>
      <c r="O771" s="65"/>
      <c r="P771" s="41"/>
      <c r="Q771" s="41"/>
      <c r="R771" s="41"/>
      <c r="S771" s="41"/>
      <c r="T771" s="41"/>
      <c r="U771" s="41"/>
      <c r="V771" s="41"/>
      <c r="W771" s="41"/>
      <c r="X771" s="41"/>
      <c r="Y771" s="41"/>
      <c r="Z771" s="41"/>
    </row>
    <row r="772" spans="1:26" ht="15.75" customHeight="1">
      <c r="A772" s="41"/>
      <c r="B772" s="41"/>
      <c r="C772" s="41"/>
      <c r="D772" s="41"/>
      <c r="E772" s="149"/>
      <c r="F772" s="149"/>
      <c r="G772" s="149"/>
      <c r="H772" s="149"/>
      <c r="I772" s="149"/>
      <c r="J772" s="149"/>
      <c r="K772" s="41"/>
      <c r="L772" s="41"/>
      <c r="M772" s="65"/>
      <c r="N772" s="41"/>
      <c r="O772" s="65"/>
      <c r="P772" s="41"/>
      <c r="Q772" s="41"/>
      <c r="R772" s="41"/>
      <c r="S772" s="41"/>
      <c r="T772" s="41"/>
      <c r="U772" s="41"/>
      <c r="V772" s="41"/>
      <c r="W772" s="41"/>
      <c r="X772" s="41"/>
      <c r="Y772" s="41"/>
      <c r="Z772" s="41"/>
    </row>
    <row r="773" spans="1:26" ht="15.75" customHeight="1">
      <c r="A773" s="41"/>
      <c r="B773" s="41"/>
      <c r="C773" s="41"/>
      <c r="D773" s="41"/>
      <c r="E773" s="149"/>
      <c r="F773" s="149"/>
      <c r="G773" s="149"/>
      <c r="H773" s="149"/>
      <c r="I773" s="149"/>
      <c r="J773" s="149"/>
      <c r="K773" s="41"/>
      <c r="L773" s="41"/>
      <c r="M773" s="65"/>
      <c r="N773" s="41"/>
      <c r="O773" s="65"/>
      <c r="P773" s="41"/>
      <c r="Q773" s="41"/>
      <c r="R773" s="41"/>
      <c r="S773" s="41"/>
      <c r="T773" s="41"/>
      <c r="U773" s="41"/>
      <c r="V773" s="41"/>
      <c r="W773" s="41"/>
      <c r="X773" s="41"/>
      <c r="Y773" s="41"/>
      <c r="Z773" s="41"/>
    </row>
    <row r="774" spans="1:26" ht="15.75" customHeight="1">
      <c r="A774" s="41"/>
      <c r="B774" s="41"/>
      <c r="C774" s="41"/>
      <c r="D774" s="41"/>
      <c r="E774" s="149"/>
      <c r="F774" s="149"/>
      <c r="G774" s="149"/>
      <c r="H774" s="149"/>
      <c r="I774" s="149"/>
      <c r="J774" s="149"/>
      <c r="K774" s="41"/>
      <c r="L774" s="41"/>
      <c r="M774" s="65"/>
      <c r="N774" s="41"/>
      <c r="O774" s="65"/>
      <c r="P774" s="41"/>
      <c r="Q774" s="41"/>
      <c r="R774" s="41"/>
      <c r="S774" s="41"/>
      <c r="T774" s="41"/>
      <c r="U774" s="41"/>
      <c r="V774" s="41"/>
      <c r="W774" s="41"/>
      <c r="X774" s="41"/>
      <c r="Y774" s="41"/>
      <c r="Z774" s="41"/>
    </row>
    <row r="775" spans="1:26" ht="15.75" customHeight="1">
      <c r="A775" s="41"/>
      <c r="B775" s="41"/>
      <c r="C775" s="41"/>
      <c r="D775" s="41"/>
      <c r="E775" s="149"/>
      <c r="F775" s="149"/>
      <c r="G775" s="149"/>
      <c r="H775" s="149"/>
      <c r="I775" s="149"/>
      <c r="J775" s="149"/>
      <c r="K775" s="41"/>
      <c r="L775" s="41"/>
      <c r="M775" s="65"/>
      <c r="N775" s="41"/>
      <c r="O775" s="65"/>
      <c r="P775" s="41"/>
      <c r="Q775" s="41"/>
      <c r="R775" s="41"/>
      <c r="S775" s="41"/>
      <c r="T775" s="41"/>
      <c r="U775" s="41"/>
      <c r="V775" s="41"/>
      <c r="W775" s="41"/>
      <c r="X775" s="41"/>
      <c r="Y775" s="41"/>
      <c r="Z775" s="41"/>
    </row>
    <row r="776" spans="1:26" ht="15.75" customHeight="1">
      <c r="A776" s="41"/>
      <c r="B776" s="41"/>
      <c r="C776" s="41"/>
      <c r="D776" s="41"/>
      <c r="E776" s="149"/>
      <c r="F776" s="149"/>
      <c r="G776" s="149"/>
      <c r="H776" s="149"/>
      <c r="I776" s="149"/>
      <c r="J776" s="149"/>
      <c r="K776" s="41"/>
      <c r="L776" s="41"/>
      <c r="M776" s="65"/>
      <c r="N776" s="41"/>
      <c r="O776" s="65"/>
      <c r="P776" s="41"/>
      <c r="Q776" s="41"/>
      <c r="R776" s="41"/>
      <c r="S776" s="41"/>
      <c r="T776" s="41"/>
      <c r="U776" s="41"/>
      <c r="V776" s="41"/>
      <c r="W776" s="41"/>
      <c r="X776" s="41"/>
      <c r="Y776" s="41"/>
      <c r="Z776" s="41"/>
    </row>
    <row r="777" spans="1:26" ht="15.75" customHeight="1">
      <c r="A777" s="41"/>
      <c r="B777" s="41"/>
      <c r="C777" s="41"/>
      <c r="D777" s="41"/>
      <c r="E777" s="149"/>
      <c r="F777" s="149"/>
      <c r="G777" s="149"/>
      <c r="H777" s="149"/>
      <c r="I777" s="149"/>
      <c r="J777" s="149"/>
      <c r="K777" s="41"/>
      <c r="L777" s="41"/>
      <c r="M777" s="65"/>
      <c r="N777" s="41"/>
      <c r="O777" s="65"/>
      <c r="P777" s="41"/>
      <c r="Q777" s="41"/>
      <c r="R777" s="41"/>
      <c r="S777" s="41"/>
      <c r="T777" s="41"/>
      <c r="U777" s="41"/>
      <c r="V777" s="41"/>
      <c r="W777" s="41"/>
      <c r="X777" s="41"/>
      <c r="Y777" s="41"/>
      <c r="Z777" s="41"/>
    </row>
    <row r="778" spans="1:26" ht="15.75" customHeight="1">
      <c r="A778" s="41"/>
      <c r="B778" s="41"/>
      <c r="C778" s="41"/>
      <c r="D778" s="41"/>
      <c r="E778" s="149"/>
      <c r="F778" s="149"/>
      <c r="G778" s="149"/>
      <c r="H778" s="149"/>
      <c r="I778" s="149"/>
      <c r="J778" s="149"/>
      <c r="K778" s="41"/>
      <c r="L778" s="41"/>
      <c r="M778" s="65"/>
      <c r="N778" s="41"/>
      <c r="O778" s="65"/>
      <c r="P778" s="41"/>
      <c r="Q778" s="41"/>
      <c r="R778" s="41"/>
      <c r="S778" s="41"/>
      <c r="T778" s="41"/>
      <c r="U778" s="41"/>
      <c r="V778" s="41"/>
      <c r="W778" s="41"/>
      <c r="X778" s="41"/>
      <c r="Y778" s="41"/>
      <c r="Z778" s="41"/>
    </row>
    <row r="779" spans="1:26" ht="15.75" customHeight="1">
      <c r="A779" s="41"/>
      <c r="B779" s="41"/>
      <c r="C779" s="41"/>
      <c r="D779" s="41"/>
      <c r="E779" s="149"/>
      <c r="F779" s="149"/>
      <c r="G779" s="149"/>
      <c r="H779" s="149"/>
      <c r="I779" s="149"/>
      <c r="J779" s="149"/>
      <c r="K779" s="41"/>
      <c r="L779" s="41"/>
      <c r="M779" s="65"/>
      <c r="N779" s="41"/>
      <c r="O779" s="65"/>
      <c r="P779" s="41"/>
      <c r="Q779" s="41"/>
      <c r="R779" s="41"/>
      <c r="S779" s="41"/>
      <c r="T779" s="41"/>
      <c r="U779" s="41"/>
      <c r="V779" s="41"/>
      <c r="W779" s="41"/>
      <c r="X779" s="41"/>
      <c r="Y779" s="41"/>
      <c r="Z779" s="41"/>
    </row>
    <row r="780" spans="1:26" ht="15.75" customHeight="1">
      <c r="A780" s="41"/>
      <c r="B780" s="41"/>
      <c r="C780" s="41"/>
      <c r="D780" s="41"/>
      <c r="E780" s="149"/>
      <c r="F780" s="149"/>
      <c r="G780" s="149"/>
      <c r="H780" s="149"/>
      <c r="I780" s="149"/>
      <c r="J780" s="149"/>
      <c r="K780" s="41"/>
      <c r="L780" s="41"/>
      <c r="M780" s="65"/>
      <c r="N780" s="41"/>
      <c r="O780" s="65"/>
      <c r="P780" s="41"/>
      <c r="Q780" s="41"/>
      <c r="R780" s="41"/>
      <c r="S780" s="41"/>
      <c r="T780" s="41"/>
      <c r="U780" s="41"/>
      <c r="V780" s="41"/>
      <c r="W780" s="41"/>
      <c r="X780" s="41"/>
      <c r="Y780" s="41"/>
      <c r="Z780" s="41"/>
    </row>
    <row r="781" spans="1:26" ht="15.75" customHeight="1">
      <c r="A781" s="41"/>
      <c r="B781" s="41"/>
      <c r="C781" s="41"/>
      <c r="D781" s="41"/>
      <c r="E781" s="149"/>
      <c r="F781" s="149"/>
      <c r="G781" s="149"/>
      <c r="H781" s="149"/>
      <c r="I781" s="149"/>
      <c r="J781" s="149"/>
      <c r="K781" s="41"/>
      <c r="L781" s="41"/>
      <c r="M781" s="65"/>
      <c r="N781" s="41"/>
      <c r="O781" s="65"/>
      <c r="P781" s="41"/>
      <c r="Q781" s="41"/>
      <c r="R781" s="41"/>
      <c r="S781" s="41"/>
      <c r="T781" s="41"/>
      <c r="U781" s="41"/>
      <c r="V781" s="41"/>
      <c r="W781" s="41"/>
      <c r="X781" s="41"/>
      <c r="Y781" s="41"/>
      <c r="Z781" s="41"/>
    </row>
    <row r="782" spans="1:26" ht="15.75" customHeight="1">
      <c r="A782" s="41"/>
      <c r="B782" s="41"/>
      <c r="C782" s="41"/>
      <c r="D782" s="41"/>
      <c r="E782" s="149"/>
      <c r="F782" s="149"/>
      <c r="G782" s="149"/>
      <c r="H782" s="149"/>
      <c r="I782" s="149"/>
      <c r="J782" s="149"/>
      <c r="K782" s="41"/>
      <c r="L782" s="41"/>
      <c r="M782" s="65"/>
      <c r="N782" s="41"/>
      <c r="O782" s="65"/>
      <c r="P782" s="41"/>
      <c r="Q782" s="41"/>
      <c r="R782" s="41"/>
      <c r="S782" s="41"/>
      <c r="T782" s="41"/>
      <c r="U782" s="41"/>
      <c r="V782" s="41"/>
      <c r="W782" s="41"/>
      <c r="X782" s="41"/>
      <c r="Y782" s="41"/>
      <c r="Z782" s="41"/>
    </row>
    <row r="783" spans="1:26" ht="15.75" customHeight="1">
      <c r="A783" s="41"/>
      <c r="B783" s="41"/>
      <c r="C783" s="41"/>
      <c r="D783" s="41"/>
      <c r="E783" s="149"/>
      <c r="F783" s="149"/>
      <c r="G783" s="149"/>
      <c r="H783" s="149"/>
      <c r="I783" s="149"/>
      <c r="J783" s="149"/>
      <c r="K783" s="41"/>
      <c r="L783" s="41"/>
      <c r="M783" s="65"/>
      <c r="N783" s="41"/>
      <c r="O783" s="65"/>
      <c r="P783" s="41"/>
      <c r="Q783" s="41"/>
      <c r="R783" s="41"/>
      <c r="S783" s="41"/>
      <c r="T783" s="41"/>
      <c r="U783" s="41"/>
      <c r="V783" s="41"/>
      <c r="W783" s="41"/>
      <c r="X783" s="41"/>
      <c r="Y783" s="41"/>
      <c r="Z783" s="41"/>
    </row>
    <row r="784" spans="1:26" ht="15.75" customHeight="1">
      <c r="A784" s="41"/>
      <c r="B784" s="41"/>
      <c r="C784" s="41"/>
      <c r="D784" s="41"/>
      <c r="E784" s="149"/>
      <c r="F784" s="149"/>
      <c r="G784" s="149"/>
      <c r="H784" s="149"/>
      <c r="I784" s="149"/>
      <c r="J784" s="149"/>
      <c r="K784" s="41"/>
      <c r="L784" s="41"/>
      <c r="M784" s="65"/>
      <c r="N784" s="41"/>
      <c r="O784" s="65"/>
      <c r="P784" s="41"/>
      <c r="Q784" s="41"/>
      <c r="R784" s="41"/>
      <c r="S784" s="41"/>
      <c r="T784" s="41"/>
      <c r="U784" s="41"/>
      <c r="V784" s="41"/>
      <c r="W784" s="41"/>
      <c r="X784" s="41"/>
      <c r="Y784" s="41"/>
      <c r="Z784" s="41"/>
    </row>
    <row r="785" spans="1:26" ht="15.75" customHeight="1">
      <c r="A785" s="41"/>
      <c r="B785" s="41"/>
      <c r="C785" s="41"/>
      <c r="D785" s="41"/>
      <c r="E785" s="149"/>
      <c r="F785" s="149"/>
      <c r="G785" s="149"/>
      <c r="H785" s="149"/>
      <c r="I785" s="149"/>
      <c r="J785" s="149"/>
      <c r="K785" s="41"/>
      <c r="L785" s="41"/>
      <c r="M785" s="65"/>
      <c r="N785" s="41"/>
      <c r="O785" s="65"/>
      <c r="P785" s="41"/>
      <c r="Q785" s="41"/>
      <c r="R785" s="41"/>
      <c r="S785" s="41"/>
      <c r="T785" s="41"/>
      <c r="U785" s="41"/>
      <c r="V785" s="41"/>
      <c r="W785" s="41"/>
      <c r="X785" s="41"/>
      <c r="Y785" s="41"/>
      <c r="Z785" s="41"/>
    </row>
    <row r="786" spans="1:26" ht="15.75" customHeight="1">
      <c r="A786" s="41"/>
      <c r="B786" s="41"/>
      <c r="C786" s="41"/>
      <c r="D786" s="41"/>
      <c r="E786" s="149"/>
      <c r="F786" s="149"/>
      <c r="G786" s="149"/>
      <c r="H786" s="149"/>
      <c r="I786" s="149"/>
      <c r="J786" s="149"/>
      <c r="K786" s="41"/>
      <c r="L786" s="41"/>
      <c r="M786" s="65"/>
      <c r="N786" s="41"/>
      <c r="O786" s="65"/>
      <c r="P786" s="41"/>
      <c r="Q786" s="41"/>
      <c r="R786" s="41"/>
      <c r="S786" s="41"/>
      <c r="T786" s="41"/>
      <c r="U786" s="41"/>
      <c r="V786" s="41"/>
      <c r="W786" s="41"/>
      <c r="X786" s="41"/>
      <c r="Y786" s="41"/>
      <c r="Z786" s="41"/>
    </row>
    <row r="787" spans="1:26" ht="15.75" customHeight="1">
      <c r="A787" s="41"/>
      <c r="B787" s="41"/>
      <c r="C787" s="41"/>
      <c r="D787" s="41"/>
      <c r="E787" s="149"/>
      <c r="F787" s="149"/>
      <c r="G787" s="149"/>
      <c r="H787" s="149"/>
      <c r="I787" s="149"/>
      <c r="J787" s="149"/>
      <c r="K787" s="41"/>
      <c r="L787" s="41"/>
      <c r="M787" s="65"/>
      <c r="N787" s="41"/>
      <c r="O787" s="65"/>
      <c r="P787" s="41"/>
      <c r="Q787" s="41"/>
      <c r="R787" s="41"/>
      <c r="S787" s="41"/>
      <c r="T787" s="41"/>
      <c r="U787" s="41"/>
      <c r="V787" s="41"/>
      <c r="W787" s="41"/>
      <c r="X787" s="41"/>
      <c r="Y787" s="41"/>
      <c r="Z787" s="41"/>
    </row>
    <row r="788" spans="1:26" ht="15.75" customHeight="1">
      <c r="A788" s="41"/>
      <c r="B788" s="41"/>
      <c r="C788" s="41"/>
      <c r="D788" s="41"/>
      <c r="E788" s="149"/>
      <c r="F788" s="149"/>
      <c r="G788" s="149"/>
      <c r="H788" s="149"/>
      <c r="I788" s="149"/>
      <c r="J788" s="149"/>
      <c r="K788" s="41"/>
      <c r="L788" s="41"/>
      <c r="M788" s="65"/>
      <c r="N788" s="41"/>
      <c r="O788" s="65"/>
      <c r="P788" s="41"/>
      <c r="Q788" s="41"/>
      <c r="R788" s="41"/>
      <c r="S788" s="41"/>
      <c r="T788" s="41"/>
      <c r="U788" s="41"/>
      <c r="V788" s="41"/>
      <c r="W788" s="41"/>
      <c r="X788" s="41"/>
      <c r="Y788" s="41"/>
      <c r="Z788" s="41"/>
    </row>
    <row r="789" spans="1:26" ht="15.75" customHeight="1">
      <c r="A789" s="41"/>
      <c r="B789" s="41"/>
      <c r="C789" s="41"/>
      <c r="D789" s="41"/>
      <c r="E789" s="149"/>
      <c r="F789" s="149"/>
      <c r="G789" s="149"/>
      <c r="H789" s="149"/>
      <c r="I789" s="149"/>
      <c r="J789" s="149"/>
      <c r="K789" s="41"/>
      <c r="L789" s="41"/>
      <c r="M789" s="65"/>
      <c r="N789" s="41"/>
      <c r="O789" s="65"/>
      <c r="P789" s="41"/>
      <c r="Q789" s="41"/>
      <c r="R789" s="41"/>
      <c r="S789" s="41"/>
      <c r="T789" s="41"/>
      <c r="U789" s="41"/>
      <c r="V789" s="41"/>
      <c r="W789" s="41"/>
      <c r="X789" s="41"/>
      <c r="Y789" s="41"/>
      <c r="Z789" s="41"/>
    </row>
    <row r="790" spans="1:26" ht="15.75" customHeight="1">
      <c r="A790" s="41"/>
      <c r="B790" s="41"/>
      <c r="C790" s="41"/>
      <c r="D790" s="41"/>
      <c r="E790" s="149"/>
      <c r="F790" s="149"/>
      <c r="G790" s="149"/>
      <c r="H790" s="149"/>
      <c r="I790" s="149"/>
      <c r="J790" s="149"/>
      <c r="K790" s="41"/>
      <c r="L790" s="41"/>
      <c r="M790" s="65"/>
      <c r="N790" s="41"/>
      <c r="O790" s="65"/>
      <c r="P790" s="41"/>
      <c r="Q790" s="41"/>
      <c r="R790" s="41"/>
      <c r="S790" s="41"/>
      <c r="T790" s="41"/>
      <c r="U790" s="41"/>
      <c r="V790" s="41"/>
      <c r="W790" s="41"/>
      <c r="X790" s="41"/>
      <c r="Y790" s="41"/>
      <c r="Z790" s="41"/>
    </row>
    <row r="791" spans="1:26" ht="15.75" customHeight="1">
      <c r="A791" s="41"/>
      <c r="B791" s="41"/>
      <c r="C791" s="41"/>
      <c r="D791" s="41"/>
      <c r="E791" s="149"/>
      <c r="F791" s="149"/>
      <c r="G791" s="149"/>
      <c r="H791" s="149"/>
      <c r="I791" s="149"/>
      <c r="J791" s="149"/>
      <c r="K791" s="41"/>
      <c r="L791" s="41"/>
      <c r="M791" s="65"/>
      <c r="N791" s="41"/>
      <c r="O791" s="65"/>
      <c r="P791" s="41"/>
      <c r="Q791" s="41"/>
      <c r="R791" s="41"/>
      <c r="S791" s="41"/>
      <c r="T791" s="41"/>
      <c r="U791" s="41"/>
      <c r="V791" s="41"/>
      <c r="W791" s="41"/>
      <c r="X791" s="41"/>
      <c r="Y791" s="41"/>
      <c r="Z791" s="41"/>
    </row>
    <row r="792" spans="1:26" ht="15.75" customHeight="1">
      <c r="A792" s="41"/>
      <c r="B792" s="41"/>
      <c r="C792" s="41"/>
      <c r="D792" s="41"/>
      <c r="E792" s="149"/>
      <c r="F792" s="149"/>
      <c r="G792" s="149"/>
      <c r="H792" s="149"/>
      <c r="I792" s="149"/>
      <c r="J792" s="149"/>
      <c r="K792" s="41"/>
      <c r="L792" s="41"/>
      <c r="M792" s="65"/>
      <c r="N792" s="41"/>
      <c r="O792" s="65"/>
      <c r="P792" s="41"/>
      <c r="Q792" s="41"/>
      <c r="R792" s="41"/>
      <c r="S792" s="41"/>
      <c r="T792" s="41"/>
      <c r="U792" s="41"/>
      <c r="V792" s="41"/>
      <c r="W792" s="41"/>
      <c r="X792" s="41"/>
      <c r="Y792" s="41"/>
      <c r="Z792" s="41"/>
    </row>
    <row r="793" spans="1:26" ht="15.75" customHeight="1">
      <c r="A793" s="41"/>
      <c r="B793" s="41"/>
      <c r="C793" s="41"/>
      <c r="D793" s="41"/>
      <c r="E793" s="149"/>
      <c r="F793" s="149"/>
      <c r="G793" s="149"/>
      <c r="H793" s="149"/>
      <c r="I793" s="149"/>
      <c r="J793" s="149"/>
      <c r="K793" s="41"/>
      <c r="L793" s="41"/>
      <c r="M793" s="65"/>
      <c r="N793" s="41"/>
      <c r="O793" s="65"/>
      <c r="P793" s="41"/>
      <c r="Q793" s="41"/>
      <c r="R793" s="41"/>
      <c r="S793" s="41"/>
      <c r="T793" s="41"/>
      <c r="U793" s="41"/>
      <c r="V793" s="41"/>
      <c r="W793" s="41"/>
      <c r="X793" s="41"/>
      <c r="Y793" s="41"/>
      <c r="Z793" s="41"/>
    </row>
    <row r="794" spans="1:26" ht="15.75" customHeight="1">
      <c r="A794" s="41"/>
      <c r="B794" s="41"/>
      <c r="C794" s="41"/>
      <c r="D794" s="41"/>
      <c r="E794" s="149"/>
      <c r="F794" s="149"/>
      <c r="G794" s="149"/>
      <c r="H794" s="149"/>
      <c r="I794" s="149"/>
      <c r="J794" s="149"/>
      <c r="K794" s="41"/>
      <c r="L794" s="41"/>
      <c r="M794" s="65"/>
      <c r="N794" s="41"/>
      <c r="O794" s="65"/>
      <c r="P794" s="41"/>
      <c r="Q794" s="41"/>
      <c r="R794" s="41"/>
      <c r="S794" s="41"/>
      <c r="T794" s="41"/>
      <c r="U794" s="41"/>
      <c r="V794" s="41"/>
      <c r="W794" s="41"/>
      <c r="X794" s="41"/>
      <c r="Y794" s="41"/>
      <c r="Z794" s="41"/>
    </row>
    <row r="795" spans="1:26" ht="15.75" customHeight="1">
      <c r="A795" s="41"/>
      <c r="B795" s="41"/>
      <c r="C795" s="41"/>
      <c r="D795" s="41"/>
      <c r="E795" s="149"/>
      <c r="F795" s="149"/>
      <c r="G795" s="149"/>
      <c r="H795" s="149"/>
      <c r="I795" s="149"/>
      <c r="J795" s="149"/>
      <c r="K795" s="41"/>
      <c r="L795" s="41"/>
      <c r="M795" s="65"/>
      <c r="N795" s="41"/>
      <c r="O795" s="65"/>
      <c r="P795" s="41"/>
      <c r="Q795" s="41"/>
      <c r="R795" s="41"/>
      <c r="S795" s="41"/>
      <c r="T795" s="41"/>
      <c r="U795" s="41"/>
      <c r="V795" s="41"/>
      <c r="W795" s="41"/>
      <c r="X795" s="41"/>
      <c r="Y795" s="41"/>
      <c r="Z795" s="41"/>
    </row>
    <row r="796" spans="1:26" ht="15.75" customHeight="1">
      <c r="A796" s="41"/>
      <c r="B796" s="41"/>
      <c r="C796" s="41"/>
      <c r="D796" s="41"/>
      <c r="E796" s="149"/>
      <c r="F796" s="149"/>
      <c r="G796" s="149"/>
      <c r="H796" s="149"/>
      <c r="I796" s="149"/>
      <c r="J796" s="149"/>
      <c r="K796" s="41"/>
      <c r="L796" s="41"/>
      <c r="M796" s="65"/>
      <c r="N796" s="41"/>
      <c r="O796" s="65"/>
      <c r="P796" s="41"/>
      <c r="Q796" s="41"/>
      <c r="R796" s="41"/>
      <c r="S796" s="41"/>
      <c r="T796" s="41"/>
      <c r="U796" s="41"/>
      <c r="V796" s="41"/>
      <c r="W796" s="41"/>
      <c r="X796" s="41"/>
      <c r="Y796" s="41"/>
      <c r="Z796" s="41"/>
    </row>
    <row r="797" spans="1:26" ht="15.75" customHeight="1">
      <c r="A797" s="41"/>
      <c r="B797" s="41"/>
      <c r="C797" s="41"/>
      <c r="D797" s="41"/>
      <c r="E797" s="149"/>
      <c r="F797" s="149"/>
      <c r="G797" s="149"/>
      <c r="H797" s="149"/>
      <c r="I797" s="149"/>
      <c r="J797" s="149"/>
      <c r="K797" s="41"/>
      <c r="L797" s="41"/>
      <c r="M797" s="65"/>
      <c r="N797" s="41"/>
      <c r="O797" s="65"/>
      <c r="P797" s="41"/>
      <c r="Q797" s="41"/>
      <c r="R797" s="41"/>
      <c r="S797" s="41"/>
      <c r="T797" s="41"/>
      <c r="U797" s="41"/>
      <c r="V797" s="41"/>
      <c r="W797" s="41"/>
      <c r="X797" s="41"/>
      <c r="Y797" s="41"/>
      <c r="Z797" s="41"/>
    </row>
    <row r="798" spans="1:26" ht="15.75" customHeight="1">
      <c r="A798" s="41"/>
      <c r="B798" s="41"/>
      <c r="C798" s="41"/>
      <c r="D798" s="41"/>
      <c r="E798" s="149"/>
      <c r="F798" s="149"/>
      <c r="G798" s="149"/>
      <c r="H798" s="149"/>
      <c r="I798" s="149"/>
      <c r="J798" s="149"/>
      <c r="K798" s="41"/>
      <c r="L798" s="41"/>
      <c r="M798" s="65"/>
      <c r="N798" s="41"/>
      <c r="O798" s="65"/>
      <c r="P798" s="41"/>
      <c r="Q798" s="41"/>
      <c r="R798" s="41"/>
      <c r="S798" s="41"/>
      <c r="T798" s="41"/>
      <c r="U798" s="41"/>
      <c r="V798" s="41"/>
      <c r="W798" s="41"/>
      <c r="X798" s="41"/>
      <c r="Y798" s="41"/>
      <c r="Z798" s="41"/>
    </row>
    <row r="799" spans="1:26" ht="15.75" customHeight="1">
      <c r="A799" s="41"/>
      <c r="B799" s="41"/>
      <c r="C799" s="41"/>
      <c r="D799" s="41"/>
      <c r="E799" s="149"/>
      <c r="F799" s="149"/>
      <c r="G799" s="149"/>
      <c r="H799" s="149"/>
      <c r="I799" s="149"/>
      <c r="J799" s="149"/>
      <c r="K799" s="41"/>
      <c r="L799" s="41"/>
      <c r="M799" s="65"/>
      <c r="N799" s="41"/>
      <c r="O799" s="65"/>
      <c r="P799" s="41"/>
      <c r="Q799" s="41"/>
      <c r="R799" s="41"/>
      <c r="S799" s="41"/>
      <c r="T799" s="41"/>
      <c r="U799" s="41"/>
      <c r="V799" s="41"/>
      <c r="W799" s="41"/>
      <c r="X799" s="41"/>
      <c r="Y799" s="41"/>
      <c r="Z799" s="41"/>
    </row>
    <row r="800" spans="1:26" ht="15.75" customHeight="1">
      <c r="A800" s="41"/>
      <c r="B800" s="41"/>
      <c r="C800" s="41"/>
      <c r="D800" s="41"/>
      <c r="E800" s="149"/>
      <c r="F800" s="149"/>
      <c r="G800" s="149"/>
      <c r="H800" s="149"/>
      <c r="I800" s="149"/>
      <c r="J800" s="149"/>
      <c r="K800" s="41"/>
      <c r="L800" s="41"/>
      <c r="M800" s="65"/>
      <c r="N800" s="41"/>
      <c r="O800" s="65"/>
      <c r="P800" s="41"/>
      <c r="Q800" s="41"/>
      <c r="R800" s="41"/>
      <c r="S800" s="41"/>
      <c r="T800" s="41"/>
      <c r="U800" s="41"/>
      <c r="V800" s="41"/>
      <c r="W800" s="41"/>
      <c r="X800" s="41"/>
      <c r="Y800" s="41"/>
      <c r="Z800" s="41"/>
    </row>
    <row r="801" spans="1:26" ht="15.75" customHeight="1">
      <c r="A801" s="41"/>
      <c r="B801" s="41"/>
      <c r="C801" s="41"/>
      <c r="D801" s="41"/>
      <c r="E801" s="149"/>
      <c r="F801" s="149"/>
      <c r="G801" s="149"/>
      <c r="H801" s="149"/>
      <c r="I801" s="149"/>
      <c r="J801" s="149"/>
      <c r="K801" s="41"/>
      <c r="L801" s="41"/>
      <c r="M801" s="65"/>
      <c r="N801" s="41"/>
      <c r="O801" s="65"/>
      <c r="P801" s="41"/>
      <c r="Q801" s="41"/>
      <c r="R801" s="41"/>
      <c r="S801" s="41"/>
      <c r="T801" s="41"/>
      <c r="U801" s="41"/>
      <c r="V801" s="41"/>
      <c r="W801" s="41"/>
      <c r="X801" s="41"/>
      <c r="Y801" s="41"/>
      <c r="Z801" s="41"/>
    </row>
    <row r="802" spans="1:26" ht="15.75" customHeight="1">
      <c r="A802" s="41"/>
      <c r="B802" s="41"/>
      <c r="C802" s="41"/>
      <c r="D802" s="41"/>
      <c r="E802" s="149"/>
      <c r="F802" s="149"/>
      <c r="G802" s="149"/>
      <c r="H802" s="149"/>
      <c r="I802" s="149"/>
      <c r="J802" s="149"/>
      <c r="K802" s="41"/>
      <c r="L802" s="41"/>
      <c r="M802" s="65"/>
      <c r="N802" s="41"/>
      <c r="O802" s="65"/>
      <c r="P802" s="41"/>
      <c r="Q802" s="41"/>
      <c r="R802" s="41"/>
      <c r="S802" s="41"/>
      <c r="T802" s="41"/>
      <c r="U802" s="41"/>
      <c r="V802" s="41"/>
      <c r="W802" s="41"/>
      <c r="X802" s="41"/>
      <c r="Y802" s="41"/>
      <c r="Z802" s="41"/>
    </row>
    <row r="803" spans="1:26" ht="15.75" customHeight="1">
      <c r="A803" s="41"/>
      <c r="B803" s="41"/>
      <c r="C803" s="41"/>
      <c r="D803" s="41"/>
      <c r="E803" s="149"/>
      <c r="F803" s="149"/>
      <c r="G803" s="149"/>
      <c r="H803" s="149"/>
      <c r="I803" s="149"/>
      <c r="J803" s="149"/>
      <c r="K803" s="41"/>
      <c r="L803" s="41"/>
      <c r="M803" s="65"/>
      <c r="N803" s="41"/>
      <c r="O803" s="65"/>
      <c r="P803" s="41"/>
      <c r="Q803" s="41"/>
      <c r="R803" s="41"/>
      <c r="S803" s="41"/>
      <c r="T803" s="41"/>
      <c r="U803" s="41"/>
      <c r="V803" s="41"/>
      <c r="W803" s="41"/>
      <c r="X803" s="41"/>
      <c r="Y803" s="41"/>
      <c r="Z803" s="41"/>
    </row>
    <row r="804" spans="1:26" ht="15.75" customHeight="1">
      <c r="A804" s="41"/>
      <c r="B804" s="41"/>
      <c r="C804" s="41"/>
      <c r="D804" s="41"/>
      <c r="E804" s="149"/>
      <c r="F804" s="149"/>
      <c r="G804" s="149"/>
      <c r="H804" s="149"/>
      <c r="I804" s="149"/>
      <c r="J804" s="149"/>
      <c r="K804" s="41"/>
      <c r="L804" s="41"/>
      <c r="M804" s="65"/>
      <c r="N804" s="41"/>
      <c r="O804" s="65"/>
      <c r="P804" s="41"/>
      <c r="Q804" s="41"/>
      <c r="R804" s="41"/>
      <c r="S804" s="41"/>
      <c r="T804" s="41"/>
      <c r="U804" s="41"/>
      <c r="V804" s="41"/>
      <c r="W804" s="41"/>
      <c r="X804" s="41"/>
      <c r="Y804" s="41"/>
      <c r="Z804" s="41"/>
    </row>
    <row r="805" spans="1:26" ht="15.75" customHeight="1">
      <c r="A805" s="41"/>
      <c r="B805" s="41"/>
      <c r="C805" s="41"/>
      <c r="D805" s="41"/>
      <c r="E805" s="149"/>
      <c r="F805" s="149"/>
      <c r="G805" s="149"/>
      <c r="H805" s="149"/>
      <c r="I805" s="149"/>
      <c r="J805" s="149"/>
      <c r="K805" s="41"/>
      <c r="L805" s="41"/>
      <c r="M805" s="65"/>
      <c r="N805" s="41"/>
      <c r="O805" s="65"/>
      <c r="P805" s="41"/>
      <c r="Q805" s="41"/>
      <c r="R805" s="41"/>
      <c r="S805" s="41"/>
      <c r="T805" s="41"/>
      <c r="U805" s="41"/>
      <c r="V805" s="41"/>
      <c r="W805" s="41"/>
      <c r="X805" s="41"/>
      <c r="Y805" s="41"/>
      <c r="Z805" s="41"/>
    </row>
    <row r="806" spans="1:26" ht="15.75" customHeight="1">
      <c r="A806" s="41"/>
      <c r="B806" s="41"/>
      <c r="C806" s="41"/>
      <c r="D806" s="41"/>
      <c r="E806" s="149"/>
      <c r="F806" s="149"/>
      <c r="G806" s="149"/>
      <c r="H806" s="149"/>
      <c r="I806" s="149"/>
      <c r="J806" s="149"/>
      <c r="K806" s="41"/>
      <c r="L806" s="41"/>
      <c r="M806" s="65"/>
      <c r="N806" s="41"/>
      <c r="O806" s="65"/>
      <c r="P806" s="41"/>
      <c r="Q806" s="41"/>
      <c r="R806" s="41"/>
      <c r="S806" s="41"/>
      <c r="T806" s="41"/>
      <c r="U806" s="41"/>
      <c r="V806" s="41"/>
      <c r="W806" s="41"/>
      <c r="X806" s="41"/>
      <c r="Y806" s="41"/>
      <c r="Z806" s="41"/>
    </row>
    <row r="807" spans="1:26" ht="15.75" customHeight="1">
      <c r="A807" s="41"/>
      <c r="B807" s="41"/>
      <c r="C807" s="41"/>
      <c r="D807" s="41"/>
      <c r="E807" s="149"/>
      <c r="F807" s="149"/>
      <c r="G807" s="149"/>
      <c r="H807" s="149"/>
      <c r="I807" s="149"/>
      <c r="J807" s="149"/>
      <c r="K807" s="41"/>
      <c r="L807" s="41"/>
      <c r="M807" s="65"/>
      <c r="N807" s="41"/>
      <c r="O807" s="65"/>
      <c r="P807" s="41"/>
      <c r="Q807" s="41"/>
      <c r="R807" s="41"/>
      <c r="S807" s="41"/>
      <c r="T807" s="41"/>
      <c r="U807" s="41"/>
      <c r="V807" s="41"/>
      <c r="W807" s="41"/>
      <c r="X807" s="41"/>
      <c r="Y807" s="41"/>
      <c r="Z807" s="41"/>
    </row>
    <row r="808" spans="1:26" ht="15.75" customHeight="1">
      <c r="A808" s="41"/>
      <c r="B808" s="41"/>
      <c r="C808" s="41"/>
      <c r="D808" s="41"/>
      <c r="E808" s="149"/>
      <c r="F808" s="149"/>
      <c r="G808" s="149"/>
      <c r="H808" s="149"/>
      <c r="I808" s="149"/>
      <c r="J808" s="149"/>
      <c r="K808" s="41"/>
      <c r="L808" s="41"/>
      <c r="M808" s="65"/>
      <c r="N808" s="41"/>
      <c r="O808" s="65"/>
      <c r="P808" s="41"/>
      <c r="Q808" s="41"/>
      <c r="R808" s="41"/>
      <c r="S808" s="41"/>
      <c r="T808" s="41"/>
      <c r="U808" s="41"/>
      <c r="V808" s="41"/>
      <c r="W808" s="41"/>
      <c r="X808" s="41"/>
      <c r="Y808" s="41"/>
      <c r="Z808" s="41"/>
    </row>
    <row r="809" spans="1:26" ht="15.75" customHeight="1">
      <c r="A809" s="41"/>
      <c r="B809" s="41"/>
      <c r="C809" s="41"/>
      <c r="D809" s="41"/>
      <c r="E809" s="149"/>
      <c r="F809" s="149"/>
      <c r="G809" s="149"/>
      <c r="H809" s="149"/>
      <c r="I809" s="149"/>
      <c r="J809" s="149"/>
      <c r="K809" s="41"/>
      <c r="L809" s="41"/>
      <c r="M809" s="65"/>
      <c r="N809" s="41"/>
      <c r="O809" s="65"/>
      <c r="P809" s="41"/>
      <c r="Q809" s="41"/>
      <c r="R809" s="41"/>
      <c r="S809" s="41"/>
      <c r="T809" s="41"/>
      <c r="U809" s="41"/>
      <c r="V809" s="41"/>
      <c r="W809" s="41"/>
      <c r="X809" s="41"/>
      <c r="Y809" s="41"/>
      <c r="Z809" s="41"/>
    </row>
    <row r="810" spans="1:26" ht="15.75" customHeight="1">
      <c r="A810" s="41"/>
      <c r="B810" s="41"/>
      <c r="C810" s="41"/>
      <c r="D810" s="41"/>
      <c r="E810" s="149"/>
      <c r="F810" s="149"/>
      <c r="G810" s="149"/>
      <c r="H810" s="149"/>
      <c r="I810" s="149"/>
      <c r="J810" s="149"/>
      <c r="K810" s="41"/>
      <c r="L810" s="41"/>
      <c r="M810" s="65"/>
      <c r="N810" s="41"/>
      <c r="O810" s="65"/>
      <c r="P810" s="41"/>
      <c r="Q810" s="41"/>
      <c r="R810" s="41"/>
      <c r="S810" s="41"/>
      <c r="T810" s="41"/>
      <c r="U810" s="41"/>
      <c r="V810" s="41"/>
      <c r="W810" s="41"/>
      <c r="X810" s="41"/>
      <c r="Y810" s="41"/>
      <c r="Z810" s="41"/>
    </row>
    <row r="811" spans="1:26" ht="15.75" customHeight="1">
      <c r="A811" s="41"/>
      <c r="B811" s="41"/>
      <c r="C811" s="41"/>
      <c r="D811" s="41"/>
      <c r="E811" s="149"/>
      <c r="F811" s="149"/>
      <c r="G811" s="149"/>
      <c r="H811" s="149"/>
      <c r="I811" s="149"/>
      <c r="J811" s="149"/>
      <c r="K811" s="41"/>
      <c r="L811" s="41"/>
      <c r="M811" s="65"/>
      <c r="N811" s="41"/>
      <c r="O811" s="65"/>
      <c r="P811" s="41"/>
      <c r="Q811" s="41"/>
      <c r="R811" s="41"/>
      <c r="S811" s="41"/>
      <c r="T811" s="41"/>
      <c r="U811" s="41"/>
      <c r="V811" s="41"/>
      <c r="W811" s="41"/>
      <c r="X811" s="41"/>
      <c r="Y811" s="41"/>
      <c r="Z811" s="41"/>
    </row>
    <row r="812" spans="1:26" ht="15.75" customHeight="1">
      <c r="A812" s="41"/>
      <c r="B812" s="41"/>
      <c r="C812" s="41"/>
      <c r="D812" s="41"/>
      <c r="E812" s="149"/>
      <c r="F812" s="149"/>
      <c r="G812" s="149"/>
      <c r="H812" s="149"/>
      <c r="I812" s="149"/>
      <c r="J812" s="149"/>
      <c r="K812" s="41"/>
      <c r="L812" s="41"/>
      <c r="M812" s="65"/>
      <c r="N812" s="41"/>
      <c r="O812" s="65"/>
      <c r="P812" s="41"/>
      <c r="Q812" s="41"/>
      <c r="R812" s="41"/>
      <c r="S812" s="41"/>
      <c r="T812" s="41"/>
      <c r="U812" s="41"/>
      <c r="V812" s="41"/>
      <c r="W812" s="41"/>
      <c r="X812" s="41"/>
      <c r="Y812" s="41"/>
      <c r="Z812" s="41"/>
    </row>
    <row r="813" spans="1:26" ht="15.75" customHeight="1">
      <c r="A813" s="41"/>
      <c r="B813" s="41"/>
      <c r="C813" s="41"/>
      <c r="D813" s="41"/>
      <c r="E813" s="149"/>
      <c r="F813" s="149"/>
      <c r="G813" s="149"/>
      <c r="H813" s="149"/>
      <c r="I813" s="149"/>
      <c r="J813" s="149"/>
      <c r="K813" s="41"/>
      <c r="L813" s="41"/>
      <c r="M813" s="65"/>
      <c r="N813" s="41"/>
      <c r="O813" s="65"/>
      <c r="P813" s="41"/>
      <c r="Q813" s="41"/>
      <c r="R813" s="41"/>
      <c r="S813" s="41"/>
      <c r="T813" s="41"/>
      <c r="U813" s="41"/>
      <c r="V813" s="41"/>
      <c r="W813" s="41"/>
      <c r="X813" s="41"/>
      <c r="Y813" s="41"/>
      <c r="Z813" s="41"/>
    </row>
    <row r="814" spans="1:26" ht="15.75" customHeight="1">
      <c r="A814" s="41"/>
      <c r="B814" s="41"/>
      <c r="C814" s="41"/>
      <c r="D814" s="41"/>
      <c r="E814" s="149"/>
      <c r="F814" s="149"/>
      <c r="G814" s="149"/>
      <c r="H814" s="149"/>
      <c r="I814" s="149"/>
      <c r="J814" s="149"/>
      <c r="K814" s="41"/>
      <c r="L814" s="41"/>
      <c r="M814" s="65"/>
      <c r="N814" s="41"/>
      <c r="O814" s="65"/>
      <c r="P814" s="41"/>
      <c r="Q814" s="41"/>
      <c r="R814" s="41"/>
      <c r="S814" s="41"/>
      <c r="T814" s="41"/>
      <c r="U814" s="41"/>
      <c r="V814" s="41"/>
      <c r="W814" s="41"/>
      <c r="X814" s="41"/>
      <c r="Y814" s="41"/>
      <c r="Z814" s="41"/>
    </row>
    <row r="815" spans="1:26" ht="15.75" customHeight="1">
      <c r="A815" s="41"/>
      <c r="B815" s="41"/>
      <c r="C815" s="41"/>
      <c r="D815" s="41"/>
      <c r="E815" s="149"/>
      <c r="F815" s="149"/>
      <c r="G815" s="149"/>
      <c r="H815" s="149"/>
      <c r="I815" s="149"/>
      <c r="J815" s="149"/>
      <c r="K815" s="41"/>
      <c r="L815" s="41"/>
      <c r="M815" s="65"/>
      <c r="N815" s="41"/>
      <c r="O815" s="65"/>
      <c r="P815" s="41"/>
      <c r="Q815" s="41"/>
      <c r="R815" s="41"/>
      <c r="S815" s="41"/>
      <c r="T815" s="41"/>
      <c r="U815" s="41"/>
      <c r="V815" s="41"/>
      <c r="W815" s="41"/>
      <c r="X815" s="41"/>
      <c r="Y815" s="41"/>
      <c r="Z815" s="41"/>
    </row>
    <row r="816" spans="1:26" ht="15.75" customHeight="1">
      <c r="A816" s="41"/>
      <c r="B816" s="41"/>
      <c r="C816" s="41"/>
      <c r="D816" s="41"/>
      <c r="E816" s="149"/>
      <c r="F816" s="149"/>
      <c r="G816" s="149"/>
      <c r="H816" s="149"/>
      <c r="I816" s="149"/>
      <c r="J816" s="149"/>
      <c r="K816" s="41"/>
      <c r="L816" s="41"/>
      <c r="M816" s="65"/>
      <c r="N816" s="41"/>
      <c r="O816" s="65"/>
      <c r="P816" s="41"/>
      <c r="Q816" s="41"/>
      <c r="R816" s="41"/>
      <c r="S816" s="41"/>
      <c r="T816" s="41"/>
      <c r="U816" s="41"/>
      <c r="V816" s="41"/>
      <c r="W816" s="41"/>
      <c r="X816" s="41"/>
      <c r="Y816" s="41"/>
      <c r="Z816" s="41"/>
    </row>
    <row r="817" spans="1:26" ht="15.75" customHeight="1">
      <c r="A817" s="41"/>
      <c r="B817" s="41"/>
      <c r="C817" s="41"/>
      <c r="D817" s="41"/>
      <c r="E817" s="149"/>
      <c r="F817" s="149"/>
      <c r="G817" s="149"/>
      <c r="H817" s="149"/>
      <c r="I817" s="149"/>
      <c r="J817" s="149"/>
      <c r="K817" s="41"/>
      <c r="L817" s="41"/>
      <c r="M817" s="65"/>
      <c r="N817" s="41"/>
      <c r="O817" s="65"/>
      <c r="P817" s="41"/>
      <c r="Q817" s="41"/>
      <c r="R817" s="41"/>
      <c r="S817" s="41"/>
      <c r="T817" s="41"/>
      <c r="U817" s="41"/>
      <c r="V817" s="41"/>
      <c r="W817" s="41"/>
      <c r="X817" s="41"/>
      <c r="Y817" s="41"/>
      <c r="Z817" s="41"/>
    </row>
    <row r="818" spans="1:26" ht="15.75" customHeight="1">
      <c r="A818" s="41"/>
      <c r="B818" s="41"/>
      <c r="C818" s="41"/>
      <c r="D818" s="41"/>
      <c r="E818" s="149"/>
      <c r="F818" s="149"/>
      <c r="G818" s="149"/>
      <c r="H818" s="149"/>
      <c r="I818" s="149"/>
      <c r="J818" s="149"/>
      <c r="K818" s="41"/>
      <c r="L818" s="41"/>
      <c r="M818" s="65"/>
      <c r="N818" s="41"/>
      <c r="O818" s="65"/>
      <c r="P818" s="41"/>
      <c r="Q818" s="41"/>
      <c r="R818" s="41"/>
      <c r="S818" s="41"/>
      <c r="T818" s="41"/>
      <c r="U818" s="41"/>
      <c r="V818" s="41"/>
      <c r="W818" s="41"/>
      <c r="X818" s="41"/>
      <c r="Y818" s="41"/>
      <c r="Z818" s="41"/>
    </row>
    <row r="819" spans="1:26" ht="15.75" customHeight="1">
      <c r="A819" s="41"/>
      <c r="B819" s="41"/>
      <c r="C819" s="41"/>
      <c r="D819" s="41"/>
      <c r="E819" s="149"/>
      <c r="F819" s="149"/>
      <c r="G819" s="149"/>
      <c r="H819" s="149"/>
      <c r="I819" s="149"/>
      <c r="J819" s="149"/>
      <c r="K819" s="41"/>
      <c r="L819" s="41"/>
      <c r="M819" s="65"/>
      <c r="N819" s="41"/>
      <c r="O819" s="65"/>
      <c r="P819" s="41"/>
      <c r="Q819" s="41"/>
      <c r="R819" s="41"/>
      <c r="S819" s="41"/>
      <c r="T819" s="41"/>
      <c r="U819" s="41"/>
      <c r="V819" s="41"/>
      <c r="W819" s="41"/>
      <c r="X819" s="41"/>
      <c r="Y819" s="41"/>
      <c r="Z819" s="41"/>
    </row>
    <row r="820" spans="1:26" ht="15.75" customHeight="1">
      <c r="A820" s="41"/>
      <c r="B820" s="41"/>
      <c r="C820" s="41"/>
      <c r="D820" s="41"/>
      <c r="E820" s="149"/>
      <c r="F820" s="149"/>
      <c r="G820" s="149"/>
      <c r="H820" s="149"/>
      <c r="I820" s="149"/>
      <c r="J820" s="149"/>
      <c r="K820" s="41"/>
      <c r="L820" s="41"/>
      <c r="M820" s="65"/>
      <c r="N820" s="41"/>
      <c r="O820" s="65"/>
      <c r="P820" s="41"/>
      <c r="Q820" s="41"/>
      <c r="R820" s="41"/>
      <c r="S820" s="41"/>
      <c r="T820" s="41"/>
      <c r="U820" s="41"/>
      <c r="V820" s="41"/>
      <c r="W820" s="41"/>
      <c r="X820" s="41"/>
      <c r="Y820" s="41"/>
      <c r="Z820" s="41"/>
    </row>
    <row r="821" spans="1:26" ht="15.75" customHeight="1">
      <c r="A821" s="41"/>
      <c r="B821" s="41"/>
      <c r="C821" s="41"/>
      <c r="D821" s="41"/>
      <c r="E821" s="149"/>
      <c r="F821" s="149"/>
      <c r="G821" s="149"/>
      <c r="H821" s="149"/>
      <c r="I821" s="149"/>
      <c r="J821" s="149"/>
      <c r="K821" s="41"/>
      <c r="L821" s="41"/>
      <c r="M821" s="65"/>
      <c r="N821" s="41"/>
      <c r="O821" s="65"/>
      <c r="P821" s="41"/>
      <c r="Q821" s="41"/>
      <c r="R821" s="41"/>
      <c r="S821" s="41"/>
      <c r="T821" s="41"/>
      <c r="U821" s="41"/>
      <c r="V821" s="41"/>
      <c r="W821" s="41"/>
      <c r="X821" s="41"/>
      <c r="Y821" s="41"/>
      <c r="Z821" s="41"/>
    </row>
    <row r="822" spans="1:26" ht="15.75" customHeight="1">
      <c r="A822" s="41"/>
      <c r="B822" s="41"/>
      <c r="C822" s="41"/>
      <c r="D822" s="41"/>
      <c r="E822" s="149"/>
      <c r="F822" s="149"/>
      <c r="G822" s="149"/>
      <c r="H822" s="149"/>
      <c r="I822" s="149"/>
      <c r="J822" s="149"/>
      <c r="K822" s="41"/>
      <c r="L822" s="41"/>
      <c r="M822" s="65"/>
      <c r="N822" s="41"/>
      <c r="O822" s="65"/>
      <c r="P822" s="41"/>
      <c r="Q822" s="41"/>
      <c r="R822" s="41"/>
      <c r="S822" s="41"/>
      <c r="T822" s="41"/>
      <c r="U822" s="41"/>
      <c r="V822" s="41"/>
      <c r="W822" s="41"/>
      <c r="X822" s="41"/>
      <c r="Y822" s="41"/>
      <c r="Z822" s="41"/>
    </row>
    <row r="823" spans="1:26" ht="15.75" customHeight="1">
      <c r="A823" s="41"/>
      <c r="B823" s="41"/>
      <c r="C823" s="41"/>
      <c r="D823" s="41"/>
      <c r="E823" s="149"/>
      <c r="F823" s="149"/>
      <c r="G823" s="149"/>
      <c r="H823" s="149"/>
      <c r="I823" s="149"/>
      <c r="J823" s="149"/>
      <c r="K823" s="41"/>
      <c r="L823" s="41"/>
      <c r="M823" s="65"/>
      <c r="N823" s="41"/>
      <c r="O823" s="65"/>
      <c r="P823" s="41"/>
      <c r="Q823" s="41"/>
      <c r="R823" s="41"/>
      <c r="S823" s="41"/>
      <c r="T823" s="41"/>
      <c r="U823" s="41"/>
      <c r="V823" s="41"/>
      <c r="W823" s="41"/>
      <c r="X823" s="41"/>
      <c r="Y823" s="41"/>
      <c r="Z823" s="41"/>
    </row>
    <row r="824" spans="1:26" ht="15.75" customHeight="1">
      <c r="A824" s="41"/>
      <c r="B824" s="41"/>
      <c r="C824" s="41"/>
      <c r="D824" s="41"/>
      <c r="E824" s="149"/>
      <c r="F824" s="149"/>
      <c r="G824" s="149"/>
      <c r="H824" s="149"/>
      <c r="I824" s="149"/>
      <c r="J824" s="149"/>
      <c r="K824" s="41"/>
      <c r="L824" s="41"/>
      <c r="M824" s="65"/>
      <c r="N824" s="41"/>
      <c r="O824" s="65"/>
      <c r="P824" s="41"/>
      <c r="Q824" s="41"/>
      <c r="R824" s="41"/>
      <c r="S824" s="41"/>
      <c r="T824" s="41"/>
      <c r="U824" s="41"/>
      <c r="V824" s="41"/>
      <c r="W824" s="41"/>
      <c r="X824" s="41"/>
      <c r="Y824" s="41"/>
      <c r="Z824" s="41"/>
    </row>
    <row r="825" spans="1:26" ht="15.75" customHeight="1">
      <c r="A825" s="41"/>
      <c r="B825" s="41"/>
      <c r="C825" s="41"/>
      <c r="D825" s="41"/>
      <c r="E825" s="149"/>
      <c r="F825" s="149"/>
      <c r="G825" s="149"/>
      <c r="H825" s="149"/>
      <c r="I825" s="149"/>
      <c r="J825" s="149"/>
      <c r="K825" s="41"/>
      <c r="L825" s="41"/>
      <c r="M825" s="65"/>
      <c r="N825" s="41"/>
      <c r="O825" s="65"/>
      <c r="P825" s="41"/>
      <c r="Q825" s="41"/>
      <c r="R825" s="41"/>
      <c r="S825" s="41"/>
      <c r="T825" s="41"/>
      <c r="U825" s="41"/>
      <c r="V825" s="41"/>
      <c r="W825" s="41"/>
      <c r="X825" s="41"/>
      <c r="Y825" s="41"/>
      <c r="Z825" s="41"/>
    </row>
    <row r="826" spans="1:26" ht="15.75" customHeight="1">
      <c r="A826" s="41"/>
      <c r="B826" s="41"/>
      <c r="C826" s="41"/>
      <c r="D826" s="41"/>
      <c r="E826" s="149"/>
      <c r="F826" s="149"/>
      <c r="G826" s="149"/>
      <c r="H826" s="149"/>
      <c r="I826" s="149"/>
      <c r="J826" s="149"/>
      <c r="K826" s="41"/>
      <c r="L826" s="41"/>
      <c r="M826" s="65"/>
      <c r="N826" s="41"/>
      <c r="O826" s="65"/>
      <c r="P826" s="41"/>
      <c r="Q826" s="41"/>
      <c r="R826" s="41"/>
      <c r="S826" s="41"/>
      <c r="T826" s="41"/>
      <c r="U826" s="41"/>
      <c r="V826" s="41"/>
      <c r="W826" s="41"/>
      <c r="X826" s="41"/>
      <c r="Y826" s="41"/>
      <c r="Z826" s="41"/>
    </row>
    <row r="827" spans="1:26" ht="15.75" customHeight="1">
      <c r="A827" s="41"/>
      <c r="B827" s="41"/>
      <c r="C827" s="41"/>
      <c r="D827" s="41"/>
      <c r="E827" s="149"/>
      <c r="F827" s="149"/>
      <c r="G827" s="149"/>
      <c r="H827" s="149"/>
      <c r="I827" s="149"/>
      <c r="J827" s="149"/>
      <c r="K827" s="41"/>
      <c r="L827" s="41"/>
      <c r="M827" s="65"/>
      <c r="N827" s="41"/>
      <c r="O827" s="65"/>
      <c r="P827" s="41"/>
      <c r="Q827" s="41"/>
      <c r="R827" s="41"/>
      <c r="S827" s="41"/>
      <c r="T827" s="41"/>
      <c r="U827" s="41"/>
      <c r="V827" s="41"/>
      <c r="W827" s="41"/>
      <c r="X827" s="41"/>
      <c r="Y827" s="41"/>
      <c r="Z827" s="41"/>
    </row>
    <row r="828" spans="1:26" ht="15.75" customHeight="1">
      <c r="A828" s="41"/>
      <c r="B828" s="41"/>
      <c r="C828" s="41"/>
      <c r="D828" s="41"/>
      <c r="E828" s="149"/>
      <c r="F828" s="149"/>
      <c r="G828" s="149"/>
      <c r="H828" s="149"/>
      <c r="I828" s="149"/>
      <c r="J828" s="149"/>
      <c r="K828" s="41"/>
      <c r="L828" s="41"/>
      <c r="M828" s="65"/>
      <c r="N828" s="41"/>
      <c r="O828" s="65"/>
      <c r="P828" s="41"/>
      <c r="Q828" s="41"/>
      <c r="R828" s="41"/>
      <c r="S828" s="41"/>
      <c r="T828" s="41"/>
      <c r="U828" s="41"/>
      <c r="V828" s="41"/>
      <c r="W828" s="41"/>
      <c r="X828" s="41"/>
      <c r="Y828" s="41"/>
      <c r="Z828" s="41"/>
    </row>
    <row r="829" spans="1:26" ht="15.75" customHeight="1">
      <c r="A829" s="41"/>
      <c r="B829" s="41"/>
      <c r="C829" s="41"/>
      <c r="D829" s="41"/>
      <c r="E829" s="149"/>
      <c r="F829" s="149"/>
      <c r="G829" s="149"/>
      <c r="H829" s="149"/>
      <c r="I829" s="149"/>
      <c r="J829" s="149"/>
      <c r="K829" s="41"/>
      <c r="L829" s="41"/>
      <c r="M829" s="65"/>
      <c r="N829" s="41"/>
      <c r="O829" s="65"/>
      <c r="P829" s="41"/>
      <c r="Q829" s="41"/>
      <c r="R829" s="41"/>
      <c r="S829" s="41"/>
      <c r="T829" s="41"/>
      <c r="U829" s="41"/>
      <c r="V829" s="41"/>
      <c r="W829" s="41"/>
      <c r="X829" s="41"/>
      <c r="Y829" s="41"/>
      <c r="Z829" s="41"/>
    </row>
    <row r="830" spans="1:26" ht="15.75" customHeight="1">
      <c r="A830" s="41"/>
      <c r="B830" s="41"/>
      <c r="C830" s="41"/>
      <c r="D830" s="41"/>
      <c r="E830" s="149"/>
      <c r="F830" s="149"/>
      <c r="G830" s="149"/>
      <c r="H830" s="149"/>
      <c r="I830" s="149"/>
      <c r="J830" s="149"/>
      <c r="K830" s="41"/>
      <c r="L830" s="41"/>
      <c r="M830" s="65"/>
      <c r="N830" s="41"/>
      <c r="O830" s="65"/>
      <c r="P830" s="41"/>
      <c r="Q830" s="41"/>
      <c r="R830" s="41"/>
      <c r="S830" s="41"/>
      <c r="T830" s="41"/>
      <c r="U830" s="41"/>
      <c r="V830" s="41"/>
      <c r="W830" s="41"/>
      <c r="X830" s="41"/>
      <c r="Y830" s="41"/>
      <c r="Z830" s="41"/>
    </row>
    <row r="831" spans="1:26" ht="15.75" customHeight="1">
      <c r="A831" s="41"/>
      <c r="B831" s="41"/>
      <c r="C831" s="41"/>
      <c r="D831" s="41"/>
      <c r="E831" s="149"/>
      <c r="F831" s="149"/>
      <c r="G831" s="149"/>
      <c r="H831" s="149"/>
      <c r="I831" s="149"/>
      <c r="J831" s="149"/>
      <c r="K831" s="41"/>
      <c r="L831" s="41"/>
      <c r="M831" s="65"/>
      <c r="N831" s="41"/>
      <c r="O831" s="65"/>
      <c r="P831" s="41"/>
      <c r="Q831" s="41"/>
      <c r="R831" s="41"/>
      <c r="S831" s="41"/>
      <c r="T831" s="41"/>
      <c r="U831" s="41"/>
      <c r="V831" s="41"/>
      <c r="W831" s="41"/>
      <c r="X831" s="41"/>
      <c r="Y831" s="41"/>
      <c r="Z831" s="41"/>
    </row>
    <row r="832" spans="1:26" ht="15.75" customHeight="1">
      <c r="A832" s="41"/>
      <c r="B832" s="41"/>
      <c r="C832" s="41"/>
      <c r="D832" s="41"/>
      <c r="E832" s="149"/>
      <c r="F832" s="149"/>
      <c r="G832" s="149"/>
      <c r="H832" s="149"/>
      <c r="I832" s="149"/>
      <c r="J832" s="149"/>
      <c r="K832" s="41"/>
      <c r="L832" s="41"/>
      <c r="M832" s="65"/>
      <c r="N832" s="41"/>
      <c r="O832" s="65"/>
      <c r="P832" s="41"/>
      <c r="Q832" s="41"/>
      <c r="R832" s="41"/>
      <c r="S832" s="41"/>
      <c r="T832" s="41"/>
      <c r="U832" s="41"/>
      <c r="V832" s="41"/>
      <c r="W832" s="41"/>
      <c r="X832" s="41"/>
      <c r="Y832" s="41"/>
      <c r="Z832" s="41"/>
    </row>
    <row r="833" spans="1:26" ht="15.75" customHeight="1">
      <c r="A833" s="41"/>
      <c r="B833" s="41"/>
      <c r="C833" s="41"/>
      <c r="D833" s="41"/>
      <c r="E833" s="149"/>
      <c r="F833" s="149"/>
      <c r="G833" s="149"/>
      <c r="H833" s="149"/>
      <c r="I833" s="149"/>
      <c r="J833" s="149"/>
      <c r="K833" s="41"/>
      <c r="L833" s="41"/>
      <c r="M833" s="65"/>
      <c r="N833" s="41"/>
      <c r="O833" s="65"/>
      <c r="P833" s="41"/>
      <c r="Q833" s="41"/>
      <c r="R833" s="41"/>
      <c r="S833" s="41"/>
      <c r="T833" s="41"/>
      <c r="U833" s="41"/>
      <c r="V833" s="41"/>
      <c r="W833" s="41"/>
      <c r="X833" s="41"/>
      <c r="Y833" s="41"/>
      <c r="Z833" s="41"/>
    </row>
    <row r="834" spans="1:26" ht="15.75" customHeight="1">
      <c r="A834" s="41"/>
      <c r="B834" s="41"/>
      <c r="C834" s="41"/>
      <c r="D834" s="41"/>
      <c r="E834" s="149"/>
      <c r="F834" s="149"/>
      <c r="G834" s="149"/>
      <c r="H834" s="149"/>
      <c r="I834" s="149"/>
      <c r="J834" s="149"/>
      <c r="K834" s="41"/>
      <c r="L834" s="41"/>
      <c r="M834" s="65"/>
      <c r="N834" s="41"/>
      <c r="O834" s="65"/>
      <c r="P834" s="41"/>
      <c r="Q834" s="41"/>
      <c r="R834" s="41"/>
      <c r="S834" s="41"/>
      <c r="T834" s="41"/>
      <c r="U834" s="41"/>
      <c r="V834" s="41"/>
      <c r="W834" s="41"/>
      <c r="X834" s="41"/>
      <c r="Y834" s="41"/>
      <c r="Z834" s="41"/>
    </row>
    <row r="835" spans="1:26" ht="15.75" customHeight="1">
      <c r="A835" s="41"/>
      <c r="B835" s="41"/>
      <c r="C835" s="41"/>
      <c r="D835" s="41"/>
      <c r="E835" s="149"/>
      <c r="F835" s="149"/>
      <c r="G835" s="149"/>
      <c r="H835" s="149"/>
      <c r="I835" s="149"/>
      <c r="J835" s="149"/>
      <c r="K835" s="41"/>
      <c r="L835" s="41"/>
      <c r="M835" s="65"/>
      <c r="N835" s="41"/>
      <c r="O835" s="65"/>
      <c r="P835" s="41"/>
      <c r="Q835" s="41"/>
      <c r="R835" s="41"/>
      <c r="S835" s="41"/>
      <c r="T835" s="41"/>
      <c r="U835" s="41"/>
      <c r="V835" s="41"/>
      <c r="W835" s="41"/>
      <c r="X835" s="41"/>
      <c r="Y835" s="41"/>
      <c r="Z835" s="41"/>
    </row>
    <row r="836" spans="1:26" ht="15.75" customHeight="1">
      <c r="A836" s="41"/>
      <c r="B836" s="41"/>
      <c r="C836" s="41"/>
      <c r="D836" s="41"/>
      <c r="E836" s="149"/>
      <c r="F836" s="149"/>
      <c r="G836" s="149"/>
      <c r="H836" s="149"/>
      <c r="I836" s="149"/>
      <c r="J836" s="149"/>
      <c r="K836" s="41"/>
      <c r="L836" s="41"/>
      <c r="M836" s="65"/>
      <c r="N836" s="41"/>
      <c r="O836" s="65"/>
      <c r="P836" s="41"/>
      <c r="Q836" s="41"/>
      <c r="R836" s="41"/>
      <c r="S836" s="41"/>
      <c r="T836" s="41"/>
      <c r="U836" s="41"/>
      <c r="V836" s="41"/>
      <c r="W836" s="41"/>
      <c r="X836" s="41"/>
      <c r="Y836" s="41"/>
      <c r="Z836" s="41"/>
    </row>
    <row r="837" spans="1:26" ht="15.75" customHeight="1">
      <c r="A837" s="41"/>
      <c r="B837" s="41"/>
      <c r="C837" s="41"/>
      <c r="D837" s="41"/>
      <c r="E837" s="149"/>
      <c r="F837" s="149"/>
      <c r="G837" s="149"/>
      <c r="H837" s="149"/>
      <c r="I837" s="149"/>
      <c r="J837" s="149"/>
      <c r="K837" s="41"/>
      <c r="L837" s="41"/>
      <c r="M837" s="65"/>
      <c r="N837" s="41"/>
      <c r="O837" s="65"/>
      <c r="P837" s="41"/>
      <c r="Q837" s="41"/>
      <c r="R837" s="41"/>
      <c r="S837" s="41"/>
      <c r="T837" s="41"/>
      <c r="U837" s="41"/>
      <c r="V837" s="41"/>
      <c r="W837" s="41"/>
      <c r="X837" s="41"/>
      <c r="Y837" s="41"/>
      <c r="Z837" s="41"/>
    </row>
    <row r="838" spans="1:26" ht="15.75" customHeight="1">
      <c r="A838" s="41"/>
      <c r="B838" s="41"/>
      <c r="C838" s="41"/>
      <c r="D838" s="41"/>
      <c r="E838" s="149"/>
      <c r="F838" s="149"/>
      <c r="G838" s="149"/>
      <c r="H838" s="149"/>
      <c r="I838" s="149"/>
      <c r="J838" s="149"/>
      <c r="K838" s="41"/>
      <c r="L838" s="41"/>
      <c r="M838" s="65"/>
      <c r="N838" s="41"/>
      <c r="O838" s="65"/>
      <c r="P838" s="41"/>
      <c r="Q838" s="41"/>
      <c r="R838" s="41"/>
      <c r="S838" s="41"/>
      <c r="T838" s="41"/>
      <c r="U838" s="41"/>
      <c r="V838" s="41"/>
      <c r="W838" s="41"/>
      <c r="X838" s="41"/>
      <c r="Y838" s="41"/>
      <c r="Z838" s="41"/>
    </row>
    <row r="839" spans="1:26" ht="15.75" customHeight="1">
      <c r="A839" s="41"/>
      <c r="B839" s="41"/>
      <c r="C839" s="41"/>
      <c r="D839" s="41"/>
      <c r="E839" s="149"/>
      <c r="F839" s="149"/>
      <c r="G839" s="149"/>
      <c r="H839" s="149"/>
      <c r="I839" s="149"/>
      <c r="J839" s="149"/>
      <c r="K839" s="41"/>
      <c r="L839" s="41"/>
      <c r="M839" s="65"/>
      <c r="N839" s="41"/>
      <c r="O839" s="65"/>
      <c r="P839" s="41"/>
      <c r="Q839" s="41"/>
      <c r="R839" s="41"/>
      <c r="S839" s="41"/>
      <c r="T839" s="41"/>
      <c r="U839" s="41"/>
      <c r="V839" s="41"/>
      <c r="W839" s="41"/>
      <c r="X839" s="41"/>
      <c r="Y839" s="41"/>
      <c r="Z839" s="41"/>
    </row>
    <row r="840" spans="1:26" ht="15.75" customHeight="1">
      <c r="A840" s="41"/>
      <c r="B840" s="41"/>
      <c r="C840" s="41"/>
      <c r="D840" s="41"/>
      <c r="E840" s="149"/>
      <c r="F840" s="149"/>
      <c r="G840" s="149"/>
      <c r="H840" s="149"/>
      <c r="I840" s="149"/>
      <c r="J840" s="149"/>
      <c r="K840" s="41"/>
      <c r="L840" s="41"/>
      <c r="M840" s="65"/>
      <c r="N840" s="41"/>
      <c r="O840" s="65"/>
      <c r="P840" s="41"/>
      <c r="Q840" s="41"/>
      <c r="R840" s="41"/>
      <c r="S840" s="41"/>
      <c r="T840" s="41"/>
      <c r="U840" s="41"/>
      <c r="V840" s="41"/>
      <c r="W840" s="41"/>
      <c r="X840" s="41"/>
      <c r="Y840" s="41"/>
      <c r="Z840" s="41"/>
    </row>
    <row r="841" spans="1:26" ht="15.75" customHeight="1">
      <c r="A841" s="41"/>
      <c r="B841" s="41"/>
      <c r="C841" s="41"/>
      <c r="D841" s="41"/>
      <c r="E841" s="149"/>
      <c r="F841" s="149"/>
      <c r="G841" s="149"/>
      <c r="H841" s="149"/>
      <c r="I841" s="149"/>
      <c r="J841" s="149"/>
      <c r="K841" s="41"/>
      <c r="L841" s="41"/>
      <c r="M841" s="65"/>
      <c r="N841" s="41"/>
      <c r="O841" s="65"/>
      <c r="P841" s="41"/>
      <c r="Q841" s="41"/>
      <c r="R841" s="41"/>
      <c r="S841" s="41"/>
      <c r="T841" s="41"/>
      <c r="U841" s="41"/>
      <c r="V841" s="41"/>
      <c r="W841" s="41"/>
      <c r="X841" s="41"/>
      <c r="Y841" s="41"/>
      <c r="Z841" s="41"/>
    </row>
    <row r="842" spans="1:26" ht="15.75" customHeight="1">
      <c r="A842" s="41"/>
      <c r="B842" s="41"/>
      <c r="C842" s="41"/>
      <c r="D842" s="41"/>
      <c r="E842" s="149"/>
      <c r="F842" s="149"/>
      <c r="G842" s="149"/>
      <c r="H842" s="149"/>
      <c r="I842" s="149"/>
      <c r="J842" s="149"/>
      <c r="K842" s="41"/>
      <c r="L842" s="41"/>
      <c r="M842" s="65"/>
      <c r="N842" s="41"/>
      <c r="O842" s="65"/>
      <c r="P842" s="41"/>
      <c r="Q842" s="41"/>
      <c r="R842" s="41"/>
      <c r="S842" s="41"/>
      <c r="T842" s="41"/>
      <c r="U842" s="41"/>
      <c r="V842" s="41"/>
      <c r="W842" s="41"/>
      <c r="X842" s="41"/>
      <c r="Y842" s="41"/>
      <c r="Z842" s="41"/>
    </row>
    <row r="843" spans="1:26" ht="15.75" customHeight="1">
      <c r="A843" s="41"/>
      <c r="B843" s="41"/>
      <c r="C843" s="41"/>
      <c r="D843" s="41"/>
      <c r="E843" s="149"/>
      <c r="F843" s="149"/>
      <c r="G843" s="149"/>
      <c r="H843" s="149"/>
      <c r="I843" s="149"/>
      <c r="J843" s="149"/>
      <c r="K843" s="41"/>
      <c r="L843" s="41"/>
      <c r="M843" s="65"/>
      <c r="N843" s="41"/>
      <c r="O843" s="65"/>
      <c r="P843" s="41"/>
      <c r="Q843" s="41"/>
      <c r="R843" s="41"/>
      <c r="S843" s="41"/>
      <c r="T843" s="41"/>
      <c r="U843" s="41"/>
      <c r="V843" s="41"/>
      <c r="W843" s="41"/>
      <c r="X843" s="41"/>
      <c r="Y843" s="41"/>
      <c r="Z843" s="41"/>
    </row>
    <row r="844" spans="1:26" ht="15.75" customHeight="1">
      <c r="A844" s="41"/>
      <c r="B844" s="41"/>
      <c r="C844" s="41"/>
      <c r="D844" s="41"/>
      <c r="E844" s="149"/>
      <c r="F844" s="149"/>
      <c r="G844" s="149"/>
      <c r="H844" s="149"/>
      <c r="I844" s="149"/>
      <c r="J844" s="149"/>
      <c r="K844" s="41"/>
      <c r="L844" s="41"/>
      <c r="M844" s="65"/>
      <c r="N844" s="41"/>
      <c r="O844" s="65"/>
      <c r="P844" s="41"/>
      <c r="Q844" s="41"/>
      <c r="R844" s="41"/>
      <c r="S844" s="41"/>
      <c r="T844" s="41"/>
      <c r="U844" s="41"/>
      <c r="V844" s="41"/>
      <c r="W844" s="41"/>
      <c r="X844" s="41"/>
      <c r="Y844" s="41"/>
      <c r="Z844" s="41"/>
    </row>
    <row r="845" spans="1:26" ht="15.75" customHeight="1">
      <c r="A845" s="41"/>
      <c r="B845" s="41"/>
      <c r="C845" s="41"/>
      <c r="D845" s="41"/>
      <c r="E845" s="149"/>
      <c r="F845" s="149"/>
      <c r="G845" s="149"/>
      <c r="H845" s="149"/>
      <c r="I845" s="149"/>
      <c r="J845" s="149"/>
      <c r="K845" s="41"/>
      <c r="L845" s="41"/>
      <c r="M845" s="65"/>
      <c r="N845" s="41"/>
      <c r="O845" s="65"/>
      <c r="P845" s="41"/>
      <c r="Q845" s="41"/>
      <c r="R845" s="41"/>
      <c r="S845" s="41"/>
      <c r="T845" s="41"/>
      <c r="U845" s="41"/>
      <c r="V845" s="41"/>
      <c r="W845" s="41"/>
      <c r="X845" s="41"/>
      <c r="Y845" s="41"/>
      <c r="Z845" s="41"/>
    </row>
    <row r="846" spans="1:26" ht="15.75" customHeight="1">
      <c r="A846" s="41"/>
      <c r="B846" s="41"/>
      <c r="C846" s="41"/>
      <c r="D846" s="41"/>
      <c r="E846" s="149"/>
      <c r="F846" s="149"/>
      <c r="G846" s="149"/>
      <c r="H846" s="149"/>
      <c r="I846" s="149"/>
      <c r="J846" s="149"/>
      <c r="K846" s="41"/>
      <c r="L846" s="41"/>
      <c r="M846" s="65"/>
      <c r="N846" s="41"/>
      <c r="O846" s="65"/>
      <c r="P846" s="41"/>
      <c r="Q846" s="41"/>
      <c r="R846" s="41"/>
      <c r="S846" s="41"/>
      <c r="T846" s="41"/>
      <c r="U846" s="41"/>
      <c r="V846" s="41"/>
      <c r="W846" s="41"/>
      <c r="X846" s="41"/>
      <c r="Y846" s="41"/>
      <c r="Z846" s="41"/>
    </row>
    <row r="847" spans="1:26" ht="15.75" customHeight="1">
      <c r="A847" s="41"/>
      <c r="B847" s="41"/>
      <c r="C847" s="41"/>
      <c r="D847" s="41"/>
      <c r="E847" s="149"/>
      <c r="F847" s="149"/>
      <c r="G847" s="149"/>
      <c r="H847" s="149"/>
      <c r="I847" s="149"/>
      <c r="J847" s="149"/>
      <c r="K847" s="41"/>
      <c r="L847" s="41"/>
      <c r="M847" s="65"/>
      <c r="N847" s="41"/>
      <c r="O847" s="65"/>
      <c r="P847" s="41"/>
      <c r="Q847" s="41"/>
      <c r="R847" s="41"/>
      <c r="S847" s="41"/>
      <c r="T847" s="41"/>
      <c r="U847" s="41"/>
      <c r="V847" s="41"/>
      <c r="W847" s="41"/>
      <c r="X847" s="41"/>
      <c r="Y847" s="41"/>
      <c r="Z847" s="41"/>
    </row>
    <row r="848" spans="1:26" ht="15.75" customHeight="1">
      <c r="A848" s="41"/>
      <c r="B848" s="41"/>
      <c r="C848" s="41"/>
      <c r="D848" s="41"/>
      <c r="E848" s="149"/>
      <c r="F848" s="149"/>
      <c r="G848" s="149"/>
      <c r="H848" s="149"/>
      <c r="I848" s="149"/>
      <c r="J848" s="149"/>
      <c r="K848" s="41"/>
      <c r="L848" s="41"/>
      <c r="M848" s="65"/>
      <c r="N848" s="41"/>
      <c r="O848" s="65"/>
      <c r="P848" s="41"/>
      <c r="Q848" s="41"/>
      <c r="R848" s="41"/>
      <c r="S848" s="41"/>
      <c r="T848" s="41"/>
      <c r="U848" s="41"/>
      <c r="V848" s="41"/>
      <c r="W848" s="41"/>
      <c r="X848" s="41"/>
      <c r="Y848" s="41"/>
      <c r="Z848" s="41"/>
    </row>
    <row r="849" spans="1:26" ht="15.75" customHeight="1">
      <c r="A849" s="41"/>
      <c r="B849" s="41"/>
      <c r="C849" s="41"/>
      <c r="D849" s="41"/>
      <c r="E849" s="149"/>
      <c r="F849" s="149"/>
      <c r="G849" s="149"/>
      <c r="H849" s="149"/>
      <c r="I849" s="149"/>
      <c r="J849" s="149"/>
      <c r="K849" s="41"/>
      <c r="L849" s="41"/>
      <c r="M849" s="65"/>
      <c r="N849" s="41"/>
      <c r="O849" s="65"/>
      <c r="P849" s="41"/>
      <c r="Q849" s="41"/>
      <c r="R849" s="41"/>
      <c r="S849" s="41"/>
      <c r="T849" s="41"/>
      <c r="U849" s="41"/>
      <c r="V849" s="41"/>
      <c r="W849" s="41"/>
      <c r="X849" s="41"/>
      <c r="Y849" s="41"/>
      <c r="Z849" s="41"/>
    </row>
    <row r="850" spans="1:26" ht="15.75" customHeight="1">
      <c r="A850" s="41"/>
      <c r="B850" s="41"/>
      <c r="C850" s="41"/>
      <c r="D850" s="41"/>
      <c r="E850" s="149"/>
      <c r="F850" s="149"/>
      <c r="G850" s="149"/>
      <c r="H850" s="149"/>
      <c r="I850" s="149"/>
      <c r="J850" s="149"/>
      <c r="K850" s="41"/>
      <c r="L850" s="41"/>
      <c r="M850" s="65"/>
      <c r="N850" s="41"/>
      <c r="O850" s="65"/>
      <c r="P850" s="41"/>
      <c r="Q850" s="41"/>
      <c r="R850" s="41"/>
      <c r="S850" s="41"/>
      <c r="T850" s="41"/>
      <c r="U850" s="41"/>
      <c r="V850" s="41"/>
      <c r="W850" s="41"/>
      <c r="X850" s="41"/>
      <c r="Y850" s="41"/>
      <c r="Z850" s="41"/>
    </row>
    <row r="851" spans="1:26" ht="15.75" customHeight="1">
      <c r="A851" s="41"/>
      <c r="B851" s="41"/>
      <c r="C851" s="41"/>
      <c r="D851" s="41"/>
      <c r="E851" s="149"/>
      <c r="F851" s="149"/>
      <c r="G851" s="149"/>
      <c r="H851" s="149"/>
      <c r="I851" s="149"/>
      <c r="J851" s="149"/>
      <c r="K851" s="41"/>
      <c r="L851" s="41"/>
      <c r="M851" s="65"/>
      <c r="N851" s="41"/>
      <c r="O851" s="65"/>
      <c r="P851" s="41"/>
      <c r="Q851" s="41"/>
      <c r="R851" s="41"/>
      <c r="S851" s="41"/>
      <c r="T851" s="41"/>
      <c r="U851" s="41"/>
      <c r="V851" s="41"/>
      <c r="W851" s="41"/>
      <c r="X851" s="41"/>
      <c r="Y851" s="41"/>
      <c r="Z851" s="41"/>
    </row>
    <row r="852" spans="1:26" ht="15.75" customHeight="1">
      <c r="A852" s="41"/>
      <c r="B852" s="41"/>
      <c r="C852" s="41"/>
      <c r="D852" s="41"/>
      <c r="E852" s="149"/>
      <c r="F852" s="149"/>
      <c r="G852" s="149"/>
      <c r="H852" s="149"/>
      <c r="I852" s="149"/>
      <c r="J852" s="149"/>
      <c r="K852" s="41"/>
      <c r="L852" s="41"/>
      <c r="M852" s="65"/>
      <c r="N852" s="41"/>
      <c r="O852" s="65"/>
      <c r="P852" s="41"/>
      <c r="Q852" s="41"/>
      <c r="R852" s="41"/>
      <c r="S852" s="41"/>
      <c r="T852" s="41"/>
      <c r="U852" s="41"/>
      <c r="V852" s="41"/>
      <c r="W852" s="41"/>
      <c r="X852" s="41"/>
      <c r="Y852" s="41"/>
      <c r="Z852" s="41"/>
    </row>
    <row r="853" spans="1:26" ht="15.75" customHeight="1">
      <c r="A853" s="41"/>
      <c r="B853" s="41"/>
      <c r="C853" s="41"/>
      <c r="D853" s="41"/>
      <c r="E853" s="149"/>
      <c r="F853" s="149"/>
      <c r="G853" s="149"/>
      <c r="H853" s="149"/>
      <c r="I853" s="149"/>
      <c r="J853" s="149"/>
      <c r="K853" s="41"/>
      <c r="L853" s="41"/>
      <c r="M853" s="65"/>
      <c r="N853" s="41"/>
      <c r="O853" s="65"/>
      <c r="P853" s="41"/>
      <c r="Q853" s="41"/>
      <c r="R853" s="41"/>
      <c r="S853" s="41"/>
      <c r="T853" s="41"/>
      <c r="U853" s="41"/>
      <c r="V853" s="41"/>
      <c r="W853" s="41"/>
      <c r="X853" s="41"/>
      <c r="Y853" s="41"/>
      <c r="Z853" s="41"/>
    </row>
    <row r="854" spans="1:26" ht="15.75" customHeight="1">
      <c r="A854" s="41"/>
      <c r="B854" s="41"/>
      <c r="C854" s="41"/>
      <c r="D854" s="41"/>
      <c r="E854" s="149"/>
      <c r="F854" s="149"/>
      <c r="G854" s="149"/>
      <c r="H854" s="149"/>
      <c r="I854" s="149"/>
      <c r="J854" s="149"/>
      <c r="K854" s="41"/>
      <c r="L854" s="41"/>
      <c r="M854" s="65"/>
      <c r="N854" s="41"/>
      <c r="O854" s="65"/>
      <c r="P854" s="41"/>
      <c r="Q854" s="41"/>
      <c r="R854" s="41"/>
      <c r="S854" s="41"/>
      <c r="T854" s="41"/>
      <c r="U854" s="41"/>
      <c r="V854" s="41"/>
      <c r="W854" s="41"/>
      <c r="X854" s="41"/>
      <c r="Y854" s="41"/>
      <c r="Z854" s="41"/>
    </row>
    <row r="855" spans="1:26" ht="15.75" customHeight="1">
      <c r="A855" s="41"/>
      <c r="B855" s="41"/>
      <c r="C855" s="41"/>
      <c r="D855" s="41"/>
      <c r="E855" s="149"/>
      <c r="F855" s="149"/>
      <c r="G855" s="149"/>
      <c r="H855" s="149"/>
      <c r="I855" s="149"/>
      <c r="J855" s="149"/>
      <c r="K855" s="41"/>
      <c r="L855" s="41"/>
      <c r="M855" s="65"/>
      <c r="N855" s="41"/>
      <c r="O855" s="65"/>
      <c r="P855" s="41"/>
      <c r="Q855" s="41"/>
      <c r="R855" s="41"/>
      <c r="S855" s="41"/>
      <c r="T855" s="41"/>
      <c r="U855" s="41"/>
      <c r="V855" s="41"/>
      <c r="W855" s="41"/>
      <c r="X855" s="41"/>
      <c r="Y855" s="41"/>
      <c r="Z855" s="41"/>
    </row>
    <row r="856" spans="1:26" ht="15.75" customHeight="1">
      <c r="A856" s="41"/>
      <c r="B856" s="41"/>
      <c r="C856" s="41"/>
      <c r="D856" s="41"/>
      <c r="E856" s="149"/>
      <c r="F856" s="149"/>
      <c r="G856" s="149"/>
      <c r="H856" s="149"/>
      <c r="I856" s="149"/>
      <c r="J856" s="149"/>
      <c r="K856" s="41"/>
      <c r="L856" s="41"/>
      <c r="M856" s="65"/>
      <c r="N856" s="41"/>
      <c r="O856" s="65"/>
      <c r="P856" s="41"/>
      <c r="Q856" s="41"/>
      <c r="R856" s="41"/>
      <c r="S856" s="41"/>
      <c r="T856" s="41"/>
      <c r="U856" s="41"/>
      <c r="V856" s="41"/>
      <c r="W856" s="41"/>
      <c r="X856" s="41"/>
      <c r="Y856" s="41"/>
      <c r="Z856" s="41"/>
    </row>
    <row r="857" spans="1:26" ht="15.75" customHeight="1">
      <c r="A857" s="41"/>
      <c r="B857" s="41"/>
      <c r="C857" s="41"/>
      <c r="D857" s="41"/>
      <c r="E857" s="149"/>
      <c r="F857" s="149"/>
      <c r="G857" s="149"/>
      <c r="H857" s="149"/>
      <c r="I857" s="149"/>
      <c r="J857" s="149"/>
      <c r="K857" s="41"/>
      <c r="L857" s="41"/>
      <c r="M857" s="65"/>
      <c r="N857" s="41"/>
      <c r="O857" s="65"/>
      <c r="P857" s="41"/>
      <c r="Q857" s="41"/>
      <c r="R857" s="41"/>
      <c r="S857" s="41"/>
      <c r="T857" s="41"/>
      <c r="U857" s="41"/>
      <c r="V857" s="41"/>
      <c r="W857" s="41"/>
      <c r="X857" s="41"/>
      <c r="Y857" s="41"/>
      <c r="Z857" s="41"/>
    </row>
    <row r="858" spans="1:26" ht="15.75" customHeight="1">
      <c r="A858" s="41"/>
      <c r="B858" s="41"/>
      <c r="C858" s="41"/>
      <c r="D858" s="41"/>
      <c r="E858" s="149"/>
      <c r="F858" s="149"/>
      <c r="G858" s="149"/>
      <c r="H858" s="149"/>
      <c r="I858" s="149"/>
      <c r="J858" s="149"/>
      <c r="K858" s="41"/>
      <c r="L858" s="41"/>
      <c r="M858" s="65"/>
      <c r="N858" s="41"/>
      <c r="O858" s="65"/>
      <c r="P858" s="41"/>
      <c r="Q858" s="41"/>
      <c r="R858" s="41"/>
      <c r="S858" s="41"/>
      <c r="T858" s="41"/>
      <c r="U858" s="41"/>
      <c r="V858" s="41"/>
      <c r="W858" s="41"/>
      <c r="X858" s="41"/>
      <c r="Y858" s="41"/>
      <c r="Z858" s="41"/>
    </row>
    <row r="859" spans="1:26" ht="15.75" customHeight="1">
      <c r="A859" s="41"/>
      <c r="B859" s="41"/>
      <c r="C859" s="41"/>
      <c r="D859" s="41"/>
      <c r="E859" s="149"/>
      <c r="F859" s="149"/>
      <c r="G859" s="149"/>
      <c r="H859" s="149"/>
      <c r="I859" s="149"/>
      <c r="J859" s="149"/>
      <c r="K859" s="41"/>
      <c r="L859" s="41"/>
      <c r="M859" s="65"/>
      <c r="N859" s="41"/>
      <c r="O859" s="65"/>
      <c r="P859" s="41"/>
      <c r="Q859" s="41"/>
      <c r="R859" s="41"/>
      <c r="S859" s="41"/>
      <c r="T859" s="41"/>
      <c r="U859" s="41"/>
      <c r="V859" s="41"/>
      <c r="W859" s="41"/>
      <c r="X859" s="41"/>
      <c r="Y859" s="41"/>
      <c r="Z859" s="41"/>
    </row>
    <row r="860" spans="1:26" ht="15.75" customHeight="1">
      <c r="A860" s="41"/>
      <c r="B860" s="41"/>
      <c r="C860" s="41"/>
      <c r="D860" s="41"/>
      <c r="E860" s="149"/>
      <c r="F860" s="149"/>
      <c r="G860" s="149"/>
      <c r="H860" s="149"/>
      <c r="I860" s="149"/>
      <c r="J860" s="149"/>
      <c r="K860" s="41"/>
      <c r="L860" s="41"/>
      <c r="M860" s="65"/>
      <c r="N860" s="41"/>
      <c r="O860" s="65"/>
      <c r="P860" s="41"/>
      <c r="Q860" s="41"/>
      <c r="R860" s="41"/>
      <c r="S860" s="41"/>
      <c r="T860" s="41"/>
      <c r="U860" s="41"/>
      <c r="V860" s="41"/>
      <c r="W860" s="41"/>
      <c r="X860" s="41"/>
      <c r="Y860" s="41"/>
      <c r="Z860" s="41"/>
    </row>
    <row r="861" spans="1:26" ht="15.75" customHeight="1">
      <c r="A861" s="41"/>
      <c r="B861" s="41"/>
      <c r="C861" s="41"/>
      <c r="D861" s="41"/>
      <c r="E861" s="149"/>
      <c r="F861" s="149"/>
      <c r="G861" s="149"/>
      <c r="H861" s="149"/>
      <c r="I861" s="149"/>
      <c r="J861" s="149"/>
      <c r="K861" s="41"/>
      <c r="L861" s="41"/>
      <c r="M861" s="65"/>
      <c r="N861" s="41"/>
      <c r="O861" s="65"/>
      <c r="P861" s="41"/>
      <c r="Q861" s="41"/>
      <c r="R861" s="41"/>
      <c r="S861" s="41"/>
      <c r="T861" s="41"/>
      <c r="U861" s="41"/>
      <c r="V861" s="41"/>
      <c r="W861" s="41"/>
      <c r="X861" s="41"/>
      <c r="Y861" s="41"/>
      <c r="Z861" s="41"/>
    </row>
    <row r="862" spans="1:26" ht="15.75" customHeight="1">
      <c r="A862" s="41"/>
      <c r="B862" s="41"/>
      <c r="C862" s="41"/>
      <c r="D862" s="41"/>
      <c r="E862" s="149"/>
      <c r="F862" s="149"/>
      <c r="G862" s="149"/>
      <c r="H862" s="149"/>
      <c r="I862" s="149"/>
      <c r="J862" s="149"/>
      <c r="K862" s="41"/>
      <c r="L862" s="41"/>
      <c r="M862" s="65"/>
      <c r="N862" s="41"/>
      <c r="O862" s="65"/>
      <c r="P862" s="41"/>
      <c r="Q862" s="41"/>
      <c r="R862" s="41"/>
      <c r="S862" s="41"/>
      <c r="T862" s="41"/>
      <c r="U862" s="41"/>
      <c r="V862" s="41"/>
      <c r="W862" s="41"/>
      <c r="X862" s="41"/>
      <c r="Y862" s="41"/>
      <c r="Z862" s="41"/>
    </row>
    <row r="863" spans="1:26" ht="15.75" customHeight="1">
      <c r="A863" s="41"/>
      <c r="B863" s="41"/>
      <c r="C863" s="41"/>
      <c r="D863" s="41"/>
      <c r="E863" s="149"/>
      <c r="F863" s="149"/>
      <c r="G863" s="149"/>
      <c r="H863" s="149"/>
      <c r="I863" s="149"/>
      <c r="J863" s="149"/>
      <c r="K863" s="41"/>
      <c r="L863" s="41"/>
      <c r="M863" s="65"/>
      <c r="N863" s="41"/>
      <c r="O863" s="65"/>
      <c r="P863" s="41"/>
      <c r="Q863" s="41"/>
      <c r="R863" s="41"/>
      <c r="S863" s="41"/>
      <c r="T863" s="41"/>
      <c r="U863" s="41"/>
      <c r="V863" s="41"/>
      <c r="W863" s="41"/>
      <c r="X863" s="41"/>
      <c r="Y863" s="41"/>
      <c r="Z863" s="41"/>
    </row>
    <row r="864" spans="1:26" ht="15.75" customHeight="1">
      <c r="A864" s="41"/>
      <c r="B864" s="41"/>
      <c r="C864" s="41"/>
      <c r="D864" s="41"/>
      <c r="E864" s="149"/>
      <c r="F864" s="149"/>
      <c r="G864" s="149"/>
      <c r="H864" s="149"/>
      <c r="I864" s="149"/>
      <c r="J864" s="149"/>
      <c r="K864" s="41"/>
      <c r="L864" s="41"/>
      <c r="M864" s="65"/>
      <c r="N864" s="41"/>
      <c r="O864" s="65"/>
      <c r="P864" s="41"/>
      <c r="Q864" s="41"/>
      <c r="R864" s="41"/>
      <c r="S864" s="41"/>
      <c r="T864" s="41"/>
      <c r="U864" s="41"/>
      <c r="V864" s="41"/>
      <c r="W864" s="41"/>
      <c r="X864" s="41"/>
      <c r="Y864" s="41"/>
      <c r="Z864" s="41"/>
    </row>
    <row r="865" spans="1:26" ht="15.75" customHeight="1">
      <c r="A865" s="41"/>
      <c r="B865" s="41"/>
      <c r="C865" s="41"/>
      <c r="D865" s="41"/>
      <c r="E865" s="149"/>
      <c r="F865" s="149"/>
      <c r="G865" s="149"/>
      <c r="H865" s="149"/>
      <c r="I865" s="149"/>
      <c r="J865" s="149"/>
      <c r="K865" s="41"/>
      <c r="L865" s="41"/>
      <c r="M865" s="65"/>
      <c r="N865" s="41"/>
      <c r="O865" s="65"/>
      <c r="P865" s="41"/>
      <c r="Q865" s="41"/>
      <c r="R865" s="41"/>
      <c r="S865" s="41"/>
      <c r="T865" s="41"/>
      <c r="U865" s="41"/>
      <c r="V865" s="41"/>
      <c r="W865" s="41"/>
      <c r="X865" s="41"/>
      <c r="Y865" s="41"/>
      <c r="Z865" s="41"/>
    </row>
    <row r="866" spans="1:26" ht="15.75" customHeight="1">
      <c r="A866" s="41"/>
      <c r="B866" s="41"/>
      <c r="C866" s="41"/>
      <c r="D866" s="41"/>
      <c r="E866" s="149"/>
      <c r="F866" s="149"/>
      <c r="G866" s="149"/>
      <c r="H866" s="149"/>
      <c r="I866" s="149"/>
      <c r="J866" s="149"/>
      <c r="K866" s="41"/>
      <c r="L866" s="41"/>
      <c r="M866" s="65"/>
      <c r="N866" s="41"/>
      <c r="O866" s="65"/>
      <c r="P866" s="41"/>
      <c r="Q866" s="41"/>
      <c r="R866" s="41"/>
      <c r="S866" s="41"/>
      <c r="T866" s="41"/>
      <c r="U866" s="41"/>
      <c r="V866" s="41"/>
      <c r="W866" s="41"/>
      <c r="X866" s="41"/>
      <c r="Y866" s="41"/>
      <c r="Z866" s="41"/>
    </row>
    <row r="867" spans="1:26" ht="15.75" customHeight="1">
      <c r="A867" s="41"/>
      <c r="B867" s="41"/>
      <c r="C867" s="41"/>
      <c r="D867" s="41"/>
      <c r="E867" s="149"/>
      <c r="F867" s="149"/>
      <c r="G867" s="149"/>
      <c r="H867" s="149"/>
      <c r="I867" s="149"/>
      <c r="J867" s="149"/>
      <c r="K867" s="41"/>
      <c r="L867" s="41"/>
      <c r="M867" s="65"/>
      <c r="N867" s="41"/>
      <c r="O867" s="65"/>
      <c r="P867" s="41"/>
      <c r="Q867" s="41"/>
      <c r="R867" s="41"/>
      <c r="S867" s="41"/>
      <c r="T867" s="41"/>
      <c r="U867" s="41"/>
      <c r="V867" s="41"/>
      <c r="W867" s="41"/>
      <c r="X867" s="41"/>
      <c r="Y867" s="41"/>
      <c r="Z867" s="41"/>
    </row>
    <row r="868" spans="1:26" ht="15.75" customHeight="1">
      <c r="A868" s="41"/>
      <c r="B868" s="41"/>
      <c r="C868" s="41"/>
      <c r="D868" s="41"/>
      <c r="E868" s="149"/>
      <c r="F868" s="149"/>
      <c r="G868" s="149"/>
      <c r="H868" s="149"/>
      <c r="I868" s="149"/>
      <c r="J868" s="149"/>
      <c r="K868" s="41"/>
      <c r="L868" s="41"/>
      <c r="M868" s="65"/>
      <c r="N868" s="41"/>
      <c r="O868" s="65"/>
      <c r="P868" s="41"/>
      <c r="Q868" s="41"/>
      <c r="R868" s="41"/>
      <c r="S868" s="41"/>
      <c r="T868" s="41"/>
      <c r="U868" s="41"/>
      <c r="V868" s="41"/>
      <c r="W868" s="41"/>
      <c r="X868" s="41"/>
      <c r="Y868" s="41"/>
      <c r="Z868" s="41"/>
    </row>
    <row r="869" spans="1:26" ht="15.75" customHeight="1">
      <c r="A869" s="41"/>
      <c r="B869" s="41"/>
      <c r="C869" s="41"/>
      <c r="D869" s="41"/>
      <c r="E869" s="149"/>
      <c r="F869" s="149"/>
      <c r="G869" s="149"/>
      <c r="H869" s="149"/>
      <c r="I869" s="149"/>
      <c r="J869" s="149"/>
      <c r="K869" s="41"/>
      <c r="L869" s="41"/>
      <c r="M869" s="65"/>
      <c r="N869" s="41"/>
      <c r="O869" s="65"/>
      <c r="P869" s="41"/>
      <c r="Q869" s="41"/>
      <c r="R869" s="41"/>
      <c r="S869" s="41"/>
      <c r="T869" s="41"/>
      <c r="U869" s="41"/>
      <c r="V869" s="41"/>
      <c r="W869" s="41"/>
      <c r="X869" s="41"/>
      <c r="Y869" s="41"/>
      <c r="Z869" s="41"/>
    </row>
    <row r="870" spans="1:26" ht="15.75" customHeight="1">
      <c r="A870" s="41"/>
      <c r="B870" s="41"/>
      <c r="C870" s="41"/>
      <c r="D870" s="41"/>
      <c r="E870" s="149"/>
      <c r="F870" s="149"/>
      <c r="G870" s="149"/>
      <c r="H870" s="149"/>
      <c r="I870" s="149"/>
      <c r="J870" s="149"/>
      <c r="K870" s="41"/>
      <c r="L870" s="41"/>
      <c r="M870" s="65"/>
      <c r="N870" s="41"/>
      <c r="O870" s="65"/>
      <c r="P870" s="41"/>
      <c r="Q870" s="41"/>
      <c r="R870" s="41"/>
      <c r="S870" s="41"/>
      <c r="T870" s="41"/>
      <c r="U870" s="41"/>
      <c r="V870" s="41"/>
      <c r="W870" s="41"/>
      <c r="X870" s="41"/>
      <c r="Y870" s="41"/>
      <c r="Z870" s="41"/>
    </row>
    <row r="871" spans="1:26" ht="15.75" customHeight="1">
      <c r="A871" s="41"/>
      <c r="B871" s="41"/>
      <c r="C871" s="41"/>
      <c r="D871" s="41"/>
      <c r="E871" s="149"/>
      <c r="F871" s="149"/>
      <c r="G871" s="149"/>
      <c r="H871" s="149"/>
      <c r="I871" s="149"/>
      <c r="J871" s="149"/>
      <c r="K871" s="41"/>
      <c r="L871" s="41"/>
      <c r="M871" s="65"/>
      <c r="N871" s="41"/>
      <c r="O871" s="65"/>
      <c r="P871" s="41"/>
      <c r="Q871" s="41"/>
      <c r="R871" s="41"/>
      <c r="S871" s="41"/>
      <c r="T871" s="41"/>
      <c r="U871" s="41"/>
      <c r="V871" s="41"/>
      <c r="W871" s="41"/>
      <c r="X871" s="41"/>
      <c r="Y871" s="41"/>
      <c r="Z871" s="41"/>
    </row>
    <row r="872" spans="1:26" ht="15.75" customHeight="1">
      <c r="A872" s="41"/>
      <c r="B872" s="41"/>
      <c r="C872" s="41"/>
      <c r="D872" s="41"/>
      <c r="E872" s="149"/>
      <c r="F872" s="149"/>
      <c r="G872" s="149"/>
      <c r="H872" s="149"/>
      <c r="I872" s="149"/>
      <c r="J872" s="149"/>
      <c r="K872" s="41"/>
      <c r="L872" s="41"/>
      <c r="M872" s="65"/>
      <c r="N872" s="41"/>
      <c r="O872" s="65"/>
      <c r="P872" s="41"/>
      <c r="Q872" s="41"/>
      <c r="R872" s="41"/>
      <c r="S872" s="41"/>
      <c r="T872" s="41"/>
      <c r="U872" s="41"/>
      <c r="V872" s="41"/>
      <c r="W872" s="41"/>
      <c r="X872" s="41"/>
      <c r="Y872" s="41"/>
      <c r="Z872" s="41"/>
    </row>
    <row r="873" spans="1:26" ht="15.75" customHeight="1">
      <c r="A873" s="41"/>
      <c r="B873" s="41"/>
      <c r="C873" s="41"/>
      <c r="D873" s="41"/>
      <c r="E873" s="149"/>
      <c r="F873" s="149"/>
      <c r="G873" s="149"/>
      <c r="H873" s="149"/>
      <c r="I873" s="149"/>
      <c r="J873" s="149"/>
      <c r="K873" s="41"/>
      <c r="L873" s="41"/>
      <c r="M873" s="65"/>
      <c r="N873" s="41"/>
      <c r="O873" s="65"/>
      <c r="P873" s="41"/>
      <c r="Q873" s="41"/>
      <c r="R873" s="41"/>
      <c r="S873" s="41"/>
      <c r="T873" s="41"/>
      <c r="U873" s="41"/>
      <c r="V873" s="41"/>
      <c r="W873" s="41"/>
      <c r="X873" s="41"/>
      <c r="Y873" s="41"/>
      <c r="Z873" s="41"/>
    </row>
    <row r="874" spans="1:26" ht="15.75" customHeight="1">
      <c r="A874" s="41"/>
      <c r="B874" s="41"/>
      <c r="C874" s="41"/>
      <c r="D874" s="41"/>
      <c r="E874" s="149"/>
      <c r="F874" s="149"/>
      <c r="G874" s="149"/>
      <c r="H874" s="149"/>
      <c r="I874" s="149"/>
      <c r="J874" s="149"/>
      <c r="K874" s="41"/>
      <c r="L874" s="41"/>
      <c r="M874" s="65"/>
      <c r="N874" s="41"/>
      <c r="O874" s="65"/>
      <c r="P874" s="41"/>
      <c r="Q874" s="41"/>
      <c r="R874" s="41"/>
      <c r="S874" s="41"/>
      <c r="T874" s="41"/>
      <c r="U874" s="41"/>
      <c r="V874" s="41"/>
      <c r="W874" s="41"/>
      <c r="X874" s="41"/>
      <c r="Y874" s="41"/>
      <c r="Z874" s="41"/>
    </row>
    <row r="875" spans="1:26" ht="15.75" customHeight="1">
      <c r="A875" s="41"/>
      <c r="B875" s="41"/>
      <c r="C875" s="41"/>
      <c r="D875" s="41"/>
      <c r="E875" s="149"/>
      <c r="F875" s="149"/>
      <c r="G875" s="149"/>
      <c r="H875" s="149"/>
      <c r="I875" s="149"/>
      <c r="J875" s="149"/>
      <c r="K875" s="41"/>
      <c r="L875" s="41"/>
      <c r="M875" s="65"/>
      <c r="N875" s="41"/>
      <c r="O875" s="65"/>
      <c r="P875" s="41"/>
      <c r="Q875" s="41"/>
      <c r="R875" s="41"/>
      <c r="S875" s="41"/>
      <c r="T875" s="41"/>
      <c r="U875" s="41"/>
      <c r="V875" s="41"/>
      <c r="W875" s="41"/>
      <c r="X875" s="41"/>
      <c r="Y875" s="41"/>
      <c r="Z875" s="41"/>
    </row>
    <row r="876" spans="1:26" ht="15.75" customHeight="1">
      <c r="A876" s="41"/>
      <c r="B876" s="41"/>
      <c r="C876" s="41"/>
      <c r="D876" s="41"/>
      <c r="E876" s="149"/>
      <c r="F876" s="149"/>
      <c r="G876" s="149"/>
      <c r="H876" s="149"/>
      <c r="I876" s="149"/>
      <c r="J876" s="149"/>
      <c r="K876" s="41"/>
      <c r="L876" s="41"/>
      <c r="M876" s="65"/>
      <c r="N876" s="41"/>
      <c r="O876" s="65"/>
      <c r="P876" s="41"/>
      <c r="Q876" s="41"/>
      <c r="R876" s="41"/>
      <c r="S876" s="41"/>
      <c r="T876" s="41"/>
      <c r="U876" s="41"/>
      <c r="V876" s="41"/>
      <c r="W876" s="41"/>
      <c r="X876" s="41"/>
      <c r="Y876" s="41"/>
      <c r="Z876" s="41"/>
    </row>
    <row r="877" spans="1:26" ht="15.75" customHeight="1">
      <c r="A877" s="41"/>
      <c r="B877" s="41"/>
      <c r="C877" s="41"/>
      <c r="D877" s="41"/>
      <c r="E877" s="149"/>
      <c r="F877" s="149"/>
      <c r="G877" s="149"/>
      <c r="H877" s="149"/>
      <c r="I877" s="149"/>
      <c r="J877" s="149"/>
      <c r="K877" s="41"/>
      <c r="L877" s="41"/>
      <c r="M877" s="65"/>
      <c r="N877" s="41"/>
      <c r="O877" s="65"/>
      <c r="P877" s="41"/>
      <c r="Q877" s="41"/>
      <c r="R877" s="41"/>
      <c r="S877" s="41"/>
      <c r="T877" s="41"/>
      <c r="U877" s="41"/>
      <c r="V877" s="41"/>
      <c r="W877" s="41"/>
      <c r="X877" s="41"/>
      <c r="Y877" s="41"/>
      <c r="Z877" s="41"/>
    </row>
    <row r="878" spans="1:26" ht="15.75" customHeight="1">
      <c r="A878" s="41"/>
      <c r="B878" s="41"/>
      <c r="C878" s="41"/>
      <c r="D878" s="41"/>
      <c r="E878" s="149"/>
      <c r="F878" s="149"/>
      <c r="G878" s="149"/>
      <c r="H878" s="149"/>
      <c r="I878" s="149"/>
      <c r="J878" s="149"/>
      <c r="K878" s="41"/>
      <c r="L878" s="41"/>
      <c r="M878" s="65"/>
      <c r="N878" s="41"/>
      <c r="O878" s="65"/>
      <c r="P878" s="41"/>
      <c r="Q878" s="41"/>
      <c r="R878" s="41"/>
      <c r="S878" s="41"/>
      <c r="T878" s="41"/>
      <c r="U878" s="41"/>
      <c r="V878" s="41"/>
      <c r="W878" s="41"/>
      <c r="X878" s="41"/>
      <c r="Y878" s="41"/>
      <c r="Z878" s="41"/>
    </row>
    <row r="879" spans="1:26" ht="15.75" customHeight="1">
      <c r="A879" s="41"/>
      <c r="B879" s="41"/>
      <c r="C879" s="41"/>
      <c r="D879" s="41"/>
      <c r="E879" s="149"/>
      <c r="F879" s="149"/>
      <c r="G879" s="149"/>
      <c r="H879" s="149"/>
      <c r="I879" s="149"/>
      <c r="J879" s="149"/>
      <c r="K879" s="41"/>
      <c r="L879" s="41"/>
      <c r="M879" s="65"/>
      <c r="N879" s="41"/>
      <c r="O879" s="65"/>
      <c r="P879" s="41"/>
      <c r="Q879" s="41"/>
      <c r="R879" s="41"/>
      <c r="S879" s="41"/>
      <c r="T879" s="41"/>
      <c r="U879" s="41"/>
      <c r="V879" s="41"/>
      <c r="W879" s="41"/>
      <c r="X879" s="41"/>
      <c r="Y879" s="41"/>
      <c r="Z879" s="41"/>
    </row>
    <row r="880" spans="1:26" ht="15.75" customHeight="1">
      <c r="A880" s="41"/>
      <c r="B880" s="41"/>
      <c r="C880" s="41"/>
      <c r="D880" s="41"/>
      <c r="E880" s="149"/>
      <c r="F880" s="149"/>
      <c r="G880" s="149"/>
      <c r="H880" s="149"/>
      <c r="I880" s="149"/>
      <c r="J880" s="149"/>
      <c r="K880" s="41"/>
      <c r="L880" s="41"/>
      <c r="M880" s="65"/>
      <c r="N880" s="41"/>
      <c r="O880" s="65"/>
      <c r="P880" s="41"/>
      <c r="Q880" s="41"/>
      <c r="R880" s="41"/>
      <c r="S880" s="41"/>
      <c r="T880" s="41"/>
      <c r="U880" s="41"/>
      <c r="V880" s="41"/>
      <c r="W880" s="41"/>
      <c r="X880" s="41"/>
      <c r="Y880" s="41"/>
      <c r="Z880" s="41"/>
    </row>
    <row r="881" spans="1:26" ht="15.75" customHeight="1">
      <c r="A881" s="41"/>
      <c r="B881" s="41"/>
      <c r="C881" s="41"/>
      <c r="D881" s="41"/>
      <c r="E881" s="149"/>
      <c r="F881" s="149"/>
      <c r="G881" s="149"/>
      <c r="H881" s="149"/>
      <c r="I881" s="149"/>
      <c r="J881" s="149"/>
      <c r="K881" s="41"/>
      <c r="L881" s="41"/>
      <c r="M881" s="65"/>
      <c r="N881" s="41"/>
      <c r="O881" s="65"/>
      <c r="P881" s="41"/>
      <c r="Q881" s="41"/>
      <c r="R881" s="41"/>
      <c r="S881" s="41"/>
      <c r="T881" s="41"/>
      <c r="U881" s="41"/>
      <c r="V881" s="41"/>
      <c r="W881" s="41"/>
      <c r="X881" s="41"/>
      <c r="Y881" s="41"/>
      <c r="Z881" s="41"/>
    </row>
    <row r="882" spans="1:26" ht="15.75" customHeight="1">
      <c r="A882" s="41"/>
      <c r="B882" s="41"/>
      <c r="C882" s="41"/>
      <c r="D882" s="41"/>
      <c r="E882" s="149"/>
      <c r="F882" s="149"/>
      <c r="G882" s="149"/>
      <c r="H882" s="149"/>
      <c r="I882" s="149"/>
      <c r="J882" s="149"/>
      <c r="K882" s="41"/>
      <c r="L882" s="41"/>
      <c r="M882" s="65"/>
      <c r="N882" s="41"/>
      <c r="O882" s="65"/>
      <c r="P882" s="41"/>
      <c r="Q882" s="41"/>
      <c r="R882" s="41"/>
      <c r="S882" s="41"/>
      <c r="T882" s="41"/>
      <c r="U882" s="41"/>
      <c r="V882" s="41"/>
      <c r="W882" s="41"/>
      <c r="X882" s="41"/>
      <c r="Y882" s="41"/>
      <c r="Z882" s="41"/>
    </row>
    <row r="883" spans="1:26" ht="15.75" customHeight="1">
      <c r="A883" s="41"/>
      <c r="B883" s="41"/>
      <c r="C883" s="41"/>
      <c r="D883" s="41"/>
      <c r="E883" s="149"/>
      <c r="F883" s="149"/>
      <c r="G883" s="149"/>
      <c r="H883" s="149"/>
      <c r="I883" s="149"/>
      <c r="J883" s="149"/>
      <c r="K883" s="41"/>
      <c r="L883" s="41"/>
      <c r="M883" s="65"/>
      <c r="N883" s="41"/>
      <c r="O883" s="65"/>
      <c r="P883" s="41"/>
      <c r="Q883" s="41"/>
      <c r="R883" s="41"/>
      <c r="S883" s="41"/>
      <c r="T883" s="41"/>
      <c r="U883" s="41"/>
      <c r="V883" s="41"/>
      <c r="W883" s="41"/>
      <c r="X883" s="41"/>
      <c r="Y883" s="41"/>
      <c r="Z883" s="41"/>
    </row>
    <row r="884" spans="1:26" ht="15.75" customHeight="1">
      <c r="A884" s="41"/>
      <c r="B884" s="41"/>
      <c r="C884" s="41"/>
      <c r="D884" s="41"/>
      <c r="E884" s="149"/>
      <c r="F884" s="149"/>
      <c r="G884" s="149"/>
      <c r="H884" s="149"/>
      <c r="I884" s="149"/>
      <c r="J884" s="149"/>
      <c r="K884" s="41"/>
      <c r="L884" s="41"/>
      <c r="M884" s="65"/>
      <c r="N884" s="41"/>
      <c r="O884" s="65"/>
      <c r="P884" s="41"/>
      <c r="Q884" s="41"/>
      <c r="R884" s="41"/>
      <c r="S884" s="41"/>
      <c r="T884" s="41"/>
      <c r="U884" s="41"/>
      <c r="V884" s="41"/>
      <c r="W884" s="41"/>
      <c r="X884" s="41"/>
      <c r="Y884" s="41"/>
      <c r="Z884" s="41"/>
    </row>
    <row r="885" spans="1:26" ht="15.75" customHeight="1">
      <c r="A885" s="41"/>
      <c r="B885" s="41"/>
      <c r="C885" s="41"/>
      <c r="D885" s="41"/>
      <c r="E885" s="149"/>
      <c r="F885" s="149"/>
      <c r="G885" s="149"/>
      <c r="H885" s="149"/>
      <c r="I885" s="149"/>
      <c r="J885" s="149"/>
      <c r="K885" s="41"/>
      <c r="L885" s="41"/>
      <c r="M885" s="65"/>
      <c r="N885" s="41"/>
      <c r="O885" s="65"/>
      <c r="P885" s="41"/>
      <c r="Q885" s="41"/>
      <c r="R885" s="41"/>
      <c r="S885" s="41"/>
      <c r="T885" s="41"/>
      <c r="U885" s="41"/>
      <c r="V885" s="41"/>
      <c r="W885" s="41"/>
      <c r="X885" s="41"/>
      <c r="Y885" s="41"/>
      <c r="Z885" s="41"/>
    </row>
    <row r="886" spans="1:26" ht="15.75" customHeight="1">
      <c r="A886" s="41"/>
      <c r="B886" s="41"/>
      <c r="C886" s="41"/>
      <c r="D886" s="41"/>
      <c r="E886" s="149"/>
      <c r="F886" s="149"/>
      <c r="G886" s="149"/>
      <c r="H886" s="149"/>
      <c r="I886" s="149"/>
      <c r="J886" s="149"/>
      <c r="K886" s="41"/>
      <c r="L886" s="41"/>
      <c r="M886" s="65"/>
      <c r="N886" s="41"/>
      <c r="O886" s="65"/>
      <c r="P886" s="41"/>
      <c r="Q886" s="41"/>
      <c r="R886" s="41"/>
      <c r="S886" s="41"/>
      <c r="T886" s="41"/>
      <c r="U886" s="41"/>
      <c r="V886" s="41"/>
      <c r="W886" s="41"/>
      <c r="X886" s="41"/>
      <c r="Y886" s="41"/>
      <c r="Z886" s="41"/>
    </row>
    <row r="887" spans="1:26" ht="15.75" customHeight="1">
      <c r="A887" s="41"/>
      <c r="B887" s="41"/>
      <c r="C887" s="41"/>
      <c r="D887" s="41"/>
      <c r="E887" s="149"/>
      <c r="F887" s="149"/>
      <c r="G887" s="149"/>
      <c r="H887" s="149"/>
      <c r="I887" s="149"/>
      <c r="J887" s="149"/>
      <c r="K887" s="41"/>
      <c r="L887" s="41"/>
      <c r="M887" s="65"/>
      <c r="N887" s="41"/>
      <c r="O887" s="65"/>
      <c r="P887" s="41"/>
      <c r="Q887" s="41"/>
      <c r="R887" s="41"/>
      <c r="S887" s="41"/>
      <c r="T887" s="41"/>
      <c r="U887" s="41"/>
      <c r="V887" s="41"/>
      <c r="W887" s="41"/>
      <c r="X887" s="41"/>
      <c r="Y887" s="41"/>
      <c r="Z887" s="41"/>
    </row>
    <row r="888" spans="1:26" ht="15.75" customHeight="1">
      <c r="A888" s="41"/>
      <c r="B888" s="41"/>
      <c r="C888" s="41"/>
      <c r="D888" s="41"/>
      <c r="E888" s="149"/>
      <c r="F888" s="149"/>
      <c r="G888" s="149"/>
      <c r="H888" s="149"/>
      <c r="I888" s="149"/>
      <c r="J888" s="149"/>
      <c r="K888" s="41"/>
      <c r="L888" s="41"/>
      <c r="M888" s="65"/>
      <c r="N888" s="41"/>
      <c r="O888" s="65"/>
      <c r="P888" s="41"/>
      <c r="Q888" s="41"/>
      <c r="R888" s="41"/>
      <c r="S888" s="41"/>
      <c r="T888" s="41"/>
      <c r="U888" s="41"/>
      <c r="V888" s="41"/>
      <c r="W888" s="41"/>
      <c r="X888" s="41"/>
      <c r="Y888" s="41"/>
      <c r="Z888" s="41"/>
    </row>
    <row r="889" spans="1:26" ht="15.75" customHeight="1">
      <c r="A889" s="41"/>
      <c r="B889" s="41"/>
      <c r="C889" s="41"/>
      <c r="D889" s="41"/>
      <c r="E889" s="149"/>
      <c r="F889" s="149"/>
      <c r="G889" s="149"/>
      <c r="H889" s="149"/>
      <c r="I889" s="149"/>
      <c r="J889" s="149"/>
      <c r="K889" s="41"/>
      <c r="L889" s="41"/>
      <c r="M889" s="65"/>
      <c r="N889" s="41"/>
      <c r="O889" s="65"/>
      <c r="P889" s="41"/>
      <c r="Q889" s="41"/>
      <c r="R889" s="41"/>
      <c r="S889" s="41"/>
      <c r="T889" s="41"/>
      <c r="U889" s="41"/>
      <c r="V889" s="41"/>
      <c r="W889" s="41"/>
      <c r="X889" s="41"/>
      <c r="Y889" s="41"/>
      <c r="Z889" s="41"/>
    </row>
    <row r="890" spans="1:26" ht="15.75" customHeight="1">
      <c r="A890" s="41"/>
      <c r="B890" s="41"/>
      <c r="C890" s="41"/>
      <c r="D890" s="41"/>
      <c r="E890" s="149"/>
      <c r="F890" s="149"/>
      <c r="G890" s="149"/>
      <c r="H890" s="149"/>
      <c r="I890" s="149"/>
      <c r="J890" s="149"/>
      <c r="K890" s="41"/>
      <c r="L890" s="41"/>
      <c r="M890" s="65"/>
      <c r="N890" s="41"/>
      <c r="O890" s="65"/>
      <c r="P890" s="41"/>
      <c r="Q890" s="41"/>
      <c r="R890" s="41"/>
      <c r="S890" s="41"/>
      <c r="T890" s="41"/>
      <c r="U890" s="41"/>
      <c r="V890" s="41"/>
      <c r="W890" s="41"/>
      <c r="X890" s="41"/>
      <c r="Y890" s="41"/>
      <c r="Z890" s="41"/>
    </row>
    <row r="891" spans="1:26" ht="15.75" customHeight="1">
      <c r="A891" s="41"/>
      <c r="B891" s="41"/>
      <c r="C891" s="41"/>
      <c r="D891" s="41"/>
      <c r="E891" s="149"/>
      <c r="F891" s="149"/>
      <c r="G891" s="149"/>
      <c r="H891" s="149"/>
      <c r="I891" s="149"/>
      <c r="J891" s="149"/>
      <c r="K891" s="41"/>
      <c r="L891" s="41"/>
      <c r="M891" s="65"/>
      <c r="N891" s="41"/>
      <c r="O891" s="65"/>
      <c r="P891" s="41"/>
      <c r="Q891" s="41"/>
      <c r="R891" s="41"/>
      <c r="S891" s="41"/>
      <c r="T891" s="41"/>
      <c r="U891" s="41"/>
      <c r="V891" s="41"/>
      <c r="W891" s="41"/>
      <c r="X891" s="41"/>
      <c r="Y891" s="41"/>
      <c r="Z891" s="41"/>
    </row>
    <row r="892" spans="1:26" ht="15.75" customHeight="1">
      <c r="A892" s="41"/>
      <c r="B892" s="41"/>
      <c r="C892" s="41"/>
      <c r="D892" s="41"/>
      <c r="E892" s="149"/>
      <c r="F892" s="149"/>
      <c r="G892" s="149"/>
      <c r="H892" s="149"/>
      <c r="I892" s="149"/>
      <c r="J892" s="149"/>
      <c r="K892" s="41"/>
      <c r="L892" s="41"/>
      <c r="M892" s="65"/>
      <c r="N892" s="41"/>
      <c r="O892" s="65"/>
      <c r="P892" s="41"/>
      <c r="Q892" s="41"/>
      <c r="R892" s="41"/>
      <c r="S892" s="41"/>
      <c r="T892" s="41"/>
      <c r="U892" s="41"/>
      <c r="V892" s="41"/>
      <c r="W892" s="41"/>
      <c r="X892" s="41"/>
      <c r="Y892" s="41"/>
      <c r="Z892" s="41"/>
    </row>
    <row r="893" spans="1:26" ht="15.75" customHeight="1">
      <c r="A893" s="41"/>
      <c r="B893" s="41"/>
      <c r="C893" s="41"/>
      <c r="D893" s="41"/>
      <c r="E893" s="149"/>
      <c r="F893" s="149"/>
      <c r="G893" s="149"/>
      <c r="H893" s="149"/>
      <c r="I893" s="149"/>
      <c r="J893" s="149"/>
      <c r="K893" s="41"/>
      <c r="L893" s="41"/>
      <c r="M893" s="65"/>
      <c r="N893" s="41"/>
      <c r="O893" s="65"/>
      <c r="P893" s="41"/>
      <c r="Q893" s="41"/>
      <c r="R893" s="41"/>
      <c r="S893" s="41"/>
      <c r="T893" s="41"/>
      <c r="U893" s="41"/>
      <c r="V893" s="41"/>
      <c r="W893" s="41"/>
      <c r="X893" s="41"/>
      <c r="Y893" s="41"/>
      <c r="Z893" s="41"/>
    </row>
    <row r="894" spans="1:26" ht="15.75" customHeight="1">
      <c r="A894" s="41"/>
      <c r="B894" s="41"/>
      <c r="C894" s="41"/>
      <c r="D894" s="41"/>
      <c r="E894" s="149"/>
      <c r="F894" s="149"/>
      <c r="G894" s="149"/>
      <c r="H894" s="149"/>
      <c r="I894" s="149"/>
      <c r="J894" s="149"/>
      <c r="K894" s="41"/>
      <c r="L894" s="41"/>
      <c r="M894" s="65"/>
      <c r="N894" s="41"/>
      <c r="O894" s="65"/>
      <c r="P894" s="41"/>
      <c r="Q894" s="41"/>
      <c r="R894" s="41"/>
      <c r="S894" s="41"/>
      <c r="T894" s="41"/>
      <c r="U894" s="41"/>
      <c r="V894" s="41"/>
      <c r="W894" s="41"/>
      <c r="X894" s="41"/>
      <c r="Y894" s="41"/>
      <c r="Z894" s="41"/>
    </row>
    <row r="895" spans="1:26" ht="15.75" customHeight="1">
      <c r="A895" s="41"/>
      <c r="B895" s="41"/>
      <c r="C895" s="41"/>
      <c r="D895" s="41"/>
      <c r="E895" s="149"/>
      <c r="F895" s="149"/>
      <c r="G895" s="149"/>
      <c r="H895" s="149"/>
      <c r="I895" s="149"/>
      <c r="J895" s="149"/>
      <c r="K895" s="41"/>
      <c r="L895" s="41"/>
      <c r="M895" s="65"/>
      <c r="N895" s="41"/>
      <c r="O895" s="65"/>
      <c r="P895" s="41"/>
      <c r="Q895" s="41"/>
      <c r="R895" s="41"/>
      <c r="S895" s="41"/>
      <c r="T895" s="41"/>
      <c r="U895" s="41"/>
      <c r="V895" s="41"/>
      <c r="W895" s="41"/>
      <c r="X895" s="41"/>
      <c r="Y895" s="41"/>
      <c r="Z895" s="41"/>
    </row>
    <row r="896" spans="1:26" ht="15.75" customHeight="1">
      <c r="A896" s="41"/>
      <c r="B896" s="41"/>
      <c r="C896" s="41"/>
      <c r="D896" s="41"/>
      <c r="E896" s="149"/>
      <c r="F896" s="149"/>
      <c r="G896" s="149"/>
      <c r="H896" s="149"/>
      <c r="I896" s="149"/>
      <c r="J896" s="149"/>
      <c r="K896" s="41"/>
      <c r="L896" s="41"/>
      <c r="M896" s="65"/>
      <c r="N896" s="41"/>
      <c r="O896" s="65"/>
      <c r="P896" s="41"/>
      <c r="Q896" s="41"/>
      <c r="R896" s="41"/>
      <c r="S896" s="41"/>
      <c r="T896" s="41"/>
      <c r="U896" s="41"/>
      <c r="V896" s="41"/>
      <c r="W896" s="41"/>
      <c r="X896" s="41"/>
      <c r="Y896" s="41"/>
      <c r="Z896" s="41"/>
    </row>
    <row r="897" spans="1:26" ht="15.75" customHeight="1">
      <c r="A897" s="41"/>
      <c r="B897" s="41"/>
      <c r="C897" s="41"/>
      <c r="D897" s="41"/>
      <c r="E897" s="149"/>
      <c r="F897" s="149"/>
      <c r="G897" s="149"/>
      <c r="H897" s="149"/>
      <c r="I897" s="149"/>
      <c r="J897" s="149"/>
      <c r="K897" s="41"/>
      <c r="L897" s="41"/>
      <c r="M897" s="65"/>
      <c r="N897" s="41"/>
      <c r="O897" s="65"/>
      <c r="P897" s="41"/>
      <c r="Q897" s="41"/>
      <c r="R897" s="41"/>
      <c r="S897" s="41"/>
      <c r="T897" s="41"/>
      <c r="U897" s="41"/>
      <c r="V897" s="41"/>
      <c r="W897" s="41"/>
      <c r="X897" s="41"/>
      <c r="Y897" s="41"/>
      <c r="Z897" s="41"/>
    </row>
    <row r="898" spans="1:26" ht="15.75" customHeight="1">
      <c r="A898" s="41"/>
      <c r="B898" s="41"/>
      <c r="C898" s="41"/>
      <c r="D898" s="41"/>
      <c r="E898" s="149"/>
      <c r="F898" s="149"/>
      <c r="G898" s="149"/>
      <c r="H898" s="149"/>
      <c r="I898" s="149"/>
      <c r="J898" s="149"/>
      <c r="K898" s="41"/>
      <c r="L898" s="41"/>
      <c r="M898" s="65"/>
      <c r="N898" s="41"/>
      <c r="O898" s="65"/>
      <c r="P898" s="41"/>
      <c r="Q898" s="41"/>
      <c r="R898" s="41"/>
      <c r="S898" s="41"/>
      <c r="T898" s="41"/>
      <c r="U898" s="41"/>
      <c r="V898" s="41"/>
      <c r="W898" s="41"/>
      <c r="X898" s="41"/>
      <c r="Y898" s="41"/>
      <c r="Z898" s="41"/>
    </row>
    <row r="899" spans="1:26" ht="15.75" customHeight="1">
      <c r="A899" s="41"/>
      <c r="B899" s="41"/>
      <c r="C899" s="41"/>
      <c r="D899" s="41"/>
      <c r="E899" s="149"/>
      <c r="F899" s="149"/>
      <c r="G899" s="149"/>
      <c r="H899" s="149"/>
      <c r="I899" s="149"/>
      <c r="J899" s="149"/>
      <c r="K899" s="41"/>
      <c r="L899" s="41"/>
      <c r="M899" s="65"/>
      <c r="N899" s="41"/>
      <c r="O899" s="65"/>
      <c r="P899" s="41"/>
      <c r="Q899" s="41"/>
      <c r="R899" s="41"/>
      <c r="S899" s="41"/>
      <c r="T899" s="41"/>
      <c r="U899" s="41"/>
      <c r="V899" s="41"/>
      <c r="W899" s="41"/>
      <c r="X899" s="41"/>
      <c r="Y899" s="41"/>
      <c r="Z899" s="41"/>
    </row>
    <row r="900" spans="1:26" ht="15.75" customHeight="1">
      <c r="A900" s="41"/>
      <c r="B900" s="41"/>
      <c r="C900" s="41"/>
      <c r="D900" s="41"/>
      <c r="E900" s="149"/>
      <c r="F900" s="149"/>
      <c r="G900" s="149"/>
      <c r="H900" s="149"/>
      <c r="I900" s="149"/>
      <c r="J900" s="149"/>
      <c r="K900" s="41"/>
      <c r="L900" s="41"/>
      <c r="M900" s="65"/>
      <c r="N900" s="41"/>
      <c r="O900" s="65"/>
      <c r="P900" s="41"/>
      <c r="Q900" s="41"/>
      <c r="R900" s="41"/>
      <c r="S900" s="41"/>
      <c r="T900" s="41"/>
      <c r="U900" s="41"/>
      <c r="V900" s="41"/>
      <c r="W900" s="41"/>
      <c r="X900" s="41"/>
      <c r="Y900" s="41"/>
      <c r="Z900" s="41"/>
    </row>
    <row r="901" spans="1:26" ht="15.75" customHeight="1">
      <c r="A901" s="41"/>
      <c r="B901" s="41"/>
      <c r="C901" s="41"/>
      <c r="D901" s="41"/>
      <c r="E901" s="149"/>
      <c r="F901" s="149"/>
      <c r="G901" s="149"/>
      <c r="H901" s="149"/>
      <c r="I901" s="149"/>
      <c r="J901" s="149"/>
      <c r="K901" s="41"/>
      <c r="L901" s="41"/>
      <c r="M901" s="65"/>
      <c r="N901" s="41"/>
      <c r="O901" s="65"/>
      <c r="P901" s="41"/>
      <c r="Q901" s="41"/>
      <c r="R901" s="41"/>
      <c r="S901" s="41"/>
      <c r="T901" s="41"/>
      <c r="U901" s="41"/>
      <c r="V901" s="41"/>
      <c r="W901" s="41"/>
      <c r="X901" s="41"/>
      <c r="Y901" s="41"/>
      <c r="Z901" s="41"/>
    </row>
    <row r="902" spans="1:26" ht="15.75" customHeight="1">
      <c r="A902" s="41"/>
      <c r="B902" s="41"/>
      <c r="C902" s="41"/>
      <c r="D902" s="41"/>
      <c r="E902" s="149"/>
      <c r="F902" s="149"/>
      <c r="G902" s="149"/>
      <c r="H902" s="149"/>
      <c r="I902" s="149"/>
      <c r="J902" s="149"/>
      <c r="K902" s="41"/>
      <c r="L902" s="41"/>
      <c r="M902" s="65"/>
      <c r="N902" s="41"/>
      <c r="O902" s="65"/>
      <c r="P902" s="41"/>
      <c r="Q902" s="41"/>
      <c r="R902" s="41"/>
      <c r="S902" s="41"/>
      <c r="T902" s="41"/>
      <c r="U902" s="41"/>
      <c r="V902" s="41"/>
      <c r="W902" s="41"/>
      <c r="X902" s="41"/>
      <c r="Y902" s="41"/>
      <c r="Z902" s="41"/>
    </row>
    <row r="903" spans="1:26" ht="15.75" customHeight="1">
      <c r="A903" s="41"/>
      <c r="B903" s="41"/>
      <c r="C903" s="41"/>
      <c r="D903" s="41"/>
      <c r="E903" s="149"/>
      <c r="F903" s="149"/>
      <c r="G903" s="149"/>
      <c r="H903" s="149"/>
      <c r="I903" s="149"/>
      <c r="J903" s="149"/>
      <c r="K903" s="41"/>
      <c r="L903" s="41"/>
      <c r="M903" s="65"/>
      <c r="N903" s="41"/>
      <c r="O903" s="65"/>
      <c r="P903" s="41"/>
      <c r="Q903" s="41"/>
      <c r="R903" s="41"/>
      <c r="S903" s="41"/>
      <c r="T903" s="41"/>
      <c r="U903" s="41"/>
      <c r="V903" s="41"/>
      <c r="W903" s="41"/>
      <c r="X903" s="41"/>
      <c r="Y903" s="41"/>
      <c r="Z903" s="41"/>
    </row>
    <row r="904" spans="1:26" ht="15.75" customHeight="1">
      <c r="A904" s="41"/>
      <c r="B904" s="41"/>
      <c r="C904" s="41"/>
      <c r="D904" s="41"/>
      <c r="E904" s="149"/>
      <c r="F904" s="149"/>
      <c r="G904" s="149"/>
      <c r="H904" s="149"/>
      <c r="I904" s="149"/>
      <c r="J904" s="149"/>
      <c r="K904" s="41"/>
      <c r="L904" s="41"/>
      <c r="M904" s="65"/>
      <c r="N904" s="41"/>
      <c r="O904" s="65"/>
      <c r="P904" s="41"/>
      <c r="Q904" s="41"/>
      <c r="R904" s="41"/>
      <c r="S904" s="41"/>
      <c r="T904" s="41"/>
      <c r="U904" s="41"/>
      <c r="V904" s="41"/>
      <c r="W904" s="41"/>
      <c r="X904" s="41"/>
      <c r="Y904" s="41"/>
      <c r="Z904" s="41"/>
    </row>
    <row r="905" spans="1:26" ht="15.75" customHeight="1">
      <c r="A905" s="41"/>
      <c r="B905" s="41"/>
      <c r="C905" s="41"/>
      <c r="D905" s="41"/>
      <c r="E905" s="149"/>
      <c r="F905" s="149"/>
      <c r="G905" s="149"/>
      <c r="H905" s="149"/>
      <c r="I905" s="149"/>
      <c r="J905" s="149"/>
      <c r="K905" s="41"/>
      <c r="L905" s="41"/>
      <c r="M905" s="65"/>
      <c r="N905" s="41"/>
      <c r="O905" s="65"/>
      <c r="P905" s="41"/>
      <c r="Q905" s="41"/>
      <c r="R905" s="41"/>
      <c r="S905" s="41"/>
      <c r="T905" s="41"/>
      <c r="U905" s="41"/>
      <c r="V905" s="41"/>
      <c r="W905" s="41"/>
      <c r="X905" s="41"/>
      <c r="Y905" s="41"/>
      <c r="Z905" s="41"/>
    </row>
    <row r="906" spans="1:26" ht="15.75" customHeight="1">
      <c r="A906" s="41"/>
      <c r="B906" s="41"/>
      <c r="C906" s="41"/>
      <c r="D906" s="41"/>
      <c r="E906" s="149"/>
      <c r="F906" s="149"/>
      <c r="G906" s="149"/>
      <c r="H906" s="149"/>
      <c r="I906" s="149"/>
      <c r="J906" s="149"/>
      <c r="K906" s="41"/>
      <c r="L906" s="41"/>
      <c r="M906" s="65"/>
      <c r="N906" s="41"/>
      <c r="O906" s="65"/>
      <c r="P906" s="41"/>
      <c r="Q906" s="41"/>
      <c r="R906" s="41"/>
      <c r="S906" s="41"/>
      <c r="T906" s="41"/>
      <c r="U906" s="41"/>
      <c r="V906" s="41"/>
      <c r="W906" s="41"/>
      <c r="X906" s="41"/>
      <c r="Y906" s="41"/>
      <c r="Z906" s="41"/>
    </row>
    <row r="907" spans="1:26" ht="15.75" customHeight="1">
      <c r="A907" s="41"/>
      <c r="B907" s="41"/>
      <c r="C907" s="41"/>
      <c r="D907" s="41"/>
      <c r="E907" s="149"/>
      <c r="F907" s="149"/>
      <c r="G907" s="149"/>
      <c r="H907" s="149"/>
      <c r="I907" s="149"/>
      <c r="J907" s="149"/>
      <c r="K907" s="41"/>
      <c r="L907" s="41"/>
      <c r="M907" s="65"/>
      <c r="N907" s="41"/>
      <c r="O907" s="65"/>
      <c r="P907" s="41"/>
      <c r="Q907" s="41"/>
      <c r="R907" s="41"/>
      <c r="S907" s="41"/>
      <c r="T907" s="41"/>
      <c r="U907" s="41"/>
      <c r="V907" s="41"/>
      <c r="W907" s="41"/>
      <c r="X907" s="41"/>
      <c r="Y907" s="41"/>
      <c r="Z907" s="41"/>
    </row>
    <row r="908" spans="1:26" ht="15.75" customHeight="1">
      <c r="A908" s="41"/>
      <c r="B908" s="41"/>
      <c r="C908" s="41"/>
      <c r="D908" s="41"/>
      <c r="E908" s="149"/>
      <c r="F908" s="149"/>
      <c r="G908" s="149"/>
      <c r="H908" s="149"/>
      <c r="I908" s="149"/>
      <c r="J908" s="149"/>
      <c r="K908" s="41"/>
      <c r="L908" s="41"/>
      <c r="M908" s="65"/>
      <c r="N908" s="41"/>
      <c r="O908" s="65"/>
      <c r="P908" s="41"/>
      <c r="Q908" s="41"/>
      <c r="R908" s="41"/>
      <c r="S908" s="41"/>
      <c r="T908" s="41"/>
      <c r="U908" s="41"/>
      <c r="V908" s="41"/>
      <c r="W908" s="41"/>
      <c r="X908" s="41"/>
      <c r="Y908" s="41"/>
      <c r="Z908" s="41"/>
    </row>
    <row r="909" spans="1:26" ht="15.75" customHeight="1">
      <c r="A909" s="41"/>
      <c r="B909" s="41"/>
      <c r="C909" s="41"/>
      <c r="D909" s="41"/>
      <c r="E909" s="149"/>
      <c r="F909" s="149"/>
      <c r="G909" s="149"/>
      <c r="H909" s="149"/>
      <c r="I909" s="149"/>
      <c r="J909" s="149"/>
      <c r="K909" s="41"/>
      <c r="L909" s="41"/>
      <c r="M909" s="65"/>
      <c r="N909" s="41"/>
      <c r="O909" s="65"/>
      <c r="P909" s="41"/>
      <c r="Q909" s="41"/>
      <c r="R909" s="41"/>
      <c r="S909" s="41"/>
      <c r="T909" s="41"/>
      <c r="U909" s="41"/>
      <c r="V909" s="41"/>
      <c r="W909" s="41"/>
      <c r="X909" s="41"/>
      <c r="Y909" s="41"/>
      <c r="Z909" s="41"/>
    </row>
    <row r="910" spans="1:26" ht="15.75" customHeight="1">
      <c r="A910" s="41"/>
      <c r="B910" s="41"/>
      <c r="C910" s="41"/>
      <c r="D910" s="41"/>
      <c r="E910" s="149"/>
      <c r="F910" s="149"/>
      <c r="G910" s="149"/>
      <c r="H910" s="149"/>
      <c r="I910" s="149"/>
      <c r="J910" s="149"/>
      <c r="K910" s="41"/>
      <c r="L910" s="41"/>
      <c r="M910" s="65"/>
      <c r="N910" s="41"/>
      <c r="O910" s="65"/>
      <c r="P910" s="41"/>
      <c r="Q910" s="41"/>
      <c r="R910" s="41"/>
      <c r="S910" s="41"/>
      <c r="T910" s="41"/>
      <c r="U910" s="41"/>
      <c r="V910" s="41"/>
      <c r="W910" s="41"/>
      <c r="X910" s="41"/>
      <c r="Y910" s="41"/>
      <c r="Z910" s="41"/>
    </row>
    <row r="911" spans="1:26" ht="15.75" customHeight="1">
      <c r="A911" s="41"/>
      <c r="B911" s="41"/>
      <c r="C911" s="41"/>
      <c r="D911" s="41"/>
      <c r="E911" s="149"/>
      <c r="F911" s="149"/>
      <c r="G911" s="149"/>
      <c r="H911" s="149"/>
      <c r="I911" s="149"/>
      <c r="J911" s="149"/>
      <c r="K911" s="41"/>
      <c r="L911" s="41"/>
      <c r="M911" s="65"/>
      <c r="N911" s="41"/>
      <c r="O911" s="65"/>
      <c r="P911" s="41"/>
      <c r="Q911" s="41"/>
      <c r="R911" s="41"/>
      <c r="S911" s="41"/>
      <c r="T911" s="41"/>
      <c r="U911" s="41"/>
      <c r="V911" s="41"/>
      <c r="W911" s="41"/>
      <c r="X911" s="41"/>
      <c r="Y911" s="41"/>
      <c r="Z911" s="41"/>
    </row>
    <row r="912" spans="1:26" ht="15.75" customHeight="1">
      <c r="A912" s="41"/>
      <c r="B912" s="41"/>
      <c r="C912" s="41"/>
      <c r="D912" s="41"/>
      <c r="E912" s="149"/>
      <c r="F912" s="149"/>
      <c r="G912" s="149"/>
      <c r="H912" s="149"/>
      <c r="I912" s="149"/>
      <c r="J912" s="149"/>
      <c r="K912" s="41"/>
      <c r="L912" s="41"/>
      <c r="M912" s="65"/>
      <c r="N912" s="41"/>
      <c r="O912" s="65"/>
      <c r="P912" s="41"/>
      <c r="Q912" s="41"/>
      <c r="R912" s="41"/>
      <c r="S912" s="41"/>
      <c r="T912" s="41"/>
      <c r="U912" s="41"/>
      <c r="V912" s="41"/>
      <c r="W912" s="41"/>
      <c r="X912" s="41"/>
      <c r="Y912" s="41"/>
      <c r="Z912" s="41"/>
    </row>
    <row r="913" spans="1:26" ht="15.75" customHeight="1">
      <c r="A913" s="41"/>
      <c r="B913" s="41"/>
      <c r="C913" s="41"/>
      <c r="D913" s="41"/>
      <c r="E913" s="149"/>
      <c r="F913" s="149"/>
      <c r="G913" s="149"/>
      <c r="H913" s="149"/>
      <c r="I913" s="149"/>
      <c r="J913" s="149"/>
      <c r="K913" s="41"/>
      <c r="L913" s="41"/>
      <c r="M913" s="65"/>
      <c r="N913" s="41"/>
      <c r="O913" s="65"/>
      <c r="P913" s="41"/>
      <c r="Q913" s="41"/>
      <c r="R913" s="41"/>
      <c r="S913" s="41"/>
      <c r="T913" s="41"/>
      <c r="U913" s="41"/>
      <c r="V913" s="41"/>
      <c r="W913" s="41"/>
      <c r="X913" s="41"/>
      <c r="Y913" s="41"/>
      <c r="Z913" s="41"/>
    </row>
    <row r="914" spans="1:26" ht="15.75" customHeight="1">
      <c r="A914" s="41"/>
      <c r="B914" s="41"/>
      <c r="C914" s="41"/>
      <c r="D914" s="41"/>
      <c r="E914" s="149"/>
      <c r="F914" s="149"/>
      <c r="G914" s="149"/>
      <c r="H914" s="149"/>
      <c r="I914" s="149"/>
      <c r="J914" s="149"/>
      <c r="K914" s="41"/>
      <c r="L914" s="41"/>
      <c r="M914" s="65"/>
      <c r="N914" s="41"/>
      <c r="O914" s="65"/>
      <c r="P914" s="41"/>
      <c r="Q914" s="41"/>
      <c r="R914" s="41"/>
      <c r="S914" s="41"/>
      <c r="T914" s="41"/>
      <c r="U914" s="41"/>
      <c r="V914" s="41"/>
      <c r="W914" s="41"/>
      <c r="X914" s="41"/>
      <c r="Y914" s="41"/>
      <c r="Z914" s="41"/>
    </row>
    <row r="915" spans="1:26" ht="15.75" customHeight="1">
      <c r="A915" s="41"/>
      <c r="B915" s="41"/>
      <c r="C915" s="41"/>
      <c r="D915" s="41"/>
      <c r="E915" s="149"/>
      <c r="F915" s="149"/>
      <c r="G915" s="149"/>
      <c r="H915" s="149"/>
      <c r="I915" s="149"/>
      <c r="J915" s="149"/>
      <c r="K915" s="41"/>
      <c r="L915" s="41"/>
      <c r="M915" s="65"/>
      <c r="N915" s="41"/>
      <c r="O915" s="65"/>
      <c r="P915" s="41"/>
      <c r="Q915" s="41"/>
      <c r="R915" s="41"/>
      <c r="S915" s="41"/>
      <c r="T915" s="41"/>
      <c r="U915" s="41"/>
      <c r="V915" s="41"/>
      <c r="W915" s="41"/>
      <c r="X915" s="41"/>
      <c r="Y915" s="41"/>
      <c r="Z915" s="41"/>
    </row>
    <row r="916" spans="1:26" ht="15.75" customHeight="1">
      <c r="A916" s="41"/>
      <c r="B916" s="41"/>
      <c r="C916" s="41"/>
      <c r="D916" s="41"/>
      <c r="E916" s="149"/>
      <c r="F916" s="149"/>
      <c r="G916" s="149"/>
      <c r="H916" s="149"/>
      <c r="I916" s="149"/>
      <c r="J916" s="149"/>
      <c r="K916" s="41"/>
      <c r="L916" s="41"/>
      <c r="M916" s="65"/>
      <c r="N916" s="41"/>
      <c r="O916" s="65"/>
      <c r="P916" s="41"/>
      <c r="Q916" s="41"/>
      <c r="R916" s="41"/>
      <c r="S916" s="41"/>
      <c r="T916" s="41"/>
      <c r="U916" s="41"/>
      <c r="V916" s="41"/>
      <c r="W916" s="41"/>
      <c r="X916" s="41"/>
      <c r="Y916" s="41"/>
      <c r="Z916" s="41"/>
    </row>
    <row r="917" spans="1:26" ht="15.75" customHeight="1">
      <c r="A917" s="41"/>
      <c r="B917" s="41"/>
      <c r="C917" s="41"/>
      <c r="D917" s="41"/>
      <c r="E917" s="149"/>
      <c r="F917" s="149"/>
      <c r="G917" s="149"/>
      <c r="H917" s="149"/>
      <c r="I917" s="149"/>
      <c r="J917" s="149"/>
      <c r="K917" s="41"/>
      <c r="L917" s="41"/>
      <c r="M917" s="65"/>
      <c r="N917" s="41"/>
      <c r="O917" s="65"/>
      <c r="P917" s="41"/>
      <c r="Q917" s="41"/>
      <c r="R917" s="41"/>
      <c r="S917" s="41"/>
      <c r="T917" s="41"/>
      <c r="U917" s="41"/>
      <c r="V917" s="41"/>
      <c r="W917" s="41"/>
      <c r="X917" s="41"/>
      <c r="Y917" s="41"/>
      <c r="Z917" s="41"/>
    </row>
    <row r="918" spans="1:26" ht="15.75" customHeight="1">
      <c r="A918" s="41"/>
      <c r="B918" s="41"/>
      <c r="C918" s="41"/>
      <c r="D918" s="41"/>
      <c r="E918" s="149"/>
      <c r="F918" s="149"/>
      <c r="G918" s="149"/>
      <c r="H918" s="149"/>
      <c r="I918" s="149"/>
      <c r="J918" s="149"/>
      <c r="K918" s="41"/>
      <c r="L918" s="41"/>
      <c r="M918" s="65"/>
      <c r="N918" s="41"/>
      <c r="O918" s="65"/>
      <c r="P918" s="41"/>
      <c r="Q918" s="41"/>
      <c r="R918" s="41"/>
      <c r="S918" s="41"/>
      <c r="T918" s="41"/>
      <c r="U918" s="41"/>
      <c r="V918" s="41"/>
      <c r="W918" s="41"/>
      <c r="X918" s="41"/>
      <c r="Y918" s="41"/>
      <c r="Z918" s="41"/>
    </row>
    <row r="919" spans="1:26" ht="15.75" customHeight="1">
      <c r="A919" s="41"/>
      <c r="B919" s="41"/>
      <c r="C919" s="41"/>
      <c r="D919" s="41"/>
      <c r="E919" s="149"/>
      <c r="F919" s="149"/>
      <c r="G919" s="149"/>
      <c r="H919" s="149"/>
      <c r="I919" s="149"/>
      <c r="J919" s="149"/>
      <c r="K919" s="41"/>
      <c r="L919" s="41"/>
      <c r="M919" s="65"/>
      <c r="N919" s="41"/>
      <c r="O919" s="65"/>
      <c r="P919" s="41"/>
      <c r="Q919" s="41"/>
      <c r="R919" s="41"/>
      <c r="S919" s="41"/>
      <c r="T919" s="41"/>
      <c r="U919" s="41"/>
      <c r="V919" s="41"/>
      <c r="W919" s="41"/>
      <c r="X919" s="41"/>
      <c r="Y919" s="41"/>
      <c r="Z919" s="41"/>
    </row>
    <row r="920" spans="1:26" ht="15.75" customHeight="1">
      <c r="A920" s="41"/>
      <c r="B920" s="41"/>
      <c r="C920" s="41"/>
      <c r="D920" s="41"/>
      <c r="E920" s="149"/>
      <c r="F920" s="149"/>
      <c r="G920" s="149"/>
      <c r="H920" s="149"/>
      <c r="I920" s="149"/>
      <c r="J920" s="149"/>
      <c r="K920" s="41"/>
      <c r="L920" s="41"/>
      <c r="M920" s="65"/>
      <c r="N920" s="41"/>
      <c r="O920" s="65"/>
      <c r="P920" s="41"/>
      <c r="Q920" s="41"/>
      <c r="R920" s="41"/>
      <c r="S920" s="41"/>
      <c r="T920" s="41"/>
      <c r="U920" s="41"/>
      <c r="V920" s="41"/>
      <c r="W920" s="41"/>
      <c r="X920" s="41"/>
      <c r="Y920" s="41"/>
      <c r="Z920" s="41"/>
    </row>
    <row r="921" spans="1:26" ht="15.75" customHeight="1">
      <c r="A921" s="41"/>
      <c r="B921" s="41"/>
      <c r="C921" s="41"/>
      <c r="D921" s="41"/>
      <c r="E921" s="149"/>
      <c r="F921" s="149"/>
      <c r="G921" s="149"/>
      <c r="H921" s="149"/>
      <c r="I921" s="149"/>
      <c r="J921" s="149"/>
      <c r="K921" s="41"/>
      <c r="L921" s="41"/>
      <c r="M921" s="65"/>
      <c r="N921" s="41"/>
      <c r="O921" s="65"/>
      <c r="P921" s="41"/>
      <c r="Q921" s="41"/>
      <c r="R921" s="41"/>
      <c r="S921" s="41"/>
      <c r="T921" s="41"/>
      <c r="U921" s="41"/>
      <c r="V921" s="41"/>
      <c r="W921" s="41"/>
      <c r="X921" s="41"/>
      <c r="Y921" s="41"/>
      <c r="Z921" s="41"/>
    </row>
    <row r="922" spans="1:26" ht="15.75" customHeight="1">
      <c r="A922" s="41"/>
      <c r="B922" s="41"/>
      <c r="C922" s="41"/>
      <c r="D922" s="41"/>
      <c r="E922" s="149"/>
      <c r="F922" s="149"/>
      <c r="G922" s="149"/>
      <c r="H922" s="149"/>
      <c r="I922" s="149"/>
      <c r="J922" s="149"/>
      <c r="K922" s="41"/>
      <c r="L922" s="41"/>
      <c r="M922" s="65"/>
      <c r="N922" s="41"/>
      <c r="O922" s="65"/>
      <c r="P922" s="41"/>
      <c r="Q922" s="41"/>
      <c r="R922" s="41"/>
      <c r="S922" s="41"/>
      <c r="T922" s="41"/>
      <c r="U922" s="41"/>
      <c r="V922" s="41"/>
      <c r="W922" s="41"/>
      <c r="X922" s="41"/>
      <c r="Y922" s="41"/>
      <c r="Z922" s="41"/>
    </row>
    <row r="923" spans="1:26" ht="15.75" customHeight="1">
      <c r="A923" s="41"/>
      <c r="B923" s="41"/>
      <c r="C923" s="41"/>
      <c r="D923" s="41"/>
      <c r="E923" s="149"/>
      <c r="F923" s="149"/>
      <c r="G923" s="149"/>
      <c r="H923" s="149"/>
      <c r="I923" s="149"/>
      <c r="J923" s="149"/>
      <c r="K923" s="41"/>
      <c r="L923" s="41"/>
      <c r="M923" s="65"/>
      <c r="N923" s="41"/>
      <c r="O923" s="65"/>
      <c r="P923" s="41"/>
      <c r="Q923" s="41"/>
      <c r="R923" s="41"/>
      <c r="S923" s="41"/>
      <c r="T923" s="41"/>
      <c r="U923" s="41"/>
      <c r="V923" s="41"/>
      <c r="W923" s="41"/>
      <c r="X923" s="41"/>
      <c r="Y923" s="41"/>
      <c r="Z923" s="41"/>
    </row>
    <row r="924" spans="1:26" ht="15.75" customHeight="1">
      <c r="A924" s="41"/>
      <c r="B924" s="41"/>
      <c r="C924" s="41"/>
      <c r="D924" s="41"/>
      <c r="E924" s="149"/>
      <c r="F924" s="149"/>
      <c r="G924" s="149"/>
      <c r="H924" s="149"/>
      <c r="I924" s="149"/>
      <c r="J924" s="149"/>
      <c r="K924" s="41"/>
      <c r="L924" s="41"/>
      <c r="M924" s="65"/>
      <c r="N924" s="41"/>
      <c r="O924" s="65"/>
      <c r="P924" s="41"/>
      <c r="Q924" s="41"/>
      <c r="R924" s="41"/>
      <c r="S924" s="41"/>
      <c r="T924" s="41"/>
      <c r="U924" s="41"/>
      <c r="V924" s="41"/>
      <c r="W924" s="41"/>
      <c r="X924" s="41"/>
      <c r="Y924" s="41"/>
      <c r="Z924" s="41"/>
    </row>
    <row r="925" spans="1:26" ht="15.75" customHeight="1">
      <c r="A925" s="41"/>
      <c r="B925" s="41"/>
      <c r="C925" s="41"/>
      <c r="D925" s="41"/>
      <c r="E925" s="149"/>
      <c r="F925" s="149"/>
      <c r="G925" s="149"/>
      <c r="H925" s="149"/>
      <c r="I925" s="149"/>
      <c r="J925" s="149"/>
      <c r="K925" s="41"/>
      <c r="L925" s="41"/>
      <c r="M925" s="65"/>
      <c r="N925" s="41"/>
      <c r="O925" s="65"/>
      <c r="P925" s="41"/>
      <c r="Q925" s="41"/>
      <c r="R925" s="41"/>
      <c r="S925" s="41"/>
      <c r="T925" s="41"/>
      <c r="U925" s="41"/>
      <c r="V925" s="41"/>
      <c r="W925" s="41"/>
      <c r="X925" s="41"/>
      <c r="Y925" s="41"/>
      <c r="Z925" s="41"/>
    </row>
    <row r="926" spans="1:26" ht="15.75" customHeight="1">
      <c r="A926" s="41"/>
      <c r="B926" s="41"/>
      <c r="C926" s="41"/>
      <c r="D926" s="41"/>
      <c r="E926" s="149"/>
      <c r="F926" s="149"/>
      <c r="G926" s="149"/>
      <c r="H926" s="149"/>
      <c r="I926" s="149"/>
      <c r="J926" s="149"/>
      <c r="K926" s="41"/>
      <c r="L926" s="41"/>
      <c r="M926" s="65"/>
      <c r="N926" s="41"/>
      <c r="O926" s="65"/>
      <c r="P926" s="41"/>
      <c r="Q926" s="41"/>
      <c r="R926" s="41"/>
      <c r="S926" s="41"/>
      <c r="T926" s="41"/>
      <c r="U926" s="41"/>
      <c r="V926" s="41"/>
      <c r="W926" s="41"/>
      <c r="X926" s="41"/>
      <c r="Y926" s="41"/>
      <c r="Z926" s="41"/>
    </row>
    <row r="927" spans="1:26" ht="15.75" customHeight="1">
      <c r="A927" s="41"/>
      <c r="B927" s="41"/>
      <c r="C927" s="41"/>
      <c r="D927" s="41"/>
      <c r="E927" s="149"/>
      <c r="F927" s="149"/>
      <c r="G927" s="149"/>
      <c r="H927" s="149"/>
      <c r="I927" s="149"/>
      <c r="J927" s="149"/>
      <c r="K927" s="41"/>
      <c r="L927" s="41"/>
      <c r="M927" s="65"/>
      <c r="N927" s="41"/>
      <c r="O927" s="65"/>
      <c r="P927" s="41"/>
      <c r="Q927" s="41"/>
      <c r="R927" s="41"/>
      <c r="S927" s="41"/>
      <c r="T927" s="41"/>
      <c r="U927" s="41"/>
      <c r="V927" s="41"/>
      <c r="W927" s="41"/>
      <c r="X927" s="41"/>
      <c r="Y927" s="41"/>
      <c r="Z927" s="41"/>
    </row>
    <row r="928" spans="1:26" ht="15.75" customHeight="1">
      <c r="A928" s="41"/>
      <c r="B928" s="41"/>
      <c r="C928" s="41"/>
      <c r="D928" s="41"/>
      <c r="E928" s="149"/>
      <c r="F928" s="149"/>
      <c r="G928" s="149"/>
      <c r="H928" s="149"/>
      <c r="I928" s="149"/>
      <c r="J928" s="149"/>
      <c r="K928" s="41"/>
      <c r="L928" s="41"/>
      <c r="M928" s="65"/>
      <c r="N928" s="41"/>
      <c r="O928" s="65"/>
      <c r="P928" s="41"/>
      <c r="Q928" s="41"/>
      <c r="R928" s="41"/>
      <c r="S928" s="41"/>
      <c r="T928" s="41"/>
      <c r="U928" s="41"/>
      <c r="V928" s="41"/>
      <c r="W928" s="41"/>
      <c r="X928" s="41"/>
      <c r="Y928" s="41"/>
      <c r="Z928" s="41"/>
    </row>
    <row r="929" spans="1:26" ht="15.75" customHeight="1">
      <c r="A929" s="41"/>
      <c r="B929" s="41"/>
      <c r="C929" s="41"/>
      <c r="D929" s="41"/>
      <c r="E929" s="149"/>
      <c r="F929" s="149"/>
      <c r="G929" s="149"/>
      <c r="H929" s="149"/>
      <c r="I929" s="149"/>
      <c r="J929" s="149"/>
      <c r="K929" s="41"/>
      <c r="L929" s="41"/>
      <c r="M929" s="65"/>
      <c r="N929" s="41"/>
      <c r="O929" s="65"/>
      <c r="P929" s="41"/>
      <c r="Q929" s="41"/>
      <c r="R929" s="41"/>
      <c r="S929" s="41"/>
      <c r="T929" s="41"/>
      <c r="U929" s="41"/>
      <c r="V929" s="41"/>
      <c r="W929" s="41"/>
      <c r="X929" s="41"/>
      <c r="Y929" s="41"/>
      <c r="Z929" s="41"/>
    </row>
    <row r="930" spans="1:26" ht="15.75" customHeight="1">
      <c r="A930" s="41"/>
      <c r="B930" s="41"/>
      <c r="C930" s="41"/>
      <c r="D930" s="41"/>
      <c r="E930" s="149"/>
      <c r="F930" s="149"/>
      <c r="G930" s="149"/>
      <c r="H930" s="149"/>
      <c r="I930" s="149"/>
      <c r="J930" s="149"/>
      <c r="K930" s="41"/>
      <c r="L930" s="41"/>
      <c r="M930" s="65"/>
      <c r="N930" s="41"/>
      <c r="O930" s="65"/>
      <c r="P930" s="41"/>
      <c r="Q930" s="41"/>
      <c r="R930" s="41"/>
      <c r="S930" s="41"/>
      <c r="T930" s="41"/>
      <c r="U930" s="41"/>
      <c r="V930" s="41"/>
      <c r="W930" s="41"/>
      <c r="X930" s="41"/>
      <c r="Y930" s="41"/>
      <c r="Z930" s="41"/>
    </row>
    <row r="931" spans="1:26" ht="15.75" customHeight="1">
      <c r="A931" s="41"/>
      <c r="B931" s="41"/>
      <c r="C931" s="41"/>
      <c r="D931" s="41"/>
      <c r="E931" s="149"/>
      <c r="F931" s="149"/>
      <c r="G931" s="149"/>
      <c r="H931" s="149"/>
      <c r="I931" s="149"/>
      <c r="J931" s="149"/>
      <c r="K931" s="41"/>
      <c r="L931" s="41"/>
      <c r="M931" s="65"/>
      <c r="N931" s="41"/>
      <c r="O931" s="65"/>
      <c r="P931" s="41"/>
      <c r="Q931" s="41"/>
      <c r="R931" s="41"/>
      <c r="S931" s="41"/>
      <c r="T931" s="41"/>
      <c r="U931" s="41"/>
      <c r="V931" s="41"/>
      <c r="W931" s="41"/>
      <c r="X931" s="41"/>
      <c r="Y931" s="41"/>
      <c r="Z931" s="41"/>
    </row>
    <row r="932" spans="1:26" ht="15.75" customHeight="1">
      <c r="A932" s="41"/>
      <c r="B932" s="41"/>
      <c r="C932" s="41"/>
      <c r="D932" s="41"/>
      <c r="E932" s="149"/>
      <c r="F932" s="149"/>
      <c r="G932" s="149"/>
      <c r="H932" s="149"/>
      <c r="I932" s="149"/>
      <c r="J932" s="149"/>
      <c r="K932" s="41"/>
      <c r="L932" s="41"/>
      <c r="M932" s="65"/>
      <c r="N932" s="41"/>
      <c r="O932" s="65"/>
      <c r="P932" s="41"/>
      <c r="Q932" s="41"/>
      <c r="R932" s="41"/>
      <c r="S932" s="41"/>
      <c r="T932" s="41"/>
      <c r="U932" s="41"/>
      <c r="V932" s="41"/>
      <c r="W932" s="41"/>
      <c r="X932" s="41"/>
      <c r="Y932" s="41"/>
      <c r="Z932" s="41"/>
    </row>
    <row r="933" spans="1:26" ht="15.75" customHeight="1">
      <c r="A933" s="41"/>
      <c r="B933" s="41"/>
      <c r="C933" s="41"/>
      <c r="D933" s="41"/>
      <c r="E933" s="149"/>
      <c r="F933" s="149"/>
      <c r="G933" s="149"/>
      <c r="H933" s="149"/>
      <c r="I933" s="149"/>
      <c r="J933" s="149"/>
      <c r="K933" s="41"/>
      <c r="L933" s="41"/>
      <c r="M933" s="65"/>
      <c r="N933" s="41"/>
      <c r="O933" s="65"/>
      <c r="P933" s="41"/>
      <c r="Q933" s="41"/>
      <c r="R933" s="41"/>
      <c r="S933" s="41"/>
      <c r="T933" s="41"/>
      <c r="U933" s="41"/>
      <c r="V933" s="41"/>
      <c r="W933" s="41"/>
      <c r="X933" s="41"/>
      <c r="Y933" s="41"/>
      <c r="Z933" s="41"/>
    </row>
    <row r="934" spans="1:26" ht="15.75" customHeight="1">
      <c r="A934" s="41"/>
      <c r="B934" s="41"/>
      <c r="C934" s="41"/>
      <c r="D934" s="41"/>
      <c r="E934" s="149"/>
      <c r="F934" s="149"/>
      <c r="G934" s="149"/>
      <c r="H934" s="149"/>
      <c r="I934" s="149"/>
      <c r="J934" s="149"/>
      <c r="K934" s="41"/>
      <c r="L934" s="41"/>
      <c r="M934" s="65"/>
      <c r="N934" s="41"/>
      <c r="O934" s="65"/>
      <c r="P934" s="41"/>
      <c r="Q934" s="41"/>
      <c r="R934" s="41"/>
      <c r="S934" s="41"/>
      <c r="T934" s="41"/>
      <c r="U934" s="41"/>
      <c r="V934" s="41"/>
      <c r="W934" s="41"/>
      <c r="X934" s="41"/>
      <c r="Y934" s="41"/>
      <c r="Z934" s="41"/>
    </row>
    <row r="935" spans="1:26" ht="15.75" customHeight="1">
      <c r="A935" s="41"/>
      <c r="B935" s="41"/>
      <c r="C935" s="41"/>
      <c r="D935" s="41"/>
      <c r="E935" s="149"/>
      <c r="F935" s="149"/>
      <c r="G935" s="149"/>
      <c r="H935" s="149"/>
      <c r="I935" s="149"/>
      <c r="J935" s="149"/>
      <c r="K935" s="41"/>
      <c r="L935" s="41"/>
      <c r="M935" s="65"/>
      <c r="N935" s="41"/>
      <c r="O935" s="65"/>
      <c r="P935" s="41"/>
      <c r="Q935" s="41"/>
      <c r="R935" s="41"/>
      <c r="S935" s="41"/>
      <c r="T935" s="41"/>
      <c r="U935" s="41"/>
      <c r="V935" s="41"/>
      <c r="W935" s="41"/>
      <c r="X935" s="41"/>
      <c r="Y935" s="41"/>
      <c r="Z935" s="41"/>
    </row>
    <row r="936" spans="1:26" ht="15.75" customHeight="1">
      <c r="A936" s="41"/>
      <c r="B936" s="41"/>
      <c r="C936" s="41"/>
      <c r="D936" s="41"/>
      <c r="E936" s="149"/>
      <c r="F936" s="149"/>
      <c r="G936" s="149"/>
      <c r="H936" s="149"/>
      <c r="I936" s="149"/>
      <c r="J936" s="149"/>
      <c r="K936" s="41"/>
      <c r="L936" s="41"/>
      <c r="M936" s="65"/>
      <c r="N936" s="41"/>
      <c r="O936" s="65"/>
      <c r="P936" s="41"/>
      <c r="Q936" s="41"/>
      <c r="R936" s="41"/>
      <c r="S936" s="41"/>
      <c r="T936" s="41"/>
      <c r="U936" s="41"/>
      <c r="V936" s="41"/>
      <c r="W936" s="41"/>
      <c r="X936" s="41"/>
      <c r="Y936" s="41"/>
      <c r="Z936" s="41"/>
    </row>
    <row r="937" spans="1:26" ht="15.75" customHeight="1">
      <c r="A937" s="41"/>
      <c r="B937" s="41"/>
      <c r="C937" s="41"/>
      <c r="D937" s="41"/>
      <c r="E937" s="149"/>
      <c r="F937" s="149"/>
      <c r="G937" s="149"/>
      <c r="H937" s="149"/>
      <c r="I937" s="149"/>
      <c r="J937" s="149"/>
      <c r="K937" s="41"/>
      <c r="L937" s="41"/>
      <c r="M937" s="65"/>
      <c r="N937" s="41"/>
      <c r="O937" s="65"/>
      <c r="P937" s="41"/>
      <c r="Q937" s="41"/>
      <c r="R937" s="41"/>
      <c r="S937" s="41"/>
      <c r="T937" s="41"/>
      <c r="U937" s="41"/>
      <c r="V937" s="41"/>
      <c r="W937" s="41"/>
      <c r="X937" s="41"/>
      <c r="Y937" s="41"/>
      <c r="Z937" s="41"/>
    </row>
    <row r="938" spans="1:26" ht="15.75" customHeight="1">
      <c r="A938" s="41"/>
      <c r="B938" s="41"/>
      <c r="C938" s="41"/>
      <c r="D938" s="41"/>
      <c r="E938" s="149"/>
      <c r="F938" s="149"/>
      <c r="G938" s="149"/>
      <c r="H938" s="149"/>
      <c r="I938" s="149"/>
      <c r="J938" s="149"/>
      <c r="K938" s="41"/>
      <c r="L938" s="41"/>
      <c r="M938" s="65"/>
      <c r="N938" s="41"/>
      <c r="O938" s="65"/>
      <c r="P938" s="41"/>
      <c r="Q938" s="41"/>
      <c r="R938" s="41"/>
      <c r="S938" s="41"/>
      <c r="T938" s="41"/>
      <c r="U938" s="41"/>
      <c r="V938" s="41"/>
      <c r="W938" s="41"/>
      <c r="X938" s="41"/>
      <c r="Y938" s="41"/>
      <c r="Z938" s="41"/>
    </row>
    <row r="939" spans="1:26" ht="15.75" customHeight="1">
      <c r="A939" s="41"/>
      <c r="B939" s="41"/>
      <c r="C939" s="41"/>
      <c r="D939" s="41"/>
      <c r="E939" s="149"/>
      <c r="F939" s="149"/>
      <c r="G939" s="149"/>
      <c r="H939" s="149"/>
      <c r="I939" s="149"/>
      <c r="J939" s="149"/>
      <c r="K939" s="41"/>
      <c r="L939" s="41"/>
      <c r="M939" s="65"/>
      <c r="N939" s="41"/>
      <c r="O939" s="65"/>
      <c r="P939" s="41"/>
      <c r="Q939" s="41"/>
      <c r="R939" s="41"/>
      <c r="S939" s="41"/>
      <c r="T939" s="41"/>
      <c r="U939" s="41"/>
      <c r="V939" s="41"/>
      <c r="W939" s="41"/>
      <c r="X939" s="41"/>
      <c r="Y939" s="41"/>
      <c r="Z939" s="41"/>
    </row>
    <row r="940" spans="1:26" ht="15.75" customHeight="1">
      <c r="A940" s="41"/>
      <c r="B940" s="41"/>
      <c r="C940" s="41"/>
      <c r="D940" s="41"/>
      <c r="E940" s="149"/>
      <c r="F940" s="149"/>
      <c r="G940" s="149"/>
      <c r="H940" s="149"/>
      <c r="I940" s="149"/>
      <c r="J940" s="149"/>
      <c r="K940" s="41"/>
      <c r="L940" s="41"/>
      <c r="M940" s="65"/>
      <c r="N940" s="41"/>
      <c r="O940" s="65"/>
      <c r="P940" s="41"/>
      <c r="Q940" s="41"/>
      <c r="R940" s="41"/>
      <c r="S940" s="41"/>
      <c r="T940" s="41"/>
      <c r="U940" s="41"/>
      <c r="V940" s="41"/>
      <c r="W940" s="41"/>
      <c r="X940" s="41"/>
      <c r="Y940" s="41"/>
      <c r="Z940" s="41"/>
    </row>
    <row r="941" spans="1:26" ht="15.75" customHeight="1">
      <c r="A941" s="41"/>
      <c r="B941" s="41"/>
      <c r="C941" s="41"/>
      <c r="D941" s="41"/>
      <c r="E941" s="149"/>
      <c r="F941" s="149"/>
      <c r="G941" s="149"/>
      <c r="H941" s="149"/>
      <c r="I941" s="149"/>
      <c r="J941" s="149"/>
      <c r="K941" s="41"/>
      <c r="L941" s="41"/>
      <c r="M941" s="65"/>
      <c r="N941" s="41"/>
      <c r="O941" s="65"/>
      <c r="P941" s="41"/>
      <c r="Q941" s="41"/>
      <c r="R941" s="41"/>
      <c r="S941" s="41"/>
      <c r="T941" s="41"/>
      <c r="U941" s="41"/>
      <c r="V941" s="41"/>
      <c r="W941" s="41"/>
      <c r="X941" s="41"/>
      <c r="Y941" s="41"/>
      <c r="Z941" s="41"/>
    </row>
    <row r="942" spans="1:26" ht="15.75" customHeight="1">
      <c r="A942" s="41"/>
      <c r="B942" s="41"/>
      <c r="C942" s="41"/>
      <c r="D942" s="41"/>
      <c r="E942" s="149"/>
      <c r="F942" s="149"/>
      <c r="G942" s="149"/>
      <c r="H942" s="149"/>
      <c r="I942" s="149"/>
      <c r="J942" s="149"/>
      <c r="K942" s="41"/>
      <c r="L942" s="41"/>
      <c r="M942" s="65"/>
      <c r="N942" s="41"/>
      <c r="O942" s="65"/>
      <c r="P942" s="41"/>
      <c r="Q942" s="41"/>
      <c r="R942" s="41"/>
      <c r="S942" s="41"/>
      <c r="T942" s="41"/>
      <c r="U942" s="41"/>
      <c r="V942" s="41"/>
      <c r="W942" s="41"/>
      <c r="X942" s="41"/>
      <c r="Y942" s="41"/>
      <c r="Z942" s="41"/>
    </row>
    <row r="943" spans="1:26" ht="15.75" customHeight="1">
      <c r="A943" s="41"/>
      <c r="B943" s="41"/>
      <c r="C943" s="41"/>
      <c r="D943" s="41"/>
      <c r="E943" s="149"/>
      <c r="F943" s="149"/>
      <c r="G943" s="149"/>
      <c r="H943" s="149"/>
      <c r="I943" s="149"/>
      <c r="J943" s="149"/>
      <c r="K943" s="41"/>
      <c r="L943" s="41"/>
      <c r="M943" s="65"/>
      <c r="N943" s="41"/>
      <c r="O943" s="65"/>
      <c r="P943" s="41"/>
      <c r="Q943" s="41"/>
      <c r="R943" s="41"/>
      <c r="S943" s="41"/>
      <c r="T943" s="41"/>
      <c r="U943" s="41"/>
      <c r="V943" s="41"/>
      <c r="W943" s="41"/>
      <c r="X943" s="41"/>
      <c r="Y943" s="41"/>
      <c r="Z943" s="41"/>
    </row>
    <row r="944" spans="1:26" ht="15.75" customHeight="1">
      <c r="A944" s="41"/>
      <c r="B944" s="41"/>
      <c r="C944" s="41"/>
      <c r="D944" s="41"/>
      <c r="E944" s="149"/>
      <c r="F944" s="149"/>
      <c r="G944" s="149"/>
      <c r="H944" s="149"/>
      <c r="I944" s="149"/>
      <c r="J944" s="149"/>
      <c r="K944" s="41"/>
      <c r="L944" s="41"/>
      <c r="M944" s="65"/>
      <c r="N944" s="41"/>
      <c r="O944" s="65"/>
      <c r="P944" s="41"/>
      <c r="Q944" s="41"/>
      <c r="R944" s="41"/>
      <c r="S944" s="41"/>
      <c r="T944" s="41"/>
      <c r="U944" s="41"/>
      <c r="V944" s="41"/>
      <c r="W944" s="41"/>
      <c r="X944" s="41"/>
      <c r="Y944" s="41"/>
      <c r="Z944" s="41"/>
    </row>
    <row r="945" spans="1:26" ht="15.75" customHeight="1">
      <c r="A945" s="41"/>
      <c r="B945" s="41"/>
      <c r="C945" s="41"/>
      <c r="D945" s="41"/>
      <c r="E945" s="149"/>
      <c r="F945" s="149"/>
      <c r="G945" s="149"/>
      <c r="H945" s="149"/>
      <c r="I945" s="149"/>
      <c r="J945" s="149"/>
      <c r="K945" s="41"/>
      <c r="L945" s="41"/>
      <c r="M945" s="65"/>
      <c r="N945" s="41"/>
      <c r="O945" s="65"/>
      <c r="P945" s="41"/>
      <c r="Q945" s="41"/>
      <c r="R945" s="41"/>
      <c r="S945" s="41"/>
      <c r="T945" s="41"/>
      <c r="U945" s="41"/>
      <c r="V945" s="41"/>
      <c r="W945" s="41"/>
      <c r="X945" s="41"/>
      <c r="Y945" s="41"/>
      <c r="Z945" s="41"/>
    </row>
    <row r="946" spans="1:26" ht="15.75" customHeight="1">
      <c r="A946" s="41"/>
      <c r="B946" s="41"/>
      <c r="C946" s="41"/>
      <c r="D946" s="41"/>
      <c r="E946" s="149"/>
      <c r="F946" s="149"/>
      <c r="G946" s="149"/>
      <c r="H946" s="149"/>
      <c r="I946" s="149"/>
      <c r="J946" s="149"/>
      <c r="K946" s="41"/>
      <c r="L946" s="41"/>
      <c r="M946" s="65"/>
      <c r="N946" s="41"/>
      <c r="O946" s="65"/>
      <c r="P946" s="41"/>
      <c r="Q946" s="41"/>
      <c r="R946" s="41"/>
      <c r="S946" s="41"/>
      <c r="T946" s="41"/>
      <c r="U946" s="41"/>
      <c r="V946" s="41"/>
      <c r="W946" s="41"/>
      <c r="X946" s="41"/>
      <c r="Y946" s="41"/>
      <c r="Z946" s="41"/>
    </row>
    <row r="947" spans="1:26" ht="15.75" customHeight="1">
      <c r="A947" s="41"/>
      <c r="B947" s="41"/>
      <c r="C947" s="41"/>
      <c r="D947" s="41"/>
      <c r="E947" s="149"/>
      <c r="F947" s="149"/>
      <c r="G947" s="149"/>
      <c r="H947" s="149"/>
      <c r="I947" s="149"/>
      <c r="J947" s="149"/>
      <c r="K947" s="41"/>
      <c r="L947" s="41"/>
      <c r="M947" s="65"/>
      <c r="N947" s="41"/>
      <c r="O947" s="65"/>
      <c r="P947" s="41"/>
      <c r="Q947" s="41"/>
      <c r="R947" s="41"/>
      <c r="S947" s="41"/>
      <c r="T947" s="41"/>
      <c r="U947" s="41"/>
      <c r="V947" s="41"/>
      <c r="W947" s="41"/>
      <c r="X947" s="41"/>
      <c r="Y947" s="41"/>
      <c r="Z947" s="41"/>
    </row>
    <row r="948" spans="1:26" ht="15.75" customHeight="1">
      <c r="A948" s="41"/>
      <c r="B948" s="41"/>
      <c r="C948" s="41"/>
      <c r="D948" s="41"/>
      <c r="E948" s="149"/>
      <c r="F948" s="149"/>
      <c r="G948" s="149"/>
      <c r="H948" s="149"/>
      <c r="I948" s="149"/>
      <c r="J948" s="149"/>
      <c r="K948" s="41"/>
      <c r="L948" s="41"/>
      <c r="M948" s="65"/>
      <c r="N948" s="41"/>
      <c r="O948" s="65"/>
      <c r="P948" s="41"/>
      <c r="Q948" s="41"/>
      <c r="R948" s="41"/>
      <c r="S948" s="41"/>
      <c r="T948" s="41"/>
      <c r="U948" s="41"/>
      <c r="V948" s="41"/>
      <c r="W948" s="41"/>
      <c r="X948" s="41"/>
      <c r="Y948" s="41"/>
      <c r="Z948" s="41"/>
    </row>
    <row r="949" spans="1:26" ht="15.75" customHeight="1">
      <c r="A949" s="41"/>
      <c r="B949" s="41"/>
      <c r="C949" s="41"/>
      <c r="D949" s="41"/>
      <c r="E949" s="149"/>
      <c r="F949" s="149"/>
      <c r="G949" s="149"/>
      <c r="H949" s="149"/>
      <c r="I949" s="149"/>
      <c r="J949" s="149"/>
      <c r="K949" s="41"/>
      <c r="L949" s="41"/>
      <c r="M949" s="65"/>
      <c r="N949" s="41"/>
      <c r="O949" s="65"/>
      <c r="P949" s="41"/>
      <c r="Q949" s="41"/>
      <c r="R949" s="41"/>
      <c r="S949" s="41"/>
      <c r="T949" s="41"/>
      <c r="U949" s="41"/>
      <c r="V949" s="41"/>
      <c r="W949" s="41"/>
      <c r="X949" s="41"/>
      <c r="Y949" s="41"/>
      <c r="Z949" s="41"/>
    </row>
    <row r="950" spans="1:26" ht="15.75" customHeight="1">
      <c r="A950" s="41"/>
      <c r="B950" s="41"/>
      <c r="C950" s="41"/>
      <c r="D950" s="41"/>
      <c r="E950" s="149"/>
      <c r="F950" s="149"/>
      <c r="G950" s="149"/>
      <c r="H950" s="149"/>
      <c r="I950" s="149"/>
      <c r="J950" s="149"/>
      <c r="K950" s="41"/>
      <c r="L950" s="41"/>
      <c r="M950" s="65"/>
      <c r="N950" s="41"/>
      <c r="O950" s="65"/>
      <c r="P950" s="41"/>
      <c r="Q950" s="41"/>
      <c r="R950" s="41"/>
      <c r="S950" s="41"/>
      <c r="T950" s="41"/>
      <c r="U950" s="41"/>
      <c r="V950" s="41"/>
      <c r="W950" s="41"/>
      <c r="X950" s="41"/>
      <c r="Y950" s="41"/>
      <c r="Z950" s="41"/>
    </row>
    <row r="951" spans="1:26" ht="15.75" customHeight="1">
      <c r="A951" s="41"/>
      <c r="B951" s="41"/>
      <c r="C951" s="41"/>
      <c r="D951" s="41"/>
      <c r="E951" s="149"/>
      <c r="F951" s="149"/>
      <c r="G951" s="149"/>
      <c r="H951" s="149"/>
      <c r="I951" s="149"/>
      <c r="J951" s="149"/>
      <c r="K951" s="41"/>
      <c r="L951" s="41"/>
      <c r="M951" s="65"/>
      <c r="N951" s="41"/>
      <c r="O951" s="65"/>
      <c r="P951" s="41"/>
      <c r="Q951" s="41"/>
      <c r="R951" s="41"/>
      <c r="S951" s="41"/>
      <c r="T951" s="41"/>
      <c r="U951" s="41"/>
      <c r="V951" s="41"/>
      <c r="W951" s="41"/>
      <c r="X951" s="41"/>
      <c r="Y951" s="41"/>
      <c r="Z951" s="41"/>
    </row>
    <row r="952" spans="1:26" ht="15.75" customHeight="1">
      <c r="A952" s="41"/>
      <c r="B952" s="41"/>
      <c r="C952" s="41"/>
      <c r="D952" s="41"/>
      <c r="E952" s="149"/>
      <c r="F952" s="149"/>
      <c r="G952" s="149"/>
      <c r="H952" s="149"/>
      <c r="I952" s="149"/>
      <c r="J952" s="149"/>
      <c r="K952" s="41"/>
      <c r="L952" s="41"/>
      <c r="M952" s="65"/>
      <c r="N952" s="41"/>
      <c r="O952" s="65"/>
      <c r="P952" s="41"/>
      <c r="Q952" s="41"/>
      <c r="R952" s="41"/>
      <c r="S952" s="41"/>
      <c r="T952" s="41"/>
      <c r="U952" s="41"/>
      <c r="V952" s="41"/>
      <c r="W952" s="41"/>
      <c r="X952" s="41"/>
      <c r="Y952" s="41"/>
      <c r="Z952" s="41"/>
    </row>
    <row r="953" spans="1:26" ht="15.75" customHeight="1">
      <c r="A953" s="41"/>
      <c r="B953" s="41"/>
      <c r="C953" s="41"/>
      <c r="D953" s="41"/>
      <c r="E953" s="149"/>
      <c r="F953" s="149"/>
      <c r="G953" s="149"/>
      <c r="H953" s="149"/>
      <c r="I953" s="149"/>
      <c r="J953" s="149"/>
      <c r="K953" s="41"/>
      <c r="L953" s="41"/>
      <c r="M953" s="65"/>
      <c r="N953" s="41"/>
      <c r="O953" s="65"/>
      <c r="P953" s="41"/>
      <c r="Q953" s="41"/>
      <c r="R953" s="41"/>
      <c r="S953" s="41"/>
      <c r="T953" s="41"/>
      <c r="U953" s="41"/>
      <c r="V953" s="41"/>
      <c r="W953" s="41"/>
      <c r="X953" s="41"/>
      <c r="Y953" s="41"/>
      <c r="Z953" s="41"/>
    </row>
    <row r="954" spans="1:26" ht="15.75" customHeight="1">
      <c r="A954" s="41"/>
      <c r="B954" s="41"/>
      <c r="C954" s="41"/>
      <c r="D954" s="41"/>
      <c r="E954" s="149"/>
      <c r="F954" s="149"/>
      <c r="G954" s="149"/>
      <c r="H954" s="149"/>
      <c r="I954" s="149"/>
      <c r="J954" s="149"/>
      <c r="K954" s="41"/>
      <c r="L954" s="41"/>
      <c r="M954" s="65"/>
      <c r="N954" s="41"/>
      <c r="O954" s="65"/>
      <c r="P954" s="41"/>
      <c r="Q954" s="41"/>
      <c r="R954" s="41"/>
      <c r="S954" s="41"/>
      <c r="T954" s="41"/>
      <c r="U954" s="41"/>
      <c r="V954" s="41"/>
      <c r="W954" s="41"/>
      <c r="X954" s="41"/>
      <c r="Y954" s="41"/>
      <c r="Z954" s="41"/>
    </row>
    <row r="955" spans="1:26" ht="15.75" customHeight="1">
      <c r="A955" s="41"/>
      <c r="B955" s="41"/>
      <c r="C955" s="41"/>
      <c r="D955" s="41"/>
      <c r="E955" s="149"/>
      <c r="F955" s="149"/>
      <c r="G955" s="149"/>
      <c r="H955" s="149"/>
      <c r="I955" s="149"/>
      <c r="J955" s="149"/>
      <c r="K955" s="41"/>
      <c r="L955" s="41"/>
      <c r="M955" s="65"/>
      <c r="N955" s="41"/>
      <c r="O955" s="65"/>
      <c r="P955" s="41"/>
      <c r="Q955" s="41"/>
      <c r="R955" s="41"/>
      <c r="S955" s="41"/>
      <c r="T955" s="41"/>
      <c r="U955" s="41"/>
      <c r="V955" s="41"/>
      <c r="W955" s="41"/>
      <c r="X955" s="41"/>
      <c r="Y955" s="41"/>
      <c r="Z955" s="41"/>
    </row>
    <row r="956" spans="1:26" ht="15.75" customHeight="1">
      <c r="A956" s="41"/>
      <c r="B956" s="41"/>
      <c r="C956" s="41"/>
      <c r="D956" s="41"/>
      <c r="E956" s="149"/>
      <c r="F956" s="149"/>
      <c r="G956" s="149"/>
      <c r="H956" s="149"/>
      <c r="I956" s="149"/>
      <c r="J956" s="149"/>
      <c r="K956" s="41"/>
      <c r="L956" s="41"/>
      <c r="M956" s="65"/>
      <c r="N956" s="41"/>
      <c r="O956" s="65"/>
      <c r="P956" s="41"/>
      <c r="Q956" s="41"/>
      <c r="R956" s="41"/>
      <c r="S956" s="41"/>
      <c r="T956" s="41"/>
      <c r="U956" s="41"/>
      <c r="V956" s="41"/>
      <c r="W956" s="41"/>
      <c r="X956" s="41"/>
      <c r="Y956" s="41"/>
      <c r="Z956" s="41"/>
    </row>
    <row r="957" spans="1:26" ht="15.75" customHeight="1">
      <c r="A957" s="41"/>
      <c r="B957" s="41"/>
      <c r="C957" s="41"/>
      <c r="D957" s="41"/>
      <c r="E957" s="149"/>
      <c r="F957" s="149"/>
      <c r="G957" s="149"/>
      <c r="H957" s="149"/>
      <c r="I957" s="149"/>
      <c r="J957" s="149"/>
      <c r="K957" s="41"/>
      <c r="L957" s="41"/>
      <c r="M957" s="65"/>
      <c r="N957" s="41"/>
      <c r="O957" s="65"/>
      <c r="P957" s="41"/>
      <c r="Q957" s="41"/>
      <c r="R957" s="41"/>
      <c r="S957" s="41"/>
      <c r="T957" s="41"/>
      <c r="U957" s="41"/>
      <c r="V957" s="41"/>
      <c r="W957" s="41"/>
      <c r="X957" s="41"/>
      <c r="Y957" s="41"/>
      <c r="Z957" s="41"/>
    </row>
    <row r="958" spans="1:26" ht="15.75" customHeight="1">
      <c r="A958" s="41"/>
      <c r="B958" s="41"/>
      <c r="C958" s="41"/>
      <c r="D958" s="41"/>
      <c r="E958" s="149"/>
      <c r="F958" s="149"/>
      <c r="G958" s="149"/>
      <c r="H958" s="149"/>
      <c r="I958" s="149"/>
      <c r="J958" s="149"/>
      <c r="K958" s="41"/>
      <c r="L958" s="41"/>
      <c r="M958" s="65"/>
      <c r="N958" s="41"/>
      <c r="O958" s="65"/>
      <c r="P958" s="41"/>
      <c r="Q958" s="41"/>
      <c r="R958" s="41"/>
      <c r="S958" s="41"/>
      <c r="T958" s="41"/>
      <c r="U958" s="41"/>
      <c r="V958" s="41"/>
      <c r="W958" s="41"/>
      <c r="X958" s="41"/>
      <c r="Y958" s="41"/>
      <c r="Z958" s="41"/>
    </row>
    <row r="959" spans="1:26" ht="15.75" customHeight="1">
      <c r="A959" s="41"/>
      <c r="B959" s="41"/>
      <c r="C959" s="41"/>
      <c r="D959" s="41"/>
      <c r="E959" s="149"/>
      <c r="F959" s="149"/>
      <c r="G959" s="149"/>
      <c r="H959" s="149"/>
      <c r="I959" s="149"/>
      <c r="J959" s="149"/>
      <c r="K959" s="41"/>
      <c r="L959" s="41"/>
      <c r="M959" s="65"/>
      <c r="N959" s="41"/>
      <c r="O959" s="65"/>
      <c r="P959" s="41"/>
      <c r="Q959" s="41"/>
      <c r="R959" s="41"/>
      <c r="S959" s="41"/>
      <c r="T959" s="41"/>
      <c r="U959" s="41"/>
      <c r="V959" s="41"/>
      <c r="W959" s="41"/>
      <c r="X959" s="41"/>
      <c r="Y959" s="41"/>
      <c r="Z959" s="41"/>
    </row>
    <row r="960" spans="1:26" ht="15.75" customHeight="1">
      <c r="A960" s="41"/>
      <c r="B960" s="41"/>
      <c r="C960" s="41"/>
      <c r="D960" s="41"/>
      <c r="E960" s="149"/>
      <c r="F960" s="149"/>
      <c r="G960" s="149"/>
      <c r="H960" s="149"/>
      <c r="I960" s="149"/>
      <c r="J960" s="149"/>
      <c r="K960" s="41"/>
      <c r="L960" s="41"/>
      <c r="M960" s="65"/>
      <c r="N960" s="41"/>
      <c r="O960" s="65"/>
      <c r="P960" s="41"/>
      <c r="Q960" s="41"/>
      <c r="R960" s="41"/>
      <c r="S960" s="41"/>
      <c r="T960" s="41"/>
      <c r="U960" s="41"/>
      <c r="V960" s="41"/>
      <c r="W960" s="41"/>
      <c r="X960" s="41"/>
      <c r="Y960" s="41"/>
      <c r="Z960" s="41"/>
    </row>
    <row r="961" spans="1:26" ht="15.75" customHeight="1">
      <c r="A961" s="41"/>
      <c r="B961" s="41"/>
      <c r="C961" s="41"/>
      <c r="D961" s="41"/>
      <c r="E961" s="149"/>
      <c r="F961" s="149"/>
      <c r="G961" s="149"/>
      <c r="H961" s="149"/>
      <c r="I961" s="149"/>
      <c r="J961" s="149"/>
      <c r="K961" s="41"/>
      <c r="L961" s="41"/>
      <c r="M961" s="65"/>
      <c r="N961" s="41"/>
      <c r="O961" s="65"/>
      <c r="P961" s="41"/>
      <c r="Q961" s="41"/>
      <c r="R961" s="41"/>
      <c r="S961" s="41"/>
      <c r="T961" s="41"/>
      <c r="U961" s="41"/>
      <c r="V961" s="41"/>
      <c r="W961" s="41"/>
      <c r="X961" s="41"/>
      <c r="Y961" s="41"/>
      <c r="Z961" s="41"/>
    </row>
    <row r="962" spans="1:26" ht="15.75" customHeight="1">
      <c r="A962" s="41"/>
      <c r="B962" s="41"/>
      <c r="C962" s="41"/>
      <c r="D962" s="41"/>
      <c r="E962" s="149"/>
      <c r="F962" s="149"/>
      <c r="G962" s="149"/>
      <c r="H962" s="149"/>
      <c r="I962" s="149"/>
      <c r="J962" s="149"/>
      <c r="K962" s="41"/>
      <c r="L962" s="41"/>
      <c r="M962" s="65"/>
      <c r="N962" s="41"/>
      <c r="O962" s="65"/>
      <c r="P962" s="41"/>
      <c r="Q962" s="41"/>
      <c r="R962" s="41"/>
      <c r="S962" s="41"/>
      <c r="T962" s="41"/>
      <c r="U962" s="41"/>
      <c r="V962" s="41"/>
      <c r="W962" s="41"/>
      <c r="X962" s="41"/>
      <c r="Y962" s="41"/>
      <c r="Z962" s="41"/>
    </row>
    <row r="963" spans="1:26" ht="15.75" customHeight="1">
      <c r="A963" s="41"/>
      <c r="B963" s="41"/>
      <c r="C963" s="41"/>
      <c r="D963" s="41"/>
      <c r="E963" s="149"/>
      <c r="F963" s="149"/>
      <c r="G963" s="149"/>
      <c r="H963" s="149"/>
      <c r="I963" s="149"/>
      <c r="J963" s="149"/>
      <c r="K963" s="41"/>
      <c r="L963" s="41"/>
      <c r="M963" s="65"/>
      <c r="N963" s="41"/>
      <c r="O963" s="65"/>
      <c r="P963" s="41"/>
      <c r="Q963" s="41"/>
      <c r="R963" s="41"/>
      <c r="S963" s="41"/>
      <c r="T963" s="41"/>
      <c r="U963" s="41"/>
      <c r="V963" s="41"/>
      <c r="W963" s="41"/>
      <c r="X963" s="41"/>
      <c r="Y963" s="41"/>
      <c r="Z963" s="41"/>
    </row>
    <row r="964" spans="1:26" ht="15.75" customHeight="1">
      <c r="A964" s="41"/>
      <c r="B964" s="41"/>
      <c r="C964" s="41"/>
      <c r="D964" s="41"/>
      <c r="E964" s="149"/>
      <c r="F964" s="149"/>
      <c r="G964" s="149"/>
      <c r="H964" s="149"/>
      <c r="I964" s="149"/>
      <c r="J964" s="149"/>
      <c r="K964" s="41"/>
      <c r="L964" s="41"/>
      <c r="M964" s="65"/>
      <c r="N964" s="41"/>
      <c r="O964" s="65"/>
      <c r="P964" s="41"/>
      <c r="Q964" s="41"/>
      <c r="R964" s="41"/>
      <c r="S964" s="41"/>
      <c r="T964" s="41"/>
      <c r="U964" s="41"/>
      <c r="V964" s="41"/>
      <c r="W964" s="41"/>
      <c r="X964" s="41"/>
      <c r="Y964" s="41"/>
      <c r="Z964" s="41"/>
    </row>
    <row r="965" spans="1:26" ht="15.75" customHeight="1">
      <c r="A965" s="41"/>
      <c r="B965" s="41"/>
      <c r="C965" s="41"/>
      <c r="D965" s="41"/>
      <c r="E965" s="149"/>
      <c r="F965" s="149"/>
      <c r="G965" s="149"/>
      <c r="H965" s="149"/>
      <c r="I965" s="149"/>
      <c r="J965" s="149"/>
      <c r="K965" s="41"/>
      <c r="L965" s="41"/>
      <c r="M965" s="65"/>
      <c r="N965" s="41"/>
      <c r="O965" s="65"/>
      <c r="P965" s="41"/>
      <c r="Q965" s="41"/>
      <c r="R965" s="41"/>
      <c r="S965" s="41"/>
      <c r="T965" s="41"/>
      <c r="U965" s="41"/>
      <c r="V965" s="41"/>
      <c r="W965" s="41"/>
      <c r="X965" s="41"/>
      <c r="Y965" s="41"/>
      <c r="Z965" s="41"/>
    </row>
    <row r="966" spans="1:26" ht="15.75" customHeight="1">
      <c r="A966" s="41"/>
      <c r="B966" s="41"/>
      <c r="C966" s="41"/>
      <c r="D966" s="41"/>
      <c r="E966" s="149"/>
      <c r="F966" s="149"/>
      <c r="G966" s="149"/>
      <c r="H966" s="149"/>
      <c r="I966" s="149"/>
      <c r="J966" s="149"/>
      <c r="K966" s="41"/>
      <c r="L966" s="41"/>
      <c r="M966" s="65"/>
      <c r="N966" s="41"/>
      <c r="O966" s="65"/>
      <c r="P966" s="41"/>
      <c r="Q966" s="41"/>
      <c r="R966" s="41"/>
      <c r="S966" s="41"/>
      <c r="T966" s="41"/>
      <c r="U966" s="41"/>
      <c r="V966" s="41"/>
      <c r="W966" s="41"/>
      <c r="X966" s="41"/>
      <c r="Y966" s="41"/>
      <c r="Z966" s="41"/>
    </row>
    <row r="967" spans="1:26" ht="15.75" customHeight="1">
      <c r="A967" s="41"/>
      <c r="B967" s="41"/>
      <c r="C967" s="41"/>
      <c r="D967" s="41"/>
      <c r="E967" s="149"/>
      <c r="F967" s="149"/>
      <c r="G967" s="149"/>
      <c r="H967" s="149"/>
      <c r="I967" s="149"/>
      <c r="J967" s="149"/>
      <c r="K967" s="41"/>
      <c r="L967" s="41"/>
      <c r="M967" s="65"/>
      <c r="N967" s="41"/>
      <c r="O967" s="65"/>
      <c r="P967" s="41"/>
      <c r="Q967" s="41"/>
      <c r="R967" s="41"/>
      <c r="S967" s="41"/>
      <c r="T967" s="41"/>
      <c r="U967" s="41"/>
      <c r="V967" s="41"/>
      <c r="W967" s="41"/>
      <c r="X967" s="41"/>
      <c r="Y967" s="41"/>
      <c r="Z967" s="41"/>
    </row>
    <row r="968" spans="1:26" ht="15.75" customHeight="1">
      <c r="A968" s="41"/>
      <c r="B968" s="41"/>
      <c r="C968" s="41"/>
      <c r="D968" s="41"/>
      <c r="E968" s="149"/>
      <c r="F968" s="149"/>
      <c r="G968" s="149"/>
      <c r="H968" s="149"/>
      <c r="I968" s="149"/>
      <c r="J968" s="149"/>
      <c r="K968" s="41"/>
      <c r="L968" s="41"/>
      <c r="M968" s="65"/>
      <c r="N968" s="41"/>
      <c r="O968" s="65"/>
      <c r="P968" s="41"/>
      <c r="Q968" s="41"/>
      <c r="R968" s="41"/>
      <c r="S968" s="41"/>
      <c r="T968" s="41"/>
      <c r="U968" s="41"/>
      <c r="V968" s="41"/>
      <c r="W968" s="41"/>
      <c r="X968" s="41"/>
      <c r="Y968" s="41"/>
      <c r="Z968" s="41"/>
    </row>
    <row r="969" spans="1:26" ht="15.75" customHeight="1">
      <c r="A969" s="41"/>
      <c r="B969" s="41"/>
      <c r="C969" s="41"/>
      <c r="D969" s="41"/>
      <c r="E969" s="149"/>
      <c r="F969" s="149"/>
      <c r="G969" s="149"/>
      <c r="H969" s="149"/>
      <c r="I969" s="149"/>
      <c r="J969" s="149"/>
      <c r="K969" s="41"/>
      <c r="L969" s="41"/>
      <c r="M969" s="65"/>
      <c r="N969" s="41"/>
      <c r="O969" s="65"/>
      <c r="P969" s="41"/>
      <c r="Q969" s="41"/>
      <c r="R969" s="41"/>
      <c r="S969" s="41"/>
      <c r="T969" s="41"/>
      <c r="U969" s="41"/>
      <c r="V969" s="41"/>
      <c r="W969" s="41"/>
      <c r="X969" s="41"/>
      <c r="Y969" s="41"/>
      <c r="Z969" s="41"/>
    </row>
    <row r="970" spans="1:26" ht="15.75" customHeight="1">
      <c r="A970" s="41"/>
      <c r="B970" s="41"/>
      <c r="C970" s="41"/>
      <c r="D970" s="41"/>
      <c r="E970" s="149"/>
      <c r="F970" s="149"/>
      <c r="G970" s="149"/>
      <c r="H970" s="149"/>
      <c r="I970" s="149"/>
      <c r="J970" s="149"/>
      <c r="K970" s="41"/>
      <c r="L970" s="41"/>
      <c r="M970" s="65"/>
      <c r="N970" s="41"/>
      <c r="O970" s="65"/>
      <c r="P970" s="41"/>
      <c r="Q970" s="41"/>
      <c r="R970" s="41"/>
      <c r="S970" s="41"/>
      <c r="T970" s="41"/>
      <c r="U970" s="41"/>
      <c r="V970" s="41"/>
      <c r="W970" s="41"/>
      <c r="X970" s="41"/>
      <c r="Y970" s="41"/>
      <c r="Z970" s="41"/>
    </row>
    <row r="971" spans="1:26" ht="15.75" customHeight="1">
      <c r="A971" s="41"/>
      <c r="B971" s="41"/>
      <c r="C971" s="41"/>
      <c r="D971" s="41"/>
      <c r="E971" s="149"/>
      <c r="F971" s="149"/>
      <c r="G971" s="149"/>
      <c r="H971" s="149"/>
      <c r="I971" s="149"/>
      <c r="J971" s="149"/>
      <c r="K971" s="41"/>
      <c r="L971" s="41"/>
      <c r="M971" s="65"/>
      <c r="N971" s="41"/>
      <c r="O971" s="65"/>
      <c r="P971" s="41"/>
      <c r="Q971" s="41"/>
      <c r="R971" s="41"/>
      <c r="S971" s="41"/>
      <c r="T971" s="41"/>
      <c r="U971" s="41"/>
      <c r="V971" s="41"/>
      <c r="W971" s="41"/>
      <c r="X971" s="41"/>
      <c r="Y971" s="41"/>
      <c r="Z971" s="41"/>
    </row>
    <row r="972" spans="1:26" ht="15.75" customHeight="1">
      <c r="A972" s="41"/>
      <c r="B972" s="41"/>
      <c r="C972" s="41"/>
      <c r="D972" s="41"/>
      <c r="E972" s="149"/>
      <c r="F972" s="149"/>
      <c r="G972" s="149"/>
      <c r="H972" s="149"/>
      <c r="I972" s="149"/>
      <c r="J972" s="149"/>
      <c r="K972" s="41"/>
      <c r="L972" s="41"/>
      <c r="M972" s="65"/>
      <c r="N972" s="41"/>
      <c r="O972" s="65"/>
      <c r="P972" s="41"/>
      <c r="Q972" s="41"/>
      <c r="R972" s="41"/>
      <c r="S972" s="41"/>
      <c r="T972" s="41"/>
      <c r="U972" s="41"/>
      <c r="V972" s="41"/>
      <c r="W972" s="41"/>
      <c r="X972" s="41"/>
      <c r="Y972" s="41"/>
      <c r="Z972" s="41"/>
    </row>
    <row r="973" spans="1:26" ht="15.75" customHeight="1">
      <c r="A973" s="41"/>
      <c r="B973" s="41"/>
      <c r="C973" s="41"/>
      <c r="D973" s="41"/>
      <c r="E973" s="149"/>
      <c r="F973" s="149"/>
      <c r="G973" s="149"/>
      <c r="H973" s="149"/>
      <c r="I973" s="149"/>
      <c r="J973" s="149"/>
      <c r="K973" s="41"/>
      <c r="L973" s="41"/>
      <c r="M973" s="65"/>
      <c r="N973" s="41"/>
      <c r="O973" s="65"/>
      <c r="P973" s="41"/>
      <c r="Q973" s="41"/>
      <c r="R973" s="41"/>
      <c r="S973" s="41"/>
      <c r="T973" s="41"/>
      <c r="U973" s="41"/>
      <c r="V973" s="41"/>
      <c r="W973" s="41"/>
      <c r="X973" s="41"/>
      <c r="Y973" s="41"/>
      <c r="Z973" s="41"/>
    </row>
    <row r="974" spans="1:26" ht="15.75" customHeight="1">
      <c r="A974" s="41"/>
      <c r="B974" s="41"/>
      <c r="C974" s="41"/>
      <c r="D974" s="41"/>
      <c r="E974" s="149"/>
      <c r="F974" s="149"/>
      <c r="G974" s="149"/>
      <c r="H974" s="149"/>
      <c r="I974" s="149"/>
      <c r="J974" s="149"/>
      <c r="K974" s="41"/>
      <c r="L974" s="41"/>
      <c r="M974" s="65"/>
      <c r="N974" s="41"/>
      <c r="O974" s="65"/>
      <c r="P974" s="41"/>
      <c r="Q974" s="41"/>
      <c r="R974" s="41"/>
      <c r="S974" s="41"/>
      <c r="T974" s="41"/>
      <c r="U974" s="41"/>
      <c r="V974" s="41"/>
      <c r="W974" s="41"/>
      <c r="X974" s="41"/>
      <c r="Y974" s="41"/>
      <c r="Z974" s="41"/>
    </row>
    <row r="975" spans="1:26" ht="15.75" customHeight="1">
      <c r="A975" s="41"/>
      <c r="B975" s="41"/>
      <c r="C975" s="41"/>
      <c r="D975" s="41"/>
      <c r="E975" s="149"/>
      <c r="F975" s="149"/>
      <c r="G975" s="149"/>
      <c r="H975" s="149"/>
      <c r="I975" s="149"/>
      <c r="J975" s="149"/>
      <c r="K975" s="41"/>
      <c r="L975" s="41"/>
      <c r="M975" s="65"/>
      <c r="N975" s="41"/>
      <c r="O975" s="65"/>
      <c r="P975" s="41"/>
      <c r="Q975" s="41"/>
      <c r="R975" s="41"/>
      <c r="S975" s="41"/>
      <c r="T975" s="41"/>
      <c r="U975" s="41"/>
      <c r="V975" s="41"/>
      <c r="W975" s="41"/>
      <c r="X975" s="41"/>
      <c r="Y975" s="41"/>
      <c r="Z975" s="41"/>
    </row>
    <row r="976" spans="1:26" ht="15.75" customHeight="1">
      <c r="A976" s="41"/>
      <c r="B976" s="41"/>
      <c r="C976" s="41"/>
      <c r="D976" s="41"/>
      <c r="E976" s="149"/>
      <c r="F976" s="149"/>
      <c r="G976" s="149"/>
      <c r="H976" s="149"/>
      <c r="I976" s="149"/>
      <c r="J976" s="149"/>
      <c r="K976" s="41"/>
      <c r="L976" s="41"/>
      <c r="M976" s="65"/>
      <c r="N976" s="41"/>
      <c r="O976" s="65"/>
      <c r="P976" s="41"/>
      <c r="Q976" s="41"/>
      <c r="R976" s="41"/>
      <c r="S976" s="41"/>
      <c r="T976" s="41"/>
      <c r="U976" s="41"/>
      <c r="V976" s="41"/>
      <c r="W976" s="41"/>
      <c r="X976" s="41"/>
      <c r="Y976" s="41"/>
      <c r="Z976" s="41"/>
    </row>
    <row r="977" spans="1:26" ht="15.75" customHeight="1">
      <c r="A977" s="41"/>
      <c r="B977" s="41"/>
      <c r="C977" s="41"/>
      <c r="D977" s="41"/>
      <c r="E977" s="149"/>
      <c r="F977" s="149"/>
      <c r="G977" s="149"/>
      <c r="H977" s="149"/>
      <c r="I977" s="149"/>
      <c r="J977" s="149"/>
      <c r="K977" s="41"/>
      <c r="L977" s="41"/>
      <c r="M977" s="65"/>
      <c r="N977" s="41"/>
      <c r="O977" s="65"/>
      <c r="P977" s="41"/>
      <c r="Q977" s="41"/>
      <c r="R977" s="41"/>
      <c r="S977" s="41"/>
      <c r="T977" s="41"/>
      <c r="U977" s="41"/>
      <c r="V977" s="41"/>
      <c r="W977" s="41"/>
      <c r="X977" s="41"/>
      <c r="Y977" s="41"/>
      <c r="Z977" s="41"/>
    </row>
    <row r="978" spans="1:26" ht="15.75" customHeight="1">
      <c r="A978" s="41"/>
      <c r="B978" s="41"/>
      <c r="C978" s="41"/>
      <c r="D978" s="41"/>
      <c r="E978" s="149"/>
      <c r="F978" s="149"/>
      <c r="G978" s="149"/>
      <c r="H978" s="149"/>
      <c r="I978" s="149"/>
      <c r="J978" s="149"/>
      <c r="K978" s="41"/>
      <c r="L978" s="41"/>
      <c r="M978" s="65"/>
      <c r="N978" s="41"/>
      <c r="O978" s="65"/>
      <c r="P978" s="41"/>
      <c r="Q978" s="41"/>
      <c r="R978" s="41"/>
      <c r="S978" s="41"/>
      <c r="T978" s="41"/>
      <c r="U978" s="41"/>
      <c r="V978" s="41"/>
      <c r="W978" s="41"/>
      <c r="X978" s="41"/>
      <c r="Y978" s="41"/>
      <c r="Z978" s="41"/>
    </row>
    <row r="979" spans="1:26" ht="15.75" customHeight="1">
      <c r="A979" s="41"/>
      <c r="B979" s="41"/>
      <c r="C979" s="41"/>
      <c r="D979" s="41"/>
      <c r="E979" s="149"/>
      <c r="F979" s="149"/>
      <c r="G979" s="149"/>
      <c r="H979" s="149"/>
      <c r="I979" s="149"/>
      <c r="J979" s="149"/>
      <c r="K979" s="41"/>
      <c r="L979" s="41"/>
      <c r="M979" s="65"/>
      <c r="N979" s="41"/>
      <c r="O979" s="65"/>
      <c r="P979" s="41"/>
      <c r="Q979" s="41"/>
      <c r="R979" s="41"/>
      <c r="S979" s="41"/>
      <c r="T979" s="41"/>
      <c r="U979" s="41"/>
      <c r="V979" s="41"/>
      <c r="W979" s="41"/>
      <c r="X979" s="41"/>
      <c r="Y979" s="41"/>
      <c r="Z979" s="41"/>
    </row>
    <row r="980" spans="1:26" ht="15.75" customHeight="1">
      <c r="A980" s="41"/>
      <c r="B980" s="41"/>
      <c r="C980" s="41"/>
      <c r="D980" s="41"/>
      <c r="E980" s="149"/>
      <c r="F980" s="149"/>
      <c r="G980" s="149"/>
      <c r="H980" s="149"/>
      <c r="I980" s="149"/>
      <c r="J980" s="149"/>
      <c r="K980" s="41"/>
      <c r="L980" s="41"/>
      <c r="M980" s="65"/>
      <c r="N980" s="41"/>
      <c r="O980" s="65"/>
      <c r="P980" s="41"/>
      <c r="Q980" s="41"/>
      <c r="R980" s="41"/>
      <c r="S980" s="41"/>
      <c r="T980" s="41"/>
      <c r="U980" s="41"/>
      <c r="V980" s="41"/>
      <c r="W980" s="41"/>
      <c r="X980" s="41"/>
      <c r="Y980" s="41"/>
      <c r="Z980" s="41"/>
    </row>
    <row r="981" spans="1:26" ht="15.75" customHeight="1">
      <c r="A981" s="41"/>
      <c r="B981" s="41"/>
      <c r="C981" s="41"/>
      <c r="D981" s="41"/>
      <c r="E981" s="149"/>
      <c r="F981" s="149"/>
      <c r="G981" s="149"/>
      <c r="H981" s="149"/>
      <c r="I981" s="149"/>
      <c r="J981" s="149"/>
      <c r="K981" s="41"/>
      <c r="L981" s="41"/>
      <c r="M981" s="65"/>
      <c r="N981" s="41"/>
      <c r="O981" s="65"/>
      <c r="P981" s="41"/>
      <c r="Q981" s="41"/>
      <c r="R981" s="41"/>
      <c r="S981" s="41"/>
      <c r="T981" s="41"/>
      <c r="U981" s="41"/>
      <c r="V981" s="41"/>
      <c r="W981" s="41"/>
      <c r="X981" s="41"/>
      <c r="Y981" s="41"/>
      <c r="Z981" s="41"/>
    </row>
    <row r="982" spans="1:26" ht="15.75" customHeight="1">
      <c r="A982" s="41"/>
      <c r="B982" s="41"/>
      <c r="C982" s="41"/>
      <c r="D982" s="41"/>
      <c r="E982" s="149"/>
      <c r="F982" s="149"/>
      <c r="G982" s="149"/>
      <c r="H982" s="149"/>
      <c r="I982" s="149"/>
      <c r="J982" s="149"/>
      <c r="K982" s="41"/>
      <c r="L982" s="41"/>
      <c r="M982" s="65"/>
      <c r="N982" s="41"/>
      <c r="O982" s="65"/>
      <c r="P982" s="41"/>
      <c r="Q982" s="41"/>
      <c r="R982" s="41"/>
      <c r="S982" s="41"/>
      <c r="T982" s="41"/>
      <c r="U982" s="41"/>
      <c r="V982" s="41"/>
      <c r="W982" s="41"/>
      <c r="X982" s="41"/>
      <c r="Y982" s="41"/>
      <c r="Z982" s="41"/>
    </row>
    <row r="983" spans="1:26" ht="15.75" customHeight="1">
      <c r="A983" s="41"/>
      <c r="B983" s="41"/>
      <c r="C983" s="41"/>
      <c r="D983" s="41"/>
      <c r="E983" s="149"/>
      <c r="F983" s="149"/>
      <c r="G983" s="149"/>
      <c r="H983" s="149"/>
      <c r="I983" s="149"/>
      <c r="J983" s="149"/>
      <c r="K983" s="41"/>
      <c r="L983" s="41"/>
      <c r="M983" s="65"/>
      <c r="N983" s="41"/>
      <c r="O983" s="65"/>
      <c r="P983" s="41"/>
      <c r="Q983" s="41"/>
      <c r="R983" s="41"/>
      <c r="S983" s="41"/>
      <c r="T983" s="41"/>
      <c r="U983" s="41"/>
      <c r="V983" s="41"/>
      <c r="W983" s="41"/>
      <c r="X983" s="41"/>
      <c r="Y983" s="41"/>
      <c r="Z983" s="41"/>
    </row>
    <row r="984" spans="1:26" ht="15.75" customHeight="1">
      <c r="A984" s="41"/>
      <c r="B984" s="41"/>
      <c r="C984" s="41"/>
      <c r="D984" s="41"/>
      <c r="E984" s="149"/>
      <c r="F984" s="149"/>
      <c r="G984" s="149"/>
      <c r="H984" s="149"/>
      <c r="I984" s="149"/>
      <c r="J984" s="149"/>
      <c r="K984" s="41"/>
      <c r="L984" s="41"/>
      <c r="M984" s="65"/>
      <c r="N984" s="41"/>
      <c r="O984" s="65"/>
      <c r="P984" s="41"/>
      <c r="Q984" s="41"/>
      <c r="R984" s="41"/>
      <c r="S984" s="41"/>
      <c r="T984" s="41"/>
      <c r="U984" s="41"/>
      <c r="V984" s="41"/>
      <c r="W984" s="41"/>
      <c r="X984" s="41"/>
      <c r="Y984" s="41"/>
      <c r="Z984" s="41"/>
    </row>
    <row r="985" spans="1:26" ht="15.75" customHeight="1">
      <c r="A985" s="41"/>
      <c r="B985" s="41"/>
      <c r="C985" s="41"/>
      <c r="D985" s="41"/>
      <c r="E985" s="149"/>
      <c r="F985" s="149"/>
      <c r="G985" s="149"/>
      <c r="H985" s="149"/>
      <c r="I985" s="149"/>
      <c r="J985" s="149"/>
      <c r="K985" s="41"/>
      <c r="L985" s="41"/>
      <c r="M985" s="65"/>
      <c r="N985" s="41"/>
      <c r="O985" s="65"/>
      <c r="P985" s="41"/>
      <c r="Q985" s="41"/>
      <c r="R985" s="41"/>
      <c r="S985" s="41"/>
      <c r="T985" s="41"/>
      <c r="U985" s="41"/>
      <c r="V985" s="41"/>
      <c r="W985" s="41"/>
      <c r="X985" s="41"/>
      <c r="Y985" s="41"/>
      <c r="Z985" s="41"/>
    </row>
    <row r="986" spans="1:26" ht="15.75" customHeight="1">
      <c r="A986" s="41"/>
      <c r="B986" s="41"/>
      <c r="C986" s="41"/>
      <c r="D986" s="41"/>
      <c r="E986" s="149"/>
      <c r="F986" s="149"/>
      <c r="G986" s="149"/>
      <c r="H986" s="149"/>
      <c r="I986" s="149"/>
      <c r="J986" s="149"/>
      <c r="K986" s="41"/>
      <c r="L986" s="41"/>
      <c r="M986" s="65"/>
      <c r="N986" s="41"/>
      <c r="O986" s="65"/>
      <c r="P986" s="41"/>
      <c r="Q986" s="41"/>
      <c r="R986" s="41"/>
      <c r="S986" s="41"/>
      <c r="T986" s="41"/>
      <c r="U986" s="41"/>
      <c r="V986" s="41"/>
      <c r="W986" s="41"/>
      <c r="X986" s="41"/>
      <c r="Y986" s="41"/>
      <c r="Z986" s="41"/>
    </row>
    <row r="987" spans="1:26" ht="15.75" customHeight="1">
      <c r="A987" s="41"/>
      <c r="B987" s="41"/>
      <c r="C987" s="41"/>
      <c r="D987" s="41"/>
      <c r="E987" s="149"/>
      <c r="F987" s="149"/>
      <c r="G987" s="149"/>
      <c r="H987" s="149"/>
      <c r="I987" s="149"/>
      <c r="J987" s="149"/>
      <c r="K987" s="41"/>
      <c r="L987" s="41"/>
      <c r="M987" s="65"/>
      <c r="N987" s="41"/>
      <c r="O987" s="65"/>
      <c r="P987" s="41"/>
      <c r="Q987" s="41"/>
      <c r="R987" s="41"/>
      <c r="S987" s="41"/>
      <c r="T987" s="41"/>
      <c r="U987" s="41"/>
      <c r="V987" s="41"/>
      <c r="W987" s="41"/>
      <c r="X987" s="41"/>
      <c r="Y987" s="41"/>
      <c r="Z987" s="41"/>
    </row>
    <row r="988" spans="1:26" ht="15.75" customHeight="1">
      <c r="A988" s="41"/>
      <c r="B988" s="41"/>
      <c r="C988" s="41"/>
      <c r="D988" s="41"/>
      <c r="E988" s="149"/>
      <c r="F988" s="149"/>
      <c r="G988" s="149"/>
      <c r="H988" s="149"/>
      <c r="I988" s="149"/>
      <c r="J988" s="149"/>
      <c r="K988" s="41"/>
      <c r="L988" s="41"/>
      <c r="M988" s="65"/>
      <c r="N988" s="41"/>
      <c r="O988" s="65"/>
      <c r="P988" s="41"/>
      <c r="Q988" s="41"/>
      <c r="R988" s="41"/>
      <c r="S988" s="41"/>
      <c r="T988" s="41"/>
      <c r="U988" s="41"/>
      <c r="V988" s="41"/>
      <c r="W988" s="41"/>
      <c r="X988" s="41"/>
      <c r="Y988" s="41"/>
      <c r="Z988" s="41"/>
    </row>
    <row r="989" spans="1:26" ht="15.75" customHeight="1">
      <c r="A989" s="41"/>
      <c r="B989" s="41"/>
      <c r="C989" s="41"/>
      <c r="D989" s="41"/>
      <c r="E989" s="149"/>
      <c r="F989" s="149"/>
      <c r="G989" s="149"/>
      <c r="H989" s="149"/>
      <c r="I989" s="149"/>
      <c r="J989" s="149"/>
      <c r="K989" s="41"/>
      <c r="L989" s="41"/>
      <c r="M989" s="65"/>
      <c r="N989" s="41"/>
      <c r="O989" s="65"/>
      <c r="P989" s="41"/>
      <c r="Q989" s="41"/>
      <c r="R989" s="41"/>
      <c r="S989" s="41"/>
      <c r="T989" s="41"/>
      <c r="U989" s="41"/>
      <c r="V989" s="41"/>
      <c r="W989" s="41"/>
      <c r="X989" s="41"/>
      <c r="Y989" s="41"/>
      <c r="Z989" s="41"/>
    </row>
    <row r="990" spans="1:26" ht="15.75" customHeight="1">
      <c r="A990" s="41"/>
      <c r="B990" s="41"/>
      <c r="C990" s="41"/>
      <c r="D990" s="41"/>
      <c r="E990" s="149"/>
      <c r="F990" s="149"/>
      <c r="G990" s="149"/>
      <c r="H990" s="149"/>
      <c r="I990" s="149"/>
      <c r="J990" s="149"/>
      <c r="K990" s="41"/>
      <c r="L990" s="41"/>
      <c r="M990" s="65"/>
      <c r="N990" s="41"/>
      <c r="O990" s="65"/>
      <c r="P990" s="41"/>
      <c r="Q990" s="41"/>
      <c r="R990" s="41"/>
      <c r="S990" s="41"/>
      <c r="T990" s="41"/>
      <c r="U990" s="41"/>
      <c r="V990" s="41"/>
      <c r="W990" s="41"/>
      <c r="X990" s="41"/>
      <c r="Y990" s="41"/>
      <c r="Z990" s="41"/>
    </row>
    <row r="991" spans="1:26" ht="15.75" customHeight="1">
      <c r="A991" s="41"/>
      <c r="B991" s="41"/>
      <c r="C991" s="41"/>
      <c r="D991" s="41"/>
      <c r="E991" s="149"/>
      <c r="F991" s="149"/>
      <c r="G991" s="149"/>
      <c r="H991" s="149"/>
      <c r="I991" s="149"/>
      <c r="J991" s="149"/>
      <c r="K991" s="41"/>
      <c r="L991" s="41"/>
      <c r="M991" s="65"/>
      <c r="N991" s="41"/>
      <c r="O991" s="65"/>
      <c r="P991" s="41"/>
      <c r="Q991" s="41"/>
      <c r="R991" s="41"/>
      <c r="S991" s="41"/>
      <c r="T991" s="41"/>
      <c r="U991" s="41"/>
      <c r="V991" s="41"/>
      <c r="W991" s="41"/>
      <c r="X991" s="41"/>
      <c r="Y991" s="41"/>
      <c r="Z991" s="41"/>
    </row>
    <row r="992" spans="1:26" ht="15.75" customHeight="1">
      <c r="A992" s="41"/>
      <c r="B992" s="41"/>
      <c r="C992" s="41"/>
      <c r="D992" s="41"/>
      <c r="E992" s="149"/>
      <c r="F992" s="149"/>
      <c r="G992" s="149"/>
      <c r="H992" s="149"/>
      <c r="I992" s="149"/>
      <c r="J992" s="149"/>
      <c r="K992" s="41"/>
      <c r="L992" s="41"/>
      <c r="M992" s="65"/>
      <c r="N992" s="41"/>
      <c r="O992" s="65"/>
      <c r="P992" s="41"/>
      <c r="Q992" s="41"/>
      <c r="R992" s="41"/>
      <c r="S992" s="41"/>
      <c r="T992" s="41"/>
      <c r="U992" s="41"/>
      <c r="V992" s="41"/>
      <c r="W992" s="41"/>
      <c r="X992" s="41"/>
      <c r="Y992" s="41"/>
      <c r="Z992" s="41"/>
    </row>
    <row r="993" spans="1:26" ht="15.75" customHeight="1">
      <c r="A993" s="41"/>
      <c r="B993" s="41"/>
      <c r="C993" s="41"/>
      <c r="D993" s="41"/>
      <c r="E993" s="149"/>
      <c r="F993" s="149"/>
      <c r="G993" s="149"/>
      <c r="H993" s="149"/>
      <c r="I993" s="149"/>
      <c r="J993" s="149"/>
      <c r="K993" s="41"/>
      <c r="L993" s="41"/>
      <c r="M993" s="65"/>
      <c r="N993" s="41"/>
      <c r="O993" s="65"/>
      <c r="P993" s="41"/>
      <c r="Q993" s="41"/>
      <c r="R993" s="41"/>
      <c r="S993" s="41"/>
      <c r="T993" s="41"/>
      <c r="U993" s="41"/>
      <c r="V993" s="41"/>
      <c r="W993" s="41"/>
      <c r="X993" s="41"/>
      <c r="Y993" s="41"/>
      <c r="Z993" s="41"/>
    </row>
    <row r="994" spans="1:26" ht="15.75" customHeight="1">
      <c r="A994" s="41"/>
      <c r="B994" s="41"/>
      <c r="C994" s="41"/>
      <c r="D994" s="41"/>
      <c r="E994" s="149"/>
      <c r="F994" s="149"/>
      <c r="G994" s="149"/>
      <c r="H994" s="149"/>
      <c r="I994" s="149"/>
      <c r="J994" s="149"/>
      <c r="K994" s="41"/>
      <c r="L994" s="41"/>
      <c r="M994" s="65"/>
      <c r="N994" s="41"/>
      <c r="O994" s="65"/>
      <c r="P994" s="41"/>
      <c r="Q994" s="41"/>
      <c r="R994" s="41"/>
      <c r="S994" s="41"/>
      <c r="T994" s="41"/>
      <c r="U994" s="41"/>
      <c r="V994" s="41"/>
      <c r="W994" s="41"/>
      <c r="X994" s="41"/>
      <c r="Y994" s="41"/>
      <c r="Z994" s="41"/>
    </row>
    <row r="995" spans="1:26" ht="15.75" customHeight="1">
      <c r="A995" s="41"/>
      <c r="B995" s="41"/>
      <c r="C995" s="41"/>
      <c r="D995" s="41"/>
      <c r="E995" s="149"/>
      <c r="F995" s="149"/>
      <c r="G995" s="149"/>
      <c r="H995" s="149"/>
      <c r="I995" s="149"/>
      <c r="J995" s="149"/>
      <c r="K995" s="41"/>
      <c r="L995" s="41"/>
      <c r="M995" s="65"/>
      <c r="N995" s="41"/>
      <c r="O995" s="65"/>
      <c r="P995" s="41"/>
      <c r="Q995" s="41"/>
      <c r="R995" s="41"/>
      <c r="S995" s="41"/>
      <c r="T995" s="41"/>
      <c r="U995" s="41"/>
      <c r="V995" s="41"/>
      <c r="W995" s="41"/>
      <c r="X995" s="41"/>
      <c r="Y995" s="41"/>
      <c r="Z995" s="41"/>
    </row>
    <row r="996" spans="1:26" ht="15.75" customHeight="1">
      <c r="A996" s="41"/>
      <c r="B996" s="41"/>
      <c r="C996" s="41"/>
      <c r="D996" s="41"/>
      <c r="E996" s="149"/>
      <c r="F996" s="149"/>
      <c r="G996" s="149"/>
      <c r="H996" s="149"/>
      <c r="I996" s="149"/>
      <c r="J996" s="149"/>
      <c r="K996" s="41"/>
      <c r="L996" s="41"/>
      <c r="M996" s="65"/>
      <c r="N996" s="41"/>
      <c r="O996" s="65"/>
      <c r="P996" s="41"/>
      <c r="Q996" s="41"/>
      <c r="R996" s="41"/>
      <c r="S996" s="41"/>
      <c r="T996" s="41"/>
      <c r="U996" s="41"/>
      <c r="V996" s="41"/>
      <c r="W996" s="41"/>
      <c r="X996" s="41"/>
      <c r="Y996" s="41"/>
      <c r="Z996" s="41"/>
    </row>
    <row r="997" spans="1:26" ht="15.75" customHeight="1">
      <c r="A997" s="41"/>
      <c r="B997" s="41"/>
      <c r="C997" s="41"/>
      <c r="D997" s="41"/>
      <c r="E997" s="149"/>
      <c r="F997" s="149"/>
      <c r="G997" s="149"/>
      <c r="H997" s="149"/>
      <c r="I997" s="149"/>
      <c r="J997" s="149"/>
      <c r="K997" s="41"/>
      <c r="L997" s="41"/>
      <c r="M997" s="65"/>
      <c r="N997" s="41"/>
      <c r="O997" s="65"/>
      <c r="P997" s="41"/>
      <c r="Q997" s="41"/>
      <c r="R997" s="41"/>
      <c r="S997" s="41"/>
      <c r="T997" s="41"/>
      <c r="U997" s="41"/>
      <c r="V997" s="41"/>
      <c r="W997" s="41"/>
      <c r="X997" s="41"/>
      <c r="Y997" s="41"/>
      <c r="Z997" s="41"/>
    </row>
    <row r="998" spans="1:26" ht="15.75" customHeight="1">
      <c r="A998" s="41"/>
      <c r="B998" s="41"/>
      <c r="C998" s="41"/>
      <c r="D998" s="41"/>
      <c r="E998" s="149"/>
      <c r="F998" s="149"/>
      <c r="G998" s="149"/>
      <c r="H998" s="149"/>
      <c r="I998" s="149"/>
      <c r="J998" s="149"/>
      <c r="K998" s="41"/>
      <c r="L998" s="41"/>
      <c r="M998" s="65"/>
      <c r="N998" s="41"/>
      <c r="O998" s="65"/>
      <c r="P998" s="41"/>
      <c r="Q998" s="41"/>
      <c r="R998" s="41"/>
      <c r="S998" s="41"/>
      <c r="T998" s="41"/>
      <c r="U998" s="41"/>
      <c r="V998" s="41"/>
      <c r="W998" s="41"/>
      <c r="X998" s="41"/>
      <c r="Y998" s="41"/>
      <c r="Z998" s="41"/>
    </row>
    <row r="999" spans="1:26" ht="15.75" customHeight="1">
      <c r="A999" s="41"/>
      <c r="B999" s="41"/>
      <c r="C999" s="41"/>
      <c r="D999" s="41"/>
      <c r="E999" s="149"/>
      <c r="F999" s="149"/>
      <c r="G999" s="149"/>
      <c r="H999" s="149"/>
      <c r="I999" s="149"/>
      <c r="J999" s="149"/>
      <c r="K999" s="41"/>
      <c r="L999" s="41"/>
      <c r="M999" s="65"/>
      <c r="N999" s="41"/>
      <c r="O999" s="65"/>
      <c r="P999" s="41"/>
      <c r="Q999" s="41"/>
      <c r="R999" s="41"/>
      <c r="S999" s="41"/>
      <c r="T999" s="41"/>
      <c r="U999" s="41"/>
      <c r="V999" s="41"/>
      <c r="W999" s="41"/>
      <c r="X999" s="41"/>
      <c r="Y999" s="41"/>
      <c r="Z999" s="41"/>
    </row>
    <row r="1000" spans="1:26" ht="15.75" customHeight="1">
      <c r="A1000" s="41"/>
      <c r="B1000" s="41"/>
      <c r="C1000" s="41"/>
      <c r="D1000" s="41"/>
      <c r="E1000" s="149"/>
      <c r="F1000" s="149"/>
      <c r="G1000" s="149"/>
      <c r="H1000" s="149"/>
      <c r="I1000" s="149"/>
      <c r="J1000" s="149"/>
      <c r="K1000" s="41"/>
      <c r="L1000" s="41"/>
      <c r="M1000" s="65"/>
      <c r="N1000" s="41"/>
      <c r="O1000" s="65"/>
      <c r="P1000" s="41"/>
      <c r="Q1000" s="41"/>
      <c r="R1000" s="41"/>
      <c r="S1000" s="41"/>
      <c r="T1000" s="41"/>
      <c r="U1000" s="41"/>
      <c r="V1000" s="41"/>
      <c r="W1000" s="41"/>
      <c r="X1000" s="41"/>
      <c r="Y1000" s="41"/>
      <c r="Z1000" s="41"/>
    </row>
  </sheetData>
  <mergeCells count="8">
    <mergeCell ref="M5:N5"/>
    <mergeCell ref="A1:J1"/>
    <mergeCell ref="A3:A5"/>
    <mergeCell ref="B3:B5"/>
    <mergeCell ref="C3:F3"/>
    <mergeCell ref="G3:J3"/>
    <mergeCell ref="D4:E4"/>
    <mergeCell ref="H4:I4"/>
  </mergeCells>
  <conditionalFormatting sqref="J6">
    <cfRule type="cellIs" dxfId="658" priority="1" operator="equal">
      <formula>"NO CUMPLE"</formula>
    </cfRule>
  </conditionalFormatting>
  <conditionalFormatting sqref="F20">
    <cfRule type="cellIs" dxfId="657" priority="2" operator="equal">
      <formula>"NO CUMPLE"</formula>
    </cfRule>
  </conditionalFormatting>
  <conditionalFormatting sqref="J20">
    <cfRule type="cellIs" dxfId="656" priority="3" operator="equal">
      <formula>"NO CUMPLE"</formula>
    </cfRule>
  </conditionalFormatting>
  <conditionalFormatting sqref="F19">
    <cfRule type="cellIs" dxfId="655" priority="4" operator="equal">
      <formula>"NO CUMPLE"</formula>
    </cfRule>
  </conditionalFormatting>
  <conditionalFormatting sqref="J19">
    <cfRule type="cellIs" dxfId="654" priority="5" operator="equal">
      <formula>"NO CUMPLE"</formula>
    </cfRule>
  </conditionalFormatting>
  <conditionalFormatting sqref="F18">
    <cfRule type="cellIs" dxfId="653" priority="6" operator="equal">
      <formula>"NO CUMPLE"</formula>
    </cfRule>
  </conditionalFormatting>
  <conditionalFormatting sqref="J18">
    <cfRule type="cellIs" dxfId="652" priority="7" operator="equal">
      <formula>"NO CUMPLE"</formula>
    </cfRule>
  </conditionalFormatting>
  <conditionalFormatting sqref="F16:F17">
    <cfRule type="cellIs" dxfId="651" priority="8" operator="equal">
      <formula>"NO CUMPLE"</formula>
    </cfRule>
  </conditionalFormatting>
  <conditionalFormatting sqref="J17">
    <cfRule type="cellIs" dxfId="650" priority="9" operator="equal">
      <formula>"NO CUMPLE"</formula>
    </cfRule>
  </conditionalFormatting>
  <conditionalFormatting sqref="F15">
    <cfRule type="cellIs" dxfId="649" priority="10" operator="equal">
      <formula>"NO CUMPLE"</formula>
    </cfRule>
  </conditionalFormatting>
  <conditionalFormatting sqref="F14">
    <cfRule type="cellIs" dxfId="648" priority="11" operator="equal">
      <formula>"NO CUMPLE"</formula>
    </cfRule>
  </conditionalFormatting>
  <conditionalFormatting sqref="F6:F13">
    <cfRule type="cellIs" dxfId="647" priority="12" operator="equal">
      <formula>"NO CUMPLE"</formula>
    </cfRule>
  </conditionalFormatting>
  <conditionalFormatting sqref="J7:J16">
    <cfRule type="cellIs" dxfId="646" priority="13" operator="equal">
      <formula>"NO CUMPLE"</formula>
    </cfRule>
  </conditionalFormatting>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X175"/>
  <sheetViews>
    <sheetView topLeftCell="K1" zoomScaleNormal="85" workbookViewId="0">
      <selection activeCell="M14" sqref="M14"/>
    </sheetView>
  </sheetViews>
  <sheetFormatPr baseColWidth="10" defaultColWidth="14.5" defaultRowHeight="13"/>
  <cols>
    <col min="1" max="1" width="3.1640625" bestFit="1" customWidth="1"/>
    <col min="2" max="2" width="3.83203125" bestFit="1" customWidth="1"/>
    <col min="3" max="3" width="27.33203125" bestFit="1" customWidth="1"/>
    <col min="4" max="4" width="48.1640625" customWidth="1"/>
    <col min="5" max="5" width="7.5" bestFit="1" customWidth="1"/>
    <col min="6" max="6" width="17.1640625" bestFit="1" customWidth="1"/>
    <col min="7" max="7" width="26.1640625" bestFit="1" customWidth="1"/>
    <col min="8" max="8" width="10.6640625" bestFit="1" customWidth="1"/>
    <col min="9" max="9" width="6.1640625" bestFit="1" customWidth="1"/>
    <col min="10" max="10" width="12.33203125" customWidth="1"/>
    <col min="11" max="11" width="3.83203125" bestFit="1" customWidth="1"/>
    <col min="12" max="12" width="27.33203125" bestFit="1" customWidth="1"/>
    <col min="13" max="13" width="61.33203125" customWidth="1"/>
    <col min="14" max="14" width="7.5" bestFit="1" customWidth="1"/>
    <col min="15" max="15" width="9.1640625" bestFit="1" customWidth="1"/>
    <col min="16" max="16" width="11.6640625" bestFit="1" customWidth="1"/>
    <col min="17" max="17" width="15.5" customWidth="1"/>
    <col min="18" max="18" width="6" bestFit="1" customWidth="1"/>
    <col min="19" max="19" width="8.5" bestFit="1" customWidth="1"/>
    <col min="20" max="20" width="6" bestFit="1" customWidth="1"/>
    <col min="21" max="22" width="8.5" bestFit="1" customWidth="1"/>
    <col min="23" max="24" width="8.5" customWidth="1"/>
    <col min="25" max="25" width="14.5" bestFit="1" customWidth="1"/>
    <col min="26" max="26" width="13.5" bestFit="1" customWidth="1"/>
    <col min="27" max="27" width="9.5" customWidth="1"/>
    <col min="28" max="28" width="8.1640625" hidden="1" customWidth="1"/>
    <col min="29" max="29" width="4.6640625" hidden="1" customWidth="1"/>
    <col min="30" max="30" width="22" hidden="1" customWidth="1"/>
    <col min="31" max="31" width="8.6640625" hidden="1" customWidth="1"/>
    <col min="32" max="32" width="8" hidden="1" customWidth="1"/>
    <col min="33" max="33" width="12.83203125" hidden="1" customWidth="1"/>
    <col min="34" max="34" width="10" hidden="1" customWidth="1"/>
    <col min="35" max="35" width="13.83203125" hidden="1" customWidth="1"/>
    <col min="36" max="36" width="6" hidden="1" customWidth="1"/>
    <col min="37" max="37" width="8.5" hidden="1" customWidth="1"/>
    <col min="38" max="38" width="6" hidden="1" customWidth="1"/>
    <col min="39" max="42" width="8.5" hidden="1" customWidth="1"/>
    <col min="43" max="43" width="14.5" hidden="1" customWidth="1"/>
    <col min="44" max="44" width="6.1640625" hidden="1" customWidth="1"/>
    <col min="45" max="46" width="11.5" hidden="1" customWidth="1"/>
    <col min="47" max="47" width="4.6640625" hidden="1" customWidth="1"/>
    <col min="48" max="48" width="22" hidden="1" customWidth="1"/>
    <col min="49" max="49" width="8.6640625" hidden="1" customWidth="1"/>
    <col min="50" max="50" width="8" hidden="1" customWidth="1"/>
    <col min="51" max="51" width="12.83203125" hidden="1" customWidth="1"/>
    <col min="52" max="52" width="10" hidden="1" customWidth="1"/>
    <col min="53" max="53" width="13.83203125" hidden="1" customWidth="1"/>
    <col min="54" max="54" width="6" hidden="1" customWidth="1"/>
    <col min="55" max="55" width="8.5" hidden="1" customWidth="1"/>
    <col min="56" max="56" width="6" hidden="1" customWidth="1"/>
    <col min="57" max="60" width="8.5" hidden="1" customWidth="1"/>
    <col min="61" max="61" width="14.5" hidden="1" customWidth="1"/>
    <col min="62" max="62" width="6.1640625" hidden="1" customWidth="1"/>
    <col min="63" max="64" width="11.5" hidden="1" customWidth="1"/>
    <col min="65" max="65" width="2.5" hidden="1" customWidth="1"/>
    <col min="66" max="66" width="13.83203125" hidden="1" customWidth="1"/>
    <col min="67" max="67" width="8.6640625" hidden="1" customWidth="1"/>
    <col min="68" max="68" width="3.5" hidden="1" customWidth="1"/>
    <col min="69" max="69" width="6.1640625" hidden="1" customWidth="1"/>
    <col min="70" max="70" width="11.1640625" hidden="1" customWidth="1"/>
    <col min="71" max="71" width="14.83203125" hidden="1" customWidth="1"/>
    <col min="72" max="72" width="6" hidden="1" customWidth="1"/>
    <col min="73" max="73" width="8.5" hidden="1" customWidth="1"/>
    <col min="74" max="74" width="6" hidden="1" customWidth="1"/>
    <col min="75" max="78" width="8.5" hidden="1" customWidth="1"/>
    <col min="79" max="79" width="14.5" hidden="1" customWidth="1"/>
    <col min="80" max="80" width="6.1640625" hidden="1" customWidth="1"/>
    <col min="81" max="82" width="11.5" hidden="1" customWidth="1"/>
    <col min="83" max="83" width="2.5" hidden="1" customWidth="1"/>
    <col min="84" max="84" width="74.83203125" hidden="1" customWidth="1"/>
    <col min="85" max="85" width="7.83203125" hidden="1" customWidth="1"/>
    <col min="86" max="86" width="8.6640625" hidden="1" customWidth="1"/>
    <col min="87" max="87" width="7.1640625" hidden="1" customWidth="1"/>
    <col min="88" max="88" width="4" hidden="1" customWidth="1"/>
    <col min="89" max="89" width="7" hidden="1" customWidth="1"/>
    <col min="90" max="90" width="6" hidden="1" customWidth="1"/>
    <col min="91" max="91" width="8.5" hidden="1" customWidth="1"/>
    <col min="92" max="92" width="6" hidden="1" customWidth="1"/>
    <col min="93" max="96" width="8.5" hidden="1" customWidth="1"/>
    <col min="97" max="97" width="14.5" hidden="1" customWidth="1"/>
    <col min="98" max="98" width="6.1640625" hidden="1" customWidth="1"/>
    <col min="99" max="100" width="11.5" hidden="1" customWidth="1"/>
    <col min="101" max="101" width="2.5" hidden="1" customWidth="1"/>
    <col min="102" max="102" width="13.83203125" hidden="1" customWidth="1"/>
    <col min="103" max="103" width="8.6640625" hidden="1" customWidth="1"/>
    <col min="104" max="104" width="3.5" hidden="1" customWidth="1"/>
    <col min="105" max="105" width="8.1640625" hidden="1" customWidth="1"/>
    <col min="106" max="106" width="4" hidden="1" customWidth="1"/>
    <col min="107" max="107" width="7" hidden="1" customWidth="1"/>
    <col min="108" max="108" width="6" hidden="1" customWidth="1"/>
    <col min="109" max="109" width="8.5" hidden="1" customWidth="1"/>
    <col min="110" max="110" width="6" hidden="1" customWidth="1"/>
    <col min="111" max="114" width="8.5" hidden="1" customWidth="1"/>
    <col min="115" max="115" width="14.5" hidden="1" customWidth="1"/>
    <col min="116" max="116" width="6.1640625" hidden="1" customWidth="1"/>
    <col min="117" max="118" width="11.5" hidden="1" customWidth="1"/>
    <col min="119" max="119" width="2.5" hidden="1" customWidth="1"/>
    <col min="120" max="120" width="13.83203125" hidden="1" customWidth="1"/>
    <col min="121" max="121" width="8.6640625" hidden="1" customWidth="1"/>
    <col min="122" max="122" width="3.5" hidden="1" customWidth="1"/>
    <col min="123" max="123" width="8.1640625" hidden="1" customWidth="1"/>
    <col min="124" max="124" width="4" hidden="1" customWidth="1"/>
    <col min="125" max="125" width="7" hidden="1" customWidth="1"/>
    <col min="126" max="126" width="6" hidden="1" customWidth="1"/>
    <col min="127" max="127" width="8.5" hidden="1" customWidth="1"/>
    <col min="128" max="128" width="6" hidden="1" customWidth="1"/>
    <col min="129" max="132" width="8.5" hidden="1" customWidth="1"/>
    <col min="133" max="133" width="14.5" hidden="1" customWidth="1"/>
    <col min="134" max="134" width="6.1640625" hidden="1" customWidth="1"/>
    <col min="135" max="136" width="11.5" hidden="1" customWidth="1"/>
    <col min="137" max="137" width="2.5" hidden="1" customWidth="1"/>
    <col min="138" max="138" width="13.83203125" hidden="1" customWidth="1"/>
    <col min="139" max="139" width="8.6640625" hidden="1" customWidth="1"/>
    <col min="140" max="140" width="3.5" hidden="1" customWidth="1"/>
    <col min="141" max="141" width="8.1640625" hidden="1" customWidth="1"/>
    <col min="142" max="142" width="4" hidden="1" customWidth="1"/>
    <col min="143" max="143" width="7" hidden="1" customWidth="1"/>
    <col min="144" max="144" width="6" hidden="1" customWidth="1"/>
    <col min="145" max="145" width="8.5" hidden="1" customWidth="1"/>
    <col min="146" max="146" width="6" hidden="1" customWidth="1"/>
    <col min="147" max="150" width="8.5" hidden="1" customWidth="1"/>
    <col min="151" max="151" width="14.5" hidden="1" customWidth="1"/>
    <col min="152" max="152" width="6.1640625" hidden="1" customWidth="1"/>
    <col min="153" max="154" width="11.5" hidden="1" customWidth="1"/>
    <col min="155" max="155" width="2.5" hidden="1" customWidth="1"/>
    <col min="156" max="156" width="12.33203125" hidden="1" customWidth="1"/>
    <col min="157" max="157" width="8.6640625" hidden="1" customWidth="1"/>
    <col min="158" max="158" width="3.5" hidden="1" customWidth="1"/>
    <col min="159" max="159" width="6.1640625" hidden="1" customWidth="1"/>
    <col min="160" max="160" width="17.83203125" hidden="1" customWidth="1"/>
    <col min="161" max="161" width="20.5" hidden="1" customWidth="1"/>
    <col min="162" max="162" width="6" hidden="1" customWidth="1"/>
    <col min="163" max="163" width="8.5" hidden="1" customWidth="1"/>
    <col min="164" max="164" width="6" hidden="1" customWidth="1"/>
    <col min="165" max="168" width="8.5" hidden="1" customWidth="1"/>
    <col min="169" max="169" width="14.5" hidden="1" customWidth="1"/>
    <col min="170" max="170" width="6.1640625" hidden="1" customWidth="1"/>
    <col min="171" max="172" width="11.5" hidden="1" customWidth="1"/>
    <col min="173" max="173" width="3.83203125" hidden="1" customWidth="1"/>
    <col min="174" max="174" width="12.33203125" hidden="1" customWidth="1"/>
    <col min="175" max="175" width="8.6640625" hidden="1" customWidth="1"/>
    <col min="176" max="176" width="3.5" hidden="1" customWidth="1"/>
    <col min="177" max="177" width="6.1640625" hidden="1" customWidth="1"/>
    <col min="178" max="178" width="17.83203125" hidden="1" customWidth="1"/>
    <col min="179" max="179" width="20.5" hidden="1" customWidth="1"/>
    <col min="180" max="180" width="6" hidden="1" customWidth="1"/>
    <col min="181" max="181" width="8.5" hidden="1" customWidth="1"/>
    <col min="182" max="182" width="6" hidden="1" customWidth="1"/>
    <col min="183" max="186" width="8.5" hidden="1" customWidth="1"/>
    <col min="187" max="187" width="14.5" hidden="1" customWidth="1"/>
    <col min="188" max="188" width="6.1640625" hidden="1" customWidth="1"/>
    <col min="189" max="190" width="11.5" hidden="1" customWidth="1"/>
    <col min="191" max="191" width="3.83203125" hidden="1" customWidth="1"/>
    <col min="192" max="192" width="12.33203125" hidden="1" customWidth="1"/>
    <col min="193" max="193" width="8.6640625" hidden="1" customWidth="1"/>
    <col min="194" max="194" width="3.5" hidden="1" customWidth="1"/>
    <col min="195" max="195" width="6.1640625" hidden="1" customWidth="1"/>
    <col min="196" max="196" width="17.83203125" hidden="1" customWidth="1"/>
    <col min="197" max="197" width="20.5" hidden="1" customWidth="1"/>
    <col min="198" max="198" width="6" hidden="1" customWidth="1"/>
    <col min="199" max="199" width="8.5" hidden="1" customWidth="1"/>
    <col min="200" max="200" width="6" hidden="1" customWidth="1"/>
    <col min="201" max="204" width="8.5" hidden="1" customWidth="1"/>
    <col min="205" max="205" width="14.5" hidden="1" customWidth="1"/>
    <col min="206" max="206" width="6.1640625" hidden="1" customWidth="1"/>
    <col min="207" max="207" width="14.5" customWidth="1"/>
  </cols>
  <sheetData>
    <row r="1" spans="1:206" ht="14" thickBot="1">
      <c r="A1" s="151"/>
      <c r="B1" s="151"/>
      <c r="C1" s="151"/>
      <c r="D1" s="151"/>
      <c r="E1" s="151"/>
      <c r="F1" s="151"/>
      <c r="G1" s="151"/>
      <c r="H1" s="151"/>
      <c r="I1" s="151"/>
      <c r="J1" s="151"/>
      <c r="K1" s="151"/>
      <c r="L1" s="151"/>
      <c r="M1" s="151"/>
      <c r="N1" s="151"/>
      <c r="O1" s="151"/>
      <c r="P1" s="151"/>
      <c r="Q1" s="151"/>
      <c r="R1" s="151"/>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F1" s="151"/>
      <c r="CG1" s="151"/>
      <c r="CH1" s="151"/>
      <c r="CI1" s="151"/>
      <c r="CJ1" s="151"/>
      <c r="CK1" s="151"/>
      <c r="CL1" s="151"/>
      <c r="CM1" s="151"/>
      <c r="CN1" s="151"/>
      <c r="CO1" s="151"/>
      <c r="CP1" s="151"/>
      <c r="CQ1" s="151"/>
      <c r="CR1" s="151"/>
      <c r="CS1" s="151"/>
      <c r="CT1" s="151"/>
      <c r="CU1" s="151"/>
      <c r="CV1" s="151"/>
      <c r="CW1" s="151"/>
      <c r="CX1" s="151"/>
      <c r="CY1" s="151"/>
      <c r="CZ1" s="151"/>
      <c r="DA1" s="151"/>
      <c r="DB1" s="151"/>
      <c r="DC1" s="151"/>
      <c r="DD1" s="151"/>
      <c r="DE1" s="151"/>
      <c r="DF1" s="151"/>
      <c r="DG1" s="151"/>
      <c r="DH1" s="151"/>
      <c r="DI1" s="151"/>
      <c r="DJ1" s="151"/>
      <c r="DK1" s="151"/>
      <c r="DL1" s="151"/>
      <c r="DM1" s="151"/>
      <c r="DN1" s="151"/>
      <c r="DO1" s="151"/>
      <c r="DP1" s="151"/>
      <c r="DQ1" s="151"/>
      <c r="DR1" s="151"/>
      <c r="DS1" s="151"/>
      <c r="DT1" s="151"/>
      <c r="DU1" s="151"/>
      <c r="DV1" s="151"/>
      <c r="DW1" s="151"/>
      <c r="DX1" s="151"/>
      <c r="DY1" s="151"/>
      <c r="DZ1" s="151"/>
      <c r="EA1" s="151"/>
      <c r="EB1" s="151"/>
      <c r="EC1" s="151"/>
      <c r="ED1" s="151"/>
      <c r="EE1" s="151"/>
      <c r="EF1" s="151"/>
      <c r="EG1" s="151"/>
      <c r="EH1" s="151"/>
      <c r="EI1" s="151"/>
      <c r="EJ1" s="151"/>
      <c r="EK1" s="151"/>
      <c r="EL1" s="151"/>
      <c r="EM1" s="151"/>
      <c r="EN1" s="151"/>
      <c r="EO1" s="151"/>
      <c r="EP1" s="151"/>
      <c r="EQ1" s="151"/>
      <c r="ER1" s="151"/>
      <c r="ES1" s="151"/>
      <c r="ET1" s="151"/>
      <c r="EU1" s="151"/>
      <c r="EV1" s="151"/>
      <c r="EW1" s="151"/>
      <c r="EX1" s="151"/>
      <c r="EY1" s="151"/>
      <c r="EZ1" s="151"/>
      <c r="FA1" s="151"/>
      <c r="FB1" s="151"/>
      <c r="FC1" s="151"/>
      <c r="FD1" s="151"/>
      <c r="FE1" s="151"/>
      <c r="FF1" s="151"/>
      <c r="FG1" s="151"/>
      <c r="FH1" s="151"/>
      <c r="FI1" s="151"/>
      <c r="FJ1" s="151"/>
      <c r="FK1" s="151"/>
      <c r="FL1" s="151"/>
      <c r="FM1" s="151"/>
      <c r="FN1" s="151"/>
      <c r="FO1" s="151"/>
      <c r="FP1" s="151"/>
      <c r="FQ1" s="151"/>
      <c r="FR1" s="151"/>
      <c r="FS1" s="151"/>
      <c r="FT1" s="151"/>
      <c r="FU1" s="151"/>
      <c r="FV1" s="151"/>
      <c r="FW1" s="151"/>
      <c r="FX1" s="151"/>
      <c r="FY1" s="151"/>
      <c r="FZ1" s="151"/>
      <c r="GA1" s="151"/>
      <c r="GB1" s="151"/>
      <c r="GC1" s="151"/>
      <c r="GD1" s="151"/>
      <c r="GE1" s="151"/>
      <c r="GF1" s="151"/>
      <c r="GG1" s="151"/>
      <c r="GH1" s="151"/>
      <c r="GI1" s="151"/>
      <c r="GJ1" s="151"/>
      <c r="GK1" s="151"/>
      <c r="GL1" s="151"/>
      <c r="GM1" s="151"/>
      <c r="GN1" s="151"/>
      <c r="GO1" s="151"/>
      <c r="GP1" s="151"/>
      <c r="GQ1" s="151"/>
      <c r="GR1" s="151"/>
      <c r="GS1" s="151"/>
      <c r="GT1" s="151"/>
      <c r="GU1" s="151"/>
      <c r="GV1" s="151"/>
      <c r="GW1" s="151"/>
      <c r="GX1" s="151"/>
    </row>
    <row r="2" spans="1:206" ht="14" thickTop="1">
      <c r="A2" s="151"/>
      <c r="B2" s="151"/>
      <c r="C2" s="151"/>
      <c r="D2" s="151"/>
      <c r="E2" s="151"/>
      <c r="F2" s="151"/>
      <c r="G2" s="151"/>
      <c r="H2" s="151"/>
      <c r="I2" s="151"/>
      <c r="J2" s="151"/>
      <c r="K2" s="748">
        <v>1</v>
      </c>
      <c r="L2" s="748" t="s">
        <v>4</v>
      </c>
      <c r="M2" s="751" t="str">
        <f>VLOOKUP(K2,LISTA_OFERENTES,2,FALSE)</f>
        <v xml:space="preserve">SOLUTRONIC SAS </v>
      </c>
      <c r="N2" s="736"/>
      <c r="O2" s="736"/>
      <c r="P2" s="737"/>
      <c r="Q2" s="151"/>
      <c r="R2" s="151"/>
      <c r="S2" s="151"/>
      <c r="T2" s="151"/>
      <c r="U2" s="151"/>
      <c r="V2" s="151"/>
      <c r="W2" s="151"/>
      <c r="X2" s="151"/>
      <c r="Y2" s="151"/>
      <c r="Z2" s="151"/>
      <c r="AA2" s="151"/>
      <c r="AB2" s="151"/>
      <c r="AC2" s="748">
        <v>2</v>
      </c>
      <c r="AD2" s="748" t="s">
        <v>4</v>
      </c>
      <c r="AE2" s="751">
        <f>VLOOKUP(AC2,LISTA_OFERENTES,2,FALSE)</f>
        <v>0</v>
      </c>
      <c r="AF2" s="736"/>
      <c r="AG2" s="736"/>
      <c r="AH2" s="737"/>
      <c r="AI2" s="151"/>
      <c r="AJ2" s="151"/>
      <c r="AK2" s="151"/>
      <c r="AL2" s="151"/>
      <c r="AM2" s="151"/>
      <c r="AN2" s="151"/>
      <c r="AO2" s="151"/>
      <c r="AP2" s="151"/>
      <c r="AQ2" s="151"/>
      <c r="AR2" s="151"/>
      <c r="AS2" s="151"/>
      <c r="AT2" s="151"/>
      <c r="AU2" s="748">
        <v>3</v>
      </c>
      <c r="AV2" s="748" t="s">
        <v>4</v>
      </c>
      <c r="AW2" s="751">
        <f>VLOOKUP(AU2,LISTA_OFERENTES,2,FALSE)</f>
        <v>0</v>
      </c>
      <c r="AX2" s="736"/>
      <c r="AY2" s="736"/>
      <c r="AZ2" s="737"/>
      <c r="BA2" s="151"/>
      <c r="BB2" s="151"/>
      <c r="BC2" s="151"/>
      <c r="BD2" s="151"/>
      <c r="BE2" s="151"/>
      <c r="BF2" s="151"/>
      <c r="BG2" s="151"/>
      <c r="BH2" s="151"/>
      <c r="BI2" s="151"/>
      <c r="BJ2" s="151"/>
      <c r="BK2" s="151"/>
      <c r="BL2" s="151"/>
      <c r="BM2" s="748">
        <v>4</v>
      </c>
      <c r="BN2" s="748" t="s">
        <v>4</v>
      </c>
      <c r="BO2" s="751">
        <f>VLOOKUP(BM2,LISTA_OFERENTES,2,FALSE)</f>
        <v>0</v>
      </c>
      <c r="BP2" s="736"/>
      <c r="BQ2" s="736"/>
      <c r="BR2" s="737"/>
      <c r="BS2" s="151"/>
      <c r="BT2" s="151"/>
      <c r="BU2" s="151"/>
      <c r="BV2" s="151"/>
      <c r="BW2" s="151"/>
      <c r="BX2" s="151"/>
      <c r="BY2" s="151"/>
      <c r="BZ2" s="151"/>
      <c r="CA2" s="151"/>
      <c r="CB2" s="151"/>
      <c r="CC2" s="151"/>
      <c r="CD2" s="151"/>
      <c r="CE2" s="748">
        <v>5</v>
      </c>
      <c r="CF2" s="751" t="s">
        <v>4</v>
      </c>
      <c r="CG2" s="771"/>
      <c r="CH2" s="751">
        <f>VLOOKUP(CE2,LISTA_OFERENTES,2,FALSE)</f>
        <v>0</v>
      </c>
      <c r="CI2" s="736"/>
      <c r="CJ2" s="736"/>
      <c r="CK2" s="737"/>
      <c r="CL2" s="151"/>
      <c r="CM2" s="151"/>
      <c r="CN2" s="151"/>
      <c r="CO2" s="151"/>
      <c r="CP2" s="151"/>
      <c r="CQ2" s="151"/>
      <c r="CR2" s="151"/>
      <c r="CS2" s="151"/>
      <c r="CT2" s="151"/>
      <c r="CU2" s="151"/>
      <c r="CV2" s="151"/>
      <c r="CW2" s="748">
        <v>6</v>
      </c>
      <c r="CX2" s="748" t="s">
        <v>4</v>
      </c>
      <c r="CY2" s="751">
        <f>VLOOKUP(CW2,LISTA_OFERENTES,2,FALSE)</f>
        <v>0</v>
      </c>
      <c r="CZ2" s="736"/>
      <c r="DA2" s="736"/>
      <c r="DB2" s="737"/>
      <c r="DC2" s="151"/>
      <c r="DD2" s="151"/>
      <c r="DE2" s="151"/>
      <c r="DF2" s="151"/>
      <c r="DG2" s="151"/>
      <c r="DH2" s="151"/>
      <c r="DI2" s="151"/>
      <c r="DJ2" s="151"/>
      <c r="DK2" s="151"/>
      <c r="DL2" s="151"/>
      <c r="DM2" s="151"/>
      <c r="DN2" s="151"/>
      <c r="DO2" s="748">
        <v>7</v>
      </c>
      <c r="DP2" s="748" t="s">
        <v>4</v>
      </c>
      <c r="DQ2" s="751">
        <f>VLOOKUP(DO2,LISTA_OFERENTES,2,FALSE)</f>
        <v>0</v>
      </c>
      <c r="DR2" s="736"/>
      <c r="DS2" s="736"/>
      <c r="DT2" s="737"/>
      <c r="DU2" s="151"/>
      <c r="DV2" s="151"/>
      <c r="DW2" s="151"/>
      <c r="DX2" s="151"/>
      <c r="DY2" s="151"/>
      <c r="DZ2" s="151"/>
      <c r="EA2" s="151"/>
      <c r="EB2" s="151"/>
      <c r="EC2" s="151"/>
      <c r="ED2" s="151"/>
      <c r="EE2" s="151"/>
      <c r="EF2" s="151"/>
      <c r="EG2" s="748">
        <v>8</v>
      </c>
      <c r="EH2" s="748" t="s">
        <v>4</v>
      </c>
      <c r="EI2" s="751">
        <f>VLOOKUP(EG2,LISTA_OFERENTES,2,FALSE)</f>
        <v>0</v>
      </c>
      <c r="EJ2" s="736"/>
      <c r="EK2" s="736"/>
      <c r="EL2" s="737"/>
      <c r="EM2" s="151"/>
      <c r="EN2" s="151"/>
      <c r="EO2" s="151"/>
      <c r="EP2" s="151"/>
      <c r="EQ2" s="151"/>
      <c r="ER2" s="151"/>
      <c r="ES2" s="151"/>
      <c r="ET2" s="151"/>
      <c r="EU2" s="151"/>
      <c r="EV2" s="151"/>
      <c r="EW2" s="151"/>
      <c r="EX2" s="151"/>
      <c r="EY2" s="748">
        <v>9</v>
      </c>
      <c r="EZ2" s="748" t="s">
        <v>4</v>
      </c>
      <c r="FA2" s="751">
        <f>VLOOKUP(EY2,LISTA_OFERENTES,2,FALSE)</f>
        <v>0</v>
      </c>
      <c r="FB2" s="736"/>
      <c r="FC2" s="736"/>
      <c r="FD2" s="737"/>
      <c r="FE2" s="151"/>
      <c r="FF2" s="151"/>
      <c r="FG2" s="151"/>
      <c r="FH2" s="151"/>
      <c r="FI2" s="151"/>
      <c r="FJ2" s="151"/>
      <c r="FK2" s="151"/>
      <c r="FL2" s="151"/>
      <c r="FM2" s="151"/>
      <c r="FN2" s="151"/>
      <c r="FO2" s="151"/>
      <c r="FP2" s="151"/>
      <c r="FQ2" s="748">
        <v>10</v>
      </c>
      <c r="FR2" s="748" t="s">
        <v>4</v>
      </c>
      <c r="FS2" s="751">
        <f>VLOOKUP(FQ2,LISTA_OFERENTES,2,FALSE)</f>
        <v>0</v>
      </c>
      <c r="FT2" s="736"/>
      <c r="FU2" s="736"/>
      <c r="FV2" s="737"/>
      <c r="FW2" s="151"/>
      <c r="FX2" s="151"/>
      <c r="FY2" s="151"/>
      <c r="FZ2" s="151"/>
      <c r="GA2" s="151"/>
      <c r="GB2" s="151"/>
      <c r="GC2" s="151"/>
      <c r="GD2" s="151"/>
      <c r="GE2" s="151"/>
      <c r="GF2" s="151"/>
      <c r="GG2" s="151"/>
      <c r="GH2" s="151"/>
      <c r="GI2" s="748">
        <v>11</v>
      </c>
      <c r="GJ2" s="748" t="s">
        <v>4</v>
      </c>
      <c r="GK2" s="751">
        <f>VLOOKUP(GI2,LISTA_OFERENTES,2,FALSE)</f>
        <v>0</v>
      </c>
      <c r="GL2" s="736"/>
      <c r="GM2" s="736"/>
      <c r="GN2" s="737"/>
      <c r="GO2" s="151"/>
      <c r="GP2" s="151"/>
      <c r="GQ2" s="151"/>
      <c r="GR2" s="151"/>
      <c r="GS2" s="151"/>
      <c r="GT2" s="151"/>
      <c r="GU2" s="151"/>
      <c r="GV2" s="151"/>
      <c r="GW2" s="151"/>
      <c r="GX2" s="151"/>
    </row>
    <row r="3" spans="1:206" ht="14" thickBot="1">
      <c r="A3" s="151"/>
      <c r="B3" s="151"/>
      <c r="C3" s="151"/>
      <c r="D3" s="151"/>
      <c r="E3" s="151"/>
      <c r="F3" s="151"/>
      <c r="G3" s="151"/>
      <c r="H3" s="151"/>
      <c r="I3" s="151"/>
      <c r="J3" s="151"/>
      <c r="K3" s="733"/>
      <c r="L3" s="733"/>
      <c r="M3" s="740"/>
      <c r="N3" s="741"/>
      <c r="O3" s="741"/>
      <c r="P3" s="742"/>
      <c r="Q3" s="151"/>
      <c r="R3" s="151"/>
      <c r="S3" s="151"/>
      <c r="T3" s="151"/>
      <c r="U3" s="151"/>
      <c r="V3" s="151"/>
      <c r="W3" s="151"/>
      <c r="X3" s="151"/>
      <c r="Y3" s="151"/>
      <c r="Z3" s="151"/>
      <c r="AA3" s="151"/>
      <c r="AB3" s="151"/>
      <c r="AC3" s="733"/>
      <c r="AD3" s="733"/>
      <c r="AE3" s="740"/>
      <c r="AF3" s="741"/>
      <c r="AG3" s="741"/>
      <c r="AH3" s="742"/>
      <c r="AI3" s="151"/>
      <c r="AJ3" s="151"/>
      <c r="AK3" s="151"/>
      <c r="AL3" s="151"/>
      <c r="AM3" s="151"/>
      <c r="AN3" s="151"/>
      <c r="AO3" s="151"/>
      <c r="AP3" s="151"/>
      <c r="AQ3" s="151"/>
      <c r="AR3" s="151"/>
      <c r="AS3" s="151"/>
      <c r="AT3" s="151"/>
      <c r="AU3" s="733"/>
      <c r="AV3" s="733"/>
      <c r="AW3" s="740"/>
      <c r="AX3" s="741"/>
      <c r="AY3" s="741"/>
      <c r="AZ3" s="742"/>
      <c r="BA3" s="151"/>
      <c r="BB3" s="151"/>
      <c r="BC3" s="151"/>
      <c r="BD3" s="151"/>
      <c r="BE3" s="151"/>
      <c r="BF3" s="151"/>
      <c r="BG3" s="151"/>
      <c r="BH3" s="151"/>
      <c r="BI3" s="151"/>
      <c r="BJ3" s="151"/>
      <c r="BK3" s="151"/>
      <c r="BL3" s="151"/>
      <c r="BM3" s="733"/>
      <c r="BN3" s="733"/>
      <c r="BO3" s="740"/>
      <c r="BP3" s="741"/>
      <c r="BQ3" s="741"/>
      <c r="BR3" s="742"/>
      <c r="BS3" s="151"/>
      <c r="BT3" s="151"/>
      <c r="BU3" s="151"/>
      <c r="BV3" s="151"/>
      <c r="BW3" s="151"/>
      <c r="BX3" s="151"/>
      <c r="BY3" s="151"/>
      <c r="BZ3" s="151"/>
      <c r="CA3" s="151"/>
      <c r="CB3" s="151"/>
      <c r="CC3" s="151"/>
      <c r="CD3" s="151"/>
      <c r="CE3" s="774"/>
      <c r="CF3" s="772"/>
      <c r="CG3" s="773"/>
      <c r="CH3" s="740"/>
      <c r="CI3" s="741"/>
      <c r="CJ3" s="741"/>
      <c r="CK3" s="742"/>
      <c r="CL3" s="151"/>
      <c r="CM3" s="151"/>
      <c r="CN3" s="151"/>
      <c r="CO3" s="151"/>
      <c r="CP3" s="151"/>
      <c r="CQ3" s="151"/>
      <c r="CR3" s="151"/>
      <c r="CS3" s="151"/>
      <c r="CT3" s="151"/>
      <c r="CU3" s="151"/>
      <c r="CV3" s="151"/>
      <c r="CW3" s="733"/>
      <c r="CX3" s="733"/>
      <c r="CY3" s="740"/>
      <c r="CZ3" s="741"/>
      <c r="DA3" s="741"/>
      <c r="DB3" s="742"/>
      <c r="DC3" s="151"/>
      <c r="DD3" s="151"/>
      <c r="DE3" s="151"/>
      <c r="DF3" s="151"/>
      <c r="DG3" s="151"/>
      <c r="DH3" s="151"/>
      <c r="DI3" s="151"/>
      <c r="DJ3" s="151"/>
      <c r="DK3" s="151"/>
      <c r="DL3" s="151"/>
      <c r="DM3" s="151"/>
      <c r="DN3" s="151"/>
      <c r="DO3" s="733"/>
      <c r="DP3" s="733"/>
      <c r="DQ3" s="740"/>
      <c r="DR3" s="741"/>
      <c r="DS3" s="741"/>
      <c r="DT3" s="742"/>
      <c r="DU3" s="151"/>
      <c r="DV3" s="151"/>
      <c r="DW3" s="151"/>
      <c r="DX3" s="151"/>
      <c r="DY3" s="151"/>
      <c r="DZ3" s="151"/>
      <c r="EA3" s="151"/>
      <c r="EB3" s="151"/>
      <c r="EC3" s="151"/>
      <c r="ED3" s="151"/>
      <c r="EE3" s="151"/>
      <c r="EF3" s="151"/>
      <c r="EG3" s="733"/>
      <c r="EH3" s="733"/>
      <c r="EI3" s="740"/>
      <c r="EJ3" s="741"/>
      <c r="EK3" s="741"/>
      <c r="EL3" s="742"/>
      <c r="EM3" s="151"/>
      <c r="EN3" s="151"/>
      <c r="EO3" s="151"/>
      <c r="EP3" s="151"/>
      <c r="EQ3" s="151"/>
      <c r="ER3" s="151"/>
      <c r="ES3" s="151"/>
      <c r="ET3" s="151"/>
      <c r="EU3" s="151"/>
      <c r="EV3" s="151"/>
      <c r="EW3" s="151"/>
      <c r="EX3" s="151"/>
      <c r="EY3" s="733"/>
      <c r="EZ3" s="733"/>
      <c r="FA3" s="740"/>
      <c r="FB3" s="741"/>
      <c r="FC3" s="741"/>
      <c r="FD3" s="742"/>
      <c r="FE3" s="151"/>
      <c r="FF3" s="151"/>
      <c r="FG3" s="151"/>
      <c r="FH3" s="151"/>
      <c r="FI3" s="151"/>
      <c r="FJ3" s="151"/>
      <c r="FK3" s="151"/>
      <c r="FL3" s="151"/>
      <c r="FM3" s="151"/>
      <c r="FN3" s="151"/>
      <c r="FO3" s="151"/>
      <c r="FP3" s="151"/>
      <c r="FQ3" s="733"/>
      <c r="FR3" s="733"/>
      <c r="FS3" s="740"/>
      <c r="FT3" s="741"/>
      <c r="FU3" s="741"/>
      <c r="FV3" s="742"/>
      <c r="FW3" s="151"/>
      <c r="FX3" s="151"/>
      <c r="FY3" s="151"/>
      <c r="FZ3" s="151"/>
      <c r="GA3" s="151"/>
      <c r="GB3" s="151"/>
      <c r="GC3" s="151"/>
      <c r="GD3" s="151"/>
      <c r="GE3" s="151"/>
      <c r="GF3" s="151"/>
      <c r="GG3" s="151"/>
      <c r="GH3" s="151"/>
      <c r="GI3" s="733"/>
      <c r="GJ3" s="733"/>
      <c r="GK3" s="740"/>
      <c r="GL3" s="741"/>
      <c r="GM3" s="741"/>
      <c r="GN3" s="742"/>
      <c r="GO3" s="151"/>
      <c r="GP3" s="151"/>
      <c r="GQ3" s="151"/>
      <c r="GR3" s="151"/>
      <c r="GS3" s="151"/>
      <c r="GT3" s="151"/>
      <c r="GU3" s="151"/>
      <c r="GV3" s="151"/>
      <c r="GW3" s="151"/>
      <c r="GX3" s="151"/>
    </row>
    <row r="4" spans="1:206" ht="20" thickTop="1" thickBot="1">
      <c r="A4" s="151"/>
      <c r="B4" s="752" t="s">
        <v>142</v>
      </c>
      <c r="C4" s="737"/>
      <c r="D4" s="744" t="s">
        <v>0</v>
      </c>
      <c r="E4" s="745"/>
      <c r="F4" s="745"/>
      <c r="G4" s="745"/>
      <c r="H4" s="746"/>
      <c r="I4" s="151"/>
      <c r="J4" s="151"/>
      <c r="K4" s="752"/>
      <c r="L4" s="737"/>
      <c r="M4" s="744" t="s">
        <v>0</v>
      </c>
      <c r="N4" s="745"/>
      <c r="O4" s="745"/>
      <c r="P4" s="745"/>
      <c r="Q4" s="746"/>
      <c r="R4" s="743" t="s">
        <v>143</v>
      </c>
      <c r="S4" s="743" t="s">
        <v>144</v>
      </c>
      <c r="T4" s="743" t="s">
        <v>145</v>
      </c>
      <c r="U4" s="743" t="s">
        <v>146</v>
      </c>
      <c r="V4" s="731" t="s">
        <v>147</v>
      </c>
      <c r="W4" s="731" t="s">
        <v>148</v>
      </c>
      <c r="X4" s="743" t="s">
        <v>149</v>
      </c>
      <c r="Y4" s="743" t="s">
        <v>150</v>
      </c>
      <c r="Z4" s="743" t="s">
        <v>151</v>
      </c>
      <c r="AA4" s="151"/>
      <c r="AB4" s="151"/>
      <c r="AC4" s="752"/>
      <c r="AD4" s="737"/>
      <c r="AE4" s="744" t="s">
        <v>0</v>
      </c>
      <c r="AF4" s="745"/>
      <c r="AG4" s="745"/>
      <c r="AH4" s="745"/>
      <c r="AI4" s="746"/>
      <c r="AJ4" s="743" t="s">
        <v>143</v>
      </c>
      <c r="AK4" s="743" t="s">
        <v>144</v>
      </c>
      <c r="AL4" s="743" t="s">
        <v>145</v>
      </c>
      <c r="AM4" s="743" t="s">
        <v>146</v>
      </c>
      <c r="AN4" s="731" t="s">
        <v>147</v>
      </c>
      <c r="AO4" s="731" t="s">
        <v>148</v>
      </c>
      <c r="AP4" s="743" t="s">
        <v>149</v>
      </c>
      <c r="AQ4" s="743" t="s">
        <v>150</v>
      </c>
      <c r="AR4" s="743" t="s">
        <v>151</v>
      </c>
      <c r="AS4" s="151"/>
      <c r="AT4" s="151"/>
      <c r="AU4" s="752"/>
      <c r="AV4" s="737"/>
      <c r="AW4" s="744" t="s">
        <v>0</v>
      </c>
      <c r="AX4" s="745"/>
      <c r="AY4" s="745"/>
      <c r="AZ4" s="745"/>
      <c r="BA4" s="746"/>
      <c r="BB4" s="743" t="s">
        <v>143</v>
      </c>
      <c r="BC4" s="743" t="s">
        <v>144</v>
      </c>
      <c r="BD4" s="743" t="s">
        <v>145</v>
      </c>
      <c r="BE4" s="743" t="s">
        <v>146</v>
      </c>
      <c r="BF4" s="731" t="s">
        <v>147</v>
      </c>
      <c r="BG4" s="731" t="s">
        <v>148</v>
      </c>
      <c r="BH4" s="743" t="s">
        <v>149</v>
      </c>
      <c r="BI4" s="743" t="s">
        <v>150</v>
      </c>
      <c r="BJ4" s="743" t="s">
        <v>151</v>
      </c>
      <c r="BK4" s="151"/>
      <c r="BL4" s="151"/>
      <c r="BM4" s="752"/>
      <c r="BN4" s="737"/>
      <c r="BO4" s="744" t="s">
        <v>0</v>
      </c>
      <c r="BP4" s="745"/>
      <c r="BQ4" s="745"/>
      <c r="BR4" s="745"/>
      <c r="BS4" s="746"/>
      <c r="BT4" s="743" t="s">
        <v>143</v>
      </c>
      <c r="BU4" s="743" t="s">
        <v>144</v>
      </c>
      <c r="BV4" s="743" t="s">
        <v>145</v>
      </c>
      <c r="BW4" s="743" t="s">
        <v>146</v>
      </c>
      <c r="BX4" s="731" t="s">
        <v>147</v>
      </c>
      <c r="BY4" s="731" t="s">
        <v>148</v>
      </c>
      <c r="BZ4" s="743" t="s">
        <v>149</v>
      </c>
      <c r="CA4" s="743" t="s">
        <v>150</v>
      </c>
      <c r="CB4" s="743" t="s">
        <v>151</v>
      </c>
      <c r="CC4" s="151"/>
      <c r="CD4" s="151"/>
      <c r="CE4" s="752"/>
      <c r="CF4" s="763"/>
      <c r="CG4" s="764"/>
      <c r="CH4" s="744" t="s">
        <v>0</v>
      </c>
      <c r="CI4" s="761"/>
      <c r="CJ4" s="761"/>
      <c r="CK4" s="762"/>
      <c r="CL4" s="743" t="s">
        <v>143</v>
      </c>
      <c r="CM4" s="743" t="s">
        <v>144</v>
      </c>
      <c r="CN4" s="743" t="s">
        <v>145</v>
      </c>
      <c r="CO4" s="743" t="s">
        <v>146</v>
      </c>
      <c r="CP4" s="731" t="s">
        <v>147</v>
      </c>
      <c r="CQ4" s="731" t="s">
        <v>148</v>
      </c>
      <c r="CR4" s="743" t="s">
        <v>149</v>
      </c>
      <c r="CS4" s="743" t="s">
        <v>150</v>
      </c>
      <c r="CT4" s="743" t="s">
        <v>151</v>
      </c>
      <c r="CU4" s="151"/>
      <c r="CV4" s="151"/>
      <c r="CW4" s="752" t="s">
        <v>152</v>
      </c>
      <c r="CX4" s="737"/>
      <c r="CY4" s="744" t="s">
        <v>0</v>
      </c>
      <c r="CZ4" s="745"/>
      <c r="DA4" s="745"/>
      <c r="DB4" s="745"/>
      <c r="DC4" s="746"/>
      <c r="DD4" s="743" t="s">
        <v>143</v>
      </c>
      <c r="DE4" s="743" t="s">
        <v>144</v>
      </c>
      <c r="DF4" s="743" t="s">
        <v>145</v>
      </c>
      <c r="DG4" s="743" t="s">
        <v>146</v>
      </c>
      <c r="DH4" s="731" t="s">
        <v>147</v>
      </c>
      <c r="DI4" s="731" t="s">
        <v>148</v>
      </c>
      <c r="DJ4" s="743" t="s">
        <v>149</v>
      </c>
      <c r="DK4" s="743" t="s">
        <v>150</v>
      </c>
      <c r="DL4" s="743" t="s">
        <v>151</v>
      </c>
      <c r="DM4" s="151"/>
      <c r="DN4" s="151"/>
      <c r="DO4" s="752" t="s">
        <v>152</v>
      </c>
      <c r="DP4" s="737"/>
      <c r="DQ4" s="744" t="s">
        <v>0</v>
      </c>
      <c r="DR4" s="745"/>
      <c r="DS4" s="745"/>
      <c r="DT4" s="745"/>
      <c r="DU4" s="746"/>
      <c r="DV4" s="743" t="s">
        <v>143</v>
      </c>
      <c r="DW4" s="743" t="s">
        <v>144</v>
      </c>
      <c r="DX4" s="743" t="s">
        <v>145</v>
      </c>
      <c r="DY4" s="743" t="s">
        <v>146</v>
      </c>
      <c r="DZ4" s="731" t="s">
        <v>147</v>
      </c>
      <c r="EA4" s="731" t="s">
        <v>148</v>
      </c>
      <c r="EB4" s="743" t="s">
        <v>149</v>
      </c>
      <c r="EC4" s="743" t="s">
        <v>150</v>
      </c>
      <c r="ED4" s="743" t="s">
        <v>151</v>
      </c>
      <c r="EE4" s="151"/>
      <c r="EF4" s="151"/>
      <c r="EG4" s="752" t="s">
        <v>152</v>
      </c>
      <c r="EH4" s="737"/>
      <c r="EI4" s="744" t="s">
        <v>0</v>
      </c>
      <c r="EJ4" s="745"/>
      <c r="EK4" s="745"/>
      <c r="EL4" s="745"/>
      <c r="EM4" s="746"/>
      <c r="EN4" s="743" t="s">
        <v>143</v>
      </c>
      <c r="EO4" s="743" t="s">
        <v>144</v>
      </c>
      <c r="EP4" s="743" t="s">
        <v>145</v>
      </c>
      <c r="EQ4" s="743" t="s">
        <v>146</v>
      </c>
      <c r="ER4" s="731" t="s">
        <v>147</v>
      </c>
      <c r="ES4" s="731" t="s">
        <v>148</v>
      </c>
      <c r="ET4" s="743" t="s">
        <v>149</v>
      </c>
      <c r="EU4" s="743" t="s">
        <v>150</v>
      </c>
      <c r="EV4" s="743" t="s">
        <v>151</v>
      </c>
      <c r="EW4" s="151"/>
      <c r="EX4" s="151"/>
      <c r="EY4" s="752" t="s">
        <v>152</v>
      </c>
      <c r="EZ4" s="737"/>
      <c r="FA4" s="744" t="s">
        <v>0</v>
      </c>
      <c r="FB4" s="745"/>
      <c r="FC4" s="745"/>
      <c r="FD4" s="745"/>
      <c r="FE4" s="746"/>
      <c r="FF4" s="743" t="s">
        <v>143</v>
      </c>
      <c r="FG4" s="743" t="s">
        <v>144</v>
      </c>
      <c r="FH4" s="743" t="s">
        <v>145</v>
      </c>
      <c r="FI4" s="743" t="s">
        <v>146</v>
      </c>
      <c r="FJ4" s="731" t="s">
        <v>147</v>
      </c>
      <c r="FK4" s="731" t="s">
        <v>148</v>
      </c>
      <c r="FL4" s="743" t="s">
        <v>149</v>
      </c>
      <c r="FM4" s="743" t="s">
        <v>150</v>
      </c>
      <c r="FN4" s="743" t="s">
        <v>151</v>
      </c>
      <c r="FO4" s="151"/>
      <c r="FP4" s="151"/>
      <c r="FQ4" s="752" t="s">
        <v>152</v>
      </c>
      <c r="FR4" s="737"/>
      <c r="FS4" s="744" t="s">
        <v>0</v>
      </c>
      <c r="FT4" s="745"/>
      <c r="FU4" s="745"/>
      <c r="FV4" s="745"/>
      <c r="FW4" s="746"/>
      <c r="FX4" s="743" t="s">
        <v>143</v>
      </c>
      <c r="FY4" s="743" t="s">
        <v>144</v>
      </c>
      <c r="FZ4" s="743" t="s">
        <v>145</v>
      </c>
      <c r="GA4" s="743" t="s">
        <v>146</v>
      </c>
      <c r="GB4" s="731" t="s">
        <v>147</v>
      </c>
      <c r="GC4" s="731" t="s">
        <v>148</v>
      </c>
      <c r="GD4" s="743" t="s">
        <v>149</v>
      </c>
      <c r="GE4" s="743" t="s">
        <v>150</v>
      </c>
      <c r="GF4" s="743" t="s">
        <v>151</v>
      </c>
      <c r="GG4" s="151"/>
      <c r="GH4" s="151"/>
      <c r="GI4" s="752" t="s">
        <v>152</v>
      </c>
      <c r="GJ4" s="737"/>
      <c r="GK4" s="744" t="s">
        <v>0</v>
      </c>
      <c r="GL4" s="745"/>
      <c r="GM4" s="745"/>
      <c r="GN4" s="745"/>
      <c r="GO4" s="746"/>
      <c r="GP4" s="743" t="s">
        <v>143</v>
      </c>
      <c r="GQ4" s="743" t="s">
        <v>144</v>
      </c>
      <c r="GR4" s="743" t="s">
        <v>145</v>
      </c>
      <c r="GS4" s="743" t="s">
        <v>146</v>
      </c>
      <c r="GT4" s="731" t="s">
        <v>147</v>
      </c>
      <c r="GU4" s="731" t="s">
        <v>148</v>
      </c>
      <c r="GV4" s="743" t="s">
        <v>149</v>
      </c>
      <c r="GW4" s="743" t="s">
        <v>150</v>
      </c>
      <c r="GX4" s="743" t="s">
        <v>151</v>
      </c>
    </row>
    <row r="5" spans="1:206" ht="14" thickTop="1">
      <c r="A5" s="151"/>
      <c r="B5" s="738"/>
      <c r="C5" s="739"/>
      <c r="D5" s="735" t="s">
        <v>153</v>
      </c>
      <c r="E5" s="736"/>
      <c r="F5" s="736"/>
      <c r="G5" s="736"/>
      <c r="H5" s="737"/>
      <c r="I5" s="151"/>
      <c r="J5" s="151"/>
      <c r="K5" s="738"/>
      <c r="L5" s="739"/>
      <c r="M5" s="735" t="s">
        <v>153</v>
      </c>
      <c r="N5" s="736"/>
      <c r="O5" s="736"/>
      <c r="P5" s="736"/>
      <c r="Q5" s="737"/>
      <c r="R5" s="732"/>
      <c r="S5" s="732"/>
      <c r="T5" s="732"/>
      <c r="U5" s="732"/>
      <c r="V5" s="732"/>
      <c r="W5" s="732"/>
      <c r="X5" s="732"/>
      <c r="Y5" s="732"/>
      <c r="Z5" s="732"/>
      <c r="AA5" s="151"/>
      <c r="AB5" s="151"/>
      <c r="AC5" s="738"/>
      <c r="AD5" s="739"/>
      <c r="AE5" s="735" t="s">
        <v>153</v>
      </c>
      <c r="AF5" s="736"/>
      <c r="AG5" s="736"/>
      <c r="AH5" s="736"/>
      <c r="AI5" s="737"/>
      <c r="AJ5" s="732"/>
      <c r="AK5" s="732"/>
      <c r="AL5" s="732"/>
      <c r="AM5" s="732"/>
      <c r="AN5" s="732"/>
      <c r="AO5" s="732"/>
      <c r="AP5" s="732"/>
      <c r="AQ5" s="732"/>
      <c r="AR5" s="732"/>
      <c r="AS5" s="151"/>
      <c r="AT5" s="151"/>
      <c r="AU5" s="738"/>
      <c r="AV5" s="739"/>
      <c r="AW5" s="735" t="s">
        <v>153</v>
      </c>
      <c r="AX5" s="736"/>
      <c r="AY5" s="736"/>
      <c r="AZ5" s="736"/>
      <c r="BA5" s="737"/>
      <c r="BB5" s="732"/>
      <c r="BC5" s="732"/>
      <c r="BD5" s="732"/>
      <c r="BE5" s="732"/>
      <c r="BF5" s="732"/>
      <c r="BG5" s="732"/>
      <c r="BH5" s="732"/>
      <c r="BI5" s="732"/>
      <c r="BJ5" s="732"/>
      <c r="BK5" s="151"/>
      <c r="BL5" s="151"/>
      <c r="BM5" s="738"/>
      <c r="BN5" s="739"/>
      <c r="BO5" s="735" t="s">
        <v>153</v>
      </c>
      <c r="BP5" s="736"/>
      <c r="BQ5" s="736"/>
      <c r="BR5" s="736"/>
      <c r="BS5" s="737"/>
      <c r="BT5" s="732"/>
      <c r="BU5" s="732"/>
      <c r="BV5" s="732"/>
      <c r="BW5" s="732"/>
      <c r="BX5" s="732"/>
      <c r="BY5" s="732"/>
      <c r="BZ5" s="732"/>
      <c r="CA5" s="732"/>
      <c r="CB5" s="732"/>
      <c r="CC5" s="151"/>
      <c r="CD5" s="151"/>
      <c r="CE5" s="765"/>
      <c r="CF5" s="766"/>
      <c r="CG5" s="767"/>
      <c r="CH5" s="735" t="s">
        <v>153</v>
      </c>
      <c r="CI5" s="736"/>
      <c r="CJ5" s="736"/>
      <c r="CK5" s="736"/>
      <c r="CL5" s="732"/>
      <c r="CM5" s="732"/>
      <c r="CN5" s="732"/>
      <c r="CO5" s="732"/>
      <c r="CP5" s="732"/>
      <c r="CQ5" s="732"/>
      <c r="CR5" s="732"/>
      <c r="CS5" s="732"/>
      <c r="CT5" s="732"/>
      <c r="CU5" s="151"/>
      <c r="CV5" s="151"/>
      <c r="CW5" s="738"/>
      <c r="CX5" s="739"/>
      <c r="CY5" s="735" t="s">
        <v>153</v>
      </c>
      <c r="CZ5" s="736"/>
      <c r="DA5" s="736"/>
      <c r="DB5" s="736"/>
      <c r="DC5" s="737"/>
      <c r="DD5" s="732"/>
      <c r="DE5" s="732"/>
      <c r="DF5" s="732"/>
      <c r="DG5" s="732"/>
      <c r="DH5" s="732"/>
      <c r="DI5" s="732"/>
      <c r="DJ5" s="732"/>
      <c r="DK5" s="732"/>
      <c r="DL5" s="732"/>
      <c r="DM5" s="151"/>
      <c r="DN5" s="151"/>
      <c r="DO5" s="738"/>
      <c r="DP5" s="739"/>
      <c r="DQ5" s="735" t="s">
        <v>153</v>
      </c>
      <c r="DR5" s="736"/>
      <c r="DS5" s="736"/>
      <c r="DT5" s="736"/>
      <c r="DU5" s="737"/>
      <c r="DV5" s="732"/>
      <c r="DW5" s="732"/>
      <c r="DX5" s="732"/>
      <c r="DY5" s="732"/>
      <c r="DZ5" s="732"/>
      <c r="EA5" s="732"/>
      <c r="EB5" s="732"/>
      <c r="EC5" s="732"/>
      <c r="ED5" s="732"/>
      <c r="EE5" s="151"/>
      <c r="EF5" s="151"/>
      <c r="EG5" s="738"/>
      <c r="EH5" s="739"/>
      <c r="EI5" s="735" t="s">
        <v>153</v>
      </c>
      <c r="EJ5" s="736"/>
      <c r="EK5" s="736"/>
      <c r="EL5" s="736"/>
      <c r="EM5" s="737"/>
      <c r="EN5" s="732"/>
      <c r="EO5" s="732"/>
      <c r="EP5" s="732"/>
      <c r="EQ5" s="732"/>
      <c r="ER5" s="732"/>
      <c r="ES5" s="732"/>
      <c r="ET5" s="732"/>
      <c r="EU5" s="732"/>
      <c r="EV5" s="732"/>
      <c r="EW5" s="151"/>
      <c r="EX5" s="151"/>
      <c r="EY5" s="738"/>
      <c r="EZ5" s="739"/>
      <c r="FA5" s="735" t="s">
        <v>153</v>
      </c>
      <c r="FB5" s="736"/>
      <c r="FC5" s="736"/>
      <c r="FD5" s="736"/>
      <c r="FE5" s="737"/>
      <c r="FF5" s="732"/>
      <c r="FG5" s="732"/>
      <c r="FH5" s="732"/>
      <c r="FI5" s="732"/>
      <c r="FJ5" s="732"/>
      <c r="FK5" s="732"/>
      <c r="FL5" s="732"/>
      <c r="FM5" s="732"/>
      <c r="FN5" s="732"/>
      <c r="FO5" s="151"/>
      <c r="FP5" s="151"/>
      <c r="FQ5" s="738"/>
      <c r="FR5" s="739"/>
      <c r="FS5" s="735" t="s">
        <v>153</v>
      </c>
      <c r="FT5" s="736"/>
      <c r="FU5" s="736"/>
      <c r="FV5" s="736"/>
      <c r="FW5" s="737"/>
      <c r="FX5" s="732"/>
      <c r="FY5" s="732"/>
      <c r="FZ5" s="732"/>
      <c r="GA5" s="732"/>
      <c r="GB5" s="732"/>
      <c r="GC5" s="732"/>
      <c r="GD5" s="732"/>
      <c r="GE5" s="732"/>
      <c r="GF5" s="732"/>
      <c r="GG5" s="151"/>
      <c r="GH5" s="151"/>
      <c r="GI5" s="738"/>
      <c r="GJ5" s="739"/>
      <c r="GK5" s="735" t="s">
        <v>153</v>
      </c>
      <c r="GL5" s="736"/>
      <c r="GM5" s="736"/>
      <c r="GN5" s="736"/>
      <c r="GO5" s="737"/>
      <c r="GP5" s="732"/>
      <c r="GQ5" s="732"/>
      <c r="GR5" s="732"/>
      <c r="GS5" s="732"/>
      <c r="GT5" s="732"/>
      <c r="GU5" s="732"/>
      <c r="GV5" s="732"/>
      <c r="GW5" s="732"/>
      <c r="GX5" s="732"/>
    </row>
    <row r="6" spans="1:206">
      <c r="A6" s="151"/>
      <c r="B6" s="738"/>
      <c r="C6" s="739"/>
      <c r="D6" s="738"/>
      <c r="E6" s="595"/>
      <c r="F6" s="595"/>
      <c r="G6" s="595"/>
      <c r="H6" s="739"/>
      <c r="I6" s="151"/>
      <c r="J6" s="151"/>
      <c r="K6" s="738"/>
      <c r="L6" s="739"/>
      <c r="M6" s="738"/>
      <c r="N6" s="595"/>
      <c r="O6" s="595"/>
      <c r="P6" s="595"/>
      <c r="Q6" s="739"/>
      <c r="R6" s="732"/>
      <c r="S6" s="732"/>
      <c r="T6" s="732"/>
      <c r="U6" s="732"/>
      <c r="V6" s="732"/>
      <c r="W6" s="732"/>
      <c r="X6" s="732"/>
      <c r="Y6" s="732"/>
      <c r="Z6" s="732"/>
      <c r="AA6" s="151"/>
      <c r="AB6" s="151"/>
      <c r="AC6" s="738"/>
      <c r="AD6" s="739"/>
      <c r="AE6" s="738"/>
      <c r="AF6" s="595"/>
      <c r="AG6" s="595"/>
      <c r="AH6" s="595"/>
      <c r="AI6" s="739"/>
      <c r="AJ6" s="732"/>
      <c r="AK6" s="732"/>
      <c r="AL6" s="732"/>
      <c r="AM6" s="732"/>
      <c r="AN6" s="732"/>
      <c r="AO6" s="732"/>
      <c r="AP6" s="732"/>
      <c r="AQ6" s="732"/>
      <c r="AR6" s="732"/>
      <c r="AS6" s="151"/>
      <c r="AT6" s="151"/>
      <c r="AU6" s="738"/>
      <c r="AV6" s="739"/>
      <c r="AW6" s="738"/>
      <c r="AX6" s="595"/>
      <c r="AY6" s="595"/>
      <c r="AZ6" s="595"/>
      <c r="BA6" s="739"/>
      <c r="BB6" s="732"/>
      <c r="BC6" s="732"/>
      <c r="BD6" s="732"/>
      <c r="BE6" s="732"/>
      <c r="BF6" s="732"/>
      <c r="BG6" s="732"/>
      <c r="BH6" s="732"/>
      <c r="BI6" s="732"/>
      <c r="BJ6" s="732"/>
      <c r="BK6" s="151"/>
      <c r="BL6" s="151"/>
      <c r="BM6" s="738"/>
      <c r="BN6" s="739"/>
      <c r="BO6" s="738"/>
      <c r="BP6" s="595"/>
      <c r="BQ6" s="595"/>
      <c r="BR6" s="595"/>
      <c r="BS6" s="739"/>
      <c r="BT6" s="732"/>
      <c r="BU6" s="732"/>
      <c r="BV6" s="732"/>
      <c r="BW6" s="732"/>
      <c r="BX6" s="732"/>
      <c r="BY6" s="732"/>
      <c r="BZ6" s="732"/>
      <c r="CA6" s="732"/>
      <c r="CB6" s="732"/>
      <c r="CC6" s="151"/>
      <c r="CD6" s="151"/>
      <c r="CE6" s="765"/>
      <c r="CF6" s="766"/>
      <c r="CG6" s="767"/>
      <c r="CH6" s="738"/>
      <c r="CI6" s="595"/>
      <c r="CJ6" s="595"/>
      <c r="CK6" s="595"/>
      <c r="CL6" s="732"/>
      <c r="CM6" s="732"/>
      <c r="CN6" s="732"/>
      <c r="CO6" s="732"/>
      <c r="CP6" s="732"/>
      <c r="CQ6" s="732"/>
      <c r="CR6" s="732"/>
      <c r="CS6" s="732"/>
      <c r="CT6" s="732"/>
      <c r="CU6" s="151"/>
      <c r="CV6" s="151"/>
      <c r="CW6" s="738"/>
      <c r="CX6" s="739"/>
      <c r="CY6" s="738"/>
      <c r="CZ6" s="595"/>
      <c r="DA6" s="595"/>
      <c r="DB6" s="595"/>
      <c r="DC6" s="739"/>
      <c r="DD6" s="732"/>
      <c r="DE6" s="732"/>
      <c r="DF6" s="732"/>
      <c r="DG6" s="732"/>
      <c r="DH6" s="732"/>
      <c r="DI6" s="732"/>
      <c r="DJ6" s="732"/>
      <c r="DK6" s="732"/>
      <c r="DL6" s="732"/>
      <c r="DM6" s="151"/>
      <c r="DN6" s="151"/>
      <c r="DO6" s="738"/>
      <c r="DP6" s="739"/>
      <c r="DQ6" s="738"/>
      <c r="DR6" s="595"/>
      <c r="DS6" s="595"/>
      <c r="DT6" s="595"/>
      <c r="DU6" s="739"/>
      <c r="DV6" s="732"/>
      <c r="DW6" s="732"/>
      <c r="DX6" s="732"/>
      <c r="DY6" s="732"/>
      <c r="DZ6" s="732"/>
      <c r="EA6" s="732"/>
      <c r="EB6" s="732"/>
      <c r="EC6" s="732"/>
      <c r="ED6" s="732"/>
      <c r="EE6" s="151"/>
      <c r="EF6" s="151"/>
      <c r="EG6" s="738"/>
      <c r="EH6" s="739"/>
      <c r="EI6" s="738"/>
      <c r="EJ6" s="595"/>
      <c r="EK6" s="595"/>
      <c r="EL6" s="595"/>
      <c r="EM6" s="739"/>
      <c r="EN6" s="732"/>
      <c r="EO6" s="732"/>
      <c r="EP6" s="732"/>
      <c r="EQ6" s="732"/>
      <c r="ER6" s="732"/>
      <c r="ES6" s="732"/>
      <c r="ET6" s="732"/>
      <c r="EU6" s="732"/>
      <c r="EV6" s="732"/>
      <c r="EW6" s="151"/>
      <c r="EX6" s="151"/>
      <c r="EY6" s="738"/>
      <c r="EZ6" s="739"/>
      <c r="FA6" s="738"/>
      <c r="FB6" s="595"/>
      <c r="FC6" s="595"/>
      <c r="FD6" s="595"/>
      <c r="FE6" s="739"/>
      <c r="FF6" s="732"/>
      <c r="FG6" s="732"/>
      <c r="FH6" s="732"/>
      <c r="FI6" s="732"/>
      <c r="FJ6" s="732"/>
      <c r="FK6" s="732"/>
      <c r="FL6" s="732"/>
      <c r="FM6" s="732"/>
      <c r="FN6" s="732"/>
      <c r="FO6" s="151"/>
      <c r="FP6" s="151"/>
      <c r="FQ6" s="738"/>
      <c r="FR6" s="739"/>
      <c r="FS6" s="738"/>
      <c r="FT6" s="595"/>
      <c r="FU6" s="595"/>
      <c r="FV6" s="595"/>
      <c r="FW6" s="739"/>
      <c r="FX6" s="732"/>
      <c r="FY6" s="732"/>
      <c r="FZ6" s="732"/>
      <c r="GA6" s="732"/>
      <c r="GB6" s="732"/>
      <c r="GC6" s="732"/>
      <c r="GD6" s="732"/>
      <c r="GE6" s="732"/>
      <c r="GF6" s="732"/>
      <c r="GG6" s="151"/>
      <c r="GH6" s="151"/>
      <c r="GI6" s="738"/>
      <c r="GJ6" s="739"/>
      <c r="GK6" s="738"/>
      <c r="GL6" s="595"/>
      <c r="GM6" s="595"/>
      <c r="GN6" s="595"/>
      <c r="GO6" s="739"/>
      <c r="GP6" s="732"/>
      <c r="GQ6" s="732"/>
      <c r="GR6" s="732"/>
      <c r="GS6" s="732"/>
      <c r="GT6" s="732"/>
      <c r="GU6" s="732"/>
      <c r="GV6" s="732"/>
      <c r="GW6" s="732"/>
      <c r="GX6" s="732"/>
    </row>
    <row r="7" spans="1:206" ht="14" thickBot="1">
      <c r="A7" s="151"/>
      <c r="B7" s="738"/>
      <c r="C7" s="739"/>
      <c r="D7" s="740"/>
      <c r="E7" s="741"/>
      <c r="F7" s="741"/>
      <c r="G7" s="741"/>
      <c r="H7" s="742"/>
      <c r="I7" s="151"/>
      <c r="J7" s="151"/>
      <c r="K7" s="738"/>
      <c r="L7" s="739"/>
      <c r="M7" s="740"/>
      <c r="N7" s="741"/>
      <c r="O7" s="741"/>
      <c r="P7" s="741"/>
      <c r="Q7" s="742"/>
      <c r="R7" s="732"/>
      <c r="S7" s="732"/>
      <c r="T7" s="732"/>
      <c r="U7" s="732"/>
      <c r="V7" s="732"/>
      <c r="W7" s="732"/>
      <c r="X7" s="732"/>
      <c r="Y7" s="732"/>
      <c r="Z7" s="732"/>
      <c r="AA7" s="151"/>
      <c r="AB7" s="151"/>
      <c r="AC7" s="738"/>
      <c r="AD7" s="739"/>
      <c r="AE7" s="740"/>
      <c r="AF7" s="741"/>
      <c r="AG7" s="741"/>
      <c r="AH7" s="741"/>
      <c r="AI7" s="742"/>
      <c r="AJ7" s="732"/>
      <c r="AK7" s="732"/>
      <c r="AL7" s="732"/>
      <c r="AM7" s="732"/>
      <c r="AN7" s="732"/>
      <c r="AO7" s="732"/>
      <c r="AP7" s="732"/>
      <c r="AQ7" s="732"/>
      <c r="AR7" s="732"/>
      <c r="AS7" s="151"/>
      <c r="AT7" s="151"/>
      <c r="AU7" s="738"/>
      <c r="AV7" s="739"/>
      <c r="AW7" s="740"/>
      <c r="AX7" s="741"/>
      <c r="AY7" s="741"/>
      <c r="AZ7" s="741"/>
      <c r="BA7" s="742"/>
      <c r="BB7" s="732"/>
      <c r="BC7" s="732"/>
      <c r="BD7" s="732"/>
      <c r="BE7" s="732"/>
      <c r="BF7" s="732"/>
      <c r="BG7" s="732"/>
      <c r="BH7" s="732"/>
      <c r="BI7" s="732"/>
      <c r="BJ7" s="732"/>
      <c r="BK7" s="151"/>
      <c r="BL7" s="151"/>
      <c r="BM7" s="738"/>
      <c r="BN7" s="739"/>
      <c r="BO7" s="740"/>
      <c r="BP7" s="741"/>
      <c r="BQ7" s="741"/>
      <c r="BR7" s="741"/>
      <c r="BS7" s="742"/>
      <c r="BT7" s="732"/>
      <c r="BU7" s="732"/>
      <c r="BV7" s="732"/>
      <c r="BW7" s="732"/>
      <c r="BX7" s="732"/>
      <c r="BY7" s="732"/>
      <c r="BZ7" s="732"/>
      <c r="CA7" s="732"/>
      <c r="CB7" s="732"/>
      <c r="CC7" s="151"/>
      <c r="CD7" s="151"/>
      <c r="CE7" s="765"/>
      <c r="CF7" s="766"/>
      <c r="CG7" s="767"/>
      <c r="CH7" s="740"/>
      <c r="CI7" s="741"/>
      <c r="CJ7" s="741"/>
      <c r="CK7" s="741"/>
      <c r="CL7" s="732"/>
      <c r="CM7" s="732"/>
      <c r="CN7" s="732"/>
      <c r="CO7" s="732"/>
      <c r="CP7" s="732"/>
      <c r="CQ7" s="732"/>
      <c r="CR7" s="732"/>
      <c r="CS7" s="732"/>
      <c r="CT7" s="732"/>
      <c r="CU7" s="151"/>
      <c r="CV7" s="151"/>
      <c r="CW7" s="738"/>
      <c r="CX7" s="739"/>
      <c r="CY7" s="740"/>
      <c r="CZ7" s="741"/>
      <c r="DA7" s="741"/>
      <c r="DB7" s="741"/>
      <c r="DC7" s="742"/>
      <c r="DD7" s="732"/>
      <c r="DE7" s="732"/>
      <c r="DF7" s="732"/>
      <c r="DG7" s="732"/>
      <c r="DH7" s="732"/>
      <c r="DI7" s="732"/>
      <c r="DJ7" s="732"/>
      <c r="DK7" s="732"/>
      <c r="DL7" s="732"/>
      <c r="DM7" s="151"/>
      <c r="DN7" s="151"/>
      <c r="DO7" s="738"/>
      <c r="DP7" s="739"/>
      <c r="DQ7" s="740"/>
      <c r="DR7" s="741"/>
      <c r="DS7" s="741"/>
      <c r="DT7" s="741"/>
      <c r="DU7" s="742"/>
      <c r="DV7" s="732"/>
      <c r="DW7" s="732"/>
      <c r="DX7" s="732"/>
      <c r="DY7" s="732"/>
      <c r="DZ7" s="732"/>
      <c r="EA7" s="732"/>
      <c r="EB7" s="732"/>
      <c r="EC7" s="732"/>
      <c r="ED7" s="732"/>
      <c r="EE7" s="151"/>
      <c r="EF7" s="151"/>
      <c r="EG7" s="738"/>
      <c r="EH7" s="739"/>
      <c r="EI7" s="740"/>
      <c r="EJ7" s="741"/>
      <c r="EK7" s="741"/>
      <c r="EL7" s="741"/>
      <c r="EM7" s="742"/>
      <c r="EN7" s="732"/>
      <c r="EO7" s="732"/>
      <c r="EP7" s="732"/>
      <c r="EQ7" s="732"/>
      <c r="ER7" s="732"/>
      <c r="ES7" s="732"/>
      <c r="ET7" s="732"/>
      <c r="EU7" s="732"/>
      <c r="EV7" s="732"/>
      <c r="EW7" s="151"/>
      <c r="EX7" s="151"/>
      <c r="EY7" s="738"/>
      <c r="EZ7" s="739"/>
      <c r="FA7" s="740"/>
      <c r="FB7" s="741"/>
      <c r="FC7" s="741"/>
      <c r="FD7" s="741"/>
      <c r="FE7" s="742"/>
      <c r="FF7" s="732"/>
      <c r="FG7" s="732"/>
      <c r="FH7" s="732"/>
      <c r="FI7" s="732"/>
      <c r="FJ7" s="732"/>
      <c r="FK7" s="732"/>
      <c r="FL7" s="732"/>
      <c r="FM7" s="732"/>
      <c r="FN7" s="732"/>
      <c r="FO7" s="151"/>
      <c r="FP7" s="151"/>
      <c r="FQ7" s="738"/>
      <c r="FR7" s="739"/>
      <c r="FS7" s="740"/>
      <c r="FT7" s="741"/>
      <c r="FU7" s="741"/>
      <c r="FV7" s="741"/>
      <c r="FW7" s="742"/>
      <c r="FX7" s="732"/>
      <c r="FY7" s="732"/>
      <c r="FZ7" s="732"/>
      <c r="GA7" s="732"/>
      <c r="GB7" s="732"/>
      <c r="GC7" s="732"/>
      <c r="GD7" s="732"/>
      <c r="GE7" s="732"/>
      <c r="GF7" s="732"/>
      <c r="GG7" s="151"/>
      <c r="GH7" s="151"/>
      <c r="GI7" s="738"/>
      <c r="GJ7" s="739"/>
      <c r="GK7" s="740"/>
      <c r="GL7" s="741"/>
      <c r="GM7" s="741"/>
      <c r="GN7" s="741"/>
      <c r="GO7" s="742"/>
      <c r="GP7" s="732"/>
      <c r="GQ7" s="732"/>
      <c r="GR7" s="732"/>
      <c r="GS7" s="732"/>
      <c r="GT7" s="732"/>
      <c r="GU7" s="732"/>
      <c r="GV7" s="732"/>
      <c r="GW7" s="732"/>
      <c r="GX7" s="732"/>
    </row>
    <row r="8" spans="1:206" ht="14" thickTop="1">
      <c r="A8" s="151"/>
      <c r="B8" s="738"/>
      <c r="C8" s="739"/>
      <c r="D8" s="734" t="s">
        <v>154</v>
      </c>
      <c r="E8" s="735" t="str">
        <f>'1_ENTREGA'!$A$4</f>
        <v>Compra, transporte, instalación y puesta en servicio de equipo de aire acondicionado, dividido y desmonte de equipo existente para el laboratorio ubicado en el bloque 46 -202. bajo la modalidad de precios unitarios fijos no reajustables, conforme con las especificaciones técnicas de construcción del proyecto.</v>
      </c>
      <c r="F8" s="736"/>
      <c r="G8" s="736"/>
      <c r="H8" s="737"/>
      <c r="I8" s="151"/>
      <c r="J8" s="151"/>
      <c r="K8" s="738"/>
      <c r="L8" s="739"/>
      <c r="M8" s="734" t="s">
        <v>154</v>
      </c>
      <c r="N8" s="735" t="str">
        <f>'1_ENTREGA'!$A$4</f>
        <v>Compra, transporte, instalación y puesta en servicio de equipo de aire acondicionado, dividido y desmonte de equipo existente para el laboratorio ubicado en el bloque 46 -202. bajo la modalidad de precios unitarios fijos no reajustables, conforme con las especificaciones técnicas de construcción del proyecto.</v>
      </c>
      <c r="O8" s="736"/>
      <c r="P8" s="736"/>
      <c r="Q8" s="737"/>
      <c r="R8" s="732"/>
      <c r="S8" s="732"/>
      <c r="T8" s="732"/>
      <c r="U8" s="732"/>
      <c r="V8" s="732"/>
      <c r="W8" s="732"/>
      <c r="X8" s="732"/>
      <c r="Y8" s="732"/>
      <c r="Z8" s="732"/>
      <c r="AA8" s="151"/>
      <c r="AB8" s="151"/>
      <c r="AC8" s="738"/>
      <c r="AD8" s="739"/>
      <c r="AE8" s="734" t="s">
        <v>154</v>
      </c>
      <c r="AF8" s="735" t="str">
        <f>'1_ENTREGA'!$A$4</f>
        <v>Compra, transporte, instalación y puesta en servicio de equipo de aire acondicionado, dividido y desmonte de equipo existente para el laboratorio ubicado en el bloque 46 -202. bajo la modalidad de precios unitarios fijos no reajustables, conforme con las especificaciones técnicas de construcción del proyecto.</v>
      </c>
      <c r="AG8" s="736"/>
      <c r="AH8" s="736"/>
      <c r="AI8" s="737"/>
      <c r="AJ8" s="732"/>
      <c r="AK8" s="732"/>
      <c r="AL8" s="732"/>
      <c r="AM8" s="732"/>
      <c r="AN8" s="732"/>
      <c r="AO8" s="732"/>
      <c r="AP8" s="732"/>
      <c r="AQ8" s="732"/>
      <c r="AR8" s="732"/>
      <c r="AS8" s="151"/>
      <c r="AT8" s="151"/>
      <c r="AU8" s="738"/>
      <c r="AV8" s="739"/>
      <c r="AW8" s="734" t="s">
        <v>154</v>
      </c>
      <c r="AX8" s="735" t="str">
        <f>'1_ENTREGA'!$A$4</f>
        <v>Compra, transporte, instalación y puesta en servicio de equipo de aire acondicionado, dividido y desmonte de equipo existente para el laboratorio ubicado en el bloque 46 -202. bajo la modalidad de precios unitarios fijos no reajustables, conforme con las especificaciones técnicas de construcción del proyecto.</v>
      </c>
      <c r="AY8" s="736"/>
      <c r="AZ8" s="736"/>
      <c r="BA8" s="737"/>
      <c r="BB8" s="732"/>
      <c r="BC8" s="732"/>
      <c r="BD8" s="732"/>
      <c r="BE8" s="732"/>
      <c r="BF8" s="732"/>
      <c r="BG8" s="732"/>
      <c r="BH8" s="732"/>
      <c r="BI8" s="732"/>
      <c r="BJ8" s="732"/>
      <c r="BK8" s="151"/>
      <c r="BL8" s="151"/>
      <c r="BM8" s="738"/>
      <c r="BN8" s="739"/>
      <c r="BO8" s="734" t="s">
        <v>154</v>
      </c>
      <c r="BP8" s="735" t="str">
        <f>'1_ENTREGA'!$A$4</f>
        <v>Compra, transporte, instalación y puesta en servicio de equipo de aire acondicionado, dividido y desmonte de equipo existente para el laboratorio ubicado en el bloque 46 -202. bajo la modalidad de precios unitarios fijos no reajustables, conforme con las especificaciones técnicas de construcción del proyecto.</v>
      </c>
      <c r="BQ8" s="736"/>
      <c r="BR8" s="736"/>
      <c r="BS8" s="737"/>
      <c r="BT8" s="732"/>
      <c r="BU8" s="732"/>
      <c r="BV8" s="732"/>
      <c r="BW8" s="732"/>
      <c r="BX8" s="732"/>
      <c r="BY8" s="732"/>
      <c r="BZ8" s="732"/>
      <c r="CA8" s="732"/>
      <c r="CB8" s="732"/>
      <c r="CC8" s="151"/>
      <c r="CD8" s="151"/>
      <c r="CE8" s="765"/>
      <c r="CF8" s="766"/>
      <c r="CG8" s="767"/>
      <c r="CH8" s="734" t="s">
        <v>154</v>
      </c>
      <c r="CI8" s="735" t="str">
        <f>'1_ENTREGA'!$A$4</f>
        <v>Compra, transporte, instalación y puesta en servicio de equipo de aire acondicionado, dividido y desmonte de equipo existente para el laboratorio ubicado en el bloque 46 -202. bajo la modalidad de precios unitarios fijos no reajustables, conforme con las especificaciones técnicas de construcción del proyecto.</v>
      </c>
      <c r="CJ8" s="736"/>
      <c r="CK8" s="736"/>
      <c r="CL8" s="732"/>
      <c r="CM8" s="732"/>
      <c r="CN8" s="732"/>
      <c r="CO8" s="732"/>
      <c r="CP8" s="732"/>
      <c r="CQ8" s="732"/>
      <c r="CR8" s="732"/>
      <c r="CS8" s="732"/>
      <c r="CT8" s="732"/>
      <c r="CU8" s="151"/>
      <c r="CV8" s="151"/>
      <c r="CW8" s="738"/>
      <c r="CX8" s="739"/>
      <c r="CY8" s="734" t="s">
        <v>154</v>
      </c>
      <c r="CZ8" s="735" t="str">
        <f>'1_ENTREGA'!$A$4</f>
        <v>Compra, transporte, instalación y puesta en servicio de equipo de aire acondicionado, dividido y desmonte de equipo existente para el laboratorio ubicado en el bloque 46 -202. bajo la modalidad de precios unitarios fijos no reajustables, conforme con las especificaciones técnicas de construcción del proyecto.</v>
      </c>
      <c r="DA8" s="736"/>
      <c r="DB8" s="736"/>
      <c r="DC8" s="737"/>
      <c r="DD8" s="732"/>
      <c r="DE8" s="732"/>
      <c r="DF8" s="732"/>
      <c r="DG8" s="732"/>
      <c r="DH8" s="732"/>
      <c r="DI8" s="732"/>
      <c r="DJ8" s="732"/>
      <c r="DK8" s="732"/>
      <c r="DL8" s="732"/>
      <c r="DM8" s="151"/>
      <c r="DN8" s="151"/>
      <c r="DO8" s="738"/>
      <c r="DP8" s="739"/>
      <c r="DQ8" s="734" t="s">
        <v>154</v>
      </c>
      <c r="DR8" s="735" t="str">
        <f>'1_ENTREGA'!$A$4</f>
        <v>Compra, transporte, instalación y puesta en servicio de equipo de aire acondicionado, dividido y desmonte de equipo existente para el laboratorio ubicado en el bloque 46 -202. bajo la modalidad de precios unitarios fijos no reajustables, conforme con las especificaciones técnicas de construcción del proyecto.</v>
      </c>
      <c r="DS8" s="736"/>
      <c r="DT8" s="736"/>
      <c r="DU8" s="737"/>
      <c r="DV8" s="732"/>
      <c r="DW8" s="732"/>
      <c r="DX8" s="732"/>
      <c r="DY8" s="732"/>
      <c r="DZ8" s="732"/>
      <c r="EA8" s="732"/>
      <c r="EB8" s="732"/>
      <c r="EC8" s="732"/>
      <c r="ED8" s="732"/>
      <c r="EE8" s="151"/>
      <c r="EF8" s="151"/>
      <c r="EG8" s="738"/>
      <c r="EH8" s="739"/>
      <c r="EI8" s="734" t="s">
        <v>154</v>
      </c>
      <c r="EJ8" s="735" t="str">
        <f>'1_ENTREGA'!$A$4</f>
        <v>Compra, transporte, instalación y puesta en servicio de equipo de aire acondicionado, dividido y desmonte de equipo existente para el laboratorio ubicado en el bloque 46 -202. bajo la modalidad de precios unitarios fijos no reajustables, conforme con las especificaciones técnicas de construcción del proyecto.</v>
      </c>
      <c r="EK8" s="736"/>
      <c r="EL8" s="736"/>
      <c r="EM8" s="737"/>
      <c r="EN8" s="732"/>
      <c r="EO8" s="732"/>
      <c r="EP8" s="732"/>
      <c r="EQ8" s="732"/>
      <c r="ER8" s="732"/>
      <c r="ES8" s="732"/>
      <c r="ET8" s="732"/>
      <c r="EU8" s="732"/>
      <c r="EV8" s="732"/>
      <c r="EW8" s="151"/>
      <c r="EX8" s="151"/>
      <c r="EY8" s="738"/>
      <c r="EZ8" s="739"/>
      <c r="FA8" s="734" t="s">
        <v>154</v>
      </c>
      <c r="FB8" s="735" t="str">
        <f>'1_ENTREGA'!$A$4</f>
        <v>Compra, transporte, instalación y puesta en servicio de equipo de aire acondicionado, dividido y desmonte de equipo existente para el laboratorio ubicado en el bloque 46 -202. bajo la modalidad de precios unitarios fijos no reajustables, conforme con las especificaciones técnicas de construcción del proyecto.</v>
      </c>
      <c r="FC8" s="736"/>
      <c r="FD8" s="736"/>
      <c r="FE8" s="737"/>
      <c r="FF8" s="732"/>
      <c r="FG8" s="732"/>
      <c r="FH8" s="732"/>
      <c r="FI8" s="732"/>
      <c r="FJ8" s="732"/>
      <c r="FK8" s="732"/>
      <c r="FL8" s="732"/>
      <c r="FM8" s="732"/>
      <c r="FN8" s="732"/>
      <c r="FO8" s="151"/>
      <c r="FP8" s="151"/>
      <c r="FQ8" s="738"/>
      <c r="FR8" s="739"/>
      <c r="FS8" s="734" t="s">
        <v>154</v>
      </c>
      <c r="FT8" s="735" t="str">
        <f>'1_ENTREGA'!$A$4</f>
        <v>Compra, transporte, instalación y puesta en servicio de equipo de aire acondicionado, dividido y desmonte de equipo existente para el laboratorio ubicado en el bloque 46 -202. bajo la modalidad de precios unitarios fijos no reajustables, conforme con las especificaciones técnicas de construcción del proyecto.</v>
      </c>
      <c r="FU8" s="736"/>
      <c r="FV8" s="736"/>
      <c r="FW8" s="737"/>
      <c r="FX8" s="732"/>
      <c r="FY8" s="732"/>
      <c r="FZ8" s="732"/>
      <c r="GA8" s="732"/>
      <c r="GB8" s="732"/>
      <c r="GC8" s="732"/>
      <c r="GD8" s="732"/>
      <c r="GE8" s="732"/>
      <c r="GF8" s="732"/>
      <c r="GG8" s="151"/>
      <c r="GH8" s="151"/>
      <c r="GI8" s="738"/>
      <c r="GJ8" s="739"/>
      <c r="GK8" s="734" t="s">
        <v>154</v>
      </c>
      <c r="GL8" s="735" t="str">
        <f>'1_ENTREGA'!$A$4</f>
        <v>Compra, transporte, instalación y puesta en servicio de equipo de aire acondicionado, dividido y desmonte de equipo existente para el laboratorio ubicado en el bloque 46 -202. bajo la modalidad de precios unitarios fijos no reajustables, conforme con las especificaciones técnicas de construcción del proyecto.</v>
      </c>
      <c r="GM8" s="736"/>
      <c r="GN8" s="736"/>
      <c r="GO8" s="737"/>
      <c r="GP8" s="732"/>
      <c r="GQ8" s="732"/>
      <c r="GR8" s="732"/>
      <c r="GS8" s="732"/>
      <c r="GT8" s="732"/>
      <c r="GU8" s="732"/>
      <c r="GV8" s="732"/>
      <c r="GW8" s="732"/>
      <c r="GX8" s="732"/>
    </row>
    <row r="9" spans="1:206" ht="14" thickBot="1">
      <c r="A9" s="151"/>
      <c r="B9" s="740"/>
      <c r="C9" s="742"/>
      <c r="D9" s="733"/>
      <c r="E9" s="740"/>
      <c r="F9" s="741"/>
      <c r="G9" s="741"/>
      <c r="H9" s="742"/>
      <c r="I9" s="151"/>
      <c r="J9" s="151"/>
      <c r="K9" s="740"/>
      <c r="L9" s="742"/>
      <c r="M9" s="733"/>
      <c r="N9" s="740"/>
      <c r="O9" s="741"/>
      <c r="P9" s="741"/>
      <c r="Q9" s="742"/>
      <c r="R9" s="732"/>
      <c r="S9" s="732"/>
      <c r="T9" s="732"/>
      <c r="U9" s="732"/>
      <c r="V9" s="732"/>
      <c r="W9" s="732"/>
      <c r="X9" s="732"/>
      <c r="Y9" s="732"/>
      <c r="Z9" s="732"/>
      <c r="AA9" s="151"/>
      <c r="AB9" s="151"/>
      <c r="AC9" s="740"/>
      <c r="AD9" s="742"/>
      <c r="AE9" s="733"/>
      <c r="AF9" s="740"/>
      <c r="AG9" s="741"/>
      <c r="AH9" s="741"/>
      <c r="AI9" s="742"/>
      <c r="AJ9" s="732"/>
      <c r="AK9" s="732"/>
      <c r="AL9" s="732"/>
      <c r="AM9" s="732"/>
      <c r="AN9" s="732"/>
      <c r="AO9" s="732"/>
      <c r="AP9" s="732"/>
      <c r="AQ9" s="732"/>
      <c r="AR9" s="732"/>
      <c r="AS9" s="151"/>
      <c r="AT9" s="151"/>
      <c r="AU9" s="740"/>
      <c r="AV9" s="742"/>
      <c r="AW9" s="733"/>
      <c r="AX9" s="740"/>
      <c r="AY9" s="741"/>
      <c r="AZ9" s="741"/>
      <c r="BA9" s="742"/>
      <c r="BB9" s="732"/>
      <c r="BC9" s="732"/>
      <c r="BD9" s="732"/>
      <c r="BE9" s="732"/>
      <c r="BF9" s="732"/>
      <c r="BG9" s="732"/>
      <c r="BH9" s="732"/>
      <c r="BI9" s="732"/>
      <c r="BJ9" s="732"/>
      <c r="BK9" s="151"/>
      <c r="BL9" s="151"/>
      <c r="BM9" s="740"/>
      <c r="BN9" s="742"/>
      <c r="BO9" s="733"/>
      <c r="BP9" s="740"/>
      <c r="BQ9" s="741"/>
      <c r="BR9" s="741"/>
      <c r="BS9" s="742"/>
      <c r="BT9" s="732"/>
      <c r="BU9" s="732"/>
      <c r="BV9" s="732"/>
      <c r="BW9" s="732"/>
      <c r="BX9" s="732"/>
      <c r="BY9" s="732"/>
      <c r="BZ9" s="732"/>
      <c r="CA9" s="732"/>
      <c r="CB9" s="732"/>
      <c r="CC9" s="151"/>
      <c r="CD9" s="151"/>
      <c r="CE9" s="768"/>
      <c r="CF9" s="769"/>
      <c r="CG9" s="770"/>
      <c r="CH9" s="733"/>
      <c r="CI9" s="740"/>
      <c r="CJ9" s="741"/>
      <c r="CK9" s="741"/>
      <c r="CL9" s="732"/>
      <c r="CM9" s="732"/>
      <c r="CN9" s="732"/>
      <c r="CO9" s="732"/>
      <c r="CP9" s="732"/>
      <c r="CQ9" s="732"/>
      <c r="CR9" s="732"/>
      <c r="CS9" s="732"/>
      <c r="CT9" s="732"/>
      <c r="CU9" s="151"/>
      <c r="CV9" s="151"/>
      <c r="CW9" s="740"/>
      <c r="CX9" s="742"/>
      <c r="CY9" s="733"/>
      <c r="CZ9" s="740"/>
      <c r="DA9" s="741"/>
      <c r="DB9" s="741"/>
      <c r="DC9" s="742"/>
      <c r="DD9" s="732"/>
      <c r="DE9" s="732"/>
      <c r="DF9" s="732"/>
      <c r="DG9" s="732"/>
      <c r="DH9" s="732"/>
      <c r="DI9" s="732"/>
      <c r="DJ9" s="732"/>
      <c r="DK9" s="732"/>
      <c r="DL9" s="732"/>
      <c r="DM9" s="151"/>
      <c r="DN9" s="151"/>
      <c r="DO9" s="740"/>
      <c r="DP9" s="742"/>
      <c r="DQ9" s="733"/>
      <c r="DR9" s="740"/>
      <c r="DS9" s="741"/>
      <c r="DT9" s="741"/>
      <c r="DU9" s="742"/>
      <c r="DV9" s="732"/>
      <c r="DW9" s="732"/>
      <c r="DX9" s="732"/>
      <c r="DY9" s="732"/>
      <c r="DZ9" s="732"/>
      <c r="EA9" s="732"/>
      <c r="EB9" s="732"/>
      <c r="EC9" s="732"/>
      <c r="ED9" s="732"/>
      <c r="EE9" s="151"/>
      <c r="EF9" s="151"/>
      <c r="EG9" s="740"/>
      <c r="EH9" s="742"/>
      <c r="EI9" s="733"/>
      <c r="EJ9" s="740"/>
      <c r="EK9" s="741"/>
      <c r="EL9" s="741"/>
      <c r="EM9" s="742"/>
      <c r="EN9" s="732"/>
      <c r="EO9" s="732"/>
      <c r="EP9" s="732"/>
      <c r="EQ9" s="732"/>
      <c r="ER9" s="732"/>
      <c r="ES9" s="732"/>
      <c r="ET9" s="732"/>
      <c r="EU9" s="732"/>
      <c r="EV9" s="732"/>
      <c r="EW9" s="151"/>
      <c r="EX9" s="151"/>
      <c r="EY9" s="740"/>
      <c r="EZ9" s="742"/>
      <c r="FA9" s="733"/>
      <c r="FB9" s="740"/>
      <c r="FC9" s="741"/>
      <c r="FD9" s="741"/>
      <c r="FE9" s="742"/>
      <c r="FF9" s="732"/>
      <c r="FG9" s="732"/>
      <c r="FH9" s="732"/>
      <c r="FI9" s="732"/>
      <c r="FJ9" s="732"/>
      <c r="FK9" s="732"/>
      <c r="FL9" s="732"/>
      <c r="FM9" s="732"/>
      <c r="FN9" s="732"/>
      <c r="FO9" s="151"/>
      <c r="FP9" s="151"/>
      <c r="FQ9" s="740"/>
      <c r="FR9" s="742"/>
      <c r="FS9" s="733"/>
      <c r="FT9" s="740"/>
      <c r="FU9" s="741"/>
      <c r="FV9" s="741"/>
      <c r="FW9" s="742"/>
      <c r="FX9" s="732"/>
      <c r="FY9" s="732"/>
      <c r="FZ9" s="732"/>
      <c r="GA9" s="732"/>
      <c r="GB9" s="732"/>
      <c r="GC9" s="732"/>
      <c r="GD9" s="732"/>
      <c r="GE9" s="732"/>
      <c r="GF9" s="732"/>
      <c r="GG9" s="151"/>
      <c r="GH9" s="151"/>
      <c r="GI9" s="740"/>
      <c r="GJ9" s="742"/>
      <c r="GK9" s="733"/>
      <c r="GL9" s="740"/>
      <c r="GM9" s="741"/>
      <c r="GN9" s="741"/>
      <c r="GO9" s="742"/>
      <c r="GP9" s="732"/>
      <c r="GQ9" s="732"/>
      <c r="GR9" s="732"/>
      <c r="GS9" s="732"/>
      <c r="GT9" s="732"/>
      <c r="GU9" s="732"/>
      <c r="GV9" s="732"/>
      <c r="GW9" s="732"/>
      <c r="GX9" s="732"/>
    </row>
    <row r="10" spans="1:206" ht="15" thickTop="1" thickBot="1">
      <c r="A10" s="151"/>
      <c r="B10" s="476"/>
      <c r="C10" s="477"/>
      <c r="D10" s="478"/>
      <c r="E10" s="479"/>
      <c r="F10" s="479"/>
      <c r="G10" s="479"/>
      <c r="H10" s="480"/>
      <c r="I10" s="151"/>
      <c r="J10" s="151"/>
      <c r="K10" s="152"/>
      <c r="L10" s="153"/>
      <c r="M10" s="154"/>
      <c r="N10" s="155"/>
      <c r="O10" s="155"/>
      <c r="P10" s="155"/>
      <c r="Q10" s="156"/>
      <c r="R10" s="732"/>
      <c r="S10" s="732"/>
      <c r="T10" s="732"/>
      <c r="U10" s="732"/>
      <c r="V10" s="732"/>
      <c r="W10" s="732"/>
      <c r="X10" s="732"/>
      <c r="Y10" s="732"/>
      <c r="Z10" s="732"/>
      <c r="AA10" s="151"/>
      <c r="AB10" s="151"/>
      <c r="AC10" s="152"/>
      <c r="AD10" s="153"/>
      <c r="AE10" s="154"/>
      <c r="AF10" s="155"/>
      <c r="AG10" s="155"/>
      <c r="AH10" s="155"/>
      <c r="AI10" s="156"/>
      <c r="AJ10" s="732"/>
      <c r="AK10" s="732"/>
      <c r="AL10" s="732"/>
      <c r="AM10" s="732"/>
      <c r="AN10" s="732"/>
      <c r="AO10" s="732"/>
      <c r="AP10" s="732"/>
      <c r="AQ10" s="732"/>
      <c r="AR10" s="732"/>
      <c r="AS10" s="151"/>
      <c r="AT10" s="151"/>
      <c r="AU10" s="152"/>
      <c r="AV10" s="153"/>
      <c r="AW10" s="154"/>
      <c r="AX10" s="155"/>
      <c r="AY10" s="155"/>
      <c r="AZ10" s="155"/>
      <c r="BA10" s="156"/>
      <c r="BB10" s="732"/>
      <c r="BC10" s="732"/>
      <c r="BD10" s="732"/>
      <c r="BE10" s="732"/>
      <c r="BF10" s="732"/>
      <c r="BG10" s="732"/>
      <c r="BH10" s="732"/>
      <c r="BI10" s="732"/>
      <c r="BJ10" s="732"/>
      <c r="BK10" s="151"/>
      <c r="BL10" s="151"/>
      <c r="BM10" s="152"/>
      <c r="BN10" s="153"/>
      <c r="BO10" s="154"/>
      <c r="BP10" s="155"/>
      <c r="BQ10" s="155"/>
      <c r="BR10" s="155"/>
      <c r="BS10" s="156"/>
      <c r="BT10" s="732"/>
      <c r="BU10" s="732"/>
      <c r="BV10" s="732"/>
      <c r="BW10" s="732"/>
      <c r="BX10" s="732"/>
      <c r="BY10" s="732"/>
      <c r="BZ10" s="732"/>
      <c r="CA10" s="732"/>
      <c r="CB10" s="732"/>
      <c r="CC10" s="151"/>
      <c r="CD10" s="151"/>
      <c r="CE10" s="152"/>
      <c r="CF10" s="153"/>
      <c r="CG10" s="154"/>
      <c r="CH10" s="155"/>
      <c r="CI10" s="155"/>
      <c r="CJ10" s="155"/>
      <c r="CK10" s="156"/>
      <c r="CL10" s="732"/>
      <c r="CM10" s="732"/>
      <c r="CN10" s="732"/>
      <c r="CO10" s="732"/>
      <c r="CP10" s="732"/>
      <c r="CQ10" s="732"/>
      <c r="CR10" s="732"/>
      <c r="CS10" s="732"/>
      <c r="CT10" s="732"/>
      <c r="CU10" s="151"/>
      <c r="CV10" s="151"/>
      <c r="CW10" s="152"/>
      <c r="CX10" s="153"/>
      <c r="CY10" s="154"/>
      <c r="CZ10" s="155"/>
      <c r="DA10" s="155"/>
      <c r="DB10" s="155"/>
      <c r="DC10" s="156"/>
      <c r="DD10" s="732"/>
      <c r="DE10" s="732"/>
      <c r="DF10" s="732"/>
      <c r="DG10" s="732"/>
      <c r="DH10" s="732"/>
      <c r="DI10" s="732"/>
      <c r="DJ10" s="732"/>
      <c r="DK10" s="732"/>
      <c r="DL10" s="732"/>
      <c r="DM10" s="151"/>
      <c r="DN10" s="151"/>
      <c r="DO10" s="152"/>
      <c r="DP10" s="153"/>
      <c r="DQ10" s="154"/>
      <c r="DR10" s="155"/>
      <c r="DS10" s="155"/>
      <c r="DT10" s="155"/>
      <c r="DU10" s="156"/>
      <c r="DV10" s="732"/>
      <c r="DW10" s="732"/>
      <c r="DX10" s="732"/>
      <c r="DY10" s="732"/>
      <c r="DZ10" s="732"/>
      <c r="EA10" s="732"/>
      <c r="EB10" s="732"/>
      <c r="EC10" s="732"/>
      <c r="ED10" s="732"/>
      <c r="EE10" s="151"/>
      <c r="EF10" s="151"/>
      <c r="EG10" s="152"/>
      <c r="EH10" s="153"/>
      <c r="EI10" s="154"/>
      <c r="EJ10" s="155"/>
      <c r="EK10" s="155"/>
      <c r="EL10" s="155"/>
      <c r="EM10" s="156"/>
      <c r="EN10" s="732"/>
      <c r="EO10" s="732"/>
      <c r="EP10" s="732"/>
      <c r="EQ10" s="732"/>
      <c r="ER10" s="732"/>
      <c r="ES10" s="732"/>
      <c r="ET10" s="732"/>
      <c r="EU10" s="732"/>
      <c r="EV10" s="732"/>
      <c r="EW10" s="151"/>
      <c r="EX10" s="151"/>
      <c r="EY10" s="152"/>
      <c r="EZ10" s="153"/>
      <c r="FA10" s="154"/>
      <c r="FB10" s="155"/>
      <c r="FC10" s="155"/>
      <c r="FD10" s="155"/>
      <c r="FE10" s="156"/>
      <c r="FF10" s="732"/>
      <c r="FG10" s="732"/>
      <c r="FH10" s="732"/>
      <c r="FI10" s="732"/>
      <c r="FJ10" s="732"/>
      <c r="FK10" s="732"/>
      <c r="FL10" s="732"/>
      <c r="FM10" s="732"/>
      <c r="FN10" s="732"/>
      <c r="FO10" s="151"/>
      <c r="FP10" s="151"/>
      <c r="FQ10" s="152"/>
      <c r="FR10" s="153"/>
      <c r="FS10" s="154"/>
      <c r="FT10" s="155"/>
      <c r="FU10" s="155"/>
      <c r="FV10" s="155"/>
      <c r="FW10" s="156"/>
      <c r="FX10" s="732"/>
      <c r="FY10" s="732"/>
      <c r="FZ10" s="732"/>
      <c r="GA10" s="732"/>
      <c r="GB10" s="732"/>
      <c r="GC10" s="732"/>
      <c r="GD10" s="732"/>
      <c r="GE10" s="732"/>
      <c r="GF10" s="732"/>
      <c r="GG10" s="151"/>
      <c r="GH10" s="151"/>
      <c r="GI10" s="152"/>
      <c r="GJ10" s="153"/>
      <c r="GK10" s="154"/>
      <c r="GL10" s="155"/>
      <c r="GM10" s="155"/>
      <c r="GN10" s="155"/>
      <c r="GO10" s="156"/>
      <c r="GP10" s="732"/>
      <c r="GQ10" s="732"/>
      <c r="GR10" s="732"/>
      <c r="GS10" s="732"/>
      <c r="GT10" s="732"/>
      <c r="GU10" s="732"/>
      <c r="GV10" s="732"/>
      <c r="GW10" s="732"/>
      <c r="GX10" s="732"/>
    </row>
    <row r="11" spans="1:206" ht="31" thickBot="1">
      <c r="A11" s="151">
        <v>2</v>
      </c>
      <c r="B11" s="481"/>
      <c r="C11" s="514" t="s">
        <v>181</v>
      </c>
      <c r="D11" s="515" t="s">
        <v>261</v>
      </c>
      <c r="E11" s="516" t="s">
        <v>212</v>
      </c>
      <c r="F11" s="517" t="s">
        <v>213</v>
      </c>
      <c r="G11" s="518" t="s">
        <v>214</v>
      </c>
      <c r="H11" s="519" t="s">
        <v>215</v>
      </c>
      <c r="I11" s="159"/>
      <c r="J11" s="151"/>
      <c r="K11" s="576"/>
      <c r="L11" s="514" t="s">
        <v>181</v>
      </c>
      <c r="M11" s="515" t="s">
        <v>261</v>
      </c>
      <c r="N11" s="516" t="s">
        <v>212</v>
      </c>
      <c r="O11" s="517" t="s">
        <v>213</v>
      </c>
      <c r="P11" s="518" t="s">
        <v>214</v>
      </c>
      <c r="Q11" s="519" t="s">
        <v>215</v>
      </c>
      <c r="R11" s="733"/>
      <c r="S11" s="733"/>
      <c r="T11" s="733"/>
      <c r="U11" s="733"/>
      <c r="V11" s="733"/>
      <c r="W11" s="733"/>
      <c r="X11" s="733"/>
      <c r="Y11" s="733"/>
      <c r="Z11" s="733"/>
      <c r="AA11" s="159"/>
      <c r="AB11" s="159"/>
      <c r="AC11" s="481" t="s">
        <v>181</v>
      </c>
      <c r="AD11" s="482" t="s">
        <v>228</v>
      </c>
      <c r="AE11" s="481" t="s">
        <v>212</v>
      </c>
      <c r="AF11" s="483" t="s">
        <v>213</v>
      </c>
      <c r="AG11" s="484" t="s">
        <v>214</v>
      </c>
      <c r="AH11" s="484" t="s">
        <v>215</v>
      </c>
      <c r="AI11" s="485" t="s">
        <v>229</v>
      </c>
      <c r="AJ11" s="742"/>
      <c r="AK11" s="733"/>
      <c r="AL11" s="733"/>
      <c r="AM11" s="733"/>
      <c r="AN11" s="733"/>
      <c r="AO11" s="733"/>
      <c r="AP11" s="733"/>
      <c r="AQ11" s="733"/>
      <c r="AR11" s="733"/>
      <c r="AS11" s="151"/>
      <c r="AT11" s="151"/>
      <c r="AU11" s="481" t="s">
        <v>181</v>
      </c>
      <c r="AV11" s="482" t="s">
        <v>228</v>
      </c>
      <c r="AW11" s="481" t="s">
        <v>212</v>
      </c>
      <c r="AX11" s="483" t="s">
        <v>213</v>
      </c>
      <c r="AY11" s="484" t="s">
        <v>214</v>
      </c>
      <c r="AZ11" s="484" t="s">
        <v>215</v>
      </c>
      <c r="BA11" s="485" t="s">
        <v>229</v>
      </c>
      <c r="BB11" s="742"/>
      <c r="BC11" s="733"/>
      <c r="BD11" s="733"/>
      <c r="BE11" s="733"/>
      <c r="BF11" s="733"/>
      <c r="BG11" s="733"/>
      <c r="BH11" s="733"/>
      <c r="BI11" s="733"/>
      <c r="BJ11" s="733"/>
      <c r="BK11" s="151"/>
      <c r="BL11" s="151"/>
      <c r="BM11" s="481"/>
      <c r="BN11" s="482"/>
      <c r="BO11" s="481"/>
      <c r="BP11" s="483"/>
      <c r="BQ11" s="484"/>
      <c r="BR11" s="484"/>
      <c r="BS11" s="485"/>
      <c r="BT11" s="742"/>
      <c r="BU11" s="733"/>
      <c r="BV11" s="733"/>
      <c r="BW11" s="733"/>
      <c r="BX11" s="733"/>
      <c r="BY11" s="733"/>
      <c r="BZ11" s="733"/>
      <c r="CA11" s="733"/>
      <c r="CB11" s="733"/>
      <c r="CC11" s="151"/>
      <c r="CD11" s="151"/>
      <c r="CE11" s="307"/>
      <c r="CF11" s="411"/>
      <c r="CG11" s="307"/>
      <c r="CH11" s="412"/>
      <c r="CI11" s="413"/>
      <c r="CJ11" s="413"/>
      <c r="CK11" s="413"/>
      <c r="CL11" s="742"/>
      <c r="CM11" s="733"/>
      <c r="CN11" s="733"/>
      <c r="CO11" s="733"/>
      <c r="CP11" s="733"/>
      <c r="CQ11" s="733"/>
      <c r="CR11" s="733"/>
      <c r="CS11" s="733"/>
      <c r="CT11" s="733"/>
      <c r="CU11" s="151"/>
      <c r="CV11" s="151"/>
      <c r="CW11" s="375"/>
      <c r="CX11" s="376"/>
      <c r="CY11" s="375"/>
      <c r="CZ11" s="377"/>
      <c r="DA11" s="378"/>
      <c r="DB11" s="378"/>
      <c r="DC11" s="378"/>
      <c r="DD11" s="742"/>
      <c r="DE11" s="733"/>
      <c r="DF11" s="733"/>
      <c r="DG11" s="733"/>
      <c r="DH11" s="733"/>
      <c r="DI11" s="733"/>
      <c r="DJ11" s="733"/>
      <c r="DK11" s="733"/>
      <c r="DL11" s="733"/>
      <c r="DM11" s="151"/>
      <c r="DN11" s="151"/>
      <c r="DO11" s="375"/>
      <c r="DP11" s="376"/>
      <c r="DQ11" s="375"/>
      <c r="DR11" s="377"/>
      <c r="DS11" s="378"/>
      <c r="DT11" s="378"/>
      <c r="DU11" s="378"/>
      <c r="DV11" s="742"/>
      <c r="DW11" s="733"/>
      <c r="DX11" s="733"/>
      <c r="DY11" s="733"/>
      <c r="DZ11" s="733"/>
      <c r="EA11" s="733"/>
      <c r="EB11" s="733"/>
      <c r="EC11" s="733"/>
      <c r="ED11" s="733"/>
      <c r="EE11" s="151"/>
      <c r="EF11" s="151"/>
      <c r="EG11" s="375"/>
      <c r="EH11" s="376"/>
      <c r="EI11" s="375"/>
      <c r="EJ11" s="377"/>
      <c r="EK11" s="378"/>
      <c r="EL11" s="378"/>
      <c r="EM11" s="378"/>
      <c r="EN11" s="742"/>
      <c r="EO11" s="733"/>
      <c r="EP11" s="733"/>
      <c r="EQ11" s="733"/>
      <c r="ER11" s="733"/>
      <c r="ES11" s="733"/>
      <c r="ET11" s="733"/>
      <c r="EU11" s="733"/>
      <c r="EV11" s="733"/>
      <c r="EW11" s="151"/>
      <c r="EX11" s="151"/>
      <c r="EY11" s="272"/>
      <c r="EZ11" s="272"/>
      <c r="FA11" s="262"/>
      <c r="FB11" s="262"/>
      <c r="FC11" s="262"/>
      <c r="FD11" s="262"/>
      <c r="FE11" s="262"/>
      <c r="FF11" s="742"/>
      <c r="FG11" s="733"/>
      <c r="FH11" s="733"/>
      <c r="FI11" s="733"/>
      <c r="FJ11" s="733"/>
      <c r="FK11" s="733"/>
      <c r="FL11" s="733"/>
      <c r="FM11" s="733"/>
      <c r="FN11" s="733"/>
      <c r="FO11" s="151"/>
      <c r="FP11" s="151"/>
      <c r="FQ11" s="281"/>
      <c r="FR11" s="281"/>
      <c r="FS11" s="282"/>
      <c r="FT11" s="282"/>
      <c r="FU11" s="282"/>
      <c r="FV11" s="283"/>
      <c r="FW11" s="282"/>
      <c r="FX11" s="742"/>
      <c r="FY11" s="733"/>
      <c r="FZ11" s="733"/>
      <c r="GA11" s="733"/>
      <c r="GB11" s="733"/>
      <c r="GC11" s="733"/>
      <c r="GD11" s="733"/>
      <c r="GE11" s="733"/>
      <c r="GF11" s="733"/>
      <c r="GG11" s="151"/>
      <c r="GH11" s="151"/>
      <c r="GI11" s="292"/>
      <c r="GJ11" s="292"/>
      <c r="GK11" s="293"/>
      <c r="GL11" s="293"/>
      <c r="GM11" s="293"/>
      <c r="GN11" s="293"/>
      <c r="GO11" s="293"/>
      <c r="GP11" s="742"/>
      <c r="GQ11" s="733"/>
      <c r="GR11" s="733"/>
      <c r="GS11" s="733"/>
      <c r="GT11" s="733"/>
      <c r="GU11" s="733"/>
      <c r="GV11" s="733"/>
      <c r="GW11" s="733"/>
      <c r="GX11" s="733"/>
    </row>
    <row r="12" spans="1:206" ht="17" thickTop="1">
      <c r="A12" s="151">
        <v>3</v>
      </c>
      <c r="C12" s="520" t="s">
        <v>262</v>
      </c>
      <c r="D12" s="521" t="s">
        <v>263</v>
      </c>
      <c r="E12" s="522"/>
      <c r="F12" s="523"/>
      <c r="G12" s="524"/>
      <c r="H12" s="525"/>
      <c r="I12" s="159"/>
      <c r="J12" s="151"/>
      <c r="K12" s="576"/>
      <c r="L12" s="520" t="s">
        <v>262</v>
      </c>
      <c r="M12" s="521" t="s">
        <v>263</v>
      </c>
      <c r="N12" s="522"/>
      <c r="O12" s="523"/>
      <c r="P12" s="524"/>
      <c r="Q12" s="525"/>
      <c r="R12" s="160"/>
      <c r="S12" s="160"/>
      <c r="T12" s="160"/>
      <c r="U12" s="160"/>
      <c r="V12" s="160"/>
      <c r="W12" s="160"/>
      <c r="X12" s="160"/>
      <c r="Y12" s="161"/>
      <c r="Z12" s="162"/>
      <c r="AA12" s="159"/>
      <c r="AB12" s="159"/>
      <c r="AC12" s="486"/>
      <c r="AD12" s="487"/>
      <c r="AE12" s="486"/>
      <c r="AF12" s="488"/>
      <c r="AG12" s="489"/>
      <c r="AH12" s="489"/>
      <c r="AI12" s="489"/>
      <c r="AJ12" s="160"/>
      <c r="AK12" s="160"/>
      <c r="AL12" s="160"/>
      <c r="AM12" s="160"/>
      <c r="AN12" s="160"/>
      <c r="AO12" s="160"/>
      <c r="AP12" s="160"/>
      <c r="AQ12" s="161"/>
      <c r="AR12" s="162"/>
      <c r="AS12" s="151"/>
      <c r="AT12" s="151"/>
      <c r="AU12" s="486"/>
      <c r="AV12" s="487"/>
      <c r="AW12" s="486"/>
      <c r="AX12" s="488"/>
      <c r="AY12" s="489"/>
      <c r="AZ12" s="489"/>
      <c r="BA12" s="489"/>
      <c r="BB12" s="160"/>
      <c r="BC12" s="160"/>
      <c r="BD12" s="160"/>
      <c r="BE12" s="160"/>
      <c r="BF12" s="160"/>
      <c r="BG12" s="160"/>
      <c r="BH12" s="160"/>
      <c r="BI12" s="161"/>
      <c r="BJ12" s="162"/>
      <c r="BK12" s="151"/>
      <c r="BL12" s="151"/>
      <c r="BM12" s="486"/>
      <c r="BN12" s="487"/>
      <c r="BO12" s="486"/>
      <c r="BP12" s="488"/>
      <c r="BQ12" s="489"/>
      <c r="BR12" s="489"/>
      <c r="BS12" s="489"/>
      <c r="BT12" s="160"/>
      <c r="BU12" s="160"/>
      <c r="BV12" s="160"/>
      <c r="BW12" s="160"/>
      <c r="BX12" s="160"/>
      <c r="BY12" s="160"/>
      <c r="BZ12" s="160"/>
      <c r="CA12" s="161"/>
      <c r="CB12" s="162"/>
      <c r="CC12" s="151"/>
      <c r="CD12" s="151"/>
      <c r="CE12" s="306"/>
      <c r="CF12" s="305"/>
      <c r="CG12" s="306"/>
      <c r="CH12" s="414"/>
      <c r="CI12" s="415"/>
      <c r="CJ12" s="415"/>
      <c r="CK12" s="415"/>
      <c r="CL12" s="160"/>
      <c r="CM12" s="160"/>
      <c r="CN12" s="160"/>
      <c r="CO12" s="160"/>
      <c r="CP12" s="160"/>
      <c r="CQ12" s="160"/>
      <c r="CR12" s="160"/>
      <c r="CS12" s="161"/>
      <c r="CT12" s="162"/>
      <c r="CU12" s="151"/>
      <c r="CV12" s="151"/>
      <c r="CW12" s="379"/>
      <c r="CX12" s="308"/>
      <c r="CY12" s="379"/>
      <c r="CZ12" s="380"/>
      <c r="DA12" s="381"/>
      <c r="DB12" s="381"/>
      <c r="DC12" s="381"/>
      <c r="DD12" s="160"/>
      <c r="DE12" s="160"/>
      <c r="DF12" s="160"/>
      <c r="DG12" s="160"/>
      <c r="DH12" s="160"/>
      <c r="DI12" s="160"/>
      <c r="DJ12" s="160"/>
      <c r="DK12" s="161"/>
      <c r="DL12" s="162"/>
      <c r="DM12" s="151"/>
      <c r="DN12" s="151"/>
      <c r="DO12" s="379"/>
      <c r="DP12" s="308"/>
      <c r="DQ12" s="379"/>
      <c r="DR12" s="380"/>
      <c r="DS12" s="381"/>
      <c r="DT12" s="381"/>
      <c r="DU12" s="381"/>
      <c r="DV12" s="160"/>
      <c r="DW12" s="160"/>
      <c r="DX12" s="160"/>
      <c r="DY12" s="160"/>
      <c r="DZ12" s="160"/>
      <c r="EA12" s="160"/>
      <c r="EB12" s="160"/>
      <c r="EC12" s="161"/>
      <c r="ED12" s="162"/>
      <c r="EE12" s="151"/>
      <c r="EF12" s="151"/>
      <c r="EG12" s="379"/>
      <c r="EH12" s="308"/>
      <c r="EI12" s="379"/>
      <c r="EJ12" s="380"/>
      <c r="EK12" s="381"/>
      <c r="EL12" s="381"/>
      <c r="EM12" s="381"/>
      <c r="EN12" s="160"/>
      <c r="EO12" s="160"/>
      <c r="EP12" s="160"/>
      <c r="EQ12" s="160"/>
      <c r="ER12" s="160"/>
      <c r="ES12" s="160"/>
      <c r="ET12" s="160"/>
      <c r="EU12" s="161"/>
      <c r="EV12" s="162"/>
      <c r="EW12" s="151"/>
      <c r="EX12" s="151"/>
      <c r="EY12" s="273"/>
      <c r="EZ12" s="273"/>
      <c r="FA12" s="278"/>
      <c r="FB12" s="274"/>
      <c r="FC12" s="275"/>
      <c r="FD12" s="263"/>
      <c r="FE12" s="264"/>
      <c r="FF12" s="268"/>
      <c r="FG12" s="164"/>
      <c r="FH12" s="164"/>
      <c r="FI12" s="164"/>
      <c r="FJ12" s="165"/>
      <c r="FK12" s="165"/>
      <c r="FL12" s="164"/>
      <c r="FM12" s="164"/>
      <c r="FN12" s="164"/>
      <c r="FO12" s="151"/>
      <c r="FP12" s="151"/>
      <c r="FQ12" s="284"/>
      <c r="FR12" s="284"/>
      <c r="FS12" s="285"/>
      <c r="FT12" s="286"/>
      <c r="FU12" s="287"/>
      <c r="FV12" s="288"/>
      <c r="FW12" s="289"/>
      <c r="FX12" s="268"/>
      <c r="FY12" s="164"/>
      <c r="FZ12" s="164"/>
      <c r="GA12" s="164"/>
      <c r="GB12" s="165"/>
      <c r="GC12" s="165"/>
      <c r="GD12" s="164"/>
      <c r="GE12" s="164"/>
      <c r="GF12" s="164"/>
      <c r="GG12" s="151"/>
      <c r="GH12" s="151"/>
      <c r="GI12" s="294"/>
      <c r="GJ12" s="294"/>
      <c r="GK12" s="295"/>
      <c r="GL12" s="296"/>
      <c r="GM12" s="297"/>
      <c r="GN12" s="298"/>
      <c r="GO12" s="299"/>
      <c r="GP12" s="268"/>
      <c r="GQ12" s="164"/>
      <c r="GR12" s="164"/>
      <c r="GS12" s="164"/>
      <c r="GT12" s="165"/>
      <c r="GU12" s="165"/>
      <c r="GV12" s="164"/>
      <c r="GW12" s="164"/>
      <c r="GX12" s="164"/>
    </row>
    <row r="13" spans="1:206" ht="16">
      <c r="A13" s="151">
        <v>4</v>
      </c>
      <c r="C13" s="526" t="s">
        <v>264</v>
      </c>
      <c r="D13" s="527" t="s">
        <v>265</v>
      </c>
      <c r="E13" s="528"/>
      <c r="F13" s="529"/>
      <c r="G13" s="530"/>
      <c r="H13" s="531"/>
      <c r="I13" s="159"/>
      <c r="J13" s="151"/>
      <c r="K13" s="576"/>
      <c r="L13" s="526" t="s">
        <v>264</v>
      </c>
      <c r="M13" s="527" t="s">
        <v>265</v>
      </c>
      <c r="N13" s="528"/>
      <c r="O13" s="529"/>
      <c r="P13" s="530"/>
      <c r="Q13" s="531"/>
      <c r="R13" s="160"/>
      <c r="S13" s="160"/>
      <c r="T13" s="160"/>
      <c r="U13" s="160"/>
      <c r="V13" s="160"/>
      <c r="W13" s="160"/>
      <c r="X13" s="160"/>
      <c r="Y13" s="161">
        <f>ROUND(Q13,0)</f>
        <v>0</v>
      </c>
      <c r="Z13" s="162">
        <f>Q13-Y13</f>
        <v>0</v>
      </c>
      <c r="AA13" s="159"/>
      <c r="AB13" s="159"/>
      <c r="AC13" s="490"/>
      <c r="AD13" s="509"/>
      <c r="AE13" s="510"/>
      <c r="AF13" s="510"/>
      <c r="AG13" s="510"/>
      <c r="AH13" s="510"/>
      <c r="AI13" s="490"/>
      <c r="AJ13" s="160"/>
      <c r="AK13" s="160"/>
      <c r="AL13" s="160"/>
      <c r="AM13" s="160"/>
      <c r="AN13" s="160"/>
      <c r="AO13" s="160"/>
      <c r="AP13" s="160"/>
      <c r="AQ13" s="161">
        <f>ROUND(AI13,0)</f>
        <v>0</v>
      </c>
      <c r="AR13" s="162">
        <f>AI13-AQ13</f>
        <v>0</v>
      </c>
      <c r="AS13" s="151"/>
      <c r="AT13" s="151"/>
      <c r="AU13" s="490"/>
      <c r="AV13" s="509"/>
      <c r="AW13" s="510"/>
      <c r="AX13" s="510"/>
      <c r="AY13" s="510"/>
      <c r="AZ13" s="510"/>
      <c r="BA13" s="490"/>
      <c r="BB13" s="160"/>
      <c r="BC13" s="160"/>
      <c r="BD13" s="160"/>
      <c r="BE13" s="160"/>
      <c r="BF13" s="160"/>
      <c r="BG13" s="160"/>
      <c r="BH13" s="160"/>
      <c r="BI13" s="161">
        <f>ROUND(BA13,0)</f>
        <v>0</v>
      </c>
      <c r="BJ13" s="162">
        <f>BA13-BI13</f>
        <v>0</v>
      </c>
      <c r="BK13" s="151"/>
      <c r="BL13" s="151"/>
      <c r="BM13" s="490"/>
      <c r="BN13" s="509"/>
      <c r="BO13" s="510"/>
      <c r="BP13" s="510"/>
      <c r="BQ13" s="510"/>
      <c r="BR13" s="510"/>
      <c r="BS13" s="490"/>
      <c r="BT13" s="160"/>
      <c r="BU13" s="160"/>
      <c r="BV13" s="160"/>
      <c r="BW13" s="160"/>
      <c r="BX13" s="160"/>
      <c r="BY13" s="160"/>
      <c r="BZ13" s="160"/>
      <c r="CA13" s="161">
        <f>ROUND(BS13,0)</f>
        <v>0</v>
      </c>
      <c r="CB13" s="162">
        <f>BS13-CA13</f>
        <v>0</v>
      </c>
      <c r="CC13" s="151"/>
      <c r="CD13" s="151"/>
      <c r="CE13" s="416"/>
      <c r="CF13" s="417"/>
      <c r="CG13" s="384"/>
      <c r="CH13" s="385"/>
      <c r="CI13" s="386"/>
      <c r="CJ13" s="387"/>
      <c r="CK13" s="418"/>
      <c r="CL13" s="269">
        <f t="shared" ref="CL13:CL47" si="0">IFERROR(IF(EXACT(VLOOKUP(CE13,OFERTA_1,1,FALSE),CE13),1,0),0)</f>
        <v>0</v>
      </c>
      <c r="CM13" s="269">
        <f t="shared" ref="CM13:CM47" si="1">IFERROR(IF(EXACT(VLOOKUP(CE13,OFERTA_1,2,FALSE),CF13),1,0),0)</f>
        <v>0</v>
      </c>
      <c r="CN13" s="269">
        <f t="shared" ref="CN13:CN47" si="2">IFERROR(IF(EXACT(VLOOKUP(CE13,OFERTA_1,3,FALSE),CG13),1,0),0)</f>
        <v>0</v>
      </c>
      <c r="CO13" s="269">
        <f t="shared" ref="CO13:CO47" si="3">IFERROR(IF(EXACT(VLOOKUP(CE13,OFERTA_1,4,FALSE),CH13),1,0),0)</f>
        <v>0</v>
      </c>
      <c r="CP13" s="160"/>
      <c r="CQ13" s="160">
        <f>IFERROR(IF(CK13&lt;=0,0,1),0)</f>
        <v>0</v>
      </c>
      <c r="CR13" s="160">
        <f>PRODUCT(CL13:CO13)</f>
        <v>0</v>
      </c>
      <c r="CS13" s="161">
        <f>ROUND(CK13,0)</f>
        <v>0</v>
      </c>
      <c r="CT13" s="162">
        <f>CK13-CS13</f>
        <v>0</v>
      </c>
      <c r="CU13" s="151"/>
      <c r="CV13" s="151"/>
      <c r="CW13" s="382"/>
      <c r="CX13" s="383"/>
      <c r="CY13" s="384"/>
      <c r="CZ13" s="385"/>
      <c r="DA13" s="386"/>
      <c r="DB13" s="387"/>
      <c r="DC13" s="387"/>
      <c r="DD13" s="269">
        <f t="shared" ref="DD13:DD47" si="4">IFERROR(IF(EXACT(VLOOKUP(CW13,OFERTA_1,1,FALSE),CW13),1,0),0)</f>
        <v>0</v>
      </c>
      <c r="DE13" s="269">
        <f t="shared" ref="DE13:DE47" si="5">IFERROR(IF(EXACT(VLOOKUP(CW13,OFERTA_1,2,FALSE),CX13),1,0),0)</f>
        <v>0</v>
      </c>
      <c r="DF13" s="269">
        <f t="shared" ref="DF13:DF47" si="6">IFERROR(IF(EXACT(VLOOKUP(CW13,OFERTA_1,3,FALSE),CY13),1,0),0)</f>
        <v>0</v>
      </c>
      <c r="DG13" s="269">
        <f t="shared" ref="DG13:DG47" si="7">IFERROR(IF(EXACT(VLOOKUP(CW13,OFERTA_1,4,FALSE),CZ13),1,0),0)</f>
        <v>0</v>
      </c>
      <c r="DH13" s="160"/>
      <c r="DI13" s="160">
        <f>IFERROR(IF(DC13&lt;=0,0,1),0)</f>
        <v>0</v>
      </c>
      <c r="DJ13" s="160">
        <f>PRODUCT(DD13:DG13)</f>
        <v>0</v>
      </c>
      <c r="DK13" s="161">
        <f>ROUND(DC13,0)</f>
        <v>0</v>
      </c>
      <c r="DL13" s="162">
        <f>DC13-DK13</f>
        <v>0</v>
      </c>
      <c r="DM13" s="151"/>
      <c r="DN13" s="151"/>
      <c r="DO13" s="382"/>
      <c r="DP13" s="383"/>
      <c r="DQ13" s="384"/>
      <c r="DR13" s="385"/>
      <c r="DS13" s="386"/>
      <c r="DT13" s="387"/>
      <c r="DU13" s="387"/>
      <c r="DV13" s="269">
        <f t="shared" ref="DV13:DV47" si="8">IFERROR(IF(EXACT(VLOOKUP(DO13,OFERTA_1,1,FALSE),DO13),1,0),0)</f>
        <v>0</v>
      </c>
      <c r="DW13" s="269">
        <f t="shared" ref="DW13:DW47" si="9">IFERROR(IF(EXACT(VLOOKUP(DO13,OFERTA_1,2,FALSE),DP13),1,0),0)</f>
        <v>0</v>
      </c>
      <c r="DX13" s="269">
        <f t="shared" ref="DX13:DX47" si="10">IFERROR(IF(EXACT(VLOOKUP(DO13,OFERTA_1,3,FALSE),DQ13),1,0),0)</f>
        <v>0</v>
      </c>
      <c r="DY13" s="269">
        <f t="shared" ref="DY13:DY47" si="11">IFERROR(IF(EXACT(VLOOKUP(DO13,OFERTA_1,4,FALSE),DR13),1,0),0)</f>
        <v>0</v>
      </c>
      <c r="DZ13" s="160"/>
      <c r="EA13" s="160">
        <f>IFERROR(IF(DU13&lt;=0,0,1),0)</f>
        <v>0</v>
      </c>
      <c r="EB13" s="160">
        <f>PRODUCT(DV13:DY13)</f>
        <v>0</v>
      </c>
      <c r="EC13" s="161">
        <f>ROUND(DU13,0)</f>
        <v>0</v>
      </c>
      <c r="ED13" s="162">
        <f>DU13-EC13</f>
        <v>0</v>
      </c>
      <c r="EE13" s="151"/>
      <c r="EF13" s="151"/>
      <c r="EG13" s="382"/>
      <c r="EH13" s="383"/>
      <c r="EI13" s="384"/>
      <c r="EJ13" s="385"/>
      <c r="EK13" s="386"/>
      <c r="EL13" s="387"/>
      <c r="EM13" s="387"/>
      <c r="EN13" s="269">
        <f t="shared" ref="EN13:EN47" si="12">IFERROR(IF(EXACT(VLOOKUP(EG13,OFERTA_1,1,FALSE),EG13),1,0),0)</f>
        <v>0</v>
      </c>
      <c r="EO13" s="269">
        <f t="shared" ref="EO13:EO47" si="13">IFERROR(IF(EXACT(VLOOKUP(EG13,OFERTA_1,2,FALSE),EH13),1,0),0)</f>
        <v>0</v>
      </c>
      <c r="EP13" s="269">
        <f t="shared" ref="EP13:EP47" si="14">IFERROR(IF(EXACT(VLOOKUP(EG13,OFERTA_1,3,FALSE),EI13),1,0),0)</f>
        <v>0</v>
      </c>
      <c r="EQ13" s="269">
        <f t="shared" ref="EQ13:EQ47" si="15">IFERROR(IF(EXACT(VLOOKUP(EG13,OFERTA_1,4,FALSE),EJ13),1,0),0)</f>
        <v>0</v>
      </c>
      <c r="ER13" s="160"/>
      <c r="ES13" s="160">
        <f>IFERROR(IF(EM13&lt;=0,0,1),0)</f>
        <v>0</v>
      </c>
      <c r="ET13" s="160">
        <f>PRODUCT(EN13:EQ13)</f>
        <v>0</v>
      </c>
      <c r="EU13" s="161">
        <f>ROUND(EM13,0)</f>
        <v>0</v>
      </c>
      <c r="EV13" s="162">
        <f>EM13-EU13</f>
        <v>0</v>
      </c>
      <c r="EW13" s="151"/>
      <c r="EX13" s="151"/>
      <c r="EY13" s="272"/>
      <c r="EZ13" s="276"/>
      <c r="FA13" s="278"/>
      <c r="FB13" s="274"/>
      <c r="FC13" s="275"/>
      <c r="FD13" s="263"/>
      <c r="FE13" s="263"/>
      <c r="FF13" s="269">
        <f>IFERROR(IF(EXACT(VLOOKUP(EZ13,OFERTA_0,1,FALSE),EZ13),1,0),0)</f>
        <v>0</v>
      </c>
      <c r="FG13" s="168">
        <f>IFERROR(IF(EXACT(VLOOKUP(EZ13,OFERTA_0,2,FALSE),FA13),1,0),0)</f>
        <v>0</v>
      </c>
      <c r="FH13" s="168">
        <f>IFERROR(IF(EXACT(VLOOKUP(EZ13,OFERTA_0,3,FALSE),FB13),1,0),0)</f>
        <v>0</v>
      </c>
      <c r="FI13" s="168">
        <f>IFERROR(IF(EXACT(VLOOKUP(EZ13,OFERTA_0,4,FALSE),FC13),1,0),0)</f>
        <v>0</v>
      </c>
      <c r="FJ13" s="168">
        <f t="shared" ref="FJ13:FK13" si="16">IFERROR(IF(FD13&lt;=0,0,1),0)</f>
        <v>0</v>
      </c>
      <c r="FK13" s="168">
        <f t="shared" si="16"/>
        <v>0</v>
      </c>
      <c r="FL13" s="168">
        <f t="shared" ref="FL13:FL17" si="17">PRODUCT(FF13:FK13)</f>
        <v>0</v>
      </c>
      <c r="FM13" s="161">
        <f t="shared" ref="FM13:FM70" si="18">ROUND(FE13,0)</f>
        <v>0</v>
      </c>
      <c r="FN13" s="162">
        <f t="shared" ref="FN13:FN70" si="19">FE13-FM13</f>
        <v>0</v>
      </c>
      <c r="FO13" s="151"/>
      <c r="FP13" s="151"/>
      <c r="FQ13" s="281"/>
      <c r="FR13" s="281"/>
      <c r="FS13" s="290"/>
      <c r="FT13" s="286"/>
      <c r="FU13" s="287"/>
      <c r="FV13" s="288"/>
      <c r="FW13" s="288"/>
      <c r="FX13" s="269">
        <f>IFERROR(IF(EXACT(VLOOKUP(FR13,OFERTA_0,1,FALSE),FR13),1,0),0)</f>
        <v>0</v>
      </c>
      <c r="FY13" s="168">
        <f>IFERROR(IF(EXACT(VLOOKUP(FR13,OFERTA_0,2,FALSE),FS13),1,0),0)</f>
        <v>0</v>
      </c>
      <c r="FZ13" s="168">
        <f>IFERROR(IF(EXACT(VLOOKUP(FR13,OFERTA_0,3,FALSE),FT13),1,0),0)</f>
        <v>0</v>
      </c>
      <c r="GA13" s="168">
        <f>IFERROR(IF(EXACT(VLOOKUP(FR13,OFERTA_0,4,FALSE),FU13),1,0),0)</f>
        <v>0</v>
      </c>
      <c r="GB13" s="168">
        <f t="shared" ref="GB13:GC13" si="20">IFERROR(IF(FV13&lt;=0,0,1),0)</f>
        <v>0</v>
      </c>
      <c r="GC13" s="168">
        <f t="shared" si="20"/>
        <v>0</v>
      </c>
      <c r="GD13" s="168">
        <f t="shared" ref="GD13:GD17" si="21">PRODUCT(FX13:GC13)</f>
        <v>0</v>
      </c>
      <c r="GE13" s="161">
        <f t="shared" ref="GE13:GE70" si="22">ROUND(FW13,0)</f>
        <v>0</v>
      </c>
      <c r="GF13" s="162">
        <f t="shared" ref="GF13:GF70" si="23">FW13-GE13</f>
        <v>0</v>
      </c>
      <c r="GG13" s="151"/>
      <c r="GH13" s="151"/>
      <c r="GI13" s="292"/>
      <c r="GJ13" s="300"/>
      <c r="GK13" s="295"/>
      <c r="GL13" s="296"/>
      <c r="GM13" s="297"/>
      <c r="GN13" s="298"/>
      <c r="GO13" s="298"/>
      <c r="GP13" s="269">
        <f>IFERROR(IF(EXACT(VLOOKUP(GJ13,OFERTA_0,1,FALSE),GJ13),1,0),0)</f>
        <v>0</v>
      </c>
      <c r="GQ13" s="168">
        <f>IFERROR(IF(EXACT(VLOOKUP(GJ13,OFERTA_0,2,FALSE),GK13),1,0),0)</f>
        <v>0</v>
      </c>
      <c r="GR13" s="168">
        <f>IFERROR(IF(EXACT(VLOOKUP(GJ13,OFERTA_0,3,FALSE),GL13),1,0),0)</f>
        <v>0</v>
      </c>
      <c r="GS13" s="168">
        <f>IFERROR(IF(EXACT(VLOOKUP(GJ13,OFERTA_0,4,FALSE),GM13),1,0),0)</f>
        <v>0</v>
      </c>
      <c r="GT13" s="168">
        <f t="shared" ref="GT13:GU13" si="24">IFERROR(IF(GN13&lt;=0,0,1),0)</f>
        <v>0</v>
      </c>
      <c r="GU13" s="168">
        <f t="shared" si="24"/>
        <v>0</v>
      </c>
      <c r="GV13" s="168">
        <f t="shared" ref="GV13:GV17" si="25">PRODUCT(GP13:GU13)</f>
        <v>0</v>
      </c>
      <c r="GW13" s="161">
        <f t="shared" ref="GW13:GW70" si="26">ROUND(GO13,0)</f>
        <v>0</v>
      </c>
      <c r="GX13" s="162">
        <f t="shared" ref="GX13:GX70" si="27">GO13-GW13</f>
        <v>0</v>
      </c>
    </row>
    <row r="14" spans="1:206" ht="98">
      <c r="A14" s="151">
        <v>5</v>
      </c>
      <c r="B14" s="574" t="s">
        <v>295</v>
      </c>
      <c r="C14" s="532" t="s">
        <v>230</v>
      </c>
      <c r="D14" s="533" t="s">
        <v>266</v>
      </c>
      <c r="E14" s="534" t="s">
        <v>231</v>
      </c>
      <c r="F14" s="535">
        <v>1</v>
      </c>
      <c r="G14" s="536"/>
      <c r="H14" s="537">
        <f>G14*F14</f>
        <v>0</v>
      </c>
      <c r="I14" s="159"/>
      <c r="J14" s="151"/>
      <c r="K14" s="574" t="s">
        <v>295</v>
      </c>
      <c r="L14" s="532" t="s">
        <v>230</v>
      </c>
      <c r="M14" s="533" t="s">
        <v>266</v>
      </c>
      <c r="N14" s="534" t="s">
        <v>231</v>
      </c>
      <c r="O14" s="535">
        <v>1</v>
      </c>
      <c r="P14" s="536">
        <v>8106484.3200000003</v>
      </c>
      <c r="Q14" s="537">
        <f>P14*O14</f>
        <v>8106484.3200000003</v>
      </c>
      <c r="R14" s="160">
        <v>1</v>
      </c>
      <c r="S14" s="160">
        <v>1</v>
      </c>
      <c r="T14" s="160">
        <f>IFERROR(IF(EXACT(VLOOKUP(K14,OFERTA_1,4,FALSE),N14),1,0),0)</f>
        <v>1</v>
      </c>
      <c r="U14" s="160">
        <f>IFERROR(IF(EXACT(VLOOKUP(K14,OFERTA_1,5,FALSE),O14),1,0),0)</f>
        <v>1</v>
      </c>
      <c r="V14" s="160">
        <f>IFERROR(IF(P14&lt;=0,0,1),0)</f>
        <v>1</v>
      </c>
      <c r="W14" s="160">
        <f>IFERROR(IF(Q14&lt;=0,0,1),0)</f>
        <v>1</v>
      </c>
      <c r="X14" s="160">
        <f t="shared" ref="X14" si="28">PRODUCT(R14:W14)</f>
        <v>1</v>
      </c>
      <c r="Y14" s="161">
        <f>ROUND(P14,0)</f>
        <v>8106484</v>
      </c>
      <c r="Z14" s="162">
        <f t="shared" ref="Z14" si="29">P14-Y14</f>
        <v>0.32000000029802322</v>
      </c>
      <c r="AA14" s="159"/>
      <c r="AB14" s="159"/>
      <c r="AC14" s="491"/>
      <c r="AD14" s="492"/>
      <c r="AE14" s="493"/>
      <c r="AF14" s="493"/>
      <c r="AG14" s="490"/>
      <c r="AH14" s="490"/>
      <c r="AI14" s="511"/>
      <c r="AJ14" s="160">
        <f t="shared" ref="AJ14" si="30">IFERROR(IF(EXACT(VLOOKUP(AC14,OFERTA_1,1,FALSE),AC14),1,0),0)</f>
        <v>0</v>
      </c>
      <c r="AK14" s="160">
        <f t="shared" ref="AK14" si="31">IFERROR(IF(EXACT(VLOOKUP(AC14,OFERTA_1,2,FALSE),AD14),1,0),0)</f>
        <v>0</v>
      </c>
      <c r="AL14" s="160">
        <f t="shared" ref="AL14" si="32">IFERROR(IF(EXACT(VLOOKUP(AC14,OFERTA_1,3,FALSE),AE14),1,0),0)</f>
        <v>0</v>
      </c>
      <c r="AM14" s="160">
        <f t="shared" ref="AM14" si="33">IFERROR(IF(EXACT(VLOOKUP(AC14,OFERTA_1,4,FALSE),AF14),1,0),0)</f>
        <v>0</v>
      </c>
      <c r="AN14" s="160">
        <f t="shared" ref="AN14" si="34">IFERROR(IF(AG14&lt;=0,0,1),0)</f>
        <v>0</v>
      </c>
      <c r="AO14" s="160">
        <f t="shared" ref="AO14" si="35">IFERROR(IF(AH14&lt;=0,0,1),0)</f>
        <v>0</v>
      </c>
      <c r="AP14" s="160">
        <f t="shared" ref="AP14" si="36">PRODUCT(AJ14:AO14)</f>
        <v>0</v>
      </c>
      <c r="AQ14" s="161">
        <f>ROUND(AH14,0)</f>
        <v>0</v>
      </c>
      <c r="AR14" s="162">
        <f t="shared" ref="AR14:AR19" si="37">AH14-AQ14</f>
        <v>0</v>
      </c>
      <c r="AS14" s="151"/>
      <c r="AT14" s="151"/>
      <c r="AU14" s="491"/>
      <c r="AV14" s="492"/>
      <c r="AW14" s="493"/>
      <c r="AX14" s="493"/>
      <c r="AY14" s="490"/>
      <c r="AZ14" s="490"/>
      <c r="BA14" s="511"/>
      <c r="BB14" s="160">
        <f t="shared" ref="BB14:BB42" si="38">IFERROR(IF(EXACT(VLOOKUP(AU14,OFERTA_1,1,FALSE),AU14),1,0),0)</f>
        <v>0</v>
      </c>
      <c r="BC14" s="160">
        <f t="shared" ref="BC14:BC42" si="39">IFERROR(IF(EXACT(VLOOKUP(AU14,OFERTA_1,2,FALSE),AV14),1,0),0)</f>
        <v>0</v>
      </c>
      <c r="BD14" s="160">
        <f t="shared" ref="BD14:BD42" si="40">IFERROR(IF(EXACT(VLOOKUP(AU14,OFERTA_1,3,FALSE),AW14),1,0),0)</f>
        <v>0</v>
      </c>
      <c r="BE14" s="160">
        <f t="shared" ref="BE14:BE42" si="41">IFERROR(IF(EXACT(VLOOKUP(AU14,OFERTA_1,4,FALSE),AX14),1,0),0)</f>
        <v>0</v>
      </c>
      <c r="BF14" s="160">
        <f t="shared" ref="BF14:BF19" si="42">IFERROR(IF(AY14&lt;=0,0,1),0)</f>
        <v>0</v>
      </c>
      <c r="BG14" s="160">
        <f t="shared" ref="BG14:BG19" si="43">IFERROR(IF(AZ14&lt;=0,0,1),0)</f>
        <v>0</v>
      </c>
      <c r="BH14" s="160">
        <f t="shared" ref="BH14:BH42" si="44">PRODUCT(BB14:BG14)</f>
        <v>0</v>
      </c>
      <c r="BI14" s="161">
        <f>ROUND(AZ14,0)</f>
        <v>0</v>
      </c>
      <c r="BJ14" s="162">
        <f t="shared" ref="BJ14:BJ19" si="45">AZ14-BI14</f>
        <v>0</v>
      </c>
      <c r="BK14" s="151"/>
      <c r="BL14" s="151"/>
      <c r="BM14" s="491"/>
      <c r="BN14" s="492"/>
      <c r="BO14" s="493"/>
      <c r="BP14" s="493"/>
      <c r="BQ14" s="490"/>
      <c r="BR14" s="490"/>
      <c r="BS14" s="511"/>
      <c r="BT14" s="160">
        <f t="shared" ref="BT14:BT42" si="46">IFERROR(IF(EXACT(VLOOKUP(BM14,OFERTA_1,1,FALSE),BM14),1,0),0)</f>
        <v>0</v>
      </c>
      <c r="BU14" s="160">
        <f t="shared" ref="BU14:BU42" si="47">IFERROR(IF(EXACT(VLOOKUP(BM14,OFERTA_1,2,FALSE),BN14),1,0),0)</f>
        <v>0</v>
      </c>
      <c r="BV14" s="160">
        <f t="shared" ref="BV14:BV42" si="48">IFERROR(IF(EXACT(VLOOKUP(BM14,OFERTA_1,3,FALSE),BO14),1,0),0)</f>
        <v>0</v>
      </c>
      <c r="BW14" s="160">
        <f t="shared" ref="BW14:BW42" si="49">IFERROR(IF(EXACT(VLOOKUP(BM14,OFERTA_1,4,FALSE),BP14),1,0),0)</f>
        <v>0</v>
      </c>
      <c r="BX14" s="160">
        <f t="shared" ref="BX14:BX19" si="50">IFERROR(IF(BQ14&lt;=0,0,1),0)</f>
        <v>0</v>
      </c>
      <c r="BY14" s="160">
        <f t="shared" ref="BY14:BY19" si="51">IFERROR(IF(BR14&lt;=0,0,1),0)</f>
        <v>0</v>
      </c>
      <c r="BZ14" s="160">
        <f t="shared" ref="BZ14:BZ42" si="52">PRODUCT(BT14:BY14)</f>
        <v>0</v>
      </c>
      <c r="CA14" s="161">
        <f>ROUND(BR14,0)</f>
        <v>0</v>
      </c>
      <c r="CB14" s="162">
        <f t="shared" ref="CB14:CB19" si="53">BR14-CA14</f>
        <v>0</v>
      </c>
      <c r="CC14" s="151"/>
      <c r="CD14" s="151"/>
      <c r="CE14" s="388"/>
      <c r="CF14" s="389"/>
      <c r="CG14" s="390"/>
      <c r="CH14" s="391"/>
      <c r="CI14" s="419"/>
      <c r="CJ14" s="393"/>
      <c r="CK14" s="430"/>
      <c r="CL14" s="269">
        <f t="shared" si="0"/>
        <v>0</v>
      </c>
      <c r="CM14" s="269">
        <f t="shared" si="1"/>
        <v>0</v>
      </c>
      <c r="CN14" s="269">
        <f t="shared" si="2"/>
        <v>0</v>
      </c>
      <c r="CO14" s="269">
        <f t="shared" si="3"/>
        <v>0</v>
      </c>
      <c r="CP14" s="160">
        <f>IFERROR(IF(CI14&lt;=0,0,1),0)</f>
        <v>0</v>
      </c>
      <c r="CQ14" s="160">
        <f t="shared" ref="CQ14:CQ16" si="54">IFERROR(IF(CJ14&lt;=0,0,1),0)</f>
        <v>0</v>
      </c>
      <c r="CR14" s="160">
        <f t="shared" ref="CR14:CR16" si="55">PRODUCT(CL14:CQ14)</f>
        <v>0</v>
      </c>
      <c r="CS14" s="161">
        <f t="shared" ref="CS14:CS16" si="56">ROUND(CJ14,0)</f>
        <v>0</v>
      </c>
      <c r="CT14" s="162">
        <f t="shared" ref="CT14:CT16" si="57">CJ14-CS14</f>
        <v>0</v>
      </c>
      <c r="CU14" s="151"/>
      <c r="CV14" s="151"/>
      <c r="CW14" s="388"/>
      <c r="CX14" s="389"/>
      <c r="CY14" s="390"/>
      <c r="CZ14" s="391"/>
      <c r="DA14" s="392"/>
      <c r="DB14" s="393"/>
      <c r="DC14" s="405"/>
      <c r="DD14" s="269">
        <f t="shared" si="4"/>
        <v>0</v>
      </c>
      <c r="DE14" s="269">
        <f t="shared" si="5"/>
        <v>0</v>
      </c>
      <c r="DF14" s="269">
        <f t="shared" si="6"/>
        <v>0</v>
      </c>
      <c r="DG14" s="269">
        <f t="shared" si="7"/>
        <v>0</v>
      </c>
      <c r="DH14" s="160">
        <f>IFERROR(IF(DA14&lt;=0,0,1),0)</f>
        <v>0</v>
      </c>
      <c r="DI14" s="160">
        <f t="shared" ref="DI14:DI16" si="58">IFERROR(IF(DB14&lt;=0,0,1),0)</f>
        <v>0</v>
      </c>
      <c r="DJ14" s="160">
        <f>PRODUCT(DD14:DI14)</f>
        <v>0</v>
      </c>
      <c r="DK14" s="161">
        <f t="shared" ref="DK14:DK16" si="59">ROUND(DB14,0)</f>
        <v>0</v>
      </c>
      <c r="DL14" s="162">
        <f t="shared" ref="DL14:DL16" si="60">DB14-DK14</f>
        <v>0</v>
      </c>
      <c r="DM14" s="151"/>
      <c r="DN14" s="151"/>
      <c r="DO14" s="388"/>
      <c r="DP14" s="389"/>
      <c r="DQ14" s="390"/>
      <c r="DR14" s="391"/>
      <c r="DS14" s="392"/>
      <c r="DT14" s="393"/>
      <c r="DU14" s="405"/>
      <c r="DV14" s="269">
        <f t="shared" si="8"/>
        <v>0</v>
      </c>
      <c r="DW14" s="269">
        <f t="shared" si="9"/>
        <v>0</v>
      </c>
      <c r="DX14" s="269">
        <f t="shared" si="10"/>
        <v>0</v>
      </c>
      <c r="DY14" s="269">
        <f t="shared" si="11"/>
        <v>0</v>
      </c>
      <c r="DZ14" s="160">
        <f>IFERROR(IF(DS14&lt;=0,0,1),0)</f>
        <v>0</v>
      </c>
      <c r="EA14" s="160">
        <f t="shared" ref="EA14:EA16" si="61">IFERROR(IF(DT14&lt;=0,0,1),0)</f>
        <v>0</v>
      </c>
      <c r="EB14" s="160">
        <f>PRODUCT(DV14:EA14)</f>
        <v>0</v>
      </c>
      <c r="EC14" s="161">
        <f t="shared" ref="EC14:EC16" si="62">ROUND(DT14,0)</f>
        <v>0</v>
      </c>
      <c r="ED14" s="162">
        <f t="shared" ref="ED14:ED16" si="63">DT14-EC14</f>
        <v>0</v>
      </c>
      <c r="EE14" s="151"/>
      <c r="EF14" s="151"/>
      <c r="EG14" s="388"/>
      <c r="EH14" s="389"/>
      <c r="EI14" s="390"/>
      <c r="EJ14" s="391"/>
      <c r="EK14" s="392"/>
      <c r="EL14" s="393"/>
      <c r="EM14" s="405"/>
      <c r="EN14" s="269">
        <f t="shared" si="12"/>
        <v>0</v>
      </c>
      <c r="EO14" s="269">
        <f t="shared" si="13"/>
        <v>0</v>
      </c>
      <c r="EP14" s="269">
        <f t="shared" si="14"/>
        <v>0</v>
      </c>
      <c r="EQ14" s="269">
        <f t="shared" si="15"/>
        <v>0</v>
      </c>
      <c r="ER14" s="160">
        <f>IFERROR(IF(EK14&lt;=0,0,1),0)</f>
        <v>0</v>
      </c>
      <c r="ES14" s="160">
        <f t="shared" ref="ES14:ES16" si="64">IFERROR(IF(EL14&lt;=0,0,1),0)</f>
        <v>0</v>
      </c>
      <c r="ET14" s="160">
        <f>PRODUCT(EN14:ES14)</f>
        <v>0</v>
      </c>
      <c r="EU14" s="161">
        <f t="shared" ref="EU14:EU16" si="65">ROUND(EL14,0)</f>
        <v>0</v>
      </c>
      <c r="EV14" s="162">
        <f t="shared" ref="EV14:EV16" si="66">EL14-EU14</f>
        <v>0</v>
      </c>
      <c r="EW14" s="151"/>
      <c r="EX14" s="151"/>
      <c r="EY14" s="272"/>
      <c r="EZ14" s="276"/>
      <c r="FA14" s="278"/>
      <c r="FB14" s="274"/>
      <c r="FC14" s="275"/>
      <c r="FD14" s="263"/>
      <c r="FE14" s="263"/>
      <c r="FF14" s="269">
        <f>IFERROR(IF(EXACT(VLOOKUP(EZ14,OFERTA_0,1,FALSE),EZ14),1,0),0)</f>
        <v>0</v>
      </c>
      <c r="FG14" s="168">
        <f>IFERROR(IF(EXACT(VLOOKUP(EZ14,OFERTA_0,2,FALSE),FA14),1,0),0)</f>
        <v>0</v>
      </c>
      <c r="FH14" s="168">
        <f>IFERROR(IF(EXACT(VLOOKUP(EZ14,OFERTA_0,3,FALSE),FB14),1,0),0)</f>
        <v>0</v>
      </c>
      <c r="FI14" s="168">
        <f>IFERROR(IF(EXACT(VLOOKUP(EZ14,OFERTA_0,4,FALSE),FC14),1,0),0)</f>
        <v>0</v>
      </c>
      <c r="FJ14" s="168">
        <f t="shared" ref="FJ14:FK14" si="67">IFERROR(IF(FD14&lt;=0,0,1),0)</f>
        <v>0</v>
      </c>
      <c r="FK14" s="168">
        <f t="shared" si="67"/>
        <v>0</v>
      </c>
      <c r="FL14" s="168">
        <f t="shared" si="17"/>
        <v>0</v>
      </c>
      <c r="FM14" s="161">
        <f t="shared" si="18"/>
        <v>0</v>
      </c>
      <c r="FN14" s="162">
        <f t="shared" si="19"/>
        <v>0</v>
      </c>
      <c r="FO14" s="151"/>
      <c r="FP14" s="151"/>
      <c r="FQ14" s="281"/>
      <c r="FR14" s="281"/>
      <c r="FS14" s="278"/>
      <c r="FT14" s="286"/>
      <c r="FU14" s="287"/>
      <c r="FV14" s="288"/>
      <c r="FW14" s="288"/>
      <c r="FX14" s="269">
        <f>IFERROR(IF(EXACT(VLOOKUP(FR14,OFERTA_0,1,FALSE),FR14),1,0),0)</f>
        <v>0</v>
      </c>
      <c r="FY14" s="168">
        <f>IFERROR(IF(EXACT(VLOOKUP(FR14,OFERTA_0,2,FALSE),FS14),1,0),0)</f>
        <v>0</v>
      </c>
      <c r="FZ14" s="168">
        <f>IFERROR(IF(EXACT(VLOOKUP(FR14,OFERTA_0,3,FALSE),FT14),1,0),0)</f>
        <v>0</v>
      </c>
      <c r="GA14" s="168">
        <f>IFERROR(IF(EXACT(VLOOKUP(FR14,OFERTA_0,4,FALSE),FU14),1,0),0)</f>
        <v>0</v>
      </c>
      <c r="GB14" s="168">
        <f t="shared" ref="GB14:GC14" si="68">IFERROR(IF(FV14&lt;=0,0,1),0)</f>
        <v>0</v>
      </c>
      <c r="GC14" s="168">
        <f t="shared" si="68"/>
        <v>0</v>
      </c>
      <c r="GD14" s="168">
        <f t="shared" si="21"/>
        <v>0</v>
      </c>
      <c r="GE14" s="161">
        <f t="shared" si="22"/>
        <v>0</v>
      </c>
      <c r="GF14" s="162">
        <f t="shared" si="23"/>
        <v>0</v>
      </c>
      <c r="GG14" s="151"/>
      <c r="GH14" s="151"/>
      <c r="GI14" s="292"/>
      <c r="GJ14" s="300"/>
      <c r="GK14" s="295"/>
      <c r="GL14" s="296"/>
      <c r="GM14" s="297"/>
      <c r="GN14" s="298"/>
      <c r="GO14" s="298"/>
      <c r="GP14" s="269">
        <f>IFERROR(IF(EXACT(VLOOKUP(GJ14,OFERTA_0,1,FALSE),GJ14),1,0),0)</f>
        <v>0</v>
      </c>
      <c r="GQ14" s="168">
        <f>IFERROR(IF(EXACT(VLOOKUP(GJ14,OFERTA_0,2,FALSE),GK14),1,0),0)</f>
        <v>0</v>
      </c>
      <c r="GR14" s="168">
        <f>IFERROR(IF(EXACT(VLOOKUP(GJ14,OFERTA_0,3,FALSE),GL14),1,0),0)</f>
        <v>0</v>
      </c>
      <c r="GS14" s="168">
        <f>IFERROR(IF(EXACT(VLOOKUP(GJ14,OFERTA_0,4,FALSE),GM14),1,0),0)</f>
        <v>0</v>
      </c>
      <c r="GT14" s="168">
        <f t="shared" ref="GT14:GU14" si="69">IFERROR(IF(GN14&lt;=0,0,1),0)</f>
        <v>0</v>
      </c>
      <c r="GU14" s="168">
        <f t="shared" si="69"/>
        <v>0</v>
      </c>
      <c r="GV14" s="168">
        <f t="shared" si="25"/>
        <v>0</v>
      </c>
      <c r="GW14" s="161">
        <f t="shared" si="26"/>
        <v>0</v>
      </c>
      <c r="GX14" s="162">
        <f t="shared" si="27"/>
        <v>0</v>
      </c>
    </row>
    <row r="15" spans="1:206" ht="154">
      <c r="A15" s="151">
        <v>6</v>
      </c>
      <c r="B15" s="574" t="s">
        <v>295</v>
      </c>
      <c r="C15" s="538" t="s">
        <v>232</v>
      </c>
      <c r="D15" s="539" t="s">
        <v>267</v>
      </c>
      <c r="E15" s="540" t="s">
        <v>231</v>
      </c>
      <c r="F15" s="541">
        <v>1</v>
      </c>
      <c r="G15" s="542"/>
      <c r="H15" s="537">
        <f>G15*F15</f>
        <v>0</v>
      </c>
      <c r="I15" s="159"/>
      <c r="J15" s="151"/>
      <c r="K15" s="574" t="s">
        <v>295</v>
      </c>
      <c r="L15" s="538" t="s">
        <v>232</v>
      </c>
      <c r="M15" s="539" t="s">
        <v>267</v>
      </c>
      <c r="N15" s="540" t="s">
        <v>231</v>
      </c>
      <c r="O15" s="541">
        <v>1</v>
      </c>
      <c r="P15" s="542">
        <v>3474207.96</v>
      </c>
      <c r="Q15" s="537">
        <f>P15*O15</f>
        <v>3474207.96</v>
      </c>
      <c r="R15" s="160">
        <v>1</v>
      </c>
      <c r="S15" s="160">
        <v>1</v>
      </c>
      <c r="T15" s="160">
        <f>IFERROR(IF(EXACT(VLOOKUP(K15,OFERTA_1,4,FALSE),N15),1,0),0)</f>
        <v>1</v>
      </c>
      <c r="U15" s="160">
        <f>IFERROR(IF(EXACT(VLOOKUP(K15,OFERTA_1,5,FALSE),O15),1,0),0)</f>
        <v>1</v>
      </c>
      <c r="V15" s="160">
        <f t="shared" ref="V15:V29" si="70">IFERROR(IF(P15&lt;=0,0,1),0)</f>
        <v>1</v>
      </c>
      <c r="W15" s="160">
        <f t="shared" ref="W15:W29" si="71">IFERROR(IF(Q15&lt;=0,0,1),0)</f>
        <v>1</v>
      </c>
      <c r="X15" s="160">
        <f t="shared" ref="X15:X29" si="72">PRODUCT(R15:W15)</f>
        <v>1</v>
      </c>
      <c r="Y15" s="161">
        <f t="shared" ref="Y15:Y18" si="73">ROUND(P15,0)</f>
        <v>3474208</v>
      </c>
      <c r="Z15" s="162">
        <f t="shared" ref="Z15:Z18" si="74">P15-Y15</f>
        <v>-4.0000000037252903E-2</v>
      </c>
      <c r="AA15" s="159"/>
      <c r="AB15" s="159"/>
      <c r="AC15" s="491"/>
      <c r="AD15" s="492"/>
      <c r="AE15" s="493"/>
      <c r="AF15" s="493"/>
      <c r="AG15" s="490"/>
      <c r="AH15" s="490"/>
      <c r="AI15" s="510"/>
      <c r="AJ15" s="160">
        <f t="shared" ref="AJ15:AJ78" si="75">IFERROR(IF(EXACT(VLOOKUP(AC15,OFERTA_1,1,FALSE),AC15),1,0),0)</f>
        <v>0</v>
      </c>
      <c r="AK15" s="160">
        <f t="shared" ref="AK15:AK78" si="76">IFERROR(IF(EXACT(VLOOKUP(AC15,OFERTA_1,2,FALSE),AD15),1,0),0)</f>
        <v>0</v>
      </c>
      <c r="AL15" s="160">
        <f t="shared" ref="AL15:AL78" si="77">IFERROR(IF(EXACT(VLOOKUP(AC15,OFERTA_1,3,FALSE),AE15),1,0),0)</f>
        <v>0</v>
      </c>
      <c r="AM15" s="160">
        <f t="shared" ref="AM15:AM78" si="78">IFERROR(IF(EXACT(VLOOKUP(AC15,OFERTA_1,4,FALSE),AF15),1,0),0)</f>
        <v>0</v>
      </c>
      <c r="AN15" s="160">
        <f t="shared" ref="AN15:AN78" si="79">IFERROR(IF(AG15&lt;=0,0,1),0)</f>
        <v>0</v>
      </c>
      <c r="AO15" s="160">
        <f t="shared" ref="AO15:AO78" si="80">IFERROR(IF(AH15&lt;=0,0,1),0)</f>
        <v>0</v>
      </c>
      <c r="AP15" s="160">
        <f t="shared" ref="AP15:AP78" si="81">PRODUCT(AJ15:AO15)</f>
        <v>0</v>
      </c>
      <c r="AQ15" s="161">
        <f t="shared" ref="AQ15:AQ19" si="82">ROUND(AH15,0)</f>
        <v>0</v>
      </c>
      <c r="AR15" s="162">
        <f t="shared" si="37"/>
        <v>0</v>
      </c>
      <c r="AS15" s="151"/>
      <c r="AT15" s="151"/>
      <c r="AU15" s="491"/>
      <c r="AV15" s="492"/>
      <c r="AW15" s="493"/>
      <c r="AX15" s="493"/>
      <c r="AY15" s="490"/>
      <c r="AZ15" s="490"/>
      <c r="BA15" s="510"/>
      <c r="BB15" s="160">
        <f t="shared" si="38"/>
        <v>0</v>
      </c>
      <c r="BC15" s="160">
        <f t="shared" si="39"/>
        <v>0</v>
      </c>
      <c r="BD15" s="160">
        <f t="shared" si="40"/>
        <v>0</v>
      </c>
      <c r="BE15" s="160">
        <f t="shared" si="41"/>
        <v>0</v>
      </c>
      <c r="BF15" s="160">
        <f t="shared" si="42"/>
        <v>0</v>
      </c>
      <c r="BG15" s="160">
        <f t="shared" si="43"/>
        <v>0</v>
      </c>
      <c r="BH15" s="160">
        <f t="shared" si="44"/>
        <v>0</v>
      </c>
      <c r="BI15" s="161">
        <f t="shared" ref="BI15:BI19" si="83">ROUND(AZ15,0)</f>
        <v>0</v>
      </c>
      <c r="BJ15" s="162">
        <f t="shared" si="45"/>
        <v>0</v>
      </c>
      <c r="BK15" s="151"/>
      <c r="BL15" s="151"/>
      <c r="BM15" s="491"/>
      <c r="BN15" s="492"/>
      <c r="BO15" s="493"/>
      <c r="BP15" s="493"/>
      <c r="BQ15" s="490"/>
      <c r="BR15" s="490"/>
      <c r="BS15" s="510"/>
      <c r="BT15" s="160">
        <f t="shared" si="46"/>
        <v>0</v>
      </c>
      <c r="BU15" s="160">
        <f t="shared" si="47"/>
        <v>0</v>
      </c>
      <c r="BV15" s="160">
        <f t="shared" si="48"/>
        <v>0</v>
      </c>
      <c r="BW15" s="160">
        <f t="shared" si="49"/>
        <v>0</v>
      </c>
      <c r="BX15" s="160">
        <f t="shared" si="50"/>
        <v>0</v>
      </c>
      <c r="BY15" s="160">
        <f t="shared" si="51"/>
        <v>0</v>
      </c>
      <c r="BZ15" s="160">
        <f t="shared" si="52"/>
        <v>0</v>
      </c>
      <c r="CA15" s="161">
        <f t="shared" ref="CA15:CA19" si="84">ROUND(BR15,0)</f>
        <v>0</v>
      </c>
      <c r="CB15" s="162">
        <f t="shared" si="53"/>
        <v>0</v>
      </c>
      <c r="CC15" s="151"/>
      <c r="CD15" s="151"/>
      <c r="CE15" s="388"/>
      <c r="CF15" s="389"/>
      <c r="CG15" s="390"/>
      <c r="CH15" s="391"/>
      <c r="CI15" s="419"/>
      <c r="CJ15" s="393"/>
      <c r="CK15" s="430"/>
      <c r="CL15" s="269">
        <f t="shared" si="0"/>
        <v>0</v>
      </c>
      <c r="CM15" s="269">
        <f t="shared" si="1"/>
        <v>0</v>
      </c>
      <c r="CN15" s="269">
        <f t="shared" si="2"/>
        <v>0</v>
      </c>
      <c r="CO15" s="269">
        <f t="shared" si="3"/>
        <v>0</v>
      </c>
      <c r="CP15" s="160">
        <f t="shared" ref="CP15:CP16" si="85">IFERROR(IF(CI15&lt;=0,0,1),0)</f>
        <v>0</v>
      </c>
      <c r="CQ15" s="160">
        <f t="shared" si="54"/>
        <v>0</v>
      </c>
      <c r="CR15" s="160">
        <f t="shared" si="55"/>
        <v>0</v>
      </c>
      <c r="CS15" s="161">
        <f t="shared" si="56"/>
        <v>0</v>
      </c>
      <c r="CT15" s="162">
        <f t="shared" si="57"/>
        <v>0</v>
      </c>
      <c r="CU15" s="151"/>
      <c r="CV15" s="151"/>
      <c r="CW15" s="388"/>
      <c r="CX15" s="389"/>
      <c r="CY15" s="390"/>
      <c r="CZ15" s="391"/>
      <c r="DA15" s="392"/>
      <c r="DB15" s="393"/>
      <c r="DC15" s="405"/>
      <c r="DD15" s="269">
        <f t="shared" si="4"/>
        <v>0</v>
      </c>
      <c r="DE15" s="269">
        <f t="shared" si="5"/>
        <v>0</v>
      </c>
      <c r="DF15" s="269">
        <f t="shared" si="6"/>
        <v>0</v>
      </c>
      <c r="DG15" s="269">
        <f t="shared" si="7"/>
        <v>0</v>
      </c>
      <c r="DH15" s="160">
        <f t="shared" ref="DH15:DH16" si="86">IFERROR(IF(DA15&lt;=0,0,1),0)</f>
        <v>0</v>
      </c>
      <c r="DI15" s="160">
        <f t="shared" si="58"/>
        <v>0</v>
      </c>
      <c r="DJ15" s="160">
        <f t="shared" ref="DJ15:DJ16" si="87">PRODUCT(DD15:DI15)</f>
        <v>0</v>
      </c>
      <c r="DK15" s="161">
        <f t="shared" si="59"/>
        <v>0</v>
      </c>
      <c r="DL15" s="162">
        <f t="shared" si="60"/>
        <v>0</v>
      </c>
      <c r="DM15" s="151"/>
      <c r="DN15" s="151"/>
      <c r="DO15" s="388"/>
      <c r="DP15" s="389"/>
      <c r="DQ15" s="390"/>
      <c r="DR15" s="391"/>
      <c r="DS15" s="392"/>
      <c r="DT15" s="393"/>
      <c r="DU15" s="405"/>
      <c r="DV15" s="269">
        <f t="shared" si="8"/>
        <v>0</v>
      </c>
      <c r="DW15" s="269">
        <f t="shared" si="9"/>
        <v>0</v>
      </c>
      <c r="DX15" s="269">
        <f t="shared" si="10"/>
        <v>0</v>
      </c>
      <c r="DY15" s="269">
        <f t="shared" si="11"/>
        <v>0</v>
      </c>
      <c r="DZ15" s="160">
        <f t="shared" ref="DZ15:DZ16" si="88">IFERROR(IF(DS15&lt;=0,0,1),0)</f>
        <v>0</v>
      </c>
      <c r="EA15" s="160">
        <f t="shared" si="61"/>
        <v>0</v>
      </c>
      <c r="EB15" s="160">
        <f t="shared" ref="EB15:EB16" si="89">PRODUCT(DV15:EA15)</f>
        <v>0</v>
      </c>
      <c r="EC15" s="161">
        <f t="shared" si="62"/>
        <v>0</v>
      </c>
      <c r="ED15" s="162">
        <f t="shared" si="63"/>
        <v>0</v>
      </c>
      <c r="EE15" s="151"/>
      <c r="EF15" s="151"/>
      <c r="EG15" s="388"/>
      <c r="EH15" s="389"/>
      <c r="EI15" s="390"/>
      <c r="EJ15" s="391"/>
      <c r="EK15" s="392"/>
      <c r="EL15" s="393"/>
      <c r="EM15" s="405"/>
      <c r="EN15" s="269">
        <f t="shared" si="12"/>
        <v>0</v>
      </c>
      <c r="EO15" s="269">
        <f t="shared" si="13"/>
        <v>0</v>
      </c>
      <c r="EP15" s="269">
        <f t="shared" si="14"/>
        <v>0</v>
      </c>
      <c r="EQ15" s="269">
        <f t="shared" si="15"/>
        <v>0</v>
      </c>
      <c r="ER15" s="160">
        <f t="shared" ref="ER15:ER16" si="90">IFERROR(IF(EK15&lt;=0,0,1),0)</f>
        <v>0</v>
      </c>
      <c r="ES15" s="160">
        <f t="shared" si="64"/>
        <v>0</v>
      </c>
      <c r="ET15" s="160">
        <f t="shared" ref="ET15:ET16" si="91">PRODUCT(EN15:ES15)</f>
        <v>0</v>
      </c>
      <c r="EU15" s="161">
        <f t="shared" si="65"/>
        <v>0</v>
      </c>
      <c r="EV15" s="162">
        <f t="shared" si="66"/>
        <v>0</v>
      </c>
      <c r="EW15" s="151"/>
      <c r="EX15" s="151"/>
      <c r="EY15" s="272"/>
      <c r="EZ15" s="276"/>
      <c r="FA15" s="278"/>
      <c r="FB15" s="274"/>
      <c r="FC15" s="275"/>
      <c r="FD15" s="280"/>
      <c r="FE15" s="263"/>
      <c r="FF15" s="269">
        <f>IFERROR(IF(EXACT(VLOOKUP(EZ15,OFERTA_0,1,FALSE),EZ15),1,0),0)</f>
        <v>0</v>
      </c>
      <c r="FG15" s="168">
        <f>IFERROR(IF(EXACT(VLOOKUP(EZ15,OFERTA_0,2,FALSE),FA15),1,0),0)</f>
        <v>0</v>
      </c>
      <c r="FH15" s="168">
        <f>IFERROR(IF(EXACT(VLOOKUP(EZ15,OFERTA_0,3,FALSE),FB15),1,0),0)</f>
        <v>0</v>
      </c>
      <c r="FI15" s="168">
        <f>IFERROR(IF(EXACT(VLOOKUP(EZ15,OFERTA_0,4,FALSE),FC15),1,0),0)</f>
        <v>0</v>
      </c>
      <c r="FJ15" s="168">
        <f t="shared" ref="FJ15:FK15" si="92">IFERROR(IF(FD15&lt;=0,0,1),0)</f>
        <v>0</v>
      </c>
      <c r="FK15" s="168">
        <f t="shared" si="92"/>
        <v>0</v>
      </c>
      <c r="FL15" s="168">
        <f t="shared" si="17"/>
        <v>0</v>
      </c>
      <c r="FM15" s="161">
        <f t="shared" si="18"/>
        <v>0</v>
      </c>
      <c r="FN15" s="162">
        <f t="shared" si="19"/>
        <v>0</v>
      </c>
      <c r="FO15" s="151"/>
      <c r="FP15" s="151"/>
      <c r="FQ15" s="281"/>
      <c r="FR15" s="281"/>
      <c r="FS15" s="278"/>
      <c r="FT15" s="286"/>
      <c r="FU15" s="287"/>
      <c r="FV15" s="288"/>
      <c r="FW15" s="288"/>
      <c r="FX15" s="269">
        <f>IFERROR(IF(EXACT(VLOOKUP(FR15,OFERTA_0,1,FALSE),FR15),1,0),0)</f>
        <v>0</v>
      </c>
      <c r="FY15" s="168">
        <f>IFERROR(IF(EXACT(VLOOKUP(FR15,OFERTA_0,2,FALSE),FS15),1,0),0)</f>
        <v>0</v>
      </c>
      <c r="FZ15" s="168">
        <f>IFERROR(IF(EXACT(VLOOKUP(FR15,OFERTA_0,3,FALSE),FT15),1,0),0)</f>
        <v>0</v>
      </c>
      <c r="GA15" s="168">
        <f>IFERROR(IF(EXACT(VLOOKUP(FR15,OFERTA_0,4,FALSE),FU15),1,0),0)</f>
        <v>0</v>
      </c>
      <c r="GB15" s="168">
        <f t="shared" ref="GB15:GC15" si="93">IFERROR(IF(FV15&lt;=0,0,1),0)</f>
        <v>0</v>
      </c>
      <c r="GC15" s="168">
        <f t="shared" si="93"/>
        <v>0</v>
      </c>
      <c r="GD15" s="168">
        <f t="shared" si="21"/>
        <v>0</v>
      </c>
      <c r="GE15" s="161">
        <f t="shared" si="22"/>
        <v>0</v>
      </c>
      <c r="GF15" s="162">
        <f t="shared" si="23"/>
        <v>0</v>
      </c>
      <c r="GG15" s="151"/>
      <c r="GH15" s="151"/>
      <c r="GI15" s="292"/>
      <c r="GJ15" s="300"/>
      <c r="GK15" s="295"/>
      <c r="GL15" s="296"/>
      <c r="GM15" s="297"/>
      <c r="GN15" s="298"/>
      <c r="GO15" s="298"/>
      <c r="GP15" s="269">
        <f>IFERROR(IF(EXACT(VLOOKUP(GJ15,OFERTA_0,1,FALSE),GJ15),1,0),0)</f>
        <v>0</v>
      </c>
      <c r="GQ15" s="168">
        <f>IFERROR(IF(EXACT(VLOOKUP(GJ15,OFERTA_0,2,FALSE),GK15),1,0),0)</f>
        <v>0</v>
      </c>
      <c r="GR15" s="168">
        <f>IFERROR(IF(EXACT(VLOOKUP(GJ15,OFERTA_0,3,FALSE),GL15),1,0),0)</f>
        <v>0</v>
      </c>
      <c r="GS15" s="168">
        <f>IFERROR(IF(EXACT(VLOOKUP(GJ15,OFERTA_0,4,FALSE),GM15),1,0),0)</f>
        <v>0</v>
      </c>
      <c r="GT15" s="168">
        <f t="shared" ref="GT15:GU15" si="94">IFERROR(IF(GN15&lt;=0,0,1),0)</f>
        <v>0</v>
      </c>
      <c r="GU15" s="168">
        <f t="shared" si="94"/>
        <v>0</v>
      </c>
      <c r="GV15" s="168">
        <f t="shared" si="25"/>
        <v>0</v>
      </c>
      <c r="GW15" s="161">
        <f t="shared" si="26"/>
        <v>0</v>
      </c>
      <c r="GX15" s="162">
        <f t="shared" si="27"/>
        <v>0</v>
      </c>
    </row>
    <row r="16" spans="1:206" ht="16">
      <c r="A16" s="151">
        <v>7</v>
      </c>
      <c r="B16" s="574"/>
      <c r="C16" s="526" t="s">
        <v>268</v>
      </c>
      <c r="D16" s="527" t="s">
        <v>269</v>
      </c>
      <c r="E16" s="528"/>
      <c r="F16" s="529"/>
      <c r="G16" s="530"/>
      <c r="H16" s="531"/>
      <c r="I16" s="159"/>
      <c r="J16" s="151"/>
      <c r="K16" s="574"/>
      <c r="L16" s="526" t="s">
        <v>268</v>
      </c>
      <c r="M16" s="527" t="s">
        <v>269</v>
      </c>
      <c r="N16" s="528"/>
      <c r="O16" s="529"/>
      <c r="P16" s="530"/>
      <c r="Q16" s="531"/>
      <c r="R16" s="160"/>
      <c r="S16" s="160"/>
      <c r="T16" s="160"/>
      <c r="U16" s="160"/>
      <c r="V16" s="160"/>
      <c r="W16" s="160"/>
      <c r="X16" s="160"/>
      <c r="Y16" s="161"/>
      <c r="Z16" s="162"/>
      <c r="AA16" s="159"/>
      <c r="AB16" s="159"/>
      <c r="AC16" s="491"/>
      <c r="AD16" s="492"/>
      <c r="AE16" s="493"/>
      <c r="AF16" s="493"/>
      <c r="AG16" s="490"/>
      <c r="AH16" s="490"/>
      <c r="AI16" s="510"/>
      <c r="AJ16" s="160">
        <f t="shared" si="75"/>
        <v>0</v>
      </c>
      <c r="AK16" s="160">
        <f t="shared" si="76"/>
        <v>0</v>
      </c>
      <c r="AL16" s="160">
        <f t="shared" si="77"/>
        <v>0</v>
      </c>
      <c r="AM16" s="160">
        <f t="shared" si="78"/>
        <v>0</v>
      </c>
      <c r="AN16" s="160">
        <f t="shared" si="79"/>
        <v>0</v>
      </c>
      <c r="AO16" s="160">
        <f t="shared" si="80"/>
        <v>0</v>
      </c>
      <c r="AP16" s="160">
        <f t="shared" si="81"/>
        <v>0</v>
      </c>
      <c r="AQ16" s="161">
        <f t="shared" si="82"/>
        <v>0</v>
      </c>
      <c r="AR16" s="162">
        <f t="shared" si="37"/>
        <v>0</v>
      </c>
      <c r="AS16" s="151"/>
      <c r="AT16" s="151"/>
      <c r="AU16" s="491"/>
      <c r="AV16" s="492"/>
      <c r="AW16" s="493"/>
      <c r="AX16" s="493"/>
      <c r="AY16" s="490"/>
      <c r="AZ16" s="490"/>
      <c r="BA16" s="510"/>
      <c r="BB16" s="160">
        <f t="shared" si="38"/>
        <v>0</v>
      </c>
      <c r="BC16" s="160">
        <f t="shared" si="39"/>
        <v>0</v>
      </c>
      <c r="BD16" s="160">
        <f t="shared" si="40"/>
        <v>0</v>
      </c>
      <c r="BE16" s="160">
        <f t="shared" si="41"/>
        <v>0</v>
      </c>
      <c r="BF16" s="160">
        <f t="shared" si="42"/>
        <v>0</v>
      </c>
      <c r="BG16" s="160">
        <f t="shared" si="43"/>
        <v>0</v>
      </c>
      <c r="BH16" s="160">
        <f t="shared" si="44"/>
        <v>0</v>
      </c>
      <c r="BI16" s="161">
        <f t="shared" si="83"/>
        <v>0</v>
      </c>
      <c r="BJ16" s="162">
        <f t="shared" si="45"/>
        <v>0</v>
      </c>
      <c r="BK16" s="151"/>
      <c r="BL16" s="151"/>
      <c r="BM16" s="491"/>
      <c r="BN16" s="492"/>
      <c r="BO16" s="493"/>
      <c r="BP16" s="493"/>
      <c r="BQ16" s="490"/>
      <c r="BR16" s="490"/>
      <c r="BS16" s="510"/>
      <c r="BT16" s="160">
        <f t="shared" si="46"/>
        <v>0</v>
      </c>
      <c r="BU16" s="160">
        <f t="shared" si="47"/>
        <v>0</v>
      </c>
      <c r="BV16" s="160">
        <f t="shared" si="48"/>
        <v>0</v>
      </c>
      <c r="BW16" s="160">
        <f t="shared" si="49"/>
        <v>0</v>
      </c>
      <c r="BX16" s="160">
        <f t="shared" si="50"/>
        <v>0</v>
      </c>
      <c r="BY16" s="160">
        <f t="shared" si="51"/>
        <v>0</v>
      </c>
      <c r="BZ16" s="160">
        <f t="shared" si="52"/>
        <v>0</v>
      </c>
      <c r="CA16" s="161">
        <f t="shared" si="84"/>
        <v>0</v>
      </c>
      <c r="CB16" s="162">
        <f t="shared" si="53"/>
        <v>0</v>
      </c>
      <c r="CC16" s="151"/>
      <c r="CD16" s="151"/>
      <c r="CE16" s="388"/>
      <c r="CF16" s="389"/>
      <c r="CG16" s="390"/>
      <c r="CH16" s="391"/>
      <c r="CI16" s="419"/>
      <c r="CJ16" s="393"/>
      <c r="CK16" s="430"/>
      <c r="CL16" s="269">
        <f t="shared" si="0"/>
        <v>0</v>
      </c>
      <c r="CM16" s="269">
        <f t="shared" si="1"/>
        <v>0</v>
      </c>
      <c r="CN16" s="269">
        <f t="shared" si="2"/>
        <v>0</v>
      </c>
      <c r="CO16" s="269">
        <f t="shared" si="3"/>
        <v>0</v>
      </c>
      <c r="CP16" s="160">
        <f t="shared" si="85"/>
        <v>0</v>
      </c>
      <c r="CQ16" s="160">
        <f t="shared" si="54"/>
        <v>0</v>
      </c>
      <c r="CR16" s="160">
        <f t="shared" si="55"/>
        <v>0</v>
      </c>
      <c r="CS16" s="161">
        <f t="shared" si="56"/>
        <v>0</v>
      </c>
      <c r="CT16" s="162">
        <f t="shared" si="57"/>
        <v>0</v>
      </c>
      <c r="CU16" s="151"/>
      <c r="CV16" s="151"/>
      <c r="CW16" s="388"/>
      <c r="CX16" s="389"/>
      <c r="CY16" s="390"/>
      <c r="CZ16" s="391"/>
      <c r="DA16" s="392"/>
      <c r="DB16" s="393"/>
      <c r="DC16" s="405"/>
      <c r="DD16" s="269">
        <f t="shared" si="4"/>
        <v>0</v>
      </c>
      <c r="DE16" s="269">
        <f t="shared" si="5"/>
        <v>0</v>
      </c>
      <c r="DF16" s="269">
        <f t="shared" si="6"/>
        <v>0</v>
      </c>
      <c r="DG16" s="269">
        <f t="shared" si="7"/>
        <v>0</v>
      </c>
      <c r="DH16" s="160">
        <f t="shared" si="86"/>
        <v>0</v>
      </c>
      <c r="DI16" s="160">
        <f t="shared" si="58"/>
        <v>0</v>
      </c>
      <c r="DJ16" s="160">
        <f t="shared" si="87"/>
        <v>0</v>
      </c>
      <c r="DK16" s="161">
        <f t="shared" si="59"/>
        <v>0</v>
      </c>
      <c r="DL16" s="162">
        <f t="shared" si="60"/>
        <v>0</v>
      </c>
      <c r="DM16" s="151"/>
      <c r="DN16" s="151"/>
      <c r="DO16" s="388"/>
      <c r="DP16" s="389"/>
      <c r="DQ16" s="390"/>
      <c r="DR16" s="391"/>
      <c r="DS16" s="392"/>
      <c r="DT16" s="393"/>
      <c r="DU16" s="405"/>
      <c r="DV16" s="269">
        <f t="shared" si="8"/>
        <v>0</v>
      </c>
      <c r="DW16" s="269">
        <f t="shared" si="9"/>
        <v>0</v>
      </c>
      <c r="DX16" s="269">
        <f t="shared" si="10"/>
        <v>0</v>
      </c>
      <c r="DY16" s="269">
        <f t="shared" si="11"/>
        <v>0</v>
      </c>
      <c r="DZ16" s="160">
        <f t="shared" si="88"/>
        <v>0</v>
      </c>
      <c r="EA16" s="160">
        <f t="shared" si="61"/>
        <v>0</v>
      </c>
      <c r="EB16" s="160">
        <f t="shared" si="89"/>
        <v>0</v>
      </c>
      <c r="EC16" s="161">
        <f t="shared" si="62"/>
        <v>0</v>
      </c>
      <c r="ED16" s="162">
        <f t="shared" si="63"/>
        <v>0</v>
      </c>
      <c r="EE16" s="151"/>
      <c r="EF16" s="151"/>
      <c r="EG16" s="388"/>
      <c r="EH16" s="389"/>
      <c r="EI16" s="390"/>
      <c r="EJ16" s="391"/>
      <c r="EK16" s="392"/>
      <c r="EL16" s="393"/>
      <c r="EM16" s="405"/>
      <c r="EN16" s="269">
        <f t="shared" si="12"/>
        <v>0</v>
      </c>
      <c r="EO16" s="269">
        <f t="shared" si="13"/>
        <v>0</v>
      </c>
      <c r="EP16" s="269">
        <f t="shared" si="14"/>
        <v>0</v>
      </c>
      <c r="EQ16" s="269">
        <f t="shared" si="15"/>
        <v>0</v>
      </c>
      <c r="ER16" s="160">
        <f t="shared" si="90"/>
        <v>0</v>
      </c>
      <c r="ES16" s="160">
        <f t="shared" si="64"/>
        <v>0</v>
      </c>
      <c r="ET16" s="160">
        <f t="shared" si="91"/>
        <v>0</v>
      </c>
      <c r="EU16" s="161">
        <f t="shared" si="65"/>
        <v>0</v>
      </c>
      <c r="EV16" s="162">
        <f t="shared" si="66"/>
        <v>0</v>
      </c>
      <c r="EW16" s="151"/>
      <c r="EX16" s="151"/>
      <c r="EY16" s="272"/>
      <c r="EZ16" s="276"/>
      <c r="FA16" s="278"/>
      <c r="FB16" s="274"/>
      <c r="FC16" s="275"/>
      <c r="FD16" s="280"/>
      <c r="FE16" s="263"/>
      <c r="FF16" s="269">
        <f>IFERROR(IF(EXACT(VLOOKUP(EZ16,OFERTA_0,1,FALSE),EZ16),1,0),0)</f>
        <v>0</v>
      </c>
      <c r="FG16" s="168">
        <f>IFERROR(IF(EXACT(VLOOKUP(EZ16,OFERTA_0,2,FALSE),FA16),1,0),0)</f>
        <v>0</v>
      </c>
      <c r="FH16" s="168">
        <f>IFERROR(IF(EXACT(VLOOKUP(EZ16,OFERTA_0,3,FALSE),FB16),1,0),0)</f>
        <v>0</v>
      </c>
      <c r="FI16" s="168">
        <f>IFERROR(IF(EXACT(VLOOKUP(EZ16,OFERTA_0,4,FALSE),FC16),1,0),0)</f>
        <v>0</v>
      </c>
      <c r="FJ16" s="168">
        <f t="shared" ref="FJ16:FK16" si="95">IFERROR(IF(FD16&lt;=0,0,1),0)</f>
        <v>0</v>
      </c>
      <c r="FK16" s="168">
        <f t="shared" si="95"/>
        <v>0</v>
      </c>
      <c r="FL16" s="168">
        <f t="shared" si="17"/>
        <v>0</v>
      </c>
      <c r="FM16" s="161">
        <f t="shared" si="18"/>
        <v>0</v>
      </c>
      <c r="FN16" s="162">
        <f t="shared" si="19"/>
        <v>0</v>
      </c>
      <c r="FO16" s="151"/>
      <c r="FP16" s="151"/>
      <c r="FQ16" s="281"/>
      <c r="FR16" s="281"/>
      <c r="FS16" s="278"/>
      <c r="FT16" s="286"/>
      <c r="FU16" s="287"/>
      <c r="FV16" s="288"/>
      <c r="FW16" s="288"/>
      <c r="FX16" s="269">
        <f>IFERROR(IF(EXACT(VLOOKUP(FR16,OFERTA_0,1,FALSE),FR16),1,0),0)</f>
        <v>0</v>
      </c>
      <c r="FY16" s="168">
        <f>IFERROR(IF(EXACT(VLOOKUP(FR16,OFERTA_0,2,FALSE),FS16),1,0),0)</f>
        <v>0</v>
      </c>
      <c r="FZ16" s="168">
        <f>IFERROR(IF(EXACT(VLOOKUP(FR16,OFERTA_0,3,FALSE),FT16),1,0),0)</f>
        <v>0</v>
      </c>
      <c r="GA16" s="168">
        <f>IFERROR(IF(EXACT(VLOOKUP(FR16,OFERTA_0,4,FALSE),FU16),1,0),0)</f>
        <v>0</v>
      </c>
      <c r="GB16" s="168">
        <f t="shared" ref="GB16:GC16" si="96">IFERROR(IF(FV16&lt;=0,0,1),0)</f>
        <v>0</v>
      </c>
      <c r="GC16" s="168">
        <f t="shared" si="96"/>
        <v>0</v>
      </c>
      <c r="GD16" s="168">
        <f t="shared" si="21"/>
        <v>0</v>
      </c>
      <c r="GE16" s="161">
        <f t="shared" si="22"/>
        <v>0</v>
      </c>
      <c r="GF16" s="162">
        <f t="shared" si="23"/>
        <v>0</v>
      </c>
      <c r="GG16" s="151"/>
      <c r="GH16" s="151"/>
      <c r="GI16" s="292"/>
      <c r="GJ16" s="300"/>
      <c r="GK16" s="295"/>
      <c r="GL16" s="296"/>
      <c r="GM16" s="297"/>
      <c r="GN16" s="298"/>
      <c r="GO16" s="298"/>
      <c r="GP16" s="269">
        <f>IFERROR(IF(EXACT(VLOOKUP(GJ16,OFERTA_0,1,FALSE),GJ16),1,0),0)</f>
        <v>0</v>
      </c>
      <c r="GQ16" s="168">
        <f>IFERROR(IF(EXACT(VLOOKUP(GJ16,OFERTA_0,2,FALSE),GK16),1,0),0)</f>
        <v>0</v>
      </c>
      <c r="GR16" s="168">
        <f>IFERROR(IF(EXACT(VLOOKUP(GJ16,OFERTA_0,3,FALSE),GL16),1,0),0)</f>
        <v>0</v>
      </c>
      <c r="GS16" s="168">
        <f>IFERROR(IF(EXACT(VLOOKUP(GJ16,OFERTA_0,4,FALSE),GM16),1,0),0)</f>
        <v>0</v>
      </c>
      <c r="GT16" s="168">
        <f t="shared" ref="GT16:GU16" si="97">IFERROR(IF(GN16&lt;=0,0,1),0)</f>
        <v>0</v>
      </c>
      <c r="GU16" s="168">
        <f t="shared" si="97"/>
        <v>0</v>
      </c>
      <c r="GV16" s="168">
        <f t="shared" si="25"/>
        <v>0</v>
      </c>
      <c r="GW16" s="161">
        <f t="shared" si="26"/>
        <v>0</v>
      </c>
      <c r="GX16" s="162">
        <f t="shared" si="27"/>
        <v>0</v>
      </c>
    </row>
    <row r="17" spans="1:206" ht="16">
      <c r="A17" s="151">
        <v>8</v>
      </c>
      <c r="B17" s="574" t="s">
        <v>296</v>
      </c>
      <c r="C17" s="538" t="s">
        <v>233</v>
      </c>
      <c r="D17" s="539" t="s">
        <v>270</v>
      </c>
      <c r="E17" s="540" t="s">
        <v>271</v>
      </c>
      <c r="F17" s="541">
        <v>1</v>
      </c>
      <c r="G17" s="542"/>
      <c r="H17" s="537">
        <f>G17*F17</f>
        <v>0</v>
      </c>
      <c r="I17" s="159"/>
      <c r="J17" s="151"/>
      <c r="K17" s="574" t="s">
        <v>296</v>
      </c>
      <c r="L17" s="538" t="s">
        <v>233</v>
      </c>
      <c r="M17" s="539" t="s">
        <v>270</v>
      </c>
      <c r="N17" s="540" t="s">
        <v>271</v>
      </c>
      <c r="O17" s="541">
        <v>1</v>
      </c>
      <c r="P17" s="542">
        <v>27600</v>
      </c>
      <c r="Q17" s="537">
        <f>P17*O17</f>
        <v>27600</v>
      </c>
      <c r="R17" s="160">
        <v>1</v>
      </c>
      <c r="S17" s="160">
        <v>1</v>
      </c>
      <c r="T17" s="160">
        <f>IFERROR(IF(EXACT(VLOOKUP(K17,OFERTA_1,4,FALSE),N17),1,0),0)</f>
        <v>1</v>
      </c>
      <c r="U17" s="160">
        <f>IFERROR(IF(EXACT(VLOOKUP(K17,OFERTA_1,5,FALSE),O17),1,0),0)</f>
        <v>1</v>
      </c>
      <c r="V17" s="160">
        <f t="shared" si="70"/>
        <v>1</v>
      </c>
      <c r="W17" s="160">
        <f t="shared" si="71"/>
        <v>1</v>
      </c>
      <c r="X17" s="160">
        <f t="shared" si="72"/>
        <v>1</v>
      </c>
      <c r="Y17" s="161">
        <f t="shared" si="73"/>
        <v>27600</v>
      </c>
      <c r="Z17" s="162">
        <f t="shared" si="74"/>
        <v>0</v>
      </c>
      <c r="AA17" s="159"/>
      <c r="AB17" s="159"/>
      <c r="AC17" s="491"/>
      <c r="AD17" s="492"/>
      <c r="AE17" s="493"/>
      <c r="AF17" s="493"/>
      <c r="AG17" s="490"/>
      <c r="AH17" s="490"/>
      <c r="AI17" s="510"/>
      <c r="AJ17" s="160">
        <f t="shared" si="75"/>
        <v>0</v>
      </c>
      <c r="AK17" s="160">
        <f t="shared" si="76"/>
        <v>0</v>
      </c>
      <c r="AL17" s="160">
        <f t="shared" si="77"/>
        <v>0</v>
      </c>
      <c r="AM17" s="160">
        <f t="shared" si="78"/>
        <v>0</v>
      </c>
      <c r="AN17" s="160">
        <f t="shared" si="79"/>
        <v>0</v>
      </c>
      <c r="AO17" s="160">
        <f t="shared" si="80"/>
        <v>0</v>
      </c>
      <c r="AP17" s="160">
        <f t="shared" si="81"/>
        <v>0</v>
      </c>
      <c r="AQ17" s="161">
        <f t="shared" si="82"/>
        <v>0</v>
      </c>
      <c r="AR17" s="162">
        <f t="shared" si="37"/>
        <v>0</v>
      </c>
      <c r="AS17" s="151"/>
      <c r="AT17" s="151"/>
      <c r="AU17" s="491"/>
      <c r="AV17" s="492"/>
      <c r="AW17" s="493"/>
      <c r="AX17" s="493"/>
      <c r="AY17" s="490"/>
      <c r="AZ17" s="490"/>
      <c r="BA17" s="510"/>
      <c r="BB17" s="160">
        <f t="shared" si="38"/>
        <v>0</v>
      </c>
      <c r="BC17" s="160">
        <f t="shared" si="39"/>
        <v>0</v>
      </c>
      <c r="BD17" s="160">
        <f t="shared" si="40"/>
        <v>0</v>
      </c>
      <c r="BE17" s="160">
        <f t="shared" si="41"/>
        <v>0</v>
      </c>
      <c r="BF17" s="160">
        <f t="shared" si="42"/>
        <v>0</v>
      </c>
      <c r="BG17" s="160">
        <f t="shared" si="43"/>
        <v>0</v>
      </c>
      <c r="BH17" s="160">
        <f t="shared" si="44"/>
        <v>0</v>
      </c>
      <c r="BI17" s="161">
        <f t="shared" si="83"/>
        <v>0</v>
      </c>
      <c r="BJ17" s="162">
        <f t="shared" si="45"/>
        <v>0</v>
      </c>
      <c r="BK17" s="151"/>
      <c r="BL17" s="151"/>
      <c r="BM17" s="491"/>
      <c r="BN17" s="492"/>
      <c r="BO17" s="493"/>
      <c r="BP17" s="493"/>
      <c r="BQ17" s="490"/>
      <c r="BR17" s="490"/>
      <c r="BS17" s="510"/>
      <c r="BT17" s="160">
        <f t="shared" si="46"/>
        <v>0</v>
      </c>
      <c r="BU17" s="160">
        <f t="shared" si="47"/>
        <v>0</v>
      </c>
      <c r="BV17" s="160">
        <f t="shared" si="48"/>
        <v>0</v>
      </c>
      <c r="BW17" s="160">
        <f t="shared" si="49"/>
        <v>0</v>
      </c>
      <c r="BX17" s="160">
        <f t="shared" si="50"/>
        <v>0</v>
      </c>
      <c r="BY17" s="160">
        <f t="shared" si="51"/>
        <v>0</v>
      </c>
      <c r="BZ17" s="160">
        <f t="shared" si="52"/>
        <v>0</v>
      </c>
      <c r="CA17" s="161">
        <f t="shared" si="84"/>
        <v>0</v>
      </c>
      <c r="CB17" s="162">
        <f t="shared" si="53"/>
        <v>0</v>
      </c>
      <c r="CC17" s="151"/>
      <c r="CD17" s="151"/>
      <c r="CE17" s="416"/>
      <c r="CF17" s="417"/>
      <c r="CG17" s="384"/>
      <c r="CH17" s="385"/>
      <c r="CI17" s="386"/>
      <c r="CJ17" s="387"/>
      <c r="CK17" s="418"/>
      <c r="CL17" s="269">
        <f t="shared" si="0"/>
        <v>0</v>
      </c>
      <c r="CM17" s="269">
        <f t="shared" si="1"/>
        <v>0</v>
      </c>
      <c r="CN17" s="269">
        <f t="shared" si="2"/>
        <v>0</v>
      </c>
      <c r="CO17" s="269">
        <f t="shared" si="3"/>
        <v>0</v>
      </c>
      <c r="CP17" s="160"/>
      <c r="CQ17" s="160">
        <f>IFERROR(IF(CK17&lt;=0,0,1),0)</f>
        <v>0</v>
      </c>
      <c r="CR17" s="160">
        <f>PRODUCT(CL17:CO17)</f>
        <v>0</v>
      </c>
      <c r="CS17" s="161">
        <f>ROUND(CK17,0)</f>
        <v>0</v>
      </c>
      <c r="CT17" s="162">
        <f>CK17-CS17</f>
        <v>0</v>
      </c>
      <c r="CU17" s="151"/>
      <c r="CV17" s="151"/>
      <c r="CW17" s="382"/>
      <c r="CX17" s="383"/>
      <c r="CY17" s="384"/>
      <c r="CZ17" s="385"/>
      <c r="DA17" s="386"/>
      <c r="DB17" s="387"/>
      <c r="DC17" s="387"/>
      <c r="DD17" s="269">
        <f t="shared" si="4"/>
        <v>0</v>
      </c>
      <c r="DE17" s="269">
        <f t="shared" si="5"/>
        <v>0</v>
      </c>
      <c r="DF17" s="269">
        <f t="shared" si="6"/>
        <v>0</v>
      </c>
      <c r="DG17" s="269">
        <f t="shared" si="7"/>
        <v>0</v>
      </c>
      <c r="DH17" s="160"/>
      <c r="DI17" s="160">
        <f>IFERROR(IF(DC17&lt;=0,0,1),0)</f>
        <v>0</v>
      </c>
      <c r="DJ17" s="160">
        <f>PRODUCT(DD17:DG17)</f>
        <v>0</v>
      </c>
      <c r="DK17" s="161">
        <f>ROUND(DC17,0)</f>
        <v>0</v>
      </c>
      <c r="DL17" s="162">
        <f>DC17-DK17</f>
        <v>0</v>
      </c>
      <c r="DM17" s="151"/>
      <c r="DN17" s="151"/>
      <c r="DO17" s="382"/>
      <c r="DP17" s="383"/>
      <c r="DQ17" s="384"/>
      <c r="DR17" s="385"/>
      <c r="DS17" s="386"/>
      <c r="DT17" s="387"/>
      <c r="DU17" s="387"/>
      <c r="DV17" s="269">
        <f t="shared" si="8"/>
        <v>0</v>
      </c>
      <c r="DW17" s="269">
        <f t="shared" si="9"/>
        <v>0</v>
      </c>
      <c r="DX17" s="269">
        <f t="shared" si="10"/>
        <v>0</v>
      </c>
      <c r="DY17" s="269">
        <f t="shared" si="11"/>
        <v>0</v>
      </c>
      <c r="DZ17" s="160"/>
      <c r="EA17" s="160">
        <f>IFERROR(IF(DU17&lt;=0,0,1),0)</f>
        <v>0</v>
      </c>
      <c r="EB17" s="160">
        <f>PRODUCT(DV17:DY17)</f>
        <v>0</v>
      </c>
      <c r="EC17" s="161">
        <f>ROUND(DU17,0)</f>
        <v>0</v>
      </c>
      <c r="ED17" s="162">
        <f>DU17-EC17</f>
        <v>0</v>
      </c>
      <c r="EE17" s="151"/>
      <c r="EF17" s="151"/>
      <c r="EG17" s="382"/>
      <c r="EH17" s="383"/>
      <c r="EI17" s="384"/>
      <c r="EJ17" s="385"/>
      <c r="EK17" s="386"/>
      <c r="EL17" s="387"/>
      <c r="EM17" s="387"/>
      <c r="EN17" s="269">
        <f t="shared" si="12"/>
        <v>0</v>
      </c>
      <c r="EO17" s="269">
        <f t="shared" si="13"/>
        <v>0</v>
      </c>
      <c r="EP17" s="269">
        <f t="shared" si="14"/>
        <v>0</v>
      </c>
      <c r="EQ17" s="269">
        <f t="shared" si="15"/>
        <v>0</v>
      </c>
      <c r="ER17" s="160"/>
      <c r="ES17" s="160">
        <f>IFERROR(IF(EM17&lt;=0,0,1),0)</f>
        <v>0</v>
      </c>
      <c r="ET17" s="160">
        <f>PRODUCT(EN17:EQ17)</f>
        <v>0</v>
      </c>
      <c r="EU17" s="161">
        <f>ROUND(EM17,0)</f>
        <v>0</v>
      </c>
      <c r="EV17" s="162">
        <f>EM17-EU17</f>
        <v>0</v>
      </c>
      <c r="EW17" s="151"/>
      <c r="EX17" s="151"/>
      <c r="EY17" s="272"/>
      <c r="EZ17" s="276"/>
      <c r="FA17" s="278"/>
      <c r="FB17" s="274"/>
      <c r="FC17" s="275"/>
      <c r="FD17" s="280"/>
      <c r="FE17" s="263"/>
      <c r="FF17" s="269">
        <f>IFERROR(IF(EXACT(VLOOKUP(EZ17,OFERTA_0,1,FALSE),EZ17),1,0),0)</f>
        <v>0</v>
      </c>
      <c r="FG17" s="168">
        <f>IFERROR(IF(EXACT(VLOOKUP(EZ17,OFERTA_0,2,FALSE),FA17),1,0),0)</f>
        <v>0</v>
      </c>
      <c r="FH17" s="168">
        <f>IFERROR(IF(EXACT(VLOOKUP(EZ17,OFERTA_0,3,FALSE),FB17),1,0),0)</f>
        <v>0</v>
      </c>
      <c r="FI17" s="168">
        <f>IFERROR(IF(EXACT(VLOOKUP(EZ17,OFERTA_0,4,FALSE),FC17),1,0),0)</f>
        <v>0</v>
      </c>
      <c r="FJ17" s="168">
        <f t="shared" ref="FJ17:FK17" si="98">IFERROR(IF(FD17&lt;=0,0,1),0)</f>
        <v>0</v>
      </c>
      <c r="FK17" s="168">
        <f t="shared" si="98"/>
        <v>0</v>
      </c>
      <c r="FL17" s="168">
        <f t="shared" si="17"/>
        <v>0</v>
      </c>
      <c r="FM17" s="161">
        <f t="shared" si="18"/>
        <v>0</v>
      </c>
      <c r="FN17" s="162">
        <f t="shared" si="19"/>
        <v>0</v>
      </c>
      <c r="FO17" s="151"/>
      <c r="FP17" s="151"/>
      <c r="FQ17" s="281"/>
      <c r="FR17" s="281"/>
      <c r="FS17" s="278"/>
      <c r="FT17" s="286"/>
      <c r="FU17" s="287"/>
      <c r="FV17" s="288"/>
      <c r="FW17" s="288"/>
      <c r="FX17" s="269">
        <f>IFERROR(IF(EXACT(VLOOKUP(FR17,OFERTA_0,1,FALSE),FR17),1,0),0)</f>
        <v>0</v>
      </c>
      <c r="FY17" s="168">
        <f>IFERROR(IF(EXACT(VLOOKUP(FR17,OFERTA_0,2,FALSE),FS17),1,0),0)</f>
        <v>0</v>
      </c>
      <c r="FZ17" s="168">
        <f>IFERROR(IF(EXACT(VLOOKUP(FR17,OFERTA_0,3,FALSE),FT17),1,0),0)</f>
        <v>0</v>
      </c>
      <c r="GA17" s="168">
        <f>IFERROR(IF(EXACT(VLOOKUP(FR17,OFERTA_0,4,FALSE),FU17),1,0),0)</f>
        <v>0</v>
      </c>
      <c r="GB17" s="168">
        <f t="shared" ref="GB17:GC17" si="99">IFERROR(IF(FV17&lt;=0,0,1),0)</f>
        <v>0</v>
      </c>
      <c r="GC17" s="168">
        <f t="shared" si="99"/>
        <v>0</v>
      </c>
      <c r="GD17" s="168">
        <f t="shared" si="21"/>
        <v>0</v>
      </c>
      <c r="GE17" s="161">
        <f t="shared" si="22"/>
        <v>0</v>
      </c>
      <c r="GF17" s="162">
        <f t="shared" si="23"/>
        <v>0</v>
      </c>
      <c r="GG17" s="151"/>
      <c r="GH17" s="151"/>
      <c r="GI17" s="292"/>
      <c r="GJ17" s="300"/>
      <c r="GK17" s="295"/>
      <c r="GL17" s="296"/>
      <c r="GM17" s="297"/>
      <c r="GN17" s="301"/>
      <c r="GO17" s="298"/>
      <c r="GP17" s="269">
        <f>IFERROR(IF(EXACT(VLOOKUP(GJ17,OFERTA_0,1,FALSE),GJ17),1,0),0)</f>
        <v>0</v>
      </c>
      <c r="GQ17" s="168">
        <f>IFERROR(IF(EXACT(VLOOKUP(GJ17,OFERTA_0,2,FALSE),GK17),1,0),0)</f>
        <v>0</v>
      </c>
      <c r="GR17" s="168">
        <f>IFERROR(IF(EXACT(VLOOKUP(GJ17,OFERTA_0,3,FALSE),GL17),1,0),0)</f>
        <v>0</v>
      </c>
      <c r="GS17" s="168">
        <f>IFERROR(IF(EXACT(VLOOKUP(GJ17,OFERTA_0,4,FALSE),GM17),1,0),0)</f>
        <v>0</v>
      </c>
      <c r="GT17" s="168">
        <f t="shared" ref="GT17:GU17" si="100">IFERROR(IF(GN17&lt;=0,0,1),0)</f>
        <v>0</v>
      </c>
      <c r="GU17" s="168">
        <f t="shared" si="100"/>
        <v>0</v>
      </c>
      <c r="GV17" s="168">
        <f t="shared" si="25"/>
        <v>0</v>
      </c>
      <c r="GW17" s="161">
        <f t="shared" si="26"/>
        <v>0</v>
      </c>
      <c r="GX17" s="162">
        <f t="shared" si="27"/>
        <v>0</v>
      </c>
    </row>
    <row r="18" spans="1:206" ht="70">
      <c r="A18" s="151">
        <v>9</v>
      </c>
      <c r="B18" s="575" t="s">
        <v>295</v>
      </c>
      <c r="C18" s="532" t="s">
        <v>234</v>
      </c>
      <c r="D18" s="533" t="s">
        <v>272</v>
      </c>
      <c r="E18" s="534" t="s">
        <v>231</v>
      </c>
      <c r="F18" s="535">
        <v>1</v>
      </c>
      <c r="G18" s="536"/>
      <c r="H18" s="537">
        <f>G18*F18</f>
        <v>0</v>
      </c>
      <c r="I18" s="159"/>
      <c r="J18" s="151"/>
      <c r="K18" s="575" t="s">
        <v>295</v>
      </c>
      <c r="L18" s="532" t="s">
        <v>234</v>
      </c>
      <c r="M18" s="533" t="s">
        <v>272</v>
      </c>
      <c r="N18" s="534" t="s">
        <v>231</v>
      </c>
      <c r="O18" s="535">
        <v>1</v>
      </c>
      <c r="P18" s="536">
        <v>69000</v>
      </c>
      <c r="Q18" s="537">
        <f>P18*O18</f>
        <v>69000</v>
      </c>
      <c r="R18" s="160">
        <v>1</v>
      </c>
      <c r="S18" s="160">
        <v>1</v>
      </c>
      <c r="T18" s="160">
        <f>IFERROR(IF(EXACT(VLOOKUP(K18,OFERTA_1,4,FALSE),N18),1,0),0)</f>
        <v>1</v>
      </c>
      <c r="U18" s="160">
        <f>IFERROR(IF(EXACT(VLOOKUP(K18,OFERTA_1,5,FALSE),O18),1,0),0)</f>
        <v>1</v>
      </c>
      <c r="V18" s="160">
        <f t="shared" si="70"/>
        <v>1</v>
      </c>
      <c r="W18" s="160">
        <f t="shared" si="71"/>
        <v>1</v>
      </c>
      <c r="X18" s="160">
        <f t="shared" si="72"/>
        <v>1</v>
      </c>
      <c r="Y18" s="161">
        <f t="shared" si="73"/>
        <v>69000</v>
      </c>
      <c r="Z18" s="162">
        <f t="shared" si="74"/>
        <v>0</v>
      </c>
      <c r="AA18" s="159"/>
      <c r="AB18" s="159"/>
      <c r="AC18" s="491"/>
      <c r="AD18" s="492"/>
      <c r="AE18" s="493"/>
      <c r="AF18" s="493"/>
      <c r="AG18" s="490"/>
      <c r="AH18" s="490"/>
      <c r="AI18" s="510"/>
      <c r="AJ18" s="160">
        <f t="shared" si="75"/>
        <v>0</v>
      </c>
      <c r="AK18" s="160">
        <f t="shared" si="76"/>
        <v>0</v>
      </c>
      <c r="AL18" s="160">
        <f t="shared" si="77"/>
        <v>0</v>
      </c>
      <c r="AM18" s="160">
        <f t="shared" si="78"/>
        <v>0</v>
      </c>
      <c r="AN18" s="160">
        <f t="shared" si="79"/>
        <v>0</v>
      </c>
      <c r="AO18" s="160">
        <f t="shared" si="80"/>
        <v>0</v>
      </c>
      <c r="AP18" s="160">
        <f t="shared" si="81"/>
        <v>0</v>
      </c>
      <c r="AQ18" s="161">
        <f t="shared" si="82"/>
        <v>0</v>
      </c>
      <c r="AR18" s="162">
        <f t="shared" si="37"/>
        <v>0</v>
      </c>
      <c r="AS18" s="151"/>
      <c r="AT18" s="151"/>
      <c r="AU18" s="491"/>
      <c r="AV18" s="492"/>
      <c r="AW18" s="493"/>
      <c r="AX18" s="493"/>
      <c r="AY18" s="490"/>
      <c r="AZ18" s="490"/>
      <c r="BA18" s="510"/>
      <c r="BB18" s="160">
        <f t="shared" si="38"/>
        <v>0</v>
      </c>
      <c r="BC18" s="160">
        <f t="shared" si="39"/>
        <v>0</v>
      </c>
      <c r="BD18" s="160">
        <f t="shared" si="40"/>
        <v>0</v>
      </c>
      <c r="BE18" s="160">
        <f t="shared" si="41"/>
        <v>0</v>
      </c>
      <c r="BF18" s="160">
        <f t="shared" si="42"/>
        <v>0</v>
      </c>
      <c r="BG18" s="160">
        <f t="shared" si="43"/>
        <v>0</v>
      </c>
      <c r="BH18" s="160">
        <f t="shared" si="44"/>
        <v>0</v>
      </c>
      <c r="BI18" s="161">
        <f t="shared" si="83"/>
        <v>0</v>
      </c>
      <c r="BJ18" s="162">
        <f t="shared" si="45"/>
        <v>0</v>
      </c>
      <c r="BK18" s="151"/>
      <c r="BL18" s="151"/>
      <c r="BM18" s="491"/>
      <c r="BN18" s="492"/>
      <c r="BO18" s="493"/>
      <c r="BP18" s="493"/>
      <c r="BQ18" s="490"/>
      <c r="BR18" s="490"/>
      <c r="BS18" s="510"/>
      <c r="BT18" s="160">
        <f t="shared" si="46"/>
        <v>0</v>
      </c>
      <c r="BU18" s="160">
        <f t="shared" si="47"/>
        <v>0</v>
      </c>
      <c r="BV18" s="160">
        <f t="shared" si="48"/>
        <v>0</v>
      </c>
      <c r="BW18" s="160">
        <f t="shared" si="49"/>
        <v>0</v>
      </c>
      <c r="BX18" s="160">
        <f t="shared" si="50"/>
        <v>0</v>
      </c>
      <c r="BY18" s="160">
        <f t="shared" si="51"/>
        <v>0</v>
      </c>
      <c r="BZ18" s="160">
        <f t="shared" si="52"/>
        <v>0</v>
      </c>
      <c r="CA18" s="161">
        <f t="shared" si="84"/>
        <v>0</v>
      </c>
      <c r="CB18" s="162">
        <f t="shared" si="53"/>
        <v>0</v>
      </c>
      <c r="CC18" s="151"/>
      <c r="CD18" s="151"/>
      <c r="CE18" s="388"/>
      <c r="CF18" s="389"/>
      <c r="CG18" s="390"/>
      <c r="CH18" s="391"/>
      <c r="CI18" s="392"/>
      <c r="CJ18" s="393"/>
      <c r="CK18" s="430"/>
      <c r="CL18" s="269">
        <f t="shared" si="0"/>
        <v>0</v>
      </c>
      <c r="CM18" s="269">
        <f t="shared" si="1"/>
        <v>0</v>
      </c>
      <c r="CN18" s="269">
        <f t="shared" si="2"/>
        <v>0</v>
      </c>
      <c r="CO18" s="269">
        <f t="shared" si="3"/>
        <v>0</v>
      </c>
      <c r="CP18" s="160">
        <f t="shared" ref="CP18:CP23" si="101">IFERROR(IF(CI18&lt;=0,0,1),0)</f>
        <v>0</v>
      </c>
      <c r="CQ18" s="160">
        <f t="shared" ref="CQ18:CQ23" si="102">IFERROR(IF(CJ18&lt;=0,0,1),0)</f>
        <v>0</v>
      </c>
      <c r="CR18" s="160">
        <f t="shared" ref="CR18:CR23" si="103">PRODUCT(CL18:CQ18)</f>
        <v>0</v>
      </c>
      <c r="CS18" s="161">
        <f t="shared" ref="CS18:CS23" si="104">ROUND(CJ18,0)</f>
        <v>0</v>
      </c>
      <c r="CT18" s="162">
        <f t="shared" ref="CT18:CT23" si="105">CJ18-CS18</f>
        <v>0</v>
      </c>
      <c r="CU18" s="151"/>
      <c r="CV18" s="151"/>
      <c r="CW18" s="388"/>
      <c r="CX18" s="389"/>
      <c r="CY18" s="390"/>
      <c r="CZ18" s="391"/>
      <c r="DA18" s="392"/>
      <c r="DB18" s="393"/>
      <c r="DC18" s="405"/>
      <c r="DD18" s="269">
        <f t="shared" si="4"/>
        <v>0</v>
      </c>
      <c r="DE18" s="269">
        <f t="shared" si="5"/>
        <v>0</v>
      </c>
      <c r="DF18" s="269">
        <f t="shared" si="6"/>
        <v>0</v>
      </c>
      <c r="DG18" s="269">
        <f t="shared" si="7"/>
        <v>0</v>
      </c>
      <c r="DH18" s="160">
        <f t="shared" ref="DH18:DH23" si="106">IFERROR(IF(DA18&lt;=0,0,1),0)</f>
        <v>0</v>
      </c>
      <c r="DI18" s="160">
        <f t="shared" ref="DI18:DI23" si="107">IFERROR(IF(DB18&lt;=0,0,1),0)</f>
        <v>0</v>
      </c>
      <c r="DJ18" s="160">
        <f t="shared" ref="DJ18:DJ23" si="108">PRODUCT(DD18:DI18)</f>
        <v>0</v>
      </c>
      <c r="DK18" s="161">
        <f t="shared" ref="DK18:DK23" si="109">ROUND(DB18,0)</f>
        <v>0</v>
      </c>
      <c r="DL18" s="162">
        <f t="shared" ref="DL18:DL23" si="110">DB18-DK18</f>
        <v>0</v>
      </c>
      <c r="DM18" s="151"/>
      <c r="DN18" s="151"/>
      <c r="DO18" s="388"/>
      <c r="DP18" s="389"/>
      <c r="DQ18" s="390"/>
      <c r="DR18" s="391"/>
      <c r="DS18" s="392"/>
      <c r="DT18" s="393"/>
      <c r="DU18" s="405"/>
      <c r="DV18" s="269">
        <f t="shared" si="8"/>
        <v>0</v>
      </c>
      <c r="DW18" s="269">
        <f t="shared" si="9"/>
        <v>0</v>
      </c>
      <c r="DX18" s="269">
        <f t="shared" si="10"/>
        <v>0</v>
      </c>
      <c r="DY18" s="269">
        <f t="shared" si="11"/>
        <v>0</v>
      </c>
      <c r="DZ18" s="160">
        <f t="shared" ref="DZ18:DZ23" si="111">IFERROR(IF(DS18&lt;=0,0,1),0)</f>
        <v>0</v>
      </c>
      <c r="EA18" s="160">
        <f t="shared" ref="EA18:EA23" si="112">IFERROR(IF(DT18&lt;=0,0,1),0)</f>
        <v>0</v>
      </c>
      <c r="EB18" s="160">
        <f t="shared" ref="EB18:EB23" si="113">PRODUCT(DV18:EA18)</f>
        <v>0</v>
      </c>
      <c r="EC18" s="161">
        <f t="shared" ref="EC18:EC23" si="114">ROUND(DT18,0)</f>
        <v>0</v>
      </c>
      <c r="ED18" s="162">
        <f t="shared" ref="ED18:ED23" si="115">DT18-EC18</f>
        <v>0</v>
      </c>
      <c r="EE18" s="151"/>
      <c r="EF18" s="151"/>
      <c r="EG18" s="388"/>
      <c r="EH18" s="389"/>
      <c r="EI18" s="390"/>
      <c r="EJ18" s="391"/>
      <c r="EK18" s="392"/>
      <c r="EL18" s="393"/>
      <c r="EM18" s="405"/>
      <c r="EN18" s="269">
        <f t="shared" si="12"/>
        <v>0</v>
      </c>
      <c r="EO18" s="269">
        <f t="shared" si="13"/>
        <v>0</v>
      </c>
      <c r="EP18" s="269">
        <f t="shared" si="14"/>
        <v>0</v>
      </c>
      <c r="EQ18" s="269">
        <f t="shared" si="15"/>
        <v>0</v>
      </c>
      <c r="ER18" s="160">
        <f t="shared" ref="ER18:ER23" si="116">IFERROR(IF(EK18&lt;=0,0,1),0)</f>
        <v>0</v>
      </c>
      <c r="ES18" s="160">
        <f t="shared" ref="ES18:ES23" si="117">IFERROR(IF(EL18&lt;=0,0,1),0)</f>
        <v>0</v>
      </c>
      <c r="ET18" s="160">
        <f t="shared" ref="ET18:ET23" si="118">PRODUCT(EN18:ES18)</f>
        <v>0</v>
      </c>
      <c r="EU18" s="161">
        <f t="shared" ref="EU18:EU23" si="119">ROUND(EL18,0)</f>
        <v>0</v>
      </c>
      <c r="EV18" s="162">
        <f t="shared" ref="EV18:EV23" si="120">EL18-EU18</f>
        <v>0</v>
      </c>
      <c r="EW18" s="151"/>
      <c r="EX18" s="151"/>
      <c r="EY18" s="273"/>
      <c r="EZ18" s="273"/>
      <c r="FA18" s="278"/>
      <c r="FB18" s="277"/>
      <c r="FC18" s="277"/>
      <c r="FD18" s="277"/>
      <c r="FE18" s="263"/>
      <c r="FF18" s="270"/>
      <c r="FG18" s="170"/>
      <c r="FH18" s="170"/>
      <c r="FI18" s="170"/>
      <c r="FJ18" s="170"/>
      <c r="FK18" s="170"/>
      <c r="FL18" s="170"/>
      <c r="FM18" s="161">
        <f t="shared" si="18"/>
        <v>0</v>
      </c>
      <c r="FN18" s="162">
        <f t="shared" si="19"/>
        <v>0</v>
      </c>
      <c r="FO18" s="151"/>
      <c r="FP18" s="151"/>
      <c r="FQ18" s="284"/>
      <c r="FR18" s="284"/>
      <c r="FS18" s="278"/>
      <c r="FT18" s="291"/>
      <c r="FU18" s="291"/>
      <c r="FV18" s="283"/>
      <c r="FW18" s="288"/>
      <c r="FX18" s="270"/>
      <c r="FY18" s="170"/>
      <c r="FZ18" s="170"/>
      <c r="GA18" s="170"/>
      <c r="GB18" s="170"/>
      <c r="GC18" s="170"/>
      <c r="GD18" s="170"/>
      <c r="GE18" s="161">
        <f t="shared" si="22"/>
        <v>0</v>
      </c>
      <c r="GF18" s="162">
        <f t="shared" si="23"/>
        <v>0</v>
      </c>
      <c r="GG18" s="151"/>
      <c r="GH18" s="151"/>
      <c r="GI18" s="294"/>
      <c r="GJ18" s="294"/>
      <c r="GK18" s="295"/>
      <c r="GL18" s="302"/>
      <c r="GM18" s="302"/>
      <c r="GN18" s="302"/>
      <c r="GO18" s="298"/>
      <c r="GP18" s="270"/>
      <c r="GQ18" s="170"/>
      <c r="GR18" s="170"/>
      <c r="GS18" s="170"/>
      <c r="GT18" s="170"/>
      <c r="GU18" s="170"/>
      <c r="GV18" s="170"/>
      <c r="GW18" s="161">
        <f t="shared" si="26"/>
        <v>0</v>
      </c>
      <c r="GX18" s="162">
        <f t="shared" si="27"/>
        <v>0</v>
      </c>
    </row>
    <row r="19" spans="1:206" ht="16">
      <c r="A19" s="151">
        <v>10</v>
      </c>
      <c r="B19" s="575"/>
      <c r="C19" s="526" t="s">
        <v>273</v>
      </c>
      <c r="D19" s="527" t="s">
        <v>274</v>
      </c>
      <c r="E19" s="528"/>
      <c r="F19" s="529"/>
      <c r="G19" s="530"/>
      <c r="H19" s="531"/>
      <c r="I19" s="159"/>
      <c r="J19" s="151"/>
      <c r="K19" s="575"/>
      <c r="L19" s="526" t="s">
        <v>273</v>
      </c>
      <c r="M19" s="527" t="s">
        <v>274</v>
      </c>
      <c r="N19" s="528"/>
      <c r="O19" s="529"/>
      <c r="P19" s="530"/>
      <c r="Q19" s="531"/>
      <c r="R19" s="160"/>
      <c r="S19" s="160"/>
      <c r="T19" s="160"/>
      <c r="U19" s="160"/>
      <c r="V19" s="160"/>
      <c r="W19" s="160"/>
      <c r="X19" s="160"/>
      <c r="Y19" s="161"/>
      <c r="Z19" s="162"/>
      <c r="AA19" s="159"/>
      <c r="AB19" s="159"/>
      <c r="AC19" s="491"/>
      <c r="AD19" s="492"/>
      <c r="AE19" s="493"/>
      <c r="AF19" s="493"/>
      <c r="AG19" s="490"/>
      <c r="AH19" s="490"/>
      <c r="AI19" s="510"/>
      <c r="AJ19" s="160">
        <f t="shared" si="75"/>
        <v>0</v>
      </c>
      <c r="AK19" s="160">
        <f t="shared" si="76"/>
        <v>0</v>
      </c>
      <c r="AL19" s="160">
        <f t="shared" si="77"/>
        <v>0</v>
      </c>
      <c r="AM19" s="160">
        <f t="shared" si="78"/>
        <v>0</v>
      </c>
      <c r="AN19" s="160">
        <f t="shared" si="79"/>
        <v>0</v>
      </c>
      <c r="AO19" s="160">
        <f t="shared" si="80"/>
        <v>0</v>
      </c>
      <c r="AP19" s="160">
        <f t="shared" si="81"/>
        <v>0</v>
      </c>
      <c r="AQ19" s="161">
        <f t="shared" si="82"/>
        <v>0</v>
      </c>
      <c r="AR19" s="162">
        <f t="shared" si="37"/>
        <v>0</v>
      </c>
      <c r="AS19" s="151"/>
      <c r="AT19" s="151"/>
      <c r="AU19" s="491"/>
      <c r="AV19" s="492"/>
      <c r="AW19" s="493"/>
      <c r="AX19" s="493"/>
      <c r="AY19" s="490"/>
      <c r="AZ19" s="490"/>
      <c r="BA19" s="510"/>
      <c r="BB19" s="160">
        <f t="shared" si="38"/>
        <v>0</v>
      </c>
      <c r="BC19" s="160">
        <f t="shared" si="39"/>
        <v>0</v>
      </c>
      <c r="BD19" s="160">
        <f t="shared" si="40"/>
        <v>0</v>
      </c>
      <c r="BE19" s="160">
        <f t="shared" si="41"/>
        <v>0</v>
      </c>
      <c r="BF19" s="160">
        <f t="shared" si="42"/>
        <v>0</v>
      </c>
      <c r="BG19" s="160">
        <f t="shared" si="43"/>
        <v>0</v>
      </c>
      <c r="BH19" s="160">
        <f t="shared" si="44"/>
        <v>0</v>
      </c>
      <c r="BI19" s="161">
        <f t="shared" si="83"/>
        <v>0</v>
      </c>
      <c r="BJ19" s="162">
        <f t="shared" si="45"/>
        <v>0</v>
      </c>
      <c r="BK19" s="151"/>
      <c r="BL19" s="151"/>
      <c r="BM19" s="491"/>
      <c r="BN19" s="492"/>
      <c r="BO19" s="493"/>
      <c r="BP19" s="493"/>
      <c r="BQ19" s="490"/>
      <c r="BR19" s="490"/>
      <c r="BS19" s="510"/>
      <c r="BT19" s="160">
        <f t="shared" si="46"/>
        <v>0</v>
      </c>
      <c r="BU19" s="160">
        <f t="shared" si="47"/>
        <v>0</v>
      </c>
      <c r="BV19" s="160">
        <f t="shared" si="48"/>
        <v>0</v>
      </c>
      <c r="BW19" s="160">
        <f t="shared" si="49"/>
        <v>0</v>
      </c>
      <c r="BX19" s="160">
        <f t="shared" si="50"/>
        <v>0</v>
      </c>
      <c r="BY19" s="160">
        <f t="shared" si="51"/>
        <v>0</v>
      </c>
      <c r="BZ19" s="160">
        <f t="shared" si="52"/>
        <v>0</v>
      </c>
      <c r="CA19" s="161">
        <f t="shared" si="84"/>
        <v>0</v>
      </c>
      <c r="CB19" s="162">
        <f t="shared" si="53"/>
        <v>0</v>
      </c>
      <c r="CC19" s="151"/>
      <c r="CD19" s="151"/>
      <c r="CE19" s="388"/>
      <c r="CF19" s="389"/>
      <c r="CG19" s="390"/>
      <c r="CH19" s="391"/>
      <c r="CI19" s="392"/>
      <c r="CJ19" s="393"/>
      <c r="CK19" s="430"/>
      <c r="CL19" s="269">
        <f t="shared" si="0"/>
        <v>0</v>
      </c>
      <c r="CM19" s="269">
        <f t="shared" si="1"/>
        <v>0</v>
      </c>
      <c r="CN19" s="269">
        <f t="shared" si="2"/>
        <v>0</v>
      </c>
      <c r="CO19" s="269">
        <f t="shared" si="3"/>
        <v>0</v>
      </c>
      <c r="CP19" s="160">
        <f t="shared" si="101"/>
        <v>0</v>
      </c>
      <c r="CQ19" s="160">
        <f t="shared" si="102"/>
        <v>0</v>
      </c>
      <c r="CR19" s="160">
        <f t="shared" si="103"/>
        <v>0</v>
      </c>
      <c r="CS19" s="161">
        <f t="shared" si="104"/>
        <v>0</v>
      </c>
      <c r="CT19" s="162">
        <f t="shared" si="105"/>
        <v>0</v>
      </c>
      <c r="CU19" s="151"/>
      <c r="CV19" s="151"/>
      <c r="CW19" s="388"/>
      <c r="CX19" s="389"/>
      <c r="CY19" s="390"/>
      <c r="CZ19" s="391"/>
      <c r="DA19" s="392"/>
      <c r="DB19" s="393"/>
      <c r="DC19" s="405"/>
      <c r="DD19" s="269">
        <f t="shared" si="4"/>
        <v>0</v>
      </c>
      <c r="DE19" s="269">
        <f t="shared" si="5"/>
        <v>0</v>
      </c>
      <c r="DF19" s="269">
        <f t="shared" si="6"/>
        <v>0</v>
      </c>
      <c r="DG19" s="269">
        <f t="shared" si="7"/>
        <v>0</v>
      </c>
      <c r="DH19" s="160">
        <f t="shared" si="106"/>
        <v>0</v>
      </c>
      <c r="DI19" s="160">
        <f t="shared" si="107"/>
        <v>0</v>
      </c>
      <c r="DJ19" s="160">
        <f t="shared" si="108"/>
        <v>0</v>
      </c>
      <c r="DK19" s="161">
        <f t="shared" si="109"/>
        <v>0</v>
      </c>
      <c r="DL19" s="162">
        <f t="shared" si="110"/>
        <v>0</v>
      </c>
      <c r="DM19" s="151"/>
      <c r="DN19" s="151"/>
      <c r="DO19" s="388"/>
      <c r="DP19" s="389"/>
      <c r="DQ19" s="390"/>
      <c r="DR19" s="391"/>
      <c r="DS19" s="392"/>
      <c r="DT19" s="393"/>
      <c r="DU19" s="405"/>
      <c r="DV19" s="269">
        <f t="shared" si="8"/>
        <v>0</v>
      </c>
      <c r="DW19" s="269">
        <f t="shared" si="9"/>
        <v>0</v>
      </c>
      <c r="DX19" s="269">
        <f t="shared" si="10"/>
        <v>0</v>
      </c>
      <c r="DY19" s="269">
        <f t="shared" si="11"/>
        <v>0</v>
      </c>
      <c r="DZ19" s="160">
        <f t="shared" si="111"/>
        <v>0</v>
      </c>
      <c r="EA19" s="160">
        <f t="shared" si="112"/>
        <v>0</v>
      </c>
      <c r="EB19" s="160">
        <f t="shared" si="113"/>
        <v>0</v>
      </c>
      <c r="EC19" s="161">
        <f t="shared" si="114"/>
        <v>0</v>
      </c>
      <c r="ED19" s="162">
        <f t="shared" si="115"/>
        <v>0</v>
      </c>
      <c r="EE19" s="151"/>
      <c r="EF19" s="151"/>
      <c r="EG19" s="388"/>
      <c r="EH19" s="389"/>
      <c r="EI19" s="390"/>
      <c r="EJ19" s="391"/>
      <c r="EK19" s="392"/>
      <c r="EL19" s="393"/>
      <c r="EM19" s="405"/>
      <c r="EN19" s="269">
        <f t="shared" si="12"/>
        <v>0</v>
      </c>
      <c r="EO19" s="269">
        <f t="shared" si="13"/>
        <v>0</v>
      </c>
      <c r="EP19" s="269">
        <f t="shared" si="14"/>
        <v>0</v>
      </c>
      <c r="EQ19" s="269">
        <f t="shared" si="15"/>
        <v>0</v>
      </c>
      <c r="ER19" s="160">
        <f t="shared" si="116"/>
        <v>0</v>
      </c>
      <c r="ES19" s="160">
        <f t="shared" si="117"/>
        <v>0</v>
      </c>
      <c r="ET19" s="160">
        <f t="shared" si="118"/>
        <v>0</v>
      </c>
      <c r="EU19" s="161">
        <f t="shared" si="119"/>
        <v>0</v>
      </c>
      <c r="EV19" s="162">
        <f t="shared" si="120"/>
        <v>0</v>
      </c>
      <c r="EW19" s="151"/>
      <c r="EX19" s="151"/>
      <c r="EY19" s="272"/>
      <c r="EZ19" s="276"/>
      <c r="FA19" s="278"/>
      <c r="FB19" s="274"/>
      <c r="FC19" s="275"/>
      <c r="FD19" s="280"/>
      <c r="FE19" s="263"/>
      <c r="FF19" s="269">
        <f t="shared" ref="FF19:FF27" si="121">IFERROR(IF(EXACT(VLOOKUP(EZ19,OFERTA_0,1,FALSE),EZ19),1,0),0)</f>
        <v>0</v>
      </c>
      <c r="FG19" s="168">
        <f>IFERROR(IF(EXACT(VLOOKUP(EZ19,OFERTA_0,2,FALSE),FA19),1,0),0)</f>
        <v>0</v>
      </c>
      <c r="FH19" s="168">
        <f t="shared" ref="FH19:FH27" si="122">IFERROR(IF(EXACT(VLOOKUP(EZ19,OFERTA_0,3,FALSE),FB19),1,0),0)</f>
        <v>0</v>
      </c>
      <c r="FI19" s="168">
        <f>IFERROR(IF(EXACT(VLOOKUP(EZ19,OFERTA_0,4,FALSE),FC19),1,0),0)</f>
        <v>0</v>
      </c>
      <c r="FJ19" s="168">
        <f t="shared" ref="FJ19:FK19" si="123">IFERROR(IF(FD19&lt;=0,0,1),0)</f>
        <v>0</v>
      </c>
      <c r="FK19" s="168">
        <f t="shared" si="123"/>
        <v>0</v>
      </c>
      <c r="FL19" s="168">
        <f t="shared" ref="FL19:FL27" si="124">PRODUCT(FF19:FK19)</f>
        <v>0</v>
      </c>
      <c r="FM19" s="161">
        <f t="shared" si="18"/>
        <v>0</v>
      </c>
      <c r="FN19" s="162">
        <f t="shared" si="19"/>
        <v>0</v>
      </c>
      <c r="FO19" s="151"/>
      <c r="FP19" s="151"/>
      <c r="FQ19" s="281"/>
      <c r="FR19" s="281"/>
      <c r="FS19" s="278"/>
      <c r="FT19" s="286"/>
      <c r="FU19" s="287"/>
      <c r="FV19" s="288"/>
      <c r="FW19" s="288"/>
      <c r="FX19" s="269">
        <f t="shared" ref="FX19:FX27" si="125">IFERROR(IF(EXACT(VLOOKUP(FR19,OFERTA_0,1,FALSE),FR19),1,0),0)</f>
        <v>0</v>
      </c>
      <c r="FY19" s="168">
        <f>IFERROR(IF(EXACT(VLOOKUP(FR19,OFERTA_0,2,FALSE),FS19),1,0),0)</f>
        <v>0</v>
      </c>
      <c r="FZ19" s="168">
        <f t="shared" ref="FZ19:FZ27" si="126">IFERROR(IF(EXACT(VLOOKUP(FR19,OFERTA_0,3,FALSE),FT19),1,0),0)</f>
        <v>0</v>
      </c>
      <c r="GA19" s="168">
        <f>IFERROR(IF(EXACT(VLOOKUP(FR19,OFERTA_0,4,FALSE),FU19),1,0),0)</f>
        <v>0</v>
      </c>
      <c r="GB19" s="168">
        <f t="shared" ref="GB19:GC19" si="127">IFERROR(IF(FV19&lt;=0,0,1),0)</f>
        <v>0</v>
      </c>
      <c r="GC19" s="168">
        <f t="shared" si="127"/>
        <v>0</v>
      </c>
      <c r="GD19" s="168">
        <f t="shared" ref="GD19:GD27" si="128">PRODUCT(FX19:GC19)</f>
        <v>0</v>
      </c>
      <c r="GE19" s="161">
        <f t="shared" si="22"/>
        <v>0</v>
      </c>
      <c r="GF19" s="162">
        <f t="shared" si="23"/>
        <v>0</v>
      </c>
      <c r="GG19" s="151"/>
      <c r="GH19" s="151"/>
      <c r="GI19" s="292"/>
      <c r="GJ19" s="300"/>
      <c r="GK19" s="295"/>
      <c r="GL19" s="296"/>
      <c r="GM19" s="297"/>
      <c r="GN19" s="298"/>
      <c r="GO19" s="298"/>
      <c r="GP19" s="269">
        <f t="shared" ref="GP19:GP27" si="129">IFERROR(IF(EXACT(VLOOKUP(GJ19,OFERTA_0,1,FALSE),GJ19),1,0),0)</f>
        <v>0</v>
      </c>
      <c r="GQ19" s="168">
        <f>IFERROR(IF(EXACT(VLOOKUP(GJ19,OFERTA_0,2,FALSE),GK19),1,0),0)</f>
        <v>0</v>
      </c>
      <c r="GR19" s="168">
        <f t="shared" ref="GR19:GR27" si="130">IFERROR(IF(EXACT(VLOOKUP(GJ19,OFERTA_0,3,FALSE),GL19),1,0),0)</f>
        <v>0</v>
      </c>
      <c r="GS19" s="168">
        <f>IFERROR(IF(EXACT(VLOOKUP(GJ19,OFERTA_0,4,FALSE),GM19),1,0),0)</f>
        <v>0</v>
      </c>
      <c r="GT19" s="168">
        <f t="shared" ref="GT19:GU19" si="131">IFERROR(IF(GN19&lt;=0,0,1),0)</f>
        <v>0</v>
      </c>
      <c r="GU19" s="168">
        <f t="shared" si="131"/>
        <v>0</v>
      </c>
      <c r="GV19" s="168">
        <f t="shared" ref="GV19:GV27" si="132">PRODUCT(GP19:GU19)</f>
        <v>0</v>
      </c>
      <c r="GW19" s="161">
        <f t="shared" si="26"/>
        <v>0</v>
      </c>
      <c r="GX19" s="162">
        <f t="shared" si="27"/>
        <v>0</v>
      </c>
    </row>
    <row r="20" spans="1:206" ht="98">
      <c r="A20" s="151">
        <v>11</v>
      </c>
      <c r="B20" s="575" t="s">
        <v>295</v>
      </c>
      <c r="C20" s="538" t="s">
        <v>235</v>
      </c>
      <c r="D20" s="539" t="s">
        <v>275</v>
      </c>
      <c r="E20" s="540" t="s">
        <v>271</v>
      </c>
      <c r="F20" s="541">
        <v>1</v>
      </c>
      <c r="G20" s="542"/>
      <c r="H20" s="543">
        <f>G20*F20</f>
        <v>0</v>
      </c>
      <c r="I20" s="159"/>
      <c r="J20" s="151"/>
      <c r="K20" s="575" t="s">
        <v>295</v>
      </c>
      <c r="L20" s="538" t="s">
        <v>235</v>
      </c>
      <c r="M20" s="539" t="s">
        <v>275</v>
      </c>
      <c r="N20" s="540" t="s">
        <v>271</v>
      </c>
      <c r="O20" s="541">
        <v>1</v>
      </c>
      <c r="P20" s="542">
        <v>276000</v>
      </c>
      <c r="Q20" s="543">
        <f>P20*O20</f>
        <v>276000</v>
      </c>
      <c r="R20" s="160">
        <v>1</v>
      </c>
      <c r="S20" s="160">
        <v>1</v>
      </c>
      <c r="T20" s="160">
        <v>1</v>
      </c>
      <c r="U20" s="160">
        <f>IFERROR(IF(EXACT(VLOOKUP(K20,OFERTA_1,5,FALSE),O20),1,0),0)</f>
        <v>1</v>
      </c>
      <c r="V20" s="160">
        <f t="shared" si="70"/>
        <v>1</v>
      </c>
      <c r="W20" s="160">
        <f t="shared" si="71"/>
        <v>1</v>
      </c>
      <c r="X20" s="160">
        <f t="shared" si="72"/>
        <v>1</v>
      </c>
      <c r="Y20" s="161">
        <f>ROUND(Q20,0)</f>
        <v>276000</v>
      </c>
      <c r="Z20" s="162">
        <f>Q20-Y20</f>
        <v>0</v>
      </c>
      <c r="AA20" s="159"/>
      <c r="AB20" s="159"/>
      <c r="AC20" s="493"/>
      <c r="AD20" s="494"/>
      <c r="AE20" s="495"/>
      <c r="AF20" s="495"/>
      <c r="AG20" s="496"/>
      <c r="AH20" s="496"/>
      <c r="AI20" s="490"/>
      <c r="AJ20" s="160"/>
      <c r="AK20" s="160"/>
      <c r="AL20" s="160"/>
      <c r="AM20" s="160"/>
      <c r="AN20" s="160"/>
      <c r="AO20" s="160"/>
      <c r="AP20" s="160"/>
      <c r="AQ20" s="161">
        <f>ROUND(AI20,0)</f>
        <v>0</v>
      </c>
      <c r="AR20" s="162">
        <f>AI20-AQ20</f>
        <v>0</v>
      </c>
      <c r="AS20" s="151"/>
      <c r="AT20" s="151"/>
      <c r="AU20" s="493"/>
      <c r="AV20" s="494"/>
      <c r="AW20" s="495"/>
      <c r="AX20" s="495"/>
      <c r="AY20" s="496"/>
      <c r="AZ20" s="496"/>
      <c r="BA20" s="490"/>
      <c r="BB20" s="160"/>
      <c r="BC20" s="160"/>
      <c r="BD20" s="160"/>
      <c r="BE20" s="160"/>
      <c r="BF20" s="160"/>
      <c r="BG20" s="160"/>
      <c r="BH20" s="160"/>
      <c r="BI20" s="161">
        <f>ROUND(BA20,0)</f>
        <v>0</v>
      </c>
      <c r="BJ20" s="162">
        <f>BA20-BI20</f>
        <v>0</v>
      </c>
      <c r="BK20" s="151"/>
      <c r="BL20" s="151"/>
      <c r="BM20" s="493"/>
      <c r="BN20" s="494"/>
      <c r="BO20" s="495"/>
      <c r="BP20" s="495"/>
      <c r="BQ20" s="496"/>
      <c r="BR20" s="496"/>
      <c r="BS20" s="490"/>
      <c r="BT20" s="160"/>
      <c r="BU20" s="160"/>
      <c r="BV20" s="160"/>
      <c r="BW20" s="160"/>
      <c r="BX20" s="160"/>
      <c r="BY20" s="160"/>
      <c r="BZ20" s="160"/>
      <c r="CA20" s="161">
        <f>ROUND(BS20,0)</f>
        <v>0</v>
      </c>
      <c r="CB20" s="162">
        <f>BS20-CA20</f>
        <v>0</v>
      </c>
      <c r="CC20" s="151"/>
      <c r="CD20" s="151"/>
      <c r="CE20" s="388"/>
      <c r="CF20" s="389"/>
      <c r="CG20" s="390"/>
      <c r="CH20" s="391"/>
      <c r="CI20" s="392"/>
      <c r="CJ20" s="393"/>
      <c r="CK20" s="430"/>
      <c r="CL20" s="269">
        <f t="shared" si="0"/>
        <v>0</v>
      </c>
      <c r="CM20" s="269">
        <f t="shared" si="1"/>
        <v>0</v>
      </c>
      <c r="CN20" s="269">
        <f t="shared" si="2"/>
        <v>0</v>
      </c>
      <c r="CO20" s="269">
        <f t="shared" si="3"/>
        <v>0</v>
      </c>
      <c r="CP20" s="160">
        <f t="shared" si="101"/>
        <v>0</v>
      </c>
      <c r="CQ20" s="160">
        <f t="shared" si="102"/>
        <v>0</v>
      </c>
      <c r="CR20" s="160">
        <f t="shared" si="103"/>
        <v>0</v>
      </c>
      <c r="CS20" s="161">
        <f t="shared" si="104"/>
        <v>0</v>
      </c>
      <c r="CT20" s="162">
        <f t="shared" si="105"/>
        <v>0</v>
      </c>
      <c r="CU20" s="151"/>
      <c r="CV20" s="151"/>
      <c r="CW20" s="388"/>
      <c r="CX20" s="389"/>
      <c r="CY20" s="390"/>
      <c r="CZ20" s="391"/>
      <c r="DA20" s="392"/>
      <c r="DB20" s="393"/>
      <c r="DC20" s="405"/>
      <c r="DD20" s="269">
        <f t="shared" si="4"/>
        <v>0</v>
      </c>
      <c r="DE20" s="269">
        <f t="shared" si="5"/>
        <v>0</v>
      </c>
      <c r="DF20" s="269">
        <f t="shared" si="6"/>
        <v>0</v>
      </c>
      <c r="DG20" s="269">
        <f t="shared" si="7"/>
        <v>0</v>
      </c>
      <c r="DH20" s="160">
        <f t="shared" si="106"/>
        <v>0</v>
      </c>
      <c r="DI20" s="160">
        <f t="shared" si="107"/>
        <v>0</v>
      </c>
      <c r="DJ20" s="160">
        <f t="shared" si="108"/>
        <v>0</v>
      </c>
      <c r="DK20" s="161">
        <f t="shared" si="109"/>
        <v>0</v>
      </c>
      <c r="DL20" s="162">
        <f t="shared" si="110"/>
        <v>0</v>
      </c>
      <c r="DM20" s="151"/>
      <c r="DN20" s="151"/>
      <c r="DO20" s="388"/>
      <c r="DP20" s="389"/>
      <c r="DQ20" s="390"/>
      <c r="DR20" s="391"/>
      <c r="DS20" s="392"/>
      <c r="DT20" s="393"/>
      <c r="DU20" s="405"/>
      <c r="DV20" s="269">
        <f t="shared" si="8"/>
        <v>0</v>
      </c>
      <c r="DW20" s="269">
        <f t="shared" si="9"/>
        <v>0</v>
      </c>
      <c r="DX20" s="269">
        <f t="shared" si="10"/>
        <v>0</v>
      </c>
      <c r="DY20" s="269">
        <f t="shared" si="11"/>
        <v>0</v>
      </c>
      <c r="DZ20" s="160">
        <f t="shared" si="111"/>
        <v>0</v>
      </c>
      <c r="EA20" s="160">
        <f t="shared" si="112"/>
        <v>0</v>
      </c>
      <c r="EB20" s="160">
        <f t="shared" si="113"/>
        <v>0</v>
      </c>
      <c r="EC20" s="161">
        <f t="shared" si="114"/>
        <v>0</v>
      </c>
      <c r="ED20" s="162">
        <f t="shared" si="115"/>
        <v>0</v>
      </c>
      <c r="EE20" s="151"/>
      <c r="EF20" s="151"/>
      <c r="EG20" s="388"/>
      <c r="EH20" s="389"/>
      <c r="EI20" s="390"/>
      <c r="EJ20" s="391"/>
      <c r="EK20" s="392"/>
      <c r="EL20" s="393"/>
      <c r="EM20" s="405"/>
      <c r="EN20" s="269">
        <f t="shared" si="12"/>
        <v>0</v>
      </c>
      <c r="EO20" s="269">
        <f t="shared" si="13"/>
        <v>0</v>
      </c>
      <c r="EP20" s="269">
        <f t="shared" si="14"/>
        <v>0</v>
      </c>
      <c r="EQ20" s="269">
        <f t="shared" si="15"/>
        <v>0</v>
      </c>
      <c r="ER20" s="160">
        <f t="shared" si="116"/>
        <v>0</v>
      </c>
      <c r="ES20" s="160">
        <f t="shared" si="117"/>
        <v>0</v>
      </c>
      <c r="ET20" s="160">
        <f t="shared" si="118"/>
        <v>0</v>
      </c>
      <c r="EU20" s="161">
        <f t="shared" si="119"/>
        <v>0</v>
      </c>
      <c r="EV20" s="162">
        <f t="shared" si="120"/>
        <v>0</v>
      </c>
      <c r="EW20" s="151"/>
      <c r="EX20" s="151"/>
      <c r="EY20" s="272"/>
      <c r="EZ20" s="276"/>
      <c r="FA20" s="278"/>
      <c r="FB20" s="274"/>
      <c r="FC20" s="275"/>
      <c r="FD20" s="280"/>
      <c r="FE20" s="263"/>
      <c r="FF20" s="269">
        <f t="shared" si="121"/>
        <v>0</v>
      </c>
      <c r="FG20" s="168">
        <f>IFERROR(IF(EXACT(VLOOKUP(EZ20,OFERTA_0,2,FALSE),FA20),1,0),0)</f>
        <v>0</v>
      </c>
      <c r="FH20" s="168">
        <f t="shared" si="122"/>
        <v>0</v>
      </c>
      <c r="FI20" s="168">
        <f>IFERROR(IF(EXACT(FC20,$F$21),1,0),0)</f>
        <v>0</v>
      </c>
      <c r="FJ20" s="168">
        <f t="shared" ref="FJ20:FK20" si="133">IFERROR(IF(FD20&lt;=0,0,1),0)</f>
        <v>0</v>
      </c>
      <c r="FK20" s="168">
        <f t="shared" si="133"/>
        <v>0</v>
      </c>
      <c r="FL20" s="168">
        <f t="shared" si="124"/>
        <v>0</v>
      </c>
      <c r="FM20" s="161">
        <f t="shared" si="18"/>
        <v>0</v>
      </c>
      <c r="FN20" s="162">
        <f t="shared" si="19"/>
        <v>0</v>
      </c>
      <c r="FO20" s="151"/>
      <c r="FP20" s="151"/>
      <c r="FQ20" s="281"/>
      <c r="FR20" s="281"/>
      <c r="FS20" s="278"/>
      <c r="FT20" s="286"/>
      <c r="FU20" s="287"/>
      <c r="FV20" s="288"/>
      <c r="FW20" s="288"/>
      <c r="FX20" s="269">
        <f t="shared" si="125"/>
        <v>0</v>
      </c>
      <c r="FY20" s="168">
        <f>IFERROR(IF(EXACT(VLOOKUP(FR20,OFERTA_0,2,FALSE),FS20),1,0),0)</f>
        <v>0</v>
      </c>
      <c r="FZ20" s="168">
        <f t="shared" si="126"/>
        <v>0</v>
      </c>
      <c r="GA20" s="168">
        <f>IFERROR(IF(EXACT(FU20,$F$21),1,0),0)</f>
        <v>0</v>
      </c>
      <c r="GB20" s="168">
        <f t="shared" ref="GB20:GC20" si="134">IFERROR(IF(FV20&lt;=0,0,1),0)</f>
        <v>0</v>
      </c>
      <c r="GC20" s="168">
        <f t="shared" si="134"/>
        <v>0</v>
      </c>
      <c r="GD20" s="168">
        <f t="shared" si="128"/>
        <v>0</v>
      </c>
      <c r="GE20" s="161">
        <f t="shared" si="22"/>
        <v>0</v>
      </c>
      <c r="GF20" s="162">
        <f t="shared" si="23"/>
        <v>0</v>
      </c>
      <c r="GG20" s="151"/>
      <c r="GH20" s="151"/>
      <c r="GI20" s="292"/>
      <c r="GJ20" s="300"/>
      <c r="GK20" s="295"/>
      <c r="GL20" s="296"/>
      <c r="GM20" s="297"/>
      <c r="GN20" s="298"/>
      <c r="GO20" s="298"/>
      <c r="GP20" s="269">
        <f t="shared" si="129"/>
        <v>0</v>
      </c>
      <c r="GQ20" s="168">
        <f>IFERROR(IF(EXACT(VLOOKUP(GJ20,OFERTA_0,2,FALSE),GK20),1,0),0)</f>
        <v>0</v>
      </c>
      <c r="GR20" s="168">
        <f t="shared" si="130"/>
        <v>0</v>
      </c>
      <c r="GS20" s="168">
        <f>IFERROR(IF(EXACT(GM20,$F$21),1,0),0)</f>
        <v>0</v>
      </c>
      <c r="GT20" s="168">
        <f t="shared" ref="GT20:GU20" si="135">IFERROR(IF(GN20&lt;=0,0,1),0)</f>
        <v>0</v>
      </c>
      <c r="GU20" s="168">
        <f t="shared" si="135"/>
        <v>0</v>
      </c>
      <c r="GV20" s="168">
        <f t="shared" si="132"/>
        <v>0</v>
      </c>
      <c r="GW20" s="161">
        <f t="shared" si="26"/>
        <v>0</v>
      </c>
      <c r="GX20" s="162">
        <f t="shared" si="27"/>
        <v>0</v>
      </c>
    </row>
    <row r="21" spans="1:206" ht="98">
      <c r="A21" s="151">
        <v>12</v>
      </c>
      <c r="B21" s="575" t="s">
        <v>296</v>
      </c>
      <c r="C21" s="538" t="s">
        <v>236</v>
      </c>
      <c r="D21" s="539" t="s">
        <v>276</v>
      </c>
      <c r="E21" s="540" t="s">
        <v>231</v>
      </c>
      <c r="F21" s="541">
        <v>1</v>
      </c>
      <c r="G21" s="542"/>
      <c r="H21" s="543">
        <f>G21*F21</f>
        <v>0</v>
      </c>
      <c r="I21" s="159"/>
      <c r="J21" s="151"/>
      <c r="K21" s="575" t="s">
        <v>296</v>
      </c>
      <c r="L21" s="538" t="s">
        <v>236</v>
      </c>
      <c r="M21" s="539" t="s">
        <v>276</v>
      </c>
      <c r="N21" s="540" t="s">
        <v>231</v>
      </c>
      <c r="O21" s="541">
        <v>1</v>
      </c>
      <c r="P21" s="542">
        <v>69000</v>
      </c>
      <c r="Q21" s="543">
        <f>P21*O21</f>
        <v>69000</v>
      </c>
      <c r="R21" s="160">
        <v>1</v>
      </c>
      <c r="S21" s="160">
        <v>1</v>
      </c>
      <c r="T21" s="160">
        <v>1</v>
      </c>
      <c r="U21" s="160">
        <f>IFERROR(IF(EXACT(VLOOKUP(K21,OFERTA_1,5,FALSE),O21),1,0),0)</f>
        <v>1</v>
      </c>
      <c r="V21" s="160">
        <f t="shared" si="70"/>
        <v>1</v>
      </c>
      <c r="W21" s="160">
        <f t="shared" si="71"/>
        <v>1</v>
      </c>
      <c r="X21" s="160">
        <f t="shared" si="72"/>
        <v>1</v>
      </c>
      <c r="Y21" s="161">
        <f t="shared" ref="Y21:Y29" si="136">ROUND(P21,0)</f>
        <v>69000</v>
      </c>
      <c r="Z21" s="162">
        <f t="shared" ref="Z21:Z29" si="137">P21-Y21</f>
        <v>0</v>
      </c>
      <c r="AA21" s="159"/>
      <c r="AB21" s="159"/>
      <c r="AC21" s="497"/>
      <c r="AD21" s="492"/>
      <c r="AE21" s="493"/>
      <c r="AF21" s="493"/>
      <c r="AG21" s="490"/>
      <c r="AH21" s="490"/>
      <c r="AI21" s="512"/>
      <c r="AJ21" s="160">
        <f t="shared" si="75"/>
        <v>0</v>
      </c>
      <c r="AK21" s="160">
        <f t="shared" si="76"/>
        <v>0</v>
      </c>
      <c r="AL21" s="160">
        <f t="shared" si="77"/>
        <v>0</v>
      </c>
      <c r="AM21" s="160">
        <f t="shared" si="78"/>
        <v>0</v>
      </c>
      <c r="AN21" s="160">
        <f t="shared" si="79"/>
        <v>0</v>
      </c>
      <c r="AO21" s="160">
        <f t="shared" si="80"/>
        <v>0</v>
      </c>
      <c r="AP21" s="160">
        <f t="shared" si="81"/>
        <v>0</v>
      </c>
      <c r="AQ21" s="161">
        <f t="shared" ref="AQ21:AQ30" si="138">ROUND(AH21,0)</f>
        <v>0</v>
      </c>
      <c r="AR21" s="162">
        <f t="shared" ref="AR21:AR30" si="139">AH21-AQ21</f>
        <v>0</v>
      </c>
      <c r="AS21" s="151"/>
      <c r="AT21" s="151"/>
      <c r="AU21" s="497"/>
      <c r="AV21" s="492"/>
      <c r="AW21" s="493"/>
      <c r="AX21" s="493"/>
      <c r="AY21" s="490"/>
      <c r="AZ21" s="490"/>
      <c r="BA21" s="512"/>
      <c r="BB21" s="160">
        <f t="shared" si="38"/>
        <v>0</v>
      </c>
      <c r="BC21" s="160">
        <f t="shared" si="39"/>
        <v>0</v>
      </c>
      <c r="BD21" s="160">
        <f t="shared" si="40"/>
        <v>0</v>
      </c>
      <c r="BE21" s="160">
        <f t="shared" si="41"/>
        <v>0</v>
      </c>
      <c r="BF21" s="160">
        <f t="shared" ref="BF21:BF30" si="140">IFERROR(IF(AY21&lt;=0,0,1),0)</f>
        <v>0</v>
      </c>
      <c r="BG21" s="160">
        <f t="shared" ref="BG21:BG30" si="141">IFERROR(IF(AZ21&lt;=0,0,1),0)</f>
        <v>0</v>
      </c>
      <c r="BH21" s="160">
        <f t="shared" si="44"/>
        <v>0</v>
      </c>
      <c r="BI21" s="161">
        <f t="shared" ref="BI21:BI30" si="142">ROUND(AZ21,0)</f>
        <v>0</v>
      </c>
      <c r="BJ21" s="162">
        <f t="shared" ref="BJ21:BJ30" si="143">AZ21-BI21</f>
        <v>0</v>
      </c>
      <c r="BK21" s="151"/>
      <c r="BL21" s="151"/>
      <c r="BM21" s="497"/>
      <c r="BN21" s="492"/>
      <c r="BO21" s="493"/>
      <c r="BP21" s="493"/>
      <c r="BQ21" s="490"/>
      <c r="BR21" s="490"/>
      <c r="BS21" s="512"/>
      <c r="BT21" s="160">
        <f t="shared" si="46"/>
        <v>0</v>
      </c>
      <c r="BU21" s="160">
        <f t="shared" si="47"/>
        <v>0</v>
      </c>
      <c r="BV21" s="160">
        <f t="shared" si="48"/>
        <v>0</v>
      </c>
      <c r="BW21" s="160">
        <f t="shared" si="49"/>
        <v>0</v>
      </c>
      <c r="BX21" s="160">
        <f t="shared" ref="BX21:BX30" si="144">IFERROR(IF(BQ21&lt;=0,0,1),0)</f>
        <v>0</v>
      </c>
      <c r="BY21" s="160">
        <f t="shared" ref="BY21:BY30" si="145">IFERROR(IF(BR21&lt;=0,0,1),0)</f>
        <v>0</v>
      </c>
      <c r="BZ21" s="160">
        <f t="shared" si="52"/>
        <v>0</v>
      </c>
      <c r="CA21" s="161">
        <f t="shared" ref="CA21:CA30" si="146">ROUND(BR21,0)</f>
        <v>0</v>
      </c>
      <c r="CB21" s="162">
        <f t="shared" ref="CB21:CB30" si="147">BR21-CA21</f>
        <v>0</v>
      </c>
      <c r="CC21" s="151"/>
      <c r="CD21" s="151"/>
      <c r="CE21" s="388"/>
      <c r="CF21" s="389"/>
      <c r="CG21" s="390"/>
      <c r="CH21" s="391"/>
      <c r="CI21" s="392"/>
      <c r="CJ21" s="393"/>
      <c r="CK21" s="430"/>
      <c r="CL21" s="269">
        <f t="shared" si="0"/>
        <v>0</v>
      </c>
      <c r="CM21" s="269">
        <f t="shared" si="1"/>
        <v>0</v>
      </c>
      <c r="CN21" s="269">
        <f t="shared" si="2"/>
        <v>0</v>
      </c>
      <c r="CO21" s="269">
        <f t="shared" si="3"/>
        <v>0</v>
      </c>
      <c r="CP21" s="160">
        <f t="shared" si="101"/>
        <v>0</v>
      </c>
      <c r="CQ21" s="160">
        <f t="shared" si="102"/>
        <v>0</v>
      </c>
      <c r="CR21" s="160">
        <f t="shared" si="103"/>
        <v>0</v>
      </c>
      <c r="CS21" s="161">
        <f t="shared" si="104"/>
        <v>0</v>
      </c>
      <c r="CT21" s="162">
        <f t="shared" si="105"/>
        <v>0</v>
      </c>
      <c r="CU21" s="151"/>
      <c r="CV21" s="151"/>
      <c r="CW21" s="388"/>
      <c r="CX21" s="389"/>
      <c r="CY21" s="390"/>
      <c r="CZ21" s="391"/>
      <c r="DA21" s="392"/>
      <c r="DB21" s="393"/>
      <c r="DC21" s="405"/>
      <c r="DD21" s="269">
        <f t="shared" si="4"/>
        <v>0</v>
      </c>
      <c r="DE21" s="269">
        <f t="shared" si="5"/>
        <v>0</v>
      </c>
      <c r="DF21" s="269">
        <f t="shared" si="6"/>
        <v>0</v>
      </c>
      <c r="DG21" s="269">
        <f t="shared" si="7"/>
        <v>0</v>
      </c>
      <c r="DH21" s="160">
        <f t="shared" si="106"/>
        <v>0</v>
      </c>
      <c r="DI21" s="160">
        <f t="shared" si="107"/>
        <v>0</v>
      </c>
      <c r="DJ21" s="160">
        <f t="shared" si="108"/>
        <v>0</v>
      </c>
      <c r="DK21" s="161">
        <f t="shared" si="109"/>
        <v>0</v>
      </c>
      <c r="DL21" s="162">
        <f t="shared" si="110"/>
        <v>0</v>
      </c>
      <c r="DM21" s="151"/>
      <c r="DN21" s="151"/>
      <c r="DO21" s="388"/>
      <c r="DP21" s="389"/>
      <c r="DQ21" s="390"/>
      <c r="DR21" s="391"/>
      <c r="DS21" s="392"/>
      <c r="DT21" s="393"/>
      <c r="DU21" s="405"/>
      <c r="DV21" s="269">
        <f t="shared" si="8"/>
        <v>0</v>
      </c>
      <c r="DW21" s="269">
        <f t="shared" si="9"/>
        <v>0</v>
      </c>
      <c r="DX21" s="269">
        <f t="shared" si="10"/>
        <v>0</v>
      </c>
      <c r="DY21" s="269">
        <f t="shared" si="11"/>
        <v>0</v>
      </c>
      <c r="DZ21" s="160">
        <f t="shared" si="111"/>
        <v>0</v>
      </c>
      <c r="EA21" s="160">
        <f t="shared" si="112"/>
        <v>0</v>
      </c>
      <c r="EB21" s="160">
        <f t="shared" si="113"/>
        <v>0</v>
      </c>
      <c r="EC21" s="161">
        <f t="shared" si="114"/>
        <v>0</v>
      </c>
      <c r="ED21" s="162">
        <f t="shared" si="115"/>
        <v>0</v>
      </c>
      <c r="EE21" s="151"/>
      <c r="EF21" s="151"/>
      <c r="EG21" s="388"/>
      <c r="EH21" s="389"/>
      <c r="EI21" s="390"/>
      <c r="EJ21" s="391"/>
      <c r="EK21" s="392"/>
      <c r="EL21" s="393"/>
      <c r="EM21" s="405"/>
      <c r="EN21" s="269">
        <f t="shared" si="12"/>
        <v>0</v>
      </c>
      <c r="EO21" s="269">
        <f t="shared" si="13"/>
        <v>0</v>
      </c>
      <c r="EP21" s="269">
        <f t="shared" si="14"/>
        <v>0</v>
      </c>
      <c r="EQ21" s="269">
        <f t="shared" si="15"/>
        <v>0</v>
      </c>
      <c r="ER21" s="160">
        <f t="shared" si="116"/>
        <v>0</v>
      </c>
      <c r="ES21" s="160">
        <f t="shared" si="117"/>
        <v>0</v>
      </c>
      <c r="ET21" s="160">
        <f t="shared" si="118"/>
        <v>0</v>
      </c>
      <c r="EU21" s="161">
        <f t="shared" si="119"/>
        <v>0</v>
      </c>
      <c r="EV21" s="162">
        <f t="shared" si="120"/>
        <v>0</v>
      </c>
      <c r="EW21" s="151"/>
      <c r="EX21" s="151"/>
      <c r="EY21" s="272"/>
      <c r="EZ21" s="276"/>
      <c r="FA21" s="278"/>
      <c r="FB21" s="274"/>
      <c r="FC21" s="275"/>
      <c r="FD21" s="280"/>
      <c r="FE21" s="263"/>
      <c r="FF21" s="269">
        <f t="shared" si="121"/>
        <v>0</v>
      </c>
      <c r="FG21" s="168">
        <f>IFERROR(IF(EXACT(VLOOKUP(EZ21,OFERTA_0,2,FALSE),FA21),1,0),0)</f>
        <v>0</v>
      </c>
      <c r="FH21" s="168">
        <f t="shared" si="122"/>
        <v>0</v>
      </c>
      <c r="FI21" s="168">
        <f>IFERROR(IF(EXACT(FC21,$F$22),1,0),0)</f>
        <v>1</v>
      </c>
      <c r="FJ21" s="168">
        <f t="shared" ref="FJ21:FK21" si="148">IFERROR(IF(FD21&lt;=0,0,1),0)</f>
        <v>0</v>
      </c>
      <c r="FK21" s="168">
        <f t="shared" si="148"/>
        <v>0</v>
      </c>
      <c r="FL21" s="168">
        <f t="shared" si="124"/>
        <v>0</v>
      </c>
      <c r="FM21" s="161">
        <f t="shared" si="18"/>
        <v>0</v>
      </c>
      <c r="FN21" s="162">
        <f t="shared" si="19"/>
        <v>0</v>
      </c>
      <c r="FO21" s="151"/>
      <c r="FP21" s="151"/>
      <c r="FQ21" s="281"/>
      <c r="FR21" s="281"/>
      <c r="FS21" s="278"/>
      <c r="FT21" s="286"/>
      <c r="FU21" s="287"/>
      <c r="FV21" s="288"/>
      <c r="FW21" s="288"/>
      <c r="FX21" s="269">
        <f t="shared" si="125"/>
        <v>0</v>
      </c>
      <c r="FY21" s="168">
        <f>IFERROR(IF(EXACT(VLOOKUP(FR21,OFERTA_0,2,FALSE),FS21),1,0),0)</f>
        <v>0</v>
      </c>
      <c r="FZ21" s="168">
        <f t="shared" si="126"/>
        <v>0</v>
      </c>
      <c r="GA21" s="168">
        <f>IFERROR(IF(EXACT(FU21,$F$22),1,0),0)</f>
        <v>1</v>
      </c>
      <c r="GB21" s="168">
        <f t="shared" ref="GB21:GC21" si="149">IFERROR(IF(FV21&lt;=0,0,1),0)</f>
        <v>0</v>
      </c>
      <c r="GC21" s="168">
        <f t="shared" si="149"/>
        <v>0</v>
      </c>
      <c r="GD21" s="168">
        <f t="shared" si="128"/>
        <v>0</v>
      </c>
      <c r="GE21" s="161">
        <f t="shared" si="22"/>
        <v>0</v>
      </c>
      <c r="GF21" s="162">
        <f t="shared" si="23"/>
        <v>0</v>
      </c>
      <c r="GG21" s="151"/>
      <c r="GH21" s="151"/>
      <c r="GI21" s="292"/>
      <c r="GJ21" s="300"/>
      <c r="GK21" s="295"/>
      <c r="GL21" s="296"/>
      <c r="GM21" s="297"/>
      <c r="GN21" s="298"/>
      <c r="GO21" s="298"/>
      <c r="GP21" s="269">
        <f t="shared" si="129"/>
        <v>0</v>
      </c>
      <c r="GQ21" s="168">
        <f>IFERROR(IF(EXACT(VLOOKUP(GJ21,OFERTA_0,2,FALSE),GK21),1,0),0)</f>
        <v>0</v>
      </c>
      <c r="GR21" s="168">
        <f t="shared" si="130"/>
        <v>0</v>
      </c>
      <c r="GS21" s="168">
        <f>IFERROR(IF(EXACT(GM21,$F$22),1,0),0)</f>
        <v>1</v>
      </c>
      <c r="GT21" s="168">
        <f t="shared" ref="GT21:GU21" si="150">IFERROR(IF(GN21&lt;=0,0,1),0)</f>
        <v>0</v>
      </c>
      <c r="GU21" s="168">
        <f t="shared" si="150"/>
        <v>0</v>
      </c>
      <c r="GV21" s="168">
        <f t="shared" si="132"/>
        <v>0</v>
      </c>
      <c r="GW21" s="161">
        <f t="shared" si="26"/>
        <v>0</v>
      </c>
      <c r="GX21" s="162">
        <f t="shared" si="27"/>
        <v>0</v>
      </c>
    </row>
    <row r="22" spans="1:206" ht="16">
      <c r="A22" s="151">
        <v>13</v>
      </c>
      <c r="B22" s="575"/>
      <c r="C22" s="526" t="s">
        <v>277</v>
      </c>
      <c r="D22" s="527" t="s">
        <v>278</v>
      </c>
      <c r="E22" s="528"/>
      <c r="F22" s="529"/>
      <c r="G22" s="530"/>
      <c r="H22" s="531"/>
      <c r="I22" s="159"/>
      <c r="J22" s="151"/>
      <c r="K22" s="575"/>
      <c r="L22" s="526" t="s">
        <v>277</v>
      </c>
      <c r="M22" s="527" t="s">
        <v>278</v>
      </c>
      <c r="N22" s="528"/>
      <c r="O22" s="529"/>
      <c r="P22" s="530"/>
      <c r="Q22" s="531"/>
      <c r="R22" s="160"/>
      <c r="S22" s="160"/>
      <c r="T22" s="160"/>
      <c r="U22" s="160"/>
      <c r="V22" s="160"/>
      <c r="W22" s="160"/>
      <c r="X22" s="160"/>
      <c r="Y22" s="161"/>
      <c r="Z22" s="162"/>
      <c r="AA22" s="159"/>
      <c r="AB22" s="159"/>
      <c r="AC22" s="497"/>
      <c r="AD22" s="492"/>
      <c r="AE22" s="493"/>
      <c r="AF22" s="493"/>
      <c r="AG22" s="490"/>
      <c r="AH22" s="490"/>
      <c r="AI22" s="510"/>
      <c r="AJ22" s="160">
        <f t="shared" si="75"/>
        <v>0</v>
      </c>
      <c r="AK22" s="160">
        <f t="shared" si="76"/>
        <v>0</v>
      </c>
      <c r="AL22" s="160">
        <f t="shared" si="77"/>
        <v>0</v>
      </c>
      <c r="AM22" s="160">
        <f t="shared" si="78"/>
        <v>0</v>
      </c>
      <c r="AN22" s="160">
        <f t="shared" si="79"/>
        <v>0</v>
      </c>
      <c r="AO22" s="160">
        <f t="shared" si="80"/>
        <v>0</v>
      </c>
      <c r="AP22" s="160">
        <f t="shared" si="81"/>
        <v>0</v>
      </c>
      <c r="AQ22" s="161">
        <f t="shared" si="138"/>
        <v>0</v>
      </c>
      <c r="AR22" s="162">
        <f t="shared" si="139"/>
        <v>0</v>
      </c>
      <c r="AS22" s="151"/>
      <c r="AT22" s="151"/>
      <c r="AU22" s="497"/>
      <c r="AV22" s="492"/>
      <c r="AW22" s="493"/>
      <c r="AX22" s="493"/>
      <c r="AY22" s="490"/>
      <c r="AZ22" s="490"/>
      <c r="BA22" s="510"/>
      <c r="BB22" s="160">
        <f t="shared" si="38"/>
        <v>0</v>
      </c>
      <c r="BC22" s="160">
        <f t="shared" si="39"/>
        <v>0</v>
      </c>
      <c r="BD22" s="160">
        <f t="shared" si="40"/>
        <v>0</v>
      </c>
      <c r="BE22" s="160">
        <f t="shared" si="41"/>
        <v>0</v>
      </c>
      <c r="BF22" s="160">
        <f t="shared" si="140"/>
        <v>0</v>
      </c>
      <c r="BG22" s="160">
        <f t="shared" si="141"/>
        <v>0</v>
      </c>
      <c r="BH22" s="160">
        <f t="shared" si="44"/>
        <v>0</v>
      </c>
      <c r="BI22" s="161">
        <f t="shared" si="142"/>
        <v>0</v>
      </c>
      <c r="BJ22" s="162">
        <f t="shared" si="143"/>
        <v>0</v>
      </c>
      <c r="BK22" s="151"/>
      <c r="BL22" s="151"/>
      <c r="BM22" s="497"/>
      <c r="BN22" s="492"/>
      <c r="BO22" s="493"/>
      <c r="BP22" s="493"/>
      <c r="BQ22" s="490"/>
      <c r="BR22" s="490"/>
      <c r="BS22" s="510"/>
      <c r="BT22" s="160">
        <f t="shared" si="46"/>
        <v>0</v>
      </c>
      <c r="BU22" s="160">
        <f t="shared" si="47"/>
        <v>0</v>
      </c>
      <c r="BV22" s="160">
        <f t="shared" si="48"/>
        <v>0</v>
      </c>
      <c r="BW22" s="160">
        <f t="shared" si="49"/>
        <v>0</v>
      </c>
      <c r="BX22" s="160">
        <f t="shared" si="144"/>
        <v>0</v>
      </c>
      <c r="BY22" s="160">
        <f t="shared" si="145"/>
        <v>0</v>
      </c>
      <c r="BZ22" s="160">
        <f t="shared" si="52"/>
        <v>0</v>
      </c>
      <c r="CA22" s="161">
        <f t="shared" si="146"/>
        <v>0</v>
      </c>
      <c r="CB22" s="162">
        <f t="shared" si="147"/>
        <v>0</v>
      </c>
      <c r="CC22" s="151"/>
      <c r="CD22" s="151"/>
      <c r="CE22" s="388"/>
      <c r="CF22" s="389"/>
      <c r="CG22" s="390"/>
      <c r="CH22" s="391"/>
      <c r="CI22" s="392"/>
      <c r="CJ22" s="393"/>
      <c r="CK22" s="430"/>
      <c r="CL22" s="269">
        <f t="shared" si="0"/>
        <v>0</v>
      </c>
      <c r="CM22" s="269">
        <f t="shared" si="1"/>
        <v>0</v>
      </c>
      <c r="CN22" s="269">
        <f t="shared" si="2"/>
        <v>0</v>
      </c>
      <c r="CO22" s="269">
        <f t="shared" si="3"/>
        <v>0</v>
      </c>
      <c r="CP22" s="160">
        <f t="shared" si="101"/>
        <v>0</v>
      </c>
      <c r="CQ22" s="160">
        <f t="shared" si="102"/>
        <v>0</v>
      </c>
      <c r="CR22" s="160">
        <f t="shared" si="103"/>
        <v>0</v>
      </c>
      <c r="CS22" s="161">
        <f t="shared" si="104"/>
        <v>0</v>
      </c>
      <c r="CT22" s="162">
        <f t="shared" si="105"/>
        <v>0</v>
      </c>
      <c r="CU22" s="151"/>
      <c r="CV22" s="151"/>
      <c r="CW22" s="388"/>
      <c r="CX22" s="389"/>
      <c r="CY22" s="390"/>
      <c r="CZ22" s="391"/>
      <c r="DA22" s="392"/>
      <c r="DB22" s="393"/>
      <c r="DC22" s="405"/>
      <c r="DD22" s="269">
        <f t="shared" si="4"/>
        <v>0</v>
      </c>
      <c r="DE22" s="269">
        <f t="shared" si="5"/>
        <v>0</v>
      </c>
      <c r="DF22" s="269">
        <f t="shared" si="6"/>
        <v>0</v>
      </c>
      <c r="DG22" s="269">
        <f t="shared" si="7"/>
        <v>0</v>
      </c>
      <c r="DH22" s="160">
        <f t="shared" si="106"/>
        <v>0</v>
      </c>
      <c r="DI22" s="160">
        <f t="shared" si="107"/>
        <v>0</v>
      </c>
      <c r="DJ22" s="160">
        <f t="shared" si="108"/>
        <v>0</v>
      </c>
      <c r="DK22" s="161">
        <f t="shared" si="109"/>
        <v>0</v>
      </c>
      <c r="DL22" s="162">
        <f t="shared" si="110"/>
        <v>0</v>
      </c>
      <c r="DM22" s="151"/>
      <c r="DN22" s="151"/>
      <c r="DO22" s="388"/>
      <c r="DP22" s="389"/>
      <c r="DQ22" s="390"/>
      <c r="DR22" s="391"/>
      <c r="DS22" s="392"/>
      <c r="DT22" s="393"/>
      <c r="DU22" s="405"/>
      <c r="DV22" s="269">
        <f t="shared" si="8"/>
        <v>0</v>
      </c>
      <c r="DW22" s="269">
        <f t="shared" si="9"/>
        <v>0</v>
      </c>
      <c r="DX22" s="269">
        <f t="shared" si="10"/>
        <v>0</v>
      </c>
      <c r="DY22" s="269">
        <f t="shared" si="11"/>
        <v>0</v>
      </c>
      <c r="DZ22" s="160">
        <f t="shared" si="111"/>
        <v>0</v>
      </c>
      <c r="EA22" s="160">
        <f t="shared" si="112"/>
        <v>0</v>
      </c>
      <c r="EB22" s="160">
        <f t="shared" si="113"/>
        <v>0</v>
      </c>
      <c r="EC22" s="161">
        <f t="shared" si="114"/>
        <v>0</v>
      </c>
      <c r="ED22" s="162">
        <f t="shared" si="115"/>
        <v>0</v>
      </c>
      <c r="EE22" s="151"/>
      <c r="EF22" s="151"/>
      <c r="EG22" s="388"/>
      <c r="EH22" s="389"/>
      <c r="EI22" s="390"/>
      <c r="EJ22" s="391"/>
      <c r="EK22" s="392"/>
      <c r="EL22" s="393"/>
      <c r="EM22" s="405"/>
      <c r="EN22" s="269">
        <f t="shared" si="12"/>
        <v>0</v>
      </c>
      <c r="EO22" s="269">
        <f t="shared" si="13"/>
        <v>0</v>
      </c>
      <c r="EP22" s="269">
        <f t="shared" si="14"/>
        <v>0</v>
      </c>
      <c r="EQ22" s="269">
        <f t="shared" si="15"/>
        <v>0</v>
      </c>
      <c r="ER22" s="160">
        <f t="shared" si="116"/>
        <v>0</v>
      </c>
      <c r="ES22" s="160">
        <f t="shared" si="117"/>
        <v>0</v>
      </c>
      <c r="ET22" s="160">
        <f t="shared" si="118"/>
        <v>0</v>
      </c>
      <c r="EU22" s="161">
        <f t="shared" si="119"/>
        <v>0</v>
      </c>
      <c r="EV22" s="162">
        <f t="shared" si="120"/>
        <v>0</v>
      </c>
      <c r="EW22" s="151"/>
      <c r="EX22" s="151"/>
      <c r="EY22" s="272"/>
      <c r="EZ22" s="276"/>
      <c r="FA22" s="278"/>
      <c r="FB22" s="274"/>
      <c r="FC22" s="275"/>
      <c r="FD22" s="280"/>
      <c r="FE22" s="263"/>
      <c r="FF22" s="269">
        <f t="shared" si="121"/>
        <v>0</v>
      </c>
      <c r="FG22" s="168">
        <f>IFERROR(IF(EXACT(VLOOKUP(EZ22,OFERTA_0,2,FALSE),FA22),1,0),0)</f>
        <v>0</v>
      </c>
      <c r="FH22" s="168">
        <f t="shared" si="122"/>
        <v>0</v>
      </c>
      <c r="FI22" s="168">
        <f>IFERROR(IF(EXACT(VLOOKUP(EZ22,OFERTA_0,4,FALSE),FC22),1,0),0)</f>
        <v>0</v>
      </c>
      <c r="FJ22" s="168">
        <f t="shared" ref="FJ22:FK22" si="151">IFERROR(IF(FD22&lt;=0,0,1),0)</f>
        <v>0</v>
      </c>
      <c r="FK22" s="168">
        <f t="shared" si="151"/>
        <v>0</v>
      </c>
      <c r="FL22" s="168">
        <f t="shared" si="124"/>
        <v>0</v>
      </c>
      <c r="FM22" s="161">
        <f t="shared" si="18"/>
        <v>0</v>
      </c>
      <c r="FN22" s="162">
        <f t="shared" si="19"/>
        <v>0</v>
      </c>
      <c r="FO22" s="151"/>
      <c r="FP22" s="151"/>
      <c r="FQ22" s="281"/>
      <c r="FR22" s="281"/>
      <c r="FS22" s="278"/>
      <c r="FT22" s="286"/>
      <c r="FU22" s="287"/>
      <c r="FV22" s="288"/>
      <c r="FW22" s="288"/>
      <c r="FX22" s="269">
        <f t="shared" si="125"/>
        <v>0</v>
      </c>
      <c r="FY22" s="168">
        <f>IFERROR(IF(EXACT(VLOOKUP(FR22,OFERTA_0,2,FALSE),FS22),1,0),0)</f>
        <v>0</v>
      </c>
      <c r="FZ22" s="168">
        <f t="shared" si="126"/>
        <v>0</v>
      </c>
      <c r="GA22" s="168">
        <f>IFERROR(IF(EXACT(VLOOKUP(FR22,OFERTA_0,4,FALSE),FU22),1,0),0)</f>
        <v>0</v>
      </c>
      <c r="GB22" s="168">
        <f t="shared" ref="GB22:GC22" si="152">IFERROR(IF(FV22&lt;=0,0,1),0)</f>
        <v>0</v>
      </c>
      <c r="GC22" s="168">
        <f t="shared" si="152"/>
        <v>0</v>
      </c>
      <c r="GD22" s="168">
        <f t="shared" si="128"/>
        <v>0</v>
      </c>
      <c r="GE22" s="161">
        <f t="shared" si="22"/>
        <v>0</v>
      </c>
      <c r="GF22" s="162">
        <f t="shared" si="23"/>
        <v>0</v>
      </c>
      <c r="GG22" s="151"/>
      <c r="GH22" s="151"/>
      <c r="GI22" s="292"/>
      <c r="GJ22" s="300"/>
      <c r="GK22" s="295"/>
      <c r="GL22" s="296"/>
      <c r="GM22" s="297"/>
      <c r="GN22" s="298"/>
      <c r="GO22" s="298"/>
      <c r="GP22" s="269">
        <f t="shared" si="129"/>
        <v>0</v>
      </c>
      <c r="GQ22" s="168">
        <f>IFERROR(IF(EXACT(VLOOKUP(GJ22,OFERTA_0,2,FALSE),GK22),1,0),0)</f>
        <v>0</v>
      </c>
      <c r="GR22" s="168">
        <f t="shared" si="130"/>
        <v>0</v>
      </c>
      <c r="GS22" s="168">
        <f>IFERROR(IF(EXACT(VLOOKUP(GJ22,OFERTA_0,4,FALSE),GM22),1,0),0)</f>
        <v>0</v>
      </c>
      <c r="GT22" s="168">
        <f t="shared" ref="GT22:GU22" si="153">IFERROR(IF(GN22&lt;=0,0,1),0)</f>
        <v>0</v>
      </c>
      <c r="GU22" s="168">
        <f t="shared" si="153"/>
        <v>0</v>
      </c>
      <c r="GV22" s="168">
        <f t="shared" si="132"/>
        <v>0</v>
      </c>
      <c r="GW22" s="161">
        <f t="shared" si="26"/>
        <v>0</v>
      </c>
      <c r="GX22" s="162">
        <f t="shared" si="27"/>
        <v>0</v>
      </c>
    </row>
    <row r="23" spans="1:206" ht="28">
      <c r="A23" s="151">
        <v>14</v>
      </c>
      <c r="B23" s="575" t="s">
        <v>296</v>
      </c>
      <c r="C23" s="538" t="s">
        <v>237</v>
      </c>
      <c r="D23" s="539" t="s">
        <v>279</v>
      </c>
      <c r="E23" s="540" t="s">
        <v>231</v>
      </c>
      <c r="F23" s="541">
        <v>1</v>
      </c>
      <c r="G23" s="542"/>
      <c r="H23" s="543">
        <f>G23*F23</f>
        <v>0</v>
      </c>
      <c r="I23" s="159"/>
      <c r="J23" s="151"/>
      <c r="K23" s="575" t="s">
        <v>296</v>
      </c>
      <c r="L23" s="538" t="s">
        <v>237</v>
      </c>
      <c r="M23" s="539" t="s">
        <v>279</v>
      </c>
      <c r="N23" s="540" t="s">
        <v>231</v>
      </c>
      <c r="O23" s="541">
        <v>1</v>
      </c>
      <c r="P23" s="542">
        <v>48240.66</v>
      </c>
      <c r="Q23" s="543">
        <f>P23*O23</f>
        <v>48240.66</v>
      </c>
      <c r="R23" s="160">
        <v>1</v>
      </c>
      <c r="S23" s="160">
        <v>1</v>
      </c>
      <c r="T23" s="160">
        <v>1</v>
      </c>
      <c r="U23" s="160">
        <f>IFERROR(IF(EXACT(VLOOKUP(K23,OFERTA_1,5,FALSE),O23),1,0),0)</f>
        <v>1</v>
      </c>
      <c r="V23" s="160">
        <f t="shared" si="70"/>
        <v>1</v>
      </c>
      <c r="W23" s="160">
        <f t="shared" si="71"/>
        <v>1</v>
      </c>
      <c r="X23" s="160">
        <f t="shared" si="72"/>
        <v>1</v>
      </c>
      <c r="Y23" s="161">
        <f t="shared" si="136"/>
        <v>48241</v>
      </c>
      <c r="Z23" s="162">
        <f t="shared" si="137"/>
        <v>-0.33999999999650754</v>
      </c>
      <c r="AA23" s="159"/>
      <c r="AB23" s="159"/>
      <c r="AC23" s="497"/>
      <c r="AD23" s="492"/>
      <c r="AE23" s="493"/>
      <c r="AF23" s="493"/>
      <c r="AG23" s="490"/>
      <c r="AH23" s="490"/>
      <c r="AI23" s="510"/>
      <c r="AJ23" s="160">
        <f t="shared" si="75"/>
        <v>0</v>
      </c>
      <c r="AK23" s="160">
        <f t="shared" si="76"/>
        <v>0</v>
      </c>
      <c r="AL23" s="160">
        <f t="shared" si="77"/>
        <v>0</v>
      </c>
      <c r="AM23" s="160">
        <f t="shared" si="78"/>
        <v>0</v>
      </c>
      <c r="AN23" s="160">
        <f t="shared" si="79"/>
        <v>0</v>
      </c>
      <c r="AO23" s="160">
        <f t="shared" si="80"/>
        <v>0</v>
      </c>
      <c r="AP23" s="160">
        <f t="shared" si="81"/>
        <v>0</v>
      </c>
      <c r="AQ23" s="161">
        <f t="shared" si="138"/>
        <v>0</v>
      </c>
      <c r="AR23" s="162">
        <f t="shared" si="139"/>
        <v>0</v>
      </c>
      <c r="AS23" s="151"/>
      <c r="AT23" s="151"/>
      <c r="AU23" s="497"/>
      <c r="AV23" s="492"/>
      <c r="AW23" s="493"/>
      <c r="AX23" s="493"/>
      <c r="AY23" s="490"/>
      <c r="AZ23" s="490"/>
      <c r="BA23" s="510"/>
      <c r="BB23" s="160">
        <f t="shared" si="38"/>
        <v>0</v>
      </c>
      <c r="BC23" s="160">
        <f t="shared" si="39"/>
        <v>0</v>
      </c>
      <c r="BD23" s="160">
        <f t="shared" si="40"/>
        <v>0</v>
      </c>
      <c r="BE23" s="160">
        <f t="shared" si="41"/>
        <v>0</v>
      </c>
      <c r="BF23" s="160">
        <f t="shared" si="140"/>
        <v>0</v>
      </c>
      <c r="BG23" s="160">
        <f t="shared" si="141"/>
        <v>0</v>
      </c>
      <c r="BH23" s="160">
        <f t="shared" si="44"/>
        <v>0</v>
      </c>
      <c r="BI23" s="161">
        <f t="shared" si="142"/>
        <v>0</v>
      </c>
      <c r="BJ23" s="162">
        <f t="shared" si="143"/>
        <v>0</v>
      </c>
      <c r="BK23" s="151"/>
      <c r="BL23" s="151"/>
      <c r="BM23" s="497"/>
      <c r="BN23" s="492"/>
      <c r="BO23" s="493"/>
      <c r="BP23" s="493"/>
      <c r="BQ23" s="490"/>
      <c r="BR23" s="490"/>
      <c r="BS23" s="510"/>
      <c r="BT23" s="160">
        <f t="shared" si="46"/>
        <v>0</v>
      </c>
      <c r="BU23" s="160">
        <f t="shared" si="47"/>
        <v>0</v>
      </c>
      <c r="BV23" s="160">
        <f t="shared" si="48"/>
        <v>0</v>
      </c>
      <c r="BW23" s="160">
        <f t="shared" si="49"/>
        <v>0</v>
      </c>
      <c r="BX23" s="160">
        <f t="shared" si="144"/>
        <v>0</v>
      </c>
      <c r="BY23" s="160">
        <f t="shared" si="145"/>
        <v>0</v>
      </c>
      <c r="BZ23" s="160">
        <f t="shared" si="52"/>
        <v>0</v>
      </c>
      <c r="CA23" s="161">
        <f t="shared" si="146"/>
        <v>0</v>
      </c>
      <c r="CB23" s="162">
        <f t="shared" si="147"/>
        <v>0</v>
      </c>
      <c r="CC23" s="151"/>
      <c r="CD23" s="151"/>
      <c r="CE23" s="388"/>
      <c r="CF23" s="389"/>
      <c r="CG23" s="390"/>
      <c r="CH23" s="391"/>
      <c r="CI23" s="419"/>
      <c r="CJ23" s="393"/>
      <c r="CK23" s="430"/>
      <c r="CL23" s="269">
        <f t="shared" si="0"/>
        <v>0</v>
      </c>
      <c r="CM23" s="269">
        <f t="shared" si="1"/>
        <v>0</v>
      </c>
      <c r="CN23" s="269">
        <f t="shared" si="2"/>
        <v>0</v>
      </c>
      <c r="CO23" s="269">
        <f t="shared" si="3"/>
        <v>0</v>
      </c>
      <c r="CP23" s="160">
        <f t="shared" si="101"/>
        <v>0</v>
      </c>
      <c r="CQ23" s="160">
        <f t="shared" si="102"/>
        <v>0</v>
      </c>
      <c r="CR23" s="160">
        <f t="shared" si="103"/>
        <v>0</v>
      </c>
      <c r="CS23" s="161">
        <f t="shared" si="104"/>
        <v>0</v>
      </c>
      <c r="CT23" s="162">
        <f t="shared" si="105"/>
        <v>0</v>
      </c>
      <c r="CU23" s="151"/>
      <c r="CV23" s="151"/>
      <c r="CW23" s="388"/>
      <c r="CX23" s="389"/>
      <c r="CY23" s="390"/>
      <c r="CZ23" s="391"/>
      <c r="DA23" s="392"/>
      <c r="DB23" s="393"/>
      <c r="DC23" s="405"/>
      <c r="DD23" s="269">
        <f t="shared" si="4"/>
        <v>0</v>
      </c>
      <c r="DE23" s="269">
        <f t="shared" si="5"/>
        <v>0</v>
      </c>
      <c r="DF23" s="269">
        <f t="shared" si="6"/>
        <v>0</v>
      </c>
      <c r="DG23" s="269">
        <f t="shared" si="7"/>
        <v>0</v>
      </c>
      <c r="DH23" s="160">
        <f t="shared" si="106"/>
        <v>0</v>
      </c>
      <c r="DI23" s="160">
        <f t="shared" si="107"/>
        <v>0</v>
      </c>
      <c r="DJ23" s="160">
        <f t="shared" si="108"/>
        <v>0</v>
      </c>
      <c r="DK23" s="161">
        <f t="shared" si="109"/>
        <v>0</v>
      </c>
      <c r="DL23" s="162">
        <f t="shared" si="110"/>
        <v>0</v>
      </c>
      <c r="DM23" s="151"/>
      <c r="DN23" s="151"/>
      <c r="DO23" s="388"/>
      <c r="DP23" s="389"/>
      <c r="DQ23" s="390"/>
      <c r="DR23" s="391"/>
      <c r="DS23" s="392"/>
      <c r="DT23" s="393"/>
      <c r="DU23" s="405"/>
      <c r="DV23" s="269">
        <f t="shared" si="8"/>
        <v>0</v>
      </c>
      <c r="DW23" s="269">
        <f t="shared" si="9"/>
        <v>0</v>
      </c>
      <c r="DX23" s="269">
        <f t="shared" si="10"/>
        <v>0</v>
      </c>
      <c r="DY23" s="269">
        <f t="shared" si="11"/>
        <v>0</v>
      </c>
      <c r="DZ23" s="160">
        <f t="shared" si="111"/>
        <v>0</v>
      </c>
      <c r="EA23" s="160">
        <f t="shared" si="112"/>
        <v>0</v>
      </c>
      <c r="EB23" s="160">
        <f t="shared" si="113"/>
        <v>0</v>
      </c>
      <c r="EC23" s="161">
        <f t="shared" si="114"/>
        <v>0</v>
      </c>
      <c r="ED23" s="162">
        <f t="shared" si="115"/>
        <v>0</v>
      </c>
      <c r="EE23" s="151"/>
      <c r="EF23" s="151"/>
      <c r="EG23" s="388"/>
      <c r="EH23" s="389"/>
      <c r="EI23" s="390"/>
      <c r="EJ23" s="391"/>
      <c r="EK23" s="392"/>
      <c r="EL23" s="393"/>
      <c r="EM23" s="405"/>
      <c r="EN23" s="269">
        <f t="shared" si="12"/>
        <v>0</v>
      </c>
      <c r="EO23" s="269">
        <f t="shared" si="13"/>
        <v>0</v>
      </c>
      <c r="EP23" s="269">
        <f t="shared" si="14"/>
        <v>0</v>
      </c>
      <c r="EQ23" s="269">
        <f t="shared" si="15"/>
        <v>0</v>
      </c>
      <c r="ER23" s="160">
        <f t="shared" si="116"/>
        <v>0</v>
      </c>
      <c r="ES23" s="160">
        <f t="shared" si="117"/>
        <v>0</v>
      </c>
      <c r="ET23" s="160">
        <f t="shared" si="118"/>
        <v>0</v>
      </c>
      <c r="EU23" s="161">
        <f t="shared" si="119"/>
        <v>0</v>
      </c>
      <c r="EV23" s="162">
        <f t="shared" si="120"/>
        <v>0</v>
      </c>
      <c r="EW23" s="151"/>
      <c r="EX23" s="151"/>
      <c r="EY23" s="272"/>
      <c r="EZ23" s="276"/>
      <c r="FA23" s="278"/>
      <c r="FB23" s="274"/>
      <c r="FC23" s="275"/>
      <c r="FD23" s="280"/>
      <c r="FE23" s="263"/>
      <c r="FF23" s="269">
        <f t="shared" si="121"/>
        <v>0</v>
      </c>
      <c r="FG23" s="168">
        <f>IFERROR(IF(EXACT(FA23,$D$24),1,0),0)</f>
        <v>0</v>
      </c>
      <c r="FH23" s="168">
        <f t="shared" si="122"/>
        <v>0</v>
      </c>
      <c r="FI23" s="168">
        <f>IFERROR(IF(EXACT(FC23,$F$24),1,0),0)</f>
        <v>0</v>
      </c>
      <c r="FJ23" s="168">
        <f t="shared" ref="FJ23:FK23" si="154">IFERROR(IF(FD23&lt;=0,0,1),0)</f>
        <v>0</v>
      </c>
      <c r="FK23" s="168">
        <f t="shared" si="154"/>
        <v>0</v>
      </c>
      <c r="FL23" s="168">
        <f t="shared" si="124"/>
        <v>0</v>
      </c>
      <c r="FM23" s="161">
        <f t="shared" si="18"/>
        <v>0</v>
      </c>
      <c r="FN23" s="162">
        <f t="shared" si="19"/>
        <v>0</v>
      </c>
      <c r="FO23" s="151"/>
      <c r="FP23" s="151"/>
      <c r="FQ23" s="281"/>
      <c r="FR23" s="281"/>
      <c r="FS23" s="278"/>
      <c r="FT23" s="286"/>
      <c r="FU23" s="287"/>
      <c r="FV23" s="288"/>
      <c r="FW23" s="288"/>
      <c r="FX23" s="269">
        <f t="shared" si="125"/>
        <v>0</v>
      </c>
      <c r="FY23" s="168">
        <f>IFERROR(IF(EXACT(FS23,$D$24),1,0),0)</f>
        <v>0</v>
      </c>
      <c r="FZ23" s="168">
        <f t="shared" si="126"/>
        <v>0</v>
      </c>
      <c r="GA23" s="168">
        <f>IFERROR(IF(EXACT(FU23,$F$24),1,0),0)</f>
        <v>0</v>
      </c>
      <c r="GB23" s="168">
        <f t="shared" ref="GB23:GC23" si="155">IFERROR(IF(FV23&lt;=0,0,1),0)</f>
        <v>0</v>
      </c>
      <c r="GC23" s="168">
        <f t="shared" si="155"/>
        <v>0</v>
      </c>
      <c r="GD23" s="168">
        <f t="shared" si="128"/>
        <v>0</v>
      </c>
      <c r="GE23" s="161">
        <f t="shared" si="22"/>
        <v>0</v>
      </c>
      <c r="GF23" s="162">
        <f t="shared" si="23"/>
        <v>0</v>
      </c>
      <c r="GG23" s="151"/>
      <c r="GH23" s="151"/>
      <c r="GI23" s="292"/>
      <c r="GJ23" s="300"/>
      <c r="GK23" s="295"/>
      <c r="GL23" s="296"/>
      <c r="GM23" s="297"/>
      <c r="GN23" s="298"/>
      <c r="GO23" s="298"/>
      <c r="GP23" s="269">
        <f t="shared" si="129"/>
        <v>0</v>
      </c>
      <c r="GQ23" s="168">
        <f>IFERROR(IF(EXACT(GK23,$D$24),1,0),0)</f>
        <v>0</v>
      </c>
      <c r="GR23" s="168">
        <f t="shared" si="130"/>
        <v>0</v>
      </c>
      <c r="GS23" s="168">
        <f>IFERROR(IF(EXACT(GM23,$F$24),1,0),0)</f>
        <v>0</v>
      </c>
      <c r="GT23" s="168">
        <f t="shared" ref="GT23:GU23" si="156">IFERROR(IF(GN23&lt;=0,0,1),0)</f>
        <v>0</v>
      </c>
      <c r="GU23" s="168">
        <f t="shared" si="156"/>
        <v>0</v>
      </c>
      <c r="GV23" s="168">
        <f t="shared" si="132"/>
        <v>0</v>
      </c>
      <c r="GW23" s="161">
        <f t="shared" si="26"/>
        <v>0</v>
      </c>
      <c r="GX23" s="162">
        <f t="shared" si="27"/>
        <v>0</v>
      </c>
    </row>
    <row r="24" spans="1:206" ht="16">
      <c r="A24" s="151">
        <v>15</v>
      </c>
      <c r="B24" s="575" t="s">
        <v>296</v>
      </c>
      <c r="C24" s="544" t="s">
        <v>280</v>
      </c>
      <c r="D24" s="545" t="s">
        <v>281</v>
      </c>
      <c r="E24" s="546" t="s">
        <v>231</v>
      </c>
      <c r="F24" s="547">
        <v>1</v>
      </c>
      <c r="G24" s="548"/>
      <c r="H24" s="549">
        <f>G24*F24</f>
        <v>0</v>
      </c>
      <c r="I24" s="159"/>
      <c r="J24" s="151"/>
      <c r="K24" s="575" t="s">
        <v>296</v>
      </c>
      <c r="L24" s="544" t="s">
        <v>280</v>
      </c>
      <c r="M24" s="545" t="s">
        <v>281</v>
      </c>
      <c r="N24" s="546" t="s">
        <v>231</v>
      </c>
      <c r="O24" s="547">
        <v>1</v>
      </c>
      <c r="P24" s="577">
        <v>109007.58</v>
      </c>
      <c r="Q24" s="549">
        <f>P24*O24</f>
        <v>109007.58</v>
      </c>
      <c r="R24" s="160">
        <v>1</v>
      </c>
      <c r="S24" s="160">
        <v>1</v>
      </c>
      <c r="T24" s="160">
        <v>1</v>
      </c>
      <c r="U24" s="160">
        <f>IFERROR(IF(EXACT(VLOOKUP(K24,OFERTA_1,5,FALSE),O24),1,0),0)</f>
        <v>1</v>
      </c>
      <c r="V24" s="160">
        <f t="shared" si="70"/>
        <v>1</v>
      </c>
      <c r="W24" s="160">
        <f t="shared" si="71"/>
        <v>1</v>
      </c>
      <c r="X24" s="160">
        <f t="shared" si="72"/>
        <v>1</v>
      </c>
      <c r="Y24" s="161">
        <f t="shared" si="136"/>
        <v>109008</v>
      </c>
      <c r="Z24" s="162">
        <f t="shared" si="137"/>
        <v>-0.41999999999825377</v>
      </c>
      <c r="AA24" s="159"/>
      <c r="AB24" s="159"/>
      <c r="AC24" s="497"/>
      <c r="AD24" s="492"/>
      <c r="AE24" s="493"/>
      <c r="AF24" s="493"/>
      <c r="AG24" s="490"/>
      <c r="AH24" s="490"/>
      <c r="AI24" s="510"/>
      <c r="AJ24" s="160">
        <f t="shared" si="75"/>
        <v>0</v>
      </c>
      <c r="AK24" s="160">
        <f t="shared" si="76"/>
        <v>0</v>
      </c>
      <c r="AL24" s="160">
        <f t="shared" si="77"/>
        <v>0</v>
      </c>
      <c r="AM24" s="160">
        <f t="shared" si="78"/>
        <v>0</v>
      </c>
      <c r="AN24" s="160">
        <f t="shared" si="79"/>
        <v>0</v>
      </c>
      <c r="AO24" s="160">
        <f t="shared" si="80"/>
        <v>0</v>
      </c>
      <c r="AP24" s="160">
        <f t="shared" si="81"/>
        <v>0</v>
      </c>
      <c r="AQ24" s="161">
        <f t="shared" si="138"/>
        <v>0</v>
      </c>
      <c r="AR24" s="162">
        <f t="shared" si="139"/>
        <v>0</v>
      </c>
      <c r="AS24" s="151"/>
      <c r="AT24" s="151"/>
      <c r="AU24" s="497"/>
      <c r="AV24" s="492"/>
      <c r="AW24" s="493"/>
      <c r="AX24" s="493"/>
      <c r="AY24" s="490"/>
      <c r="AZ24" s="490"/>
      <c r="BA24" s="510"/>
      <c r="BB24" s="160">
        <f t="shared" si="38"/>
        <v>0</v>
      </c>
      <c r="BC24" s="160">
        <f t="shared" si="39"/>
        <v>0</v>
      </c>
      <c r="BD24" s="160">
        <f t="shared" si="40"/>
        <v>0</v>
      </c>
      <c r="BE24" s="160">
        <f t="shared" si="41"/>
        <v>0</v>
      </c>
      <c r="BF24" s="160">
        <f t="shared" si="140"/>
        <v>0</v>
      </c>
      <c r="BG24" s="160">
        <f t="shared" si="141"/>
        <v>0</v>
      </c>
      <c r="BH24" s="160">
        <f t="shared" si="44"/>
        <v>0</v>
      </c>
      <c r="BI24" s="161">
        <f t="shared" si="142"/>
        <v>0</v>
      </c>
      <c r="BJ24" s="162">
        <f t="shared" si="143"/>
        <v>0</v>
      </c>
      <c r="BK24" s="151"/>
      <c r="BL24" s="151"/>
      <c r="BM24" s="497"/>
      <c r="BN24" s="492"/>
      <c r="BO24" s="493"/>
      <c r="BP24" s="493"/>
      <c r="BQ24" s="490"/>
      <c r="BR24" s="490"/>
      <c r="BS24" s="510"/>
      <c r="BT24" s="160">
        <f t="shared" si="46"/>
        <v>0</v>
      </c>
      <c r="BU24" s="160">
        <f t="shared" si="47"/>
        <v>0</v>
      </c>
      <c r="BV24" s="160">
        <f t="shared" si="48"/>
        <v>0</v>
      </c>
      <c r="BW24" s="160">
        <f t="shared" si="49"/>
        <v>0</v>
      </c>
      <c r="BX24" s="160">
        <f t="shared" si="144"/>
        <v>0</v>
      </c>
      <c r="BY24" s="160">
        <f t="shared" si="145"/>
        <v>0</v>
      </c>
      <c r="BZ24" s="160">
        <f t="shared" si="52"/>
        <v>0</v>
      </c>
      <c r="CA24" s="161">
        <f t="shared" si="146"/>
        <v>0</v>
      </c>
      <c r="CB24" s="162">
        <f t="shared" si="147"/>
        <v>0</v>
      </c>
      <c r="CC24" s="151"/>
      <c r="CD24" s="151"/>
      <c r="CE24" s="416"/>
      <c r="CF24" s="417"/>
      <c r="CG24" s="384"/>
      <c r="CH24" s="385"/>
      <c r="CI24" s="386"/>
      <c r="CJ24" s="387"/>
      <c r="CK24" s="418"/>
      <c r="CL24" s="269">
        <f t="shared" si="0"/>
        <v>0</v>
      </c>
      <c r="CM24" s="269">
        <f t="shared" si="1"/>
        <v>0</v>
      </c>
      <c r="CN24" s="269">
        <f t="shared" si="2"/>
        <v>0</v>
      </c>
      <c r="CO24" s="269">
        <f t="shared" si="3"/>
        <v>0</v>
      </c>
      <c r="CP24" s="160"/>
      <c r="CQ24" s="160">
        <f>IFERROR(IF(CK24&lt;=0,0,1),0)</f>
        <v>0</v>
      </c>
      <c r="CR24" s="160">
        <f>PRODUCT(CL24:CO24)</f>
        <v>0</v>
      </c>
      <c r="CS24" s="161">
        <f>ROUND(CK24,0)</f>
        <v>0</v>
      </c>
      <c r="CT24" s="162">
        <f>CK24-CS24</f>
        <v>0</v>
      </c>
      <c r="CU24" s="151"/>
      <c r="CV24" s="151"/>
      <c r="CW24" s="382"/>
      <c r="CX24" s="383"/>
      <c r="CY24" s="384"/>
      <c r="CZ24" s="385"/>
      <c r="DA24" s="386"/>
      <c r="DB24" s="387"/>
      <c r="DC24" s="387"/>
      <c r="DD24" s="269">
        <f t="shared" si="4"/>
        <v>0</v>
      </c>
      <c r="DE24" s="269">
        <f t="shared" si="5"/>
        <v>0</v>
      </c>
      <c r="DF24" s="269">
        <f t="shared" si="6"/>
        <v>0</v>
      </c>
      <c r="DG24" s="269">
        <f t="shared" si="7"/>
        <v>0</v>
      </c>
      <c r="DH24" s="160"/>
      <c r="DI24" s="160">
        <f>IFERROR(IF(DC24&lt;=0,0,1),0)</f>
        <v>0</v>
      </c>
      <c r="DJ24" s="160">
        <f>PRODUCT(DD24:DG24)</f>
        <v>0</v>
      </c>
      <c r="DK24" s="161">
        <f>ROUND(DC24,0)</f>
        <v>0</v>
      </c>
      <c r="DL24" s="162">
        <f>DC24-DK24</f>
        <v>0</v>
      </c>
      <c r="DM24" s="151"/>
      <c r="DN24" s="151"/>
      <c r="DO24" s="382"/>
      <c r="DP24" s="383"/>
      <c r="DQ24" s="384"/>
      <c r="DR24" s="385"/>
      <c r="DS24" s="386"/>
      <c r="DT24" s="387"/>
      <c r="DU24" s="387"/>
      <c r="DV24" s="269">
        <f t="shared" si="8"/>
        <v>0</v>
      </c>
      <c r="DW24" s="269">
        <f t="shared" si="9"/>
        <v>0</v>
      </c>
      <c r="DX24" s="269">
        <f t="shared" si="10"/>
        <v>0</v>
      </c>
      <c r="DY24" s="269">
        <f t="shared" si="11"/>
        <v>0</v>
      </c>
      <c r="DZ24" s="160"/>
      <c r="EA24" s="160">
        <f>IFERROR(IF(DU24&lt;=0,0,1),0)</f>
        <v>0</v>
      </c>
      <c r="EB24" s="160">
        <f>PRODUCT(DV24:DY24)</f>
        <v>0</v>
      </c>
      <c r="EC24" s="161">
        <f>ROUND(DU24,0)</f>
        <v>0</v>
      </c>
      <c r="ED24" s="162">
        <f>DU24-EC24</f>
        <v>0</v>
      </c>
      <c r="EE24" s="151"/>
      <c r="EF24" s="151"/>
      <c r="EG24" s="382"/>
      <c r="EH24" s="383"/>
      <c r="EI24" s="384"/>
      <c r="EJ24" s="385"/>
      <c r="EK24" s="386"/>
      <c r="EL24" s="387"/>
      <c r="EM24" s="387"/>
      <c r="EN24" s="269">
        <f t="shared" si="12"/>
        <v>0</v>
      </c>
      <c r="EO24" s="269">
        <f t="shared" si="13"/>
        <v>0</v>
      </c>
      <c r="EP24" s="269">
        <f t="shared" si="14"/>
        <v>0</v>
      </c>
      <c r="EQ24" s="269">
        <f t="shared" si="15"/>
        <v>0</v>
      </c>
      <c r="ER24" s="160"/>
      <c r="ES24" s="160">
        <f>IFERROR(IF(EM24&lt;=0,0,1),0)</f>
        <v>0</v>
      </c>
      <c r="ET24" s="160">
        <f>PRODUCT(EN24:EQ24)</f>
        <v>0</v>
      </c>
      <c r="EU24" s="161">
        <f>ROUND(EM24,0)</f>
        <v>0</v>
      </c>
      <c r="EV24" s="162">
        <f>EM24-EU24</f>
        <v>0</v>
      </c>
      <c r="EW24" s="151"/>
      <c r="EX24" s="151"/>
      <c r="EY24" s="272"/>
      <c r="EZ24" s="276"/>
      <c r="FA24" s="278"/>
      <c r="FB24" s="274"/>
      <c r="FC24" s="275"/>
      <c r="FD24" s="280"/>
      <c r="FE24" s="263"/>
      <c r="FF24" s="269">
        <f t="shared" si="121"/>
        <v>0</v>
      </c>
      <c r="FG24" s="168">
        <f>IFERROR(IF(EXACT(VLOOKUP(EZ24,OFERTA_0,2,FALSE),FA24),1,0),0)</f>
        <v>0</v>
      </c>
      <c r="FH24" s="168">
        <f t="shared" si="122"/>
        <v>0</v>
      </c>
      <c r="FI24" s="168">
        <f>IFERROR(IF(EXACT(VLOOKUP(EZ24,OFERTA_0,4,FALSE),FC24),1,0),0)</f>
        <v>0</v>
      </c>
      <c r="FJ24" s="168">
        <f t="shared" ref="FJ24:FK24" si="157">IFERROR(IF(FD24&lt;=0,0,1),0)</f>
        <v>0</v>
      </c>
      <c r="FK24" s="168">
        <f t="shared" si="157"/>
        <v>0</v>
      </c>
      <c r="FL24" s="168">
        <f t="shared" si="124"/>
        <v>0</v>
      </c>
      <c r="FM24" s="161">
        <f t="shared" si="18"/>
        <v>0</v>
      </c>
      <c r="FN24" s="162">
        <f t="shared" si="19"/>
        <v>0</v>
      </c>
      <c r="FO24" s="151"/>
      <c r="FP24" s="151"/>
      <c r="FQ24" s="281"/>
      <c r="FR24" s="281"/>
      <c r="FS24" s="278"/>
      <c r="FT24" s="286"/>
      <c r="FU24" s="287"/>
      <c r="FV24" s="288"/>
      <c r="FW24" s="288"/>
      <c r="FX24" s="269">
        <f t="shared" si="125"/>
        <v>0</v>
      </c>
      <c r="FY24" s="168">
        <f>IFERROR(IF(EXACT(VLOOKUP(FR24,OFERTA_0,2,FALSE),FS24),1,0),0)</f>
        <v>0</v>
      </c>
      <c r="FZ24" s="168">
        <f t="shared" si="126"/>
        <v>0</v>
      </c>
      <c r="GA24" s="168">
        <f>IFERROR(IF(EXACT(VLOOKUP(FR24,OFERTA_0,4,FALSE),FU24),1,0),0)</f>
        <v>0</v>
      </c>
      <c r="GB24" s="168">
        <f t="shared" ref="GB24:GC24" si="158">IFERROR(IF(FV24&lt;=0,0,1),0)</f>
        <v>0</v>
      </c>
      <c r="GC24" s="168">
        <f t="shared" si="158"/>
        <v>0</v>
      </c>
      <c r="GD24" s="168">
        <f t="shared" si="128"/>
        <v>0</v>
      </c>
      <c r="GE24" s="161">
        <f t="shared" si="22"/>
        <v>0</v>
      </c>
      <c r="GF24" s="162">
        <f t="shared" si="23"/>
        <v>0</v>
      </c>
      <c r="GG24" s="151"/>
      <c r="GH24" s="151"/>
      <c r="GI24" s="292"/>
      <c r="GJ24" s="300"/>
      <c r="GK24" s="295"/>
      <c r="GL24" s="296"/>
      <c r="GM24" s="297"/>
      <c r="GN24" s="298"/>
      <c r="GO24" s="298"/>
      <c r="GP24" s="269">
        <f t="shared" si="129"/>
        <v>0</v>
      </c>
      <c r="GQ24" s="168">
        <f>IFERROR(IF(EXACT(VLOOKUP(GJ24,OFERTA_0,2,FALSE),GK24),1,0),0)</f>
        <v>0</v>
      </c>
      <c r="GR24" s="168">
        <f t="shared" si="130"/>
        <v>0</v>
      </c>
      <c r="GS24" s="168">
        <f>IFERROR(IF(EXACT(VLOOKUP(GJ24,OFERTA_0,4,FALSE),GM24),1,0),0)</f>
        <v>0</v>
      </c>
      <c r="GT24" s="168">
        <f t="shared" ref="GT24:GU24" si="159">IFERROR(IF(GN24&lt;=0,0,1),0)</f>
        <v>0</v>
      </c>
      <c r="GU24" s="168">
        <f t="shared" si="159"/>
        <v>0</v>
      </c>
      <c r="GV24" s="168">
        <f t="shared" si="132"/>
        <v>0</v>
      </c>
      <c r="GW24" s="161">
        <f t="shared" si="26"/>
        <v>0</v>
      </c>
      <c r="GX24" s="162">
        <f t="shared" si="27"/>
        <v>0</v>
      </c>
    </row>
    <row r="25" spans="1:206" ht="42">
      <c r="A25" s="151">
        <v>16</v>
      </c>
      <c r="B25" s="575" t="s">
        <v>296</v>
      </c>
      <c r="C25" s="538" t="s">
        <v>282</v>
      </c>
      <c r="D25" s="539" t="s">
        <v>283</v>
      </c>
      <c r="E25" s="534" t="s">
        <v>231</v>
      </c>
      <c r="F25" s="541">
        <v>1</v>
      </c>
      <c r="G25" s="542"/>
      <c r="H25" s="537">
        <f>G25*F25</f>
        <v>0</v>
      </c>
      <c r="I25" s="159"/>
      <c r="J25" s="151"/>
      <c r="K25" s="575" t="s">
        <v>296</v>
      </c>
      <c r="L25" s="538" t="s">
        <v>282</v>
      </c>
      <c r="M25" s="539" t="s">
        <v>283</v>
      </c>
      <c r="N25" s="534" t="s">
        <v>231</v>
      </c>
      <c r="O25" s="541">
        <v>1</v>
      </c>
      <c r="P25" s="542">
        <v>119444.51999999999</v>
      </c>
      <c r="Q25" s="537">
        <f>P25*O25</f>
        <v>119444.51999999999</v>
      </c>
      <c r="R25" s="160">
        <v>1</v>
      </c>
      <c r="S25" s="160">
        <v>1</v>
      </c>
      <c r="T25" s="160">
        <v>1</v>
      </c>
      <c r="U25" s="160">
        <f>IFERROR(IF(EXACT(VLOOKUP(K25,OFERTA_1,5,FALSE),O25),1,0),0)</f>
        <v>1</v>
      </c>
      <c r="V25" s="160">
        <f t="shared" si="70"/>
        <v>1</v>
      </c>
      <c r="W25" s="160">
        <f t="shared" si="71"/>
        <v>1</v>
      </c>
      <c r="X25" s="160">
        <f t="shared" si="72"/>
        <v>1</v>
      </c>
      <c r="Y25" s="161">
        <f t="shared" si="136"/>
        <v>119445</v>
      </c>
      <c r="Z25" s="162">
        <f t="shared" si="137"/>
        <v>-0.48000000001047738</v>
      </c>
      <c r="AA25" s="159"/>
      <c r="AB25" s="159"/>
      <c r="AC25" s="497"/>
      <c r="AD25" s="492"/>
      <c r="AE25" s="493"/>
      <c r="AF25" s="493"/>
      <c r="AG25" s="490"/>
      <c r="AH25" s="490"/>
      <c r="AI25" s="510"/>
      <c r="AJ25" s="160">
        <f t="shared" si="75"/>
        <v>0</v>
      </c>
      <c r="AK25" s="160">
        <f t="shared" si="76"/>
        <v>0</v>
      </c>
      <c r="AL25" s="160">
        <f t="shared" si="77"/>
        <v>0</v>
      </c>
      <c r="AM25" s="160">
        <f t="shared" si="78"/>
        <v>0</v>
      </c>
      <c r="AN25" s="160">
        <f t="shared" si="79"/>
        <v>0</v>
      </c>
      <c r="AO25" s="160">
        <f t="shared" si="80"/>
        <v>0</v>
      </c>
      <c r="AP25" s="160">
        <f t="shared" si="81"/>
        <v>0</v>
      </c>
      <c r="AQ25" s="161">
        <f t="shared" si="138"/>
        <v>0</v>
      </c>
      <c r="AR25" s="162">
        <f t="shared" si="139"/>
        <v>0</v>
      </c>
      <c r="AS25" s="151"/>
      <c r="AT25" s="151"/>
      <c r="AU25" s="497"/>
      <c r="AV25" s="492"/>
      <c r="AW25" s="493"/>
      <c r="AX25" s="493"/>
      <c r="AY25" s="490"/>
      <c r="AZ25" s="490"/>
      <c r="BA25" s="510"/>
      <c r="BB25" s="160">
        <f t="shared" si="38"/>
        <v>0</v>
      </c>
      <c r="BC25" s="160">
        <f t="shared" si="39"/>
        <v>0</v>
      </c>
      <c r="BD25" s="160">
        <f t="shared" si="40"/>
        <v>0</v>
      </c>
      <c r="BE25" s="160">
        <f t="shared" si="41"/>
        <v>0</v>
      </c>
      <c r="BF25" s="160">
        <f t="shared" si="140"/>
        <v>0</v>
      </c>
      <c r="BG25" s="160">
        <f t="shared" si="141"/>
        <v>0</v>
      </c>
      <c r="BH25" s="160">
        <f t="shared" si="44"/>
        <v>0</v>
      </c>
      <c r="BI25" s="161">
        <f t="shared" si="142"/>
        <v>0</v>
      </c>
      <c r="BJ25" s="162">
        <f t="shared" si="143"/>
        <v>0</v>
      </c>
      <c r="BK25" s="151"/>
      <c r="BL25" s="151"/>
      <c r="BM25" s="497"/>
      <c r="BN25" s="492"/>
      <c r="BO25" s="493"/>
      <c r="BP25" s="493"/>
      <c r="BQ25" s="490"/>
      <c r="BR25" s="490"/>
      <c r="BS25" s="510"/>
      <c r="BT25" s="160">
        <f t="shared" si="46"/>
        <v>0</v>
      </c>
      <c r="BU25" s="160">
        <f t="shared" si="47"/>
        <v>0</v>
      </c>
      <c r="BV25" s="160">
        <f t="shared" si="48"/>
        <v>0</v>
      </c>
      <c r="BW25" s="160">
        <f t="shared" si="49"/>
        <v>0</v>
      </c>
      <c r="BX25" s="160">
        <f t="shared" si="144"/>
        <v>0</v>
      </c>
      <c r="BY25" s="160">
        <f t="shared" si="145"/>
        <v>0</v>
      </c>
      <c r="BZ25" s="160">
        <f t="shared" si="52"/>
        <v>0</v>
      </c>
      <c r="CA25" s="161">
        <f t="shared" si="146"/>
        <v>0</v>
      </c>
      <c r="CB25" s="162">
        <f t="shared" si="147"/>
        <v>0</v>
      </c>
      <c r="CC25" s="151"/>
      <c r="CD25" s="151"/>
      <c r="CE25" s="388"/>
      <c r="CF25" s="389"/>
      <c r="CG25" s="390"/>
      <c r="CH25" s="391"/>
      <c r="CI25" s="392"/>
      <c r="CJ25" s="393"/>
      <c r="CK25" s="430"/>
      <c r="CL25" s="269">
        <f t="shared" si="0"/>
        <v>0</v>
      </c>
      <c r="CM25" s="269">
        <f t="shared" si="1"/>
        <v>0</v>
      </c>
      <c r="CN25" s="269">
        <f t="shared" si="2"/>
        <v>0</v>
      </c>
      <c r="CO25" s="269">
        <f t="shared" si="3"/>
        <v>0</v>
      </c>
      <c r="CP25" s="160">
        <f t="shared" ref="CP25:CP26" si="160">IFERROR(IF(CI25&lt;=0,0,1),0)</f>
        <v>0</v>
      </c>
      <c r="CQ25" s="160">
        <f t="shared" ref="CQ25:CQ26" si="161">IFERROR(IF(CJ25&lt;=0,0,1),0)</f>
        <v>0</v>
      </c>
      <c r="CR25" s="160">
        <f t="shared" ref="CR25:CR26" si="162">PRODUCT(CL25:CQ25)</f>
        <v>0</v>
      </c>
      <c r="CS25" s="161">
        <f t="shared" ref="CS25:CS26" si="163">ROUND(CJ25,0)</f>
        <v>0</v>
      </c>
      <c r="CT25" s="162">
        <f t="shared" ref="CT25:CT26" si="164">CJ25-CS25</f>
        <v>0</v>
      </c>
      <c r="CU25" s="151"/>
      <c r="CV25" s="151"/>
      <c r="CW25" s="388"/>
      <c r="CX25" s="389"/>
      <c r="CY25" s="390"/>
      <c r="CZ25" s="391"/>
      <c r="DA25" s="392"/>
      <c r="DB25" s="393"/>
      <c r="DC25" s="405"/>
      <c r="DD25" s="269">
        <f t="shared" si="4"/>
        <v>0</v>
      </c>
      <c r="DE25" s="269">
        <f t="shared" si="5"/>
        <v>0</v>
      </c>
      <c r="DF25" s="269">
        <f t="shared" si="6"/>
        <v>0</v>
      </c>
      <c r="DG25" s="269">
        <f t="shared" si="7"/>
        <v>0</v>
      </c>
      <c r="DH25" s="160">
        <f t="shared" ref="DH25:DH26" si="165">IFERROR(IF(DA25&lt;=0,0,1),0)</f>
        <v>0</v>
      </c>
      <c r="DI25" s="160">
        <f t="shared" ref="DI25:DI26" si="166">IFERROR(IF(DB25&lt;=0,0,1),0)</f>
        <v>0</v>
      </c>
      <c r="DJ25" s="160">
        <f t="shared" ref="DJ25:DJ26" si="167">PRODUCT(DD25:DI25)</f>
        <v>0</v>
      </c>
      <c r="DK25" s="161">
        <f t="shared" ref="DK25:DK26" si="168">ROUND(DB25,0)</f>
        <v>0</v>
      </c>
      <c r="DL25" s="162">
        <f t="shared" ref="DL25:DL26" si="169">DB25-DK25</f>
        <v>0</v>
      </c>
      <c r="DM25" s="151"/>
      <c r="DN25" s="151"/>
      <c r="DO25" s="388"/>
      <c r="DP25" s="389"/>
      <c r="DQ25" s="390"/>
      <c r="DR25" s="391"/>
      <c r="DS25" s="392"/>
      <c r="DT25" s="393"/>
      <c r="DU25" s="405"/>
      <c r="DV25" s="269">
        <f t="shared" si="8"/>
        <v>0</v>
      </c>
      <c r="DW25" s="269">
        <f t="shared" si="9"/>
        <v>0</v>
      </c>
      <c r="DX25" s="269">
        <f t="shared" si="10"/>
        <v>0</v>
      </c>
      <c r="DY25" s="269">
        <f t="shared" si="11"/>
        <v>0</v>
      </c>
      <c r="DZ25" s="160">
        <f t="shared" ref="DZ25:DZ26" si="170">IFERROR(IF(DS25&lt;=0,0,1),0)</f>
        <v>0</v>
      </c>
      <c r="EA25" s="160">
        <f t="shared" ref="EA25:EA26" si="171">IFERROR(IF(DT25&lt;=0,0,1),0)</f>
        <v>0</v>
      </c>
      <c r="EB25" s="160">
        <f t="shared" ref="EB25:EB26" si="172">PRODUCT(DV25:EA25)</f>
        <v>0</v>
      </c>
      <c r="EC25" s="161">
        <f t="shared" ref="EC25:EC26" si="173">ROUND(DT25,0)</f>
        <v>0</v>
      </c>
      <c r="ED25" s="162">
        <f t="shared" ref="ED25:ED26" si="174">DT25-EC25</f>
        <v>0</v>
      </c>
      <c r="EE25" s="151"/>
      <c r="EF25" s="151"/>
      <c r="EG25" s="388"/>
      <c r="EH25" s="389"/>
      <c r="EI25" s="390"/>
      <c r="EJ25" s="391"/>
      <c r="EK25" s="392"/>
      <c r="EL25" s="393"/>
      <c r="EM25" s="405"/>
      <c r="EN25" s="269">
        <f t="shared" si="12"/>
        <v>0</v>
      </c>
      <c r="EO25" s="269">
        <f t="shared" si="13"/>
        <v>0</v>
      </c>
      <c r="EP25" s="269">
        <f t="shared" si="14"/>
        <v>0</v>
      </c>
      <c r="EQ25" s="269">
        <f t="shared" si="15"/>
        <v>0</v>
      </c>
      <c r="ER25" s="160">
        <f t="shared" ref="ER25:ER26" si="175">IFERROR(IF(EK25&lt;=0,0,1),0)</f>
        <v>0</v>
      </c>
      <c r="ES25" s="160">
        <f t="shared" ref="ES25:ES26" si="176">IFERROR(IF(EL25&lt;=0,0,1),0)</f>
        <v>0</v>
      </c>
      <c r="ET25" s="160">
        <f t="shared" ref="ET25:ET26" si="177">PRODUCT(EN25:ES25)</f>
        <v>0</v>
      </c>
      <c r="EU25" s="161">
        <f t="shared" ref="EU25:EU26" si="178">ROUND(EL25,0)</f>
        <v>0</v>
      </c>
      <c r="EV25" s="162">
        <f t="shared" ref="EV25:EV26" si="179">EL25-EU25</f>
        <v>0</v>
      </c>
      <c r="EW25" s="151"/>
      <c r="EX25" s="151"/>
      <c r="EY25" s="272"/>
      <c r="EZ25" s="276"/>
      <c r="FA25" s="278"/>
      <c r="FB25" s="274"/>
      <c r="FC25" s="275"/>
      <c r="FD25" s="280"/>
      <c r="FE25" s="263"/>
      <c r="FF25" s="269">
        <f t="shared" si="121"/>
        <v>0</v>
      </c>
      <c r="FG25" s="168">
        <f>IFERROR(IF(EXACT(VLOOKUP(EZ25,OFERTA_0,2,FALSE),FA25),1,0),0)</f>
        <v>0</v>
      </c>
      <c r="FH25" s="168">
        <f t="shared" si="122"/>
        <v>0</v>
      </c>
      <c r="FI25" s="168">
        <f>IFERROR(IF(EXACT(VLOOKUP(EZ25,OFERTA_0,4,FALSE),FC25),1,0),0)</f>
        <v>0</v>
      </c>
      <c r="FJ25" s="168">
        <f t="shared" ref="FJ25:FK25" si="180">IFERROR(IF(FD25&lt;=0,0,1),0)</f>
        <v>0</v>
      </c>
      <c r="FK25" s="168">
        <f t="shared" si="180"/>
        <v>0</v>
      </c>
      <c r="FL25" s="168">
        <f t="shared" si="124"/>
        <v>0</v>
      </c>
      <c r="FM25" s="161">
        <f t="shared" si="18"/>
        <v>0</v>
      </c>
      <c r="FN25" s="162">
        <f t="shared" si="19"/>
        <v>0</v>
      </c>
      <c r="FO25" s="151"/>
      <c r="FP25" s="151"/>
      <c r="FQ25" s="281"/>
      <c r="FR25" s="281"/>
      <c r="FS25" s="278"/>
      <c r="FT25" s="286"/>
      <c r="FU25" s="287"/>
      <c r="FV25" s="288"/>
      <c r="FW25" s="288"/>
      <c r="FX25" s="269">
        <f t="shared" si="125"/>
        <v>0</v>
      </c>
      <c r="FY25" s="168">
        <f>IFERROR(IF(EXACT(VLOOKUP(FR25,OFERTA_0,2,FALSE),FS25),1,0),0)</f>
        <v>0</v>
      </c>
      <c r="FZ25" s="168">
        <f t="shared" si="126"/>
        <v>0</v>
      </c>
      <c r="GA25" s="168">
        <f>IFERROR(IF(EXACT(VLOOKUP(FR25,OFERTA_0,4,FALSE),FU25),1,0),0)</f>
        <v>0</v>
      </c>
      <c r="GB25" s="168">
        <f t="shared" ref="GB25:GC25" si="181">IFERROR(IF(FV25&lt;=0,0,1),0)</f>
        <v>0</v>
      </c>
      <c r="GC25" s="168">
        <f t="shared" si="181"/>
        <v>0</v>
      </c>
      <c r="GD25" s="168">
        <f t="shared" si="128"/>
        <v>0</v>
      </c>
      <c r="GE25" s="161">
        <f t="shared" si="22"/>
        <v>0</v>
      </c>
      <c r="GF25" s="162">
        <f t="shared" si="23"/>
        <v>0</v>
      </c>
      <c r="GG25" s="151"/>
      <c r="GH25" s="151"/>
      <c r="GI25" s="292"/>
      <c r="GJ25" s="300"/>
      <c r="GK25" s="295"/>
      <c r="GL25" s="296"/>
      <c r="GM25" s="297"/>
      <c r="GN25" s="298"/>
      <c r="GO25" s="298"/>
      <c r="GP25" s="269">
        <f t="shared" si="129"/>
        <v>0</v>
      </c>
      <c r="GQ25" s="168">
        <f>IFERROR(IF(EXACT(VLOOKUP(GJ25,OFERTA_0,2,FALSE),GK25),1,0),0)</f>
        <v>0</v>
      </c>
      <c r="GR25" s="168">
        <f t="shared" si="130"/>
        <v>0</v>
      </c>
      <c r="GS25" s="168">
        <f>IFERROR(IF(EXACT(VLOOKUP(GJ25,OFERTA_0,4,FALSE),GM25),1,0),0)</f>
        <v>0</v>
      </c>
      <c r="GT25" s="168">
        <f t="shared" ref="GT25:GU25" si="182">IFERROR(IF(GN25&lt;=0,0,1),0)</f>
        <v>0</v>
      </c>
      <c r="GU25" s="168">
        <f t="shared" si="182"/>
        <v>0</v>
      </c>
      <c r="GV25" s="168">
        <f t="shared" si="132"/>
        <v>0</v>
      </c>
      <c r="GW25" s="161">
        <f t="shared" si="26"/>
        <v>0</v>
      </c>
      <c r="GX25" s="162">
        <f t="shared" si="27"/>
        <v>0</v>
      </c>
    </row>
    <row r="26" spans="1:206" ht="112">
      <c r="A26" s="151">
        <v>17</v>
      </c>
      <c r="B26" s="575" t="s">
        <v>295</v>
      </c>
      <c r="C26" s="538" t="s">
        <v>284</v>
      </c>
      <c r="D26" s="539" t="s">
        <v>285</v>
      </c>
      <c r="E26" s="540" t="s">
        <v>286</v>
      </c>
      <c r="F26" s="541">
        <v>8</v>
      </c>
      <c r="G26" s="542"/>
      <c r="H26" s="537">
        <f>G26*F26</f>
        <v>0</v>
      </c>
      <c r="I26" s="159"/>
      <c r="J26" s="151"/>
      <c r="K26" s="575" t="s">
        <v>295</v>
      </c>
      <c r="L26" s="538" t="s">
        <v>284</v>
      </c>
      <c r="M26" s="539" t="s">
        <v>285</v>
      </c>
      <c r="N26" s="540" t="s">
        <v>286</v>
      </c>
      <c r="O26" s="541">
        <v>8</v>
      </c>
      <c r="P26" s="542">
        <v>41400</v>
      </c>
      <c r="Q26" s="537">
        <f>P26*O26</f>
        <v>331200</v>
      </c>
      <c r="R26" s="160">
        <v>1</v>
      </c>
      <c r="S26" s="160">
        <v>1</v>
      </c>
      <c r="T26" s="160">
        <v>1</v>
      </c>
      <c r="U26" s="160">
        <v>1</v>
      </c>
      <c r="V26" s="160">
        <f t="shared" si="70"/>
        <v>1</v>
      </c>
      <c r="W26" s="160">
        <f t="shared" si="71"/>
        <v>1</v>
      </c>
      <c r="X26" s="160">
        <f t="shared" si="72"/>
        <v>1</v>
      </c>
      <c r="Y26" s="161">
        <f t="shared" si="136"/>
        <v>41400</v>
      </c>
      <c r="Z26" s="162">
        <f t="shared" si="137"/>
        <v>0</v>
      </c>
      <c r="AA26" s="159"/>
      <c r="AB26" s="159"/>
      <c r="AC26" s="497"/>
      <c r="AD26" s="492"/>
      <c r="AE26" s="493"/>
      <c r="AF26" s="493"/>
      <c r="AG26" s="490"/>
      <c r="AH26" s="490"/>
      <c r="AI26" s="510"/>
      <c r="AJ26" s="160">
        <f t="shared" si="75"/>
        <v>0</v>
      </c>
      <c r="AK26" s="160">
        <f t="shared" si="76"/>
        <v>0</v>
      </c>
      <c r="AL26" s="160">
        <f t="shared" si="77"/>
        <v>0</v>
      </c>
      <c r="AM26" s="160">
        <f t="shared" si="78"/>
        <v>0</v>
      </c>
      <c r="AN26" s="160">
        <f t="shared" si="79"/>
        <v>0</v>
      </c>
      <c r="AO26" s="160">
        <f t="shared" si="80"/>
        <v>0</v>
      </c>
      <c r="AP26" s="160">
        <f t="shared" si="81"/>
        <v>0</v>
      </c>
      <c r="AQ26" s="161">
        <f t="shared" si="138"/>
        <v>0</v>
      </c>
      <c r="AR26" s="162">
        <f t="shared" si="139"/>
        <v>0</v>
      </c>
      <c r="AS26" s="151"/>
      <c r="AT26" s="151"/>
      <c r="AU26" s="497"/>
      <c r="AV26" s="492"/>
      <c r="AW26" s="493"/>
      <c r="AX26" s="493"/>
      <c r="AY26" s="490"/>
      <c r="AZ26" s="490"/>
      <c r="BA26" s="510"/>
      <c r="BB26" s="160">
        <f t="shared" si="38"/>
        <v>0</v>
      </c>
      <c r="BC26" s="160">
        <f t="shared" si="39"/>
        <v>0</v>
      </c>
      <c r="BD26" s="160">
        <f t="shared" si="40"/>
        <v>0</v>
      </c>
      <c r="BE26" s="160">
        <f t="shared" si="41"/>
        <v>0</v>
      </c>
      <c r="BF26" s="160">
        <f t="shared" si="140"/>
        <v>0</v>
      </c>
      <c r="BG26" s="160">
        <f t="shared" si="141"/>
        <v>0</v>
      </c>
      <c r="BH26" s="160">
        <f t="shared" si="44"/>
        <v>0</v>
      </c>
      <c r="BI26" s="161">
        <f t="shared" si="142"/>
        <v>0</v>
      </c>
      <c r="BJ26" s="162">
        <f t="shared" si="143"/>
        <v>0</v>
      </c>
      <c r="BK26" s="151"/>
      <c r="BL26" s="151"/>
      <c r="BM26" s="497"/>
      <c r="BN26" s="492"/>
      <c r="BO26" s="493"/>
      <c r="BP26" s="493"/>
      <c r="BQ26" s="490"/>
      <c r="BR26" s="490"/>
      <c r="BS26" s="510"/>
      <c r="BT26" s="160">
        <f t="shared" si="46"/>
        <v>0</v>
      </c>
      <c r="BU26" s="160">
        <f t="shared" si="47"/>
        <v>0</v>
      </c>
      <c r="BV26" s="160">
        <f t="shared" si="48"/>
        <v>0</v>
      </c>
      <c r="BW26" s="160">
        <f t="shared" si="49"/>
        <v>0</v>
      </c>
      <c r="BX26" s="160">
        <f t="shared" si="144"/>
        <v>0</v>
      </c>
      <c r="BY26" s="160">
        <f t="shared" si="145"/>
        <v>0</v>
      </c>
      <c r="BZ26" s="160">
        <f t="shared" si="52"/>
        <v>0</v>
      </c>
      <c r="CA26" s="161">
        <f t="shared" si="146"/>
        <v>0</v>
      </c>
      <c r="CB26" s="162">
        <f t="shared" si="147"/>
        <v>0</v>
      </c>
      <c r="CC26" s="151"/>
      <c r="CD26" s="151"/>
      <c r="CE26" s="388"/>
      <c r="CF26" s="389"/>
      <c r="CG26" s="390"/>
      <c r="CH26" s="391"/>
      <c r="CI26" s="392"/>
      <c r="CJ26" s="393"/>
      <c r="CK26" s="430"/>
      <c r="CL26" s="269">
        <f t="shared" si="0"/>
        <v>0</v>
      </c>
      <c r="CM26" s="269">
        <f t="shared" si="1"/>
        <v>0</v>
      </c>
      <c r="CN26" s="269">
        <f t="shared" si="2"/>
        <v>0</v>
      </c>
      <c r="CO26" s="269">
        <f t="shared" si="3"/>
        <v>0</v>
      </c>
      <c r="CP26" s="160">
        <f t="shared" si="160"/>
        <v>0</v>
      </c>
      <c r="CQ26" s="160">
        <f t="shared" si="161"/>
        <v>0</v>
      </c>
      <c r="CR26" s="160">
        <f t="shared" si="162"/>
        <v>0</v>
      </c>
      <c r="CS26" s="161">
        <f t="shared" si="163"/>
        <v>0</v>
      </c>
      <c r="CT26" s="162">
        <f t="shared" si="164"/>
        <v>0</v>
      </c>
      <c r="CU26" s="151"/>
      <c r="CV26" s="151"/>
      <c r="CW26" s="388"/>
      <c r="CX26" s="389"/>
      <c r="CY26" s="390"/>
      <c r="CZ26" s="391"/>
      <c r="DA26" s="392"/>
      <c r="DB26" s="393"/>
      <c r="DC26" s="405"/>
      <c r="DD26" s="269">
        <f t="shared" si="4"/>
        <v>0</v>
      </c>
      <c r="DE26" s="269">
        <f t="shared" si="5"/>
        <v>0</v>
      </c>
      <c r="DF26" s="269">
        <f t="shared" si="6"/>
        <v>0</v>
      </c>
      <c r="DG26" s="269">
        <f t="shared" si="7"/>
        <v>0</v>
      </c>
      <c r="DH26" s="160">
        <f t="shared" si="165"/>
        <v>0</v>
      </c>
      <c r="DI26" s="160">
        <f t="shared" si="166"/>
        <v>0</v>
      </c>
      <c r="DJ26" s="160">
        <f t="shared" si="167"/>
        <v>0</v>
      </c>
      <c r="DK26" s="161">
        <f t="shared" si="168"/>
        <v>0</v>
      </c>
      <c r="DL26" s="162">
        <f t="shared" si="169"/>
        <v>0</v>
      </c>
      <c r="DM26" s="151"/>
      <c r="DN26" s="151"/>
      <c r="DO26" s="388"/>
      <c r="DP26" s="389"/>
      <c r="DQ26" s="390"/>
      <c r="DR26" s="391"/>
      <c r="DS26" s="392"/>
      <c r="DT26" s="393"/>
      <c r="DU26" s="405"/>
      <c r="DV26" s="269">
        <f t="shared" si="8"/>
        <v>0</v>
      </c>
      <c r="DW26" s="269">
        <f t="shared" si="9"/>
        <v>0</v>
      </c>
      <c r="DX26" s="269">
        <f t="shared" si="10"/>
        <v>0</v>
      </c>
      <c r="DY26" s="269">
        <f t="shared" si="11"/>
        <v>0</v>
      </c>
      <c r="DZ26" s="160">
        <f t="shared" si="170"/>
        <v>0</v>
      </c>
      <c r="EA26" s="160">
        <f t="shared" si="171"/>
        <v>0</v>
      </c>
      <c r="EB26" s="160">
        <f t="shared" si="172"/>
        <v>0</v>
      </c>
      <c r="EC26" s="161">
        <f t="shared" si="173"/>
        <v>0</v>
      </c>
      <c r="ED26" s="162">
        <f t="shared" si="174"/>
        <v>0</v>
      </c>
      <c r="EE26" s="151"/>
      <c r="EF26" s="151"/>
      <c r="EG26" s="388"/>
      <c r="EH26" s="389"/>
      <c r="EI26" s="390"/>
      <c r="EJ26" s="391"/>
      <c r="EK26" s="392"/>
      <c r="EL26" s="393"/>
      <c r="EM26" s="405"/>
      <c r="EN26" s="269">
        <f t="shared" si="12"/>
        <v>0</v>
      </c>
      <c r="EO26" s="269">
        <f t="shared" si="13"/>
        <v>0</v>
      </c>
      <c r="EP26" s="269">
        <f t="shared" si="14"/>
        <v>0</v>
      </c>
      <c r="EQ26" s="269">
        <f t="shared" si="15"/>
        <v>0</v>
      </c>
      <c r="ER26" s="160">
        <f t="shared" si="175"/>
        <v>0</v>
      </c>
      <c r="ES26" s="160">
        <f t="shared" si="176"/>
        <v>0</v>
      </c>
      <c r="ET26" s="160">
        <f t="shared" si="177"/>
        <v>0</v>
      </c>
      <c r="EU26" s="161">
        <f t="shared" si="178"/>
        <v>0</v>
      </c>
      <c r="EV26" s="162">
        <f t="shared" si="179"/>
        <v>0</v>
      </c>
      <c r="EW26" s="151"/>
      <c r="EX26" s="151"/>
      <c r="EY26" s="272"/>
      <c r="EZ26" s="276"/>
      <c r="FA26" s="278"/>
      <c r="FB26" s="274"/>
      <c r="FC26" s="275"/>
      <c r="FD26" s="280"/>
      <c r="FE26" s="263"/>
      <c r="FF26" s="269">
        <f t="shared" si="121"/>
        <v>0</v>
      </c>
      <c r="FG26" s="168">
        <f>IFERROR(IF(EXACT(VLOOKUP(EZ26,OFERTA_0,2,FALSE),FA26),1,0),0)</f>
        <v>0</v>
      </c>
      <c r="FH26" s="168">
        <f t="shared" si="122"/>
        <v>0</v>
      </c>
      <c r="FI26" s="168">
        <f>IFERROR(IF(EXACT(VLOOKUP(EZ26,OFERTA_0,4,FALSE),FC26),1,0),0)</f>
        <v>0</v>
      </c>
      <c r="FJ26" s="168">
        <f t="shared" ref="FJ26:FK26" si="183">IFERROR(IF(FD26&lt;=0,0,1),0)</f>
        <v>0</v>
      </c>
      <c r="FK26" s="168">
        <f t="shared" si="183"/>
        <v>0</v>
      </c>
      <c r="FL26" s="168">
        <f t="shared" si="124"/>
        <v>0</v>
      </c>
      <c r="FM26" s="161">
        <f t="shared" si="18"/>
        <v>0</v>
      </c>
      <c r="FN26" s="162">
        <f t="shared" si="19"/>
        <v>0</v>
      </c>
      <c r="FO26" s="151"/>
      <c r="FP26" s="151"/>
      <c r="FQ26" s="281"/>
      <c r="FR26" s="281"/>
      <c r="FS26" s="278"/>
      <c r="FT26" s="286"/>
      <c r="FU26" s="287"/>
      <c r="FV26" s="288"/>
      <c r="FW26" s="288"/>
      <c r="FX26" s="269">
        <f t="shared" si="125"/>
        <v>0</v>
      </c>
      <c r="FY26" s="168">
        <f>IFERROR(IF(EXACT(VLOOKUP(FR26,OFERTA_0,2,FALSE),FS26),1,0),0)</f>
        <v>0</v>
      </c>
      <c r="FZ26" s="168">
        <f t="shared" si="126"/>
        <v>0</v>
      </c>
      <c r="GA26" s="168">
        <f>IFERROR(IF(EXACT(VLOOKUP(FR26,OFERTA_0,4,FALSE),FU26),1,0),0)</f>
        <v>0</v>
      </c>
      <c r="GB26" s="168">
        <f t="shared" ref="GB26:GC26" si="184">IFERROR(IF(FV26&lt;=0,0,1),0)</f>
        <v>0</v>
      </c>
      <c r="GC26" s="168">
        <f t="shared" si="184"/>
        <v>0</v>
      </c>
      <c r="GD26" s="168">
        <f t="shared" si="128"/>
        <v>0</v>
      </c>
      <c r="GE26" s="161">
        <f t="shared" si="22"/>
        <v>0</v>
      </c>
      <c r="GF26" s="162">
        <f t="shared" si="23"/>
        <v>0</v>
      </c>
      <c r="GG26" s="151"/>
      <c r="GH26" s="151"/>
      <c r="GI26" s="292"/>
      <c r="GJ26" s="300"/>
      <c r="GK26" s="295"/>
      <c r="GL26" s="296"/>
      <c r="GM26" s="297"/>
      <c r="GN26" s="298"/>
      <c r="GO26" s="298"/>
      <c r="GP26" s="269">
        <f t="shared" si="129"/>
        <v>0</v>
      </c>
      <c r="GQ26" s="168">
        <f>IFERROR(IF(EXACT(VLOOKUP(GJ26,OFERTA_0,2,FALSE),GK26),1,0),0)</f>
        <v>0</v>
      </c>
      <c r="GR26" s="168">
        <f t="shared" si="130"/>
        <v>0</v>
      </c>
      <c r="GS26" s="168">
        <f>IFERROR(IF(EXACT(VLOOKUP(GJ26,OFERTA_0,4,FALSE),GM26),1,0),0)</f>
        <v>0</v>
      </c>
      <c r="GT26" s="168">
        <f t="shared" ref="GT26:GU26" si="185">IFERROR(IF(GN26&lt;=0,0,1),0)</f>
        <v>0</v>
      </c>
      <c r="GU26" s="168">
        <f t="shared" si="185"/>
        <v>0</v>
      </c>
      <c r="GV26" s="168">
        <f t="shared" si="132"/>
        <v>0</v>
      </c>
      <c r="GW26" s="161">
        <f t="shared" si="26"/>
        <v>0</v>
      </c>
      <c r="GX26" s="162">
        <f t="shared" si="27"/>
        <v>0</v>
      </c>
    </row>
    <row r="27" spans="1:206" ht="120">
      <c r="A27" s="151">
        <v>18</v>
      </c>
      <c r="B27" s="575" t="s">
        <v>295</v>
      </c>
      <c r="C27" s="544" t="s">
        <v>287</v>
      </c>
      <c r="D27" s="550" t="s">
        <v>288</v>
      </c>
      <c r="E27" s="546" t="s">
        <v>286</v>
      </c>
      <c r="F27" s="547">
        <v>8</v>
      </c>
      <c r="G27" s="548"/>
      <c r="H27" s="549">
        <f>G27*F27</f>
        <v>0</v>
      </c>
      <c r="I27" s="159"/>
      <c r="J27" s="151"/>
      <c r="K27" s="575" t="s">
        <v>295</v>
      </c>
      <c r="L27" s="544" t="s">
        <v>287</v>
      </c>
      <c r="M27" s="550" t="s">
        <v>288</v>
      </c>
      <c r="N27" s="546" t="s">
        <v>286</v>
      </c>
      <c r="O27" s="547">
        <v>8</v>
      </c>
      <c r="P27" s="577">
        <v>63342</v>
      </c>
      <c r="Q27" s="549">
        <f>P27*O27</f>
        <v>506736</v>
      </c>
      <c r="R27" s="160">
        <v>1</v>
      </c>
      <c r="S27" s="160">
        <v>1</v>
      </c>
      <c r="T27" s="160">
        <v>1</v>
      </c>
      <c r="U27" s="160">
        <v>1</v>
      </c>
      <c r="V27" s="160">
        <f t="shared" si="70"/>
        <v>1</v>
      </c>
      <c r="W27" s="160">
        <f t="shared" si="71"/>
        <v>1</v>
      </c>
      <c r="X27" s="160">
        <f t="shared" si="72"/>
        <v>1</v>
      </c>
      <c r="Y27" s="161">
        <f t="shared" si="136"/>
        <v>63342</v>
      </c>
      <c r="Z27" s="162">
        <f t="shared" si="137"/>
        <v>0</v>
      </c>
      <c r="AA27" s="159"/>
      <c r="AB27" s="159"/>
      <c r="AC27" s="497"/>
      <c r="AD27" s="492"/>
      <c r="AE27" s="493"/>
      <c r="AF27" s="493"/>
      <c r="AG27" s="490"/>
      <c r="AH27" s="490"/>
      <c r="AI27" s="510"/>
      <c r="AJ27" s="160">
        <f t="shared" si="75"/>
        <v>0</v>
      </c>
      <c r="AK27" s="160">
        <f t="shared" si="76"/>
        <v>0</v>
      </c>
      <c r="AL27" s="160">
        <f t="shared" si="77"/>
        <v>0</v>
      </c>
      <c r="AM27" s="160">
        <f t="shared" si="78"/>
        <v>0</v>
      </c>
      <c r="AN27" s="160">
        <f t="shared" si="79"/>
        <v>0</v>
      </c>
      <c r="AO27" s="160">
        <f t="shared" si="80"/>
        <v>0</v>
      </c>
      <c r="AP27" s="160">
        <f t="shared" si="81"/>
        <v>0</v>
      </c>
      <c r="AQ27" s="161">
        <f t="shared" si="138"/>
        <v>0</v>
      </c>
      <c r="AR27" s="162">
        <f t="shared" si="139"/>
        <v>0</v>
      </c>
      <c r="AS27" s="151"/>
      <c r="AT27" s="151"/>
      <c r="AU27" s="497"/>
      <c r="AV27" s="492"/>
      <c r="AW27" s="493"/>
      <c r="AX27" s="493"/>
      <c r="AY27" s="490"/>
      <c r="AZ27" s="490"/>
      <c r="BA27" s="510"/>
      <c r="BB27" s="160">
        <f t="shared" si="38"/>
        <v>0</v>
      </c>
      <c r="BC27" s="160">
        <f t="shared" si="39"/>
        <v>0</v>
      </c>
      <c r="BD27" s="160">
        <f t="shared" si="40"/>
        <v>0</v>
      </c>
      <c r="BE27" s="160">
        <f t="shared" si="41"/>
        <v>0</v>
      </c>
      <c r="BF27" s="160">
        <f t="shared" si="140"/>
        <v>0</v>
      </c>
      <c r="BG27" s="160">
        <f t="shared" si="141"/>
        <v>0</v>
      </c>
      <c r="BH27" s="160">
        <f t="shared" si="44"/>
        <v>0</v>
      </c>
      <c r="BI27" s="161">
        <f t="shared" si="142"/>
        <v>0</v>
      </c>
      <c r="BJ27" s="162">
        <f t="shared" si="143"/>
        <v>0</v>
      </c>
      <c r="BK27" s="151"/>
      <c r="BL27" s="151"/>
      <c r="BM27" s="497"/>
      <c r="BN27" s="492"/>
      <c r="BO27" s="493"/>
      <c r="BP27" s="493"/>
      <c r="BQ27" s="490"/>
      <c r="BR27" s="490"/>
      <c r="BS27" s="510"/>
      <c r="BT27" s="160">
        <f t="shared" si="46"/>
        <v>0</v>
      </c>
      <c r="BU27" s="160">
        <f t="shared" si="47"/>
        <v>0</v>
      </c>
      <c r="BV27" s="160">
        <f t="shared" si="48"/>
        <v>0</v>
      </c>
      <c r="BW27" s="160">
        <f t="shared" si="49"/>
        <v>0</v>
      </c>
      <c r="BX27" s="160">
        <f t="shared" si="144"/>
        <v>0</v>
      </c>
      <c r="BY27" s="160">
        <f t="shared" si="145"/>
        <v>0</v>
      </c>
      <c r="BZ27" s="160">
        <f t="shared" si="52"/>
        <v>0</v>
      </c>
      <c r="CA27" s="161">
        <f t="shared" si="146"/>
        <v>0</v>
      </c>
      <c r="CB27" s="162">
        <f t="shared" si="147"/>
        <v>0</v>
      </c>
      <c r="CC27" s="151"/>
      <c r="CD27" s="151"/>
      <c r="CE27" s="416"/>
      <c r="CF27" s="417"/>
      <c r="CG27" s="384"/>
      <c r="CH27" s="385"/>
      <c r="CI27" s="386"/>
      <c r="CJ27" s="387"/>
      <c r="CK27" s="418"/>
      <c r="CL27" s="269">
        <f t="shared" si="0"/>
        <v>0</v>
      </c>
      <c r="CM27" s="269">
        <f t="shared" si="1"/>
        <v>0</v>
      </c>
      <c r="CN27" s="269">
        <f t="shared" si="2"/>
        <v>0</v>
      </c>
      <c r="CO27" s="269">
        <f t="shared" si="3"/>
        <v>0</v>
      </c>
      <c r="CP27" s="160"/>
      <c r="CQ27" s="160">
        <f>IFERROR(IF(CK27&lt;=0,0,1),0)</f>
        <v>0</v>
      </c>
      <c r="CR27" s="160">
        <f>PRODUCT(CL27:CO27)</f>
        <v>0</v>
      </c>
      <c r="CS27" s="161">
        <f>ROUND(CK27,0)</f>
        <v>0</v>
      </c>
      <c r="CT27" s="162">
        <f>CK27-CS27</f>
        <v>0</v>
      </c>
      <c r="CU27" s="151"/>
      <c r="CV27" s="151"/>
      <c r="CW27" s="382"/>
      <c r="CX27" s="383"/>
      <c r="CY27" s="384"/>
      <c r="CZ27" s="385"/>
      <c r="DA27" s="386"/>
      <c r="DB27" s="387"/>
      <c r="DC27" s="387"/>
      <c r="DD27" s="269">
        <f t="shared" si="4"/>
        <v>0</v>
      </c>
      <c r="DE27" s="269">
        <f t="shared" si="5"/>
        <v>0</v>
      </c>
      <c r="DF27" s="269">
        <f t="shared" si="6"/>
        <v>0</v>
      </c>
      <c r="DG27" s="269">
        <f t="shared" si="7"/>
        <v>0</v>
      </c>
      <c r="DH27" s="160"/>
      <c r="DI27" s="160">
        <f>IFERROR(IF(DC27&lt;=0,0,1),0)</f>
        <v>0</v>
      </c>
      <c r="DJ27" s="160">
        <f>PRODUCT(DD27:DG27)</f>
        <v>0</v>
      </c>
      <c r="DK27" s="161">
        <f>ROUND(DC27,0)</f>
        <v>0</v>
      </c>
      <c r="DL27" s="162">
        <f>DC27-DK27</f>
        <v>0</v>
      </c>
      <c r="DM27" s="151"/>
      <c r="DN27" s="151"/>
      <c r="DO27" s="382"/>
      <c r="DP27" s="383"/>
      <c r="DQ27" s="384"/>
      <c r="DR27" s="385"/>
      <c r="DS27" s="386"/>
      <c r="DT27" s="387"/>
      <c r="DU27" s="387"/>
      <c r="DV27" s="269">
        <f t="shared" si="8"/>
        <v>0</v>
      </c>
      <c r="DW27" s="269">
        <f t="shared" si="9"/>
        <v>0</v>
      </c>
      <c r="DX27" s="269">
        <f t="shared" si="10"/>
        <v>0</v>
      </c>
      <c r="DY27" s="269">
        <f t="shared" si="11"/>
        <v>0</v>
      </c>
      <c r="DZ27" s="160"/>
      <c r="EA27" s="160">
        <f>IFERROR(IF(DU27&lt;=0,0,1),0)</f>
        <v>0</v>
      </c>
      <c r="EB27" s="160">
        <f>PRODUCT(DV27:DY27)</f>
        <v>0</v>
      </c>
      <c r="EC27" s="161">
        <f>ROUND(DU27,0)</f>
        <v>0</v>
      </c>
      <c r="ED27" s="162">
        <f>DU27-EC27</f>
        <v>0</v>
      </c>
      <c r="EE27" s="151"/>
      <c r="EF27" s="151"/>
      <c r="EG27" s="382"/>
      <c r="EH27" s="383"/>
      <c r="EI27" s="384"/>
      <c r="EJ27" s="385"/>
      <c r="EK27" s="386"/>
      <c r="EL27" s="387"/>
      <c r="EM27" s="387"/>
      <c r="EN27" s="269">
        <f t="shared" si="12"/>
        <v>0</v>
      </c>
      <c r="EO27" s="269">
        <f t="shared" si="13"/>
        <v>0</v>
      </c>
      <c r="EP27" s="269">
        <f t="shared" si="14"/>
        <v>0</v>
      </c>
      <c r="EQ27" s="269">
        <f t="shared" si="15"/>
        <v>0</v>
      </c>
      <c r="ER27" s="160"/>
      <c r="ES27" s="160">
        <f>IFERROR(IF(EM27&lt;=0,0,1),0)</f>
        <v>0</v>
      </c>
      <c r="ET27" s="160">
        <f>PRODUCT(EN27:EQ27)</f>
        <v>0</v>
      </c>
      <c r="EU27" s="161">
        <f>ROUND(EM27,0)</f>
        <v>0</v>
      </c>
      <c r="EV27" s="162">
        <f>EM27-EU27</f>
        <v>0</v>
      </c>
      <c r="EW27" s="151"/>
      <c r="EX27" s="151"/>
      <c r="EY27" s="272"/>
      <c r="EZ27" s="276"/>
      <c r="FA27" s="278"/>
      <c r="FB27" s="274"/>
      <c r="FC27" s="275"/>
      <c r="FD27" s="280"/>
      <c r="FE27" s="263"/>
      <c r="FF27" s="269">
        <f t="shared" si="121"/>
        <v>0</v>
      </c>
      <c r="FG27" s="168">
        <f>IFERROR(IF(EXACT(VLOOKUP(EZ27,OFERTA_0,2,FALSE),FA27),1,0),0)</f>
        <v>0</v>
      </c>
      <c r="FH27" s="168">
        <f t="shared" si="122"/>
        <v>0</v>
      </c>
      <c r="FI27" s="168">
        <f>IFERROR(IF(EXACT(VLOOKUP(EZ27,OFERTA_0,4,FALSE),FC27),1,0),0)</f>
        <v>0</v>
      </c>
      <c r="FJ27" s="168">
        <f t="shared" ref="FJ27:FK27" si="186">IFERROR(IF(FD27&lt;=0,0,1),0)</f>
        <v>0</v>
      </c>
      <c r="FK27" s="168">
        <f t="shared" si="186"/>
        <v>0</v>
      </c>
      <c r="FL27" s="168">
        <f t="shared" si="124"/>
        <v>0</v>
      </c>
      <c r="FM27" s="161">
        <f t="shared" si="18"/>
        <v>0</v>
      </c>
      <c r="FN27" s="162">
        <f t="shared" si="19"/>
        <v>0</v>
      </c>
      <c r="FO27" s="151"/>
      <c r="FP27" s="151"/>
      <c r="FQ27" s="281"/>
      <c r="FR27" s="281"/>
      <c r="FS27" s="278"/>
      <c r="FT27" s="286"/>
      <c r="FU27" s="287"/>
      <c r="FV27" s="288"/>
      <c r="FW27" s="288"/>
      <c r="FX27" s="269">
        <f t="shared" si="125"/>
        <v>0</v>
      </c>
      <c r="FY27" s="168">
        <f>IFERROR(IF(EXACT(VLOOKUP(FR27,OFERTA_0,2,FALSE),FS27),1,0),0)</f>
        <v>0</v>
      </c>
      <c r="FZ27" s="168">
        <f t="shared" si="126"/>
        <v>0</v>
      </c>
      <c r="GA27" s="168">
        <f>IFERROR(IF(EXACT(VLOOKUP(FR27,OFERTA_0,4,FALSE),FU27),1,0),0)</f>
        <v>0</v>
      </c>
      <c r="GB27" s="168">
        <f t="shared" ref="GB27:GC27" si="187">IFERROR(IF(FV27&lt;=0,0,1),0)</f>
        <v>0</v>
      </c>
      <c r="GC27" s="168">
        <f t="shared" si="187"/>
        <v>0</v>
      </c>
      <c r="GD27" s="168">
        <f t="shared" si="128"/>
        <v>0</v>
      </c>
      <c r="GE27" s="161">
        <f t="shared" si="22"/>
        <v>0</v>
      </c>
      <c r="GF27" s="162">
        <f t="shared" si="23"/>
        <v>0</v>
      </c>
      <c r="GG27" s="151"/>
      <c r="GH27" s="151"/>
      <c r="GI27" s="292"/>
      <c r="GJ27" s="300"/>
      <c r="GK27" s="295"/>
      <c r="GL27" s="296"/>
      <c r="GM27" s="297"/>
      <c r="GN27" s="298"/>
      <c r="GO27" s="298"/>
      <c r="GP27" s="269">
        <f t="shared" si="129"/>
        <v>0</v>
      </c>
      <c r="GQ27" s="168">
        <f>IFERROR(IF(EXACT(VLOOKUP(GJ27,OFERTA_0,2,FALSE),GK27),1,0),0)</f>
        <v>0</v>
      </c>
      <c r="GR27" s="168">
        <f t="shared" si="130"/>
        <v>0</v>
      </c>
      <c r="GS27" s="168">
        <f>IFERROR(IF(EXACT(VLOOKUP(GJ27,OFERTA_0,4,FALSE),GM27),1,0),0)</f>
        <v>0</v>
      </c>
      <c r="GT27" s="168">
        <f t="shared" ref="GT27:GU27" si="188">IFERROR(IF(GN27&lt;=0,0,1),0)</f>
        <v>0</v>
      </c>
      <c r="GU27" s="168">
        <f t="shared" si="188"/>
        <v>0</v>
      </c>
      <c r="GV27" s="168">
        <f t="shared" si="132"/>
        <v>0</v>
      </c>
      <c r="GW27" s="161">
        <f t="shared" si="26"/>
        <v>0</v>
      </c>
      <c r="GX27" s="162">
        <f t="shared" si="27"/>
        <v>0</v>
      </c>
    </row>
    <row r="28" spans="1:206" ht="16">
      <c r="A28" s="151">
        <v>19</v>
      </c>
      <c r="B28" s="575"/>
      <c r="C28" s="526" t="s">
        <v>289</v>
      </c>
      <c r="D28" s="527" t="s">
        <v>290</v>
      </c>
      <c r="E28" s="528"/>
      <c r="F28" s="529"/>
      <c r="G28" s="530"/>
      <c r="H28" s="531"/>
      <c r="I28" s="159"/>
      <c r="J28" s="151"/>
      <c r="K28" s="575"/>
      <c r="L28" s="526" t="s">
        <v>289</v>
      </c>
      <c r="M28" s="527" t="s">
        <v>290</v>
      </c>
      <c r="N28" s="528"/>
      <c r="O28" s="529"/>
      <c r="P28" s="530"/>
      <c r="Q28" s="531"/>
      <c r="R28" s="579"/>
      <c r="S28" s="579"/>
      <c r="T28" s="579"/>
      <c r="U28" s="579"/>
      <c r="V28" s="579"/>
      <c r="W28" s="579"/>
      <c r="X28" s="579"/>
      <c r="Y28" s="580"/>
      <c r="Z28" s="581"/>
      <c r="AA28" s="159"/>
      <c r="AB28" s="159"/>
      <c r="AC28" s="497"/>
      <c r="AD28" s="492"/>
      <c r="AE28" s="493"/>
      <c r="AF28" s="493"/>
      <c r="AG28" s="490"/>
      <c r="AH28" s="490"/>
      <c r="AI28" s="510"/>
      <c r="AJ28" s="160">
        <f t="shared" si="75"/>
        <v>0</v>
      </c>
      <c r="AK28" s="160">
        <f t="shared" si="76"/>
        <v>0</v>
      </c>
      <c r="AL28" s="160">
        <f t="shared" si="77"/>
        <v>0</v>
      </c>
      <c r="AM28" s="160">
        <f t="shared" si="78"/>
        <v>0</v>
      </c>
      <c r="AN28" s="160">
        <f t="shared" si="79"/>
        <v>0</v>
      </c>
      <c r="AO28" s="160">
        <f t="shared" si="80"/>
        <v>0</v>
      </c>
      <c r="AP28" s="160">
        <f t="shared" si="81"/>
        <v>0</v>
      </c>
      <c r="AQ28" s="161">
        <f t="shared" si="138"/>
        <v>0</v>
      </c>
      <c r="AR28" s="162">
        <f t="shared" si="139"/>
        <v>0</v>
      </c>
      <c r="AS28" s="151"/>
      <c r="AT28" s="151"/>
      <c r="AU28" s="497"/>
      <c r="AV28" s="492"/>
      <c r="AW28" s="493"/>
      <c r="AX28" s="493"/>
      <c r="AY28" s="490"/>
      <c r="AZ28" s="490"/>
      <c r="BA28" s="510"/>
      <c r="BB28" s="160">
        <f t="shared" si="38"/>
        <v>0</v>
      </c>
      <c r="BC28" s="160">
        <f t="shared" si="39"/>
        <v>0</v>
      </c>
      <c r="BD28" s="160">
        <f t="shared" si="40"/>
        <v>0</v>
      </c>
      <c r="BE28" s="160">
        <f t="shared" si="41"/>
        <v>0</v>
      </c>
      <c r="BF28" s="160">
        <f t="shared" si="140"/>
        <v>0</v>
      </c>
      <c r="BG28" s="160">
        <f t="shared" si="141"/>
        <v>0</v>
      </c>
      <c r="BH28" s="160">
        <f t="shared" si="44"/>
        <v>0</v>
      </c>
      <c r="BI28" s="161">
        <f t="shared" si="142"/>
        <v>0</v>
      </c>
      <c r="BJ28" s="162">
        <f t="shared" si="143"/>
        <v>0</v>
      </c>
      <c r="BK28" s="151"/>
      <c r="BL28" s="151"/>
      <c r="BM28" s="497"/>
      <c r="BN28" s="492"/>
      <c r="BO28" s="493"/>
      <c r="BP28" s="493"/>
      <c r="BQ28" s="490"/>
      <c r="BR28" s="490"/>
      <c r="BS28" s="510"/>
      <c r="BT28" s="160">
        <f t="shared" si="46"/>
        <v>0</v>
      </c>
      <c r="BU28" s="160">
        <f t="shared" si="47"/>
        <v>0</v>
      </c>
      <c r="BV28" s="160">
        <f t="shared" si="48"/>
        <v>0</v>
      </c>
      <c r="BW28" s="160">
        <f t="shared" si="49"/>
        <v>0</v>
      </c>
      <c r="BX28" s="160">
        <f t="shared" si="144"/>
        <v>0</v>
      </c>
      <c r="BY28" s="160">
        <f t="shared" si="145"/>
        <v>0</v>
      </c>
      <c r="BZ28" s="160">
        <f t="shared" si="52"/>
        <v>0</v>
      </c>
      <c r="CA28" s="161">
        <f t="shared" si="146"/>
        <v>0</v>
      </c>
      <c r="CB28" s="162">
        <f t="shared" si="147"/>
        <v>0</v>
      </c>
      <c r="CC28" s="151"/>
      <c r="CD28" s="151"/>
      <c r="CE28" s="388"/>
      <c r="CF28" s="389"/>
      <c r="CG28" s="390"/>
      <c r="CH28" s="391"/>
      <c r="CI28" s="392"/>
      <c r="CJ28" s="393"/>
      <c r="CK28" s="420"/>
      <c r="CL28" s="269">
        <f t="shared" si="0"/>
        <v>0</v>
      </c>
      <c r="CM28" s="269">
        <f t="shared" si="1"/>
        <v>0</v>
      </c>
      <c r="CN28" s="269">
        <f t="shared" si="2"/>
        <v>0</v>
      </c>
      <c r="CO28" s="269">
        <f t="shared" si="3"/>
        <v>0</v>
      </c>
      <c r="CP28" s="160">
        <f t="shared" ref="CP28" si="189">IFERROR(IF(CI28&lt;=0,0,1),0)</f>
        <v>0</v>
      </c>
      <c r="CQ28" s="160">
        <f t="shared" ref="CQ28" si="190">IFERROR(IF(CJ28&lt;=0,0,1),0)</f>
        <v>0</v>
      </c>
      <c r="CR28" s="160">
        <f t="shared" ref="CR28" si="191">PRODUCT(CL28:CQ28)</f>
        <v>0</v>
      </c>
      <c r="CS28" s="161">
        <f t="shared" ref="CS28" si="192">ROUND(CJ28,0)</f>
        <v>0</v>
      </c>
      <c r="CT28" s="162">
        <f t="shared" ref="CT28" si="193">CJ28-CS28</f>
        <v>0</v>
      </c>
      <c r="CU28" s="151"/>
      <c r="CV28" s="151"/>
      <c r="CW28" s="388"/>
      <c r="CX28" s="389"/>
      <c r="CY28" s="390"/>
      <c r="CZ28" s="391"/>
      <c r="DA28" s="392"/>
      <c r="DB28" s="393"/>
      <c r="DC28" s="406"/>
      <c r="DD28" s="269">
        <f t="shared" si="4"/>
        <v>0</v>
      </c>
      <c r="DE28" s="269">
        <f t="shared" si="5"/>
        <v>0</v>
      </c>
      <c r="DF28" s="269">
        <f t="shared" si="6"/>
        <v>0</v>
      </c>
      <c r="DG28" s="269">
        <f t="shared" si="7"/>
        <v>0</v>
      </c>
      <c r="DH28" s="160">
        <f t="shared" ref="DH28" si="194">IFERROR(IF(DA28&lt;=0,0,1),0)</f>
        <v>0</v>
      </c>
      <c r="DI28" s="160">
        <f t="shared" ref="DI28" si="195">IFERROR(IF(DB28&lt;=0,0,1),0)</f>
        <v>0</v>
      </c>
      <c r="DJ28" s="160">
        <f t="shared" ref="DJ28" si="196">PRODUCT(DD28:DI28)</f>
        <v>0</v>
      </c>
      <c r="DK28" s="161">
        <f t="shared" ref="DK28" si="197">ROUND(DB28,0)</f>
        <v>0</v>
      </c>
      <c r="DL28" s="162">
        <f t="shared" ref="DL28" si="198">DB28-DK28</f>
        <v>0</v>
      </c>
      <c r="DM28" s="151"/>
      <c r="DN28" s="151"/>
      <c r="DO28" s="388"/>
      <c r="DP28" s="389"/>
      <c r="DQ28" s="390"/>
      <c r="DR28" s="391"/>
      <c r="DS28" s="392"/>
      <c r="DT28" s="393"/>
      <c r="DU28" s="406"/>
      <c r="DV28" s="269">
        <f t="shared" si="8"/>
        <v>0</v>
      </c>
      <c r="DW28" s="269">
        <f t="shared" si="9"/>
        <v>0</v>
      </c>
      <c r="DX28" s="269">
        <f t="shared" si="10"/>
        <v>0</v>
      </c>
      <c r="DY28" s="269">
        <f t="shared" si="11"/>
        <v>0</v>
      </c>
      <c r="DZ28" s="160">
        <f t="shared" ref="DZ28" si="199">IFERROR(IF(DS28&lt;=0,0,1),0)</f>
        <v>0</v>
      </c>
      <c r="EA28" s="160">
        <f t="shared" ref="EA28" si="200">IFERROR(IF(DT28&lt;=0,0,1),0)</f>
        <v>0</v>
      </c>
      <c r="EB28" s="160">
        <f t="shared" ref="EB28" si="201">PRODUCT(DV28:EA28)</f>
        <v>0</v>
      </c>
      <c r="EC28" s="161">
        <f t="shared" ref="EC28" si="202">ROUND(DT28,0)</f>
        <v>0</v>
      </c>
      <c r="ED28" s="162">
        <f t="shared" ref="ED28" si="203">DT28-EC28</f>
        <v>0</v>
      </c>
      <c r="EE28" s="151"/>
      <c r="EF28" s="151"/>
      <c r="EG28" s="388"/>
      <c r="EH28" s="389"/>
      <c r="EI28" s="390"/>
      <c r="EJ28" s="391"/>
      <c r="EK28" s="392"/>
      <c r="EL28" s="393"/>
      <c r="EM28" s="406"/>
      <c r="EN28" s="269">
        <f t="shared" si="12"/>
        <v>0</v>
      </c>
      <c r="EO28" s="269">
        <f t="shared" si="13"/>
        <v>0</v>
      </c>
      <c r="EP28" s="269">
        <f t="shared" si="14"/>
        <v>0</v>
      </c>
      <c r="EQ28" s="269">
        <f t="shared" si="15"/>
        <v>0</v>
      </c>
      <c r="ER28" s="160">
        <f t="shared" ref="ER28" si="204">IFERROR(IF(EK28&lt;=0,0,1),0)</f>
        <v>0</v>
      </c>
      <c r="ES28" s="160">
        <f t="shared" ref="ES28" si="205">IFERROR(IF(EL28&lt;=0,0,1),0)</f>
        <v>0</v>
      </c>
      <c r="ET28" s="160">
        <f t="shared" ref="ET28" si="206">PRODUCT(EN28:ES28)</f>
        <v>0</v>
      </c>
      <c r="EU28" s="161">
        <f t="shared" ref="EU28" si="207">ROUND(EL28,0)</f>
        <v>0</v>
      </c>
      <c r="EV28" s="162">
        <f t="shared" ref="EV28" si="208">EL28-EU28</f>
        <v>0</v>
      </c>
      <c r="EW28" s="151"/>
      <c r="EX28" s="151"/>
      <c r="EY28" s="273"/>
      <c r="EZ28" s="273"/>
      <c r="FA28" s="279"/>
      <c r="FB28" s="277"/>
      <c r="FC28" s="277"/>
      <c r="FD28" s="277"/>
      <c r="FE28" s="263"/>
      <c r="FF28" s="270"/>
      <c r="FG28" s="170"/>
      <c r="FH28" s="170"/>
      <c r="FI28" s="170"/>
      <c r="FJ28" s="170"/>
      <c r="FK28" s="170"/>
      <c r="FL28" s="170"/>
      <c r="FM28" s="161">
        <f t="shared" si="18"/>
        <v>0</v>
      </c>
      <c r="FN28" s="162">
        <f t="shared" si="19"/>
        <v>0</v>
      </c>
      <c r="FO28" s="151"/>
      <c r="FP28" s="151"/>
      <c r="FQ28" s="284"/>
      <c r="FR28" s="284"/>
      <c r="FS28" s="279"/>
      <c r="FT28" s="291"/>
      <c r="FU28" s="291"/>
      <c r="FV28" s="283"/>
      <c r="FW28" s="288"/>
      <c r="FX28" s="270"/>
      <c r="FY28" s="170"/>
      <c r="FZ28" s="170"/>
      <c r="GA28" s="170"/>
      <c r="GB28" s="170"/>
      <c r="GC28" s="170"/>
      <c r="GD28" s="170"/>
      <c r="GE28" s="161">
        <f t="shared" si="22"/>
        <v>0</v>
      </c>
      <c r="GF28" s="162">
        <f t="shared" si="23"/>
        <v>0</v>
      </c>
      <c r="GG28" s="151"/>
      <c r="GH28" s="151"/>
      <c r="GI28" s="294"/>
      <c r="GJ28" s="294"/>
      <c r="GK28" s="302"/>
      <c r="GL28" s="302"/>
      <c r="GM28" s="302"/>
      <c r="GN28" s="302"/>
      <c r="GO28" s="298"/>
      <c r="GP28" s="270"/>
      <c r="GQ28" s="170"/>
      <c r="GR28" s="170"/>
      <c r="GS28" s="170"/>
      <c r="GT28" s="170"/>
      <c r="GU28" s="170"/>
      <c r="GV28" s="170"/>
      <c r="GW28" s="161">
        <f t="shared" si="26"/>
        <v>0</v>
      </c>
      <c r="GX28" s="162">
        <f t="shared" si="27"/>
        <v>0</v>
      </c>
    </row>
    <row r="29" spans="1:206" ht="90">
      <c r="A29" s="151">
        <v>20</v>
      </c>
      <c r="B29" s="575" t="s">
        <v>296</v>
      </c>
      <c r="C29" s="551" t="s">
        <v>238</v>
      </c>
      <c r="D29" s="552" t="s">
        <v>291</v>
      </c>
      <c r="E29" s="553" t="s">
        <v>286</v>
      </c>
      <c r="F29" s="554">
        <v>6</v>
      </c>
      <c r="G29" s="555"/>
      <c r="H29" s="556">
        <f>G29*F29</f>
        <v>0</v>
      </c>
      <c r="I29" s="159"/>
      <c r="J29" s="151"/>
      <c r="K29" s="575" t="s">
        <v>296</v>
      </c>
      <c r="L29" s="551" t="s">
        <v>238</v>
      </c>
      <c r="M29" s="552" t="s">
        <v>291</v>
      </c>
      <c r="N29" s="553" t="s">
        <v>286</v>
      </c>
      <c r="O29" s="554">
        <v>6</v>
      </c>
      <c r="P29" s="578">
        <v>4968</v>
      </c>
      <c r="Q29" s="585">
        <f>P29*O29</f>
        <v>29808</v>
      </c>
      <c r="R29" s="586">
        <v>1</v>
      </c>
      <c r="S29" s="586">
        <v>1</v>
      </c>
      <c r="T29" s="586">
        <v>1</v>
      </c>
      <c r="U29" s="586">
        <v>1</v>
      </c>
      <c r="V29" s="586">
        <f t="shared" si="70"/>
        <v>1</v>
      </c>
      <c r="W29" s="586">
        <f t="shared" si="71"/>
        <v>1</v>
      </c>
      <c r="X29" s="586">
        <f t="shared" si="72"/>
        <v>1</v>
      </c>
      <c r="Y29" s="587">
        <f t="shared" si="136"/>
        <v>4968</v>
      </c>
      <c r="Z29" s="588">
        <f t="shared" si="137"/>
        <v>0</v>
      </c>
      <c r="AA29" s="159"/>
      <c r="AB29" s="159"/>
      <c r="AC29" s="497"/>
      <c r="AD29" s="492"/>
      <c r="AE29" s="493"/>
      <c r="AF29" s="493"/>
      <c r="AG29" s="490"/>
      <c r="AH29" s="490"/>
      <c r="AI29" s="510"/>
      <c r="AJ29" s="160">
        <f t="shared" si="75"/>
        <v>0</v>
      </c>
      <c r="AK29" s="160">
        <f t="shared" si="76"/>
        <v>0</v>
      </c>
      <c r="AL29" s="160">
        <f t="shared" si="77"/>
        <v>0</v>
      </c>
      <c r="AM29" s="160">
        <f t="shared" si="78"/>
        <v>0</v>
      </c>
      <c r="AN29" s="160">
        <f t="shared" si="79"/>
        <v>0</v>
      </c>
      <c r="AO29" s="160">
        <f t="shared" si="80"/>
        <v>0</v>
      </c>
      <c r="AP29" s="160">
        <f t="shared" si="81"/>
        <v>0</v>
      </c>
      <c r="AQ29" s="161">
        <f t="shared" si="138"/>
        <v>0</v>
      </c>
      <c r="AR29" s="162">
        <f t="shared" si="139"/>
        <v>0</v>
      </c>
      <c r="AS29" s="151"/>
      <c r="AT29" s="151"/>
      <c r="AU29" s="497"/>
      <c r="AV29" s="492"/>
      <c r="AW29" s="493"/>
      <c r="AX29" s="493"/>
      <c r="AY29" s="490"/>
      <c r="AZ29" s="490"/>
      <c r="BA29" s="510"/>
      <c r="BB29" s="160">
        <f t="shared" si="38"/>
        <v>0</v>
      </c>
      <c r="BC29" s="160">
        <f t="shared" si="39"/>
        <v>0</v>
      </c>
      <c r="BD29" s="160">
        <f t="shared" si="40"/>
        <v>0</v>
      </c>
      <c r="BE29" s="160">
        <f t="shared" si="41"/>
        <v>0</v>
      </c>
      <c r="BF29" s="160">
        <f t="shared" si="140"/>
        <v>0</v>
      </c>
      <c r="BG29" s="160">
        <f t="shared" si="141"/>
        <v>0</v>
      </c>
      <c r="BH29" s="160">
        <f t="shared" si="44"/>
        <v>0</v>
      </c>
      <c r="BI29" s="161">
        <f t="shared" si="142"/>
        <v>0</v>
      </c>
      <c r="BJ29" s="162">
        <f t="shared" si="143"/>
        <v>0</v>
      </c>
      <c r="BK29" s="151"/>
      <c r="BL29" s="151"/>
      <c r="BM29" s="497"/>
      <c r="BN29" s="492"/>
      <c r="BO29" s="493"/>
      <c r="BP29" s="493"/>
      <c r="BQ29" s="490"/>
      <c r="BR29" s="490"/>
      <c r="BS29" s="510"/>
      <c r="BT29" s="160">
        <f t="shared" si="46"/>
        <v>0</v>
      </c>
      <c r="BU29" s="160">
        <f t="shared" si="47"/>
        <v>0</v>
      </c>
      <c r="BV29" s="160">
        <f t="shared" si="48"/>
        <v>0</v>
      </c>
      <c r="BW29" s="160">
        <f t="shared" si="49"/>
        <v>0</v>
      </c>
      <c r="BX29" s="160">
        <f t="shared" si="144"/>
        <v>0</v>
      </c>
      <c r="BY29" s="160">
        <f t="shared" si="145"/>
        <v>0</v>
      </c>
      <c r="BZ29" s="160">
        <f t="shared" si="52"/>
        <v>0</v>
      </c>
      <c r="CA29" s="161">
        <f t="shared" si="146"/>
        <v>0</v>
      </c>
      <c r="CB29" s="162">
        <f t="shared" si="147"/>
        <v>0</v>
      </c>
      <c r="CC29" s="151"/>
      <c r="CD29" s="151"/>
      <c r="CE29" s="416"/>
      <c r="CF29" s="417"/>
      <c r="CG29" s="384"/>
      <c r="CH29" s="385"/>
      <c r="CI29" s="386"/>
      <c r="CJ29" s="387"/>
      <c r="CK29" s="418"/>
      <c r="CL29" s="269">
        <f t="shared" si="0"/>
        <v>0</v>
      </c>
      <c r="CM29" s="269">
        <f t="shared" si="1"/>
        <v>0</v>
      </c>
      <c r="CN29" s="269">
        <f t="shared" si="2"/>
        <v>0</v>
      </c>
      <c r="CO29" s="269">
        <f t="shared" si="3"/>
        <v>0</v>
      </c>
      <c r="CP29" s="160"/>
      <c r="CQ29" s="160">
        <f>IFERROR(IF(CK29&lt;=0,0,1),0)</f>
        <v>0</v>
      </c>
      <c r="CR29" s="160">
        <f>PRODUCT(CL29:CO29)</f>
        <v>0</v>
      </c>
      <c r="CS29" s="161">
        <f>ROUND(CK29,0)</f>
        <v>0</v>
      </c>
      <c r="CT29" s="162">
        <f>CK29-CS29</f>
        <v>0</v>
      </c>
      <c r="CU29" s="151"/>
      <c r="CV29" s="151"/>
      <c r="CW29" s="382"/>
      <c r="CX29" s="383"/>
      <c r="CY29" s="384"/>
      <c r="CZ29" s="385"/>
      <c r="DA29" s="386"/>
      <c r="DB29" s="387"/>
      <c r="DC29" s="387"/>
      <c r="DD29" s="269">
        <f t="shared" si="4"/>
        <v>0</v>
      </c>
      <c r="DE29" s="269">
        <f t="shared" si="5"/>
        <v>0</v>
      </c>
      <c r="DF29" s="269">
        <f t="shared" si="6"/>
        <v>0</v>
      </c>
      <c r="DG29" s="269">
        <f t="shared" si="7"/>
        <v>0</v>
      </c>
      <c r="DH29" s="160"/>
      <c r="DI29" s="160">
        <f>IFERROR(IF(DC29&lt;=0,0,1),0)</f>
        <v>0</v>
      </c>
      <c r="DJ29" s="160">
        <f>PRODUCT(DD29:DG29)</f>
        <v>0</v>
      </c>
      <c r="DK29" s="161">
        <f>ROUND(DC29,0)</f>
        <v>0</v>
      </c>
      <c r="DL29" s="162">
        <f>DC29-DK29</f>
        <v>0</v>
      </c>
      <c r="DM29" s="151"/>
      <c r="DN29" s="151"/>
      <c r="DO29" s="382"/>
      <c r="DP29" s="383"/>
      <c r="DQ29" s="384"/>
      <c r="DR29" s="385"/>
      <c r="DS29" s="386"/>
      <c r="DT29" s="387"/>
      <c r="DU29" s="387"/>
      <c r="DV29" s="269">
        <f t="shared" si="8"/>
        <v>0</v>
      </c>
      <c r="DW29" s="269">
        <f t="shared" si="9"/>
        <v>0</v>
      </c>
      <c r="DX29" s="269">
        <f t="shared" si="10"/>
        <v>0</v>
      </c>
      <c r="DY29" s="269">
        <f t="shared" si="11"/>
        <v>0</v>
      </c>
      <c r="DZ29" s="160"/>
      <c r="EA29" s="160">
        <f>IFERROR(IF(DU29&lt;=0,0,1),0)</f>
        <v>0</v>
      </c>
      <c r="EB29" s="160">
        <f>PRODUCT(DV29:DY29)</f>
        <v>0</v>
      </c>
      <c r="EC29" s="161">
        <f>ROUND(DU29,0)</f>
        <v>0</v>
      </c>
      <c r="ED29" s="162">
        <f>DU29-EC29</f>
        <v>0</v>
      </c>
      <c r="EE29" s="151"/>
      <c r="EF29" s="151"/>
      <c r="EG29" s="382"/>
      <c r="EH29" s="383"/>
      <c r="EI29" s="384"/>
      <c r="EJ29" s="385"/>
      <c r="EK29" s="386"/>
      <c r="EL29" s="387"/>
      <c r="EM29" s="387"/>
      <c r="EN29" s="269">
        <f t="shared" si="12"/>
        <v>0</v>
      </c>
      <c r="EO29" s="269">
        <f t="shared" si="13"/>
        <v>0</v>
      </c>
      <c r="EP29" s="269">
        <f t="shared" si="14"/>
        <v>0</v>
      </c>
      <c r="EQ29" s="269">
        <f t="shared" si="15"/>
        <v>0</v>
      </c>
      <c r="ER29" s="160"/>
      <c r="ES29" s="160">
        <f>IFERROR(IF(EM29&lt;=0,0,1),0)</f>
        <v>0</v>
      </c>
      <c r="ET29" s="160">
        <f>PRODUCT(EN29:EQ29)</f>
        <v>0</v>
      </c>
      <c r="EU29" s="161">
        <f>ROUND(EM29,0)</f>
        <v>0</v>
      </c>
      <c r="EV29" s="162">
        <f>EM29-EU29</f>
        <v>0</v>
      </c>
      <c r="EW29" s="151"/>
      <c r="EX29" s="151"/>
      <c r="EY29" s="272"/>
      <c r="EZ29" s="276"/>
      <c r="FA29" s="278"/>
      <c r="FB29" s="274"/>
      <c r="FC29" s="275"/>
      <c r="FD29" s="280"/>
      <c r="FE29" s="263"/>
      <c r="FF29" s="269">
        <f t="shared" ref="FF29:FF35" si="209">IFERROR(IF(EXACT(VLOOKUP(EZ29,OFERTA_0,1,FALSE),EZ29),1,0),0)</f>
        <v>0</v>
      </c>
      <c r="FG29" s="168">
        <f>IFERROR(IF(EXACT(VLOOKUP(EZ29,OFERTA_0,2,FALSE),FA29),1,0),0)</f>
        <v>0</v>
      </c>
      <c r="FH29" s="168">
        <f t="shared" ref="FH29:FH35" si="210">IFERROR(IF(EXACT(VLOOKUP(EZ29,OFERTA_0,3,FALSE),FB29),1,0),0)</f>
        <v>0</v>
      </c>
      <c r="FI29" s="168">
        <f>IFERROR(IF(EXACT(VLOOKUP(EZ29,OFERTA_0,4,FALSE),FC29),1,0),0)</f>
        <v>0</v>
      </c>
      <c r="FJ29" s="168">
        <f t="shared" ref="FJ29:FK29" si="211">IFERROR(IF(FD29&lt;=0,0,1),0)</f>
        <v>0</v>
      </c>
      <c r="FK29" s="168">
        <f t="shared" si="211"/>
        <v>0</v>
      </c>
      <c r="FL29" s="168">
        <f t="shared" ref="FL29:FL35" si="212">PRODUCT(FF29:FK29)</f>
        <v>0</v>
      </c>
      <c r="FM29" s="161">
        <f t="shared" si="18"/>
        <v>0</v>
      </c>
      <c r="FN29" s="162">
        <f t="shared" si="19"/>
        <v>0</v>
      </c>
      <c r="FO29" s="151"/>
      <c r="FP29" s="151"/>
      <c r="FQ29" s="281"/>
      <c r="FR29" s="281"/>
      <c r="FS29" s="278"/>
      <c r="FT29" s="286"/>
      <c r="FU29" s="287"/>
      <c r="FV29" s="288"/>
      <c r="FW29" s="288"/>
      <c r="FX29" s="269">
        <f t="shared" ref="FX29:FX35" si="213">IFERROR(IF(EXACT(VLOOKUP(FR29,OFERTA_0,1,FALSE),FR29),1,0),0)</f>
        <v>0</v>
      </c>
      <c r="FY29" s="168">
        <f>IFERROR(IF(EXACT(VLOOKUP(FR29,OFERTA_0,2,FALSE),FS29),1,0),0)</f>
        <v>0</v>
      </c>
      <c r="FZ29" s="168">
        <f t="shared" ref="FZ29:FZ35" si="214">IFERROR(IF(EXACT(VLOOKUP(FR29,OFERTA_0,3,FALSE),FT29),1,0),0)</f>
        <v>0</v>
      </c>
      <c r="GA29" s="168">
        <f>IFERROR(IF(EXACT(VLOOKUP(FR29,OFERTA_0,4,FALSE),FU29),1,0),0)</f>
        <v>0</v>
      </c>
      <c r="GB29" s="168">
        <f t="shared" ref="GB29:GC29" si="215">IFERROR(IF(FV29&lt;=0,0,1),0)</f>
        <v>0</v>
      </c>
      <c r="GC29" s="168">
        <f t="shared" si="215"/>
        <v>0</v>
      </c>
      <c r="GD29" s="168">
        <f t="shared" ref="GD29:GD35" si="216">PRODUCT(FX29:GC29)</f>
        <v>0</v>
      </c>
      <c r="GE29" s="161">
        <f t="shared" si="22"/>
        <v>0</v>
      </c>
      <c r="GF29" s="162">
        <f t="shared" si="23"/>
        <v>0</v>
      </c>
      <c r="GG29" s="151"/>
      <c r="GH29" s="151"/>
      <c r="GI29" s="292"/>
      <c r="GJ29" s="300"/>
      <c r="GK29" s="295"/>
      <c r="GL29" s="296"/>
      <c r="GM29" s="297"/>
      <c r="GN29" s="298"/>
      <c r="GO29" s="298"/>
      <c r="GP29" s="269">
        <f t="shared" ref="GP29:GP35" si="217">IFERROR(IF(EXACT(VLOOKUP(GJ29,OFERTA_0,1,FALSE),GJ29),1,0),0)</f>
        <v>0</v>
      </c>
      <c r="GQ29" s="168">
        <f>IFERROR(IF(EXACT(VLOOKUP(GJ29,OFERTA_0,2,FALSE),GK29),1,0),0)</f>
        <v>0</v>
      </c>
      <c r="GR29" s="168">
        <f t="shared" ref="GR29:GR35" si="218">IFERROR(IF(EXACT(VLOOKUP(GJ29,OFERTA_0,3,FALSE),GL29),1,0),0)</f>
        <v>0</v>
      </c>
      <c r="GS29" s="168">
        <f>IFERROR(IF(EXACT(VLOOKUP(GJ29,OFERTA_0,4,FALSE),GM29),1,0),0)</f>
        <v>0</v>
      </c>
      <c r="GT29" s="168">
        <f t="shared" ref="GT29:GU29" si="219">IFERROR(IF(GN29&lt;=0,0,1),0)</f>
        <v>0</v>
      </c>
      <c r="GU29" s="168">
        <f t="shared" si="219"/>
        <v>0</v>
      </c>
      <c r="GV29" s="168">
        <f t="shared" ref="GV29:GV35" si="220">PRODUCT(GP29:GU29)</f>
        <v>0</v>
      </c>
      <c r="GW29" s="161">
        <f t="shared" si="26"/>
        <v>0</v>
      </c>
      <c r="GX29" s="162">
        <f t="shared" si="27"/>
        <v>0</v>
      </c>
    </row>
    <row r="30" spans="1:206" ht="17" thickBot="1">
      <c r="A30" s="151">
        <v>21</v>
      </c>
      <c r="B30" s="497"/>
      <c r="C30" s="538"/>
      <c r="D30" s="557"/>
      <c r="E30" s="558"/>
      <c r="F30" s="559"/>
      <c r="G30" s="560"/>
      <c r="H30" s="561"/>
      <c r="I30" s="159"/>
      <c r="J30" s="151"/>
      <c r="K30" s="576"/>
      <c r="L30" s="538"/>
      <c r="M30" s="557"/>
      <c r="N30" s="558"/>
      <c r="O30" s="559"/>
      <c r="P30" s="560"/>
      <c r="Q30" s="589"/>
      <c r="R30" s="582"/>
      <c r="S30" s="582"/>
      <c r="T30" s="582"/>
      <c r="U30" s="582"/>
      <c r="V30" s="582"/>
      <c r="W30" s="582"/>
      <c r="X30" s="582"/>
      <c r="Y30" s="583"/>
      <c r="Z30" s="584"/>
      <c r="AA30" s="159"/>
      <c r="AB30" s="159"/>
      <c r="AC30" s="497"/>
      <c r="AD30" s="492"/>
      <c r="AE30" s="493"/>
      <c r="AF30" s="493"/>
      <c r="AG30" s="490"/>
      <c r="AH30" s="490"/>
      <c r="AI30" s="510"/>
      <c r="AJ30" s="160">
        <f t="shared" si="75"/>
        <v>0</v>
      </c>
      <c r="AK30" s="160">
        <f t="shared" si="76"/>
        <v>0</v>
      </c>
      <c r="AL30" s="160">
        <f t="shared" si="77"/>
        <v>0</v>
      </c>
      <c r="AM30" s="160">
        <f t="shared" si="78"/>
        <v>0</v>
      </c>
      <c r="AN30" s="160">
        <f t="shared" si="79"/>
        <v>0</v>
      </c>
      <c r="AO30" s="160">
        <f t="shared" si="80"/>
        <v>0</v>
      </c>
      <c r="AP30" s="160">
        <f t="shared" si="81"/>
        <v>0</v>
      </c>
      <c r="AQ30" s="161">
        <f t="shared" si="138"/>
        <v>0</v>
      </c>
      <c r="AR30" s="162">
        <f t="shared" si="139"/>
        <v>0</v>
      </c>
      <c r="AS30" s="151"/>
      <c r="AT30" s="151"/>
      <c r="AU30" s="497"/>
      <c r="AV30" s="492"/>
      <c r="AW30" s="493"/>
      <c r="AX30" s="493"/>
      <c r="AY30" s="490"/>
      <c r="AZ30" s="490"/>
      <c r="BA30" s="510"/>
      <c r="BB30" s="160">
        <f t="shared" si="38"/>
        <v>0</v>
      </c>
      <c r="BC30" s="160">
        <f t="shared" si="39"/>
        <v>0</v>
      </c>
      <c r="BD30" s="160">
        <f t="shared" si="40"/>
        <v>0</v>
      </c>
      <c r="BE30" s="160">
        <f t="shared" si="41"/>
        <v>0</v>
      </c>
      <c r="BF30" s="160">
        <f t="shared" si="140"/>
        <v>0</v>
      </c>
      <c r="BG30" s="160">
        <f t="shared" si="141"/>
        <v>0</v>
      </c>
      <c r="BH30" s="160">
        <f t="shared" si="44"/>
        <v>0</v>
      </c>
      <c r="BI30" s="161">
        <f t="shared" si="142"/>
        <v>0</v>
      </c>
      <c r="BJ30" s="162">
        <f t="shared" si="143"/>
        <v>0</v>
      </c>
      <c r="BK30" s="151"/>
      <c r="BL30" s="151"/>
      <c r="BM30" s="497"/>
      <c r="BN30" s="492"/>
      <c r="BO30" s="493"/>
      <c r="BP30" s="493"/>
      <c r="BQ30" s="490"/>
      <c r="BR30" s="490"/>
      <c r="BS30" s="510"/>
      <c r="BT30" s="160">
        <f t="shared" si="46"/>
        <v>0</v>
      </c>
      <c r="BU30" s="160">
        <f t="shared" si="47"/>
        <v>0</v>
      </c>
      <c r="BV30" s="160">
        <f t="shared" si="48"/>
        <v>0</v>
      </c>
      <c r="BW30" s="160">
        <f t="shared" si="49"/>
        <v>0</v>
      </c>
      <c r="BX30" s="160">
        <f t="shared" si="144"/>
        <v>0</v>
      </c>
      <c r="BY30" s="160">
        <f t="shared" si="145"/>
        <v>0</v>
      </c>
      <c r="BZ30" s="160">
        <f t="shared" si="52"/>
        <v>0</v>
      </c>
      <c r="CA30" s="161">
        <f t="shared" si="146"/>
        <v>0</v>
      </c>
      <c r="CB30" s="162">
        <f t="shared" si="147"/>
        <v>0</v>
      </c>
      <c r="CC30" s="151"/>
      <c r="CD30" s="151"/>
      <c r="CE30" s="388"/>
      <c r="CF30" s="389"/>
      <c r="CG30" s="390"/>
      <c r="CH30" s="391"/>
      <c r="CI30" s="392"/>
      <c r="CJ30" s="393"/>
      <c r="CK30" s="420"/>
      <c r="CL30" s="269">
        <f t="shared" si="0"/>
        <v>0</v>
      </c>
      <c r="CM30" s="269">
        <f t="shared" si="1"/>
        <v>0</v>
      </c>
      <c r="CN30" s="269">
        <f t="shared" si="2"/>
        <v>0</v>
      </c>
      <c r="CO30" s="269">
        <f t="shared" si="3"/>
        <v>0</v>
      </c>
      <c r="CP30" s="160">
        <f t="shared" ref="CP30" si="221">IFERROR(IF(CI30&lt;=0,0,1),0)</f>
        <v>0</v>
      </c>
      <c r="CQ30" s="160">
        <f t="shared" ref="CQ30" si="222">IFERROR(IF(CJ30&lt;=0,0,1),0)</f>
        <v>0</v>
      </c>
      <c r="CR30" s="160">
        <f t="shared" ref="CR30" si="223">PRODUCT(CL30:CQ30)</f>
        <v>0</v>
      </c>
      <c r="CS30" s="161">
        <f t="shared" ref="CS30" si="224">ROUND(CJ30,0)</f>
        <v>0</v>
      </c>
      <c r="CT30" s="162">
        <f t="shared" ref="CT30" si="225">CJ30-CS30</f>
        <v>0</v>
      </c>
      <c r="CU30" s="151"/>
      <c r="CV30" s="151"/>
      <c r="CW30" s="388"/>
      <c r="CX30" s="389"/>
      <c r="CY30" s="390"/>
      <c r="CZ30" s="391"/>
      <c r="DA30" s="392"/>
      <c r="DB30" s="393"/>
      <c r="DC30" s="406"/>
      <c r="DD30" s="269">
        <f t="shared" si="4"/>
        <v>0</v>
      </c>
      <c r="DE30" s="269">
        <f t="shared" si="5"/>
        <v>0</v>
      </c>
      <c r="DF30" s="269">
        <f t="shared" si="6"/>
        <v>0</v>
      </c>
      <c r="DG30" s="269">
        <f t="shared" si="7"/>
        <v>0</v>
      </c>
      <c r="DH30" s="160">
        <f t="shared" ref="DH30" si="226">IFERROR(IF(DA30&lt;=0,0,1),0)</f>
        <v>0</v>
      </c>
      <c r="DI30" s="160">
        <f t="shared" ref="DI30" si="227">IFERROR(IF(DB30&lt;=0,0,1),0)</f>
        <v>0</v>
      </c>
      <c r="DJ30" s="160">
        <f t="shared" ref="DJ30" si="228">PRODUCT(DD30:DI30)</f>
        <v>0</v>
      </c>
      <c r="DK30" s="161">
        <f t="shared" ref="DK30" si="229">ROUND(DB30,0)</f>
        <v>0</v>
      </c>
      <c r="DL30" s="162">
        <f t="shared" ref="DL30" si="230">DB30-DK30</f>
        <v>0</v>
      </c>
      <c r="DM30" s="151"/>
      <c r="DN30" s="151"/>
      <c r="DO30" s="388"/>
      <c r="DP30" s="389"/>
      <c r="DQ30" s="390"/>
      <c r="DR30" s="391"/>
      <c r="DS30" s="392"/>
      <c r="DT30" s="393"/>
      <c r="DU30" s="406"/>
      <c r="DV30" s="269">
        <f t="shared" si="8"/>
        <v>0</v>
      </c>
      <c r="DW30" s="269">
        <f t="shared" si="9"/>
        <v>0</v>
      </c>
      <c r="DX30" s="269">
        <f t="shared" si="10"/>
        <v>0</v>
      </c>
      <c r="DY30" s="269">
        <f t="shared" si="11"/>
        <v>0</v>
      </c>
      <c r="DZ30" s="160">
        <f t="shared" ref="DZ30" si="231">IFERROR(IF(DS30&lt;=0,0,1),0)</f>
        <v>0</v>
      </c>
      <c r="EA30" s="160">
        <f t="shared" ref="EA30" si="232">IFERROR(IF(DT30&lt;=0,0,1),0)</f>
        <v>0</v>
      </c>
      <c r="EB30" s="160">
        <f t="shared" ref="EB30" si="233">PRODUCT(DV30:EA30)</f>
        <v>0</v>
      </c>
      <c r="EC30" s="161">
        <f t="shared" ref="EC30" si="234">ROUND(DT30,0)</f>
        <v>0</v>
      </c>
      <c r="ED30" s="162">
        <f t="shared" ref="ED30" si="235">DT30-EC30</f>
        <v>0</v>
      </c>
      <c r="EE30" s="151"/>
      <c r="EF30" s="151"/>
      <c r="EG30" s="388"/>
      <c r="EH30" s="389"/>
      <c r="EI30" s="390"/>
      <c r="EJ30" s="391"/>
      <c r="EK30" s="392"/>
      <c r="EL30" s="393"/>
      <c r="EM30" s="406"/>
      <c r="EN30" s="269">
        <f t="shared" si="12"/>
        <v>0</v>
      </c>
      <c r="EO30" s="269">
        <f t="shared" si="13"/>
        <v>0</v>
      </c>
      <c r="EP30" s="269">
        <f t="shared" si="14"/>
        <v>0</v>
      </c>
      <c r="EQ30" s="269">
        <f t="shared" si="15"/>
        <v>0</v>
      </c>
      <c r="ER30" s="160">
        <f t="shared" ref="ER30" si="236">IFERROR(IF(EK30&lt;=0,0,1),0)</f>
        <v>0</v>
      </c>
      <c r="ES30" s="160">
        <f t="shared" ref="ES30" si="237">IFERROR(IF(EL30&lt;=0,0,1),0)</f>
        <v>0</v>
      </c>
      <c r="ET30" s="160">
        <f t="shared" ref="ET30" si="238">PRODUCT(EN30:ES30)</f>
        <v>0</v>
      </c>
      <c r="EU30" s="161">
        <f t="shared" ref="EU30" si="239">ROUND(EL30,0)</f>
        <v>0</v>
      </c>
      <c r="EV30" s="162">
        <f t="shared" ref="EV30" si="240">EL30-EU30</f>
        <v>0</v>
      </c>
      <c r="EW30" s="151"/>
      <c r="EX30" s="151"/>
      <c r="EY30" s="272"/>
      <c r="EZ30" s="276"/>
      <c r="FA30" s="278"/>
      <c r="FB30" s="274"/>
      <c r="FC30" s="275"/>
      <c r="FD30" s="280"/>
      <c r="FE30" s="263"/>
      <c r="FF30" s="269">
        <f t="shared" si="209"/>
        <v>0</v>
      </c>
      <c r="FG30" s="168">
        <f>IFERROR(IF(EXACT(VLOOKUP(EZ30,OFERTA_0,2,FALSE),FA30),1,0),0)</f>
        <v>0</v>
      </c>
      <c r="FH30" s="168">
        <f t="shared" si="210"/>
        <v>0</v>
      </c>
      <c r="FI30" s="168">
        <f>+IF(EXACT($F$31,FC30),1,0)</f>
        <v>1</v>
      </c>
      <c r="FJ30" s="168">
        <f t="shared" ref="FJ30:FK30" si="241">IFERROR(IF(FD30&lt;=0,0,1),0)</f>
        <v>0</v>
      </c>
      <c r="FK30" s="168">
        <f t="shared" si="241"/>
        <v>0</v>
      </c>
      <c r="FL30" s="168">
        <f t="shared" si="212"/>
        <v>0</v>
      </c>
      <c r="FM30" s="161">
        <f t="shared" si="18"/>
        <v>0</v>
      </c>
      <c r="FN30" s="162">
        <f t="shared" si="19"/>
        <v>0</v>
      </c>
      <c r="FO30" s="151"/>
      <c r="FP30" s="151"/>
      <c r="FQ30" s="281"/>
      <c r="FR30" s="281"/>
      <c r="FS30" s="278"/>
      <c r="FT30" s="286"/>
      <c r="FU30" s="287"/>
      <c r="FV30" s="288"/>
      <c r="FW30" s="288"/>
      <c r="FX30" s="269">
        <f t="shared" si="213"/>
        <v>0</v>
      </c>
      <c r="FY30" s="168">
        <f>IFERROR(IF(EXACT(VLOOKUP(FR30,OFERTA_0,2,FALSE),FS30),1,0),0)</f>
        <v>0</v>
      </c>
      <c r="FZ30" s="168">
        <f t="shared" si="214"/>
        <v>0</v>
      </c>
      <c r="GA30" s="168">
        <f>+IF(EXACT($F$31,FU30),1,0)</f>
        <v>1</v>
      </c>
      <c r="GB30" s="168">
        <f t="shared" ref="GB30:GC30" si="242">IFERROR(IF(FV30&lt;=0,0,1),0)</f>
        <v>0</v>
      </c>
      <c r="GC30" s="168">
        <f t="shared" si="242"/>
        <v>0</v>
      </c>
      <c r="GD30" s="168">
        <f t="shared" si="216"/>
        <v>0</v>
      </c>
      <c r="GE30" s="161">
        <f t="shared" si="22"/>
        <v>0</v>
      </c>
      <c r="GF30" s="162">
        <f t="shared" si="23"/>
        <v>0</v>
      </c>
      <c r="GG30" s="151"/>
      <c r="GH30" s="151"/>
      <c r="GI30" s="292"/>
      <c r="GJ30" s="300"/>
      <c r="GK30" s="295"/>
      <c r="GL30" s="296"/>
      <c r="GM30" s="297"/>
      <c r="GN30" s="298"/>
      <c r="GO30" s="298"/>
      <c r="GP30" s="269">
        <f t="shared" si="217"/>
        <v>0</v>
      </c>
      <c r="GQ30" s="168">
        <f>IFERROR(IF(EXACT(VLOOKUP(GJ30,OFERTA_0,2,FALSE),GK30),1,0),0)</f>
        <v>0</v>
      </c>
      <c r="GR30" s="168">
        <f t="shared" si="218"/>
        <v>0</v>
      </c>
      <c r="GS30" s="168">
        <f>+IF(EXACT($F$31,GM30),1,0)</f>
        <v>1</v>
      </c>
      <c r="GT30" s="168">
        <f t="shared" ref="GT30:GU30" si="243">IFERROR(IF(GN30&lt;=0,0,1),0)</f>
        <v>0</v>
      </c>
      <c r="GU30" s="168">
        <f t="shared" si="243"/>
        <v>0</v>
      </c>
      <c r="GV30" s="168">
        <f t="shared" si="220"/>
        <v>0</v>
      </c>
      <c r="GW30" s="161">
        <f t="shared" si="26"/>
        <v>0</v>
      </c>
      <c r="GX30" s="162">
        <f t="shared" si="27"/>
        <v>0</v>
      </c>
    </row>
    <row r="31" spans="1:206" ht="18" thickTop="1" thickBot="1">
      <c r="A31" s="151">
        <v>22</v>
      </c>
      <c r="B31" s="493"/>
      <c r="C31" s="562" t="s">
        <v>292</v>
      </c>
      <c r="D31" s="563"/>
      <c r="E31" s="563"/>
      <c r="F31" s="563"/>
      <c r="G31" s="564"/>
      <c r="H31" s="565">
        <f>SUM(H12:H30)</f>
        <v>0</v>
      </c>
      <c r="I31" s="159"/>
      <c r="J31" s="151"/>
      <c r="K31" s="576"/>
      <c r="L31" s="562" t="s">
        <v>292</v>
      </c>
      <c r="M31" s="563"/>
      <c r="N31" s="563"/>
      <c r="O31" s="563"/>
      <c r="P31" s="564"/>
      <c r="Q31" s="590">
        <f>SUM(Q12:Q30)</f>
        <v>13166729.040000001</v>
      </c>
      <c r="R31" s="582"/>
      <c r="S31" s="582"/>
      <c r="T31" s="582"/>
      <c r="U31" s="582"/>
      <c r="V31" s="582"/>
      <c r="W31" s="582"/>
      <c r="X31" s="582"/>
      <c r="Y31" s="583"/>
      <c r="Z31" s="584"/>
      <c r="AA31" s="159"/>
      <c r="AB31" s="159"/>
      <c r="AC31" s="493"/>
      <c r="AD31" s="494"/>
      <c r="AE31" s="495"/>
      <c r="AF31" s="495"/>
      <c r="AG31" s="496"/>
      <c r="AH31" s="496"/>
      <c r="AI31" s="490"/>
      <c r="AJ31" s="160"/>
      <c r="AK31" s="160"/>
      <c r="AL31" s="160"/>
      <c r="AM31" s="160"/>
      <c r="AN31" s="160"/>
      <c r="AO31" s="160"/>
      <c r="AP31" s="160"/>
      <c r="AQ31" s="161">
        <f>ROUND(AI31,0)</f>
        <v>0</v>
      </c>
      <c r="AR31" s="162">
        <f>AI31-AQ31</f>
        <v>0</v>
      </c>
      <c r="AS31" s="151"/>
      <c r="AT31" s="151"/>
      <c r="AU31" s="493"/>
      <c r="AV31" s="494"/>
      <c r="AW31" s="495"/>
      <c r="AX31" s="495"/>
      <c r="AY31" s="496"/>
      <c r="AZ31" s="496"/>
      <c r="BA31" s="490"/>
      <c r="BB31" s="160"/>
      <c r="BC31" s="160"/>
      <c r="BD31" s="160"/>
      <c r="BE31" s="160"/>
      <c r="BF31" s="160"/>
      <c r="BG31" s="160"/>
      <c r="BH31" s="160"/>
      <c r="BI31" s="161">
        <f>ROUND(BA31,0)</f>
        <v>0</v>
      </c>
      <c r="BJ31" s="162">
        <f>BA31-BI31</f>
        <v>0</v>
      </c>
      <c r="BK31" s="151"/>
      <c r="BL31" s="151"/>
      <c r="BM31" s="493"/>
      <c r="BN31" s="494"/>
      <c r="BO31" s="495"/>
      <c r="BP31" s="495"/>
      <c r="BQ31" s="496"/>
      <c r="BR31" s="496"/>
      <c r="BS31" s="490"/>
      <c r="BT31" s="160"/>
      <c r="BU31" s="160"/>
      <c r="BV31" s="160"/>
      <c r="BW31" s="160"/>
      <c r="BX31" s="160"/>
      <c r="BY31" s="160"/>
      <c r="BZ31" s="160"/>
      <c r="CA31" s="161">
        <f>ROUND(BS31,0)</f>
        <v>0</v>
      </c>
      <c r="CB31" s="162">
        <f>BS31-CA31</f>
        <v>0</v>
      </c>
      <c r="CC31" s="151"/>
      <c r="CD31" s="151"/>
      <c r="CE31" s="416"/>
      <c r="CF31" s="417"/>
      <c r="CG31" s="384"/>
      <c r="CH31" s="385"/>
      <c r="CI31" s="386"/>
      <c r="CJ31" s="387"/>
      <c r="CK31" s="418"/>
      <c r="CL31" s="269">
        <f t="shared" si="0"/>
        <v>0</v>
      </c>
      <c r="CM31" s="269">
        <f t="shared" si="1"/>
        <v>0</v>
      </c>
      <c r="CN31" s="269">
        <f t="shared" si="2"/>
        <v>0</v>
      </c>
      <c r="CO31" s="269">
        <f t="shared" si="3"/>
        <v>0</v>
      </c>
      <c r="CP31" s="160"/>
      <c r="CQ31" s="160">
        <f>IFERROR(IF(CK31&lt;=0,0,1),0)</f>
        <v>0</v>
      </c>
      <c r="CR31" s="160">
        <f>PRODUCT(CL31:CO31)</f>
        <v>0</v>
      </c>
      <c r="CS31" s="161">
        <f>ROUND(CK31,0)</f>
        <v>0</v>
      </c>
      <c r="CT31" s="162">
        <f>CK31-CS31</f>
        <v>0</v>
      </c>
      <c r="CU31" s="151"/>
      <c r="CV31" s="151"/>
      <c r="CW31" s="382"/>
      <c r="CX31" s="383"/>
      <c r="CY31" s="384"/>
      <c r="CZ31" s="385"/>
      <c r="DA31" s="386"/>
      <c r="DB31" s="387"/>
      <c r="DC31" s="387"/>
      <c r="DD31" s="269">
        <f t="shared" si="4"/>
        <v>0</v>
      </c>
      <c r="DE31" s="269">
        <f t="shared" si="5"/>
        <v>0</v>
      </c>
      <c r="DF31" s="269">
        <f t="shared" si="6"/>
        <v>0</v>
      </c>
      <c r="DG31" s="269">
        <f t="shared" si="7"/>
        <v>0</v>
      </c>
      <c r="DH31" s="160"/>
      <c r="DI31" s="160">
        <f>IFERROR(IF(DC31&lt;=0,0,1),0)</f>
        <v>0</v>
      </c>
      <c r="DJ31" s="160">
        <f>PRODUCT(DD31:DG31)</f>
        <v>0</v>
      </c>
      <c r="DK31" s="161">
        <f>ROUND(DC31,0)</f>
        <v>0</v>
      </c>
      <c r="DL31" s="162">
        <f>DC31-DK31</f>
        <v>0</v>
      </c>
      <c r="DM31" s="151"/>
      <c r="DN31" s="151"/>
      <c r="DO31" s="382"/>
      <c r="DP31" s="383"/>
      <c r="DQ31" s="384"/>
      <c r="DR31" s="385"/>
      <c r="DS31" s="386"/>
      <c r="DT31" s="387"/>
      <c r="DU31" s="387"/>
      <c r="DV31" s="269">
        <f t="shared" si="8"/>
        <v>0</v>
      </c>
      <c r="DW31" s="269">
        <f t="shared" si="9"/>
        <v>0</v>
      </c>
      <c r="DX31" s="269">
        <f t="shared" si="10"/>
        <v>0</v>
      </c>
      <c r="DY31" s="269">
        <f t="shared" si="11"/>
        <v>0</v>
      </c>
      <c r="DZ31" s="160"/>
      <c r="EA31" s="160">
        <f>IFERROR(IF(DU31&lt;=0,0,1),0)</f>
        <v>0</v>
      </c>
      <c r="EB31" s="160">
        <f>PRODUCT(DV31:DY31)</f>
        <v>0</v>
      </c>
      <c r="EC31" s="161">
        <f>ROUND(DU31,0)</f>
        <v>0</v>
      </c>
      <c r="ED31" s="162">
        <f>DU31-EC31</f>
        <v>0</v>
      </c>
      <c r="EE31" s="151"/>
      <c r="EF31" s="151"/>
      <c r="EG31" s="382"/>
      <c r="EH31" s="383"/>
      <c r="EI31" s="384"/>
      <c r="EJ31" s="385"/>
      <c r="EK31" s="386"/>
      <c r="EL31" s="387"/>
      <c r="EM31" s="387"/>
      <c r="EN31" s="269">
        <f t="shared" si="12"/>
        <v>0</v>
      </c>
      <c r="EO31" s="269">
        <f t="shared" si="13"/>
        <v>0</v>
      </c>
      <c r="EP31" s="269">
        <f t="shared" si="14"/>
        <v>0</v>
      </c>
      <c r="EQ31" s="269">
        <f t="shared" si="15"/>
        <v>0</v>
      </c>
      <c r="ER31" s="160"/>
      <c r="ES31" s="160">
        <f>IFERROR(IF(EM31&lt;=0,0,1),0)</f>
        <v>0</v>
      </c>
      <c r="ET31" s="160">
        <f>PRODUCT(EN31:EQ31)</f>
        <v>0</v>
      </c>
      <c r="EU31" s="161">
        <f>ROUND(EM31,0)</f>
        <v>0</v>
      </c>
      <c r="EV31" s="162">
        <f>EM31-EU31</f>
        <v>0</v>
      </c>
      <c r="EW31" s="151"/>
      <c r="EX31" s="151"/>
      <c r="EY31" s="272"/>
      <c r="EZ31" s="276"/>
      <c r="FA31" s="278"/>
      <c r="FB31" s="274"/>
      <c r="FC31" s="275"/>
      <c r="FD31" s="280"/>
      <c r="FE31" s="263"/>
      <c r="FF31" s="269">
        <f t="shared" si="209"/>
        <v>0</v>
      </c>
      <c r="FG31" s="168">
        <f>IFERROR(IF(EXACT(VLOOKUP(EZ31,OFERTA_0,2,FALSE),FA31),1,0),0)</f>
        <v>0</v>
      </c>
      <c r="FH31" s="168">
        <f t="shared" si="210"/>
        <v>0</v>
      </c>
      <c r="FI31" s="168">
        <f>+IF(EXACT($F$32,FC31),1,0)</f>
        <v>0</v>
      </c>
      <c r="FJ31" s="168">
        <f t="shared" ref="FJ31:FK31" si="244">IFERROR(IF(FD31&lt;=0,0,1),0)</f>
        <v>0</v>
      </c>
      <c r="FK31" s="168">
        <f t="shared" si="244"/>
        <v>0</v>
      </c>
      <c r="FL31" s="168">
        <f t="shared" si="212"/>
        <v>0</v>
      </c>
      <c r="FM31" s="161">
        <f t="shared" si="18"/>
        <v>0</v>
      </c>
      <c r="FN31" s="162">
        <f t="shared" si="19"/>
        <v>0</v>
      </c>
      <c r="FO31" s="151"/>
      <c r="FP31" s="151"/>
      <c r="FQ31" s="281"/>
      <c r="FR31" s="281"/>
      <c r="FS31" s="278"/>
      <c r="FT31" s="286"/>
      <c r="FU31" s="287"/>
      <c r="FV31" s="288"/>
      <c r="FW31" s="288"/>
      <c r="FX31" s="269">
        <f t="shared" si="213"/>
        <v>0</v>
      </c>
      <c r="FY31" s="168">
        <f>IFERROR(IF(EXACT(VLOOKUP(FR31,OFERTA_0,2,FALSE),FS31),1,0),0)</f>
        <v>0</v>
      </c>
      <c r="FZ31" s="168">
        <f t="shared" si="214"/>
        <v>0</v>
      </c>
      <c r="GA31" s="168">
        <f>+IF(EXACT($F$32,FU31),1,0)</f>
        <v>0</v>
      </c>
      <c r="GB31" s="168">
        <f t="shared" ref="GB31:GC31" si="245">IFERROR(IF(FV31&lt;=0,0,1),0)</f>
        <v>0</v>
      </c>
      <c r="GC31" s="168">
        <f t="shared" si="245"/>
        <v>0</v>
      </c>
      <c r="GD31" s="168">
        <f t="shared" si="216"/>
        <v>0</v>
      </c>
      <c r="GE31" s="161">
        <f t="shared" si="22"/>
        <v>0</v>
      </c>
      <c r="GF31" s="162">
        <f t="shared" si="23"/>
        <v>0</v>
      </c>
      <c r="GG31" s="151"/>
      <c r="GH31" s="151"/>
      <c r="GI31" s="292"/>
      <c r="GJ31" s="300"/>
      <c r="GK31" s="295"/>
      <c r="GL31" s="296"/>
      <c r="GM31" s="297"/>
      <c r="GN31" s="298"/>
      <c r="GO31" s="298"/>
      <c r="GP31" s="269">
        <f t="shared" si="217"/>
        <v>0</v>
      </c>
      <c r="GQ31" s="168">
        <f>IFERROR(IF(EXACT(VLOOKUP(GJ31,OFERTA_0,2,FALSE),GK31),1,0),0)</f>
        <v>0</v>
      </c>
      <c r="GR31" s="168">
        <f t="shared" si="218"/>
        <v>0</v>
      </c>
      <c r="GS31" s="168">
        <f>+IF(EXACT($F$32,GM31),1,0)</f>
        <v>0</v>
      </c>
      <c r="GT31" s="168">
        <f t="shared" ref="GT31:GU31" si="246">IFERROR(IF(GN31&lt;=0,0,1),0)</f>
        <v>0</v>
      </c>
      <c r="GU31" s="168">
        <f t="shared" si="246"/>
        <v>0</v>
      </c>
      <c r="GV31" s="168">
        <f t="shared" si="220"/>
        <v>0</v>
      </c>
      <c r="GW31" s="161">
        <f t="shared" si="26"/>
        <v>0</v>
      </c>
      <c r="GX31" s="162">
        <f t="shared" si="27"/>
        <v>0</v>
      </c>
    </row>
    <row r="32" spans="1:206" ht="17" thickBot="1">
      <c r="A32" s="151">
        <v>23</v>
      </c>
      <c r="B32" s="498"/>
      <c r="C32" s="566" t="s">
        <v>293</v>
      </c>
      <c r="D32" s="567"/>
      <c r="E32" s="567"/>
      <c r="F32" s="568">
        <v>0.19</v>
      </c>
      <c r="G32" s="569"/>
      <c r="H32" s="570">
        <f>+F32*H31</f>
        <v>0</v>
      </c>
      <c r="I32" s="159"/>
      <c r="J32" s="151"/>
      <c r="K32" s="576"/>
      <c r="L32" s="566" t="s">
        <v>293</v>
      </c>
      <c r="M32" s="567"/>
      <c r="N32" s="567"/>
      <c r="O32" s="568">
        <v>0.19</v>
      </c>
      <c r="P32" s="569"/>
      <c r="Q32" s="590">
        <f>+O32*Q31</f>
        <v>2501678.5176000004</v>
      </c>
      <c r="R32" s="582"/>
      <c r="S32" s="582"/>
      <c r="T32" s="582"/>
      <c r="U32" s="582"/>
      <c r="V32" s="582"/>
      <c r="W32" s="582"/>
      <c r="X32" s="582"/>
      <c r="Y32" s="583"/>
      <c r="Z32" s="584"/>
      <c r="AA32" s="159"/>
      <c r="AB32" s="159"/>
      <c r="AC32" s="498"/>
      <c r="AD32" s="492"/>
      <c r="AE32" s="493"/>
      <c r="AF32" s="493"/>
      <c r="AG32" s="490"/>
      <c r="AH32" s="490"/>
      <c r="AI32" s="512"/>
      <c r="AJ32" s="160">
        <f t="shared" si="75"/>
        <v>0</v>
      </c>
      <c r="AK32" s="160">
        <f t="shared" si="76"/>
        <v>0</v>
      </c>
      <c r="AL32" s="160">
        <f t="shared" si="77"/>
        <v>0</v>
      </c>
      <c r="AM32" s="160">
        <f t="shared" si="78"/>
        <v>0</v>
      </c>
      <c r="AN32" s="160">
        <f t="shared" si="79"/>
        <v>0</v>
      </c>
      <c r="AO32" s="160">
        <f t="shared" si="80"/>
        <v>0</v>
      </c>
      <c r="AP32" s="160">
        <f t="shared" si="81"/>
        <v>0</v>
      </c>
      <c r="AQ32" s="161">
        <f t="shared" ref="AQ32:AQ33" si="247">ROUND(AH32,0)</f>
        <v>0</v>
      </c>
      <c r="AR32" s="162">
        <f t="shared" ref="AR32:AR33" si="248">AH32-AQ32</f>
        <v>0</v>
      </c>
      <c r="AS32" s="151"/>
      <c r="AT32" s="151"/>
      <c r="AU32" s="498"/>
      <c r="AV32" s="492"/>
      <c r="AW32" s="493"/>
      <c r="AX32" s="493"/>
      <c r="AY32" s="490"/>
      <c r="AZ32" s="490"/>
      <c r="BA32" s="512"/>
      <c r="BB32" s="160">
        <f t="shared" si="38"/>
        <v>0</v>
      </c>
      <c r="BC32" s="160">
        <f t="shared" si="39"/>
        <v>0</v>
      </c>
      <c r="BD32" s="160">
        <f t="shared" si="40"/>
        <v>0</v>
      </c>
      <c r="BE32" s="160">
        <f t="shared" si="41"/>
        <v>0</v>
      </c>
      <c r="BF32" s="160">
        <f t="shared" ref="BF32:BF33" si="249">IFERROR(IF(AY32&lt;=0,0,1),0)</f>
        <v>0</v>
      </c>
      <c r="BG32" s="160">
        <f t="shared" ref="BG32:BG33" si="250">IFERROR(IF(AZ32&lt;=0,0,1),0)</f>
        <v>0</v>
      </c>
      <c r="BH32" s="160">
        <f t="shared" si="44"/>
        <v>0</v>
      </c>
      <c r="BI32" s="161">
        <f t="shared" ref="BI32:BI33" si="251">ROUND(AZ32,0)</f>
        <v>0</v>
      </c>
      <c r="BJ32" s="162">
        <f t="shared" ref="BJ32:BJ33" si="252">AZ32-BI32</f>
        <v>0</v>
      </c>
      <c r="BK32" s="151"/>
      <c r="BL32" s="151"/>
      <c r="BM32" s="498"/>
      <c r="BN32" s="492"/>
      <c r="BO32" s="493"/>
      <c r="BP32" s="493"/>
      <c r="BQ32" s="490"/>
      <c r="BR32" s="490"/>
      <c r="BS32" s="512"/>
      <c r="BT32" s="160">
        <f t="shared" si="46"/>
        <v>0</v>
      </c>
      <c r="BU32" s="160">
        <f t="shared" si="47"/>
        <v>0</v>
      </c>
      <c r="BV32" s="160">
        <f t="shared" si="48"/>
        <v>0</v>
      </c>
      <c r="BW32" s="160">
        <f t="shared" si="49"/>
        <v>0</v>
      </c>
      <c r="BX32" s="160">
        <f t="shared" ref="BX32:BX33" si="253">IFERROR(IF(BQ32&lt;=0,0,1),0)</f>
        <v>0</v>
      </c>
      <c r="BY32" s="160">
        <f t="shared" ref="BY32:BY33" si="254">IFERROR(IF(BR32&lt;=0,0,1),0)</f>
        <v>0</v>
      </c>
      <c r="BZ32" s="160">
        <f t="shared" si="52"/>
        <v>0</v>
      </c>
      <c r="CA32" s="161">
        <f t="shared" ref="CA32:CA33" si="255">ROUND(BR32,0)</f>
        <v>0</v>
      </c>
      <c r="CB32" s="162">
        <f t="shared" ref="CB32:CB33" si="256">BR32-CA32</f>
        <v>0</v>
      </c>
      <c r="CC32" s="151"/>
      <c r="CD32" s="151"/>
      <c r="CE32" s="388"/>
      <c r="CF32" s="389"/>
      <c r="CG32" s="390"/>
      <c r="CH32" s="391"/>
      <c r="CI32" s="419"/>
      <c r="CJ32" s="393"/>
      <c r="CK32" s="431"/>
      <c r="CL32" s="269">
        <f t="shared" si="0"/>
        <v>0</v>
      </c>
      <c r="CM32" s="269">
        <f t="shared" si="1"/>
        <v>0</v>
      </c>
      <c r="CN32" s="269">
        <f t="shared" si="2"/>
        <v>0</v>
      </c>
      <c r="CO32" s="269">
        <f t="shared" si="3"/>
        <v>0</v>
      </c>
      <c r="CP32" s="160">
        <f t="shared" ref="CP32:CP36" si="257">IFERROR(IF(CI32&lt;=0,0,1),0)</f>
        <v>0</v>
      </c>
      <c r="CQ32" s="160">
        <f t="shared" ref="CQ32:CQ36" si="258">IFERROR(IF(CJ32&lt;=0,0,1),0)</f>
        <v>0</v>
      </c>
      <c r="CR32" s="160">
        <f t="shared" ref="CR32:CR36" si="259">PRODUCT(CL32:CQ32)</f>
        <v>0</v>
      </c>
      <c r="CS32" s="161">
        <f t="shared" ref="CS32:CS36" si="260">ROUND(CJ32,0)</f>
        <v>0</v>
      </c>
      <c r="CT32" s="162">
        <f t="shared" ref="CT32:CT36" si="261">CJ32-CS32</f>
        <v>0</v>
      </c>
      <c r="CU32" s="151"/>
      <c r="CV32" s="151"/>
      <c r="CW32" s="388"/>
      <c r="CX32" s="389"/>
      <c r="CY32" s="390"/>
      <c r="CZ32" s="391"/>
      <c r="DA32" s="392"/>
      <c r="DB32" s="393"/>
      <c r="DC32" s="407"/>
      <c r="DD32" s="269">
        <f t="shared" si="4"/>
        <v>0</v>
      </c>
      <c r="DE32" s="269">
        <f t="shared" si="5"/>
        <v>0</v>
      </c>
      <c r="DF32" s="269">
        <f t="shared" si="6"/>
        <v>0</v>
      </c>
      <c r="DG32" s="269">
        <f t="shared" si="7"/>
        <v>0</v>
      </c>
      <c r="DH32" s="160">
        <f t="shared" ref="DH32:DH36" si="262">IFERROR(IF(DA32&lt;=0,0,1),0)</f>
        <v>0</v>
      </c>
      <c r="DI32" s="160">
        <f t="shared" ref="DI32:DI36" si="263">IFERROR(IF(DB32&lt;=0,0,1),0)</f>
        <v>0</v>
      </c>
      <c r="DJ32" s="160">
        <f t="shared" ref="DJ32:DJ36" si="264">PRODUCT(DD32:DI32)</f>
        <v>0</v>
      </c>
      <c r="DK32" s="161">
        <f t="shared" ref="DK32:DK36" si="265">ROUND(DB32,0)</f>
        <v>0</v>
      </c>
      <c r="DL32" s="162">
        <f t="shared" ref="DL32:DL36" si="266">DB32-DK32</f>
        <v>0</v>
      </c>
      <c r="DM32" s="151"/>
      <c r="DN32" s="151"/>
      <c r="DO32" s="388"/>
      <c r="DP32" s="389"/>
      <c r="DQ32" s="390"/>
      <c r="DR32" s="391"/>
      <c r="DS32" s="392"/>
      <c r="DT32" s="393"/>
      <c r="DU32" s="407"/>
      <c r="DV32" s="269">
        <f t="shared" si="8"/>
        <v>0</v>
      </c>
      <c r="DW32" s="269">
        <f t="shared" si="9"/>
        <v>0</v>
      </c>
      <c r="DX32" s="269">
        <f t="shared" si="10"/>
        <v>0</v>
      </c>
      <c r="DY32" s="269">
        <f t="shared" si="11"/>
        <v>0</v>
      </c>
      <c r="DZ32" s="160">
        <f t="shared" ref="DZ32:DZ36" si="267">IFERROR(IF(DS32&lt;=0,0,1),0)</f>
        <v>0</v>
      </c>
      <c r="EA32" s="160">
        <f t="shared" ref="EA32:EA36" si="268">IFERROR(IF(DT32&lt;=0,0,1),0)</f>
        <v>0</v>
      </c>
      <c r="EB32" s="160">
        <f t="shared" ref="EB32:EB36" si="269">PRODUCT(DV32:EA32)</f>
        <v>0</v>
      </c>
      <c r="EC32" s="161">
        <f t="shared" ref="EC32:EC36" si="270">ROUND(DT32,0)</f>
        <v>0</v>
      </c>
      <c r="ED32" s="162">
        <f t="shared" ref="ED32:ED36" si="271">DT32-EC32</f>
        <v>0</v>
      </c>
      <c r="EE32" s="151"/>
      <c r="EF32" s="151"/>
      <c r="EG32" s="388"/>
      <c r="EH32" s="389"/>
      <c r="EI32" s="390"/>
      <c r="EJ32" s="391"/>
      <c r="EK32" s="392"/>
      <c r="EL32" s="393"/>
      <c r="EM32" s="407"/>
      <c r="EN32" s="269">
        <f t="shared" si="12"/>
        <v>0</v>
      </c>
      <c r="EO32" s="269">
        <f t="shared" si="13"/>
        <v>0</v>
      </c>
      <c r="EP32" s="269">
        <f t="shared" si="14"/>
        <v>0</v>
      </c>
      <c r="EQ32" s="269">
        <f t="shared" si="15"/>
        <v>0</v>
      </c>
      <c r="ER32" s="160">
        <f t="shared" ref="ER32:ER36" si="272">IFERROR(IF(EK32&lt;=0,0,1),0)</f>
        <v>0</v>
      </c>
      <c r="ES32" s="160">
        <f t="shared" ref="ES32:ES36" si="273">IFERROR(IF(EL32&lt;=0,0,1),0)</f>
        <v>0</v>
      </c>
      <c r="ET32" s="160">
        <f t="shared" ref="ET32:ET36" si="274">PRODUCT(EN32:ES32)</f>
        <v>0</v>
      </c>
      <c r="EU32" s="161">
        <f t="shared" ref="EU32:EU36" si="275">ROUND(EL32,0)</f>
        <v>0</v>
      </c>
      <c r="EV32" s="162">
        <f t="shared" ref="EV32:EV36" si="276">EL32-EU32</f>
        <v>0</v>
      </c>
      <c r="EW32" s="151"/>
      <c r="EX32" s="151"/>
      <c r="EY32" s="272"/>
      <c r="EZ32" s="276"/>
      <c r="FA32" s="278"/>
      <c r="FB32" s="274"/>
      <c r="FC32" s="275"/>
      <c r="FD32" s="280"/>
      <c r="FE32" s="263"/>
      <c r="FF32" s="269">
        <f t="shared" si="209"/>
        <v>0</v>
      </c>
      <c r="FG32" s="168">
        <f>+IF(EXACT($D$33,FA32),1,0)</f>
        <v>1</v>
      </c>
      <c r="FH32" s="168">
        <f t="shared" si="210"/>
        <v>0</v>
      </c>
      <c r="FI32" s="168">
        <f>+IF(EXACT($F$33,FC32),1,0)</f>
        <v>1</v>
      </c>
      <c r="FJ32" s="168">
        <f t="shared" ref="FJ32:FK32" si="277">IFERROR(IF(FD32&lt;=0,0,1),0)</f>
        <v>0</v>
      </c>
      <c r="FK32" s="168">
        <f t="shared" si="277"/>
        <v>0</v>
      </c>
      <c r="FL32" s="168">
        <f t="shared" si="212"/>
        <v>0</v>
      </c>
      <c r="FM32" s="161">
        <f t="shared" si="18"/>
        <v>0</v>
      </c>
      <c r="FN32" s="162">
        <f t="shared" si="19"/>
        <v>0</v>
      </c>
      <c r="FO32" s="151"/>
      <c r="FP32" s="151"/>
      <c r="FQ32" s="281"/>
      <c r="FR32" s="281"/>
      <c r="FS32" s="278"/>
      <c r="FT32" s="286"/>
      <c r="FU32" s="287"/>
      <c r="FV32" s="288"/>
      <c r="FW32" s="288"/>
      <c r="FX32" s="269">
        <f t="shared" si="213"/>
        <v>0</v>
      </c>
      <c r="FY32" s="168">
        <f>+IF(EXACT($D$33,FS32),1,0)</f>
        <v>1</v>
      </c>
      <c r="FZ32" s="168">
        <f t="shared" si="214"/>
        <v>0</v>
      </c>
      <c r="GA32" s="168">
        <f>+IF(EXACT($F$33,FU32),1,0)</f>
        <v>1</v>
      </c>
      <c r="GB32" s="168">
        <f t="shared" ref="GB32:GC32" si="278">IFERROR(IF(FV32&lt;=0,0,1),0)</f>
        <v>0</v>
      </c>
      <c r="GC32" s="168">
        <f t="shared" si="278"/>
        <v>0</v>
      </c>
      <c r="GD32" s="168">
        <f t="shared" si="216"/>
        <v>0</v>
      </c>
      <c r="GE32" s="161">
        <f t="shared" si="22"/>
        <v>0</v>
      </c>
      <c r="GF32" s="162">
        <f t="shared" si="23"/>
        <v>0</v>
      </c>
      <c r="GG32" s="151"/>
      <c r="GH32" s="151"/>
      <c r="GI32" s="292"/>
      <c r="GJ32" s="300"/>
      <c r="GK32" s="295"/>
      <c r="GL32" s="296"/>
      <c r="GM32" s="297"/>
      <c r="GN32" s="298"/>
      <c r="GO32" s="298"/>
      <c r="GP32" s="269">
        <f t="shared" si="217"/>
        <v>0</v>
      </c>
      <c r="GQ32" s="168">
        <f>+IF(EXACT($D$33,GK32),1,0)</f>
        <v>1</v>
      </c>
      <c r="GR32" s="168">
        <f t="shared" si="218"/>
        <v>0</v>
      </c>
      <c r="GS32" s="168">
        <f>+IF(EXACT($F$33,GM32),1,0)</f>
        <v>1</v>
      </c>
      <c r="GT32" s="168">
        <f t="shared" ref="GT32:GU32" si="279">IFERROR(IF(GN32&lt;=0,0,1),0)</f>
        <v>0</v>
      </c>
      <c r="GU32" s="168">
        <f t="shared" si="279"/>
        <v>0</v>
      </c>
      <c r="GV32" s="168">
        <f t="shared" si="220"/>
        <v>0</v>
      </c>
      <c r="GW32" s="161">
        <f t="shared" si="26"/>
        <v>0</v>
      </c>
      <c r="GX32" s="162">
        <f t="shared" si="27"/>
        <v>0</v>
      </c>
    </row>
    <row r="33" spans="1:206" ht="17" thickBot="1">
      <c r="A33" s="151">
        <v>24</v>
      </c>
      <c r="B33" s="498"/>
      <c r="C33" s="571" t="s">
        <v>294</v>
      </c>
      <c r="D33" s="572"/>
      <c r="E33" s="572"/>
      <c r="F33" s="572"/>
      <c r="G33" s="573"/>
      <c r="H33" s="570">
        <f>+SUM(H31:H32)</f>
        <v>0</v>
      </c>
      <c r="I33" s="159"/>
      <c r="J33" s="151"/>
      <c r="K33" s="576"/>
      <c r="L33" s="571" t="s">
        <v>294</v>
      </c>
      <c r="M33" s="572"/>
      <c r="N33" s="572"/>
      <c r="O33" s="572"/>
      <c r="P33" s="573"/>
      <c r="Q33" s="590">
        <f>+SUM(Q31:Q32)</f>
        <v>15668407.557600001</v>
      </c>
      <c r="R33" s="582"/>
      <c r="S33" s="582"/>
      <c r="T33" s="582"/>
      <c r="U33" s="582"/>
      <c r="V33" s="582"/>
      <c r="W33" s="582"/>
      <c r="X33" s="582"/>
      <c r="Y33" s="583"/>
      <c r="Z33" s="584"/>
      <c r="AA33" s="159"/>
      <c r="AB33" s="159"/>
      <c r="AC33" s="498"/>
      <c r="AD33" s="492"/>
      <c r="AE33" s="493"/>
      <c r="AF33" s="493"/>
      <c r="AG33" s="490"/>
      <c r="AH33" s="490"/>
      <c r="AI33" s="510"/>
      <c r="AJ33" s="160">
        <f t="shared" si="75"/>
        <v>0</v>
      </c>
      <c r="AK33" s="160">
        <f t="shared" si="76"/>
        <v>0</v>
      </c>
      <c r="AL33" s="160">
        <f t="shared" si="77"/>
        <v>0</v>
      </c>
      <c r="AM33" s="160">
        <f t="shared" si="78"/>
        <v>0</v>
      </c>
      <c r="AN33" s="160">
        <f t="shared" si="79"/>
        <v>0</v>
      </c>
      <c r="AO33" s="160">
        <f t="shared" si="80"/>
        <v>0</v>
      </c>
      <c r="AP33" s="160">
        <f t="shared" si="81"/>
        <v>0</v>
      </c>
      <c r="AQ33" s="161">
        <f t="shared" si="247"/>
        <v>0</v>
      </c>
      <c r="AR33" s="162">
        <f t="shared" si="248"/>
        <v>0</v>
      </c>
      <c r="AS33" s="151"/>
      <c r="AT33" s="151"/>
      <c r="AU33" s="498"/>
      <c r="AV33" s="492"/>
      <c r="AW33" s="493"/>
      <c r="AX33" s="493"/>
      <c r="AY33" s="490"/>
      <c r="AZ33" s="490"/>
      <c r="BA33" s="510"/>
      <c r="BB33" s="160">
        <f t="shared" si="38"/>
        <v>0</v>
      </c>
      <c r="BC33" s="160">
        <f t="shared" si="39"/>
        <v>0</v>
      </c>
      <c r="BD33" s="160">
        <f t="shared" si="40"/>
        <v>0</v>
      </c>
      <c r="BE33" s="160">
        <f t="shared" si="41"/>
        <v>0</v>
      </c>
      <c r="BF33" s="160">
        <f t="shared" si="249"/>
        <v>0</v>
      </c>
      <c r="BG33" s="160">
        <f t="shared" si="250"/>
        <v>0</v>
      </c>
      <c r="BH33" s="160">
        <f t="shared" si="44"/>
        <v>0</v>
      </c>
      <c r="BI33" s="161">
        <f t="shared" si="251"/>
        <v>0</v>
      </c>
      <c r="BJ33" s="162">
        <f t="shared" si="252"/>
        <v>0</v>
      </c>
      <c r="BK33" s="151"/>
      <c r="BL33" s="151"/>
      <c r="BM33" s="498"/>
      <c r="BN33" s="492"/>
      <c r="BO33" s="493"/>
      <c r="BP33" s="493"/>
      <c r="BQ33" s="490"/>
      <c r="BR33" s="490"/>
      <c r="BS33" s="510"/>
      <c r="BT33" s="160">
        <f t="shared" si="46"/>
        <v>0</v>
      </c>
      <c r="BU33" s="160">
        <f t="shared" si="47"/>
        <v>0</v>
      </c>
      <c r="BV33" s="160">
        <f t="shared" si="48"/>
        <v>0</v>
      </c>
      <c r="BW33" s="160">
        <f t="shared" si="49"/>
        <v>0</v>
      </c>
      <c r="BX33" s="160">
        <f t="shared" si="253"/>
        <v>0</v>
      </c>
      <c r="BY33" s="160">
        <f t="shared" si="254"/>
        <v>0</v>
      </c>
      <c r="BZ33" s="160">
        <f t="shared" si="52"/>
        <v>0</v>
      </c>
      <c r="CA33" s="161">
        <f t="shared" si="255"/>
        <v>0</v>
      </c>
      <c r="CB33" s="162">
        <f t="shared" si="256"/>
        <v>0</v>
      </c>
      <c r="CC33" s="151"/>
      <c r="CD33" s="151"/>
      <c r="CE33" s="388"/>
      <c r="CF33" s="389"/>
      <c r="CG33" s="390"/>
      <c r="CH33" s="391"/>
      <c r="CI33" s="419"/>
      <c r="CJ33" s="393"/>
      <c r="CK33" s="431"/>
      <c r="CL33" s="269">
        <f t="shared" si="0"/>
        <v>0</v>
      </c>
      <c r="CM33" s="269">
        <f t="shared" si="1"/>
        <v>0</v>
      </c>
      <c r="CN33" s="269">
        <f t="shared" si="2"/>
        <v>0</v>
      </c>
      <c r="CO33" s="269">
        <f t="shared" si="3"/>
        <v>0</v>
      </c>
      <c r="CP33" s="160">
        <f t="shared" si="257"/>
        <v>0</v>
      </c>
      <c r="CQ33" s="160">
        <f t="shared" si="258"/>
        <v>0</v>
      </c>
      <c r="CR33" s="160">
        <f t="shared" si="259"/>
        <v>0</v>
      </c>
      <c r="CS33" s="161">
        <f t="shared" si="260"/>
        <v>0</v>
      </c>
      <c r="CT33" s="162">
        <f t="shared" si="261"/>
        <v>0</v>
      </c>
      <c r="CU33" s="151"/>
      <c r="CV33" s="151"/>
      <c r="CW33" s="388"/>
      <c r="CX33" s="389"/>
      <c r="CY33" s="390"/>
      <c r="CZ33" s="391"/>
      <c r="DA33" s="392"/>
      <c r="DB33" s="393"/>
      <c r="DC33" s="407"/>
      <c r="DD33" s="269">
        <f t="shared" si="4"/>
        <v>0</v>
      </c>
      <c r="DE33" s="269">
        <f t="shared" si="5"/>
        <v>0</v>
      </c>
      <c r="DF33" s="269">
        <f t="shared" si="6"/>
        <v>0</v>
      </c>
      <c r="DG33" s="269">
        <f t="shared" si="7"/>
        <v>0</v>
      </c>
      <c r="DH33" s="160">
        <f t="shared" si="262"/>
        <v>0</v>
      </c>
      <c r="DI33" s="160">
        <f t="shared" si="263"/>
        <v>0</v>
      </c>
      <c r="DJ33" s="160">
        <f t="shared" si="264"/>
        <v>0</v>
      </c>
      <c r="DK33" s="161">
        <f t="shared" si="265"/>
        <v>0</v>
      </c>
      <c r="DL33" s="162">
        <f t="shared" si="266"/>
        <v>0</v>
      </c>
      <c r="DM33" s="151"/>
      <c r="DN33" s="151"/>
      <c r="DO33" s="388"/>
      <c r="DP33" s="389"/>
      <c r="DQ33" s="390"/>
      <c r="DR33" s="391"/>
      <c r="DS33" s="392"/>
      <c r="DT33" s="393"/>
      <c r="DU33" s="407"/>
      <c r="DV33" s="269">
        <f t="shared" si="8"/>
        <v>0</v>
      </c>
      <c r="DW33" s="269">
        <f t="shared" si="9"/>
        <v>0</v>
      </c>
      <c r="DX33" s="269">
        <f t="shared" si="10"/>
        <v>0</v>
      </c>
      <c r="DY33" s="269">
        <f t="shared" si="11"/>
        <v>0</v>
      </c>
      <c r="DZ33" s="160">
        <f t="shared" si="267"/>
        <v>0</v>
      </c>
      <c r="EA33" s="160">
        <f t="shared" si="268"/>
        <v>0</v>
      </c>
      <c r="EB33" s="160">
        <f t="shared" si="269"/>
        <v>0</v>
      </c>
      <c r="EC33" s="161">
        <f t="shared" si="270"/>
        <v>0</v>
      </c>
      <c r="ED33" s="162">
        <f t="shared" si="271"/>
        <v>0</v>
      </c>
      <c r="EE33" s="151"/>
      <c r="EF33" s="151"/>
      <c r="EG33" s="388"/>
      <c r="EH33" s="389"/>
      <c r="EI33" s="390"/>
      <c r="EJ33" s="391"/>
      <c r="EK33" s="392"/>
      <c r="EL33" s="393"/>
      <c r="EM33" s="407"/>
      <c r="EN33" s="269">
        <f t="shared" si="12"/>
        <v>0</v>
      </c>
      <c r="EO33" s="269">
        <f t="shared" si="13"/>
        <v>0</v>
      </c>
      <c r="EP33" s="269">
        <f t="shared" si="14"/>
        <v>0</v>
      </c>
      <c r="EQ33" s="269">
        <f t="shared" si="15"/>
        <v>0</v>
      </c>
      <c r="ER33" s="160">
        <f t="shared" si="272"/>
        <v>0</v>
      </c>
      <c r="ES33" s="160">
        <f t="shared" si="273"/>
        <v>0</v>
      </c>
      <c r="ET33" s="160">
        <f t="shared" si="274"/>
        <v>0</v>
      </c>
      <c r="EU33" s="161">
        <f t="shared" si="275"/>
        <v>0</v>
      </c>
      <c r="EV33" s="162">
        <f t="shared" si="276"/>
        <v>0</v>
      </c>
      <c r="EW33" s="151"/>
      <c r="EX33" s="151"/>
      <c r="EY33" s="272"/>
      <c r="EZ33" s="276"/>
      <c r="FA33" s="278"/>
      <c r="FB33" s="274"/>
      <c r="FC33" s="275"/>
      <c r="FD33" s="280"/>
      <c r="FE33" s="263"/>
      <c r="FF33" s="269">
        <f t="shared" si="209"/>
        <v>0</v>
      </c>
      <c r="FG33" s="168">
        <f>IFERROR(IF(EXACT(VLOOKUP(EZ33,OFERTA_0,2,FALSE),FA33),1,0),0)</f>
        <v>0</v>
      </c>
      <c r="FH33" s="168">
        <f t="shared" si="210"/>
        <v>0</v>
      </c>
      <c r="FI33" s="168">
        <f>+IF(EXACT($F$34,FC33),1,0)</f>
        <v>1</v>
      </c>
      <c r="FJ33" s="168">
        <f t="shared" ref="FJ33:FK33" si="280">IFERROR(IF(FD33&lt;=0,0,1),0)</f>
        <v>0</v>
      </c>
      <c r="FK33" s="168">
        <f t="shared" si="280"/>
        <v>0</v>
      </c>
      <c r="FL33" s="168">
        <f t="shared" si="212"/>
        <v>0</v>
      </c>
      <c r="FM33" s="161">
        <f t="shared" si="18"/>
        <v>0</v>
      </c>
      <c r="FN33" s="162">
        <f t="shared" si="19"/>
        <v>0</v>
      </c>
      <c r="FO33" s="151"/>
      <c r="FP33" s="151"/>
      <c r="FQ33" s="281"/>
      <c r="FR33" s="281"/>
      <c r="FS33" s="278"/>
      <c r="FT33" s="286"/>
      <c r="FU33" s="287"/>
      <c r="FV33" s="288"/>
      <c r="FW33" s="288"/>
      <c r="FX33" s="269">
        <f t="shared" si="213"/>
        <v>0</v>
      </c>
      <c r="FY33" s="168">
        <f>IFERROR(IF(EXACT(VLOOKUP(FR33,OFERTA_0,2,FALSE),FS33),1,0),0)</f>
        <v>0</v>
      </c>
      <c r="FZ33" s="168">
        <f t="shared" si="214"/>
        <v>0</v>
      </c>
      <c r="GA33" s="168">
        <f>+IF(EXACT($F$34,FU33),1,0)</f>
        <v>1</v>
      </c>
      <c r="GB33" s="168">
        <f t="shared" ref="GB33:GC33" si="281">IFERROR(IF(FV33&lt;=0,0,1),0)</f>
        <v>0</v>
      </c>
      <c r="GC33" s="168">
        <f t="shared" si="281"/>
        <v>0</v>
      </c>
      <c r="GD33" s="168">
        <f t="shared" si="216"/>
        <v>0</v>
      </c>
      <c r="GE33" s="161">
        <f t="shared" si="22"/>
        <v>0</v>
      </c>
      <c r="GF33" s="162">
        <f t="shared" si="23"/>
        <v>0</v>
      </c>
      <c r="GG33" s="151"/>
      <c r="GH33" s="151"/>
      <c r="GI33" s="292"/>
      <c r="GJ33" s="300"/>
      <c r="GK33" s="295"/>
      <c r="GL33" s="296"/>
      <c r="GM33" s="297"/>
      <c r="GN33" s="298"/>
      <c r="GO33" s="298"/>
      <c r="GP33" s="269">
        <f t="shared" si="217"/>
        <v>0</v>
      </c>
      <c r="GQ33" s="168">
        <f>IFERROR(IF(EXACT(VLOOKUP(GJ33,OFERTA_0,2,FALSE),GK33),1,0),0)</f>
        <v>0</v>
      </c>
      <c r="GR33" s="168">
        <f t="shared" si="218"/>
        <v>0</v>
      </c>
      <c r="GS33" s="168">
        <f>+IF(EXACT($F$34,GM33),1,0)</f>
        <v>1</v>
      </c>
      <c r="GT33" s="168">
        <f t="shared" ref="GT33:GU33" si="282">IFERROR(IF(GN33&lt;=0,0,1),0)</f>
        <v>0</v>
      </c>
      <c r="GU33" s="168">
        <f t="shared" si="282"/>
        <v>0</v>
      </c>
      <c r="GV33" s="168">
        <f t="shared" si="220"/>
        <v>0</v>
      </c>
      <c r="GW33" s="161">
        <f t="shared" si="26"/>
        <v>0</v>
      </c>
      <c r="GX33" s="162">
        <f t="shared" si="27"/>
        <v>0</v>
      </c>
    </row>
    <row r="34" spans="1:206" ht="16" hidden="1">
      <c r="A34" s="151">
        <v>25</v>
      </c>
      <c r="B34" s="499"/>
      <c r="C34" s="494"/>
      <c r="D34" s="495"/>
      <c r="E34" s="495"/>
      <c r="F34" s="496"/>
      <c r="G34" s="496"/>
      <c r="H34" s="490"/>
      <c r="I34" s="159"/>
      <c r="J34" s="151"/>
      <c r="K34" s="499"/>
      <c r="L34" s="494"/>
      <c r="M34" s="495"/>
      <c r="N34" s="495"/>
      <c r="O34" s="496"/>
      <c r="P34" s="496"/>
      <c r="Q34" s="490"/>
      <c r="R34" s="582"/>
      <c r="S34" s="582"/>
      <c r="T34" s="582"/>
      <c r="U34" s="582"/>
      <c r="V34" s="582"/>
      <c r="W34" s="582"/>
      <c r="X34" s="582"/>
      <c r="Y34" s="583"/>
      <c r="Z34" s="584"/>
      <c r="AA34" s="159"/>
      <c r="AB34" s="159"/>
      <c r="AC34" s="499"/>
      <c r="AD34" s="494"/>
      <c r="AE34" s="495"/>
      <c r="AF34" s="495"/>
      <c r="AG34" s="496"/>
      <c r="AH34" s="496"/>
      <c r="AI34" s="490"/>
      <c r="AJ34" s="160"/>
      <c r="AK34" s="160"/>
      <c r="AL34" s="160"/>
      <c r="AM34" s="160"/>
      <c r="AN34" s="160"/>
      <c r="AO34" s="160"/>
      <c r="AP34" s="160"/>
      <c r="AQ34" s="161">
        <f>ROUND(AI34,0)</f>
        <v>0</v>
      </c>
      <c r="AR34" s="162">
        <f>AI34-AQ34</f>
        <v>0</v>
      </c>
      <c r="AS34" s="151"/>
      <c r="AT34" s="151"/>
      <c r="AU34" s="499"/>
      <c r="AV34" s="494"/>
      <c r="AW34" s="495"/>
      <c r="AX34" s="495"/>
      <c r="AY34" s="496"/>
      <c r="AZ34" s="496"/>
      <c r="BA34" s="490"/>
      <c r="BB34" s="160"/>
      <c r="BC34" s="160"/>
      <c r="BD34" s="160"/>
      <c r="BE34" s="160"/>
      <c r="BF34" s="160"/>
      <c r="BG34" s="160"/>
      <c r="BH34" s="160"/>
      <c r="BI34" s="161">
        <f>ROUND(BA34,0)</f>
        <v>0</v>
      </c>
      <c r="BJ34" s="162">
        <f>BA34-BI34</f>
        <v>0</v>
      </c>
      <c r="BK34" s="151"/>
      <c r="BL34" s="151"/>
      <c r="BM34" s="499"/>
      <c r="BN34" s="494"/>
      <c r="BO34" s="495"/>
      <c r="BP34" s="495"/>
      <c r="BQ34" s="496"/>
      <c r="BR34" s="496"/>
      <c r="BS34" s="490"/>
      <c r="BT34" s="160"/>
      <c r="BU34" s="160"/>
      <c r="BV34" s="160"/>
      <c r="BW34" s="160"/>
      <c r="BX34" s="160"/>
      <c r="BY34" s="160"/>
      <c r="BZ34" s="160"/>
      <c r="CA34" s="161">
        <f>ROUND(BS34,0)</f>
        <v>0</v>
      </c>
      <c r="CB34" s="162">
        <f>BS34-CA34</f>
        <v>0</v>
      </c>
      <c r="CC34" s="151"/>
      <c r="CD34" s="151"/>
      <c r="CE34" s="388"/>
      <c r="CF34" s="389"/>
      <c r="CG34" s="390"/>
      <c r="CH34" s="391"/>
      <c r="CI34" s="419"/>
      <c r="CJ34" s="393"/>
      <c r="CK34" s="431"/>
      <c r="CL34" s="269">
        <f t="shared" si="0"/>
        <v>0</v>
      </c>
      <c r="CM34" s="269">
        <f t="shared" si="1"/>
        <v>0</v>
      </c>
      <c r="CN34" s="269">
        <f t="shared" si="2"/>
        <v>0</v>
      </c>
      <c r="CO34" s="269">
        <f t="shared" si="3"/>
        <v>0</v>
      </c>
      <c r="CP34" s="160">
        <f t="shared" si="257"/>
        <v>0</v>
      </c>
      <c r="CQ34" s="160">
        <f t="shared" si="258"/>
        <v>0</v>
      </c>
      <c r="CR34" s="160">
        <f t="shared" si="259"/>
        <v>0</v>
      </c>
      <c r="CS34" s="161">
        <f t="shared" si="260"/>
        <v>0</v>
      </c>
      <c r="CT34" s="162">
        <f t="shared" si="261"/>
        <v>0</v>
      </c>
      <c r="CU34" s="151"/>
      <c r="CV34" s="151"/>
      <c r="CW34" s="388"/>
      <c r="CX34" s="389"/>
      <c r="CY34" s="390"/>
      <c r="CZ34" s="391"/>
      <c r="DA34" s="392"/>
      <c r="DB34" s="393"/>
      <c r="DC34" s="407"/>
      <c r="DD34" s="269">
        <f t="shared" si="4"/>
        <v>0</v>
      </c>
      <c r="DE34" s="269">
        <f t="shared" si="5"/>
        <v>0</v>
      </c>
      <c r="DF34" s="269">
        <f t="shared" si="6"/>
        <v>0</v>
      </c>
      <c r="DG34" s="269">
        <f t="shared" si="7"/>
        <v>0</v>
      </c>
      <c r="DH34" s="160">
        <f t="shared" si="262"/>
        <v>0</v>
      </c>
      <c r="DI34" s="160">
        <f t="shared" si="263"/>
        <v>0</v>
      </c>
      <c r="DJ34" s="160">
        <f t="shared" si="264"/>
        <v>0</v>
      </c>
      <c r="DK34" s="161">
        <f t="shared" si="265"/>
        <v>0</v>
      </c>
      <c r="DL34" s="162">
        <f t="shared" si="266"/>
        <v>0</v>
      </c>
      <c r="DM34" s="151"/>
      <c r="DN34" s="151"/>
      <c r="DO34" s="388"/>
      <c r="DP34" s="389"/>
      <c r="DQ34" s="390"/>
      <c r="DR34" s="391"/>
      <c r="DS34" s="392"/>
      <c r="DT34" s="393"/>
      <c r="DU34" s="407"/>
      <c r="DV34" s="269">
        <f t="shared" si="8"/>
        <v>0</v>
      </c>
      <c r="DW34" s="269">
        <f t="shared" si="9"/>
        <v>0</v>
      </c>
      <c r="DX34" s="269">
        <f t="shared" si="10"/>
        <v>0</v>
      </c>
      <c r="DY34" s="269">
        <f t="shared" si="11"/>
        <v>0</v>
      </c>
      <c r="DZ34" s="160">
        <f t="shared" si="267"/>
        <v>0</v>
      </c>
      <c r="EA34" s="160">
        <f t="shared" si="268"/>
        <v>0</v>
      </c>
      <c r="EB34" s="160">
        <f t="shared" si="269"/>
        <v>0</v>
      </c>
      <c r="EC34" s="161">
        <f t="shared" si="270"/>
        <v>0</v>
      </c>
      <c r="ED34" s="162">
        <f t="shared" si="271"/>
        <v>0</v>
      </c>
      <c r="EE34" s="151"/>
      <c r="EF34" s="151"/>
      <c r="EG34" s="388"/>
      <c r="EH34" s="389"/>
      <c r="EI34" s="390"/>
      <c r="EJ34" s="391"/>
      <c r="EK34" s="392"/>
      <c r="EL34" s="393"/>
      <c r="EM34" s="407"/>
      <c r="EN34" s="269">
        <f t="shared" si="12"/>
        <v>0</v>
      </c>
      <c r="EO34" s="269">
        <f t="shared" si="13"/>
        <v>0</v>
      </c>
      <c r="EP34" s="269">
        <f t="shared" si="14"/>
        <v>0</v>
      </c>
      <c r="EQ34" s="269">
        <f t="shared" si="15"/>
        <v>0</v>
      </c>
      <c r="ER34" s="160">
        <f t="shared" si="272"/>
        <v>0</v>
      </c>
      <c r="ES34" s="160">
        <f t="shared" si="273"/>
        <v>0</v>
      </c>
      <c r="ET34" s="160">
        <f t="shared" si="274"/>
        <v>0</v>
      </c>
      <c r="EU34" s="161">
        <f t="shared" si="275"/>
        <v>0</v>
      </c>
      <c r="EV34" s="162">
        <f t="shared" si="276"/>
        <v>0</v>
      </c>
      <c r="EW34" s="151"/>
      <c r="EX34" s="151"/>
      <c r="EY34" s="272"/>
      <c r="EZ34" s="276"/>
      <c r="FA34" s="278"/>
      <c r="FB34" s="274"/>
      <c r="FC34" s="275"/>
      <c r="FD34" s="280"/>
      <c r="FE34" s="263"/>
      <c r="FF34" s="269">
        <f t="shared" si="209"/>
        <v>0</v>
      </c>
      <c r="FG34" s="168">
        <f>IFERROR(IF(EXACT(VLOOKUP(EZ34,OFERTA_0,2,FALSE),FA34),1,0),0)</f>
        <v>0</v>
      </c>
      <c r="FH34" s="168">
        <f t="shared" si="210"/>
        <v>0</v>
      </c>
      <c r="FI34" s="168">
        <f>+IF(EXACT($F$35,FC34),1,0)</f>
        <v>1</v>
      </c>
      <c r="FJ34" s="168">
        <f t="shared" ref="FJ34:FK34" si="283">IFERROR(IF(FD34&lt;=0,0,1),0)</f>
        <v>0</v>
      </c>
      <c r="FK34" s="168">
        <f t="shared" si="283"/>
        <v>0</v>
      </c>
      <c r="FL34" s="168">
        <f t="shared" si="212"/>
        <v>0</v>
      </c>
      <c r="FM34" s="161">
        <f t="shared" si="18"/>
        <v>0</v>
      </c>
      <c r="FN34" s="162">
        <f t="shared" si="19"/>
        <v>0</v>
      </c>
      <c r="FO34" s="151"/>
      <c r="FP34" s="151"/>
      <c r="FQ34" s="281"/>
      <c r="FR34" s="281"/>
      <c r="FS34" s="278"/>
      <c r="FT34" s="286"/>
      <c r="FU34" s="287"/>
      <c r="FV34" s="288"/>
      <c r="FW34" s="288"/>
      <c r="FX34" s="269">
        <f t="shared" si="213"/>
        <v>0</v>
      </c>
      <c r="FY34" s="168">
        <f>IFERROR(IF(EXACT(VLOOKUP(FR34,OFERTA_0,2,FALSE),FS34),1,0),0)</f>
        <v>0</v>
      </c>
      <c r="FZ34" s="168">
        <f t="shared" si="214"/>
        <v>0</v>
      </c>
      <c r="GA34" s="168">
        <f>+IF(EXACT($F$35,FU34),1,0)</f>
        <v>1</v>
      </c>
      <c r="GB34" s="168">
        <f t="shared" ref="GB34:GC34" si="284">IFERROR(IF(FV34&lt;=0,0,1),0)</f>
        <v>0</v>
      </c>
      <c r="GC34" s="168">
        <f t="shared" si="284"/>
        <v>0</v>
      </c>
      <c r="GD34" s="168">
        <f t="shared" si="216"/>
        <v>0</v>
      </c>
      <c r="GE34" s="161">
        <f t="shared" si="22"/>
        <v>0</v>
      </c>
      <c r="GF34" s="162">
        <f t="shared" si="23"/>
        <v>0</v>
      </c>
      <c r="GG34" s="151"/>
      <c r="GH34" s="151"/>
      <c r="GI34" s="292"/>
      <c r="GJ34" s="300"/>
      <c r="GK34" s="295"/>
      <c r="GL34" s="296"/>
      <c r="GM34" s="297"/>
      <c r="GN34" s="298"/>
      <c r="GO34" s="298"/>
      <c r="GP34" s="269">
        <f t="shared" si="217"/>
        <v>0</v>
      </c>
      <c r="GQ34" s="168">
        <f>IFERROR(IF(EXACT(VLOOKUP(GJ34,OFERTA_0,2,FALSE),GK34),1,0),0)</f>
        <v>0</v>
      </c>
      <c r="GR34" s="168">
        <f t="shared" si="218"/>
        <v>0</v>
      </c>
      <c r="GS34" s="168">
        <f>+IF(EXACT($F$35,GM34),1,0)</f>
        <v>1</v>
      </c>
      <c r="GT34" s="168">
        <f t="shared" ref="GT34:GU34" si="285">IFERROR(IF(GN34&lt;=0,0,1),0)</f>
        <v>0</v>
      </c>
      <c r="GU34" s="168">
        <f t="shared" si="285"/>
        <v>0</v>
      </c>
      <c r="GV34" s="168">
        <f t="shared" si="220"/>
        <v>0</v>
      </c>
      <c r="GW34" s="161">
        <f t="shared" si="26"/>
        <v>0</v>
      </c>
      <c r="GX34" s="162">
        <f t="shared" si="27"/>
        <v>0</v>
      </c>
    </row>
    <row r="35" spans="1:206" ht="16" hidden="1">
      <c r="A35" s="151">
        <v>26</v>
      </c>
      <c r="B35" s="500"/>
      <c r="C35" s="492"/>
      <c r="D35" s="493"/>
      <c r="E35" s="493"/>
      <c r="F35" s="490"/>
      <c r="G35" s="490"/>
      <c r="H35" s="501"/>
      <c r="I35" s="159"/>
      <c r="J35" s="151"/>
      <c r="K35" s="500"/>
      <c r="L35" s="492"/>
      <c r="M35" s="493"/>
      <c r="N35" s="493"/>
      <c r="O35" s="490"/>
      <c r="P35" s="490"/>
      <c r="Q35" s="501"/>
      <c r="R35" s="582"/>
      <c r="S35" s="582"/>
      <c r="T35" s="582"/>
      <c r="U35" s="582"/>
      <c r="V35" s="582"/>
      <c r="W35" s="582"/>
      <c r="X35" s="582"/>
      <c r="Y35" s="583"/>
      <c r="Z35" s="584"/>
      <c r="AA35" s="159"/>
      <c r="AB35" s="159"/>
      <c r="AC35" s="500"/>
      <c r="AD35" s="492"/>
      <c r="AE35" s="493"/>
      <c r="AF35" s="493"/>
      <c r="AG35" s="490"/>
      <c r="AH35" s="490"/>
      <c r="AI35" s="501"/>
      <c r="AJ35" s="160">
        <f t="shared" si="75"/>
        <v>0</v>
      </c>
      <c r="AK35" s="160">
        <f t="shared" si="76"/>
        <v>0</v>
      </c>
      <c r="AL35" s="160">
        <f t="shared" si="77"/>
        <v>0</v>
      </c>
      <c r="AM35" s="160">
        <f t="shared" si="78"/>
        <v>0</v>
      </c>
      <c r="AN35" s="160">
        <f t="shared" si="79"/>
        <v>0</v>
      </c>
      <c r="AO35" s="160">
        <f t="shared" si="80"/>
        <v>0</v>
      </c>
      <c r="AP35" s="160">
        <f t="shared" si="81"/>
        <v>0</v>
      </c>
      <c r="AQ35" s="161">
        <f>ROUND(AH35,0)</f>
        <v>0</v>
      </c>
      <c r="AR35" s="162">
        <f t="shared" ref="AR35" si="286">AH35-AQ35</f>
        <v>0</v>
      </c>
      <c r="AS35" s="151"/>
      <c r="AT35" s="151"/>
      <c r="AU35" s="500"/>
      <c r="AV35" s="492"/>
      <c r="AW35" s="493"/>
      <c r="AX35" s="493"/>
      <c r="AY35" s="490"/>
      <c r="AZ35" s="490"/>
      <c r="BA35" s="501"/>
      <c r="BB35" s="160">
        <f t="shared" si="38"/>
        <v>0</v>
      </c>
      <c r="BC35" s="160">
        <f t="shared" si="39"/>
        <v>0</v>
      </c>
      <c r="BD35" s="160">
        <f t="shared" si="40"/>
        <v>0</v>
      </c>
      <c r="BE35" s="160">
        <f t="shared" si="41"/>
        <v>0</v>
      </c>
      <c r="BF35" s="160">
        <f t="shared" ref="BF35" si="287">IFERROR(IF(AY35&lt;=0,0,1),0)</f>
        <v>0</v>
      </c>
      <c r="BG35" s="160">
        <f t="shared" ref="BG35" si="288">IFERROR(IF(AZ35&lt;=0,0,1),0)</f>
        <v>0</v>
      </c>
      <c r="BH35" s="160">
        <f t="shared" si="44"/>
        <v>0</v>
      </c>
      <c r="BI35" s="161">
        <f>ROUND(AZ35,0)</f>
        <v>0</v>
      </c>
      <c r="BJ35" s="162">
        <f t="shared" ref="BJ35" si="289">AZ35-BI35</f>
        <v>0</v>
      </c>
      <c r="BK35" s="151"/>
      <c r="BL35" s="151"/>
      <c r="BM35" s="500"/>
      <c r="BN35" s="492"/>
      <c r="BO35" s="493"/>
      <c r="BP35" s="493"/>
      <c r="BQ35" s="490"/>
      <c r="BR35" s="490"/>
      <c r="BS35" s="501"/>
      <c r="BT35" s="160">
        <f t="shared" si="46"/>
        <v>0</v>
      </c>
      <c r="BU35" s="160">
        <f t="shared" si="47"/>
        <v>0</v>
      </c>
      <c r="BV35" s="160">
        <f t="shared" si="48"/>
        <v>0</v>
      </c>
      <c r="BW35" s="160">
        <f t="shared" si="49"/>
        <v>0</v>
      </c>
      <c r="BX35" s="160">
        <f t="shared" ref="BX35" si="290">IFERROR(IF(BQ35&lt;=0,0,1),0)</f>
        <v>0</v>
      </c>
      <c r="BY35" s="160">
        <f t="shared" ref="BY35" si="291">IFERROR(IF(BR35&lt;=0,0,1),0)</f>
        <v>0</v>
      </c>
      <c r="BZ35" s="160">
        <f t="shared" si="52"/>
        <v>0</v>
      </c>
      <c r="CA35" s="161">
        <f>ROUND(BR35,0)</f>
        <v>0</v>
      </c>
      <c r="CB35" s="162">
        <f t="shared" ref="CB35" si="292">BR35-CA35</f>
        <v>0</v>
      </c>
      <c r="CC35" s="151"/>
      <c r="CD35" s="151"/>
      <c r="CE35" s="388"/>
      <c r="CF35" s="389"/>
      <c r="CG35" s="390"/>
      <c r="CH35" s="391"/>
      <c r="CI35" s="419"/>
      <c r="CJ35" s="393"/>
      <c r="CK35" s="431"/>
      <c r="CL35" s="269">
        <f t="shared" si="0"/>
        <v>0</v>
      </c>
      <c r="CM35" s="269">
        <f t="shared" si="1"/>
        <v>0</v>
      </c>
      <c r="CN35" s="269">
        <f t="shared" si="2"/>
        <v>0</v>
      </c>
      <c r="CO35" s="269">
        <f t="shared" si="3"/>
        <v>0</v>
      </c>
      <c r="CP35" s="160">
        <f t="shared" si="257"/>
        <v>0</v>
      </c>
      <c r="CQ35" s="160">
        <f t="shared" si="258"/>
        <v>0</v>
      </c>
      <c r="CR35" s="160">
        <f t="shared" si="259"/>
        <v>0</v>
      </c>
      <c r="CS35" s="161">
        <f t="shared" si="260"/>
        <v>0</v>
      </c>
      <c r="CT35" s="162">
        <f t="shared" si="261"/>
        <v>0</v>
      </c>
      <c r="CU35" s="151"/>
      <c r="CV35" s="151"/>
      <c r="CW35" s="388"/>
      <c r="CX35" s="389"/>
      <c r="CY35" s="390"/>
      <c r="CZ35" s="391"/>
      <c r="DA35" s="392"/>
      <c r="DB35" s="393"/>
      <c r="DC35" s="407"/>
      <c r="DD35" s="269">
        <f t="shared" si="4"/>
        <v>0</v>
      </c>
      <c r="DE35" s="269">
        <f t="shared" si="5"/>
        <v>0</v>
      </c>
      <c r="DF35" s="269">
        <f t="shared" si="6"/>
        <v>0</v>
      </c>
      <c r="DG35" s="269">
        <f t="shared" si="7"/>
        <v>0</v>
      </c>
      <c r="DH35" s="160">
        <f t="shared" si="262"/>
        <v>0</v>
      </c>
      <c r="DI35" s="160">
        <f t="shared" si="263"/>
        <v>0</v>
      </c>
      <c r="DJ35" s="160">
        <f t="shared" si="264"/>
        <v>0</v>
      </c>
      <c r="DK35" s="161">
        <f t="shared" si="265"/>
        <v>0</v>
      </c>
      <c r="DL35" s="162">
        <f t="shared" si="266"/>
        <v>0</v>
      </c>
      <c r="DM35" s="151"/>
      <c r="DN35" s="151"/>
      <c r="DO35" s="388"/>
      <c r="DP35" s="389"/>
      <c r="DQ35" s="390"/>
      <c r="DR35" s="391"/>
      <c r="DS35" s="392"/>
      <c r="DT35" s="393"/>
      <c r="DU35" s="407"/>
      <c r="DV35" s="269">
        <f t="shared" si="8"/>
        <v>0</v>
      </c>
      <c r="DW35" s="269">
        <f t="shared" si="9"/>
        <v>0</v>
      </c>
      <c r="DX35" s="269">
        <f t="shared" si="10"/>
        <v>0</v>
      </c>
      <c r="DY35" s="269">
        <f t="shared" si="11"/>
        <v>0</v>
      </c>
      <c r="DZ35" s="160">
        <f t="shared" si="267"/>
        <v>0</v>
      </c>
      <c r="EA35" s="160">
        <f t="shared" si="268"/>
        <v>0</v>
      </c>
      <c r="EB35" s="160">
        <f t="shared" si="269"/>
        <v>0</v>
      </c>
      <c r="EC35" s="161">
        <f t="shared" si="270"/>
        <v>0</v>
      </c>
      <c r="ED35" s="162">
        <f t="shared" si="271"/>
        <v>0</v>
      </c>
      <c r="EE35" s="151"/>
      <c r="EF35" s="151"/>
      <c r="EG35" s="388"/>
      <c r="EH35" s="389"/>
      <c r="EI35" s="390"/>
      <c r="EJ35" s="391"/>
      <c r="EK35" s="392"/>
      <c r="EL35" s="393"/>
      <c r="EM35" s="407"/>
      <c r="EN35" s="269">
        <f t="shared" si="12"/>
        <v>0</v>
      </c>
      <c r="EO35" s="269">
        <f t="shared" si="13"/>
        <v>0</v>
      </c>
      <c r="EP35" s="269">
        <f t="shared" si="14"/>
        <v>0</v>
      </c>
      <c r="EQ35" s="269">
        <f t="shared" si="15"/>
        <v>0</v>
      </c>
      <c r="ER35" s="160">
        <f t="shared" si="272"/>
        <v>0</v>
      </c>
      <c r="ES35" s="160">
        <f t="shared" si="273"/>
        <v>0</v>
      </c>
      <c r="ET35" s="160">
        <f t="shared" si="274"/>
        <v>0</v>
      </c>
      <c r="EU35" s="161">
        <f t="shared" si="275"/>
        <v>0</v>
      </c>
      <c r="EV35" s="162">
        <f t="shared" si="276"/>
        <v>0</v>
      </c>
      <c r="EW35" s="151"/>
      <c r="EX35" s="151"/>
      <c r="EY35" s="272"/>
      <c r="EZ35" s="276"/>
      <c r="FA35" s="278"/>
      <c r="FB35" s="274"/>
      <c r="FC35" s="275"/>
      <c r="FD35" s="280"/>
      <c r="FE35" s="263"/>
      <c r="FF35" s="269">
        <f t="shared" si="209"/>
        <v>0</v>
      </c>
      <c r="FG35" s="168">
        <f>+IF(EXACT($D$36,FA35),1,0)</f>
        <v>1</v>
      </c>
      <c r="FH35" s="168">
        <f t="shared" si="210"/>
        <v>0</v>
      </c>
      <c r="FI35" s="168">
        <f>IFERROR(IF(EXACT(VLOOKUP(EZ35,OFERTA_0,4,FALSE),FC35),1,0),0)</f>
        <v>0</v>
      </c>
      <c r="FJ35" s="168">
        <f t="shared" ref="FJ35:FK35" si="293">IFERROR(IF(FD35&lt;=0,0,1),0)</f>
        <v>0</v>
      </c>
      <c r="FK35" s="168">
        <f t="shared" si="293"/>
        <v>0</v>
      </c>
      <c r="FL35" s="168">
        <f t="shared" si="212"/>
        <v>0</v>
      </c>
      <c r="FM35" s="161">
        <f t="shared" si="18"/>
        <v>0</v>
      </c>
      <c r="FN35" s="162">
        <f t="shared" si="19"/>
        <v>0</v>
      </c>
      <c r="FO35" s="151"/>
      <c r="FP35" s="151"/>
      <c r="FQ35" s="281"/>
      <c r="FR35" s="281"/>
      <c r="FS35" s="278"/>
      <c r="FT35" s="286"/>
      <c r="FU35" s="287"/>
      <c r="FV35" s="288"/>
      <c r="FW35" s="288"/>
      <c r="FX35" s="269">
        <f t="shared" si="213"/>
        <v>0</v>
      </c>
      <c r="FY35" s="168">
        <f>+IF(EXACT($D$36,FS35),1,0)</f>
        <v>1</v>
      </c>
      <c r="FZ35" s="168">
        <f t="shared" si="214"/>
        <v>0</v>
      </c>
      <c r="GA35" s="168">
        <f>IFERROR(IF(EXACT(VLOOKUP(FR35,OFERTA_0,4,FALSE),FU35),1,0),0)</f>
        <v>0</v>
      </c>
      <c r="GB35" s="168">
        <f t="shared" ref="GB35:GC35" si="294">IFERROR(IF(FV35&lt;=0,0,1),0)</f>
        <v>0</v>
      </c>
      <c r="GC35" s="168">
        <f t="shared" si="294"/>
        <v>0</v>
      </c>
      <c r="GD35" s="168">
        <f t="shared" si="216"/>
        <v>0</v>
      </c>
      <c r="GE35" s="161">
        <f t="shared" si="22"/>
        <v>0</v>
      </c>
      <c r="GF35" s="162">
        <f t="shared" si="23"/>
        <v>0</v>
      </c>
      <c r="GG35" s="151"/>
      <c r="GH35" s="151"/>
      <c r="GI35" s="292"/>
      <c r="GJ35" s="300"/>
      <c r="GK35" s="295"/>
      <c r="GL35" s="296"/>
      <c r="GM35" s="297"/>
      <c r="GN35" s="298"/>
      <c r="GO35" s="298"/>
      <c r="GP35" s="269">
        <f t="shared" si="217"/>
        <v>0</v>
      </c>
      <c r="GQ35" s="168">
        <f>+IF(EXACT($D$36,GK35),1,0)</f>
        <v>1</v>
      </c>
      <c r="GR35" s="168">
        <f t="shared" si="218"/>
        <v>0</v>
      </c>
      <c r="GS35" s="168">
        <f>IFERROR(IF(EXACT(VLOOKUP(GJ35,OFERTA_0,4,FALSE),GM35),1,0),0)</f>
        <v>0</v>
      </c>
      <c r="GT35" s="168">
        <f t="shared" ref="GT35:GU35" si="295">IFERROR(IF(GN35&lt;=0,0,1),0)</f>
        <v>0</v>
      </c>
      <c r="GU35" s="168">
        <f t="shared" si="295"/>
        <v>0</v>
      </c>
      <c r="GV35" s="168">
        <f t="shared" si="220"/>
        <v>0</v>
      </c>
      <c r="GW35" s="161">
        <f t="shared" si="26"/>
        <v>0</v>
      </c>
      <c r="GX35" s="162">
        <f t="shared" si="27"/>
        <v>0</v>
      </c>
    </row>
    <row r="36" spans="1:206" ht="16" hidden="1">
      <c r="A36" s="151">
        <v>27</v>
      </c>
      <c r="B36" s="499"/>
      <c r="C36" s="494"/>
      <c r="D36" s="495"/>
      <c r="E36" s="495"/>
      <c r="F36" s="496"/>
      <c r="G36" s="496"/>
      <c r="H36" s="490"/>
      <c r="I36" s="159"/>
      <c r="J36" s="151"/>
      <c r="K36" s="499"/>
      <c r="L36" s="494"/>
      <c r="M36" s="495"/>
      <c r="N36" s="495"/>
      <c r="O36" s="496"/>
      <c r="P36" s="496"/>
      <c r="Q36" s="490"/>
      <c r="R36" s="582"/>
      <c r="S36" s="582"/>
      <c r="T36" s="582"/>
      <c r="U36" s="582"/>
      <c r="V36" s="582"/>
      <c r="W36" s="582"/>
      <c r="X36" s="582"/>
      <c r="Y36" s="583"/>
      <c r="Z36" s="584"/>
      <c r="AA36" s="159"/>
      <c r="AB36" s="159"/>
      <c r="AC36" s="499"/>
      <c r="AD36" s="494"/>
      <c r="AE36" s="495"/>
      <c r="AF36" s="495"/>
      <c r="AG36" s="496"/>
      <c r="AH36" s="496"/>
      <c r="AI36" s="490"/>
      <c r="AJ36" s="160"/>
      <c r="AK36" s="160"/>
      <c r="AL36" s="160"/>
      <c r="AM36" s="160"/>
      <c r="AN36" s="160"/>
      <c r="AO36" s="160"/>
      <c r="AP36" s="160"/>
      <c r="AQ36" s="161">
        <f>ROUND(AI36,0)</f>
        <v>0</v>
      </c>
      <c r="AR36" s="162">
        <f>AI36-AQ36</f>
        <v>0</v>
      </c>
      <c r="AS36" s="151"/>
      <c r="AT36" s="151"/>
      <c r="AU36" s="499"/>
      <c r="AV36" s="494"/>
      <c r="AW36" s="495"/>
      <c r="AX36" s="495"/>
      <c r="AY36" s="496"/>
      <c r="AZ36" s="496"/>
      <c r="BA36" s="490"/>
      <c r="BB36" s="160"/>
      <c r="BC36" s="160"/>
      <c r="BD36" s="160"/>
      <c r="BE36" s="160"/>
      <c r="BF36" s="160"/>
      <c r="BG36" s="160"/>
      <c r="BH36" s="160"/>
      <c r="BI36" s="161">
        <f>ROUND(BA36,0)</f>
        <v>0</v>
      </c>
      <c r="BJ36" s="162">
        <f>BA36-BI36</f>
        <v>0</v>
      </c>
      <c r="BK36" s="151"/>
      <c r="BL36" s="151"/>
      <c r="BM36" s="499"/>
      <c r="BN36" s="494"/>
      <c r="BO36" s="495"/>
      <c r="BP36" s="495"/>
      <c r="BQ36" s="496"/>
      <c r="BR36" s="496"/>
      <c r="BS36" s="490"/>
      <c r="BT36" s="160"/>
      <c r="BU36" s="160"/>
      <c r="BV36" s="160"/>
      <c r="BW36" s="160"/>
      <c r="BX36" s="160"/>
      <c r="BY36" s="160"/>
      <c r="BZ36" s="160"/>
      <c r="CA36" s="161">
        <f>ROUND(BS36,0)</f>
        <v>0</v>
      </c>
      <c r="CB36" s="162">
        <f>BS36-CA36</f>
        <v>0</v>
      </c>
      <c r="CC36" s="151"/>
      <c r="CD36" s="151"/>
      <c r="CE36" s="388"/>
      <c r="CF36" s="389"/>
      <c r="CG36" s="390"/>
      <c r="CH36" s="391"/>
      <c r="CI36" s="419"/>
      <c r="CJ36" s="393"/>
      <c r="CK36" s="431"/>
      <c r="CL36" s="269">
        <f t="shared" si="0"/>
        <v>0</v>
      </c>
      <c r="CM36" s="269">
        <f t="shared" si="1"/>
        <v>0</v>
      </c>
      <c r="CN36" s="269">
        <f t="shared" si="2"/>
        <v>0</v>
      </c>
      <c r="CO36" s="269">
        <f t="shared" si="3"/>
        <v>0</v>
      </c>
      <c r="CP36" s="160">
        <f t="shared" si="257"/>
        <v>0</v>
      </c>
      <c r="CQ36" s="160">
        <f t="shared" si="258"/>
        <v>0</v>
      </c>
      <c r="CR36" s="160">
        <f t="shared" si="259"/>
        <v>0</v>
      </c>
      <c r="CS36" s="161">
        <f t="shared" si="260"/>
        <v>0</v>
      </c>
      <c r="CT36" s="162">
        <f t="shared" si="261"/>
        <v>0</v>
      </c>
      <c r="CU36" s="151"/>
      <c r="CV36" s="151"/>
      <c r="CW36" s="388"/>
      <c r="CX36" s="389"/>
      <c r="CY36" s="390"/>
      <c r="CZ36" s="391"/>
      <c r="DA36" s="392"/>
      <c r="DB36" s="393"/>
      <c r="DC36" s="407"/>
      <c r="DD36" s="269">
        <f t="shared" si="4"/>
        <v>0</v>
      </c>
      <c r="DE36" s="269">
        <f t="shared" si="5"/>
        <v>0</v>
      </c>
      <c r="DF36" s="269">
        <f t="shared" si="6"/>
        <v>0</v>
      </c>
      <c r="DG36" s="269">
        <f t="shared" si="7"/>
        <v>0</v>
      </c>
      <c r="DH36" s="160">
        <f t="shared" si="262"/>
        <v>0</v>
      </c>
      <c r="DI36" s="160">
        <f t="shared" si="263"/>
        <v>0</v>
      </c>
      <c r="DJ36" s="160">
        <f t="shared" si="264"/>
        <v>0</v>
      </c>
      <c r="DK36" s="161">
        <f t="shared" si="265"/>
        <v>0</v>
      </c>
      <c r="DL36" s="162">
        <f t="shared" si="266"/>
        <v>0</v>
      </c>
      <c r="DM36" s="151"/>
      <c r="DN36" s="151"/>
      <c r="DO36" s="388"/>
      <c r="DP36" s="389"/>
      <c r="DQ36" s="390"/>
      <c r="DR36" s="391"/>
      <c r="DS36" s="392"/>
      <c r="DT36" s="393"/>
      <c r="DU36" s="407"/>
      <c r="DV36" s="269">
        <f t="shared" si="8"/>
        <v>0</v>
      </c>
      <c r="DW36" s="269">
        <f t="shared" si="9"/>
        <v>0</v>
      </c>
      <c r="DX36" s="269">
        <f t="shared" si="10"/>
        <v>0</v>
      </c>
      <c r="DY36" s="269">
        <f t="shared" si="11"/>
        <v>0</v>
      </c>
      <c r="DZ36" s="160">
        <f t="shared" si="267"/>
        <v>0</v>
      </c>
      <c r="EA36" s="160">
        <f t="shared" si="268"/>
        <v>0</v>
      </c>
      <c r="EB36" s="160">
        <f t="shared" si="269"/>
        <v>0</v>
      </c>
      <c r="EC36" s="161">
        <f t="shared" si="270"/>
        <v>0</v>
      </c>
      <c r="ED36" s="162">
        <f t="shared" si="271"/>
        <v>0</v>
      </c>
      <c r="EE36" s="151"/>
      <c r="EF36" s="151"/>
      <c r="EG36" s="388"/>
      <c r="EH36" s="389"/>
      <c r="EI36" s="390"/>
      <c r="EJ36" s="391"/>
      <c r="EK36" s="392"/>
      <c r="EL36" s="393"/>
      <c r="EM36" s="407"/>
      <c r="EN36" s="269">
        <f t="shared" si="12"/>
        <v>0</v>
      </c>
      <c r="EO36" s="269">
        <f t="shared" si="13"/>
        <v>0</v>
      </c>
      <c r="EP36" s="269">
        <f t="shared" si="14"/>
        <v>0</v>
      </c>
      <c r="EQ36" s="269">
        <f t="shared" si="15"/>
        <v>0</v>
      </c>
      <c r="ER36" s="160">
        <f t="shared" si="272"/>
        <v>0</v>
      </c>
      <c r="ES36" s="160">
        <f t="shared" si="273"/>
        <v>0</v>
      </c>
      <c r="ET36" s="160">
        <f t="shared" si="274"/>
        <v>0</v>
      </c>
      <c r="EU36" s="161">
        <f t="shared" si="275"/>
        <v>0</v>
      </c>
      <c r="EV36" s="162">
        <f t="shared" si="276"/>
        <v>0</v>
      </c>
      <c r="EW36" s="151"/>
      <c r="EX36" s="151"/>
      <c r="EY36" s="273"/>
      <c r="EZ36" s="273"/>
      <c r="FA36" s="279"/>
      <c r="FB36" s="277"/>
      <c r="FC36" s="277"/>
      <c r="FD36" s="277"/>
      <c r="FE36" s="263"/>
      <c r="FF36" s="271"/>
      <c r="FG36" s="167"/>
      <c r="FH36" s="167"/>
      <c r="FI36" s="167"/>
      <c r="FJ36" s="167"/>
      <c r="FK36" s="167"/>
      <c r="FL36" s="167"/>
      <c r="FM36" s="161">
        <f t="shared" si="18"/>
        <v>0</v>
      </c>
      <c r="FN36" s="162">
        <f t="shared" si="19"/>
        <v>0</v>
      </c>
      <c r="FO36" s="151"/>
      <c r="FP36" s="151"/>
      <c r="FQ36" s="284"/>
      <c r="FR36" s="284"/>
      <c r="FS36" s="279"/>
      <c r="FT36" s="291"/>
      <c r="FU36" s="291"/>
      <c r="FV36" s="283"/>
      <c r="FW36" s="288"/>
      <c r="FX36" s="271"/>
      <c r="FY36" s="167"/>
      <c r="FZ36" s="167"/>
      <c r="GA36" s="167"/>
      <c r="GB36" s="167"/>
      <c r="GC36" s="167"/>
      <c r="GD36" s="167"/>
      <c r="GE36" s="161">
        <f t="shared" si="22"/>
        <v>0</v>
      </c>
      <c r="GF36" s="162">
        <f t="shared" si="23"/>
        <v>0</v>
      </c>
      <c r="GG36" s="151"/>
      <c r="GH36" s="151"/>
      <c r="GI36" s="294"/>
      <c r="GJ36" s="294"/>
      <c r="GK36" s="302"/>
      <c r="GL36" s="302"/>
      <c r="GM36" s="302"/>
      <c r="GN36" s="302"/>
      <c r="GO36" s="298"/>
      <c r="GP36" s="271"/>
      <c r="GQ36" s="167"/>
      <c r="GR36" s="167"/>
      <c r="GS36" s="167"/>
      <c r="GT36" s="167"/>
      <c r="GU36" s="167"/>
      <c r="GV36" s="167"/>
      <c r="GW36" s="161">
        <f t="shared" si="26"/>
        <v>0</v>
      </c>
      <c r="GX36" s="162">
        <f t="shared" si="27"/>
        <v>0</v>
      </c>
    </row>
    <row r="37" spans="1:206" ht="16" hidden="1">
      <c r="A37" s="151">
        <v>28</v>
      </c>
      <c r="B37" s="500"/>
      <c r="C37" s="492"/>
      <c r="D37" s="493"/>
      <c r="E37" s="493"/>
      <c r="F37" s="490"/>
      <c r="G37" s="490"/>
      <c r="H37" s="513"/>
      <c r="I37" s="159"/>
      <c r="J37" s="151"/>
      <c r="K37" s="500"/>
      <c r="L37" s="492"/>
      <c r="M37" s="493"/>
      <c r="N37" s="493"/>
      <c r="O37" s="490"/>
      <c r="P37" s="490"/>
      <c r="Q37" s="513"/>
      <c r="R37" s="582"/>
      <c r="S37" s="582"/>
      <c r="T37" s="582"/>
      <c r="U37" s="582"/>
      <c r="V37" s="582"/>
      <c r="W37" s="582"/>
      <c r="X37" s="582"/>
      <c r="Y37" s="583"/>
      <c r="Z37" s="584"/>
      <c r="AA37" s="159"/>
      <c r="AB37" s="159"/>
      <c r="AC37" s="500"/>
      <c r="AD37" s="492"/>
      <c r="AE37" s="493"/>
      <c r="AF37" s="493"/>
      <c r="AG37" s="490"/>
      <c r="AH37" s="490"/>
      <c r="AI37" s="513"/>
      <c r="AJ37" s="160">
        <f t="shared" si="75"/>
        <v>0</v>
      </c>
      <c r="AK37" s="160">
        <f t="shared" si="76"/>
        <v>0</v>
      </c>
      <c r="AL37" s="160">
        <f t="shared" si="77"/>
        <v>0</v>
      </c>
      <c r="AM37" s="160">
        <f t="shared" si="78"/>
        <v>0</v>
      </c>
      <c r="AN37" s="160">
        <f t="shared" si="79"/>
        <v>0</v>
      </c>
      <c r="AO37" s="160">
        <f t="shared" si="80"/>
        <v>0</v>
      </c>
      <c r="AP37" s="160">
        <f t="shared" si="81"/>
        <v>0</v>
      </c>
      <c r="AQ37" s="161">
        <f t="shared" ref="AQ37:AQ38" si="296">ROUND(AH37,0)</f>
        <v>0</v>
      </c>
      <c r="AR37" s="162">
        <f t="shared" ref="AR37:AR38" si="297">AH37-AQ37</f>
        <v>0</v>
      </c>
      <c r="AS37" s="151"/>
      <c r="AT37" s="151"/>
      <c r="AU37" s="500"/>
      <c r="AV37" s="492"/>
      <c r="AW37" s="493"/>
      <c r="AX37" s="493"/>
      <c r="AY37" s="490"/>
      <c r="AZ37" s="490"/>
      <c r="BA37" s="513"/>
      <c r="BB37" s="160">
        <f t="shared" si="38"/>
        <v>0</v>
      </c>
      <c r="BC37" s="160">
        <f t="shared" si="39"/>
        <v>0</v>
      </c>
      <c r="BD37" s="160">
        <f t="shared" si="40"/>
        <v>0</v>
      </c>
      <c r="BE37" s="160">
        <f t="shared" si="41"/>
        <v>0</v>
      </c>
      <c r="BF37" s="160">
        <f t="shared" ref="BF37:BF38" si="298">IFERROR(IF(AY37&lt;=0,0,1),0)</f>
        <v>0</v>
      </c>
      <c r="BG37" s="160">
        <f t="shared" ref="BG37:BG38" si="299">IFERROR(IF(AZ37&lt;=0,0,1),0)</f>
        <v>0</v>
      </c>
      <c r="BH37" s="160">
        <f t="shared" si="44"/>
        <v>0</v>
      </c>
      <c r="BI37" s="161">
        <f t="shared" ref="BI37:BI38" si="300">ROUND(AZ37,0)</f>
        <v>0</v>
      </c>
      <c r="BJ37" s="162">
        <f t="shared" ref="BJ37:BJ38" si="301">AZ37-BI37</f>
        <v>0</v>
      </c>
      <c r="BK37" s="151"/>
      <c r="BL37" s="151"/>
      <c r="BM37" s="500"/>
      <c r="BN37" s="492"/>
      <c r="BO37" s="493"/>
      <c r="BP37" s="493"/>
      <c r="BQ37" s="490"/>
      <c r="BR37" s="490"/>
      <c r="BS37" s="513"/>
      <c r="BT37" s="160">
        <f t="shared" si="46"/>
        <v>0</v>
      </c>
      <c r="BU37" s="160">
        <f t="shared" si="47"/>
        <v>0</v>
      </c>
      <c r="BV37" s="160">
        <f t="shared" si="48"/>
        <v>0</v>
      </c>
      <c r="BW37" s="160">
        <f t="shared" si="49"/>
        <v>0</v>
      </c>
      <c r="BX37" s="160">
        <f t="shared" ref="BX37:BX38" si="302">IFERROR(IF(BQ37&lt;=0,0,1),0)</f>
        <v>0</v>
      </c>
      <c r="BY37" s="160">
        <f t="shared" ref="BY37:BY38" si="303">IFERROR(IF(BR37&lt;=0,0,1),0)</f>
        <v>0</v>
      </c>
      <c r="BZ37" s="160">
        <f t="shared" si="52"/>
        <v>0</v>
      </c>
      <c r="CA37" s="161">
        <f t="shared" ref="CA37:CA38" si="304">ROUND(BR37,0)</f>
        <v>0</v>
      </c>
      <c r="CB37" s="162">
        <f t="shared" ref="CB37:CB38" si="305">BR37-CA37</f>
        <v>0</v>
      </c>
      <c r="CC37" s="151"/>
      <c r="CD37" s="151"/>
      <c r="CE37" s="416"/>
      <c r="CF37" s="417"/>
      <c r="CG37" s="384"/>
      <c r="CH37" s="385"/>
      <c r="CI37" s="386"/>
      <c r="CJ37" s="387"/>
      <c r="CK37" s="418"/>
      <c r="CL37" s="269">
        <f t="shared" si="0"/>
        <v>0</v>
      </c>
      <c r="CM37" s="269">
        <f t="shared" si="1"/>
        <v>0</v>
      </c>
      <c r="CN37" s="269">
        <f t="shared" si="2"/>
        <v>0</v>
      </c>
      <c r="CO37" s="269">
        <f t="shared" si="3"/>
        <v>0</v>
      </c>
      <c r="CP37" s="160"/>
      <c r="CQ37" s="160">
        <f>IFERROR(IF(CK37&lt;=0,0,1),0)</f>
        <v>0</v>
      </c>
      <c r="CR37" s="160">
        <f>PRODUCT(CL37:CO37)</f>
        <v>0</v>
      </c>
      <c r="CS37" s="161">
        <f>ROUND(CK37,0)</f>
        <v>0</v>
      </c>
      <c r="CT37" s="162">
        <f>CK37-CS37</f>
        <v>0</v>
      </c>
      <c r="CU37" s="151"/>
      <c r="CV37" s="151"/>
      <c r="CW37" s="382"/>
      <c r="CX37" s="383"/>
      <c r="CY37" s="384"/>
      <c r="CZ37" s="385"/>
      <c r="DA37" s="386"/>
      <c r="DB37" s="387"/>
      <c r="DC37" s="387"/>
      <c r="DD37" s="269">
        <f t="shared" si="4"/>
        <v>0</v>
      </c>
      <c r="DE37" s="269">
        <f t="shared" si="5"/>
        <v>0</v>
      </c>
      <c r="DF37" s="269">
        <f t="shared" si="6"/>
        <v>0</v>
      </c>
      <c r="DG37" s="269">
        <f t="shared" si="7"/>
        <v>0</v>
      </c>
      <c r="DH37" s="160"/>
      <c r="DI37" s="160">
        <f>IFERROR(IF(DC37&lt;=0,0,1),0)</f>
        <v>0</v>
      </c>
      <c r="DJ37" s="160">
        <f>PRODUCT(DD37:DG37)</f>
        <v>0</v>
      </c>
      <c r="DK37" s="161">
        <f>ROUND(DC37,0)</f>
        <v>0</v>
      </c>
      <c r="DL37" s="162">
        <f>DC37-DK37</f>
        <v>0</v>
      </c>
      <c r="DM37" s="151"/>
      <c r="DN37" s="151"/>
      <c r="DO37" s="382"/>
      <c r="DP37" s="383"/>
      <c r="DQ37" s="384"/>
      <c r="DR37" s="385"/>
      <c r="DS37" s="386"/>
      <c r="DT37" s="387"/>
      <c r="DU37" s="387"/>
      <c r="DV37" s="269">
        <f t="shared" si="8"/>
        <v>0</v>
      </c>
      <c r="DW37" s="269">
        <f t="shared" si="9"/>
        <v>0</v>
      </c>
      <c r="DX37" s="269">
        <f t="shared" si="10"/>
        <v>0</v>
      </c>
      <c r="DY37" s="269">
        <f t="shared" si="11"/>
        <v>0</v>
      </c>
      <c r="DZ37" s="160"/>
      <c r="EA37" s="160">
        <f>IFERROR(IF(DU37&lt;=0,0,1),0)</f>
        <v>0</v>
      </c>
      <c r="EB37" s="160">
        <f>PRODUCT(DV37:DY37)</f>
        <v>0</v>
      </c>
      <c r="EC37" s="161">
        <f>ROUND(DU37,0)</f>
        <v>0</v>
      </c>
      <c r="ED37" s="162">
        <f>DU37-EC37</f>
        <v>0</v>
      </c>
      <c r="EE37" s="151"/>
      <c r="EF37" s="151"/>
      <c r="EG37" s="382"/>
      <c r="EH37" s="383"/>
      <c r="EI37" s="384"/>
      <c r="EJ37" s="385"/>
      <c r="EK37" s="386"/>
      <c r="EL37" s="387"/>
      <c r="EM37" s="387"/>
      <c r="EN37" s="269">
        <f t="shared" si="12"/>
        <v>0</v>
      </c>
      <c r="EO37" s="269">
        <f t="shared" si="13"/>
        <v>0</v>
      </c>
      <c r="EP37" s="269">
        <f t="shared" si="14"/>
        <v>0</v>
      </c>
      <c r="EQ37" s="269">
        <f t="shared" si="15"/>
        <v>0</v>
      </c>
      <c r="ER37" s="160"/>
      <c r="ES37" s="160">
        <f>IFERROR(IF(EM37&lt;=0,0,1),0)</f>
        <v>0</v>
      </c>
      <c r="ET37" s="160">
        <f>PRODUCT(EN37:EQ37)</f>
        <v>0</v>
      </c>
      <c r="EU37" s="161">
        <f>ROUND(EM37,0)</f>
        <v>0</v>
      </c>
      <c r="EV37" s="162">
        <f>EM37-EU37</f>
        <v>0</v>
      </c>
      <c r="EW37" s="151"/>
      <c r="EX37" s="151"/>
      <c r="EY37" s="272"/>
      <c r="EZ37" s="276"/>
      <c r="FA37" s="278"/>
      <c r="FB37" s="274"/>
      <c r="FC37" s="275"/>
      <c r="FD37" s="280"/>
      <c r="FE37" s="263"/>
      <c r="FF37" s="269">
        <f t="shared" ref="FF37:FF42" si="306">IFERROR(IF(EXACT(VLOOKUP(EZ37,OFERTA_0,1,FALSE),EZ37),1,0),0)</f>
        <v>0</v>
      </c>
      <c r="FG37" s="168">
        <f>IFERROR(IF(EXACT(VLOOKUP(EZ37,OFERTA_0,2,FALSE),FA37),1,0),0)</f>
        <v>0</v>
      </c>
      <c r="FH37" s="168">
        <f t="shared" ref="FH37:FH42" si="307">IFERROR(IF(EXACT(VLOOKUP(EZ37,OFERTA_0,3,FALSE),FB37),1,0),0)</f>
        <v>0</v>
      </c>
      <c r="FI37" s="168">
        <f>IFERROR(IF(EXACT(VLOOKUP(EZ37,OFERTA_0,4,FALSE),FC37),1,0),0)</f>
        <v>0</v>
      </c>
      <c r="FJ37" s="168">
        <f t="shared" ref="FJ37:FK37" si="308">IFERROR(IF(FD37&lt;=0,0,1),0)</f>
        <v>0</v>
      </c>
      <c r="FK37" s="168">
        <f t="shared" si="308"/>
        <v>0</v>
      </c>
      <c r="FL37" s="168">
        <f t="shared" ref="FL37:FL42" si="309">PRODUCT(FF37:FK37)</f>
        <v>0</v>
      </c>
      <c r="FM37" s="161">
        <f t="shared" si="18"/>
        <v>0</v>
      </c>
      <c r="FN37" s="162">
        <f t="shared" si="19"/>
        <v>0</v>
      </c>
      <c r="FO37" s="151"/>
      <c r="FP37" s="151"/>
      <c r="FQ37" s="281"/>
      <c r="FR37" s="281"/>
      <c r="FS37" s="278"/>
      <c r="FT37" s="286"/>
      <c r="FU37" s="287"/>
      <c r="FV37" s="288"/>
      <c r="FW37" s="288"/>
      <c r="FX37" s="269">
        <f t="shared" ref="FX37:FX42" si="310">IFERROR(IF(EXACT(VLOOKUP(FR37,OFERTA_0,1,FALSE),FR37),1,0),0)</f>
        <v>0</v>
      </c>
      <c r="FY37" s="168">
        <f>IFERROR(IF(EXACT(VLOOKUP(FR37,OFERTA_0,2,FALSE),FS37),1,0),0)</f>
        <v>0</v>
      </c>
      <c r="FZ37" s="168">
        <f t="shared" ref="FZ37:FZ42" si="311">IFERROR(IF(EXACT(VLOOKUP(FR37,OFERTA_0,3,FALSE),FT37),1,0),0)</f>
        <v>0</v>
      </c>
      <c r="GA37" s="168">
        <f>IFERROR(IF(EXACT(VLOOKUP(FR37,OFERTA_0,4,FALSE),FU37),1,0),0)</f>
        <v>0</v>
      </c>
      <c r="GB37" s="168">
        <f t="shared" ref="GB37:GC37" si="312">IFERROR(IF(FV37&lt;=0,0,1),0)</f>
        <v>0</v>
      </c>
      <c r="GC37" s="168">
        <f t="shared" si="312"/>
        <v>0</v>
      </c>
      <c r="GD37" s="168">
        <f t="shared" ref="GD37:GD42" si="313">PRODUCT(FX37:GC37)</f>
        <v>0</v>
      </c>
      <c r="GE37" s="161">
        <f t="shared" si="22"/>
        <v>0</v>
      </c>
      <c r="GF37" s="162">
        <f t="shared" si="23"/>
        <v>0</v>
      </c>
      <c r="GG37" s="151"/>
      <c r="GH37" s="151"/>
      <c r="GI37" s="292"/>
      <c r="GJ37" s="300"/>
      <c r="GK37" s="295"/>
      <c r="GL37" s="296"/>
      <c r="GM37" s="297"/>
      <c r="GN37" s="298"/>
      <c r="GO37" s="298"/>
      <c r="GP37" s="269">
        <f t="shared" ref="GP37:GP42" si="314">IFERROR(IF(EXACT(VLOOKUP(GJ37,OFERTA_0,1,FALSE),GJ37),1,0),0)</f>
        <v>0</v>
      </c>
      <c r="GQ37" s="168">
        <f>IFERROR(IF(EXACT(VLOOKUP(GJ37,OFERTA_0,2,FALSE),GK37),1,0),0)</f>
        <v>0</v>
      </c>
      <c r="GR37" s="168">
        <f t="shared" ref="GR37:GR42" si="315">IFERROR(IF(EXACT(VLOOKUP(GJ37,OFERTA_0,3,FALSE),GL37),1,0),0)</f>
        <v>0</v>
      </c>
      <c r="GS37" s="168">
        <f>IFERROR(IF(EXACT(VLOOKUP(GJ37,OFERTA_0,4,FALSE),GM37),1,0),0)</f>
        <v>0</v>
      </c>
      <c r="GT37" s="168">
        <f t="shared" ref="GT37:GU37" si="316">IFERROR(IF(GN37&lt;=0,0,1),0)</f>
        <v>0</v>
      </c>
      <c r="GU37" s="168">
        <f t="shared" si="316"/>
        <v>0</v>
      </c>
      <c r="GV37" s="168">
        <f t="shared" ref="GV37:GV42" si="317">PRODUCT(GP37:GU37)</f>
        <v>0</v>
      </c>
      <c r="GW37" s="161">
        <f t="shared" si="26"/>
        <v>0</v>
      </c>
      <c r="GX37" s="162">
        <f t="shared" si="27"/>
        <v>0</v>
      </c>
    </row>
    <row r="38" spans="1:206" ht="16" hidden="1">
      <c r="A38" s="151">
        <v>29</v>
      </c>
      <c r="B38" s="500"/>
      <c r="C38" s="492"/>
      <c r="D38" s="493"/>
      <c r="E38" s="493"/>
      <c r="F38" s="490"/>
      <c r="G38" s="490"/>
      <c r="H38" s="510"/>
      <c r="I38" s="159"/>
      <c r="J38" s="151"/>
      <c r="K38" s="500"/>
      <c r="L38" s="492"/>
      <c r="M38" s="493"/>
      <c r="N38" s="493"/>
      <c r="O38" s="490"/>
      <c r="P38" s="490"/>
      <c r="Q38" s="510"/>
      <c r="R38" s="582"/>
      <c r="S38" s="582"/>
      <c r="T38" s="582"/>
      <c r="U38" s="582"/>
      <c r="V38" s="582"/>
      <c r="W38" s="582"/>
      <c r="X38" s="582"/>
      <c r="Y38" s="583"/>
      <c r="Z38" s="584"/>
      <c r="AA38" s="159"/>
      <c r="AB38" s="159"/>
      <c r="AC38" s="500"/>
      <c r="AD38" s="492"/>
      <c r="AE38" s="493"/>
      <c r="AF38" s="493"/>
      <c r="AG38" s="490"/>
      <c r="AH38" s="490"/>
      <c r="AI38" s="510"/>
      <c r="AJ38" s="160">
        <f t="shared" si="75"/>
        <v>0</v>
      </c>
      <c r="AK38" s="160">
        <f t="shared" si="76"/>
        <v>0</v>
      </c>
      <c r="AL38" s="160">
        <f t="shared" si="77"/>
        <v>0</v>
      </c>
      <c r="AM38" s="160">
        <f t="shared" si="78"/>
        <v>0</v>
      </c>
      <c r="AN38" s="160">
        <f t="shared" si="79"/>
        <v>0</v>
      </c>
      <c r="AO38" s="160">
        <f t="shared" si="80"/>
        <v>0</v>
      </c>
      <c r="AP38" s="160">
        <f t="shared" si="81"/>
        <v>0</v>
      </c>
      <c r="AQ38" s="161">
        <f t="shared" si="296"/>
        <v>0</v>
      </c>
      <c r="AR38" s="162">
        <f t="shared" si="297"/>
        <v>0</v>
      </c>
      <c r="AS38" s="151"/>
      <c r="AT38" s="151"/>
      <c r="AU38" s="500"/>
      <c r="AV38" s="492"/>
      <c r="AW38" s="493"/>
      <c r="AX38" s="493"/>
      <c r="AY38" s="490"/>
      <c r="AZ38" s="490"/>
      <c r="BA38" s="510"/>
      <c r="BB38" s="160">
        <f t="shared" si="38"/>
        <v>0</v>
      </c>
      <c r="BC38" s="160">
        <f t="shared" si="39"/>
        <v>0</v>
      </c>
      <c r="BD38" s="160">
        <f t="shared" si="40"/>
        <v>0</v>
      </c>
      <c r="BE38" s="160">
        <f t="shared" si="41"/>
        <v>0</v>
      </c>
      <c r="BF38" s="160">
        <f t="shared" si="298"/>
        <v>0</v>
      </c>
      <c r="BG38" s="160">
        <f t="shared" si="299"/>
        <v>0</v>
      </c>
      <c r="BH38" s="160">
        <f t="shared" si="44"/>
        <v>0</v>
      </c>
      <c r="BI38" s="161">
        <f t="shared" si="300"/>
        <v>0</v>
      </c>
      <c r="BJ38" s="162">
        <f t="shared" si="301"/>
        <v>0</v>
      </c>
      <c r="BK38" s="151"/>
      <c r="BL38" s="151"/>
      <c r="BM38" s="500"/>
      <c r="BN38" s="492"/>
      <c r="BO38" s="493"/>
      <c r="BP38" s="493"/>
      <c r="BQ38" s="490"/>
      <c r="BR38" s="490"/>
      <c r="BS38" s="510"/>
      <c r="BT38" s="160">
        <f t="shared" si="46"/>
        <v>0</v>
      </c>
      <c r="BU38" s="160">
        <f t="shared" si="47"/>
        <v>0</v>
      </c>
      <c r="BV38" s="160">
        <f t="shared" si="48"/>
        <v>0</v>
      </c>
      <c r="BW38" s="160">
        <f t="shared" si="49"/>
        <v>0</v>
      </c>
      <c r="BX38" s="160">
        <f t="shared" si="302"/>
        <v>0</v>
      </c>
      <c r="BY38" s="160">
        <f t="shared" si="303"/>
        <v>0</v>
      </c>
      <c r="BZ38" s="160">
        <f t="shared" si="52"/>
        <v>0</v>
      </c>
      <c r="CA38" s="161">
        <f t="shared" si="304"/>
        <v>0</v>
      </c>
      <c r="CB38" s="162">
        <f t="shared" si="305"/>
        <v>0</v>
      </c>
      <c r="CC38" s="151"/>
      <c r="CD38" s="151"/>
      <c r="CE38" s="388"/>
      <c r="CF38" s="389"/>
      <c r="CG38" s="390"/>
      <c r="CH38" s="391"/>
      <c r="CI38" s="421"/>
      <c r="CJ38" s="393"/>
      <c r="CK38" s="431"/>
      <c r="CL38" s="269">
        <f t="shared" si="0"/>
        <v>0</v>
      </c>
      <c r="CM38" s="269">
        <f t="shared" si="1"/>
        <v>0</v>
      </c>
      <c r="CN38" s="269">
        <f t="shared" si="2"/>
        <v>0</v>
      </c>
      <c r="CO38" s="269">
        <f t="shared" si="3"/>
        <v>0</v>
      </c>
      <c r="CP38" s="160">
        <f t="shared" ref="CP38:CP39" si="318">IFERROR(IF(CI38&lt;=0,0,1),0)</f>
        <v>0</v>
      </c>
      <c r="CQ38" s="160">
        <f t="shared" ref="CQ38:CQ39" si="319">IFERROR(IF(CJ38&lt;=0,0,1),0)</f>
        <v>0</v>
      </c>
      <c r="CR38" s="160">
        <f t="shared" ref="CR38:CR39" si="320">PRODUCT(CL38:CQ38)</f>
        <v>0</v>
      </c>
      <c r="CS38" s="161">
        <f t="shared" ref="CS38:CS39" si="321">ROUND(CJ38,0)</f>
        <v>0</v>
      </c>
      <c r="CT38" s="162">
        <f t="shared" ref="CT38:CT39" si="322">CJ38-CS38</f>
        <v>0</v>
      </c>
      <c r="CU38" s="151"/>
      <c r="CV38" s="151"/>
      <c r="CW38" s="388"/>
      <c r="CX38" s="389"/>
      <c r="CY38" s="390"/>
      <c r="CZ38" s="391"/>
      <c r="DA38" s="392"/>
      <c r="DB38" s="393"/>
      <c r="DC38" s="407"/>
      <c r="DD38" s="269">
        <f t="shared" si="4"/>
        <v>0</v>
      </c>
      <c r="DE38" s="269">
        <f t="shared" si="5"/>
        <v>0</v>
      </c>
      <c r="DF38" s="269">
        <f t="shared" si="6"/>
        <v>0</v>
      </c>
      <c r="DG38" s="269">
        <f t="shared" si="7"/>
        <v>0</v>
      </c>
      <c r="DH38" s="160">
        <f t="shared" ref="DH38:DH39" si="323">IFERROR(IF(DA38&lt;=0,0,1),0)</f>
        <v>0</v>
      </c>
      <c r="DI38" s="160">
        <f t="shared" ref="DI38:DI39" si="324">IFERROR(IF(DB38&lt;=0,0,1),0)</f>
        <v>0</v>
      </c>
      <c r="DJ38" s="160">
        <f t="shared" ref="DJ38:DJ39" si="325">PRODUCT(DD38:DI38)</f>
        <v>0</v>
      </c>
      <c r="DK38" s="161">
        <f t="shared" ref="DK38:DK39" si="326">ROUND(DB38,0)</f>
        <v>0</v>
      </c>
      <c r="DL38" s="162">
        <f t="shared" ref="DL38:DL39" si="327">DB38-DK38</f>
        <v>0</v>
      </c>
      <c r="DM38" s="151"/>
      <c r="DN38" s="151"/>
      <c r="DO38" s="388"/>
      <c r="DP38" s="389"/>
      <c r="DQ38" s="390"/>
      <c r="DR38" s="391"/>
      <c r="DS38" s="392"/>
      <c r="DT38" s="393"/>
      <c r="DU38" s="407"/>
      <c r="DV38" s="269">
        <f t="shared" si="8"/>
        <v>0</v>
      </c>
      <c r="DW38" s="269">
        <f t="shared" si="9"/>
        <v>0</v>
      </c>
      <c r="DX38" s="269">
        <f t="shared" si="10"/>
        <v>0</v>
      </c>
      <c r="DY38" s="269">
        <f t="shared" si="11"/>
        <v>0</v>
      </c>
      <c r="DZ38" s="160">
        <f t="shared" ref="DZ38:DZ39" si="328">IFERROR(IF(DS38&lt;=0,0,1),0)</f>
        <v>0</v>
      </c>
      <c r="EA38" s="160">
        <f t="shared" ref="EA38:EA39" si="329">IFERROR(IF(DT38&lt;=0,0,1),0)</f>
        <v>0</v>
      </c>
      <c r="EB38" s="160">
        <f t="shared" ref="EB38:EB39" si="330">PRODUCT(DV38:EA38)</f>
        <v>0</v>
      </c>
      <c r="EC38" s="161">
        <f t="shared" ref="EC38:EC39" si="331">ROUND(DT38,0)</f>
        <v>0</v>
      </c>
      <c r="ED38" s="162">
        <f t="shared" ref="ED38:ED39" si="332">DT38-EC38</f>
        <v>0</v>
      </c>
      <c r="EE38" s="151"/>
      <c r="EF38" s="151"/>
      <c r="EG38" s="388"/>
      <c r="EH38" s="389"/>
      <c r="EI38" s="390"/>
      <c r="EJ38" s="391"/>
      <c r="EK38" s="392"/>
      <c r="EL38" s="393"/>
      <c r="EM38" s="407"/>
      <c r="EN38" s="269">
        <f t="shared" si="12"/>
        <v>0</v>
      </c>
      <c r="EO38" s="269">
        <f t="shared" si="13"/>
        <v>0</v>
      </c>
      <c r="EP38" s="269">
        <f t="shared" si="14"/>
        <v>0</v>
      </c>
      <c r="EQ38" s="269">
        <f t="shared" si="15"/>
        <v>0</v>
      </c>
      <c r="ER38" s="160">
        <f t="shared" ref="ER38:ER39" si="333">IFERROR(IF(EK38&lt;=0,0,1),0)</f>
        <v>0</v>
      </c>
      <c r="ES38" s="160">
        <f t="shared" ref="ES38:ES39" si="334">IFERROR(IF(EL38&lt;=0,0,1),0)</f>
        <v>0</v>
      </c>
      <c r="ET38" s="160">
        <f t="shared" ref="ET38:ET39" si="335">PRODUCT(EN38:ES38)</f>
        <v>0</v>
      </c>
      <c r="EU38" s="161">
        <f t="shared" ref="EU38:EU39" si="336">ROUND(EL38,0)</f>
        <v>0</v>
      </c>
      <c r="EV38" s="162">
        <f t="shared" ref="EV38:EV39" si="337">EL38-EU38</f>
        <v>0</v>
      </c>
      <c r="EW38" s="151"/>
      <c r="EX38" s="151"/>
      <c r="EY38" s="272"/>
      <c r="EZ38" s="276"/>
      <c r="FA38" s="278"/>
      <c r="FB38" s="274"/>
      <c r="FC38" s="275"/>
      <c r="FD38" s="280"/>
      <c r="FE38" s="263"/>
      <c r="FF38" s="269">
        <f t="shared" si="306"/>
        <v>0</v>
      </c>
      <c r="FG38" s="168">
        <f>IFERROR(IF(EXACT(VLOOKUP(EZ38,OFERTA_0,2,FALSE),FA38),1,0),0)</f>
        <v>0</v>
      </c>
      <c r="FH38" s="168">
        <f t="shared" si="307"/>
        <v>0</v>
      </c>
      <c r="FI38" s="168">
        <f>+IF(EXACT($F$39,FC38),1,0)</f>
        <v>1</v>
      </c>
      <c r="FJ38" s="168">
        <f t="shared" ref="FJ38:FK38" si="338">IFERROR(IF(FD38&lt;=0,0,1),0)</f>
        <v>0</v>
      </c>
      <c r="FK38" s="168">
        <f t="shared" si="338"/>
        <v>0</v>
      </c>
      <c r="FL38" s="168">
        <f t="shared" si="309"/>
        <v>0</v>
      </c>
      <c r="FM38" s="161">
        <f t="shared" si="18"/>
        <v>0</v>
      </c>
      <c r="FN38" s="162">
        <f t="shared" si="19"/>
        <v>0</v>
      </c>
      <c r="FO38" s="151"/>
      <c r="FP38" s="151"/>
      <c r="FQ38" s="346"/>
      <c r="FR38" s="281"/>
      <c r="FS38" s="278"/>
      <c r="FT38" s="286"/>
      <c r="FU38" s="287"/>
      <c r="FV38" s="288"/>
      <c r="FW38" s="288"/>
      <c r="FX38" s="269">
        <f t="shared" si="310"/>
        <v>0</v>
      </c>
      <c r="FY38" s="168">
        <f>IFERROR(IF(EXACT(VLOOKUP(FR38,OFERTA_0,2,FALSE),FS38),1,0),0)</f>
        <v>0</v>
      </c>
      <c r="FZ38" s="168">
        <f t="shared" si="311"/>
        <v>0</v>
      </c>
      <c r="GA38" s="168">
        <f>+IF(EXACT($F$39,FU38),1,0)</f>
        <v>1</v>
      </c>
      <c r="GB38" s="168">
        <f t="shared" ref="GB38:GC38" si="339">IFERROR(IF(FV38&lt;=0,0,1),0)</f>
        <v>0</v>
      </c>
      <c r="GC38" s="168">
        <f t="shared" si="339"/>
        <v>0</v>
      </c>
      <c r="GD38" s="168">
        <f t="shared" si="313"/>
        <v>0</v>
      </c>
      <c r="GE38" s="161">
        <f t="shared" si="22"/>
        <v>0</v>
      </c>
      <c r="GF38" s="162">
        <f t="shared" si="23"/>
        <v>0</v>
      </c>
      <c r="GG38" s="151"/>
      <c r="GH38" s="151"/>
      <c r="GI38" s="292"/>
      <c r="GJ38" s="300"/>
      <c r="GK38" s="295"/>
      <c r="GL38" s="296"/>
      <c r="GM38" s="297"/>
      <c r="GN38" s="301"/>
      <c r="GO38" s="298"/>
      <c r="GP38" s="269">
        <f t="shared" si="314"/>
        <v>0</v>
      </c>
      <c r="GQ38" s="168">
        <f>IFERROR(IF(EXACT(VLOOKUP(GJ38,OFERTA_0,2,FALSE),GK38),1,0),0)</f>
        <v>0</v>
      </c>
      <c r="GR38" s="168">
        <f t="shared" si="315"/>
        <v>0</v>
      </c>
      <c r="GS38" s="168">
        <f>+IF(EXACT($F$39,GM38),1,0)</f>
        <v>1</v>
      </c>
      <c r="GT38" s="168">
        <f t="shared" ref="GT38:GU38" si="340">IFERROR(IF(GN38&lt;=0,0,1),0)</f>
        <v>0</v>
      </c>
      <c r="GU38" s="168">
        <f t="shared" si="340"/>
        <v>0</v>
      </c>
      <c r="GV38" s="168">
        <f t="shared" si="317"/>
        <v>0</v>
      </c>
      <c r="GW38" s="161">
        <f t="shared" si="26"/>
        <v>0</v>
      </c>
      <c r="GX38" s="162">
        <f t="shared" si="27"/>
        <v>0</v>
      </c>
    </row>
    <row r="39" spans="1:206" ht="16" hidden="1">
      <c r="A39" s="151">
        <v>30</v>
      </c>
      <c r="B39" s="499"/>
      <c r="C39" s="494"/>
      <c r="D39" s="495"/>
      <c r="E39" s="495"/>
      <c r="F39" s="496"/>
      <c r="G39" s="496"/>
      <c r="H39" s="490"/>
      <c r="I39" s="159"/>
      <c r="J39" s="151"/>
      <c r="K39" s="499"/>
      <c r="L39" s="494"/>
      <c r="M39" s="495"/>
      <c r="N39" s="495"/>
      <c r="O39" s="496"/>
      <c r="P39" s="496"/>
      <c r="Q39" s="490"/>
      <c r="R39" s="582"/>
      <c r="S39" s="582"/>
      <c r="T39" s="582"/>
      <c r="U39" s="582"/>
      <c r="V39" s="582"/>
      <c r="W39" s="582"/>
      <c r="X39" s="582"/>
      <c r="Y39" s="583"/>
      <c r="Z39" s="584"/>
      <c r="AA39" s="159"/>
      <c r="AB39" s="159"/>
      <c r="AC39" s="499"/>
      <c r="AD39" s="494"/>
      <c r="AE39" s="495"/>
      <c r="AF39" s="495"/>
      <c r="AG39" s="496"/>
      <c r="AH39" s="496"/>
      <c r="AI39" s="490"/>
      <c r="AJ39" s="160"/>
      <c r="AK39" s="160"/>
      <c r="AL39" s="160"/>
      <c r="AM39" s="160"/>
      <c r="AN39" s="160"/>
      <c r="AO39" s="160"/>
      <c r="AP39" s="160"/>
      <c r="AQ39" s="161">
        <f>ROUND(AI39,0)</f>
        <v>0</v>
      </c>
      <c r="AR39" s="162">
        <f>AI39-AQ39</f>
        <v>0</v>
      </c>
      <c r="AS39" s="151"/>
      <c r="AT39" s="151"/>
      <c r="AU39" s="499"/>
      <c r="AV39" s="494"/>
      <c r="AW39" s="495"/>
      <c r="AX39" s="495"/>
      <c r="AY39" s="496"/>
      <c r="AZ39" s="496"/>
      <c r="BA39" s="490"/>
      <c r="BB39" s="160"/>
      <c r="BC39" s="160"/>
      <c r="BD39" s="160"/>
      <c r="BE39" s="160"/>
      <c r="BF39" s="160"/>
      <c r="BG39" s="160"/>
      <c r="BH39" s="160"/>
      <c r="BI39" s="161">
        <f>ROUND(BA39,0)</f>
        <v>0</v>
      </c>
      <c r="BJ39" s="162">
        <f>BA39-BI39</f>
        <v>0</v>
      </c>
      <c r="BK39" s="151"/>
      <c r="BL39" s="151"/>
      <c r="BM39" s="499"/>
      <c r="BN39" s="494"/>
      <c r="BO39" s="495"/>
      <c r="BP39" s="495"/>
      <c r="BQ39" s="496"/>
      <c r="BR39" s="496"/>
      <c r="BS39" s="490"/>
      <c r="BT39" s="160"/>
      <c r="BU39" s="160"/>
      <c r="BV39" s="160"/>
      <c r="BW39" s="160"/>
      <c r="BX39" s="160"/>
      <c r="BY39" s="160"/>
      <c r="BZ39" s="160"/>
      <c r="CA39" s="161">
        <f>ROUND(BS39,0)</f>
        <v>0</v>
      </c>
      <c r="CB39" s="162">
        <f>BS39-CA39</f>
        <v>0</v>
      </c>
      <c r="CC39" s="151"/>
      <c r="CD39" s="151"/>
      <c r="CE39" s="388"/>
      <c r="CF39" s="389"/>
      <c r="CG39" s="390"/>
      <c r="CH39" s="391"/>
      <c r="CI39" s="421"/>
      <c r="CJ39" s="393"/>
      <c r="CK39" s="431"/>
      <c r="CL39" s="269">
        <f t="shared" si="0"/>
        <v>0</v>
      </c>
      <c r="CM39" s="269">
        <f t="shared" si="1"/>
        <v>0</v>
      </c>
      <c r="CN39" s="269">
        <f t="shared" si="2"/>
        <v>0</v>
      </c>
      <c r="CO39" s="269">
        <f t="shared" si="3"/>
        <v>0</v>
      </c>
      <c r="CP39" s="160">
        <f t="shared" si="318"/>
        <v>0</v>
      </c>
      <c r="CQ39" s="160">
        <f t="shared" si="319"/>
        <v>0</v>
      </c>
      <c r="CR39" s="160">
        <f t="shared" si="320"/>
        <v>0</v>
      </c>
      <c r="CS39" s="161">
        <f t="shared" si="321"/>
        <v>0</v>
      </c>
      <c r="CT39" s="162">
        <f t="shared" si="322"/>
        <v>0</v>
      </c>
      <c r="CU39" s="151"/>
      <c r="CV39" s="151"/>
      <c r="CW39" s="388"/>
      <c r="CX39" s="389"/>
      <c r="CY39" s="390"/>
      <c r="CZ39" s="391"/>
      <c r="DA39" s="392"/>
      <c r="DB39" s="393"/>
      <c r="DC39" s="407"/>
      <c r="DD39" s="269">
        <f t="shared" si="4"/>
        <v>0</v>
      </c>
      <c r="DE39" s="269">
        <f t="shared" si="5"/>
        <v>0</v>
      </c>
      <c r="DF39" s="269">
        <f t="shared" si="6"/>
        <v>0</v>
      </c>
      <c r="DG39" s="269">
        <f t="shared" si="7"/>
        <v>0</v>
      </c>
      <c r="DH39" s="160">
        <f t="shared" si="323"/>
        <v>0</v>
      </c>
      <c r="DI39" s="160">
        <f t="shared" si="324"/>
        <v>0</v>
      </c>
      <c r="DJ39" s="160">
        <f t="shared" si="325"/>
        <v>0</v>
      </c>
      <c r="DK39" s="161">
        <f t="shared" si="326"/>
        <v>0</v>
      </c>
      <c r="DL39" s="162">
        <f t="shared" si="327"/>
        <v>0</v>
      </c>
      <c r="DM39" s="151"/>
      <c r="DN39" s="151"/>
      <c r="DO39" s="388"/>
      <c r="DP39" s="389"/>
      <c r="DQ39" s="390"/>
      <c r="DR39" s="391"/>
      <c r="DS39" s="392"/>
      <c r="DT39" s="393"/>
      <c r="DU39" s="407"/>
      <c r="DV39" s="269">
        <f t="shared" si="8"/>
        <v>0</v>
      </c>
      <c r="DW39" s="269">
        <f t="shared" si="9"/>
        <v>0</v>
      </c>
      <c r="DX39" s="269">
        <f t="shared" si="10"/>
        <v>0</v>
      </c>
      <c r="DY39" s="269">
        <f t="shared" si="11"/>
        <v>0</v>
      </c>
      <c r="DZ39" s="160">
        <f t="shared" si="328"/>
        <v>0</v>
      </c>
      <c r="EA39" s="160">
        <f t="shared" si="329"/>
        <v>0</v>
      </c>
      <c r="EB39" s="160">
        <f t="shared" si="330"/>
        <v>0</v>
      </c>
      <c r="EC39" s="161">
        <f t="shared" si="331"/>
        <v>0</v>
      </c>
      <c r="ED39" s="162">
        <f t="shared" si="332"/>
        <v>0</v>
      </c>
      <c r="EE39" s="151"/>
      <c r="EF39" s="151"/>
      <c r="EG39" s="388"/>
      <c r="EH39" s="389"/>
      <c r="EI39" s="390"/>
      <c r="EJ39" s="391"/>
      <c r="EK39" s="392"/>
      <c r="EL39" s="393"/>
      <c r="EM39" s="407"/>
      <c r="EN39" s="269">
        <f t="shared" si="12"/>
        <v>0</v>
      </c>
      <c r="EO39" s="269">
        <f t="shared" si="13"/>
        <v>0</v>
      </c>
      <c r="EP39" s="269">
        <f t="shared" si="14"/>
        <v>0</v>
      </c>
      <c r="EQ39" s="269">
        <f t="shared" si="15"/>
        <v>0</v>
      </c>
      <c r="ER39" s="160">
        <f t="shared" si="333"/>
        <v>0</v>
      </c>
      <c r="ES39" s="160">
        <f t="shared" si="334"/>
        <v>0</v>
      </c>
      <c r="ET39" s="160">
        <f t="shared" si="335"/>
        <v>0</v>
      </c>
      <c r="EU39" s="161">
        <f t="shared" si="336"/>
        <v>0</v>
      </c>
      <c r="EV39" s="162">
        <f t="shared" si="337"/>
        <v>0</v>
      </c>
      <c r="EW39" s="151"/>
      <c r="EX39" s="151"/>
      <c r="EY39" s="272"/>
      <c r="EZ39" s="276"/>
      <c r="FA39" s="278"/>
      <c r="FB39" s="274"/>
      <c r="FC39" s="275"/>
      <c r="FD39" s="280"/>
      <c r="FE39" s="263"/>
      <c r="FF39" s="269">
        <f t="shared" si="306"/>
        <v>0</v>
      </c>
      <c r="FG39" s="168">
        <f>IFERROR(IF(EXACT(VLOOKUP(EZ39,OFERTA_0,2,FALSE),FA39),1,0),0)</f>
        <v>0</v>
      </c>
      <c r="FH39" s="168">
        <f t="shared" si="307"/>
        <v>0</v>
      </c>
      <c r="FI39" s="168">
        <f>+IF(EXACT($F$40,FC39),1,0)</f>
        <v>1</v>
      </c>
      <c r="FJ39" s="168">
        <f t="shared" ref="FJ39:FK39" si="341">IFERROR(IF(FD39&lt;=0,0,1),0)</f>
        <v>0</v>
      </c>
      <c r="FK39" s="168">
        <f t="shared" si="341"/>
        <v>0</v>
      </c>
      <c r="FL39" s="168">
        <f t="shared" si="309"/>
        <v>0</v>
      </c>
      <c r="FM39" s="161">
        <f t="shared" si="18"/>
        <v>0</v>
      </c>
      <c r="FN39" s="162">
        <f t="shared" si="19"/>
        <v>0</v>
      </c>
      <c r="FO39" s="151"/>
      <c r="FP39" s="151"/>
      <c r="FQ39" s="346"/>
      <c r="FR39" s="281"/>
      <c r="FS39" s="278"/>
      <c r="FT39" s="286"/>
      <c r="FU39" s="287"/>
      <c r="FV39" s="288"/>
      <c r="FW39" s="288"/>
      <c r="FX39" s="269">
        <f t="shared" si="310"/>
        <v>0</v>
      </c>
      <c r="FY39" s="168">
        <f>IFERROR(IF(EXACT(VLOOKUP(FR39,OFERTA_0,2,FALSE),FS39),1,0),0)</f>
        <v>0</v>
      </c>
      <c r="FZ39" s="168">
        <f t="shared" si="311"/>
        <v>0</v>
      </c>
      <c r="GA39" s="168">
        <f>+IF(EXACT($F$40,FU39),1,0)</f>
        <v>1</v>
      </c>
      <c r="GB39" s="168">
        <f t="shared" ref="GB39:GC39" si="342">IFERROR(IF(FV39&lt;=0,0,1),0)</f>
        <v>0</v>
      </c>
      <c r="GC39" s="168">
        <f t="shared" si="342"/>
        <v>0</v>
      </c>
      <c r="GD39" s="168">
        <f t="shared" si="313"/>
        <v>0</v>
      </c>
      <c r="GE39" s="161">
        <f t="shared" si="22"/>
        <v>0</v>
      </c>
      <c r="GF39" s="162">
        <f t="shared" si="23"/>
        <v>0</v>
      </c>
      <c r="GG39" s="151"/>
      <c r="GH39" s="151"/>
      <c r="GI39" s="292"/>
      <c r="GJ39" s="300"/>
      <c r="GK39" s="295"/>
      <c r="GL39" s="296"/>
      <c r="GM39" s="297"/>
      <c r="GN39" s="298"/>
      <c r="GO39" s="298"/>
      <c r="GP39" s="269">
        <f t="shared" si="314"/>
        <v>0</v>
      </c>
      <c r="GQ39" s="168">
        <f>IFERROR(IF(EXACT(VLOOKUP(GJ39,OFERTA_0,2,FALSE),GK39),1,0),0)</f>
        <v>0</v>
      </c>
      <c r="GR39" s="168">
        <f t="shared" si="315"/>
        <v>0</v>
      </c>
      <c r="GS39" s="168">
        <f>+IF(EXACT($F$40,GM39),1,0)</f>
        <v>1</v>
      </c>
      <c r="GT39" s="168">
        <f t="shared" ref="GT39:GU39" si="343">IFERROR(IF(GN39&lt;=0,0,1),0)</f>
        <v>0</v>
      </c>
      <c r="GU39" s="168">
        <f t="shared" si="343"/>
        <v>0</v>
      </c>
      <c r="GV39" s="168">
        <f t="shared" si="317"/>
        <v>0</v>
      </c>
      <c r="GW39" s="161">
        <f t="shared" si="26"/>
        <v>0</v>
      </c>
      <c r="GX39" s="162">
        <f t="shared" si="27"/>
        <v>0</v>
      </c>
    </row>
    <row r="40" spans="1:206" ht="16" hidden="1">
      <c r="A40" s="151">
        <v>31</v>
      </c>
      <c r="B40" s="500"/>
      <c r="C40" s="492"/>
      <c r="D40" s="502"/>
      <c r="E40" s="493"/>
      <c r="F40" s="503"/>
      <c r="G40" s="490"/>
      <c r="H40" s="504"/>
      <c r="I40" s="159"/>
      <c r="J40" s="151"/>
      <c r="K40" s="500"/>
      <c r="L40" s="492"/>
      <c r="M40" s="502"/>
      <c r="N40" s="493"/>
      <c r="O40" s="503"/>
      <c r="P40" s="490"/>
      <c r="Q40" s="504"/>
      <c r="R40" s="582"/>
      <c r="S40" s="582"/>
      <c r="T40" s="582"/>
      <c r="U40" s="582"/>
      <c r="V40" s="582"/>
      <c r="W40" s="582"/>
      <c r="X40" s="582"/>
      <c r="Y40" s="583"/>
      <c r="Z40" s="584"/>
      <c r="AA40" s="159"/>
      <c r="AB40" s="159"/>
      <c r="AC40" s="500"/>
      <c r="AD40" s="492"/>
      <c r="AE40" s="502"/>
      <c r="AF40" s="493"/>
      <c r="AG40" s="503"/>
      <c r="AH40" s="490"/>
      <c r="AI40" s="504"/>
      <c r="AJ40" s="160">
        <f t="shared" si="75"/>
        <v>0</v>
      </c>
      <c r="AK40" s="160">
        <f t="shared" si="76"/>
        <v>0</v>
      </c>
      <c r="AL40" s="160">
        <f t="shared" si="77"/>
        <v>0</v>
      </c>
      <c r="AM40" s="160">
        <f t="shared" si="78"/>
        <v>0</v>
      </c>
      <c r="AN40" s="160">
        <f t="shared" si="79"/>
        <v>0</v>
      </c>
      <c r="AO40" s="160">
        <f t="shared" si="80"/>
        <v>0</v>
      </c>
      <c r="AP40" s="160">
        <f t="shared" si="81"/>
        <v>0</v>
      </c>
      <c r="AQ40" s="161">
        <f>ROUND(AH40,0)</f>
        <v>0</v>
      </c>
      <c r="AR40" s="162">
        <f t="shared" ref="AR40:AR103" si="344">AH40-AQ40</f>
        <v>0</v>
      </c>
      <c r="AS40" s="151"/>
      <c r="AT40" s="151"/>
      <c r="AU40" s="500"/>
      <c r="AV40" s="492"/>
      <c r="AW40" s="502"/>
      <c r="AX40" s="493"/>
      <c r="AY40" s="503"/>
      <c r="AZ40" s="490"/>
      <c r="BA40" s="504"/>
      <c r="BB40" s="160">
        <f t="shared" si="38"/>
        <v>0</v>
      </c>
      <c r="BC40" s="160">
        <f t="shared" si="39"/>
        <v>0</v>
      </c>
      <c r="BD40" s="160">
        <f t="shared" si="40"/>
        <v>0</v>
      </c>
      <c r="BE40" s="160">
        <f t="shared" si="41"/>
        <v>0</v>
      </c>
      <c r="BF40" s="160">
        <f t="shared" ref="BF40" si="345">IFERROR(IF(AY40&lt;=0,0,1),0)</f>
        <v>0</v>
      </c>
      <c r="BG40" s="160">
        <f t="shared" ref="BG40" si="346">IFERROR(IF(AZ40&lt;=0,0,1),0)</f>
        <v>0</v>
      </c>
      <c r="BH40" s="160">
        <f t="shared" si="44"/>
        <v>0</v>
      </c>
      <c r="BI40" s="161">
        <f>ROUND(AZ40,0)</f>
        <v>0</v>
      </c>
      <c r="BJ40" s="162">
        <f t="shared" ref="BJ40:BJ103" si="347">AZ40-BI40</f>
        <v>0</v>
      </c>
      <c r="BK40" s="151"/>
      <c r="BL40" s="151"/>
      <c r="BM40" s="500"/>
      <c r="BN40" s="492"/>
      <c r="BO40" s="502"/>
      <c r="BP40" s="493"/>
      <c r="BQ40" s="503"/>
      <c r="BR40" s="490"/>
      <c r="BS40" s="504"/>
      <c r="BT40" s="160">
        <f t="shared" si="46"/>
        <v>0</v>
      </c>
      <c r="BU40" s="160">
        <f t="shared" si="47"/>
        <v>0</v>
      </c>
      <c r="BV40" s="160">
        <f t="shared" si="48"/>
        <v>0</v>
      </c>
      <c r="BW40" s="160">
        <f t="shared" si="49"/>
        <v>0</v>
      </c>
      <c r="BX40" s="160">
        <f t="shared" ref="BX40" si="348">IFERROR(IF(BQ40&lt;=0,0,1),0)</f>
        <v>0</v>
      </c>
      <c r="BY40" s="160">
        <f t="shared" ref="BY40" si="349">IFERROR(IF(BR40&lt;=0,0,1),0)</f>
        <v>0</v>
      </c>
      <c r="BZ40" s="160">
        <f t="shared" si="52"/>
        <v>0</v>
      </c>
      <c r="CA40" s="161">
        <f>ROUND(BR40,0)</f>
        <v>0</v>
      </c>
      <c r="CB40" s="162">
        <f t="shared" ref="CB40:CB103" si="350">BR40-CA40</f>
        <v>0</v>
      </c>
      <c r="CC40" s="151"/>
      <c r="CD40" s="151"/>
      <c r="CE40" s="416"/>
      <c r="CF40" s="417"/>
      <c r="CG40" s="384"/>
      <c r="CH40" s="385"/>
      <c r="CI40" s="386"/>
      <c r="CJ40" s="387"/>
      <c r="CK40" s="418"/>
      <c r="CL40" s="269">
        <f t="shared" si="0"/>
        <v>0</v>
      </c>
      <c r="CM40" s="269">
        <f t="shared" si="1"/>
        <v>0</v>
      </c>
      <c r="CN40" s="269">
        <f t="shared" si="2"/>
        <v>0</v>
      </c>
      <c r="CO40" s="269">
        <f t="shared" si="3"/>
        <v>0</v>
      </c>
      <c r="CP40" s="160"/>
      <c r="CQ40" s="160">
        <f>IFERROR(IF(CK40&lt;=0,0,1),0)</f>
        <v>0</v>
      </c>
      <c r="CR40" s="160">
        <f>PRODUCT(CL40:CO40)</f>
        <v>0</v>
      </c>
      <c r="CS40" s="161">
        <f>ROUND(CK40,0)</f>
        <v>0</v>
      </c>
      <c r="CT40" s="162">
        <f>CK40-CS40</f>
        <v>0</v>
      </c>
      <c r="CU40" s="151"/>
      <c r="CV40" s="151"/>
      <c r="CW40" s="382"/>
      <c r="CX40" s="383"/>
      <c r="CY40" s="384"/>
      <c r="CZ40" s="385"/>
      <c r="DA40" s="386"/>
      <c r="DB40" s="387"/>
      <c r="DC40" s="387"/>
      <c r="DD40" s="269">
        <f t="shared" si="4"/>
        <v>0</v>
      </c>
      <c r="DE40" s="269">
        <f t="shared" si="5"/>
        <v>0</v>
      </c>
      <c r="DF40" s="269">
        <f t="shared" si="6"/>
        <v>0</v>
      </c>
      <c r="DG40" s="269">
        <f t="shared" si="7"/>
        <v>0</v>
      </c>
      <c r="DH40" s="160"/>
      <c r="DI40" s="160">
        <f>IFERROR(IF(DC40&lt;=0,0,1),0)</f>
        <v>0</v>
      </c>
      <c r="DJ40" s="160">
        <f>PRODUCT(DD40:DG40)</f>
        <v>0</v>
      </c>
      <c r="DK40" s="161">
        <f>ROUND(DC40,0)</f>
        <v>0</v>
      </c>
      <c r="DL40" s="162">
        <f>DC40-DK40</f>
        <v>0</v>
      </c>
      <c r="DM40" s="151"/>
      <c r="DN40" s="151"/>
      <c r="DO40" s="382"/>
      <c r="DP40" s="383"/>
      <c r="DQ40" s="384"/>
      <c r="DR40" s="385"/>
      <c r="DS40" s="386"/>
      <c r="DT40" s="387"/>
      <c r="DU40" s="387"/>
      <c r="DV40" s="269">
        <f t="shared" si="8"/>
        <v>0</v>
      </c>
      <c r="DW40" s="269">
        <f t="shared" si="9"/>
        <v>0</v>
      </c>
      <c r="DX40" s="269">
        <f t="shared" si="10"/>
        <v>0</v>
      </c>
      <c r="DY40" s="269">
        <f t="shared" si="11"/>
        <v>0</v>
      </c>
      <c r="DZ40" s="160"/>
      <c r="EA40" s="160">
        <f>IFERROR(IF(DU40&lt;=0,0,1),0)</f>
        <v>0</v>
      </c>
      <c r="EB40" s="160">
        <f>PRODUCT(DV40:DY40)</f>
        <v>0</v>
      </c>
      <c r="EC40" s="161">
        <f>ROUND(DU40,0)</f>
        <v>0</v>
      </c>
      <c r="ED40" s="162">
        <f>DU40-EC40</f>
        <v>0</v>
      </c>
      <c r="EE40" s="151"/>
      <c r="EF40" s="151"/>
      <c r="EG40" s="382"/>
      <c r="EH40" s="383"/>
      <c r="EI40" s="384"/>
      <c r="EJ40" s="385"/>
      <c r="EK40" s="386"/>
      <c r="EL40" s="387"/>
      <c r="EM40" s="387"/>
      <c r="EN40" s="269">
        <f t="shared" si="12"/>
        <v>0</v>
      </c>
      <c r="EO40" s="269">
        <f t="shared" si="13"/>
        <v>0</v>
      </c>
      <c r="EP40" s="269">
        <f t="shared" si="14"/>
        <v>0</v>
      </c>
      <c r="EQ40" s="269">
        <f t="shared" si="15"/>
        <v>0</v>
      </c>
      <c r="ER40" s="160"/>
      <c r="ES40" s="160">
        <f>IFERROR(IF(EM40&lt;=0,0,1),0)</f>
        <v>0</v>
      </c>
      <c r="ET40" s="160">
        <f>PRODUCT(EN40:EQ40)</f>
        <v>0</v>
      </c>
      <c r="EU40" s="161">
        <f>ROUND(EM40,0)</f>
        <v>0</v>
      </c>
      <c r="EV40" s="162">
        <f>EM40-EU40</f>
        <v>0</v>
      </c>
      <c r="EW40" s="151"/>
      <c r="EX40" s="151"/>
      <c r="EY40" s="272"/>
      <c r="EZ40" s="276"/>
      <c r="FA40" s="278"/>
      <c r="FB40" s="274"/>
      <c r="FC40" s="275"/>
      <c r="FD40" s="280"/>
      <c r="FE40" s="263"/>
      <c r="FF40" s="269">
        <f t="shared" si="306"/>
        <v>0</v>
      </c>
      <c r="FG40" s="168">
        <f>+IF(EXACT($D$41,FA40),1,0)</f>
        <v>1</v>
      </c>
      <c r="FH40" s="168">
        <f t="shared" si="307"/>
        <v>0</v>
      </c>
      <c r="FI40" s="168">
        <f>+IF(EXACT($F$41,FC40),1,0)</f>
        <v>1</v>
      </c>
      <c r="FJ40" s="168">
        <f t="shared" ref="FJ40:FK40" si="351">IFERROR(IF(FD40&lt;=0,0,1),0)</f>
        <v>0</v>
      </c>
      <c r="FK40" s="168">
        <f t="shared" si="351"/>
        <v>0</v>
      </c>
      <c r="FL40" s="168">
        <f t="shared" si="309"/>
        <v>0</v>
      </c>
      <c r="FM40" s="161">
        <f t="shared" si="18"/>
        <v>0</v>
      </c>
      <c r="FN40" s="162">
        <f t="shared" si="19"/>
        <v>0</v>
      </c>
      <c r="FO40" s="151"/>
      <c r="FP40" s="151"/>
      <c r="FQ40" s="346"/>
      <c r="FR40" s="281"/>
      <c r="FS40" s="278"/>
      <c r="FT40" s="286"/>
      <c r="FU40" s="287"/>
      <c r="FV40" s="288"/>
      <c r="FW40" s="288"/>
      <c r="FX40" s="269">
        <f t="shared" si="310"/>
        <v>0</v>
      </c>
      <c r="FY40" s="168">
        <f>+IF(EXACT($D$41,FS40),1,0)</f>
        <v>1</v>
      </c>
      <c r="FZ40" s="168">
        <f t="shared" si="311"/>
        <v>0</v>
      </c>
      <c r="GA40" s="168">
        <f>+IF(EXACT($F$41,FU40),1,0)</f>
        <v>1</v>
      </c>
      <c r="GB40" s="168">
        <f t="shared" ref="GB40:GC40" si="352">IFERROR(IF(FV40&lt;=0,0,1),0)</f>
        <v>0</v>
      </c>
      <c r="GC40" s="168">
        <f t="shared" si="352"/>
        <v>0</v>
      </c>
      <c r="GD40" s="168">
        <f t="shared" si="313"/>
        <v>0</v>
      </c>
      <c r="GE40" s="161">
        <f t="shared" si="22"/>
        <v>0</v>
      </c>
      <c r="GF40" s="162">
        <f t="shared" si="23"/>
        <v>0</v>
      </c>
      <c r="GG40" s="151"/>
      <c r="GH40" s="151"/>
      <c r="GI40" s="292"/>
      <c r="GJ40" s="300"/>
      <c r="GK40" s="295"/>
      <c r="GL40" s="296"/>
      <c r="GM40" s="297"/>
      <c r="GN40" s="298"/>
      <c r="GO40" s="298"/>
      <c r="GP40" s="269">
        <f t="shared" si="314"/>
        <v>0</v>
      </c>
      <c r="GQ40" s="168">
        <f>+IF(EXACT($D$41,GK40),1,0)</f>
        <v>1</v>
      </c>
      <c r="GR40" s="168">
        <f t="shared" si="315"/>
        <v>0</v>
      </c>
      <c r="GS40" s="168">
        <f>+IF(EXACT($F$41,GM40),1,0)</f>
        <v>1</v>
      </c>
      <c r="GT40" s="168">
        <f t="shared" ref="GT40:GU40" si="353">IFERROR(IF(GN40&lt;=0,0,1),0)</f>
        <v>0</v>
      </c>
      <c r="GU40" s="168">
        <f t="shared" si="353"/>
        <v>0</v>
      </c>
      <c r="GV40" s="168">
        <f t="shared" si="317"/>
        <v>0</v>
      </c>
      <c r="GW40" s="161">
        <f t="shared" si="26"/>
        <v>0</v>
      </c>
      <c r="GX40" s="162">
        <f t="shared" si="27"/>
        <v>0</v>
      </c>
    </row>
    <row r="41" spans="1:206" ht="16" hidden="1">
      <c r="A41" s="151">
        <v>32</v>
      </c>
      <c r="B41" s="388"/>
      <c r="C41" s="389"/>
      <c r="D41" s="390"/>
      <c r="E41" s="391"/>
      <c r="F41" s="392"/>
      <c r="G41" s="393"/>
      <c r="H41" s="395"/>
      <c r="I41" s="159"/>
      <c r="J41" s="151"/>
      <c r="K41" s="388"/>
      <c r="L41" s="389"/>
      <c r="M41" s="390"/>
      <c r="N41" s="391"/>
      <c r="O41" s="392"/>
      <c r="P41" s="393"/>
      <c r="Q41" s="395"/>
      <c r="R41" s="582"/>
      <c r="S41" s="582"/>
      <c r="T41" s="582"/>
      <c r="U41" s="582"/>
      <c r="V41" s="582"/>
      <c r="W41" s="582"/>
      <c r="X41" s="582"/>
      <c r="Y41" s="583"/>
      <c r="Z41" s="584"/>
      <c r="AA41" s="159"/>
      <c r="AB41" s="159"/>
      <c r="AC41" s="388"/>
      <c r="AD41" s="389"/>
      <c r="AE41" s="390"/>
      <c r="AF41" s="391"/>
      <c r="AG41" s="392"/>
      <c r="AH41" s="393"/>
      <c r="AI41" s="395"/>
      <c r="AJ41" s="160">
        <f t="shared" si="75"/>
        <v>0</v>
      </c>
      <c r="AK41" s="160">
        <f t="shared" si="76"/>
        <v>0</v>
      </c>
      <c r="AL41" s="160">
        <f t="shared" si="77"/>
        <v>0</v>
      </c>
      <c r="AM41" s="160">
        <f t="shared" si="78"/>
        <v>0</v>
      </c>
      <c r="AN41" s="160">
        <f t="shared" si="79"/>
        <v>0</v>
      </c>
      <c r="AO41" s="160">
        <f t="shared" si="80"/>
        <v>0</v>
      </c>
      <c r="AP41" s="160">
        <f t="shared" si="81"/>
        <v>0</v>
      </c>
      <c r="AQ41" s="161">
        <f t="shared" ref="AQ41:AQ120" si="354">ROUND(AH41,0)</f>
        <v>0</v>
      </c>
      <c r="AR41" s="162">
        <f t="shared" si="344"/>
        <v>0</v>
      </c>
      <c r="AS41" s="151"/>
      <c r="AT41" s="151"/>
      <c r="AU41" s="388"/>
      <c r="AV41" s="389"/>
      <c r="AW41" s="390"/>
      <c r="AX41" s="391"/>
      <c r="AY41" s="392"/>
      <c r="AZ41" s="393"/>
      <c r="BA41" s="395"/>
      <c r="BB41" s="160">
        <f t="shared" si="38"/>
        <v>0</v>
      </c>
      <c r="BC41" s="160">
        <f t="shared" si="39"/>
        <v>0</v>
      </c>
      <c r="BD41" s="160">
        <f t="shared" si="40"/>
        <v>0</v>
      </c>
      <c r="BE41" s="160">
        <f t="shared" si="41"/>
        <v>0</v>
      </c>
      <c r="BF41" s="168">
        <f t="shared" ref="BF41:BF42" si="355">IFERROR(IF(AZ41&lt;=0,0,1),0)</f>
        <v>0</v>
      </c>
      <c r="BG41" s="168">
        <v>1</v>
      </c>
      <c r="BH41" s="168">
        <f t="shared" si="44"/>
        <v>0</v>
      </c>
      <c r="BI41" s="161">
        <f t="shared" ref="BI41:BI120" si="356">ROUND(AZ41,0)</f>
        <v>0</v>
      </c>
      <c r="BJ41" s="162">
        <f t="shared" si="347"/>
        <v>0</v>
      </c>
      <c r="BK41" s="151"/>
      <c r="BL41" s="151"/>
      <c r="BM41" s="388"/>
      <c r="BN41" s="389"/>
      <c r="BO41" s="390"/>
      <c r="BP41" s="391"/>
      <c r="BQ41" s="392"/>
      <c r="BR41" s="393"/>
      <c r="BS41" s="395"/>
      <c r="BT41" s="160">
        <f t="shared" si="46"/>
        <v>0</v>
      </c>
      <c r="BU41" s="160">
        <f t="shared" si="47"/>
        <v>0</v>
      </c>
      <c r="BV41" s="160">
        <f t="shared" si="48"/>
        <v>0</v>
      </c>
      <c r="BW41" s="160">
        <f t="shared" si="49"/>
        <v>0</v>
      </c>
      <c r="BX41" s="168">
        <f t="shared" ref="BX41:BX42" si="357">IFERROR(IF(BR41&lt;=0,0,1),0)</f>
        <v>0</v>
      </c>
      <c r="BY41" s="168">
        <v>1</v>
      </c>
      <c r="BZ41" s="168">
        <f t="shared" si="52"/>
        <v>0</v>
      </c>
      <c r="CA41" s="161">
        <f t="shared" ref="CA41:CA120" si="358">ROUND(BR41,0)</f>
        <v>0</v>
      </c>
      <c r="CB41" s="162">
        <f t="shared" si="350"/>
        <v>0</v>
      </c>
      <c r="CC41" s="151"/>
      <c r="CD41" s="151"/>
      <c r="CE41" s="388"/>
      <c r="CF41" s="389"/>
      <c r="CG41" s="390"/>
      <c r="CH41" s="391"/>
      <c r="CI41" s="392"/>
      <c r="CJ41" s="393"/>
      <c r="CK41" s="431"/>
      <c r="CL41" s="269">
        <f t="shared" si="0"/>
        <v>0</v>
      </c>
      <c r="CM41" s="269">
        <f t="shared" si="1"/>
        <v>0</v>
      </c>
      <c r="CN41" s="269">
        <f t="shared" si="2"/>
        <v>0</v>
      </c>
      <c r="CO41" s="269">
        <f t="shared" si="3"/>
        <v>0</v>
      </c>
      <c r="CP41" s="160">
        <f t="shared" ref="CP41:CP45" si="359">IFERROR(IF(CI41&lt;=0,0,1),0)</f>
        <v>0</v>
      </c>
      <c r="CQ41" s="160">
        <f t="shared" ref="CQ41:CQ45" si="360">IFERROR(IF(CJ41&lt;=0,0,1),0)</f>
        <v>0</v>
      </c>
      <c r="CR41" s="160">
        <f t="shared" ref="CR41:CR45" si="361">PRODUCT(CL41:CQ41)</f>
        <v>0</v>
      </c>
      <c r="CS41" s="161">
        <f t="shared" ref="CS41:CS45" si="362">ROUND(CJ41,0)</f>
        <v>0</v>
      </c>
      <c r="CT41" s="162">
        <f t="shared" ref="CT41:CT45" si="363">CJ41-CS41</f>
        <v>0</v>
      </c>
      <c r="CU41" s="151"/>
      <c r="CV41" s="151"/>
      <c r="CW41" s="388"/>
      <c r="CX41" s="389"/>
      <c r="CY41" s="390"/>
      <c r="CZ41" s="391"/>
      <c r="DA41" s="392"/>
      <c r="DB41" s="393"/>
      <c r="DC41" s="407"/>
      <c r="DD41" s="269">
        <f t="shared" si="4"/>
        <v>0</v>
      </c>
      <c r="DE41" s="269">
        <f t="shared" si="5"/>
        <v>0</v>
      </c>
      <c r="DF41" s="269">
        <f t="shared" si="6"/>
        <v>0</v>
      </c>
      <c r="DG41" s="269">
        <f t="shared" si="7"/>
        <v>0</v>
      </c>
      <c r="DH41" s="160">
        <f t="shared" ref="DH41:DH45" si="364">IFERROR(IF(DA41&lt;=0,0,1),0)</f>
        <v>0</v>
      </c>
      <c r="DI41" s="160">
        <f t="shared" ref="DI41:DI45" si="365">IFERROR(IF(DB41&lt;=0,0,1),0)</f>
        <v>0</v>
      </c>
      <c r="DJ41" s="160">
        <f t="shared" ref="DJ41:DJ45" si="366">PRODUCT(DD41:DI41)</f>
        <v>0</v>
      </c>
      <c r="DK41" s="161">
        <f t="shared" ref="DK41:DK45" si="367">ROUND(DB41,0)</f>
        <v>0</v>
      </c>
      <c r="DL41" s="162">
        <f t="shared" ref="DL41:DL45" si="368">DB41-DK41</f>
        <v>0</v>
      </c>
      <c r="DM41" s="151"/>
      <c r="DN41" s="151"/>
      <c r="DO41" s="388"/>
      <c r="DP41" s="389"/>
      <c r="DQ41" s="390"/>
      <c r="DR41" s="391"/>
      <c r="DS41" s="392"/>
      <c r="DT41" s="393"/>
      <c r="DU41" s="407"/>
      <c r="DV41" s="269">
        <f t="shared" si="8"/>
        <v>0</v>
      </c>
      <c r="DW41" s="269">
        <f t="shared" si="9"/>
        <v>0</v>
      </c>
      <c r="DX41" s="269">
        <f t="shared" si="10"/>
        <v>0</v>
      </c>
      <c r="DY41" s="269">
        <f t="shared" si="11"/>
        <v>0</v>
      </c>
      <c r="DZ41" s="160">
        <f t="shared" ref="DZ41:DZ45" si="369">IFERROR(IF(DS41&lt;=0,0,1),0)</f>
        <v>0</v>
      </c>
      <c r="EA41" s="160">
        <f t="shared" ref="EA41:EA45" si="370">IFERROR(IF(DT41&lt;=0,0,1),0)</f>
        <v>0</v>
      </c>
      <c r="EB41" s="160">
        <f t="shared" ref="EB41:EB45" si="371">PRODUCT(DV41:EA41)</f>
        <v>0</v>
      </c>
      <c r="EC41" s="161">
        <f t="shared" ref="EC41:EC45" si="372">ROUND(DT41,0)</f>
        <v>0</v>
      </c>
      <c r="ED41" s="162">
        <f t="shared" ref="ED41:ED45" si="373">DT41-EC41</f>
        <v>0</v>
      </c>
      <c r="EE41" s="151"/>
      <c r="EF41" s="151"/>
      <c r="EG41" s="388"/>
      <c r="EH41" s="389"/>
      <c r="EI41" s="390"/>
      <c r="EJ41" s="391"/>
      <c r="EK41" s="392"/>
      <c r="EL41" s="393"/>
      <c r="EM41" s="407"/>
      <c r="EN41" s="269">
        <f t="shared" si="12"/>
        <v>0</v>
      </c>
      <c r="EO41" s="269">
        <f t="shared" si="13"/>
        <v>0</v>
      </c>
      <c r="EP41" s="269">
        <f t="shared" si="14"/>
        <v>0</v>
      </c>
      <c r="EQ41" s="269">
        <f t="shared" si="15"/>
        <v>0</v>
      </c>
      <c r="ER41" s="160">
        <f t="shared" ref="ER41:ER45" si="374">IFERROR(IF(EK41&lt;=0,0,1),0)</f>
        <v>0</v>
      </c>
      <c r="ES41" s="160">
        <f t="shared" ref="ES41:ES45" si="375">IFERROR(IF(EL41&lt;=0,0,1),0)</f>
        <v>0</v>
      </c>
      <c r="ET41" s="160">
        <f t="shared" ref="ET41:ET45" si="376">PRODUCT(EN41:ES41)</f>
        <v>0</v>
      </c>
      <c r="EU41" s="161">
        <f t="shared" ref="EU41:EU45" si="377">ROUND(EL41,0)</f>
        <v>0</v>
      </c>
      <c r="EV41" s="162">
        <f t="shared" ref="EV41:EV45" si="378">EL41-EU41</f>
        <v>0</v>
      </c>
      <c r="EW41" s="151"/>
      <c r="EX41" s="151"/>
      <c r="EY41" s="272"/>
      <c r="EZ41" s="276"/>
      <c r="FA41" s="278"/>
      <c r="FB41" s="274"/>
      <c r="FC41" s="275"/>
      <c r="FD41" s="280"/>
      <c r="FE41" s="263"/>
      <c r="FF41" s="269">
        <f t="shared" si="306"/>
        <v>0</v>
      </c>
      <c r="FG41" s="168">
        <f>IFERROR(IF(EXACT(VLOOKUP(EZ41,OFERTA_0,2,FALSE),FA41),1,0),0)</f>
        <v>0</v>
      </c>
      <c r="FH41" s="168">
        <f t="shared" si="307"/>
        <v>0</v>
      </c>
      <c r="FI41" s="168">
        <f>+IF(EXACT($F$42,FC41),1,0)</f>
        <v>1</v>
      </c>
      <c r="FJ41" s="168">
        <f t="shared" ref="FJ41:FK41" si="379">IFERROR(IF(FD41&lt;=0,0,1),0)</f>
        <v>0</v>
      </c>
      <c r="FK41" s="168">
        <f t="shared" si="379"/>
        <v>0</v>
      </c>
      <c r="FL41" s="168">
        <f t="shared" si="309"/>
        <v>0</v>
      </c>
      <c r="FM41" s="161">
        <f t="shared" si="18"/>
        <v>0</v>
      </c>
      <c r="FN41" s="162">
        <f t="shared" si="19"/>
        <v>0</v>
      </c>
      <c r="FO41" s="151"/>
      <c r="FP41" s="151"/>
      <c r="FQ41" s="346"/>
      <c r="FR41" s="281"/>
      <c r="FS41" s="278"/>
      <c r="FT41" s="286"/>
      <c r="FU41" s="287"/>
      <c r="FV41" s="288"/>
      <c r="FW41" s="288"/>
      <c r="FX41" s="269">
        <f t="shared" si="310"/>
        <v>0</v>
      </c>
      <c r="FY41" s="168">
        <f>IFERROR(IF(EXACT(VLOOKUP(FR41,OFERTA_0,2,FALSE),FS41),1,0),0)</f>
        <v>0</v>
      </c>
      <c r="FZ41" s="168">
        <f t="shared" si="311"/>
        <v>0</v>
      </c>
      <c r="GA41" s="168">
        <f>+IF(EXACT($F$42,FU41),1,0)</f>
        <v>1</v>
      </c>
      <c r="GB41" s="168">
        <f t="shared" ref="GB41:GC41" si="380">IFERROR(IF(FV41&lt;=0,0,1),0)</f>
        <v>0</v>
      </c>
      <c r="GC41" s="168">
        <f t="shared" si="380"/>
        <v>0</v>
      </c>
      <c r="GD41" s="168">
        <f t="shared" si="313"/>
        <v>0</v>
      </c>
      <c r="GE41" s="161">
        <f t="shared" si="22"/>
        <v>0</v>
      </c>
      <c r="GF41" s="162">
        <f t="shared" si="23"/>
        <v>0</v>
      </c>
      <c r="GG41" s="151"/>
      <c r="GH41" s="151"/>
      <c r="GI41" s="292"/>
      <c r="GJ41" s="300"/>
      <c r="GK41" s="295"/>
      <c r="GL41" s="296"/>
      <c r="GM41" s="297"/>
      <c r="GN41" s="298"/>
      <c r="GO41" s="298"/>
      <c r="GP41" s="269">
        <f t="shared" si="314"/>
        <v>0</v>
      </c>
      <c r="GQ41" s="168">
        <f>IFERROR(IF(EXACT(VLOOKUP(GJ41,OFERTA_0,2,FALSE),GK41),1,0),0)</f>
        <v>0</v>
      </c>
      <c r="GR41" s="168">
        <f t="shared" si="315"/>
        <v>0</v>
      </c>
      <c r="GS41" s="168">
        <f>+IF(EXACT($F$42,GM41),1,0)</f>
        <v>1</v>
      </c>
      <c r="GT41" s="168">
        <f t="shared" ref="GT41:GU41" si="381">IFERROR(IF(GN41&lt;=0,0,1),0)</f>
        <v>0</v>
      </c>
      <c r="GU41" s="168">
        <f t="shared" si="381"/>
        <v>0</v>
      </c>
      <c r="GV41" s="168">
        <f t="shared" si="317"/>
        <v>0</v>
      </c>
      <c r="GW41" s="161">
        <f t="shared" si="26"/>
        <v>0</v>
      </c>
      <c r="GX41" s="162">
        <f t="shared" si="27"/>
        <v>0</v>
      </c>
    </row>
    <row r="42" spans="1:206" ht="16" hidden="1">
      <c r="A42" s="151">
        <v>33</v>
      </c>
      <c r="B42" s="388"/>
      <c r="C42" s="389"/>
      <c r="D42" s="390"/>
      <c r="E42" s="396"/>
      <c r="F42" s="392"/>
      <c r="G42" s="393"/>
      <c r="H42" s="395"/>
      <c r="I42" s="159"/>
      <c r="J42" s="151"/>
      <c r="K42" s="388"/>
      <c r="L42" s="389"/>
      <c r="M42" s="390"/>
      <c r="N42" s="396"/>
      <c r="O42" s="392"/>
      <c r="P42" s="393"/>
      <c r="Q42" s="395"/>
      <c r="R42" s="582"/>
      <c r="S42" s="582"/>
      <c r="T42" s="582"/>
      <c r="U42" s="582"/>
      <c r="V42" s="582"/>
      <c r="W42" s="582"/>
      <c r="X42" s="582"/>
      <c r="Y42" s="583"/>
      <c r="Z42" s="584"/>
      <c r="AA42" s="159"/>
      <c r="AB42" s="159"/>
      <c r="AC42" s="388"/>
      <c r="AD42" s="389"/>
      <c r="AE42" s="390"/>
      <c r="AF42" s="396"/>
      <c r="AG42" s="392"/>
      <c r="AH42" s="393"/>
      <c r="AI42" s="395"/>
      <c r="AJ42" s="160">
        <f t="shared" si="75"/>
        <v>0</v>
      </c>
      <c r="AK42" s="160">
        <f t="shared" si="76"/>
        <v>0</v>
      </c>
      <c r="AL42" s="160">
        <f t="shared" si="77"/>
        <v>0</v>
      </c>
      <c r="AM42" s="160">
        <f t="shared" si="78"/>
        <v>0</v>
      </c>
      <c r="AN42" s="160">
        <f t="shared" si="79"/>
        <v>0</v>
      </c>
      <c r="AO42" s="160">
        <f t="shared" si="80"/>
        <v>0</v>
      </c>
      <c r="AP42" s="160">
        <f t="shared" si="81"/>
        <v>0</v>
      </c>
      <c r="AQ42" s="161">
        <f t="shared" si="354"/>
        <v>0</v>
      </c>
      <c r="AR42" s="162">
        <f t="shared" si="344"/>
        <v>0</v>
      </c>
      <c r="AS42" s="151"/>
      <c r="AT42" s="151"/>
      <c r="AU42" s="388"/>
      <c r="AV42" s="389"/>
      <c r="AW42" s="390"/>
      <c r="AX42" s="396"/>
      <c r="AY42" s="392"/>
      <c r="AZ42" s="393"/>
      <c r="BA42" s="395"/>
      <c r="BB42" s="160">
        <f t="shared" si="38"/>
        <v>0</v>
      </c>
      <c r="BC42" s="160">
        <f t="shared" si="39"/>
        <v>0</v>
      </c>
      <c r="BD42" s="160">
        <f t="shared" si="40"/>
        <v>0</v>
      </c>
      <c r="BE42" s="160">
        <f t="shared" si="41"/>
        <v>0</v>
      </c>
      <c r="BF42" s="168">
        <f t="shared" si="355"/>
        <v>0</v>
      </c>
      <c r="BG42" s="168">
        <v>1</v>
      </c>
      <c r="BH42" s="168">
        <f t="shared" si="44"/>
        <v>0</v>
      </c>
      <c r="BI42" s="161">
        <f t="shared" si="356"/>
        <v>0</v>
      </c>
      <c r="BJ42" s="162">
        <f t="shared" si="347"/>
        <v>0</v>
      </c>
      <c r="BK42" s="151"/>
      <c r="BL42" s="151"/>
      <c r="BM42" s="388"/>
      <c r="BN42" s="389"/>
      <c r="BO42" s="390"/>
      <c r="BP42" s="396"/>
      <c r="BQ42" s="392"/>
      <c r="BR42" s="393"/>
      <c r="BS42" s="395"/>
      <c r="BT42" s="160">
        <f t="shared" si="46"/>
        <v>0</v>
      </c>
      <c r="BU42" s="160">
        <f t="shared" si="47"/>
        <v>0</v>
      </c>
      <c r="BV42" s="160">
        <f t="shared" si="48"/>
        <v>0</v>
      </c>
      <c r="BW42" s="160">
        <f t="shared" si="49"/>
        <v>0</v>
      </c>
      <c r="BX42" s="168">
        <f t="shared" si="357"/>
        <v>0</v>
      </c>
      <c r="BY42" s="168">
        <v>1</v>
      </c>
      <c r="BZ42" s="168">
        <f t="shared" si="52"/>
        <v>0</v>
      </c>
      <c r="CA42" s="161">
        <f t="shared" si="358"/>
        <v>0</v>
      </c>
      <c r="CB42" s="162">
        <f t="shared" si="350"/>
        <v>0</v>
      </c>
      <c r="CC42" s="151"/>
      <c r="CD42" s="151"/>
      <c r="CE42" s="388"/>
      <c r="CF42" s="389"/>
      <c r="CG42" s="390"/>
      <c r="CH42" s="396"/>
      <c r="CI42" s="392"/>
      <c r="CJ42" s="393"/>
      <c r="CK42" s="431"/>
      <c r="CL42" s="269">
        <f t="shared" si="0"/>
        <v>0</v>
      </c>
      <c r="CM42" s="269">
        <f t="shared" si="1"/>
        <v>0</v>
      </c>
      <c r="CN42" s="269">
        <f t="shared" si="2"/>
        <v>0</v>
      </c>
      <c r="CO42" s="269">
        <f t="shared" si="3"/>
        <v>0</v>
      </c>
      <c r="CP42" s="160">
        <f t="shared" si="359"/>
        <v>0</v>
      </c>
      <c r="CQ42" s="160">
        <f t="shared" si="360"/>
        <v>0</v>
      </c>
      <c r="CR42" s="160">
        <f t="shared" si="361"/>
        <v>0</v>
      </c>
      <c r="CS42" s="161">
        <f t="shared" si="362"/>
        <v>0</v>
      </c>
      <c r="CT42" s="162">
        <f t="shared" si="363"/>
        <v>0</v>
      </c>
      <c r="CU42" s="151"/>
      <c r="CV42" s="151"/>
      <c r="CW42" s="388"/>
      <c r="CX42" s="389"/>
      <c r="CY42" s="390"/>
      <c r="CZ42" s="396"/>
      <c r="DA42" s="392"/>
      <c r="DB42" s="393"/>
      <c r="DC42" s="407"/>
      <c r="DD42" s="269">
        <f t="shared" si="4"/>
        <v>0</v>
      </c>
      <c r="DE42" s="269">
        <f t="shared" si="5"/>
        <v>0</v>
      </c>
      <c r="DF42" s="269">
        <f t="shared" si="6"/>
        <v>0</v>
      </c>
      <c r="DG42" s="269">
        <f t="shared" si="7"/>
        <v>0</v>
      </c>
      <c r="DH42" s="160">
        <f t="shared" si="364"/>
        <v>0</v>
      </c>
      <c r="DI42" s="160">
        <f t="shared" si="365"/>
        <v>0</v>
      </c>
      <c r="DJ42" s="160">
        <f t="shared" si="366"/>
        <v>0</v>
      </c>
      <c r="DK42" s="161">
        <f t="shared" si="367"/>
        <v>0</v>
      </c>
      <c r="DL42" s="162">
        <f t="shared" si="368"/>
        <v>0</v>
      </c>
      <c r="DM42" s="151"/>
      <c r="DN42" s="151"/>
      <c r="DO42" s="388"/>
      <c r="DP42" s="389"/>
      <c r="DQ42" s="390"/>
      <c r="DR42" s="396"/>
      <c r="DS42" s="392"/>
      <c r="DT42" s="393"/>
      <c r="DU42" s="407"/>
      <c r="DV42" s="269">
        <f t="shared" si="8"/>
        <v>0</v>
      </c>
      <c r="DW42" s="269">
        <f t="shared" si="9"/>
        <v>0</v>
      </c>
      <c r="DX42" s="269">
        <f t="shared" si="10"/>
        <v>0</v>
      </c>
      <c r="DY42" s="269">
        <f t="shared" si="11"/>
        <v>0</v>
      </c>
      <c r="DZ42" s="160">
        <f t="shared" si="369"/>
        <v>0</v>
      </c>
      <c r="EA42" s="160">
        <f t="shared" si="370"/>
        <v>0</v>
      </c>
      <c r="EB42" s="160">
        <f t="shared" si="371"/>
        <v>0</v>
      </c>
      <c r="EC42" s="161">
        <f t="shared" si="372"/>
        <v>0</v>
      </c>
      <c r="ED42" s="162">
        <f t="shared" si="373"/>
        <v>0</v>
      </c>
      <c r="EE42" s="151"/>
      <c r="EF42" s="151"/>
      <c r="EG42" s="388"/>
      <c r="EH42" s="389"/>
      <c r="EI42" s="390"/>
      <c r="EJ42" s="396"/>
      <c r="EK42" s="392"/>
      <c r="EL42" s="393"/>
      <c r="EM42" s="407"/>
      <c r="EN42" s="269">
        <f t="shared" si="12"/>
        <v>0</v>
      </c>
      <c r="EO42" s="269">
        <f t="shared" si="13"/>
        <v>0</v>
      </c>
      <c r="EP42" s="269">
        <f t="shared" si="14"/>
        <v>0</v>
      </c>
      <c r="EQ42" s="269">
        <f t="shared" si="15"/>
        <v>0</v>
      </c>
      <c r="ER42" s="160">
        <f t="shared" si="374"/>
        <v>0</v>
      </c>
      <c r="ES42" s="160">
        <f t="shared" si="375"/>
        <v>0</v>
      </c>
      <c r="ET42" s="160">
        <f t="shared" si="376"/>
        <v>0</v>
      </c>
      <c r="EU42" s="161">
        <f t="shared" si="377"/>
        <v>0</v>
      </c>
      <c r="EV42" s="162">
        <f t="shared" si="378"/>
        <v>0</v>
      </c>
      <c r="EW42" s="151"/>
      <c r="EX42" s="151"/>
      <c r="EY42" s="272"/>
      <c r="EZ42" s="276"/>
      <c r="FA42" s="278"/>
      <c r="FB42" s="274"/>
      <c r="FC42" s="275"/>
      <c r="FD42" s="280"/>
      <c r="FE42" s="263"/>
      <c r="FF42" s="269">
        <f t="shared" si="306"/>
        <v>0</v>
      </c>
      <c r="FG42" s="168">
        <f>IFERROR(IF(EXACT(VLOOKUP(EZ42,OFERTA_0,2,FALSE),FA42),1,0),0)</f>
        <v>0</v>
      </c>
      <c r="FH42" s="168">
        <f t="shared" si="307"/>
        <v>0</v>
      </c>
      <c r="FI42" s="168">
        <f>IFERROR(IF(EXACT(VLOOKUP(EZ42,OFERTA_0,4,FALSE),FC42),1,0),0)</f>
        <v>0</v>
      </c>
      <c r="FJ42" s="168">
        <f t="shared" ref="FJ42:FK42" si="382">IFERROR(IF(FD42&lt;=0,0,1),0)</f>
        <v>0</v>
      </c>
      <c r="FK42" s="168">
        <f t="shared" si="382"/>
        <v>0</v>
      </c>
      <c r="FL42" s="168">
        <f t="shared" si="309"/>
        <v>0</v>
      </c>
      <c r="FM42" s="161">
        <f t="shared" si="18"/>
        <v>0</v>
      </c>
      <c r="FN42" s="162">
        <f t="shared" si="19"/>
        <v>0</v>
      </c>
      <c r="FO42" s="151"/>
      <c r="FP42" s="151"/>
      <c r="FQ42" s="346"/>
      <c r="FR42" s="281"/>
      <c r="FS42" s="278"/>
      <c r="FT42" s="286"/>
      <c r="FU42" s="287"/>
      <c r="FV42" s="288"/>
      <c r="FW42" s="288"/>
      <c r="FX42" s="269">
        <f t="shared" si="310"/>
        <v>0</v>
      </c>
      <c r="FY42" s="168">
        <f>IFERROR(IF(EXACT(VLOOKUP(FR42,OFERTA_0,2,FALSE),FS42),1,0),0)</f>
        <v>0</v>
      </c>
      <c r="FZ42" s="168">
        <f t="shared" si="311"/>
        <v>0</v>
      </c>
      <c r="GA42" s="168">
        <f>IFERROR(IF(EXACT(VLOOKUP(FR42,OFERTA_0,4,FALSE),FU42),1,0),0)</f>
        <v>0</v>
      </c>
      <c r="GB42" s="168">
        <f t="shared" ref="GB42:GC42" si="383">IFERROR(IF(FV42&lt;=0,0,1),0)</f>
        <v>0</v>
      </c>
      <c r="GC42" s="168">
        <f t="shared" si="383"/>
        <v>0</v>
      </c>
      <c r="GD42" s="168">
        <f t="shared" si="313"/>
        <v>0</v>
      </c>
      <c r="GE42" s="161">
        <f t="shared" si="22"/>
        <v>0</v>
      </c>
      <c r="GF42" s="162">
        <f t="shared" si="23"/>
        <v>0</v>
      </c>
      <c r="GG42" s="151"/>
      <c r="GH42" s="151"/>
      <c r="GI42" s="292"/>
      <c r="GJ42" s="300"/>
      <c r="GK42" s="295"/>
      <c r="GL42" s="296"/>
      <c r="GM42" s="297"/>
      <c r="GN42" s="298"/>
      <c r="GO42" s="298"/>
      <c r="GP42" s="269">
        <f t="shared" si="314"/>
        <v>0</v>
      </c>
      <c r="GQ42" s="168">
        <f>IFERROR(IF(EXACT(VLOOKUP(GJ42,OFERTA_0,2,FALSE),GK42),1,0),0)</f>
        <v>0</v>
      </c>
      <c r="GR42" s="168">
        <f t="shared" si="315"/>
        <v>0</v>
      </c>
      <c r="GS42" s="168">
        <f>IFERROR(IF(EXACT(VLOOKUP(GJ42,OFERTA_0,4,FALSE),GM42),1,0),0)</f>
        <v>0</v>
      </c>
      <c r="GT42" s="168">
        <f t="shared" ref="GT42:GU42" si="384">IFERROR(IF(GN42&lt;=0,0,1),0)</f>
        <v>0</v>
      </c>
      <c r="GU42" s="168">
        <f t="shared" si="384"/>
        <v>0</v>
      </c>
      <c r="GV42" s="168">
        <f t="shared" si="317"/>
        <v>0</v>
      </c>
      <c r="GW42" s="161">
        <f t="shared" si="26"/>
        <v>0</v>
      </c>
      <c r="GX42" s="162">
        <f t="shared" si="27"/>
        <v>0</v>
      </c>
    </row>
    <row r="43" spans="1:206" ht="16" hidden="1">
      <c r="A43" s="151">
        <v>34</v>
      </c>
      <c r="B43" s="388"/>
      <c r="C43" s="389"/>
      <c r="D43" s="390"/>
      <c r="E43" s="396"/>
      <c r="F43" s="392"/>
      <c r="G43" s="393"/>
      <c r="H43" s="395"/>
      <c r="I43" s="159"/>
      <c r="J43" s="151"/>
      <c r="K43" s="388"/>
      <c r="L43" s="389"/>
      <c r="M43" s="390"/>
      <c r="N43" s="396"/>
      <c r="O43" s="392"/>
      <c r="P43" s="393"/>
      <c r="Q43" s="395"/>
      <c r="R43" s="582"/>
      <c r="S43" s="582"/>
      <c r="T43" s="582"/>
      <c r="U43" s="582"/>
      <c r="V43" s="582"/>
      <c r="W43" s="582"/>
      <c r="X43" s="582"/>
      <c r="Y43" s="583"/>
      <c r="Z43" s="584"/>
      <c r="AA43" s="159"/>
      <c r="AB43" s="159"/>
      <c r="AC43" s="388"/>
      <c r="AD43" s="389"/>
      <c r="AE43" s="390"/>
      <c r="AF43" s="396"/>
      <c r="AG43" s="392"/>
      <c r="AH43" s="393"/>
      <c r="AI43" s="395"/>
      <c r="AJ43" s="160">
        <f t="shared" si="75"/>
        <v>0</v>
      </c>
      <c r="AK43" s="160">
        <f t="shared" si="76"/>
        <v>0</v>
      </c>
      <c r="AL43" s="160">
        <f t="shared" si="77"/>
        <v>0</v>
      </c>
      <c r="AM43" s="160">
        <f t="shared" si="78"/>
        <v>0</v>
      </c>
      <c r="AN43" s="160">
        <f t="shared" si="79"/>
        <v>0</v>
      </c>
      <c r="AO43" s="160">
        <f t="shared" si="80"/>
        <v>0</v>
      </c>
      <c r="AP43" s="160">
        <f t="shared" si="81"/>
        <v>0</v>
      </c>
      <c r="AQ43" s="161">
        <f t="shared" si="354"/>
        <v>0</v>
      </c>
      <c r="AR43" s="162">
        <f t="shared" si="344"/>
        <v>0</v>
      </c>
      <c r="AS43" s="151"/>
      <c r="AT43" s="151"/>
      <c r="AU43" s="388"/>
      <c r="AV43" s="389"/>
      <c r="AW43" s="390"/>
      <c r="AX43" s="396"/>
      <c r="AY43" s="392"/>
      <c r="AZ43" s="393"/>
      <c r="BA43" s="395"/>
      <c r="BB43" s="160"/>
      <c r="BC43" s="168"/>
      <c r="BD43" s="168"/>
      <c r="BE43" s="168"/>
      <c r="BF43" s="168"/>
      <c r="BG43" s="168"/>
      <c r="BH43" s="168"/>
      <c r="BI43" s="161">
        <f t="shared" si="356"/>
        <v>0</v>
      </c>
      <c r="BJ43" s="162">
        <f t="shared" si="347"/>
        <v>0</v>
      </c>
      <c r="BK43" s="151"/>
      <c r="BL43" s="151"/>
      <c r="BM43" s="388"/>
      <c r="BN43" s="389"/>
      <c r="BO43" s="390"/>
      <c r="BP43" s="396"/>
      <c r="BQ43" s="392"/>
      <c r="BR43" s="393"/>
      <c r="BS43" s="395"/>
      <c r="BT43" s="160"/>
      <c r="BU43" s="168"/>
      <c r="BV43" s="168"/>
      <c r="BW43" s="168"/>
      <c r="BX43" s="168"/>
      <c r="BY43" s="168"/>
      <c r="BZ43" s="168"/>
      <c r="CA43" s="161">
        <f t="shared" si="358"/>
        <v>0</v>
      </c>
      <c r="CB43" s="162">
        <f t="shared" si="350"/>
        <v>0</v>
      </c>
      <c r="CC43" s="151"/>
      <c r="CD43" s="151"/>
      <c r="CE43" s="388"/>
      <c r="CF43" s="389"/>
      <c r="CG43" s="390"/>
      <c r="CH43" s="396"/>
      <c r="CI43" s="392"/>
      <c r="CJ43" s="393"/>
      <c r="CK43" s="431"/>
      <c r="CL43" s="269">
        <f t="shared" si="0"/>
        <v>0</v>
      </c>
      <c r="CM43" s="269">
        <f t="shared" si="1"/>
        <v>0</v>
      </c>
      <c r="CN43" s="269">
        <f t="shared" si="2"/>
        <v>0</v>
      </c>
      <c r="CO43" s="269">
        <f t="shared" si="3"/>
        <v>0</v>
      </c>
      <c r="CP43" s="160">
        <f t="shared" si="359"/>
        <v>0</v>
      </c>
      <c r="CQ43" s="160">
        <f t="shared" si="360"/>
        <v>0</v>
      </c>
      <c r="CR43" s="160">
        <f t="shared" si="361"/>
        <v>0</v>
      </c>
      <c r="CS43" s="161">
        <f t="shared" si="362"/>
        <v>0</v>
      </c>
      <c r="CT43" s="162">
        <f t="shared" si="363"/>
        <v>0</v>
      </c>
      <c r="CU43" s="151"/>
      <c r="CV43" s="151"/>
      <c r="CW43" s="388"/>
      <c r="CX43" s="389"/>
      <c r="CY43" s="390"/>
      <c r="CZ43" s="396"/>
      <c r="DA43" s="392"/>
      <c r="DB43" s="393"/>
      <c r="DC43" s="407"/>
      <c r="DD43" s="269">
        <f t="shared" si="4"/>
        <v>0</v>
      </c>
      <c r="DE43" s="269">
        <f t="shared" si="5"/>
        <v>0</v>
      </c>
      <c r="DF43" s="269">
        <f t="shared" si="6"/>
        <v>0</v>
      </c>
      <c r="DG43" s="269">
        <f t="shared" si="7"/>
        <v>0</v>
      </c>
      <c r="DH43" s="160">
        <f t="shared" si="364"/>
        <v>0</v>
      </c>
      <c r="DI43" s="160">
        <f t="shared" si="365"/>
        <v>0</v>
      </c>
      <c r="DJ43" s="160">
        <f t="shared" si="366"/>
        <v>0</v>
      </c>
      <c r="DK43" s="161">
        <f t="shared" si="367"/>
        <v>0</v>
      </c>
      <c r="DL43" s="162">
        <f t="shared" si="368"/>
        <v>0</v>
      </c>
      <c r="DM43" s="151"/>
      <c r="DN43" s="151"/>
      <c r="DO43" s="388"/>
      <c r="DP43" s="389"/>
      <c r="DQ43" s="390"/>
      <c r="DR43" s="396"/>
      <c r="DS43" s="392"/>
      <c r="DT43" s="393"/>
      <c r="DU43" s="407"/>
      <c r="DV43" s="269">
        <f t="shared" si="8"/>
        <v>0</v>
      </c>
      <c r="DW43" s="269">
        <f t="shared" si="9"/>
        <v>0</v>
      </c>
      <c r="DX43" s="269">
        <f t="shared" si="10"/>
        <v>0</v>
      </c>
      <c r="DY43" s="269">
        <f t="shared" si="11"/>
        <v>0</v>
      </c>
      <c r="DZ43" s="160">
        <f t="shared" si="369"/>
        <v>0</v>
      </c>
      <c r="EA43" s="160">
        <f t="shared" si="370"/>
        <v>0</v>
      </c>
      <c r="EB43" s="160">
        <f t="shared" si="371"/>
        <v>0</v>
      </c>
      <c r="EC43" s="161">
        <f t="shared" si="372"/>
        <v>0</v>
      </c>
      <c r="ED43" s="162">
        <f t="shared" si="373"/>
        <v>0</v>
      </c>
      <c r="EE43" s="151"/>
      <c r="EF43" s="151"/>
      <c r="EG43" s="388"/>
      <c r="EH43" s="389"/>
      <c r="EI43" s="390"/>
      <c r="EJ43" s="396"/>
      <c r="EK43" s="392"/>
      <c r="EL43" s="393"/>
      <c r="EM43" s="407"/>
      <c r="EN43" s="269">
        <f t="shared" si="12"/>
        <v>0</v>
      </c>
      <c r="EO43" s="269">
        <f t="shared" si="13"/>
        <v>0</v>
      </c>
      <c r="EP43" s="269">
        <f t="shared" si="14"/>
        <v>0</v>
      </c>
      <c r="EQ43" s="269">
        <f t="shared" si="15"/>
        <v>0</v>
      </c>
      <c r="ER43" s="160">
        <f t="shared" si="374"/>
        <v>0</v>
      </c>
      <c r="ES43" s="160">
        <f t="shared" si="375"/>
        <v>0</v>
      </c>
      <c r="ET43" s="160">
        <f t="shared" si="376"/>
        <v>0</v>
      </c>
      <c r="EU43" s="161">
        <f t="shared" si="377"/>
        <v>0</v>
      </c>
      <c r="EV43" s="162">
        <f t="shared" si="378"/>
        <v>0</v>
      </c>
      <c r="EW43" s="151"/>
      <c r="EX43" s="151"/>
      <c r="EY43" s="273"/>
      <c r="EZ43" s="273"/>
      <c r="FA43" s="279"/>
      <c r="FB43" s="277"/>
      <c r="FC43" s="277"/>
      <c r="FD43" s="277"/>
      <c r="FE43" s="263"/>
      <c r="FF43" s="271"/>
      <c r="FG43" s="167"/>
      <c r="FH43" s="167"/>
      <c r="FI43" s="167"/>
      <c r="FJ43" s="167"/>
      <c r="FK43" s="167"/>
      <c r="FL43" s="167"/>
      <c r="FM43" s="161">
        <f t="shared" si="18"/>
        <v>0</v>
      </c>
      <c r="FN43" s="162">
        <f t="shared" si="19"/>
        <v>0</v>
      </c>
      <c r="FO43" s="151"/>
      <c r="FP43" s="151"/>
      <c r="FQ43" s="284"/>
      <c r="FR43" s="284"/>
      <c r="FS43" s="279"/>
      <c r="FT43" s="291"/>
      <c r="FU43" s="291"/>
      <c r="FV43" s="283"/>
      <c r="FW43" s="288"/>
      <c r="FX43" s="271"/>
      <c r="FY43" s="167"/>
      <c r="FZ43" s="167"/>
      <c r="GA43" s="167"/>
      <c r="GB43" s="167"/>
      <c r="GC43" s="167"/>
      <c r="GD43" s="167"/>
      <c r="GE43" s="161">
        <f t="shared" si="22"/>
        <v>0</v>
      </c>
      <c r="GF43" s="162">
        <f t="shared" si="23"/>
        <v>0</v>
      </c>
      <c r="GG43" s="151"/>
      <c r="GH43" s="151"/>
      <c r="GI43" s="294"/>
      <c r="GJ43" s="294"/>
      <c r="GK43" s="302"/>
      <c r="GL43" s="302"/>
      <c r="GM43" s="302"/>
      <c r="GN43" s="302"/>
      <c r="GO43" s="298"/>
      <c r="GP43" s="271"/>
      <c r="GQ43" s="167"/>
      <c r="GR43" s="167"/>
      <c r="GS43" s="167"/>
      <c r="GT43" s="167"/>
      <c r="GU43" s="167"/>
      <c r="GV43" s="167"/>
      <c r="GW43" s="161">
        <f t="shared" si="26"/>
        <v>0</v>
      </c>
      <c r="GX43" s="162">
        <f t="shared" si="27"/>
        <v>0</v>
      </c>
    </row>
    <row r="44" spans="1:206" ht="16" hidden="1">
      <c r="A44" s="151">
        <v>35</v>
      </c>
      <c r="B44" s="388"/>
      <c r="C44" s="389"/>
      <c r="D44" s="390"/>
      <c r="E44" s="396"/>
      <c r="F44" s="392"/>
      <c r="G44" s="393"/>
      <c r="H44" s="395"/>
      <c r="I44" s="159"/>
      <c r="J44" s="151"/>
      <c r="K44" s="388"/>
      <c r="L44" s="389"/>
      <c r="M44" s="390"/>
      <c r="N44" s="396"/>
      <c r="O44" s="392"/>
      <c r="P44" s="393"/>
      <c r="Q44" s="395"/>
      <c r="R44" s="582"/>
      <c r="S44" s="582"/>
      <c r="T44" s="582"/>
      <c r="U44" s="582"/>
      <c r="V44" s="582"/>
      <c r="W44" s="582"/>
      <c r="X44" s="582"/>
      <c r="Y44" s="583"/>
      <c r="Z44" s="584"/>
      <c r="AA44" s="159"/>
      <c r="AB44" s="159"/>
      <c r="AC44" s="388"/>
      <c r="AD44" s="389"/>
      <c r="AE44" s="390"/>
      <c r="AF44" s="396"/>
      <c r="AG44" s="392"/>
      <c r="AH44" s="393"/>
      <c r="AI44" s="395"/>
      <c r="AJ44" s="160">
        <f t="shared" si="75"/>
        <v>0</v>
      </c>
      <c r="AK44" s="160">
        <f t="shared" si="76"/>
        <v>0</v>
      </c>
      <c r="AL44" s="160">
        <f t="shared" si="77"/>
        <v>0</v>
      </c>
      <c r="AM44" s="160">
        <f t="shared" si="78"/>
        <v>0</v>
      </c>
      <c r="AN44" s="160">
        <f t="shared" si="79"/>
        <v>0</v>
      </c>
      <c r="AO44" s="160">
        <f t="shared" si="80"/>
        <v>0</v>
      </c>
      <c r="AP44" s="160">
        <f t="shared" si="81"/>
        <v>0</v>
      </c>
      <c r="AQ44" s="161">
        <f t="shared" si="354"/>
        <v>0</v>
      </c>
      <c r="AR44" s="162">
        <f t="shared" si="344"/>
        <v>0</v>
      </c>
      <c r="AS44" s="151"/>
      <c r="AT44" s="151"/>
      <c r="AU44" s="388"/>
      <c r="AV44" s="389"/>
      <c r="AW44" s="390"/>
      <c r="AX44" s="396"/>
      <c r="AY44" s="392"/>
      <c r="AZ44" s="393"/>
      <c r="BA44" s="395"/>
      <c r="BB44" s="160">
        <f t="shared" ref="BB44:BB54" si="385">IFERROR(IF(EXACT(VLOOKUP(AV44,OFERTA_0,1,FALSE),AV44),1,0),0)</f>
        <v>0</v>
      </c>
      <c r="BC44" s="168">
        <f t="shared" ref="BC44:BC54" si="386">IFERROR(IF(EXACT(VLOOKUP(AV44,OFERTA_0,2,FALSE),AW44),1,0),0)</f>
        <v>0</v>
      </c>
      <c r="BD44" s="168">
        <f t="shared" ref="BD44:BD54" si="387">IFERROR(IF(EXACT(VLOOKUP(AV44,OFERTA_0,3,FALSE),AX44),1,0),0)</f>
        <v>0</v>
      </c>
      <c r="BE44" s="168">
        <f t="shared" ref="BE44:BE54" si="388">IFERROR(IF(EXACT(VLOOKUP(AV44,OFERTA_0,4,FALSE),AY44),1,0),0)</f>
        <v>0</v>
      </c>
      <c r="BF44" s="168">
        <f t="shared" ref="BF44:BF54" si="389">IFERROR(IF(AZ44&lt;=0,0,1),0)</f>
        <v>0</v>
      </c>
      <c r="BG44" s="168">
        <v>1</v>
      </c>
      <c r="BH44" s="168">
        <f t="shared" ref="BH44:BH54" si="390">PRODUCT(BB44:BG44)</f>
        <v>0</v>
      </c>
      <c r="BI44" s="161">
        <f t="shared" si="356"/>
        <v>0</v>
      </c>
      <c r="BJ44" s="162">
        <f t="shared" si="347"/>
        <v>0</v>
      </c>
      <c r="BK44" s="151"/>
      <c r="BL44" s="151"/>
      <c r="BM44" s="388"/>
      <c r="BN44" s="389"/>
      <c r="BO44" s="390"/>
      <c r="BP44" s="396"/>
      <c r="BQ44" s="392"/>
      <c r="BR44" s="393"/>
      <c r="BS44" s="395"/>
      <c r="BT44" s="160">
        <f t="shared" ref="BT44:BT54" si="391">IFERROR(IF(EXACT(VLOOKUP(BN44,OFERTA_0,1,FALSE),BN44),1,0),0)</f>
        <v>0</v>
      </c>
      <c r="BU44" s="168">
        <f t="shared" ref="BU44:BU54" si="392">IFERROR(IF(EXACT(VLOOKUP(BN44,OFERTA_0,2,FALSE),BO44),1,0),0)</f>
        <v>0</v>
      </c>
      <c r="BV44" s="168">
        <f t="shared" ref="BV44:BV54" si="393">IFERROR(IF(EXACT(VLOOKUP(BN44,OFERTA_0,3,FALSE),BP44),1,0),0)</f>
        <v>0</v>
      </c>
      <c r="BW44" s="168">
        <f t="shared" ref="BW44:BW54" si="394">IFERROR(IF(EXACT(VLOOKUP(BN44,OFERTA_0,4,FALSE),BQ44),1,0),0)</f>
        <v>0</v>
      </c>
      <c r="BX44" s="168">
        <f t="shared" ref="BX44:BX54" si="395">IFERROR(IF(BR44&lt;=0,0,1),0)</f>
        <v>0</v>
      </c>
      <c r="BY44" s="168">
        <v>1</v>
      </c>
      <c r="BZ44" s="168">
        <f t="shared" ref="BZ44:BZ54" si="396">PRODUCT(BT44:BY44)</f>
        <v>0</v>
      </c>
      <c r="CA44" s="161">
        <f t="shared" si="358"/>
        <v>0</v>
      </c>
      <c r="CB44" s="162">
        <f t="shared" si="350"/>
        <v>0</v>
      </c>
      <c r="CC44" s="151"/>
      <c r="CD44" s="151"/>
      <c r="CE44" s="388"/>
      <c r="CF44" s="389"/>
      <c r="CG44" s="390"/>
      <c r="CH44" s="396"/>
      <c r="CI44" s="392"/>
      <c r="CJ44" s="393"/>
      <c r="CK44" s="431"/>
      <c r="CL44" s="269">
        <f t="shared" si="0"/>
        <v>0</v>
      </c>
      <c r="CM44" s="269">
        <f t="shared" si="1"/>
        <v>0</v>
      </c>
      <c r="CN44" s="269">
        <f t="shared" si="2"/>
        <v>0</v>
      </c>
      <c r="CO44" s="269">
        <f t="shared" si="3"/>
        <v>0</v>
      </c>
      <c r="CP44" s="160">
        <f t="shared" si="359"/>
        <v>0</v>
      </c>
      <c r="CQ44" s="160">
        <f t="shared" si="360"/>
        <v>0</v>
      </c>
      <c r="CR44" s="160">
        <f t="shared" si="361"/>
        <v>0</v>
      </c>
      <c r="CS44" s="161">
        <f t="shared" si="362"/>
        <v>0</v>
      </c>
      <c r="CT44" s="162">
        <f t="shared" si="363"/>
        <v>0</v>
      </c>
      <c r="CU44" s="151"/>
      <c r="CV44" s="151"/>
      <c r="CW44" s="388"/>
      <c r="CX44" s="389"/>
      <c r="CY44" s="390"/>
      <c r="CZ44" s="396"/>
      <c r="DA44" s="392"/>
      <c r="DB44" s="393"/>
      <c r="DC44" s="407"/>
      <c r="DD44" s="269">
        <f t="shared" si="4"/>
        <v>0</v>
      </c>
      <c r="DE44" s="269">
        <f t="shared" si="5"/>
        <v>0</v>
      </c>
      <c r="DF44" s="269">
        <f t="shared" si="6"/>
        <v>0</v>
      </c>
      <c r="DG44" s="269">
        <f t="shared" si="7"/>
        <v>0</v>
      </c>
      <c r="DH44" s="160">
        <f t="shared" si="364"/>
        <v>0</v>
      </c>
      <c r="DI44" s="160">
        <f t="shared" si="365"/>
        <v>0</v>
      </c>
      <c r="DJ44" s="160">
        <f t="shared" si="366"/>
        <v>0</v>
      </c>
      <c r="DK44" s="161">
        <f t="shared" si="367"/>
        <v>0</v>
      </c>
      <c r="DL44" s="162">
        <f t="shared" si="368"/>
        <v>0</v>
      </c>
      <c r="DM44" s="151"/>
      <c r="DN44" s="151"/>
      <c r="DO44" s="388"/>
      <c r="DP44" s="389"/>
      <c r="DQ44" s="390"/>
      <c r="DR44" s="396"/>
      <c r="DS44" s="392"/>
      <c r="DT44" s="393"/>
      <c r="DU44" s="407"/>
      <c r="DV44" s="269">
        <f t="shared" si="8"/>
        <v>0</v>
      </c>
      <c r="DW44" s="269">
        <f t="shared" si="9"/>
        <v>0</v>
      </c>
      <c r="DX44" s="269">
        <f t="shared" si="10"/>
        <v>0</v>
      </c>
      <c r="DY44" s="269">
        <f t="shared" si="11"/>
        <v>0</v>
      </c>
      <c r="DZ44" s="160">
        <f t="shared" si="369"/>
        <v>0</v>
      </c>
      <c r="EA44" s="160">
        <f t="shared" si="370"/>
        <v>0</v>
      </c>
      <c r="EB44" s="160">
        <f t="shared" si="371"/>
        <v>0</v>
      </c>
      <c r="EC44" s="161">
        <f t="shared" si="372"/>
        <v>0</v>
      </c>
      <c r="ED44" s="162">
        <f t="shared" si="373"/>
        <v>0</v>
      </c>
      <c r="EE44" s="151"/>
      <c r="EF44" s="151"/>
      <c r="EG44" s="388"/>
      <c r="EH44" s="389"/>
      <c r="EI44" s="390"/>
      <c r="EJ44" s="396"/>
      <c r="EK44" s="392"/>
      <c r="EL44" s="393"/>
      <c r="EM44" s="407"/>
      <c r="EN44" s="269">
        <f t="shared" si="12"/>
        <v>0</v>
      </c>
      <c r="EO44" s="269">
        <f t="shared" si="13"/>
        <v>0</v>
      </c>
      <c r="EP44" s="269">
        <f t="shared" si="14"/>
        <v>0</v>
      </c>
      <c r="EQ44" s="269">
        <f t="shared" si="15"/>
        <v>0</v>
      </c>
      <c r="ER44" s="160">
        <f t="shared" si="374"/>
        <v>0</v>
      </c>
      <c r="ES44" s="160">
        <f t="shared" si="375"/>
        <v>0</v>
      </c>
      <c r="ET44" s="160">
        <f t="shared" si="376"/>
        <v>0</v>
      </c>
      <c r="EU44" s="161">
        <f t="shared" si="377"/>
        <v>0</v>
      </c>
      <c r="EV44" s="162">
        <f t="shared" si="378"/>
        <v>0</v>
      </c>
      <c r="EW44" s="151"/>
      <c r="EX44" s="151"/>
      <c r="EY44" s="272"/>
      <c r="EZ44" s="276"/>
      <c r="FA44" s="278"/>
      <c r="FB44" s="274"/>
      <c r="FC44" s="264"/>
      <c r="FD44" s="280"/>
      <c r="FE44" s="263"/>
      <c r="FF44" s="269">
        <f t="shared" ref="FF44:FF53" si="397">IFERROR(IF(EXACT(VLOOKUP(EZ44,OFERTA_0,1,FALSE),EZ44),1,0),0)</f>
        <v>0</v>
      </c>
      <c r="FG44" s="168">
        <f>IFERROR(IF(EXACT(VLOOKUP(EZ44,OFERTA_0,2,FALSE),FA44),1,0),0)</f>
        <v>0</v>
      </c>
      <c r="FH44" s="168">
        <f t="shared" ref="FH44:FH53" si="398">IFERROR(IF(EXACT(VLOOKUP(EZ44,OFERTA_0,3,FALSE),FB44),1,0),0)</f>
        <v>0</v>
      </c>
      <c r="FI44" s="168">
        <f t="shared" ref="FI44:FI53" si="399">IFERROR(IF(EXACT(VLOOKUP(EZ44,OFERTA_0,4,FALSE),FC44),1,0),0)</f>
        <v>0</v>
      </c>
      <c r="FJ44" s="168">
        <f t="shared" ref="FJ44:FK44" si="400">IFERROR(IF(FD44&lt;=0,0,1),0)</f>
        <v>0</v>
      </c>
      <c r="FK44" s="168">
        <f t="shared" si="400"/>
        <v>0</v>
      </c>
      <c r="FL44" s="168">
        <f t="shared" ref="FL44:FL53" si="401">PRODUCT(FF44:FK44)</f>
        <v>0</v>
      </c>
      <c r="FM44" s="161">
        <f t="shared" si="18"/>
        <v>0</v>
      </c>
      <c r="FN44" s="162">
        <f t="shared" si="19"/>
        <v>0</v>
      </c>
      <c r="FO44" s="151"/>
      <c r="FP44" s="151"/>
      <c r="FQ44" s="346"/>
      <c r="FR44" s="281"/>
      <c r="FS44" s="278"/>
      <c r="FT44" s="286"/>
      <c r="FU44" s="289"/>
      <c r="FV44" s="288"/>
      <c r="FW44" s="288"/>
      <c r="FX44" s="269">
        <f t="shared" ref="FX44:FX53" si="402">IFERROR(IF(EXACT(VLOOKUP(FR44,OFERTA_0,1,FALSE),FR44),1,0),0)</f>
        <v>0</v>
      </c>
      <c r="FY44" s="168">
        <f>IFERROR(IF(EXACT(VLOOKUP(FR44,OFERTA_0,2,FALSE),FS44),1,0),0)</f>
        <v>0</v>
      </c>
      <c r="FZ44" s="168">
        <f t="shared" ref="FZ44:FZ53" si="403">IFERROR(IF(EXACT(VLOOKUP(FR44,OFERTA_0,3,FALSE),FT44),1,0),0)</f>
        <v>0</v>
      </c>
      <c r="GA44" s="168">
        <f t="shared" ref="GA44:GA53" si="404">IFERROR(IF(EXACT(VLOOKUP(FR44,OFERTA_0,4,FALSE),FU44),1,0),0)</f>
        <v>0</v>
      </c>
      <c r="GB44" s="168">
        <f t="shared" ref="GB44:GC44" si="405">IFERROR(IF(FV44&lt;=0,0,1),0)</f>
        <v>0</v>
      </c>
      <c r="GC44" s="168">
        <f t="shared" si="405"/>
        <v>0</v>
      </c>
      <c r="GD44" s="168">
        <f t="shared" ref="GD44:GD53" si="406">PRODUCT(FX44:GC44)</f>
        <v>0</v>
      </c>
      <c r="GE44" s="161">
        <f t="shared" si="22"/>
        <v>0</v>
      </c>
      <c r="GF44" s="162">
        <f t="shared" si="23"/>
        <v>0</v>
      </c>
      <c r="GG44" s="151"/>
      <c r="GH44" s="151"/>
      <c r="GI44" s="292"/>
      <c r="GJ44" s="300"/>
      <c r="GK44" s="295"/>
      <c r="GL44" s="296"/>
      <c r="GM44" s="299"/>
      <c r="GN44" s="298"/>
      <c r="GO44" s="298"/>
      <c r="GP44" s="269">
        <f t="shared" ref="GP44:GP53" si="407">IFERROR(IF(EXACT(VLOOKUP(GJ44,OFERTA_0,1,FALSE),GJ44),1,0),0)</f>
        <v>0</v>
      </c>
      <c r="GQ44" s="168">
        <f>IFERROR(IF(EXACT(VLOOKUP(GJ44,OFERTA_0,2,FALSE),GK44),1,0),0)</f>
        <v>0</v>
      </c>
      <c r="GR44" s="168">
        <f t="shared" ref="GR44:GR53" si="408">IFERROR(IF(EXACT(VLOOKUP(GJ44,OFERTA_0,3,FALSE),GL44),1,0),0)</f>
        <v>0</v>
      </c>
      <c r="GS44" s="168">
        <f t="shared" ref="GS44:GS53" si="409">IFERROR(IF(EXACT(VLOOKUP(GJ44,OFERTA_0,4,FALSE),GM44),1,0),0)</f>
        <v>0</v>
      </c>
      <c r="GT44" s="168">
        <f t="shared" ref="GT44:GU44" si="410">IFERROR(IF(GN44&lt;=0,0,1),0)</f>
        <v>0</v>
      </c>
      <c r="GU44" s="168">
        <f t="shared" si="410"/>
        <v>0</v>
      </c>
      <c r="GV44" s="168">
        <f t="shared" ref="GV44:GV53" si="411">PRODUCT(GP44:GU44)</f>
        <v>0</v>
      </c>
      <c r="GW44" s="161">
        <f t="shared" si="26"/>
        <v>0</v>
      </c>
      <c r="GX44" s="162">
        <f t="shared" si="27"/>
        <v>0</v>
      </c>
    </row>
    <row r="45" spans="1:206" ht="16" hidden="1">
      <c r="A45" s="151">
        <v>36</v>
      </c>
      <c r="B45" s="388"/>
      <c r="C45" s="389"/>
      <c r="D45" s="390"/>
      <c r="E45" s="391"/>
      <c r="F45" s="392"/>
      <c r="G45" s="393"/>
      <c r="H45" s="395"/>
      <c r="I45" s="159"/>
      <c r="J45" s="151"/>
      <c r="K45" s="388"/>
      <c r="L45" s="389"/>
      <c r="M45" s="390"/>
      <c r="N45" s="391"/>
      <c r="O45" s="392"/>
      <c r="P45" s="393"/>
      <c r="Q45" s="395"/>
      <c r="R45" s="582"/>
      <c r="S45" s="582"/>
      <c r="T45" s="582"/>
      <c r="U45" s="582"/>
      <c r="V45" s="582"/>
      <c r="W45" s="582"/>
      <c r="X45" s="582"/>
      <c r="Y45" s="583"/>
      <c r="Z45" s="584"/>
      <c r="AA45" s="159"/>
      <c r="AB45" s="159"/>
      <c r="AC45" s="388"/>
      <c r="AD45" s="389"/>
      <c r="AE45" s="390"/>
      <c r="AF45" s="391"/>
      <c r="AG45" s="392"/>
      <c r="AH45" s="393"/>
      <c r="AI45" s="395"/>
      <c r="AJ45" s="160">
        <f t="shared" si="75"/>
        <v>0</v>
      </c>
      <c r="AK45" s="160">
        <f t="shared" si="76"/>
        <v>0</v>
      </c>
      <c r="AL45" s="160">
        <f t="shared" si="77"/>
        <v>0</v>
      </c>
      <c r="AM45" s="160">
        <f t="shared" si="78"/>
        <v>0</v>
      </c>
      <c r="AN45" s="160">
        <f t="shared" si="79"/>
        <v>0</v>
      </c>
      <c r="AO45" s="160">
        <f t="shared" si="80"/>
        <v>0</v>
      </c>
      <c r="AP45" s="160">
        <f t="shared" si="81"/>
        <v>0</v>
      </c>
      <c r="AQ45" s="161">
        <f t="shared" si="354"/>
        <v>0</v>
      </c>
      <c r="AR45" s="162">
        <f t="shared" si="344"/>
        <v>0</v>
      </c>
      <c r="AS45" s="151"/>
      <c r="AT45" s="151"/>
      <c r="AU45" s="388"/>
      <c r="AV45" s="389"/>
      <c r="AW45" s="390"/>
      <c r="AX45" s="391"/>
      <c r="AY45" s="392"/>
      <c r="AZ45" s="393"/>
      <c r="BA45" s="395"/>
      <c r="BB45" s="160">
        <f t="shared" si="385"/>
        <v>0</v>
      </c>
      <c r="BC45" s="168">
        <f t="shared" si="386"/>
        <v>0</v>
      </c>
      <c r="BD45" s="168">
        <f t="shared" si="387"/>
        <v>0</v>
      </c>
      <c r="BE45" s="168">
        <f t="shared" si="388"/>
        <v>0</v>
      </c>
      <c r="BF45" s="168">
        <f t="shared" si="389"/>
        <v>0</v>
      </c>
      <c r="BG45" s="168">
        <v>1</v>
      </c>
      <c r="BH45" s="168">
        <f t="shared" si="390"/>
        <v>0</v>
      </c>
      <c r="BI45" s="161">
        <f t="shared" si="356"/>
        <v>0</v>
      </c>
      <c r="BJ45" s="162">
        <f t="shared" si="347"/>
        <v>0</v>
      </c>
      <c r="BK45" s="151"/>
      <c r="BL45" s="151"/>
      <c r="BM45" s="388"/>
      <c r="BN45" s="389"/>
      <c r="BO45" s="390"/>
      <c r="BP45" s="391"/>
      <c r="BQ45" s="392"/>
      <c r="BR45" s="393"/>
      <c r="BS45" s="395"/>
      <c r="BT45" s="160">
        <f t="shared" si="391"/>
        <v>0</v>
      </c>
      <c r="BU45" s="168">
        <f t="shared" si="392"/>
        <v>0</v>
      </c>
      <c r="BV45" s="168">
        <f t="shared" si="393"/>
        <v>0</v>
      </c>
      <c r="BW45" s="168">
        <f t="shared" si="394"/>
        <v>0</v>
      </c>
      <c r="BX45" s="168">
        <f t="shared" si="395"/>
        <v>0</v>
      </c>
      <c r="BY45" s="168">
        <v>1</v>
      </c>
      <c r="BZ45" s="168">
        <f t="shared" si="396"/>
        <v>0</v>
      </c>
      <c r="CA45" s="161">
        <f t="shared" si="358"/>
        <v>0</v>
      </c>
      <c r="CB45" s="162">
        <f t="shared" si="350"/>
        <v>0</v>
      </c>
      <c r="CC45" s="151"/>
      <c r="CD45" s="151"/>
      <c r="CE45" s="388"/>
      <c r="CF45" s="389"/>
      <c r="CG45" s="390"/>
      <c r="CH45" s="391"/>
      <c r="CI45" s="392"/>
      <c r="CJ45" s="393"/>
      <c r="CK45" s="431"/>
      <c r="CL45" s="269">
        <f t="shared" si="0"/>
        <v>0</v>
      </c>
      <c r="CM45" s="269">
        <f t="shared" si="1"/>
        <v>0</v>
      </c>
      <c r="CN45" s="269">
        <f t="shared" si="2"/>
        <v>0</v>
      </c>
      <c r="CO45" s="269">
        <f t="shared" si="3"/>
        <v>0</v>
      </c>
      <c r="CP45" s="160">
        <f t="shared" si="359"/>
        <v>0</v>
      </c>
      <c r="CQ45" s="160">
        <f t="shared" si="360"/>
        <v>0</v>
      </c>
      <c r="CR45" s="160">
        <f t="shared" si="361"/>
        <v>0</v>
      </c>
      <c r="CS45" s="161">
        <f t="shared" si="362"/>
        <v>0</v>
      </c>
      <c r="CT45" s="162">
        <f t="shared" si="363"/>
        <v>0</v>
      </c>
      <c r="CU45" s="151"/>
      <c r="CV45" s="151"/>
      <c r="CW45" s="388"/>
      <c r="CX45" s="389"/>
      <c r="CY45" s="390"/>
      <c r="CZ45" s="391"/>
      <c r="DA45" s="392"/>
      <c r="DB45" s="393"/>
      <c r="DC45" s="407"/>
      <c r="DD45" s="269">
        <f t="shared" si="4"/>
        <v>0</v>
      </c>
      <c r="DE45" s="269">
        <f t="shared" si="5"/>
        <v>0</v>
      </c>
      <c r="DF45" s="269">
        <f t="shared" si="6"/>
        <v>0</v>
      </c>
      <c r="DG45" s="269">
        <f t="shared" si="7"/>
        <v>0</v>
      </c>
      <c r="DH45" s="160">
        <f t="shared" si="364"/>
        <v>0</v>
      </c>
      <c r="DI45" s="160">
        <f t="shared" si="365"/>
        <v>0</v>
      </c>
      <c r="DJ45" s="160">
        <f t="shared" si="366"/>
        <v>0</v>
      </c>
      <c r="DK45" s="161">
        <f t="shared" si="367"/>
        <v>0</v>
      </c>
      <c r="DL45" s="162">
        <f t="shared" si="368"/>
        <v>0</v>
      </c>
      <c r="DM45" s="151"/>
      <c r="DN45" s="151"/>
      <c r="DO45" s="388"/>
      <c r="DP45" s="389"/>
      <c r="DQ45" s="390"/>
      <c r="DR45" s="391"/>
      <c r="DS45" s="392"/>
      <c r="DT45" s="393"/>
      <c r="DU45" s="407"/>
      <c r="DV45" s="269">
        <f t="shared" si="8"/>
        <v>0</v>
      </c>
      <c r="DW45" s="269">
        <f t="shared" si="9"/>
        <v>0</v>
      </c>
      <c r="DX45" s="269">
        <f t="shared" si="10"/>
        <v>0</v>
      </c>
      <c r="DY45" s="269">
        <f t="shared" si="11"/>
        <v>0</v>
      </c>
      <c r="DZ45" s="160">
        <f t="shared" si="369"/>
        <v>0</v>
      </c>
      <c r="EA45" s="160">
        <f t="shared" si="370"/>
        <v>0</v>
      </c>
      <c r="EB45" s="160">
        <f t="shared" si="371"/>
        <v>0</v>
      </c>
      <c r="EC45" s="161">
        <f t="shared" si="372"/>
        <v>0</v>
      </c>
      <c r="ED45" s="162">
        <f t="shared" si="373"/>
        <v>0</v>
      </c>
      <c r="EE45" s="151"/>
      <c r="EF45" s="151"/>
      <c r="EG45" s="388"/>
      <c r="EH45" s="389"/>
      <c r="EI45" s="390"/>
      <c r="EJ45" s="391"/>
      <c r="EK45" s="392"/>
      <c r="EL45" s="393"/>
      <c r="EM45" s="407"/>
      <c r="EN45" s="269">
        <f t="shared" si="12"/>
        <v>0</v>
      </c>
      <c r="EO45" s="269">
        <f t="shared" si="13"/>
        <v>0</v>
      </c>
      <c r="EP45" s="269">
        <f t="shared" si="14"/>
        <v>0</v>
      </c>
      <c r="EQ45" s="269">
        <f t="shared" si="15"/>
        <v>0</v>
      </c>
      <c r="ER45" s="160">
        <f t="shared" si="374"/>
        <v>0</v>
      </c>
      <c r="ES45" s="160">
        <f t="shared" si="375"/>
        <v>0</v>
      </c>
      <c r="ET45" s="160">
        <f t="shared" si="376"/>
        <v>0</v>
      </c>
      <c r="EU45" s="161">
        <f t="shared" si="377"/>
        <v>0</v>
      </c>
      <c r="EV45" s="162">
        <f t="shared" si="378"/>
        <v>0</v>
      </c>
      <c r="EW45" s="151"/>
      <c r="EX45" s="151"/>
      <c r="EY45" s="272"/>
      <c r="EZ45" s="276"/>
      <c r="FA45" s="278"/>
      <c r="FB45" s="274"/>
      <c r="FC45" s="264"/>
      <c r="FD45" s="280"/>
      <c r="FE45" s="263"/>
      <c r="FF45" s="269">
        <f t="shared" si="397"/>
        <v>0</v>
      </c>
      <c r="FG45" s="168">
        <f>IFERROR(IF(EXACT(VLOOKUP(EZ45,OFERTA_0,2,FALSE),FA45),1,0),0)</f>
        <v>0</v>
      </c>
      <c r="FH45" s="168">
        <f t="shared" si="398"/>
        <v>0</v>
      </c>
      <c r="FI45" s="168">
        <f t="shared" si="399"/>
        <v>0</v>
      </c>
      <c r="FJ45" s="168">
        <f t="shared" ref="FJ45:FK45" si="412">IFERROR(IF(FD45&lt;=0,0,1),0)</f>
        <v>0</v>
      </c>
      <c r="FK45" s="168">
        <f t="shared" si="412"/>
        <v>0</v>
      </c>
      <c r="FL45" s="168">
        <f t="shared" si="401"/>
        <v>0</v>
      </c>
      <c r="FM45" s="161">
        <f t="shared" si="18"/>
        <v>0</v>
      </c>
      <c r="FN45" s="162">
        <f t="shared" si="19"/>
        <v>0</v>
      </c>
      <c r="FO45" s="151"/>
      <c r="FP45" s="151"/>
      <c r="FQ45" s="346"/>
      <c r="FR45" s="281"/>
      <c r="FS45" s="278"/>
      <c r="FT45" s="286"/>
      <c r="FU45" s="289"/>
      <c r="FV45" s="288"/>
      <c r="FW45" s="288"/>
      <c r="FX45" s="269">
        <f t="shared" si="402"/>
        <v>0</v>
      </c>
      <c r="FY45" s="168">
        <f>IFERROR(IF(EXACT(VLOOKUP(FR45,OFERTA_0,2,FALSE),FS45),1,0),0)</f>
        <v>0</v>
      </c>
      <c r="FZ45" s="168">
        <f t="shared" si="403"/>
        <v>0</v>
      </c>
      <c r="GA45" s="168">
        <f t="shared" si="404"/>
        <v>0</v>
      </c>
      <c r="GB45" s="168">
        <f t="shared" ref="GB45:GC45" si="413">IFERROR(IF(FV45&lt;=0,0,1),0)</f>
        <v>0</v>
      </c>
      <c r="GC45" s="168">
        <f t="shared" si="413"/>
        <v>0</v>
      </c>
      <c r="GD45" s="168">
        <f t="shared" si="406"/>
        <v>0</v>
      </c>
      <c r="GE45" s="161">
        <f t="shared" si="22"/>
        <v>0</v>
      </c>
      <c r="GF45" s="162">
        <f t="shared" si="23"/>
        <v>0</v>
      </c>
      <c r="GG45" s="151"/>
      <c r="GH45" s="151"/>
      <c r="GI45" s="292"/>
      <c r="GJ45" s="300"/>
      <c r="GK45" s="295"/>
      <c r="GL45" s="296"/>
      <c r="GM45" s="299"/>
      <c r="GN45" s="298"/>
      <c r="GO45" s="298"/>
      <c r="GP45" s="269">
        <f t="shared" si="407"/>
        <v>0</v>
      </c>
      <c r="GQ45" s="168">
        <f>IFERROR(IF(EXACT(VLOOKUP(GJ45,OFERTA_0,2,FALSE),GK45),1,0),0)</f>
        <v>0</v>
      </c>
      <c r="GR45" s="168">
        <f t="shared" si="408"/>
        <v>0</v>
      </c>
      <c r="GS45" s="168">
        <f t="shared" si="409"/>
        <v>0</v>
      </c>
      <c r="GT45" s="168">
        <f t="shared" ref="GT45:GU45" si="414">IFERROR(IF(GN45&lt;=0,0,1),0)</f>
        <v>0</v>
      </c>
      <c r="GU45" s="168">
        <f t="shared" si="414"/>
        <v>0</v>
      </c>
      <c r="GV45" s="168">
        <f t="shared" si="411"/>
        <v>0</v>
      </c>
      <c r="GW45" s="161">
        <f t="shared" si="26"/>
        <v>0</v>
      </c>
      <c r="GX45" s="162">
        <f t="shared" si="27"/>
        <v>0</v>
      </c>
    </row>
    <row r="46" spans="1:206" ht="16" hidden="1">
      <c r="A46" s="151">
        <v>37</v>
      </c>
      <c r="B46" s="382"/>
      <c r="C46" s="383"/>
      <c r="D46" s="384"/>
      <c r="E46" s="385"/>
      <c r="F46" s="386"/>
      <c r="G46" s="387"/>
      <c r="H46" s="387"/>
      <c r="I46" s="159"/>
      <c r="J46" s="151"/>
      <c r="K46" s="382"/>
      <c r="L46" s="383"/>
      <c r="M46" s="384"/>
      <c r="N46" s="385"/>
      <c r="O46" s="386"/>
      <c r="P46" s="387"/>
      <c r="Q46" s="387"/>
      <c r="R46" s="582"/>
      <c r="S46" s="582"/>
      <c r="T46" s="582"/>
      <c r="U46" s="582"/>
      <c r="V46" s="582"/>
      <c r="W46" s="582"/>
      <c r="X46" s="582"/>
      <c r="Y46" s="583"/>
      <c r="Z46" s="584"/>
      <c r="AA46" s="159"/>
      <c r="AB46" s="159"/>
      <c r="AC46" s="382"/>
      <c r="AD46" s="383"/>
      <c r="AE46" s="384"/>
      <c r="AF46" s="385"/>
      <c r="AG46" s="386"/>
      <c r="AH46" s="387"/>
      <c r="AI46" s="387"/>
      <c r="AJ46" s="160">
        <f t="shared" si="75"/>
        <v>0</v>
      </c>
      <c r="AK46" s="160">
        <f t="shared" si="76"/>
        <v>0</v>
      </c>
      <c r="AL46" s="160">
        <f t="shared" si="77"/>
        <v>0</v>
      </c>
      <c r="AM46" s="160">
        <f t="shared" si="78"/>
        <v>0</v>
      </c>
      <c r="AN46" s="160">
        <f t="shared" si="79"/>
        <v>0</v>
      </c>
      <c r="AO46" s="160">
        <f t="shared" si="80"/>
        <v>0</v>
      </c>
      <c r="AP46" s="160">
        <f t="shared" si="81"/>
        <v>0</v>
      </c>
      <c r="AQ46" s="161">
        <f t="shared" si="354"/>
        <v>0</v>
      </c>
      <c r="AR46" s="162">
        <f t="shared" si="344"/>
        <v>0</v>
      </c>
      <c r="AS46" s="151"/>
      <c r="AT46" s="151"/>
      <c r="AU46" s="382"/>
      <c r="AV46" s="383"/>
      <c r="AW46" s="384"/>
      <c r="AX46" s="385"/>
      <c r="AY46" s="386"/>
      <c r="AZ46" s="387"/>
      <c r="BA46" s="387"/>
      <c r="BB46" s="160">
        <f t="shared" si="385"/>
        <v>0</v>
      </c>
      <c r="BC46" s="168">
        <f t="shared" si="386"/>
        <v>0</v>
      </c>
      <c r="BD46" s="168">
        <f t="shared" si="387"/>
        <v>0</v>
      </c>
      <c r="BE46" s="168">
        <f t="shared" si="388"/>
        <v>0</v>
      </c>
      <c r="BF46" s="168">
        <f t="shared" si="389"/>
        <v>0</v>
      </c>
      <c r="BG46" s="168">
        <v>1</v>
      </c>
      <c r="BH46" s="168">
        <f t="shared" si="390"/>
        <v>0</v>
      </c>
      <c r="BI46" s="161">
        <f t="shared" si="356"/>
        <v>0</v>
      </c>
      <c r="BJ46" s="162">
        <f t="shared" si="347"/>
        <v>0</v>
      </c>
      <c r="BK46" s="151"/>
      <c r="BL46" s="151"/>
      <c r="BM46" s="382"/>
      <c r="BN46" s="383"/>
      <c r="BO46" s="384"/>
      <c r="BP46" s="385"/>
      <c r="BQ46" s="386"/>
      <c r="BR46" s="387"/>
      <c r="BS46" s="387"/>
      <c r="BT46" s="160">
        <f t="shared" si="391"/>
        <v>0</v>
      </c>
      <c r="BU46" s="168">
        <f t="shared" si="392"/>
        <v>0</v>
      </c>
      <c r="BV46" s="168">
        <f t="shared" si="393"/>
        <v>0</v>
      </c>
      <c r="BW46" s="168">
        <f t="shared" si="394"/>
        <v>0</v>
      </c>
      <c r="BX46" s="168">
        <f t="shared" si="395"/>
        <v>0</v>
      </c>
      <c r="BY46" s="168">
        <v>1</v>
      </c>
      <c r="BZ46" s="168">
        <f t="shared" si="396"/>
        <v>0</v>
      </c>
      <c r="CA46" s="161">
        <f t="shared" si="358"/>
        <v>0</v>
      </c>
      <c r="CB46" s="162">
        <f t="shared" si="350"/>
        <v>0</v>
      </c>
      <c r="CC46" s="151"/>
      <c r="CD46" s="151"/>
      <c r="CE46" s="416"/>
      <c r="CF46" s="417"/>
      <c r="CG46" s="384"/>
      <c r="CH46" s="385"/>
      <c r="CI46" s="386"/>
      <c r="CJ46" s="387"/>
      <c r="CK46" s="418"/>
      <c r="CL46" s="269">
        <f t="shared" si="0"/>
        <v>0</v>
      </c>
      <c r="CM46" s="269">
        <f t="shared" si="1"/>
        <v>0</v>
      </c>
      <c r="CN46" s="269">
        <f t="shared" si="2"/>
        <v>0</v>
      </c>
      <c r="CO46" s="269">
        <f t="shared" si="3"/>
        <v>0</v>
      </c>
      <c r="CP46" s="168"/>
      <c r="CQ46" s="160">
        <f>IFERROR(IF(CK46&lt;=0,0,1),0)</f>
        <v>0</v>
      </c>
      <c r="CR46" s="160">
        <f>PRODUCT(CL46:CO46)</f>
        <v>0</v>
      </c>
      <c r="CS46" s="161">
        <f>ROUND(CK46,0)</f>
        <v>0</v>
      </c>
      <c r="CT46" s="162">
        <f>CK46-CS46</f>
        <v>0</v>
      </c>
      <c r="CU46" s="151"/>
      <c r="CV46" s="151"/>
      <c r="CW46" s="382"/>
      <c r="CX46" s="383"/>
      <c r="CY46" s="384"/>
      <c r="CZ46" s="385"/>
      <c r="DA46" s="386"/>
      <c r="DB46" s="387"/>
      <c r="DC46" s="387"/>
      <c r="DD46" s="269">
        <f t="shared" si="4"/>
        <v>0</v>
      </c>
      <c r="DE46" s="269">
        <f t="shared" si="5"/>
        <v>0</v>
      </c>
      <c r="DF46" s="269">
        <f t="shared" si="6"/>
        <v>0</v>
      </c>
      <c r="DG46" s="269">
        <f t="shared" si="7"/>
        <v>0</v>
      </c>
      <c r="DH46" s="168"/>
      <c r="DI46" s="160">
        <f>IFERROR(IF(DC46&lt;=0,0,1),0)</f>
        <v>0</v>
      </c>
      <c r="DJ46" s="160">
        <f>PRODUCT(DD46:DG46)</f>
        <v>0</v>
      </c>
      <c r="DK46" s="161">
        <f>ROUND(DC46,0)</f>
        <v>0</v>
      </c>
      <c r="DL46" s="162">
        <f>DC46-DK46</f>
        <v>0</v>
      </c>
      <c r="DM46" s="151"/>
      <c r="DN46" s="151"/>
      <c r="DO46" s="382"/>
      <c r="DP46" s="383"/>
      <c r="DQ46" s="384"/>
      <c r="DR46" s="385"/>
      <c r="DS46" s="386"/>
      <c r="DT46" s="387"/>
      <c r="DU46" s="387"/>
      <c r="DV46" s="269">
        <f t="shared" si="8"/>
        <v>0</v>
      </c>
      <c r="DW46" s="269">
        <f t="shared" si="9"/>
        <v>0</v>
      </c>
      <c r="DX46" s="269">
        <f t="shared" si="10"/>
        <v>0</v>
      </c>
      <c r="DY46" s="269">
        <f t="shared" si="11"/>
        <v>0</v>
      </c>
      <c r="DZ46" s="168"/>
      <c r="EA46" s="160">
        <f>IFERROR(IF(DU46&lt;=0,0,1),0)</f>
        <v>0</v>
      </c>
      <c r="EB46" s="160">
        <f>PRODUCT(DV46:DY46)</f>
        <v>0</v>
      </c>
      <c r="EC46" s="161">
        <f>ROUND(DU46,0)</f>
        <v>0</v>
      </c>
      <c r="ED46" s="162">
        <f>DU46-EC46</f>
        <v>0</v>
      </c>
      <c r="EE46" s="151"/>
      <c r="EF46" s="151"/>
      <c r="EG46" s="382"/>
      <c r="EH46" s="383"/>
      <c r="EI46" s="384"/>
      <c r="EJ46" s="385"/>
      <c r="EK46" s="386"/>
      <c r="EL46" s="387"/>
      <c r="EM46" s="387"/>
      <c r="EN46" s="269">
        <f t="shared" si="12"/>
        <v>0</v>
      </c>
      <c r="EO46" s="269">
        <f t="shared" si="13"/>
        <v>0</v>
      </c>
      <c r="EP46" s="269">
        <f t="shared" si="14"/>
        <v>0</v>
      </c>
      <c r="EQ46" s="269">
        <f t="shared" si="15"/>
        <v>0</v>
      </c>
      <c r="ER46" s="168"/>
      <c r="ES46" s="160">
        <f>IFERROR(IF(EM46&lt;=0,0,1),0)</f>
        <v>0</v>
      </c>
      <c r="ET46" s="160">
        <f>PRODUCT(EN46:EQ46)</f>
        <v>0</v>
      </c>
      <c r="EU46" s="161">
        <f>ROUND(EM46,0)</f>
        <v>0</v>
      </c>
      <c r="EV46" s="162">
        <f>EM46-EU46</f>
        <v>0</v>
      </c>
      <c r="EW46" s="151"/>
      <c r="EX46" s="151"/>
      <c r="EY46" s="272"/>
      <c r="EZ46" s="276"/>
      <c r="FA46" s="278"/>
      <c r="FB46" s="274"/>
      <c r="FC46" s="264"/>
      <c r="FD46" s="280"/>
      <c r="FE46" s="263"/>
      <c r="FF46" s="269">
        <f t="shared" si="397"/>
        <v>0</v>
      </c>
      <c r="FG46" s="168">
        <f>IFERROR(IF(EXACT(VLOOKUP(EZ46,OFERTA_0,2,FALSE),FA46),1,0),0)</f>
        <v>0</v>
      </c>
      <c r="FH46" s="168">
        <f t="shared" si="398"/>
        <v>0</v>
      </c>
      <c r="FI46" s="168">
        <f t="shared" si="399"/>
        <v>0</v>
      </c>
      <c r="FJ46" s="168">
        <f t="shared" ref="FJ46:FK46" si="415">IFERROR(IF(FD46&lt;=0,0,1),0)</f>
        <v>0</v>
      </c>
      <c r="FK46" s="168">
        <f t="shared" si="415"/>
        <v>0</v>
      </c>
      <c r="FL46" s="168">
        <f t="shared" si="401"/>
        <v>0</v>
      </c>
      <c r="FM46" s="161">
        <f t="shared" si="18"/>
        <v>0</v>
      </c>
      <c r="FN46" s="162">
        <f t="shared" si="19"/>
        <v>0</v>
      </c>
      <c r="FO46" s="151"/>
      <c r="FP46" s="151"/>
      <c r="FQ46" s="346"/>
      <c r="FR46" s="281"/>
      <c r="FS46" s="278"/>
      <c r="FT46" s="286"/>
      <c r="FU46" s="289"/>
      <c r="FV46" s="288"/>
      <c r="FW46" s="288"/>
      <c r="FX46" s="269">
        <f t="shared" si="402"/>
        <v>0</v>
      </c>
      <c r="FY46" s="168">
        <f>IFERROR(IF(EXACT(VLOOKUP(FR46,OFERTA_0,2,FALSE),FS46),1,0),0)</f>
        <v>0</v>
      </c>
      <c r="FZ46" s="168">
        <f t="shared" si="403"/>
        <v>0</v>
      </c>
      <c r="GA46" s="168">
        <f t="shared" si="404"/>
        <v>0</v>
      </c>
      <c r="GB46" s="168">
        <f t="shared" ref="GB46:GC46" si="416">IFERROR(IF(FV46&lt;=0,0,1),0)</f>
        <v>0</v>
      </c>
      <c r="GC46" s="168">
        <f t="shared" si="416"/>
        <v>0</v>
      </c>
      <c r="GD46" s="168">
        <f t="shared" si="406"/>
        <v>0</v>
      </c>
      <c r="GE46" s="161">
        <f t="shared" si="22"/>
        <v>0</v>
      </c>
      <c r="GF46" s="162">
        <f t="shared" si="23"/>
        <v>0</v>
      </c>
      <c r="GG46" s="151"/>
      <c r="GH46" s="151"/>
      <c r="GI46" s="292"/>
      <c r="GJ46" s="300"/>
      <c r="GK46" s="295"/>
      <c r="GL46" s="296"/>
      <c r="GM46" s="299"/>
      <c r="GN46" s="298"/>
      <c r="GO46" s="298"/>
      <c r="GP46" s="269">
        <f t="shared" si="407"/>
        <v>0</v>
      </c>
      <c r="GQ46" s="168">
        <f>IFERROR(IF(EXACT(VLOOKUP(GJ46,OFERTA_0,2,FALSE),GK46),1,0),0)</f>
        <v>0</v>
      </c>
      <c r="GR46" s="168">
        <f t="shared" si="408"/>
        <v>0</v>
      </c>
      <c r="GS46" s="168">
        <f t="shared" si="409"/>
        <v>0</v>
      </c>
      <c r="GT46" s="168">
        <f t="shared" ref="GT46:GU46" si="417">IFERROR(IF(GN46&lt;=0,0,1),0)</f>
        <v>0</v>
      </c>
      <c r="GU46" s="168">
        <f t="shared" si="417"/>
        <v>0</v>
      </c>
      <c r="GV46" s="168">
        <f t="shared" si="411"/>
        <v>0</v>
      </c>
      <c r="GW46" s="161">
        <f t="shared" si="26"/>
        <v>0</v>
      </c>
      <c r="GX46" s="162">
        <f t="shared" si="27"/>
        <v>0</v>
      </c>
    </row>
    <row r="47" spans="1:206" ht="16" hidden="1">
      <c r="A47" s="151">
        <v>38</v>
      </c>
      <c r="B47" s="388"/>
      <c r="C47" s="389"/>
      <c r="D47" s="390"/>
      <c r="E47" s="391"/>
      <c r="F47" s="392"/>
      <c r="G47" s="393"/>
      <c r="H47" s="395"/>
      <c r="I47" s="159"/>
      <c r="J47" s="151"/>
      <c r="K47" s="388"/>
      <c r="L47" s="389"/>
      <c r="M47" s="390"/>
      <c r="N47" s="391"/>
      <c r="O47" s="392"/>
      <c r="P47" s="393"/>
      <c r="Q47" s="395"/>
      <c r="R47" s="582"/>
      <c r="S47" s="582"/>
      <c r="T47" s="582"/>
      <c r="U47" s="582"/>
      <c r="V47" s="582"/>
      <c r="W47" s="582"/>
      <c r="X47" s="582"/>
      <c r="Y47" s="583"/>
      <c r="Z47" s="584"/>
      <c r="AA47" s="159"/>
      <c r="AB47" s="159"/>
      <c r="AC47" s="388"/>
      <c r="AD47" s="389"/>
      <c r="AE47" s="390"/>
      <c r="AF47" s="391"/>
      <c r="AG47" s="392"/>
      <c r="AH47" s="393"/>
      <c r="AI47" s="395"/>
      <c r="AJ47" s="160">
        <f t="shared" si="75"/>
        <v>0</v>
      </c>
      <c r="AK47" s="160">
        <f t="shared" si="76"/>
        <v>0</v>
      </c>
      <c r="AL47" s="160">
        <f t="shared" si="77"/>
        <v>0</v>
      </c>
      <c r="AM47" s="160">
        <f t="shared" si="78"/>
        <v>0</v>
      </c>
      <c r="AN47" s="160">
        <f t="shared" si="79"/>
        <v>0</v>
      </c>
      <c r="AO47" s="160">
        <f t="shared" si="80"/>
        <v>0</v>
      </c>
      <c r="AP47" s="160">
        <f t="shared" si="81"/>
        <v>0</v>
      </c>
      <c r="AQ47" s="161">
        <f t="shared" si="354"/>
        <v>0</v>
      </c>
      <c r="AR47" s="162">
        <f t="shared" si="344"/>
        <v>0</v>
      </c>
      <c r="AS47" s="151"/>
      <c r="AT47" s="151"/>
      <c r="AU47" s="388"/>
      <c r="AV47" s="389"/>
      <c r="AW47" s="390"/>
      <c r="AX47" s="391"/>
      <c r="AY47" s="392"/>
      <c r="AZ47" s="393"/>
      <c r="BA47" s="395"/>
      <c r="BB47" s="160">
        <f t="shared" si="385"/>
        <v>0</v>
      </c>
      <c r="BC47" s="168">
        <f t="shared" si="386"/>
        <v>0</v>
      </c>
      <c r="BD47" s="168">
        <f t="shared" si="387"/>
        <v>0</v>
      </c>
      <c r="BE47" s="168">
        <f t="shared" si="388"/>
        <v>0</v>
      </c>
      <c r="BF47" s="168">
        <f t="shared" si="389"/>
        <v>0</v>
      </c>
      <c r="BG47" s="168">
        <v>1</v>
      </c>
      <c r="BH47" s="168">
        <f t="shared" si="390"/>
        <v>0</v>
      </c>
      <c r="BI47" s="161">
        <f t="shared" si="356"/>
        <v>0</v>
      </c>
      <c r="BJ47" s="162">
        <f t="shared" si="347"/>
        <v>0</v>
      </c>
      <c r="BK47" s="151"/>
      <c r="BL47" s="151"/>
      <c r="BM47" s="388"/>
      <c r="BN47" s="389"/>
      <c r="BO47" s="390"/>
      <c r="BP47" s="391"/>
      <c r="BQ47" s="392"/>
      <c r="BR47" s="393"/>
      <c r="BS47" s="395"/>
      <c r="BT47" s="160">
        <f t="shared" si="391"/>
        <v>0</v>
      </c>
      <c r="BU47" s="168">
        <f t="shared" si="392"/>
        <v>0</v>
      </c>
      <c r="BV47" s="168">
        <f t="shared" si="393"/>
        <v>0</v>
      </c>
      <c r="BW47" s="168">
        <f t="shared" si="394"/>
        <v>0</v>
      </c>
      <c r="BX47" s="168">
        <f t="shared" si="395"/>
        <v>0</v>
      </c>
      <c r="BY47" s="168">
        <v>1</v>
      </c>
      <c r="BZ47" s="168">
        <f t="shared" si="396"/>
        <v>0</v>
      </c>
      <c r="CA47" s="161">
        <f t="shared" si="358"/>
        <v>0</v>
      </c>
      <c r="CB47" s="162">
        <f t="shared" si="350"/>
        <v>0</v>
      </c>
      <c r="CC47" s="151"/>
      <c r="CD47" s="151"/>
      <c r="CE47" s="388"/>
      <c r="CF47" s="389"/>
      <c r="CG47" s="390"/>
      <c r="CH47" s="391"/>
      <c r="CI47" s="419"/>
      <c r="CJ47" s="393"/>
      <c r="CK47" s="422"/>
      <c r="CL47" s="269">
        <f t="shared" si="0"/>
        <v>0</v>
      </c>
      <c r="CM47" s="269">
        <f t="shared" si="1"/>
        <v>0</v>
      </c>
      <c r="CN47" s="269">
        <f t="shared" si="2"/>
        <v>0</v>
      </c>
      <c r="CO47" s="269">
        <f t="shared" si="3"/>
        <v>0</v>
      </c>
      <c r="CP47" s="168">
        <f t="shared" ref="CP47:CP48" si="418">IFERROR(IF(CJ47&lt;=0,0,1),0)</f>
        <v>0</v>
      </c>
      <c r="CQ47" s="160">
        <f t="shared" ref="CQ47:CQ48" si="419">IFERROR(IF(CJ47&lt;=0,0,1),0)</f>
        <v>0</v>
      </c>
      <c r="CR47" s="168">
        <f t="shared" ref="CR47" si="420">PRODUCT(CL47:CQ47)</f>
        <v>0</v>
      </c>
      <c r="CS47" s="161">
        <f t="shared" ref="CS47" si="421">ROUND(CJ47,0)</f>
        <v>0</v>
      </c>
      <c r="CT47" s="162">
        <f t="shared" ref="CT47" si="422">CJ47-CS47</f>
        <v>0</v>
      </c>
      <c r="CU47" s="151"/>
      <c r="CV47" s="151"/>
      <c r="CW47" s="388"/>
      <c r="CX47" s="389"/>
      <c r="CY47" s="390"/>
      <c r="CZ47" s="391"/>
      <c r="DA47" s="392"/>
      <c r="DB47" s="393"/>
      <c r="DC47" s="395"/>
      <c r="DD47" s="269">
        <f t="shared" si="4"/>
        <v>0</v>
      </c>
      <c r="DE47" s="269">
        <f t="shared" si="5"/>
        <v>0</v>
      </c>
      <c r="DF47" s="269">
        <f t="shared" si="6"/>
        <v>0</v>
      </c>
      <c r="DG47" s="269">
        <f t="shared" si="7"/>
        <v>0</v>
      </c>
      <c r="DH47" s="168">
        <f t="shared" ref="DH47:DH48" si="423">IFERROR(IF(DB47&lt;=0,0,1),0)</f>
        <v>0</v>
      </c>
      <c r="DI47" s="160">
        <f t="shared" ref="DI47:DI48" si="424">IFERROR(IF(DB47&lt;=0,0,1),0)</f>
        <v>0</v>
      </c>
      <c r="DJ47" s="168">
        <f t="shared" ref="DJ47" si="425">PRODUCT(DD47:DI47)</f>
        <v>0</v>
      </c>
      <c r="DK47" s="161">
        <f t="shared" ref="DK47" si="426">ROUND(DB47,0)</f>
        <v>0</v>
      </c>
      <c r="DL47" s="162">
        <f t="shared" ref="DL47" si="427">DB47-DK47</f>
        <v>0</v>
      </c>
      <c r="DM47" s="151"/>
      <c r="DN47" s="151"/>
      <c r="DO47" s="388"/>
      <c r="DP47" s="389"/>
      <c r="DQ47" s="390"/>
      <c r="DR47" s="391"/>
      <c r="DS47" s="392"/>
      <c r="DT47" s="393"/>
      <c r="DU47" s="395"/>
      <c r="DV47" s="269">
        <f t="shared" si="8"/>
        <v>0</v>
      </c>
      <c r="DW47" s="269">
        <f t="shared" si="9"/>
        <v>0</v>
      </c>
      <c r="DX47" s="269">
        <f t="shared" si="10"/>
        <v>0</v>
      </c>
      <c r="DY47" s="269">
        <f t="shared" si="11"/>
        <v>0</v>
      </c>
      <c r="DZ47" s="168">
        <f t="shared" ref="DZ47:DZ48" si="428">IFERROR(IF(DT47&lt;=0,0,1),0)</f>
        <v>0</v>
      </c>
      <c r="EA47" s="160">
        <f t="shared" ref="EA47:EA48" si="429">IFERROR(IF(DT47&lt;=0,0,1),0)</f>
        <v>0</v>
      </c>
      <c r="EB47" s="168">
        <f t="shared" ref="EB47" si="430">PRODUCT(DV47:EA47)</f>
        <v>0</v>
      </c>
      <c r="EC47" s="161">
        <f t="shared" ref="EC47" si="431">ROUND(DT47,0)</f>
        <v>0</v>
      </c>
      <c r="ED47" s="162">
        <f t="shared" ref="ED47" si="432">DT47-EC47</f>
        <v>0</v>
      </c>
      <c r="EE47" s="151"/>
      <c r="EF47" s="151"/>
      <c r="EG47" s="388"/>
      <c r="EH47" s="389"/>
      <c r="EI47" s="390"/>
      <c r="EJ47" s="391"/>
      <c r="EK47" s="392"/>
      <c r="EL47" s="393"/>
      <c r="EM47" s="395"/>
      <c r="EN47" s="269">
        <f t="shared" si="12"/>
        <v>0</v>
      </c>
      <c r="EO47" s="269">
        <f t="shared" si="13"/>
        <v>0</v>
      </c>
      <c r="EP47" s="269">
        <f t="shared" si="14"/>
        <v>0</v>
      </c>
      <c r="EQ47" s="269">
        <f t="shared" si="15"/>
        <v>0</v>
      </c>
      <c r="ER47" s="168">
        <f t="shared" ref="ER47:ER48" si="433">IFERROR(IF(EL47&lt;=0,0,1),0)</f>
        <v>0</v>
      </c>
      <c r="ES47" s="160">
        <f t="shared" ref="ES47:ES48" si="434">IFERROR(IF(EL47&lt;=0,0,1),0)</f>
        <v>0</v>
      </c>
      <c r="ET47" s="168">
        <f t="shared" ref="ET47" si="435">PRODUCT(EN47:ES47)</f>
        <v>0</v>
      </c>
      <c r="EU47" s="161">
        <f t="shared" ref="EU47" si="436">ROUND(EL47,0)</f>
        <v>0</v>
      </c>
      <c r="EV47" s="162">
        <f t="shared" ref="EV47" si="437">EL47-EU47</f>
        <v>0</v>
      </c>
      <c r="EW47" s="151"/>
      <c r="EX47" s="151"/>
      <c r="EY47" s="272"/>
      <c r="EZ47" s="276"/>
      <c r="FA47" s="278"/>
      <c r="FB47" s="274"/>
      <c r="FC47" s="275"/>
      <c r="FD47" s="280"/>
      <c r="FE47" s="263"/>
      <c r="FF47" s="269">
        <f t="shared" si="397"/>
        <v>0</v>
      </c>
      <c r="FG47" s="168">
        <f>IFERROR(IF(EXACT(VLOOKUP(EZ47,OFERTA_0,2,FALSE),FA47),1,0),0)</f>
        <v>0</v>
      </c>
      <c r="FH47" s="168">
        <f t="shared" si="398"/>
        <v>0</v>
      </c>
      <c r="FI47" s="168">
        <f t="shared" si="399"/>
        <v>0</v>
      </c>
      <c r="FJ47" s="168">
        <f t="shared" ref="FJ47:FK47" si="438">IFERROR(IF(FD47&lt;=0,0,1),0)</f>
        <v>0</v>
      </c>
      <c r="FK47" s="168">
        <f t="shared" si="438"/>
        <v>0</v>
      </c>
      <c r="FL47" s="168">
        <f t="shared" si="401"/>
        <v>0</v>
      </c>
      <c r="FM47" s="161">
        <f t="shared" si="18"/>
        <v>0</v>
      </c>
      <c r="FN47" s="162">
        <f t="shared" si="19"/>
        <v>0</v>
      </c>
      <c r="FO47" s="151"/>
      <c r="FP47" s="151"/>
      <c r="FQ47" s="346"/>
      <c r="FR47" s="281"/>
      <c r="FS47" s="278"/>
      <c r="FT47" s="286"/>
      <c r="FU47" s="287"/>
      <c r="FV47" s="288"/>
      <c r="FW47" s="288"/>
      <c r="FX47" s="269">
        <f t="shared" si="402"/>
        <v>0</v>
      </c>
      <c r="FY47" s="168">
        <f>IFERROR(IF(EXACT(VLOOKUP(FR47,OFERTA_0,2,FALSE),FS47),1,0),0)</f>
        <v>0</v>
      </c>
      <c r="FZ47" s="168">
        <f t="shared" si="403"/>
        <v>0</v>
      </c>
      <c r="GA47" s="168">
        <f t="shared" si="404"/>
        <v>0</v>
      </c>
      <c r="GB47" s="168">
        <f t="shared" ref="GB47:GC47" si="439">IFERROR(IF(FV47&lt;=0,0,1),0)</f>
        <v>0</v>
      </c>
      <c r="GC47" s="168">
        <f t="shared" si="439"/>
        <v>0</v>
      </c>
      <c r="GD47" s="168">
        <f t="shared" si="406"/>
        <v>0</v>
      </c>
      <c r="GE47" s="161">
        <f t="shared" si="22"/>
        <v>0</v>
      </c>
      <c r="GF47" s="162">
        <f t="shared" si="23"/>
        <v>0</v>
      </c>
      <c r="GG47" s="151"/>
      <c r="GH47" s="151"/>
      <c r="GI47" s="292"/>
      <c r="GJ47" s="300"/>
      <c r="GK47" s="295"/>
      <c r="GL47" s="296"/>
      <c r="GM47" s="297"/>
      <c r="GN47" s="298"/>
      <c r="GO47" s="298"/>
      <c r="GP47" s="269">
        <f t="shared" si="407"/>
        <v>0</v>
      </c>
      <c r="GQ47" s="168">
        <f>IFERROR(IF(EXACT(VLOOKUP(GJ47,OFERTA_0,2,FALSE),GK47),1,0),0)</f>
        <v>0</v>
      </c>
      <c r="GR47" s="168">
        <f t="shared" si="408"/>
        <v>0</v>
      </c>
      <c r="GS47" s="168">
        <f t="shared" si="409"/>
        <v>0</v>
      </c>
      <c r="GT47" s="168">
        <f t="shared" ref="GT47:GU47" si="440">IFERROR(IF(GN47&lt;=0,0,1),0)</f>
        <v>0</v>
      </c>
      <c r="GU47" s="168">
        <f t="shared" si="440"/>
        <v>0</v>
      </c>
      <c r="GV47" s="168">
        <f t="shared" si="411"/>
        <v>0</v>
      </c>
      <c r="GW47" s="161">
        <f t="shared" si="26"/>
        <v>0</v>
      </c>
      <c r="GX47" s="162">
        <f t="shared" si="27"/>
        <v>0</v>
      </c>
    </row>
    <row r="48" spans="1:206" ht="16" hidden="1">
      <c r="A48" s="151">
        <v>39</v>
      </c>
      <c r="B48" s="379"/>
      <c r="C48" s="308"/>
      <c r="D48" s="379"/>
      <c r="E48" s="380"/>
      <c r="F48" s="381"/>
      <c r="G48" s="397"/>
      <c r="H48" s="398"/>
      <c r="I48" s="159"/>
      <c r="J48" s="151"/>
      <c r="K48" s="379"/>
      <c r="L48" s="308"/>
      <c r="M48" s="379"/>
      <c r="N48" s="380"/>
      <c r="O48" s="381"/>
      <c r="P48" s="397"/>
      <c r="Q48" s="398"/>
      <c r="R48" s="582"/>
      <c r="S48" s="582"/>
      <c r="T48" s="582"/>
      <c r="U48" s="582"/>
      <c r="V48" s="582"/>
      <c r="W48" s="582"/>
      <c r="X48" s="582"/>
      <c r="Y48" s="583"/>
      <c r="Z48" s="584"/>
      <c r="AA48" s="159"/>
      <c r="AB48" s="159"/>
      <c r="AC48" s="379"/>
      <c r="AD48" s="308"/>
      <c r="AE48" s="379"/>
      <c r="AF48" s="380"/>
      <c r="AG48" s="381"/>
      <c r="AH48" s="397"/>
      <c r="AI48" s="398"/>
      <c r="AJ48" s="160">
        <f t="shared" si="75"/>
        <v>0</v>
      </c>
      <c r="AK48" s="160">
        <f t="shared" si="76"/>
        <v>0</v>
      </c>
      <c r="AL48" s="160">
        <f t="shared" si="77"/>
        <v>0</v>
      </c>
      <c r="AM48" s="160">
        <f t="shared" si="78"/>
        <v>0</v>
      </c>
      <c r="AN48" s="160">
        <f t="shared" si="79"/>
        <v>0</v>
      </c>
      <c r="AO48" s="160">
        <f t="shared" si="80"/>
        <v>0</v>
      </c>
      <c r="AP48" s="160">
        <f t="shared" si="81"/>
        <v>0</v>
      </c>
      <c r="AQ48" s="161">
        <f t="shared" si="354"/>
        <v>0</v>
      </c>
      <c r="AR48" s="162">
        <f t="shared" si="344"/>
        <v>0</v>
      </c>
      <c r="AS48" s="151"/>
      <c r="AT48" s="151"/>
      <c r="AU48" s="379"/>
      <c r="AV48" s="308"/>
      <c r="AW48" s="379"/>
      <c r="AX48" s="380"/>
      <c r="AY48" s="381"/>
      <c r="AZ48" s="397"/>
      <c r="BA48" s="398"/>
      <c r="BB48" s="160">
        <f t="shared" si="385"/>
        <v>0</v>
      </c>
      <c r="BC48" s="168">
        <f t="shared" si="386"/>
        <v>0</v>
      </c>
      <c r="BD48" s="168">
        <f t="shared" si="387"/>
        <v>0</v>
      </c>
      <c r="BE48" s="168">
        <f t="shared" si="388"/>
        <v>0</v>
      </c>
      <c r="BF48" s="168">
        <f t="shared" si="389"/>
        <v>0</v>
      </c>
      <c r="BG48" s="168">
        <v>1</v>
      </c>
      <c r="BH48" s="168">
        <f t="shared" si="390"/>
        <v>0</v>
      </c>
      <c r="BI48" s="161">
        <f t="shared" si="356"/>
        <v>0</v>
      </c>
      <c r="BJ48" s="162">
        <f t="shared" si="347"/>
        <v>0</v>
      </c>
      <c r="BK48" s="151"/>
      <c r="BL48" s="151"/>
      <c r="BM48" s="379"/>
      <c r="BN48" s="308"/>
      <c r="BO48" s="379"/>
      <c r="BP48" s="380"/>
      <c r="BQ48" s="381"/>
      <c r="BR48" s="397"/>
      <c r="BS48" s="398"/>
      <c r="BT48" s="160">
        <f t="shared" si="391"/>
        <v>0</v>
      </c>
      <c r="BU48" s="168">
        <f t="shared" si="392"/>
        <v>0</v>
      </c>
      <c r="BV48" s="168">
        <f t="shared" si="393"/>
        <v>0</v>
      </c>
      <c r="BW48" s="168">
        <f t="shared" si="394"/>
        <v>0</v>
      </c>
      <c r="BX48" s="168">
        <f t="shared" si="395"/>
        <v>0</v>
      </c>
      <c r="BY48" s="168">
        <v>1</v>
      </c>
      <c r="BZ48" s="168">
        <f t="shared" si="396"/>
        <v>0</v>
      </c>
      <c r="CA48" s="161">
        <f t="shared" si="358"/>
        <v>0</v>
      </c>
      <c r="CB48" s="162">
        <f t="shared" si="350"/>
        <v>0</v>
      </c>
      <c r="CC48" s="151"/>
      <c r="CD48" s="151"/>
      <c r="CE48" s="306"/>
      <c r="CF48" s="305"/>
      <c r="CG48" s="306"/>
      <c r="CH48" s="414"/>
      <c r="CI48" s="415"/>
      <c r="CJ48" s="423"/>
      <c r="CK48" s="424"/>
      <c r="CL48" s="269"/>
      <c r="CM48" s="269"/>
      <c r="CN48" s="269"/>
      <c r="CO48" s="269"/>
      <c r="CP48" s="168">
        <f t="shared" si="418"/>
        <v>0</v>
      </c>
      <c r="CQ48" s="160">
        <f t="shared" si="419"/>
        <v>0</v>
      </c>
      <c r="CR48" s="160">
        <f>PRODUCT(CP48:CQ48)</f>
        <v>0</v>
      </c>
      <c r="CS48" s="161">
        <f>ROUND(CJ48,0)</f>
        <v>0</v>
      </c>
      <c r="CT48" s="162">
        <f>CJ48-CS48</f>
        <v>0</v>
      </c>
      <c r="CU48" s="151"/>
      <c r="CV48" s="151"/>
      <c r="CW48" s="379"/>
      <c r="CX48" s="308"/>
      <c r="CY48" s="379"/>
      <c r="CZ48" s="380"/>
      <c r="DA48" s="381"/>
      <c r="DB48" s="397"/>
      <c r="DC48" s="408"/>
      <c r="DD48" s="269"/>
      <c r="DE48" s="269"/>
      <c r="DF48" s="269"/>
      <c r="DG48" s="269"/>
      <c r="DH48" s="168">
        <f t="shared" si="423"/>
        <v>0</v>
      </c>
      <c r="DI48" s="160">
        <f t="shared" si="424"/>
        <v>0</v>
      </c>
      <c r="DJ48" s="160">
        <f>PRODUCT(DH48:DI48)</f>
        <v>0</v>
      </c>
      <c r="DK48" s="161">
        <f>ROUND(DB48,0)</f>
        <v>0</v>
      </c>
      <c r="DL48" s="162">
        <f>DB48-DK48</f>
        <v>0</v>
      </c>
      <c r="DM48" s="151"/>
      <c r="DN48" s="151"/>
      <c r="DO48" s="379"/>
      <c r="DP48" s="308"/>
      <c r="DQ48" s="379"/>
      <c r="DR48" s="380"/>
      <c r="DS48" s="381"/>
      <c r="DT48" s="397"/>
      <c r="DU48" s="408"/>
      <c r="DV48" s="269"/>
      <c r="DW48" s="269"/>
      <c r="DX48" s="269"/>
      <c r="DY48" s="269"/>
      <c r="DZ48" s="168">
        <f t="shared" si="428"/>
        <v>0</v>
      </c>
      <c r="EA48" s="160">
        <f t="shared" si="429"/>
        <v>0</v>
      </c>
      <c r="EB48" s="160">
        <f>PRODUCT(DZ48:EA48)</f>
        <v>0</v>
      </c>
      <c r="EC48" s="161">
        <f>ROUND(DT48,0)</f>
        <v>0</v>
      </c>
      <c r="ED48" s="162">
        <f>DT48-EC48</f>
        <v>0</v>
      </c>
      <c r="EE48" s="151"/>
      <c r="EF48" s="151"/>
      <c r="EG48" s="379"/>
      <c r="EH48" s="308"/>
      <c r="EI48" s="379"/>
      <c r="EJ48" s="380"/>
      <c r="EK48" s="381"/>
      <c r="EL48" s="397"/>
      <c r="EM48" s="408"/>
      <c r="EN48" s="269"/>
      <c r="EO48" s="269"/>
      <c r="EP48" s="269"/>
      <c r="EQ48" s="269"/>
      <c r="ER48" s="168">
        <f t="shared" si="433"/>
        <v>0</v>
      </c>
      <c r="ES48" s="160">
        <f t="shared" si="434"/>
        <v>0</v>
      </c>
      <c r="ET48" s="160">
        <f>PRODUCT(ER48:ES48)</f>
        <v>0</v>
      </c>
      <c r="EU48" s="161">
        <f>ROUND(EL48,0)</f>
        <v>0</v>
      </c>
      <c r="EV48" s="162">
        <f>EL48-EU48</f>
        <v>0</v>
      </c>
      <c r="EW48" s="151"/>
      <c r="EX48" s="151"/>
      <c r="EY48" s="272"/>
      <c r="EZ48" s="276"/>
      <c r="FA48" s="278"/>
      <c r="FB48" s="274"/>
      <c r="FC48" s="275"/>
      <c r="FD48" s="280"/>
      <c r="FE48" s="263"/>
      <c r="FF48" s="269">
        <f t="shared" si="397"/>
        <v>0</v>
      </c>
      <c r="FG48" s="168">
        <f>+IF(EXACT($D$49,FA48),1,0)</f>
        <v>1</v>
      </c>
      <c r="FH48" s="168">
        <f t="shared" si="398"/>
        <v>0</v>
      </c>
      <c r="FI48" s="168">
        <f t="shared" si="399"/>
        <v>0</v>
      </c>
      <c r="FJ48" s="168">
        <f t="shared" ref="FJ48:FK48" si="441">IFERROR(IF(FD48&lt;=0,0,1),0)</f>
        <v>0</v>
      </c>
      <c r="FK48" s="168">
        <f t="shared" si="441"/>
        <v>0</v>
      </c>
      <c r="FL48" s="168">
        <f t="shared" si="401"/>
        <v>0</v>
      </c>
      <c r="FM48" s="161">
        <f t="shared" si="18"/>
        <v>0</v>
      </c>
      <c r="FN48" s="162">
        <f t="shared" si="19"/>
        <v>0</v>
      </c>
      <c r="FO48" s="151"/>
      <c r="FP48" s="151"/>
      <c r="FQ48" s="346"/>
      <c r="FR48" s="281"/>
      <c r="FS48" s="278"/>
      <c r="FT48" s="286"/>
      <c r="FU48" s="287"/>
      <c r="FV48" s="288"/>
      <c r="FW48" s="288"/>
      <c r="FX48" s="269">
        <f t="shared" si="402"/>
        <v>0</v>
      </c>
      <c r="FY48" s="168">
        <f>+IF(EXACT($D$49,FS48),1,0)</f>
        <v>1</v>
      </c>
      <c r="FZ48" s="168">
        <f t="shared" si="403"/>
        <v>0</v>
      </c>
      <c r="GA48" s="168">
        <f t="shared" si="404"/>
        <v>0</v>
      </c>
      <c r="GB48" s="168">
        <f t="shared" ref="GB48:GC48" si="442">IFERROR(IF(FV48&lt;=0,0,1),0)</f>
        <v>0</v>
      </c>
      <c r="GC48" s="168">
        <f t="shared" si="442"/>
        <v>0</v>
      </c>
      <c r="GD48" s="168">
        <f t="shared" si="406"/>
        <v>0</v>
      </c>
      <c r="GE48" s="161">
        <f t="shared" si="22"/>
        <v>0</v>
      </c>
      <c r="GF48" s="162">
        <f t="shared" si="23"/>
        <v>0</v>
      </c>
      <c r="GG48" s="151"/>
      <c r="GH48" s="151"/>
      <c r="GI48" s="292"/>
      <c r="GJ48" s="300"/>
      <c r="GK48" s="295"/>
      <c r="GL48" s="296"/>
      <c r="GM48" s="297"/>
      <c r="GN48" s="298"/>
      <c r="GO48" s="298"/>
      <c r="GP48" s="269">
        <f t="shared" si="407"/>
        <v>0</v>
      </c>
      <c r="GQ48" s="168">
        <f>+IF(EXACT($D$49,GK48),1,0)</f>
        <v>1</v>
      </c>
      <c r="GR48" s="168">
        <f t="shared" si="408"/>
        <v>0</v>
      </c>
      <c r="GS48" s="168">
        <f t="shared" si="409"/>
        <v>0</v>
      </c>
      <c r="GT48" s="168">
        <f t="shared" ref="GT48:GU48" si="443">IFERROR(IF(GN48&lt;=0,0,1),0)</f>
        <v>0</v>
      </c>
      <c r="GU48" s="168">
        <f t="shared" si="443"/>
        <v>0</v>
      </c>
      <c r="GV48" s="168">
        <f t="shared" si="411"/>
        <v>0</v>
      </c>
      <c r="GW48" s="161">
        <f t="shared" si="26"/>
        <v>0</v>
      </c>
      <c r="GX48" s="162">
        <f t="shared" si="27"/>
        <v>0</v>
      </c>
    </row>
    <row r="49" spans="1:206" ht="16" hidden="1">
      <c r="A49" s="151">
        <v>40</v>
      </c>
      <c r="B49" s="382"/>
      <c r="C49" s="383"/>
      <c r="D49" s="379"/>
      <c r="E49" s="379"/>
      <c r="F49" s="379"/>
      <c r="G49" s="379"/>
      <c r="H49" s="393"/>
      <c r="I49" s="159"/>
      <c r="J49" s="151"/>
      <c r="K49" s="382"/>
      <c r="L49" s="383"/>
      <c r="M49" s="379"/>
      <c r="N49" s="379"/>
      <c r="O49" s="379"/>
      <c r="P49" s="379"/>
      <c r="Q49" s="393"/>
      <c r="R49" s="582"/>
      <c r="S49" s="582"/>
      <c r="T49" s="582"/>
      <c r="U49" s="582"/>
      <c r="V49" s="582"/>
      <c r="W49" s="582"/>
      <c r="X49" s="582"/>
      <c r="Y49" s="583"/>
      <c r="Z49" s="584"/>
      <c r="AA49" s="159"/>
      <c r="AB49" s="159"/>
      <c r="AC49" s="382"/>
      <c r="AD49" s="383"/>
      <c r="AE49" s="379"/>
      <c r="AF49" s="379"/>
      <c r="AG49" s="379"/>
      <c r="AH49" s="379"/>
      <c r="AI49" s="393"/>
      <c r="AJ49" s="160">
        <f t="shared" si="75"/>
        <v>0</v>
      </c>
      <c r="AK49" s="160">
        <f t="shared" si="76"/>
        <v>0</v>
      </c>
      <c r="AL49" s="160">
        <f t="shared" si="77"/>
        <v>0</v>
      </c>
      <c r="AM49" s="160">
        <f t="shared" si="78"/>
        <v>0</v>
      </c>
      <c r="AN49" s="160">
        <f t="shared" si="79"/>
        <v>0</v>
      </c>
      <c r="AO49" s="160">
        <f t="shared" si="80"/>
        <v>0</v>
      </c>
      <c r="AP49" s="160">
        <f t="shared" si="81"/>
        <v>0</v>
      </c>
      <c r="AQ49" s="161">
        <f t="shared" si="354"/>
        <v>0</v>
      </c>
      <c r="AR49" s="162">
        <f t="shared" si="344"/>
        <v>0</v>
      </c>
      <c r="AS49" s="151"/>
      <c r="AT49" s="151"/>
      <c r="AU49" s="382"/>
      <c r="AV49" s="383"/>
      <c r="AW49" s="379"/>
      <c r="AX49" s="379"/>
      <c r="AY49" s="379"/>
      <c r="AZ49" s="379"/>
      <c r="BA49" s="393"/>
      <c r="BB49" s="160">
        <f t="shared" si="385"/>
        <v>0</v>
      </c>
      <c r="BC49" s="168">
        <f t="shared" si="386"/>
        <v>0</v>
      </c>
      <c r="BD49" s="168">
        <f t="shared" si="387"/>
        <v>0</v>
      </c>
      <c r="BE49" s="168">
        <f t="shared" si="388"/>
        <v>0</v>
      </c>
      <c r="BF49" s="168">
        <f t="shared" si="389"/>
        <v>0</v>
      </c>
      <c r="BG49" s="168">
        <v>1</v>
      </c>
      <c r="BH49" s="168">
        <f t="shared" si="390"/>
        <v>0</v>
      </c>
      <c r="BI49" s="161">
        <f t="shared" si="356"/>
        <v>0</v>
      </c>
      <c r="BJ49" s="162">
        <f t="shared" si="347"/>
        <v>0</v>
      </c>
      <c r="BK49" s="151"/>
      <c r="BL49" s="151"/>
      <c r="BM49" s="382"/>
      <c r="BN49" s="383"/>
      <c r="BO49" s="379"/>
      <c r="BP49" s="379"/>
      <c r="BQ49" s="379"/>
      <c r="BR49" s="379"/>
      <c r="BS49" s="393"/>
      <c r="BT49" s="160">
        <f t="shared" si="391"/>
        <v>0</v>
      </c>
      <c r="BU49" s="168">
        <f t="shared" si="392"/>
        <v>0</v>
      </c>
      <c r="BV49" s="168">
        <f t="shared" si="393"/>
        <v>0</v>
      </c>
      <c r="BW49" s="168">
        <f t="shared" si="394"/>
        <v>0</v>
      </c>
      <c r="BX49" s="168">
        <f t="shared" si="395"/>
        <v>0</v>
      </c>
      <c r="BY49" s="168">
        <v>1</v>
      </c>
      <c r="BZ49" s="168">
        <f t="shared" si="396"/>
        <v>0</v>
      </c>
      <c r="CA49" s="161">
        <f t="shared" si="358"/>
        <v>0</v>
      </c>
      <c r="CB49" s="162">
        <f t="shared" si="350"/>
        <v>0</v>
      </c>
      <c r="CC49" s="151"/>
      <c r="CD49" s="151"/>
      <c r="CE49" s="416"/>
      <c r="CF49" s="417"/>
      <c r="CG49" s="306"/>
      <c r="CH49" s="306"/>
      <c r="CI49" s="306"/>
      <c r="CJ49" s="306"/>
      <c r="CK49" s="425"/>
      <c r="CL49" s="269"/>
      <c r="CM49" s="269"/>
      <c r="CN49" s="269"/>
      <c r="CO49" s="269"/>
      <c r="CP49" s="168"/>
      <c r="CQ49" s="160"/>
      <c r="CR49" s="168"/>
      <c r="CS49" s="161"/>
      <c r="CT49" s="162"/>
      <c r="CU49" s="151"/>
      <c r="CV49" s="151"/>
      <c r="CW49" s="382"/>
      <c r="CX49" s="383"/>
      <c r="CY49" s="379"/>
      <c r="CZ49" s="379"/>
      <c r="DA49" s="379"/>
      <c r="DB49" s="379"/>
      <c r="DC49" s="393"/>
      <c r="DD49" s="269"/>
      <c r="DE49" s="269"/>
      <c r="DF49" s="269"/>
      <c r="DG49" s="269"/>
      <c r="DH49" s="168"/>
      <c r="DI49" s="160"/>
      <c r="DJ49" s="168"/>
      <c r="DK49" s="161"/>
      <c r="DL49" s="162"/>
      <c r="DM49" s="151"/>
      <c r="DN49" s="151"/>
      <c r="DO49" s="382"/>
      <c r="DP49" s="383"/>
      <c r="DQ49" s="379"/>
      <c r="DR49" s="379"/>
      <c r="DS49" s="379"/>
      <c r="DT49" s="379"/>
      <c r="DU49" s="393"/>
      <c r="DV49" s="269"/>
      <c r="DW49" s="269"/>
      <c r="DX49" s="269"/>
      <c r="DY49" s="269"/>
      <c r="DZ49" s="168"/>
      <c r="EA49" s="160"/>
      <c r="EB49" s="168"/>
      <c r="EC49" s="161"/>
      <c r="ED49" s="162"/>
      <c r="EE49" s="151"/>
      <c r="EF49" s="151"/>
      <c r="EG49" s="382"/>
      <c r="EH49" s="383"/>
      <c r="EI49" s="379"/>
      <c r="EJ49" s="379"/>
      <c r="EK49" s="379"/>
      <c r="EL49" s="379"/>
      <c r="EM49" s="393"/>
      <c r="EN49" s="269"/>
      <c r="EO49" s="269"/>
      <c r="EP49" s="269"/>
      <c r="EQ49" s="269"/>
      <c r="ER49" s="168"/>
      <c r="ES49" s="160"/>
      <c r="ET49" s="168"/>
      <c r="EU49" s="161"/>
      <c r="EV49" s="162"/>
      <c r="EW49" s="151"/>
      <c r="EX49" s="151"/>
      <c r="EY49" s="272"/>
      <c r="EZ49" s="276"/>
      <c r="FA49" s="278"/>
      <c r="FB49" s="274"/>
      <c r="FC49" s="264"/>
      <c r="FD49" s="280"/>
      <c r="FE49" s="263"/>
      <c r="FF49" s="269">
        <f t="shared" si="397"/>
        <v>0</v>
      </c>
      <c r="FG49" s="168">
        <f>IFERROR(IF(EXACT(VLOOKUP(EZ49,OFERTA_0,2,FALSE),FA49),1,0),0)</f>
        <v>0</v>
      </c>
      <c r="FH49" s="168">
        <f t="shared" si="398"/>
        <v>0</v>
      </c>
      <c r="FI49" s="168">
        <f t="shared" si="399"/>
        <v>0</v>
      </c>
      <c r="FJ49" s="168">
        <f t="shared" ref="FJ49:FK49" si="444">IFERROR(IF(FD49&lt;=0,0,1),0)</f>
        <v>0</v>
      </c>
      <c r="FK49" s="168">
        <f t="shared" si="444"/>
        <v>0</v>
      </c>
      <c r="FL49" s="168">
        <f t="shared" si="401"/>
        <v>0</v>
      </c>
      <c r="FM49" s="161">
        <f t="shared" si="18"/>
        <v>0</v>
      </c>
      <c r="FN49" s="162">
        <f t="shared" si="19"/>
        <v>0</v>
      </c>
      <c r="FO49" s="151"/>
      <c r="FP49" s="151"/>
      <c r="FQ49" s="346"/>
      <c r="FR49" s="281"/>
      <c r="FS49" s="278"/>
      <c r="FT49" s="286"/>
      <c r="FU49" s="289"/>
      <c r="FV49" s="288"/>
      <c r="FW49" s="288"/>
      <c r="FX49" s="269">
        <f t="shared" si="402"/>
        <v>0</v>
      </c>
      <c r="FY49" s="168">
        <f>IFERROR(IF(EXACT(VLOOKUP(FR49,OFERTA_0,2,FALSE),FS49),1,0),0)</f>
        <v>0</v>
      </c>
      <c r="FZ49" s="168">
        <f t="shared" si="403"/>
        <v>0</v>
      </c>
      <c r="GA49" s="168">
        <f t="shared" si="404"/>
        <v>0</v>
      </c>
      <c r="GB49" s="168">
        <f t="shared" ref="GB49:GC49" si="445">IFERROR(IF(FV49&lt;=0,0,1),0)</f>
        <v>0</v>
      </c>
      <c r="GC49" s="168">
        <f t="shared" si="445"/>
        <v>0</v>
      </c>
      <c r="GD49" s="168">
        <f t="shared" si="406"/>
        <v>0</v>
      </c>
      <c r="GE49" s="161">
        <f t="shared" si="22"/>
        <v>0</v>
      </c>
      <c r="GF49" s="162">
        <f t="shared" si="23"/>
        <v>0</v>
      </c>
      <c r="GG49" s="151"/>
      <c r="GH49" s="151"/>
      <c r="GI49" s="292"/>
      <c r="GJ49" s="300"/>
      <c r="GK49" s="295"/>
      <c r="GL49" s="296"/>
      <c r="GM49" s="299"/>
      <c r="GN49" s="298"/>
      <c r="GO49" s="298"/>
      <c r="GP49" s="269">
        <f t="shared" si="407"/>
        <v>0</v>
      </c>
      <c r="GQ49" s="168">
        <f>IFERROR(IF(EXACT(VLOOKUP(GJ49,OFERTA_0,2,FALSE),GK49),1,0),0)</f>
        <v>0</v>
      </c>
      <c r="GR49" s="168">
        <f t="shared" si="408"/>
        <v>0</v>
      </c>
      <c r="GS49" s="168">
        <f t="shared" si="409"/>
        <v>0</v>
      </c>
      <c r="GT49" s="168">
        <f t="shared" ref="GT49:GU49" si="446">IFERROR(IF(GN49&lt;=0,0,1),0)</f>
        <v>0</v>
      </c>
      <c r="GU49" s="168">
        <f t="shared" si="446"/>
        <v>0</v>
      </c>
      <c r="GV49" s="168">
        <f t="shared" si="411"/>
        <v>0</v>
      </c>
      <c r="GW49" s="161">
        <f t="shared" si="26"/>
        <v>0</v>
      </c>
      <c r="GX49" s="162">
        <f t="shared" si="27"/>
        <v>0</v>
      </c>
    </row>
    <row r="50" spans="1:206" ht="16" hidden="1">
      <c r="A50" s="151">
        <v>41</v>
      </c>
      <c r="B50" s="382"/>
      <c r="C50" s="383"/>
      <c r="D50" s="384"/>
      <c r="E50" s="385"/>
      <c r="F50" s="386"/>
      <c r="G50" s="387"/>
      <c r="H50" s="393"/>
      <c r="I50" s="159"/>
      <c r="J50" s="151"/>
      <c r="K50" s="382"/>
      <c r="L50" s="383"/>
      <c r="M50" s="384"/>
      <c r="N50" s="385"/>
      <c r="O50" s="386"/>
      <c r="P50" s="387"/>
      <c r="Q50" s="393"/>
      <c r="R50" s="582"/>
      <c r="S50" s="582"/>
      <c r="T50" s="582"/>
      <c r="U50" s="582"/>
      <c r="V50" s="582"/>
      <c r="W50" s="582"/>
      <c r="X50" s="582"/>
      <c r="Y50" s="583"/>
      <c r="Z50" s="584"/>
      <c r="AA50" s="159"/>
      <c r="AB50" s="159"/>
      <c r="AC50" s="382"/>
      <c r="AD50" s="383"/>
      <c r="AE50" s="384"/>
      <c r="AF50" s="385"/>
      <c r="AG50" s="386"/>
      <c r="AH50" s="387"/>
      <c r="AI50" s="393"/>
      <c r="AJ50" s="160">
        <f t="shared" si="75"/>
        <v>0</v>
      </c>
      <c r="AK50" s="160">
        <f t="shared" si="76"/>
        <v>0</v>
      </c>
      <c r="AL50" s="160">
        <f t="shared" si="77"/>
        <v>0</v>
      </c>
      <c r="AM50" s="160">
        <f t="shared" si="78"/>
        <v>0</v>
      </c>
      <c r="AN50" s="160">
        <f t="shared" si="79"/>
        <v>0</v>
      </c>
      <c r="AO50" s="160">
        <f t="shared" si="80"/>
        <v>0</v>
      </c>
      <c r="AP50" s="160">
        <f t="shared" si="81"/>
        <v>0</v>
      </c>
      <c r="AQ50" s="161">
        <f t="shared" si="354"/>
        <v>0</v>
      </c>
      <c r="AR50" s="162">
        <f t="shared" si="344"/>
        <v>0</v>
      </c>
      <c r="AS50" s="151"/>
      <c r="AT50" s="151"/>
      <c r="AU50" s="382"/>
      <c r="AV50" s="383"/>
      <c r="AW50" s="384"/>
      <c r="AX50" s="385"/>
      <c r="AY50" s="386"/>
      <c r="AZ50" s="387"/>
      <c r="BA50" s="393"/>
      <c r="BB50" s="160">
        <f t="shared" si="385"/>
        <v>0</v>
      </c>
      <c r="BC50" s="168">
        <f t="shared" si="386"/>
        <v>0</v>
      </c>
      <c r="BD50" s="168">
        <f t="shared" si="387"/>
        <v>0</v>
      </c>
      <c r="BE50" s="168">
        <f t="shared" si="388"/>
        <v>0</v>
      </c>
      <c r="BF50" s="168">
        <f t="shared" si="389"/>
        <v>0</v>
      </c>
      <c r="BG50" s="168">
        <v>1</v>
      </c>
      <c r="BH50" s="168">
        <f t="shared" si="390"/>
        <v>0</v>
      </c>
      <c r="BI50" s="161">
        <f t="shared" si="356"/>
        <v>0</v>
      </c>
      <c r="BJ50" s="162">
        <f t="shared" si="347"/>
        <v>0</v>
      </c>
      <c r="BK50" s="151"/>
      <c r="BL50" s="151"/>
      <c r="BM50" s="382"/>
      <c r="BN50" s="383"/>
      <c r="BO50" s="384"/>
      <c r="BP50" s="385"/>
      <c r="BQ50" s="386"/>
      <c r="BR50" s="387"/>
      <c r="BS50" s="393"/>
      <c r="BT50" s="160">
        <f t="shared" si="391"/>
        <v>0</v>
      </c>
      <c r="BU50" s="168">
        <f t="shared" si="392"/>
        <v>0</v>
      </c>
      <c r="BV50" s="168">
        <f t="shared" si="393"/>
        <v>0</v>
      </c>
      <c r="BW50" s="168">
        <f t="shared" si="394"/>
        <v>0</v>
      </c>
      <c r="BX50" s="168">
        <f t="shared" si="395"/>
        <v>0</v>
      </c>
      <c r="BY50" s="168">
        <v>1</v>
      </c>
      <c r="BZ50" s="168">
        <f t="shared" si="396"/>
        <v>0</v>
      </c>
      <c r="CA50" s="161">
        <f t="shared" si="358"/>
        <v>0</v>
      </c>
      <c r="CB50" s="162">
        <f t="shared" si="350"/>
        <v>0</v>
      </c>
      <c r="CC50" s="151"/>
      <c r="CD50" s="151"/>
      <c r="CE50" s="416"/>
      <c r="CF50" s="417"/>
      <c r="CG50" s="384"/>
      <c r="CH50" s="385"/>
      <c r="CI50" s="386"/>
      <c r="CJ50" s="387"/>
      <c r="CK50" s="425"/>
      <c r="CL50" s="269">
        <f>IFERROR(IF(EXACT(VLOOKUP(CE50,OFERTA_1,1,FALSE),CE50),1,0),0)</f>
        <v>0</v>
      </c>
      <c r="CM50" s="269">
        <f>IFERROR(IF(EXACT(VLOOKUP(CE50,OFERTA_1,2,FALSE),CF50),1,0),0)</f>
        <v>0</v>
      </c>
      <c r="CN50" s="269">
        <f>IFERROR(IF(EXACT(VLOOKUP(CE50,OFERTA_1,3,FALSE),CG50),1,0),0)</f>
        <v>0</v>
      </c>
      <c r="CO50" s="269">
        <f>IFERROR(IF(EXACT(VLOOKUP(CE50,OFERTA_1,4,FALSE),CH50),1,0),0)</f>
        <v>0</v>
      </c>
      <c r="CP50" s="168"/>
      <c r="CQ50" s="160">
        <f>IFERROR(IF(CK50&lt;=0,0,1),0)</f>
        <v>0</v>
      </c>
      <c r="CR50" s="160">
        <f>PRODUCT(CL50:CO50)</f>
        <v>0</v>
      </c>
      <c r="CS50" s="161">
        <f>ROUND(CK50,0)</f>
        <v>0</v>
      </c>
      <c r="CT50" s="162">
        <f>CK50-CS50</f>
        <v>0</v>
      </c>
      <c r="CU50" s="151"/>
      <c r="CV50" s="151"/>
      <c r="CW50" s="382"/>
      <c r="CX50" s="383"/>
      <c r="CY50" s="384"/>
      <c r="CZ50" s="385"/>
      <c r="DA50" s="386"/>
      <c r="DB50" s="387"/>
      <c r="DC50" s="393"/>
      <c r="DD50" s="269">
        <f>IFERROR(IF(EXACT(VLOOKUP(CW50,OFERTA_1,1,FALSE),CW50),1,0),0)</f>
        <v>0</v>
      </c>
      <c r="DE50" s="269">
        <f>IFERROR(IF(EXACT(VLOOKUP(CW50,OFERTA_1,2,FALSE),CX50),1,0),0)</f>
        <v>0</v>
      </c>
      <c r="DF50" s="269">
        <f>IFERROR(IF(EXACT(VLOOKUP(CW50,OFERTA_1,3,FALSE),CY50),1,0),0)</f>
        <v>0</v>
      </c>
      <c r="DG50" s="269">
        <f>IFERROR(IF(EXACT(VLOOKUP(CW50,OFERTA_1,4,FALSE),CZ50),1,0),0)</f>
        <v>0</v>
      </c>
      <c r="DH50" s="168"/>
      <c r="DI50" s="160">
        <f>IFERROR(IF(DC50&lt;=0,0,1),0)</f>
        <v>0</v>
      </c>
      <c r="DJ50" s="160">
        <f>PRODUCT(DD50:DG50)</f>
        <v>0</v>
      </c>
      <c r="DK50" s="161">
        <f>ROUND(DC50,0)</f>
        <v>0</v>
      </c>
      <c r="DL50" s="162">
        <f>DC50-DK50</f>
        <v>0</v>
      </c>
      <c r="DM50" s="151"/>
      <c r="DN50" s="151"/>
      <c r="DO50" s="382"/>
      <c r="DP50" s="383"/>
      <c r="DQ50" s="384"/>
      <c r="DR50" s="385"/>
      <c r="DS50" s="386"/>
      <c r="DT50" s="387"/>
      <c r="DU50" s="393"/>
      <c r="DV50" s="269">
        <f>IFERROR(IF(EXACT(VLOOKUP(DO50,OFERTA_1,1,FALSE),DO50),1,0),0)</f>
        <v>0</v>
      </c>
      <c r="DW50" s="269">
        <f>IFERROR(IF(EXACT(VLOOKUP(DO50,OFERTA_1,2,FALSE),DP50),1,0),0)</f>
        <v>0</v>
      </c>
      <c r="DX50" s="269">
        <f>IFERROR(IF(EXACT(VLOOKUP(DO50,OFERTA_1,3,FALSE),DQ50),1,0),0)</f>
        <v>0</v>
      </c>
      <c r="DY50" s="269">
        <f>IFERROR(IF(EXACT(VLOOKUP(DO50,OFERTA_1,4,FALSE),DR50),1,0),0)</f>
        <v>0</v>
      </c>
      <c r="DZ50" s="168"/>
      <c r="EA50" s="160">
        <f>IFERROR(IF(DU50&lt;=0,0,1),0)</f>
        <v>0</v>
      </c>
      <c r="EB50" s="160">
        <f>PRODUCT(DV50:DY50)</f>
        <v>0</v>
      </c>
      <c r="EC50" s="161">
        <f>ROUND(DU50,0)</f>
        <v>0</v>
      </c>
      <c r="ED50" s="162">
        <f>DU50-EC50</f>
        <v>0</v>
      </c>
      <c r="EE50" s="151"/>
      <c r="EF50" s="151"/>
      <c r="EG50" s="382"/>
      <c r="EH50" s="383"/>
      <c r="EI50" s="384"/>
      <c r="EJ50" s="385"/>
      <c r="EK50" s="386"/>
      <c r="EL50" s="387"/>
      <c r="EM50" s="393"/>
      <c r="EN50" s="269">
        <f>IFERROR(IF(EXACT(VLOOKUP(EG50,OFERTA_1,1,FALSE),EG50),1,0),0)</f>
        <v>0</v>
      </c>
      <c r="EO50" s="269">
        <f>IFERROR(IF(EXACT(VLOOKUP(EG50,OFERTA_1,2,FALSE),EH50),1,0),0)</f>
        <v>0</v>
      </c>
      <c r="EP50" s="269">
        <f>IFERROR(IF(EXACT(VLOOKUP(EG50,OFERTA_1,3,FALSE),EI50),1,0),0)</f>
        <v>0</v>
      </c>
      <c r="EQ50" s="269">
        <f>IFERROR(IF(EXACT(VLOOKUP(EG50,OFERTA_1,4,FALSE),EJ50),1,0),0)</f>
        <v>0</v>
      </c>
      <c r="ER50" s="168"/>
      <c r="ES50" s="160">
        <f>IFERROR(IF(EM50&lt;=0,0,1),0)</f>
        <v>0</v>
      </c>
      <c r="ET50" s="160">
        <f>PRODUCT(EN50:EQ50)</f>
        <v>0</v>
      </c>
      <c r="EU50" s="161">
        <f>ROUND(EM50,0)</f>
        <v>0</v>
      </c>
      <c r="EV50" s="162">
        <f>EM50-EU50</f>
        <v>0</v>
      </c>
      <c r="EW50" s="151"/>
      <c r="EX50" s="151"/>
      <c r="EY50" s="272"/>
      <c r="EZ50" s="276"/>
      <c r="FA50" s="278"/>
      <c r="FB50" s="274"/>
      <c r="FC50" s="264"/>
      <c r="FD50" s="280"/>
      <c r="FE50" s="263"/>
      <c r="FF50" s="269">
        <f t="shared" si="397"/>
        <v>0</v>
      </c>
      <c r="FG50" s="168">
        <f>IFERROR(IF(EXACT(VLOOKUP(EZ50,OFERTA_0,2,FALSE),FA50),1,0),0)</f>
        <v>0</v>
      </c>
      <c r="FH50" s="168">
        <f t="shared" si="398"/>
        <v>0</v>
      </c>
      <c r="FI50" s="168">
        <f t="shared" si="399"/>
        <v>0</v>
      </c>
      <c r="FJ50" s="168">
        <f t="shared" ref="FJ50:FK50" si="447">IFERROR(IF(FD50&lt;=0,0,1),0)</f>
        <v>0</v>
      </c>
      <c r="FK50" s="168">
        <f t="shared" si="447"/>
        <v>0</v>
      </c>
      <c r="FL50" s="168">
        <f t="shared" si="401"/>
        <v>0</v>
      </c>
      <c r="FM50" s="161">
        <f t="shared" si="18"/>
        <v>0</v>
      </c>
      <c r="FN50" s="162">
        <f t="shared" si="19"/>
        <v>0</v>
      </c>
      <c r="FO50" s="151"/>
      <c r="FP50" s="151"/>
      <c r="FQ50" s="346"/>
      <c r="FR50" s="281"/>
      <c r="FS50" s="278"/>
      <c r="FT50" s="286"/>
      <c r="FU50" s="289"/>
      <c r="FV50" s="288"/>
      <c r="FW50" s="288"/>
      <c r="FX50" s="269">
        <f t="shared" si="402"/>
        <v>0</v>
      </c>
      <c r="FY50" s="168">
        <f>IFERROR(IF(EXACT(VLOOKUP(FR50,OFERTA_0,2,FALSE),FS50),1,0),0)</f>
        <v>0</v>
      </c>
      <c r="FZ50" s="168">
        <f t="shared" si="403"/>
        <v>0</v>
      </c>
      <c r="GA50" s="168">
        <f t="shared" si="404"/>
        <v>0</v>
      </c>
      <c r="GB50" s="168">
        <f t="shared" ref="GB50:GC50" si="448">IFERROR(IF(FV50&lt;=0,0,1),0)</f>
        <v>0</v>
      </c>
      <c r="GC50" s="168">
        <f t="shared" si="448"/>
        <v>0</v>
      </c>
      <c r="GD50" s="168">
        <f t="shared" si="406"/>
        <v>0</v>
      </c>
      <c r="GE50" s="161">
        <f t="shared" si="22"/>
        <v>0</v>
      </c>
      <c r="GF50" s="162">
        <f t="shared" si="23"/>
        <v>0</v>
      </c>
      <c r="GG50" s="151"/>
      <c r="GH50" s="151"/>
      <c r="GI50" s="292"/>
      <c r="GJ50" s="300"/>
      <c r="GK50" s="295"/>
      <c r="GL50" s="296"/>
      <c r="GM50" s="299"/>
      <c r="GN50" s="298"/>
      <c r="GO50" s="298"/>
      <c r="GP50" s="269">
        <f t="shared" si="407"/>
        <v>0</v>
      </c>
      <c r="GQ50" s="168">
        <f>IFERROR(IF(EXACT(VLOOKUP(GJ50,OFERTA_0,2,FALSE),GK50),1,0),0)</f>
        <v>0</v>
      </c>
      <c r="GR50" s="168">
        <f t="shared" si="408"/>
        <v>0</v>
      </c>
      <c r="GS50" s="168">
        <f t="shared" si="409"/>
        <v>0</v>
      </c>
      <c r="GT50" s="168">
        <f t="shared" ref="GT50:GU50" si="449">IFERROR(IF(GN50&lt;=0,0,1),0)</f>
        <v>0</v>
      </c>
      <c r="GU50" s="168">
        <f t="shared" si="449"/>
        <v>0</v>
      </c>
      <c r="GV50" s="168">
        <f t="shared" si="411"/>
        <v>0</v>
      </c>
      <c r="GW50" s="161">
        <f t="shared" si="26"/>
        <v>0</v>
      </c>
      <c r="GX50" s="162">
        <f t="shared" si="27"/>
        <v>0</v>
      </c>
    </row>
    <row r="51" spans="1:206" ht="16" hidden="1">
      <c r="A51" s="151">
        <v>42</v>
      </c>
      <c r="B51" s="382"/>
      <c r="C51" s="399"/>
      <c r="D51" s="390"/>
      <c r="E51" s="391"/>
      <c r="F51" s="386"/>
      <c r="G51" s="393"/>
      <c r="H51" s="400"/>
      <c r="I51" s="159"/>
      <c r="J51" s="151"/>
      <c r="K51" s="382"/>
      <c r="L51" s="399"/>
      <c r="M51" s="390"/>
      <c r="N51" s="391"/>
      <c r="O51" s="386"/>
      <c r="P51" s="393"/>
      <c r="Q51" s="400"/>
      <c r="R51" s="582"/>
      <c r="S51" s="582"/>
      <c r="T51" s="582"/>
      <c r="U51" s="582"/>
      <c r="V51" s="582"/>
      <c r="W51" s="582"/>
      <c r="X51" s="582"/>
      <c r="Y51" s="583"/>
      <c r="Z51" s="584"/>
      <c r="AA51" s="159"/>
      <c r="AB51" s="159"/>
      <c r="AC51" s="382"/>
      <c r="AD51" s="399"/>
      <c r="AE51" s="390"/>
      <c r="AF51" s="391"/>
      <c r="AG51" s="386"/>
      <c r="AH51" s="393"/>
      <c r="AI51" s="400"/>
      <c r="AJ51" s="160">
        <f t="shared" si="75"/>
        <v>0</v>
      </c>
      <c r="AK51" s="160">
        <f t="shared" si="76"/>
        <v>0</v>
      </c>
      <c r="AL51" s="160">
        <f t="shared" si="77"/>
        <v>0</v>
      </c>
      <c r="AM51" s="160">
        <f t="shared" si="78"/>
        <v>0</v>
      </c>
      <c r="AN51" s="160">
        <f t="shared" si="79"/>
        <v>0</v>
      </c>
      <c r="AO51" s="160">
        <f t="shared" si="80"/>
        <v>0</v>
      </c>
      <c r="AP51" s="160">
        <f t="shared" si="81"/>
        <v>0</v>
      </c>
      <c r="AQ51" s="161">
        <f t="shared" si="354"/>
        <v>0</v>
      </c>
      <c r="AR51" s="162">
        <f t="shared" si="344"/>
        <v>0</v>
      </c>
      <c r="AS51" s="151"/>
      <c r="AT51" s="151"/>
      <c r="AU51" s="382"/>
      <c r="AV51" s="399"/>
      <c r="AW51" s="390"/>
      <c r="AX51" s="391"/>
      <c r="AY51" s="386"/>
      <c r="AZ51" s="393"/>
      <c r="BA51" s="400"/>
      <c r="BB51" s="160">
        <f t="shared" si="385"/>
        <v>0</v>
      </c>
      <c r="BC51" s="168">
        <f t="shared" si="386"/>
        <v>0</v>
      </c>
      <c r="BD51" s="168">
        <f t="shared" si="387"/>
        <v>0</v>
      </c>
      <c r="BE51" s="168">
        <f t="shared" si="388"/>
        <v>0</v>
      </c>
      <c r="BF51" s="168">
        <f t="shared" si="389"/>
        <v>0</v>
      </c>
      <c r="BG51" s="168">
        <v>1</v>
      </c>
      <c r="BH51" s="168">
        <f t="shared" si="390"/>
        <v>0</v>
      </c>
      <c r="BI51" s="161">
        <f t="shared" si="356"/>
        <v>0</v>
      </c>
      <c r="BJ51" s="162">
        <f t="shared" si="347"/>
        <v>0</v>
      </c>
      <c r="BK51" s="151"/>
      <c r="BL51" s="151"/>
      <c r="BM51" s="382"/>
      <c r="BN51" s="399"/>
      <c r="BO51" s="390"/>
      <c r="BP51" s="391"/>
      <c r="BQ51" s="386"/>
      <c r="BR51" s="393"/>
      <c r="BS51" s="400"/>
      <c r="BT51" s="160">
        <f t="shared" si="391"/>
        <v>0</v>
      </c>
      <c r="BU51" s="168">
        <f t="shared" si="392"/>
        <v>0</v>
      </c>
      <c r="BV51" s="168">
        <f t="shared" si="393"/>
        <v>0</v>
      </c>
      <c r="BW51" s="168">
        <f t="shared" si="394"/>
        <v>0</v>
      </c>
      <c r="BX51" s="168">
        <f t="shared" si="395"/>
        <v>0</v>
      </c>
      <c r="BY51" s="168">
        <v>1</v>
      </c>
      <c r="BZ51" s="168">
        <f t="shared" si="396"/>
        <v>0</v>
      </c>
      <c r="CA51" s="161">
        <f t="shared" si="358"/>
        <v>0</v>
      </c>
      <c r="CB51" s="162">
        <f t="shared" si="350"/>
        <v>0</v>
      </c>
      <c r="CC51" s="151"/>
      <c r="CD51" s="151"/>
      <c r="CE51" s="416"/>
      <c r="CF51" s="426"/>
      <c r="CG51" s="390"/>
      <c r="CH51" s="391"/>
      <c r="CI51" s="386"/>
      <c r="CJ51" s="393"/>
      <c r="CK51" s="432"/>
      <c r="CL51" s="269"/>
      <c r="CM51" s="269"/>
      <c r="CN51" s="269"/>
      <c r="CO51" s="269"/>
      <c r="CP51" s="168"/>
      <c r="CQ51" s="160"/>
      <c r="CR51" s="168"/>
      <c r="CS51" s="161">
        <f t="shared" ref="CS51:CS52" si="450">ROUND(CJ51,0)</f>
        <v>0</v>
      </c>
      <c r="CT51" s="162">
        <f t="shared" ref="CT51:CT52" si="451">CJ51-CS51</f>
        <v>0</v>
      </c>
      <c r="CU51" s="151"/>
      <c r="CV51" s="151"/>
      <c r="CW51" s="382"/>
      <c r="CX51" s="399"/>
      <c r="CY51" s="390"/>
      <c r="CZ51" s="391"/>
      <c r="DA51" s="386"/>
      <c r="DB51" s="393"/>
      <c r="DC51" s="409"/>
      <c r="DD51" s="269"/>
      <c r="DE51" s="269"/>
      <c r="DF51" s="269"/>
      <c r="DG51" s="269"/>
      <c r="DH51" s="168"/>
      <c r="DI51" s="160"/>
      <c r="DJ51" s="168"/>
      <c r="DK51" s="161">
        <f t="shared" ref="DK51:DK52" si="452">ROUND(DB51,0)</f>
        <v>0</v>
      </c>
      <c r="DL51" s="162">
        <f t="shared" ref="DL51:DL52" si="453">DB51-DK51</f>
        <v>0</v>
      </c>
      <c r="DM51" s="151"/>
      <c r="DN51" s="151"/>
      <c r="DO51" s="382"/>
      <c r="DP51" s="399"/>
      <c r="DQ51" s="390"/>
      <c r="DR51" s="391"/>
      <c r="DS51" s="386"/>
      <c r="DT51" s="393"/>
      <c r="DU51" s="409"/>
      <c r="DV51" s="269"/>
      <c r="DW51" s="269"/>
      <c r="DX51" s="269"/>
      <c r="DY51" s="269"/>
      <c r="DZ51" s="168"/>
      <c r="EA51" s="160"/>
      <c r="EB51" s="168"/>
      <c r="EC51" s="161">
        <f t="shared" ref="EC51:EC52" si="454">ROUND(DT51,0)</f>
        <v>0</v>
      </c>
      <c r="ED51" s="162">
        <f t="shared" ref="ED51:ED52" si="455">DT51-EC51</f>
        <v>0</v>
      </c>
      <c r="EE51" s="151"/>
      <c r="EF51" s="151"/>
      <c r="EG51" s="382"/>
      <c r="EH51" s="399"/>
      <c r="EI51" s="390"/>
      <c r="EJ51" s="391"/>
      <c r="EK51" s="386"/>
      <c r="EL51" s="393"/>
      <c r="EM51" s="409"/>
      <c r="EN51" s="269"/>
      <c r="EO51" s="269"/>
      <c r="EP51" s="269"/>
      <c r="EQ51" s="269"/>
      <c r="ER51" s="168"/>
      <c r="ES51" s="160"/>
      <c r="ET51" s="168"/>
      <c r="EU51" s="161">
        <f t="shared" ref="EU51:EU52" si="456">ROUND(EL51,0)</f>
        <v>0</v>
      </c>
      <c r="EV51" s="162">
        <f t="shared" ref="EV51:EV52" si="457">EL51-EU51</f>
        <v>0</v>
      </c>
      <c r="EW51" s="151"/>
      <c r="EX51" s="151"/>
      <c r="EY51" s="272"/>
      <c r="EZ51" s="276"/>
      <c r="FA51" s="278"/>
      <c r="FB51" s="274"/>
      <c r="FC51" s="264"/>
      <c r="FD51" s="280"/>
      <c r="FE51" s="263"/>
      <c r="FF51" s="269">
        <f t="shared" si="397"/>
        <v>0</v>
      </c>
      <c r="FG51" s="168">
        <f>IFERROR(IF(EXACT(VLOOKUP(EZ51,OFERTA_0,2,FALSE),FA51),1,0),0)</f>
        <v>0</v>
      </c>
      <c r="FH51" s="168">
        <f t="shared" si="398"/>
        <v>0</v>
      </c>
      <c r="FI51" s="168">
        <f t="shared" si="399"/>
        <v>0</v>
      </c>
      <c r="FJ51" s="168">
        <f t="shared" ref="FJ51:FK51" si="458">IFERROR(IF(FD51&lt;=0,0,1),0)</f>
        <v>0</v>
      </c>
      <c r="FK51" s="168">
        <f t="shared" si="458"/>
        <v>0</v>
      </c>
      <c r="FL51" s="168">
        <f t="shared" si="401"/>
        <v>0</v>
      </c>
      <c r="FM51" s="161">
        <f t="shared" si="18"/>
        <v>0</v>
      </c>
      <c r="FN51" s="162">
        <f t="shared" si="19"/>
        <v>0</v>
      </c>
      <c r="FO51" s="151"/>
      <c r="FP51" s="151"/>
      <c r="FQ51" s="346"/>
      <c r="FR51" s="281"/>
      <c r="FS51" s="278"/>
      <c r="FT51" s="286"/>
      <c r="FU51" s="289"/>
      <c r="FV51" s="288"/>
      <c r="FW51" s="288"/>
      <c r="FX51" s="269">
        <f t="shared" si="402"/>
        <v>0</v>
      </c>
      <c r="FY51" s="168">
        <f>IFERROR(IF(EXACT(VLOOKUP(FR51,OFERTA_0,2,FALSE),FS51),1,0),0)</f>
        <v>0</v>
      </c>
      <c r="FZ51" s="168">
        <f t="shared" si="403"/>
        <v>0</v>
      </c>
      <c r="GA51" s="168">
        <f t="shared" si="404"/>
        <v>0</v>
      </c>
      <c r="GB51" s="168">
        <f t="shared" ref="GB51:GC51" si="459">IFERROR(IF(FV51&lt;=0,0,1),0)</f>
        <v>0</v>
      </c>
      <c r="GC51" s="168">
        <f t="shared" si="459"/>
        <v>0</v>
      </c>
      <c r="GD51" s="168">
        <f t="shared" si="406"/>
        <v>0</v>
      </c>
      <c r="GE51" s="161">
        <f t="shared" si="22"/>
        <v>0</v>
      </c>
      <c r="GF51" s="162">
        <f t="shared" si="23"/>
        <v>0</v>
      </c>
      <c r="GG51" s="151"/>
      <c r="GH51" s="151"/>
      <c r="GI51" s="292"/>
      <c r="GJ51" s="300"/>
      <c r="GK51" s="295"/>
      <c r="GL51" s="296"/>
      <c r="GM51" s="299"/>
      <c r="GN51" s="298"/>
      <c r="GO51" s="298"/>
      <c r="GP51" s="269">
        <f t="shared" si="407"/>
        <v>0</v>
      </c>
      <c r="GQ51" s="168">
        <f>IFERROR(IF(EXACT(VLOOKUP(GJ51,OFERTA_0,2,FALSE),GK51),1,0),0)</f>
        <v>0</v>
      </c>
      <c r="GR51" s="168">
        <f t="shared" si="408"/>
        <v>0</v>
      </c>
      <c r="GS51" s="168">
        <f t="shared" si="409"/>
        <v>0</v>
      </c>
      <c r="GT51" s="168">
        <f t="shared" ref="GT51:GU51" si="460">IFERROR(IF(GN51&lt;=0,0,1),0)</f>
        <v>0</v>
      </c>
      <c r="GU51" s="168">
        <f t="shared" si="460"/>
        <v>0</v>
      </c>
      <c r="GV51" s="168">
        <f t="shared" si="411"/>
        <v>0</v>
      </c>
      <c r="GW51" s="161">
        <f t="shared" si="26"/>
        <v>0</v>
      </c>
      <c r="GX51" s="162">
        <f t="shared" si="27"/>
        <v>0</v>
      </c>
    </row>
    <row r="52" spans="1:206" ht="16" hidden="1">
      <c r="A52" s="151">
        <v>43</v>
      </c>
      <c r="B52" s="388"/>
      <c r="C52" s="401"/>
      <c r="D52" s="390"/>
      <c r="E52" s="391"/>
      <c r="F52" s="392"/>
      <c r="G52" s="393"/>
      <c r="H52" s="400"/>
      <c r="I52" s="159"/>
      <c r="J52" s="151"/>
      <c r="K52" s="388"/>
      <c r="L52" s="401"/>
      <c r="M52" s="390"/>
      <c r="N52" s="391"/>
      <c r="O52" s="392"/>
      <c r="P52" s="393"/>
      <c r="Q52" s="400"/>
      <c r="R52" s="582"/>
      <c r="S52" s="582"/>
      <c r="T52" s="582"/>
      <c r="U52" s="582"/>
      <c r="V52" s="582"/>
      <c r="W52" s="582"/>
      <c r="X52" s="582"/>
      <c r="Y52" s="583"/>
      <c r="Z52" s="584"/>
      <c r="AA52" s="159"/>
      <c r="AB52" s="159"/>
      <c r="AC52" s="388"/>
      <c r="AD52" s="401"/>
      <c r="AE52" s="390"/>
      <c r="AF52" s="391"/>
      <c r="AG52" s="392"/>
      <c r="AH52" s="393"/>
      <c r="AI52" s="400"/>
      <c r="AJ52" s="160">
        <f t="shared" si="75"/>
        <v>0</v>
      </c>
      <c r="AK52" s="160">
        <f t="shared" si="76"/>
        <v>0</v>
      </c>
      <c r="AL52" s="160">
        <f t="shared" si="77"/>
        <v>0</v>
      </c>
      <c r="AM52" s="160">
        <f t="shared" si="78"/>
        <v>0</v>
      </c>
      <c r="AN52" s="160">
        <f t="shared" si="79"/>
        <v>0</v>
      </c>
      <c r="AO52" s="160">
        <f t="shared" si="80"/>
        <v>0</v>
      </c>
      <c r="AP52" s="160">
        <f t="shared" si="81"/>
        <v>0</v>
      </c>
      <c r="AQ52" s="161">
        <f t="shared" si="354"/>
        <v>0</v>
      </c>
      <c r="AR52" s="162">
        <f t="shared" si="344"/>
        <v>0</v>
      </c>
      <c r="AS52" s="151"/>
      <c r="AT52" s="151"/>
      <c r="AU52" s="388"/>
      <c r="AV52" s="401"/>
      <c r="AW52" s="390"/>
      <c r="AX52" s="391"/>
      <c r="AY52" s="392"/>
      <c r="AZ52" s="393"/>
      <c r="BA52" s="400"/>
      <c r="BB52" s="160">
        <f t="shared" si="385"/>
        <v>0</v>
      </c>
      <c r="BC52" s="168">
        <f t="shared" si="386"/>
        <v>0</v>
      </c>
      <c r="BD52" s="168">
        <f t="shared" si="387"/>
        <v>0</v>
      </c>
      <c r="BE52" s="168">
        <f t="shared" si="388"/>
        <v>0</v>
      </c>
      <c r="BF52" s="168">
        <f t="shared" si="389"/>
        <v>0</v>
      </c>
      <c r="BG52" s="168">
        <v>1</v>
      </c>
      <c r="BH52" s="168">
        <f t="shared" si="390"/>
        <v>0</v>
      </c>
      <c r="BI52" s="161">
        <f t="shared" si="356"/>
        <v>0</v>
      </c>
      <c r="BJ52" s="162">
        <f t="shared" si="347"/>
        <v>0</v>
      </c>
      <c r="BK52" s="151"/>
      <c r="BL52" s="151"/>
      <c r="BM52" s="388"/>
      <c r="BN52" s="401"/>
      <c r="BO52" s="390"/>
      <c r="BP52" s="391"/>
      <c r="BQ52" s="392"/>
      <c r="BR52" s="393"/>
      <c r="BS52" s="400"/>
      <c r="BT52" s="160">
        <f t="shared" si="391"/>
        <v>0</v>
      </c>
      <c r="BU52" s="168">
        <f t="shared" si="392"/>
        <v>0</v>
      </c>
      <c r="BV52" s="168">
        <f t="shared" si="393"/>
        <v>0</v>
      </c>
      <c r="BW52" s="168">
        <f t="shared" si="394"/>
        <v>0</v>
      </c>
      <c r="BX52" s="168">
        <f t="shared" si="395"/>
        <v>0</v>
      </c>
      <c r="BY52" s="168">
        <v>1</v>
      </c>
      <c r="BZ52" s="168">
        <f t="shared" si="396"/>
        <v>0</v>
      </c>
      <c r="CA52" s="161">
        <f t="shared" si="358"/>
        <v>0</v>
      </c>
      <c r="CB52" s="162">
        <f t="shared" si="350"/>
        <v>0</v>
      </c>
      <c r="CC52" s="151"/>
      <c r="CD52" s="151"/>
      <c r="CE52" s="388"/>
      <c r="CF52" s="401"/>
      <c r="CG52" s="390"/>
      <c r="CH52" s="391"/>
      <c r="CI52" s="419"/>
      <c r="CJ52" s="393"/>
      <c r="CK52" s="432"/>
      <c r="CL52" s="269">
        <f>IFERROR(IF(EXACT(VLOOKUP(CE52,OFERTA_1,1,FALSE),CE52),1,0),0)</f>
        <v>0</v>
      </c>
      <c r="CM52" s="269">
        <f>IFERROR(IF(EXACT(VLOOKUP(CE52,OFERTA_1,2,FALSE),CF52),1,0),0)</f>
        <v>0</v>
      </c>
      <c r="CN52" s="269">
        <f>IFERROR(IF(EXACT(VLOOKUP(CE52,OFERTA_1,3,FALSE),CG52),1,0),0)</f>
        <v>0</v>
      </c>
      <c r="CO52" s="269">
        <f>IFERROR(IF(EXACT(VLOOKUP(CE52,OFERTA_1,4,FALSE),CH52),1,0),0)</f>
        <v>0</v>
      </c>
      <c r="CP52" s="168">
        <f t="shared" ref="CP52:CP53" si="461">IFERROR(IF(CJ52&lt;=0,0,1),0)</f>
        <v>0</v>
      </c>
      <c r="CQ52" s="160">
        <f t="shared" ref="CQ52" si="462">IFERROR(IF(CJ52&lt;=0,0,1),0)</f>
        <v>0</v>
      </c>
      <c r="CR52" s="168">
        <f>PRODUCT(CL52:CQ52)</f>
        <v>0</v>
      </c>
      <c r="CS52" s="161">
        <f t="shared" si="450"/>
        <v>0</v>
      </c>
      <c r="CT52" s="162">
        <f t="shared" si="451"/>
        <v>0</v>
      </c>
      <c r="CU52" s="151"/>
      <c r="CV52" s="151"/>
      <c r="CW52" s="388"/>
      <c r="CX52" s="401"/>
      <c r="CY52" s="390"/>
      <c r="CZ52" s="391"/>
      <c r="DA52" s="392"/>
      <c r="DB52" s="393"/>
      <c r="DC52" s="409"/>
      <c r="DD52" s="269">
        <f>IFERROR(IF(EXACT(VLOOKUP(CW52,OFERTA_1,1,FALSE),CW52),1,0),0)</f>
        <v>0</v>
      </c>
      <c r="DE52" s="269">
        <f>IFERROR(IF(EXACT(VLOOKUP(CW52,OFERTA_1,2,FALSE),CX52),1,0),0)</f>
        <v>0</v>
      </c>
      <c r="DF52" s="269">
        <f>IFERROR(IF(EXACT(VLOOKUP(CW52,OFERTA_1,3,FALSE),CY52),1,0),0)</f>
        <v>0</v>
      </c>
      <c r="DG52" s="269">
        <f>IFERROR(IF(EXACT(VLOOKUP(CW52,OFERTA_1,4,FALSE),CZ52),1,0),0)</f>
        <v>0</v>
      </c>
      <c r="DH52" s="168">
        <f t="shared" ref="DH52:DH53" si="463">IFERROR(IF(DB52&lt;=0,0,1),0)</f>
        <v>0</v>
      </c>
      <c r="DI52" s="160">
        <f t="shared" ref="DI52" si="464">IFERROR(IF(DB52&lt;=0,0,1),0)</f>
        <v>0</v>
      </c>
      <c r="DJ52" s="168">
        <f>PRODUCT(DD52:DI52)</f>
        <v>0</v>
      </c>
      <c r="DK52" s="161">
        <f t="shared" si="452"/>
        <v>0</v>
      </c>
      <c r="DL52" s="162">
        <f t="shared" si="453"/>
        <v>0</v>
      </c>
      <c r="DM52" s="151"/>
      <c r="DN52" s="151"/>
      <c r="DO52" s="388"/>
      <c r="DP52" s="401"/>
      <c r="DQ52" s="390"/>
      <c r="DR52" s="391"/>
      <c r="DS52" s="392"/>
      <c r="DT52" s="393"/>
      <c r="DU52" s="409"/>
      <c r="DV52" s="269">
        <f>IFERROR(IF(EXACT(VLOOKUP(DO52,OFERTA_1,1,FALSE),DO52),1,0),0)</f>
        <v>0</v>
      </c>
      <c r="DW52" s="269">
        <f>IFERROR(IF(EXACT(VLOOKUP(DO52,OFERTA_1,2,FALSE),DP52),1,0),0)</f>
        <v>0</v>
      </c>
      <c r="DX52" s="269">
        <f>IFERROR(IF(EXACT(VLOOKUP(DO52,OFERTA_1,3,FALSE),DQ52),1,0),0)</f>
        <v>0</v>
      </c>
      <c r="DY52" s="269">
        <f>IFERROR(IF(EXACT(VLOOKUP(DO52,OFERTA_1,4,FALSE),DR52),1,0),0)</f>
        <v>0</v>
      </c>
      <c r="DZ52" s="168">
        <f t="shared" ref="DZ52:DZ53" si="465">IFERROR(IF(DT52&lt;=0,0,1),0)</f>
        <v>0</v>
      </c>
      <c r="EA52" s="160">
        <f t="shared" ref="EA52" si="466">IFERROR(IF(DT52&lt;=0,0,1),0)</f>
        <v>0</v>
      </c>
      <c r="EB52" s="168">
        <f>PRODUCT(DV52:EA52)</f>
        <v>0</v>
      </c>
      <c r="EC52" s="161">
        <f t="shared" si="454"/>
        <v>0</v>
      </c>
      <c r="ED52" s="162">
        <f t="shared" si="455"/>
        <v>0</v>
      </c>
      <c r="EE52" s="151"/>
      <c r="EF52" s="151"/>
      <c r="EG52" s="388"/>
      <c r="EH52" s="401"/>
      <c r="EI52" s="390"/>
      <c r="EJ52" s="391"/>
      <c r="EK52" s="392"/>
      <c r="EL52" s="393"/>
      <c r="EM52" s="409"/>
      <c r="EN52" s="269">
        <f>IFERROR(IF(EXACT(VLOOKUP(EG52,OFERTA_1,1,FALSE),EG52),1,0),0)</f>
        <v>0</v>
      </c>
      <c r="EO52" s="269">
        <f>IFERROR(IF(EXACT(VLOOKUP(EG52,OFERTA_1,2,FALSE),EH52),1,0),0)</f>
        <v>0</v>
      </c>
      <c r="EP52" s="269">
        <f>IFERROR(IF(EXACT(VLOOKUP(EG52,OFERTA_1,3,FALSE),EI52),1,0),0)</f>
        <v>0</v>
      </c>
      <c r="EQ52" s="269">
        <f>IFERROR(IF(EXACT(VLOOKUP(EG52,OFERTA_1,4,FALSE),EJ52),1,0),0)</f>
        <v>0</v>
      </c>
      <c r="ER52" s="168">
        <f t="shared" ref="ER52:ER53" si="467">IFERROR(IF(EL52&lt;=0,0,1),0)</f>
        <v>0</v>
      </c>
      <c r="ES52" s="160">
        <f t="shared" ref="ES52" si="468">IFERROR(IF(EL52&lt;=0,0,1),0)</f>
        <v>0</v>
      </c>
      <c r="ET52" s="168">
        <f>PRODUCT(EN52:ES52)</f>
        <v>0</v>
      </c>
      <c r="EU52" s="161">
        <f t="shared" si="456"/>
        <v>0</v>
      </c>
      <c r="EV52" s="162">
        <f t="shared" si="457"/>
        <v>0</v>
      </c>
      <c r="EW52" s="151"/>
      <c r="EX52" s="151"/>
      <c r="EY52" s="272"/>
      <c r="EZ52" s="276"/>
      <c r="FA52" s="278"/>
      <c r="FB52" s="274"/>
      <c r="FC52" s="264"/>
      <c r="FD52" s="280"/>
      <c r="FE52" s="263"/>
      <c r="FF52" s="269">
        <f t="shared" si="397"/>
        <v>0</v>
      </c>
      <c r="FG52" s="168">
        <f>IFERROR(IF(EXACT(VLOOKUP(EZ52,OFERTA_0,2,FALSE),FA52),1,0),0)</f>
        <v>0</v>
      </c>
      <c r="FH52" s="168">
        <f t="shared" si="398"/>
        <v>0</v>
      </c>
      <c r="FI52" s="168">
        <f t="shared" si="399"/>
        <v>0</v>
      </c>
      <c r="FJ52" s="168">
        <f t="shared" ref="FJ52:FK52" si="469">IFERROR(IF(FD52&lt;=0,0,1),0)</f>
        <v>0</v>
      </c>
      <c r="FK52" s="168">
        <f t="shared" si="469"/>
        <v>0</v>
      </c>
      <c r="FL52" s="168">
        <f t="shared" si="401"/>
        <v>0</v>
      </c>
      <c r="FM52" s="161">
        <f t="shared" si="18"/>
        <v>0</v>
      </c>
      <c r="FN52" s="162">
        <f t="shared" si="19"/>
        <v>0</v>
      </c>
      <c r="FO52" s="151"/>
      <c r="FP52" s="151"/>
      <c r="FQ52" s="346"/>
      <c r="FR52" s="281"/>
      <c r="FS52" s="278"/>
      <c r="FT52" s="286"/>
      <c r="FU52" s="289"/>
      <c r="FV52" s="288"/>
      <c r="FW52" s="288"/>
      <c r="FX52" s="269">
        <f t="shared" si="402"/>
        <v>0</v>
      </c>
      <c r="FY52" s="168">
        <f>IFERROR(IF(EXACT(VLOOKUP(FR52,OFERTA_0,2,FALSE),FS52),1,0),0)</f>
        <v>0</v>
      </c>
      <c r="FZ52" s="168">
        <f t="shared" si="403"/>
        <v>0</v>
      </c>
      <c r="GA52" s="168">
        <f t="shared" si="404"/>
        <v>0</v>
      </c>
      <c r="GB52" s="168">
        <f t="shared" ref="GB52:GC52" si="470">IFERROR(IF(FV52&lt;=0,0,1),0)</f>
        <v>0</v>
      </c>
      <c r="GC52" s="168">
        <f t="shared" si="470"/>
        <v>0</v>
      </c>
      <c r="GD52" s="168">
        <f t="shared" si="406"/>
        <v>0</v>
      </c>
      <c r="GE52" s="161">
        <f t="shared" si="22"/>
        <v>0</v>
      </c>
      <c r="GF52" s="162">
        <f t="shared" si="23"/>
        <v>0</v>
      </c>
      <c r="GG52" s="151"/>
      <c r="GH52" s="151"/>
      <c r="GI52" s="292"/>
      <c r="GJ52" s="300"/>
      <c r="GK52" s="295"/>
      <c r="GL52" s="296"/>
      <c r="GM52" s="299"/>
      <c r="GN52" s="298"/>
      <c r="GO52" s="298"/>
      <c r="GP52" s="269">
        <f t="shared" si="407"/>
        <v>0</v>
      </c>
      <c r="GQ52" s="168">
        <f>IFERROR(IF(EXACT(VLOOKUP(GJ52,OFERTA_0,2,FALSE),GK52),1,0),0)</f>
        <v>0</v>
      </c>
      <c r="GR52" s="168">
        <f t="shared" si="408"/>
        <v>0</v>
      </c>
      <c r="GS52" s="168">
        <f t="shared" si="409"/>
        <v>0</v>
      </c>
      <c r="GT52" s="168">
        <f t="shared" ref="GT52:GU52" si="471">IFERROR(IF(GN52&lt;=0,0,1),0)</f>
        <v>0</v>
      </c>
      <c r="GU52" s="168">
        <f t="shared" si="471"/>
        <v>0</v>
      </c>
      <c r="GV52" s="168">
        <f t="shared" si="411"/>
        <v>0</v>
      </c>
      <c r="GW52" s="161">
        <f t="shared" si="26"/>
        <v>0</v>
      </c>
      <c r="GX52" s="162">
        <f t="shared" si="27"/>
        <v>0</v>
      </c>
    </row>
    <row r="53" spans="1:206" ht="16" hidden="1">
      <c r="A53" s="151">
        <v>44</v>
      </c>
      <c r="B53" s="382"/>
      <c r="C53" s="383"/>
      <c r="D53" s="384"/>
      <c r="E53" s="385"/>
      <c r="F53" s="386"/>
      <c r="G53" s="387"/>
      <c r="H53" s="393"/>
      <c r="I53" s="159"/>
      <c r="J53" s="151"/>
      <c r="K53" s="382"/>
      <c r="L53" s="383"/>
      <c r="M53" s="384"/>
      <c r="N53" s="385"/>
      <c r="O53" s="386"/>
      <c r="P53" s="387"/>
      <c r="Q53" s="393"/>
      <c r="R53" s="582"/>
      <c r="S53" s="582"/>
      <c r="T53" s="582"/>
      <c r="U53" s="582"/>
      <c r="V53" s="582"/>
      <c r="W53" s="582"/>
      <c r="X53" s="582"/>
      <c r="Y53" s="583"/>
      <c r="Z53" s="584"/>
      <c r="AA53" s="159"/>
      <c r="AB53" s="159"/>
      <c r="AC53" s="382"/>
      <c r="AD53" s="383"/>
      <c r="AE53" s="384"/>
      <c r="AF53" s="385"/>
      <c r="AG53" s="386"/>
      <c r="AH53" s="387"/>
      <c r="AI53" s="393"/>
      <c r="AJ53" s="160">
        <f t="shared" si="75"/>
        <v>0</v>
      </c>
      <c r="AK53" s="160">
        <f t="shared" si="76"/>
        <v>0</v>
      </c>
      <c r="AL53" s="160">
        <f t="shared" si="77"/>
        <v>0</v>
      </c>
      <c r="AM53" s="160">
        <f t="shared" si="78"/>
        <v>0</v>
      </c>
      <c r="AN53" s="160">
        <f t="shared" si="79"/>
        <v>0</v>
      </c>
      <c r="AO53" s="160">
        <f t="shared" si="80"/>
        <v>0</v>
      </c>
      <c r="AP53" s="160">
        <f t="shared" si="81"/>
        <v>0</v>
      </c>
      <c r="AQ53" s="161">
        <f t="shared" si="354"/>
        <v>0</v>
      </c>
      <c r="AR53" s="162">
        <f t="shared" si="344"/>
        <v>0</v>
      </c>
      <c r="AS53" s="151"/>
      <c r="AT53" s="151"/>
      <c r="AU53" s="382"/>
      <c r="AV53" s="383"/>
      <c r="AW53" s="384"/>
      <c r="AX53" s="385"/>
      <c r="AY53" s="386"/>
      <c r="AZ53" s="387"/>
      <c r="BA53" s="393"/>
      <c r="BB53" s="160">
        <f t="shared" si="385"/>
        <v>0</v>
      </c>
      <c r="BC53" s="168">
        <f t="shared" si="386"/>
        <v>0</v>
      </c>
      <c r="BD53" s="168">
        <f t="shared" si="387"/>
        <v>0</v>
      </c>
      <c r="BE53" s="168">
        <f t="shared" si="388"/>
        <v>0</v>
      </c>
      <c r="BF53" s="168">
        <f t="shared" si="389"/>
        <v>0</v>
      </c>
      <c r="BG53" s="168">
        <v>1</v>
      </c>
      <c r="BH53" s="168">
        <f t="shared" si="390"/>
        <v>0</v>
      </c>
      <c r="BI53" s="161">
        <f t="shared" si="356"/>
        <v>0</v>
      </c>
      <c r="BJ53" s="162">
        <f t="shared" si="347"/>
        <v>0</v>
      </c>
      <c r="BK53" s="151"/>
      <c r="BL53" s="151"/>
      <c r="BM53" s="382"/>
      <c r="BN53" s="383"/>
      <c r="BO53" s="384"/>
      <c r="BP53" s="385"/>
      <c r="BQ53" s="386"/>
      <c r="BR53" s="387"/>
      <c r="BS53" s="393"/>
      <c r="BT53" s="160">
        <f t="shared" si="391"/>
        <v>0</v>
      </c>
      <c r="BU53" s="168">
        <f t="shared" si="392"/>
        <v>0</v>
      </c>
      <c r="BV53" s="168">
        <f t="shared" si="393"/>
        <v>0</v>
      </c>
      <c r="BW53" s="168">
        <f t="shared" si="394"/>
        <v>0</v>
      </c>
      <c r="BX53" s="168">
        <f t="shared" si="395"/>
        <v>0</v>
      </c>
      <c r="BY53" s="168">
        <v>1</v>
      </c>
      <c r="BZ53" s="168">
        <f t="shared" si="396"/>
        <v>0</v>
      </c>
      <c r="CA53" s="161">
        <f t="shared" si="358"/>
        <v>0</v>
      </c>
      <c r="CB53" s="162">
        <f t="shared" si="350"/>
        <v>0</v>
      </c>
      <c r="CC53" s="151"/>
      <c r="CD53" s="151"/>
      <c r="CE53" s="416"/>
      <c r="CF53" s="417"/>
      <c r="CG53" s="384"/>
      <c r="CH53" s="385"/>
      <c r="CI53" s="386"/>
      <c r="CJ53" s="387"/>
      <c r="CK53" s="425"/>
      <c r="CL53" s="269">
        <f>IFERROR(IF(EXACT(VLOOKUP(CE53,OFERTA_1,1,FALSE),CE53),1,0),0)</f>
        <v>0</v>
      </c>
      <c r="CM53" s="269">
        <f>IFERROR(IF(EXACT(VLOOKUP(CE53,OFERTA_1,2,FALSE),CF53),1,0),0)</f>
        <v>0</v>
      </c>
      <c r="CN53" s="269">
        <f>IFERROR(IF(EXACT(VLOOKUP(CE53,OFERTA_1,3,FALSE),CG53),1,0),0)</f>
        <v>0</v>
      </c>
      <c r="CO53" s="269">
        <f>IFERROR(IF(EXACT(VLOOKUP(CE53,OFERTA_1,4,FALSE),CH53),1,0),0)</f>
        <v>0</v>
      </c>
      <c r="CP53" s="168">
        <f t="shared" si="461"/>
        <v>0</v>
      </c>
      <c r="CQ53" s="160">
        <f>IFERROR(IF(CK53&lt;=0,0,1),0)</f>
        <v>0</v>
      </c>
      <c r="CR53" s="160">
        <f>PRODUCT(CL53:CO53)</f>
        <v>0</v>
      </c>
      <c r="CS53" s="161">
        <f>ROUND(CK53,0)</f>
        <v>0</v>
      </c>
      <c r="CT53" s="162">
        <f>CK53-CS53</f>
        <v>0</v>
      </c>
      <c r="CU53" s="151"/>
      <c r="CV53" s="151"/>
      <c r="CW53" s="382"/>
      <c r="CX53" s="383"/>
      <c r="CY53" s="384"/>
      <c r="CZ53" s="385"/>
      <c r="DA53" s="386"/>
      <c r="DB53" s="387"/>
      <c r="DC53" s="393"/>
      <c r="DD53" s="269">
        <f>IFERROR(IF(EXACT(VLOOKUP(CW53,OFERTA_1,1,FALSE),CW53),1,0),0)</f>
        <v>0</v>
      </c>
      <c r="DE53" s="269">
        <f>IFERROR(IF(EXACT(VLOOKUP(CW53,OFERTA_1,2,FALSE),CX53),1,0),0)</f>
        <v>0</v>
      </c>
      <c r="DF53" s="269">
        <f>IFERROR(IF(EXACT(VLOOKUP(CW53,OFERTA_1,3,FALSE),CY53),1,0),0)</f>
        <v>0</v>
      </c>
      <c r="DG53" s="269">
        <f>IFERROR(IF(EXACT(VLOOKUP(CW53,OFERTA_1,4,FALSE),CZ53),1,0),0)</f>
        <v>0</v>
      </c>
      <c r="DH53" s="168">
        <f t="shared" si="463"/>
        <v>0</v>
      </c>
      <c r="DI53" s="160">
        <f>IFERROR(IF(DC53&lt;=0,0,1),0)</f>
        <v>0</v>
      </c>
      <c r="DJ53" s="160">
        <f>PRODUCT(DD53:DG53)</f>
        <v>0</v>
      </c>
      <c r="DK53" s="161">
        <f>ROUND(DC53,0)</f>
        <v>0</v>
      </c>
      <c r="DL53" s="162">
        <f>DC53-DK53</f>
        <v>0</v>
      </c>
      <c r="DM53" s="151"/>
      <c r="DN53" s="151"/>
      <c r="DO53" s="382"/>
      <c r="DP53" s="383"/>
      <c r="DQ53" s="384"/>
      <c r="DR53" s="385"/>
      <c r="DS53" s="386"/>
      <c r="DT53" s="387"/>
      <c r="DU53" s="393"/>
      <c r="DV53" s="269">
        <f>IFERROR(IF(EXACT(VLOOKUP(DO53,OFERTA_1,1,FALSE),DO53),1,0),0)</f>
        <v>0</v>
      </c>
      <c r="DW53" s="269">
        <f>IFERROR(IF(EXACT(VLOOKUP(DO53,OFERTA_1,2,FALSE),DP53),1,0),0)</f>
        <v>0</v>
      </c>
      <c r="DX53" s="269">
        <f>IFERROR(IF(EXACT(VLOOKUP(DO53,OFERTA_1,3,FALSE),DQ53),1,0),0)</f>
        <v>0</v>
      </c>
      <c r="DY53" s="269">
        <f>IFERROR(IF(EXACT(VLOOKUP(DO53,OFERTA_1,4,FALSE),DR53),1,0),0)</f>
        <v>0</v>
      </c>
      <c r="DZ53" s="168">
        <f t="shared" si="465"/>
        <v>0</v>
      </c>
      <c r="EA53" s="160">
        <f>IFERROR(IF(DU53&lt;=0,0,1),0)</f>
        <v>0</v>
      </c>
      <c r="EB53" s="160">
        <f>PRODUCT(DV53:DY53)</f>
        <v>0</v>
      </c>
      <c r="EC53" s="161">
        <f>ROUND(DU53,0)</f>
        <v>0</v>
      </c>
      <c r="ED53" s="162">
        <f>DU53-EC53</f>
        <v>0</v>
      </c>
      <c r="EE53" s="151"/>
      <c r="EF53" s="151"/>
      <c r="EG53" s="382"/>
      <c r="EH53" s="383"/>
      <c r="EI53" s="384"/>
      <c r="EJ53" s="385"/>
      <c r="EK53" s="386"/>
      <c r="EL53" s="387"/>
      <c r="EM53" s="393"/>
      <c r="EN53" s="269">
        <f>IFERROR(IF(EXACT(VLOOKUP(EG53,OFERTA_1,1,FALSE),EG53),1,0),0)</f>
        <v>0</v>
      </c>
      <c r="EO53" s="269">
        <f>IFERROR(IF(EXACT(VLOOKUP(EG53,OFERTA_1,2,FALSE),EH53),1,0),0)</f>
        <v>0</v>
      </c>
      <c r="EP53" s="269">
        <f>IFERROR(IF(EXACT(VLOOKUP(EG53,OFERTA_1,3,FALSE),EI53),1,0),0)</f>
        <v>0</v>
      </c>
      <c r="EQ53" s="269">
        <f>IFERROR(IF(EXACT(VLOOKUP(EG53,OFERTA_1,4,FALSE),EJ53),1,0),0)</f>
        <v>0</v>
      </c>
      <c r="ER53" s="168">
        <f t="shared" si="467"/>
        <v>0</v>
      </c>
      <c r="ES53" s="160">
        <f>IFERROR(IF(EM53&lt;=0,0,1),0)</f>
        <v>0</v>
      </c>
      <c r="ET53" s="160">
        <f>PRODUCT(EN53:EQ53)</f>
        <v>0</v>
      </c>
      <c r="EU53" s="161">
        <f>ROUND(EM53,0)</f>
        <v>0</v>
      </c>
      <c r="EV53" s="162">
        <f>EM53-EU53</f>
        <v>0</v>
      </c>
      <c r="EW53" s="151"/>
      <c r="EX53" s="151"/>
      <c r="EY53" s="272"/>
      <c r="EZ53" s="276"/>
      <c r="FA53" s="278"/>
      <c r="FB53" s="274"/>
      <c r="FC53" s="328"/>
      <c r="FD53" s="280"/>
      <c r="FE53" s="263"/>
      <c r="FF53" s="269">
        <f t="shared" si="397"/>
        <v>0</v>
      </c>
      <c r="FG53" s="168">
        <f>IFERROR(IF(EXACT(VLOOKUP(EZ53,OFERTA_0,2,FALSE),FA53),1,0),0)</f>
        <v>0</v>
      </c>
      <c r="FH53" s="168">
        <f t="shared" si="398"/>
        <v>0</v>
      </c>
      <c r="FI53" s="168">
        <f t="shared" si="399"/>
        <v>0</v>
      </c>
      <c r="FJ53" s="168">
        <f t="shared" ref="FJ53:FK53" si="472">IFERROR(IF(FD53&lt;=0,0,1),0)</f>
        <v>0</v>
      </c>
      <c r="FK53" s="168">
        <f t="shared" si="472"/>
        <v>0</v>
      </c>
      <c r="FL53" s="168">
        <f t="shared" si="401"/>
        <v>0</v>
      </c>
      <c r="FM53" s="161">
        <f t="shared" si="18"/>
        <v>0</v>
      </c>
      <c r="FN53" s="162">
        <f t="shared" si="19"/>
        <v>0</v>
      </c>
      <c r="FO53" s="151"/>
      <c r="FP53" s="151"/>
      <c r="FQ53" s="346"/>
      <c r="FR53" s="281"/>
      <c r="FS53" s="278"/>
      <c r="FT53" s="286"/>
      <c r="FU53" s="347"/>
      <c r="FV53" s="288"/>
      <c r="FW53" s="288"/>
      <c r="FX53" s="269">
        <f t="shared" si="402"/>
        <v>0</v>
      </c>
      <c r="FY53" s="168">
        <f>IFERROR(IF(EXACT(VLOOKUP(FR53,OFERTA_0,2,FALSE),FS53),1,0),0)</f>
        <v>0</v>
      </c>
      <c r="FZ53" s="168">
        <f t="shared" si="403"/>
        <v>0</v>
      </c>
      <c r="GA53" s="168">
        <f t="shared" si="404"/>
        <v>0</v>
      </c>
      <c r="GB53" s="168">
        <f t="shared" ref="GB53:GC53" si="473">IFERROR(IF(FV53&lt;=0,0,1),0)</f>
        <v>0</v>
      </c>
      <c r="GC53" s="168">
        <f t="shared" si="473"/>
        <v>0</v>
      </c>
      <c r="GD53" s="168">
        <f t="shared" si="406"/>
        <v>0</v>
      </c>
      <c r="GE53" s="161">
        <f t="shared" si="22"/>
        <v>0</v>
      </c>
      <c r="GF53" s="162">
        <f t="shared" si="23"/>
        <v>0</v>
      </c>
      <c r="GG53" s="151"/>
      <c r="GH53" s="151"/>
      <c r="GI53" s="292"/>
      <c r="GJ53" s="300"/>
      <c r="GK53" s="295"/>
      <c r="GL53" s="296"/>
      <c r="GM53" s="355"/>
      <c r="GN53" s="298"/>
      <c r="GO53" s="298"/>
      <c r="GP53" s="269">
        <f t="shared" si="407"/>
        <v>0</v>
      </c>
      <c r="GQ53" s="168">
        <f>IFERROR(IF(EXACT(VLOOKUP(GJ53,OFERTA_0,2,FALSE),GK53),1,0),0)</f>
        <v>0</v>
      </c>
      <c r="GR53" s="168">
        <f t="shared" si="408"/>
        <v>0</v>
      </c>
      <c r="GS53" s="168">
        <f t="shared" si="409"/>
        <v>0</v>
      </c>
      <c r="GT53" s="168">
        <f t="shared" ref="GT53:GU53" si="474">IFERROR(IF(GN53&lt;=0,0,1),0)</f>
        <v>0</v>
      </c>
      <c r="GU53" s="168">
        <f t="shared" si="474"/>
        <v>0</v>
      </c>
      <c r="GV53" s="168">
        <f t="shared" si="411"/>
        <v>0</v>
      </c>
      <c r="GW53" s="161">
        <f t="shared" si="26"/>
        <v>0</v>
      </c>
      <c r="GX53" s="162">
        <f t="shared" si="27"/>
        <v>0</v>
      </c>
    </row>
    <row r="54" spans="1:206" ht="16" hidden="1">
      <c r="A54" s="151">
        <v>45</v>
      </c>
      <c r="B54" s="382"/>
      <c r="C54" s="399"/>
      <c r="D54" s="390"/>
      <c r="E54" s="391"/>
      <c r="F54" s="386"/>
      <c r="G54" s="393"/>
      <c r="H54" s="400"/>
      <c r="I54" s="159"/>
      <c r="J54" s="151"/>
      <c r="K54" s="382"/>
      <c r="L54" s="399"/>
      <c r="M54" s="390"/>
      <c r="N54" s="391"/>
      <c r="O54" s="386"/>
      <c r="P54" s="393"/>
      <c r="Q54" s="400"/>
      <c r="R54" s="582"/>
      <c r="S54" s="582"/>
      <c r="T54" s="582"/>
      <c r="U54" s="582"/>
      <c r="V54" s="582"/>
      <c r="W54" s="582"/>
      <c r="X54" s="582"/>
      <c r="Y54" s="583"/>
      <c r="Z54" s="584"/>
      <c r="AA54" s="159"/>
      <c r="AB54" s="159"/>
      <c r="AC54" s="382"/>
      <c r="AD54" s="399"/>
      <c r="AE54" s="390"/>
      <c r="AF54" s="391"/>
      <c r="AG54" s="386"/>
      <c r="AH54" s="393"/>
      <c r="AI54" s="400"/>
      <c r="AJ54" s="160">
        <f t="shared" si="75"/>
        <v>0</v>
      </c>
      <c r="AK54" s="160">
        <f t="shared" si="76"/>
        <v>0</v>
      </c>
      <c r="AL54" s="160">
        <f t="shared" si="77"/>
        <v>0</v>
      </c>
      <c r="AM54" s="160">
        <f t="shared" si="78"/>
        <v>0</v>
      </c>
      <c r="AN54" s="160">
        <f t="shared" si="79"/>
        <v>0</v>
      </c>
      <c r="AO54" s="160">
        <f t="shared" si="80"/>
        <v>0</v>
      </c>
      <c r="AP54" s="160">
        <f t="shared" si="81"/>
        <v>0</v>
      </c>
      <c r="AQ54" s="161">
        <f t="shared" si="354"/>
        <v>0</v>
      </c>
      <c r="AR54" s="162">
        <f t="shared" si="344"/>
        <v>0</v>
      </c>
      <c r="AS54" s="151"/>
      <c r="AT54" s="151"/>
      <c r="AU54" s="382"/>
      <c r="AV54" s="399"/>
      <c r="AW54" s="390"/>
      <c r="AX54" s="391"/>
      <c r="AY54" s="386"/>
      <c r="AZ54" s="393"/>
      <c r="BA54" s="400"/>
      <c r="BB54" s="160">
        <f t="shared" si="385"/>
        <v>0</v>
      </c>
      <c r="BC54" s="168">
        <f t="shared" si="386"/>
        <v>0</v>
      </c>
      <c r="BD54" s="168">
        <f t="shared" si="387"/>
        <v>0</v>
      </c>
      <c r="BE54" s="168">
        <f t="shared" si="388"/>
        <v>0</v>
      </c>
      <c r="BF54" s="168">
        <f t="shared" si="389"/>
        <v>0</v>
      </c>
      <c r="BG54" s="168">
        <v>1</v>
      </c>
      <c r="BH54" s="168">
        <f t="shared" si="390"/>
        <v>0</v>
      </c>
      <c r="BI54" s="161">
        <f t="shared" si="356"/>
        <v>0</v>
      </c>
      <c r="BJ54" s="162">
        <f t="shared" si="347"/>
        <v>0</v>
      </c>
      <c r="BK54" s="151"/>
      <c r="BL54" s="151"/>
      <c r="BM54" s="382"/>
      <c r="BN54" s="399"/>
      <c r="BO54" s="390"/>
      <c r="BP54" s="391"/>
      <c r="BQ54" s="386"/>
      <c r="BR54" s="393"/>
      <c r="BS54" s="400"/>
      <c r="BT54" s="160">
        <f t="shared" si="391"/>
        <v>0</v>
      </c>
      <c r="BU54" s="168">
        <f t="shared" si="392"/>
        <v>0</v>
      </c>
      <c r="BV54" s="168">
        <f t="shared" si="393"/>
        <v>0</v>
      </c>
      <c r="BW54" s="168">
        <f t="shared" si="394"/>
        <v>0</v>
      </c>
      <c r="BX54" s="168">
        <f t="shared" si="395"/>
        <v>0</v>
      </c>
      <c r="BY54" s="168">
        <v>1</v>
      </c>
      <c r="BZ54" s="168">
        <f t="shared" si="396"/>
        <v>0</v>
      </c>
      <c r="CA54" s="161">
        <f t="shared" si="358"/>
        <v>0</v>
      </c>
      <c r="CB54" s="162">
        <f t="shared" si="350"/>
        <v>0</v>
      </c>
      <c r="CC54" s="151"/>
      <c r="CD54" s="151"/>
      <c r="CE54" s="416"/>
      <c r="CF54" s="426"/>
      <c r="CG54" s="390"/>
      <c r="CH54" s="391"/>
      <c r="CI54" s="386"/>
      <c r="CJ54" s="393"/>
      <c r="CK54" s="432"/>
      <c r="CL54" s="269"/>
      <c r="CM54" s="269"/>
      <c r="CN54" s="269"/>
      <c r="CO54" s="269"/>
      <c r="CP54" s="168"/>
      <c r="CQ54" s="160"/>
      <c r="CR54" s="160"/>
      <c r="CS54" s="161"/>
      <c r="CT54" s="162"/>
      <c r="CU54" s="151"/>
      <c r="CV54" s="151"/>
      <c r="CW54" s="382"/>
      <c r="CX54" s="399"/>
      <c r="CY54" s="390"/>
      <c r="CZ54" s="391"/>
      <c r="DA54" s="386"/>
      <c r="DB54" s="393"/>
      <c r="DC54" s="409"/>
      <c r="DD54" s="269"/>
      <c r="DE54" s="269"/>
      <c r="DF54" s="269"/>
      <c r="DG54" s="269"/>
      <c r="DH54" s="168"/>
      <c r="DI54" s="160"/>
      <c r="DJ54" s="160"/>
      <c r="DK54" s="161"/>
      <c r="DL54" s="162"/>
      <c r="DM54" s="151"/>
      <c r="DN54" s="151"/>
      <c r="DO54" s="382"/>
      <c r="DP54" s="399"/>
      <c r="DQ54" s="390"/>
      <c r="DR54" s="391"/>
      <c r="DS54" s="386"/>
      <c r="DT54" s="393"/>
      <c r="DU54" s="409"/>
      <c r="DV54" s="269"/>
      <c r="DW54" s="269"/>
      <c r="DX54" s="269"/>
      <c r="DY54" s="269"/>
      <c r="DZ54" s="168"/>
      <c r="EA54" s="160"/>
      <c r="EB54" s="160"/>
      <c r="EC54" s="161"/>
      <c r="ED54" s="162"/>
      <c r="EE54" s="151"/>
      <c r="EF54" s="151"/>
      <c r="EG54" s="382"/>
      <c r="EH54" s="399"/>
      <c r="EI54" s="390"/>
      <c r="EJ54" s="391"/>
      <c r="EK54" s="386"/>
      <c r="EL54" s="393"/>
      <c r="EM54" s="409"/>
      <c r="EN54" s="269"/>
      <c r="EO54" s="269"/>
      <c r="EP54" s="269"/>
      <c r="EQ54" s="269"/>
      <c r="ER54" s="168"/>
      <c r="ES54" s="160"/>
      <c r="ET54" s="160"/>
      <c r="EU54" s="161"/>
      <c r="EV54" s="162"/>
      <c r="EW54" s="151"/>
      <c r="EX54" s="151"/>
      <c r="EY54" s="276"/>
      <c r="EZ54" s="276"/>
      <c r="FA54" s="278"/>
      <c r="FB54" s="274"/>
      <c r="FC54" s="264"/>
      <c r="FD54" s="263"/>
      <c r="FE54" s="263"/>
      <c r="FF54" s="326"/>
      <c r="FG54" s="163"/>
      <c r="FH54" s="163"/>
      <c r="FI54" s="163"/>
      <c r="FJ54" s="163"/>
      <c r="FK54" s="163"/>
      <c r="FL54" s="163"/>
      <c r="FM54" s="161">
        <f t="shared" si="18"/>
        <v>0</v>
      </c>
      <c r="FN54" s="162">
        <f t="shared" si="19"/>
        <v>0</v>
      </c>
      <c r="FO54" s="151"/>
      <c r="FP54" s="151"/>
      <c r="FQ54" s="281"/>
      <c r="FR54" s="281"/>
      <c r="FS54" s="278"/>
      <c r="FT54" s="286"/>
      <c r="FU54" s="289"/>
      <c r="FV54" s="288"/>
      <c r="FW54" s="288"/>
      <c r="FX54" s="326"/>
      <c r="FY54" s="163"/>
      <c r="FZ54" s="163"/>
      <c r="GA54" s="163"/>
      <c r="GB54" s="163"/>
      <c r="GC54" s="163"/>
      <c r="GD54" s="163"/>
      <c r="GE54" s="161">
        <f t="shared" si="22"/>
        <v>0</v>
      </c>
      <c r="GF54" s="162">
        <f t="shared" si="23"/>
        <v>0</v>
      </c>
      <c r="GG54" s="151"/>
      <c r="GH54" s="151"/>
      <c r="GI54" s="300"/>
      <c r="GJ54" s="300"/>
      <c r="GK54" s="295"/>
      <c r="GL54" s="296"/>
      <c r="GM54" s="299"/>
      <c r="GN54" s="298"/>
      <c r="GO54" s="298"/>
      <c r="GP54" s="326"/>
      <c r="GQ54" s="163"/>
      <c r="GR54" s="163"/>
      <c r="GS54" s="163"/>
      <c r="GT54" s="163"/>
      <c r="GU54" s="163"/>
      <c r="GV54" s="163"/>
      <c r="GW54" s="161">
        <f t="shared" si="26"/>
        <v>0</v>
      </c>
      <c r="GX54" s="162">
        <f t="shared" si="27"/>
        <v>0</v>
      </c>
    </row>
    <row r="55" spans="1:206" ht="16" hidden="1">
      <c r="A55" s="151">
        <v>46</v>
      </c>
      <c r="B55" s="388"/>
      <c r="C55" s="389"/>
      <c r="D55" s="390"/>
      <c r="E55" s="391"/>
      <c r="F55" s="392"/>
      <c r="G55" s="393"/>
      <c r="H55" s="400"/>
      <c r="I55" s="159"/>
      <c r="J55" s="151"/>
      <c r="K55" s="388"/>
      <c r="L55" s="389"/>
      <c r="M55" s="390"/>
      <c r="N55" s="391"/>
      <c r="O55" s="392"/>
      <c r="P55" s="393"/>
      <c r="Q55" s="400"/>
      <c r="R55" s="582"/>
      <c r="S55" s="582"/>
      <c r="T55" s="582"/>
      <c r="U55" s="582"/>
      <c r="V55" s="582"/>
      <c r="W55" s="582"/>
      <c r="X55" s="582"/>
      <c r="Y55" s="583"/>
      <c r="Z55" s="584"/>
      <c r="AA55" s="159"/>
      <c r="AB55" s="159"/>
      <c r="AC55" s="388"/>
      <c r="AD55" s="389"/>
      <c r="AE55" s="390"/>
      <c r="AF55" s="391"/>
      <c r="AG55" s="392"/>
      <c r="AH55" s="393"/>
      <c r="AI55" s="400"/>
      <c r="AJ55" s="160">
        <f t="shared" si="75"/>
        <v>0</v>
      </c>
      <c r="AK55" s="160">
        <f t="shared" si="76"/>
        <v>0</v>
      </c>
      <c r="AL55" s="160">
        <f t="shared" si="77"/>
        <v>0</v>
      </c>
      <c r="AM55" s="160">
        <f t="shared" si="78"/>
        <v>0</v>
      </c>
      <c r="AN55" s="160">
        <f t="shared" si="79"/>
        <v>0</v>
      </c>
      <c r="AO55" s="160">
        <f t="shared" si="80"/>
        <v>0</v>
      </c>
      <c r="AP55" s="160">
        <f t="shared" si="81"/>
        <v>0</v>
      </c>
      <c r="AQ55" s="161">
        <f t="shared" si="354"/>
        <v>0</v>
      </c>
      <c r="AR55" s="162">
        <f t="shared" si="344"/>
        <v>0</v>
      </c>
      <c r="AS55" s="151"/>
      <c r="AT55" s="151"/>
      <c r="AU55" s="388"/>
      <c r="AV55" s="389"/>
      <c r="AW55" s="390"/>
      <c r="AX55" s="391"/>
      <c r="AY55" s="392"/>
      <c r="AZ55" s="393"/>
      <c r="BA55" s="400"/>
      <c r="BB55" s="160"/>
      <c r="BC55" s="168"/>
      <c r="BD55" s="168"/>
      <c r="BE55" s="168"/>
      <c r="BF55" s="168"/>
      <c r="BG55" s="168"/>
      <c r="BH55" s="168"/>
      <c r="BI55" s="161">
        <f t="shared" si="356"/>
        <v>0</v>
      </c>
      <c r="BJ55" s="162">
        <f t="shared" si="347"/>
        <v>0</v>
      </c>
      <c r="BK55" s="151"/>
      <c r="BL55" s="151"/>
      <c r="BM55" s="388"/>
      <c r="BN55" s="389"/>
      <c r="BO55" s="390"/>
      <c r="BP55" s="391"/>
      <c r="BQ55" s="392"/>
      <c r="BR55" s="393"/>
      <c r="BS55" s="400"/>
      <c r="BT55" s="160"/>
      <c r="BU55" s="168"/>
      <c r="BV55" s="168"/>
      <c r="BW55" s="168"/>
      <c r="BX55" s="168"/>
      <c r="BY55" s="168"/>
      <c r="BZ55" s="168"/>
      <c r="CA55" s="161">
        <f t="shared" si="358"/>
        <v>0</v>
      </c>
      <c r="CB55" s="162">
        <f t="shared" si="350"/>
        <v>0</v>
      </c>
      <c r="CC55" s="151"/>
      <c r="CD55" s="151"/>
      <c r="CE55" s="388"/>
      <c r="CF55" s="389"/>
      <c r="CG55" s="390"/>
      <c r="CH55" s="391"/>
      <c r="CI55" s="419"/>
      <c r="CJ55" s="393"/>
      <c r="CK55" s="432"/>
      <c r="CL55" s="269">
        <f>IFERROR(IF(EXACT(VLOOKUP(CE55,OFERTA_1,1,FALSE),CE55),1,0),0)</f>
        <v>0</v>
      </c>
      <c r="CM55" s="269">
        <f>IFERROR(IF(EXACT(VLOOKUP(CE55,OFERTA_1,2,FALSE),CF55),1,0),0)</f>
        <v>0</v>
      </c>
      <c r="CN55" s="269">
        <f>IFERROR(IF(EXACT(VLOOKUP(CE55,OFERTA_1,3,FALSE),CG55),1,0),0)</f>
        <v>0</v>
      </c>
      <c r="CO55" s="269">
        <f>IFERROR(IF(EXACT(VLOOKUP(CE55,OFERTA_1,4,FALSE),CH55),1,0),0)</f>
        <v>0</v>
      </c>
      <c r="CP55" s="168">
        <f t="shared" ref="CP55:CP58" si="475">IFERROR(IF(CJ55&lt;=0,0,1),0)</f>
        <v>0</v>
      </c>
      <c r="CQ55" s="160">
        <f t="shared" ref="CQ55:CQ58" si="476">IFERROR(IF(CJ55&lt;=0,0,1),0)</f>
        <v>0</v>
      </c>
      <c r="CR55" s="160">
        <f t="shared" ref="CR55:CR56" si="477">PRODUCT(CL55:CO55)</f>
        <v>0</v>
      </c>
      <c r="CS55" s="161">
        <f t="shared" ref="CS55:CS58" si="478">ROUND(CJ55,0)</f>
        <v>0</v>
      </c>
      <c r="CT55" s="162">
        <f t="shared" ref="CT55:CT58" si="479">CJ55-CS55</f>
        <v>0</v>
      </c>
      <c r="CU55" s="151"/>
      <c r="CV55" s="151"/>
      <c r="CW55" s="388"/>
      <c r="CX55" s="389"/>
      <c r="CY55" s="390"/>
      <c r="CZ55" s="391"/>
      <c r="DA55" s="392"/>
      <c r="DB55" s="393"/>
      <c r="DC55" s="409"/>
      <c r="DD55" s="269">
        <f>IFERROR(IF(EXACT(VLOOKUP(CW55,OFERTA_1,1,FALSE),CW55),1,0),0)</f>
        <v>0</v>
      </c>
      <c r="DE55" s="269">
        <f>IFERROR(IF(EXACT(VLOOKUP(CW55,OFERTA_1,2,FALSE),CX55),1,0),0)</f>
        <v>0</v>
      </c>
      <c r="DF55" s="269">
        <f>IFERROR(IF(EXACT(VLOOKUP(CW55,OFERTA_1,3,FALSE),CY55),1,0),0)</f>
        <v>0</v>
      </c>
      <c r="DG55" s="269">
        <f>IFERROR(IF(EXACT(VLOOKUP(CW55,OFERTA_1,4,FALSE),CZ55),1,0),0)</f>
        <v>0</v>
      </c>
      <c r="DH55" s="168">
        <f t="shared" ref="DH55:DH58" si="480">IFERROR(IF(DB55&lt;=0,0,1),0)</f>
        <v>0</v>
      </c>
      <c r="DI55" s="160">
        <f t="shared" ref="DI55:DI58" si="481">IFERROR(IF(DB55&lt;=0,0,1),0)</f>
        <v>0</v>
      </c>
      <c r="DJ55" s="160">
        <f t="shared" ref="DJ55:DJ56" si="482">PRODUCT(DD55:DG55)</f>
        <v>0</v>
      </c>
      <c r="DK55" s="161">
        <f t="shared" ref="DK55:DK58" si="483">ROUND(DB55,0)</f>
        <v>0</v>
      </c>
      <c r="DL55" s="162">
        <f t="shared" ref="DL55:DL58" si="484">DB55-DK55</f>
        <v>0</v>
      </c>
      <c r="DM55" s="151"/>
      <c r="DN55" s="151"/>
      <c r="DO55" s="388"/>
      <c r="DP55" s="389"/>
      <c r="DQ55" s="390"/>
      <c r="DR55" s="391"/>
      <c r="DS55" s="392"/>
      <c r="DT55" s="393"/>
      <c r="DU55" s="409"/>
      <c r="DV55" s="269">
        <f>IFERROR(IF(EXACT(VLOOKUP(DO55,OFERTA_1,1,FALSE),DO55),1,0),0)</f>
        <v>0</v>
      </c>
      <c r="DW55" s="269">
        <f>IFERROR(IF(EXACT(VLOOKUP(DO55,OFERTA_1,2,FALSE),DP55),1,0),0)</f>
        <v>0</v>
      </c>
      <c r="DX55" s="269">
        <f>IFERROR(IF(EXACT(VLOOKUP(DO55,OFERTA_1,3,FALSE),DQ55),1,0),0)</f>
        <v>0</v>
      </c>
      <c r="DY55" s="269">
        <f>IFERROR(IF(EXACT(VLOOKUP(DO55,OFERTA_1,4,FALSE),DR55),1,0),0)</f>
        <v>0</v>
      </c>
      <c r="DZ55" s="168">
        <f t="shared" ref="DZ55:DZ58" si="485">IFERROR(IF(DT55&lt;=0,0,1),0)</f>
        <v>0</v>
      </c>
      <c r="EA55" s="160">
        <f t="shared" ref="EA55:EA58" si="486">IFERROR(IF(DT55&lt;=0,0,1),0)</f>
        <v>0</v>
      </c>
      <c r="EB55" s="160">
        <f t="shared" ref="EB55:EB56" si="487">PRODUCT(DV55:DY55)</f>
        <v>0</v>
      </c>
      <c r="EC55" s="161">
        <f t="shared" ref="EC55:EC58" si="488">ROUND(DT55,0)</f>
        <v>0</v>
      </c>
      <c r="ED55" s="162">
        <f t="shared" ref="ED55:ED58" si="489">DT55-EC55</f>
        <v>0</v>
      </c>
      <c r="EE55" s="151"/>
      <c r="EF55" s="151"/>
      <c r="EG55" s="388"/>
      <c r="EH55" s="389"/>
      <c r="EI55" s="390"/>
      <c r="EJ55" s="391"/>
      <c r="EK55" s="392"/>
      <c r="EL55" s="393"/>
      <c r="EM55" s="409"/>
      <c r="EN55" s="269">
        <f>IFERROR(IF(EXACT(VLOOKUP(EG55,OFERTA_1,1,FALSE),EG55),1,0),0)</f>
        <v>0</v>
      </c>
      <c r="EO55" s="269">
        <f>IFERROR(IF(EXACT(VLOOKUP(EG55,OFERTA_1,2,FALSE),EH55),1,0),0)</f>
        <v>0</v>
      </c>
      <c r="EP55" s="269">
        <f>IFERROR(IF(EXACT(VLOOKUP(EG55,OFERTA_1,3,FALSE),EI55),1,0),0)</f>
        <v>0</v>
      </c>
      <c r="EQ55" s="269">
        <f>IFERROR(IF(EXACT(VLOOKUP(EG55,OFERTA_1,4,FALSE),EJ55),1,0),0)</f>
        <v>0</v>
      </c>
      <c r="ER55" s="168">
        <f t="shared" ref="ER55:ER58" si="490">IFERROR(IF(EL55&lt;=0,0,1),0)</f>
        <v>0</v>
      </c>
      <c r="ES55" s="160">
        <f t="shared" ref="ES55:ES58" si="491">IFERROR(IF(EL55&lt;=0,0,1),0)</f>
        <v>0</v>
      </c>
      <c r="ET55" s="160">
        <f t="shared" ref="ET55:ET56" si="492">PRODUCT(EN55:EQ55)</f>
        <v>0</v>
      </c>
      <c r="EU55" s="161">
        <f t="shared" ref="EU55:EU58" si="493">ROUND(EL55,0)</f>
        <v>0</v>
      </c>
      <c r="EV55" s="162">
        <f t="shared" ref="EV55:EV58" si="494">EL55-EU55</f>
        <v>0</v>
      </c>
      <c r="EW55" s="151"/>
      <c r="EX55" s="151"/>
      <c r="EY55" s="276"/>
      <c r="EZ55" s="276"/>
      <c r="FA55" s="329"/>
      <c r="FB55" s="262"/>
      <c r="FC55" s="262"/>
      <c r="FD55" s="262"/>
      <c r="FE55" s="345"/>
      <c r="FF55" s="327"/>
      <c r="FG55" s="171"/>
      <c r="FH55" s="171"/>
      <c r="FI55" s="171"/>
      <c r="FJ55" s="171"/>
      <c r="FK55" s="171"/>
      <c r="FL55" s="171"/>
      <c r="FM55" s="161">
        <f t="shared" si="18"/>
        <v>0</v>
      </c>
      <c r="FN55" s="162">
        <f t="shared" si="19"/>
        <v>0</v>
      </c>
      <c r="FO55" s="151"/>
      <c r="FP55" s="151"/>
      <c r="FQ55" s="281"/>
      <c r="FR55" s="281"/>
      <c r="FS55" s="329"/>
      <c r="FT55" s="282"/>
      <c r="FU55" s="282"/>
      <c r="FV55" s="283"/>
      <c r="FW55" s="348"/>
      <c r="FX55" s="327"/>
      <c r="FY55" s="171"/>
      <c r="FZ55" s="171"/>
      <c r="GA55" s="171"/>
      <c r="GB55" s="171"/>
      <c r="GC55" s="171"/>
      <c r="GD55" s="171"/>
      <c r="GE55" s="161">
        <f t="shared" si="22"/>
        <v>0</v>
      </c>
      <c r="GF55" s="162">
        <f t="shared" si="23"/>
        <v>0</v>
      </c>
      <c r="GG55" s="151"/>
      <c r="GH55" s="151"/>
      <c r="GI55" s="300"/>
      <c r="GJ55" s="300"/>
      <c r="GK55" s="293"/>
      <c r="GL55" s="293"/>
      <c r="GM55" s="293"/>
      <c r="GN55" s="293"/>
      <c r="GO55" s="356"/>
      <c r="GP55" s="327"/>
      <c r="GQ55" s="171"/>
      <c r="GR55" s="171"/>
      <c r="GS55" s="171"/>
      <c r="GT55" s="171"/>
      <c r="GU55" s="171"/>
      <c r="GV55" s="171"/>
      <c r="GW55" s="161">
        <f t="shared" si="26"/>
        <v>0</v>
      </c>
      <c r="GX55" s="162">
        <f t="shared" si="27"/>
        <v>0</v>
      </c>
    </row>
    <row r="56" spans="1:206" ht="16" hidden="1">
      <c r="A56" s="151">
        <v>47</v>
      </c>
      <c r="B56" s="388"/>
      <c r="C56" s="389"/>
      <c r="D56" s="390"/>
      <c r="E56" s="391"/>
      <c r="F56" s="392"/>
      <c r="G56" s="393"/>
      <c r="H56" s="400"/>
      <c r="I56" s="159"/>
      <c r="J56" s="151"/>
      <c r="K56" s="388"/>
      <c r="L56" s="389"/>
      <c r="M56" s="390"/>
      <c r="N56" s="391"/>
      <c r="O56" s="392"/>
      <c r="P56" s="393"/>
      <c r="Q56" s="400"/>
      <c r="R56" s="582"/>
      <c r="S56" s="582"/>
      <c r="T56" s="582"/>
      <c r="U56" s="582"/>
      <c r="V56" s="582"/>
      <c r="W56" s="582"/>
      <c r="X56" s="582"/>
      <c r="Y56" s="583"/>
      <c r="Z56" s="584"/>
      <c r="AA56" s="159"/>
      <c r="AB56" s="159"/>
      <c r="AC56" s="388"/>
      <c r="AD56" s="389"/>
      <c r="AE56" s="390"/>
      <c r="AF56" s="391"/>
      <c r="AG56" s="392"/>
      <c r="AH56" s="393"/>
      <c r="AI56" s="400"/>
      <c r="AJ56" s="160">
        <f t="shared" si="75"/>
        <v>0</v>
      </c>
      <c r="AK56" s="160">
        <f t="shared" si="76"/>
        <v>0</v>
      </c>
      <c r="AL56" s="160">
        <f t="shared" si="77"/>
        <v>0</v>
      </c>
      <c r="AM56" s="160">
        <f t="shared" si="78"/>
        <v>0</v>
      </c>
      <c r="AN56" s="160">
        <f t="shared" si="79"/>
        <v>0</v>
      </c>
      <c r="AO56" s="160">
        <f t="shared" si="80"/>
        <v>0</v>
      </c>
      <c r="AP56" s="160">
        <f t="shared" si="81"/>
        <v>0</v>
      </c>
      <c r="AQ56" s="161">
        <f t="shared" si="354"/>
        <v>0</v>
      </c>
      <c r="AR56" s="162">
        <f t="shared" si="344"/>
        <v>0</v>
      </c>
      <c r="AS56" s="151"/>
      <c r="AT56" s="151"/>
      <c r="AU56" s="388"/>
      <c r="AV56" s="389"/>
      <c r="AW56" s="390"/>
      <c r="AX56" s="391"/>
      <c r="AY56" s="392"/>
      <c r="AZ56" s="393"/>
      <c r="BA56" s="400"/>
      <c r="BB56" s="160">
        <f>IFERROR(IF(EXACT(VLOOKUP(AV56,OFERTA_0,1,FALSE),AV56),1,0),0)</f>
        <v>0</v>
      </c>
      <c r="BC56" s="168">
        <f>IFERROR(IF(EXACT(VLOOKUP(AV56,OFERTA_0,2,FALSE),AW56),1,0),0)</f>
        <v>0</v>
      </c>
      <c r="BD56" s="168">
        <f>IFERROR(IF(EXACT(VLOOKUP(AV56,OFERTA_0,3,FALSE),AX56),1,0),0)</f>
        <v>0</v>
      </c>
      <c r="BE56" s="168">
        <f>IFERROR(IF(EXACT(VLOOKUP(AV56,OFERTA_0,4,FALSE),AY56),1,0),0)</f>
        <v>0</v>
      </c>
      <c r="BF56" s="168">
        <f t="shared" ref="BF56:BF58" si="495">IFERROR(IF(AZ56&lt;=0,0,1),0)</f>
        <v>0</v>
      </c>
      <c r="BG56" s="168">
        <v>1</v>
      </c>
      <c r="BH56" s="168">
        <f t="shared" ref="BH56:BH58" si="496">PRODUCT(BB56:BG56)</f>
        <v>0</v>
      </c>
      <c r="BI56" s="161">
        <f t="shared" si="356"/>
        <v>0</v>
      </c>
      <c r="BJ56" s="162">
        <f t="shared" si="347"/>
        <v>0</v>
      </c>
      <c r="BK56" s="151"/>
      <c r="BL56" s="151"/>
      <c r="BM56" s="388"/>
      <c r="BN56" s="389"/>
      <c r="BO56" s="390"/>
      <c r="BP56" s="391"/>
      <c r="BQ56" s="392"/>
      <c r="BR56" s="393"/>
      <c r="BS56" s="400"/>
      <c r="BT56" s="160">
        <f>IFERROR(IF(EXACT(VLOOKUP(BN56,OFERTA_0,1,FALSE),BN56),1,0),0)</f>
        <v>0</v>
      </c>
      <c r="BU56" s="168">
        <f>IFERROR(IF(EXACT(VLOOKUP(BN56,OFERTA_0,2,FALSE),BO56),1,0),0)</f>
        <v>0</v>
      </c>
      <c r="BV56" s="168">
        <f>IFERROR(IF(EXACT(VLOOKUP(BN56,OFERTA_0,3,FALSE),BP56),1,0),0)</f>
        <v>0</v>
      </c>
      <c r="BW56" s="168">
        <f>IFERROR(IF(EXACT(VLOOKUP(BN56,OFERTA_0,4,FALSE),BQ56),1,0),0)</f>
        <v>0</v>
      </c>
      <c r="BX56" s="168">
        <f t="shared" ref="BX56:BX58" si="497">IFERROR(IF(BR56&lt;=0,0,1),0)</f>
        <v>0</v>
      </c>
      <c r="BY56" s="168">
        <v>1</v>
      </c>
      <c r="BZ56" s="168">
        <f t="shared" ref="BZ56:BZ58" si="498">PRODUCT(BT56:BY56)</f>
        <v>0</v>
      </c>
      <c r="CA56" s="161">
        <f t="shared" si="358"/>
        <v>0</v>
      </c>
      <c r="CB56" s="162">
        <f t="shared" si="350"/>
        <v>0</v>
      </c>
      <c r="CC56" s="151"/>
      <c r="CD56" s="151"/>
      <c r="CE56" s="388"/>
      <c r="CF56" s="389"/>
      <c r="CG56" s="390"/>
      <c r="CH56" s="391"/>
      <c r="CI56" s="419"/>
      <c r="CJ56" s="393"/>
      <c r="CK56" s="432"/>
      <c r="CL56" s="269">
        <f>IFERROR(IF(EXACT(VLOOKUP(CE56,OFERTA_1,1,FALSE),CE56),1,0),0)</f>
        <v>0</v>
      </c>
      <c r="CM56" s="269">
        <f>IFERROR(IF(EXACT(VLOOKUP(CE56,OFERTA_1,2,FALSE),CF56),1,0),0)</f>
        <v>0</v>
      </c>
      <c r="CN56" s="269">
        <f>IFERROR(IF(EXACT(VLOOKUP(CE56,OFERTA_1,3,FALSE),CG56),1,0),0)</f>
        <v>0</v>
      </c>
      <c r="CO56" s="269">
        <f>IFERROR(IF(EXACT(VLOOKUP(CE56,OFERTA_1,4,FALSE),CH56),1,0),0)</f>
        <v>0</v>
      </c>
      <c r="CP56" s="168">
        <f t="shared" si="475"/>
        <v>0</v>
      </c>
      <c r="CQ56" s="160">
        <f t="shared" si="476"/>
        <v>0</v>
      </c>
      <c r="CR56" s="160">
        <f t="shared" si="477"/>
        <v>0</v>
      </c>
      <c r="CS56" s="161">
        <f t="shared" si="478"/>
        <v>0</v>
      </c>
      <c r="CT56" s="162">
        <f t="shared" si="479"/>
        <v>0</v>
      </c>
      <c r="CU56" s="151"/>
      <c r="CV56" s="151"/>
      <c r="CW56" s="388"/>
      <c r="CX56" s="389"/>
      <c r="CY56" s="390"/>
      <c r="CZ56" s="391"/>
      <c r="DA56" s="392"/>
      <c r="DB56" s="393"/>
      <c r="DC56" s="409"/>
      <c r="DD56" s="269">
        <f>IFERROR(IF(EXACT(VLOOKUP(CW56,OFERTA_1,1,FALSE),CW56),1,0),0)</f>
        <v>0</v>
      </c>
      <c r="DE56" s="269">
        <f>IFERROR(IF(EXACT(VLOOKUP(CW56,OFERTA_1,2,FALSE),CX56),1,0),0)</f>
        <v>0</v>
      </c>
      <c r="DF56" s="269">
        <f>IFERROR(IF(EXACT(VLOOKUP(CW56,OFERTA_1,3,FALSE),CY56),1,0),0)</f>
        <v>0</v>
      </c>
      <c r="DG56" s="269">
        <f>IFERROR(IF(EXACT(VLOOKUP(CW56,OFERTA_1,4,FALSE),CZ56),1,0),0)</f>
        <v>0</v>
      </c>
      <c r="DH56" s="168">
        <f t="shared" si="480"/>
        <v>0</v>
      </c>
      <c r="DI56" s="160">
        <f t="shared" si="481"/>
        <v>0</v>
      </c>
      <c r="DJ56" s="160">
        <f t="shared" si="482"/>
        <v>0</v>
      </c>
      <c r="DK56" s="161">
        <f t="shared" si="483"/>
        <v>0</v>
      </c>
      <c r="DL56" s="162">
        <f t="shared" si="484"/>
        <v>0</v>
      </c>
      <c r="DM56" s="151"/>
      <c r="DN56" s="151"/>
      <c r="DO56" s="388"/>
      <c r="DP56" s="389"/>
      <c r="DQ56" s="390"/>
      <c r="DR56" s="391"/>
      <c r="DS56" s="392"/>
      <c r="DT56" s="393"/>
      <c r="DU56" s="409"/>
      <c r="DV56" s="269">
        <f>IFERROR(IF(EXACT(VLOOKUP(DO56,OFERTA_1,1,FALSE),DO56),1,0),0)</f>
        <v>0</v>
      </c>
      <c r="DW56" s="269">
        <f>IFERROR(IF(EXACT(VLOOKUP(DO56,OFERTA_1,2,FALSE),DP56),1,0),0)</f>
        <v>0</v>
      </c>
      <c r="DX56" s="269">
        <f>IFERROR(IF(EXACT(VLOOKUP(DO56,OFERTA_1,3,FALSE),DQ56),1,0),0)</f>
        <v>0</v>
      </c>
      <c r="DY56" s="269">
        <f>IFERROR(IF(EXACT(VLOOKUP(DO56,OFERTA_1,4,FALSE),DR56),1,0),0)</f>
        <v>0</v>
      </c>
      <c r="DZ56" s="168">
        <f t="shared" si="485"/>
        <v>0</v>
      </c>
      <c r="EA56" s="160">
        <f t="shared" si="486"/>
        <v>0</v>
      </c>
      <c r="EB56" s="160">
        <f t="shared" si="487"/>
        <v>0</v>
      </c>
      <c r="EC56" s="161">
        <f t="shared" si="488"/>
        <v>0</v>
      </c>
      <c r="ED56" s="162">
        <f t="shared" si="489"/>
        <v>0</v>
      </c>
      <c r="EE56" s="151"/>
      <c r="EF56" s="151"/>
      <c r="EG56" s="388"/>
      <c r="EH56" s="389"/>
      <c r="EI56" s="390"/>
      <c r="EJ56" s="391"/>
      <c r="EK56" s="392"/>
      <c r="EL56" s="393"/>
      <c r="EM56" s="409"/>
      <c r="EN56" s="269">
        <f>IFERROR(IF(EXACT(VLOOKUP(EG56,OFERTA_1,1,FALSE),EG56),1,0),0)</f>
        <v>0</v>
      </c>
      <c r="EO56" s="269">
        <f>IFERROR(IF(EXACT(VLOOKUP(EG56,OFERTA_1,2,FALSE),EH56),1,0),0)</f>
        <v>0</v>
      </c>
      <c r="EP56" s="269">
        <f>IFERROR(IF(EXACT(VLOOKUP(EG56,OFERTA_1,3,FALSE),EI56),1,0),0)</f>
        <v>0</v>
      </c>
      <c r="EQ56" s="269">
        <f>IFERROR(IF(EXACT(VLOOKUP(EG56,OFERTA_1,4,FALSE),EJ56),1,0),0)</f>
        <v>0</v>
      </c>
      <c r="ER56" s="168">
        <f t="shared" si="490"/>
        <v>0</v>
      </c>
      <c r="ES56" s="160">
        <f t="shared" si="491"/>
        <v>0</v>
      </c>
      <c r="ET56" s="160">
        <f t="shared" si="492"/>
        <v>0</v>
      </c>
      <c r="EU56" s="161">
        <f t="shared" si="493"/>
        <v>0</v>
      </c>
      <c r="EV56" s="162">
        <f t="shared" si="494"/>
        <v>0</v>
      </c>
      <c r="EW56" s="151"/>
      <c r="EX56" s="151"/>
      <c r="EY56" s="272"/>
      <c r="EZ56" s="276"/>
      <c r="FA56" s="278"/>
      <c r="FB56" s="274"/>
      <c r="FC56" s="275"/>
      <c r="FD56" s="280"/>
      <c r="FE56" s="263"/>
      <c r="FF56" s="269">
        <f t="shared" ref="FF56:FF70" si="499">IFERROR(IF(EXACT(VLOOKUP(EZ56,OFERTA_0,1,FALSE),EZ56),1,0),0)</f>
        <v>0</v>
      </c>
      <c r="FG56" s="168">
        <f t="shared" ref="FG56:FG70" si="500">IFERROR(IF(EXACT(VLOOKUP(EZ56,OFERTA_0,2,FALSE),FA56),1,0),0)</f>
        <v>0</v>
      </c>
      <c r="FH56" s="168">
        <f t="shared" ref="FH56:FH70" si="501">IFERROR(IF(EXACT(VLOOKUP(EZ56,OFERTA_0,3,FALSE),FB56),1,0),0)</f>
        <v>0</v>
      </c>
      <c r="FI56" s="168">
        <f t="shared" ref="FI56:FI63" si="502">IFERROR(IF(EXACT(VLOOKUP(EZ56,OFERTA_0,4,FALSE),FC56),1,0),0)</f>
        <v>0</v>
      </c>
      <c r="FJ56" s="168">
        <f t="shared" ref="FJ56:FK56" si="503">IFERROR(IF(FD56&lt;=0,0,1),0)</f>
        <v>0</v>
      </c>
      <c r="FK56" s="168">
        <f t="shared" si="503"/>
        <v>0</v>
      </c>
      <c r="FL56" s="168">
        <f t="shared" ref="FL56:FL70" si="504">PRODUCT(FF56:FK56)</f>
        <v>0</v>
      </c>
      <c r="FM56" s="161">
        <f t="shared" si="18"/>
        <v>0</v>
      </c>
      <c r="FN56" s="162">
        <f t="shared" si="19"/>
        <v>0</v>
      </c>
      <c r="FO56" s="151"/>
      <c r="FP56" s="151"/>
      <c r="FQ56" s="346"/>
      <c r="FR56" s="281"/>
      <c r="FS56" s="290"/>
      <c r="FT56" s="286"/>
      <c r="FU56" s="287"/>
      <c r="FV56" s="288"/>
      <c r="FW56" s="288"/>
      <c r="FX56" s="269">
        <f t="shared" ref="FX56:FX70" si="505">IFERROR(IF(EXACT(VLOOKUP(FR56,OFERTA_0,1,FALSE),FR56),1,0),0)</f>
        <v>0</v>
      </c>
      <c r="FY56" s="168">
        <f t="shared" ref="FY56:FY70" si="506">IFERROR(IF(EXACT(VLOOKUP(FR56,OFERTA_0,2,FALSE),FS56),1,0),0)</f>
        <v>0</v>
      </c>
      <c r="FZ56" s="168">
        <f t="shared" ref="FZ56:FZ70" si="507">IFERROR(IF(EXACT(VLOOKUP(FR56,OFERTA_0,3,FALSE),FT56),1,0),0)</f>
        <v>0</v>
      </c>
      <c r="GA56" s="168">
        <f t="shared" ref="GA56:GA63" si="508">IFERROR(IF(EXACT(VLOOKUP(FR56,OFERTA_0,4,FALSE),FU56),1,0),0)</f>
        <v>0</v>
      </c>
      <c r="GB56" s="168">
        <f t="shared" ref="GB56:GC56" si="509">IFERROR(IF(FV56&lt;=0,0,1),0)</f>
        <v>0</v>
      </c>
      <c r="GC56" s="168">
        <f t="shared" si="509"/>
        <v>0</v>
      </c>
      <c r="GD56" s="168">
        <f t="shared" ref="GD56:GD70" si="510">PRODUCT(FX56:GC56)</f>
        <v>0</v>
      </c>
      <c r="GE56" s="161">
        <f t="shared" si="22"/>
        <v>0</v>
      </c>
      <c r="GF56" s="162">
        <f t="shared" si="23"/>
        <v>0</v>
      </c>
      <c r="GG56" s="151"/>
      <c r="GH56" s="151"/>
      <c r="GI56" s="292"/>
      <c r="GJ56" s="300"/>
      <c r="GK56" s="295"/>
      <c r="GL56" s="296"/>
      <c r="GM56" s="297"/>
      <c r="GN56" s="298"/>
      <c r="GO56" s="298"/>
      <c r="GP56" s="269">
        <f t="shared" ref="GP56:GP70" si="511">IFERROR(IF(EXACT(VLOOKUP(GJ56,OFERTA_0,1,FALSE),GJ56),1,0),0)</f>
        <v>0</v>
      </c>
      <c r="GQ56" s="168">
        <f t="shared" ref="GQ56:GQ70" si="512">IFERROR(IF(EXACT(VLOOKUP(GJ56,OFERTA_0,2,FALSE),GK56),1,0),0)</f>
        <v>0</v>
      </c>
      <c r="GR56" s="168">
        <f t="shared" ref="GR56:GR70" si="513">IFERROR(IF(EXACT(VLOOKUP(GJ56,OFERTA_0,3,FALSE),GL56),1,0),0)</f>
        <v>0</v>
      </c>
      <c r="GS56" s="168">
        <f t="shared" ref="GS56:GS63" si="514">IFERROR(IF(EXACT(VLOOKUP(GJ56,OFERTA_0,4,FALSE),GM56),1,0),0)</f>
        <v>0</v>
      </c>
      <c r="GT56" s="168">
        <f t="shared" ref="GT56:GU56" si="515">IFERROR(IF(GN56&lt;=0,0,1),0)</f>
        <v>0</v>
      </c>
      <c r="GU56" s="168">
        <f t="shared" si="515"/>
        <v>0</v>
      </c>
      <c r="GV56" s="168">
        <f t="shared" ref="GV56:GV70" si="516">PRODUCT(GP56:GU56)</f>
        <v>0</v>
      </c>
      <c r="GW56" s="161">
        <f t="shared" si="26"/>
        <v>0</v>
      </c>
      <c r="GX56" s="162">
        <f t="shared" si="27"/>
        <v>0</v>
      </c>
    </row>
    <row r="57" spans="1:206" ht="16" hidden="1">
      <c r="A57" s="151">
        <v>48</v>
      </c>
      <c r="B57" s="388"/>
      <c r="C57" s="389"/>
      <c r="D57" s="390"/>
      <c r="E57" s="391"/>
      <c r="F57" s="392"/>
      <c r="G57" s="393"/>
      <c r="H57" s="400"/>
      <c r="I57" s="159"/>
      <c r="J57" s="151"/>
      <c r="K57" s="388"/>
      <c r="L57" s="389"/>
      <c r="M57" s="390"/>
      <c r="N57" s="391"/>
      <c r="O57" s="392"/>
      <c r="P57" s="393"/>
      <c r="Q57" s="400"/>
      <c r="R57" s="582"/>
      <c r="S57" s="582"/>
      <c r="T57" s="582"/>
      <c r="U57" s="582"/>
      <c r="V57" s="582"/>
      <c r="W57" s="582"/>
      <c r="X57" s="582"/>
      <c r="Y57" s="583"/>
      <c r="Z57" s="584"/>
      <c r="AA57" s="159"/>
      <c r="AB57" s="159"/>
      <c r="AC57" s="388"/>
      <c r="AD57" s="389"/>
      <c r="AE57" s="390"/>
      <c r="AF57" s="391"/>
      <c r="AG57" s="392"/>
      <c r="AH57" s="393"/>
      <c r="AI57" s="400"/>
      <c r="AJ57" s="160">
        <f t="shared" si="75"/>
        <v>0</v>
      </c>
      <c r="AK57" s="160">
        <f t="shared" si="76"/>
        <v>0</v>
      </c>
      <c r="AL57" s="160">
        <f t="shared" si="77"/>
        <v>0</v>
      </c>
      <c r="AM57" s="160">
        <f t="shared" si="78"/>
        <v>0</v>
      </c>
      <c r="AN57" s="160">
        <f t="shared" si="79"/>
        <v>0</v>
      </c>
      <c r="AO57" s="160">
        <f t="shared" si="80"/>
        <v>0</v>
      </c>
      <c r="AP57" s="160">
        <f t="shared" si="81"/>
        <v>0</v>
      </c>
      <c r="AQ57" s="161">
        <f t="shared" si="354"/>
        <v>0</v>
      </c>
      <c r="AR57" s="162">
        <f t="shared" si="344"/>
        <v>0</v>
      </c>
      <c r="AS57" s="151"/>
      <c r="AT57" s="151"/>
      <c r="AU57" s="388"/>
      <c r="AV57" s="389"/>
      <c r="AW57" s="390"/>
      <c r="AX57" s="391"/>
      <c r="AY57" s="392"/>
      <c r="AZ57" s="393"/>
      <c r="BA57" s="400"/>
      <c r="BB57" s="160">
        <f>IFERROR(IF(EXACT(VLOOKUP(AV57,OFERTA_0,1,FALSE),AV57),1,0),0)</f>
        <v>0</v>
      </c>
      <c r="BC57" s="168">
        <f>IFERROR(IF(EXACT(VLOOKUP(AV57,OFERTA_0,2,FALSE),AW57),1,0),0)</f>
        <v>0</v>
      </c>
      <c r="BD57" s="168">
        <f>IFERROR(IF(EXACT(VLOOKUP(AV57,OFERTA_0,3,FALSE),AX57),1,0),0)</f>
        <v>0</v>
      </c>
      <c r="BE57" s="168">
        <f>IFERROR(IF(EXACT(VLOOKUP(AV57,OFERTA_0,4,FALSE),AY57),1,0),0)</f>
        <v>0</v>
      </c>
      <c r="BF57" s="168">
        <f t="shared" si="495"/>
        <v>0</v>
      </c>
      <c r="BG57" s="168">
        <v>1</v>
      </c>
      <c r="BH57" s="168">
        <f t="shared" si="496"/>
        <v>0</v>
      </c>
      <c r="BI57" s="161">
        <f t="shared" si="356"/>
        <v>0</v>
      </c>
      <c r="BJ57" s="162">
        <f t="shared" si="347"/>
        <v>0</v>
      </c>
      <c r="BK57" s="151"/>
      <c r="BL57" s="151"/>
      <c r="BM57" s="388"/>
      <c r="BN57" s="389"/>
      <c r="BO57" s="390"/>
      <c r="BP57" s="391"/>
      <c r="BQ57" s="392"/>
      <c r="BR57" s="393"/>
      <c r="BS57" s="400"/>
      <c r="BT57" s="160">
        <f>IFERROR(IF(EXACT(VLOOKUP(BN57,OFERTA_0,1,FALSE),BN57),1,0),0)</f>
        <v>0</v>
      </c>
      <c r="BU57" s="168">
        <f>IFERROR(IF(EXACT(VLOOKUP(BN57,OFERTA_0,2,FALSE),BO57),1,0),0)</f>
        <v>0</v>
      </c>
      <c r="BV57" s="168">
        <f>IFERROR(IF(EXACT(VLOOKUP(BN57,OFERTA_0,3,FALSE),BP57),1,0),0)</f>
        <v>0</v>
      </c>
      <c r="BW57" s="168">
        <f>IFERROR(IF(EXACT(VLOOKUP(BN57,OFERTA_0,4,FALSE),BQ57),1,0),0)</f>
        <v>0</v>
      </c>
      <c r="BX57" s="168">
        <f t="shared" si="497"/>
        <v>0</v>
      </c>
      <c r="BY57" s="168">
        <v>1</v>
      </c>
      <c r="BZ57" s="168">
        <f t="shared" si="498"/>
        <v>0</v>
      </c>
      <c r="CA57" s="161">
        <f t="shared" si="358"/>
        <v>0</v>
      </c>
      <c r="CB57" s="162">
        <f t="shared" si="350"/>
        <v>0</v>
      </c>
      <c r="CC57" s="151"/>
      <c r="CD57" s="151"/>
      <c r="CE57" s="388"/>
      <c r="CF57" s="389"/>
      <c r="CG57" s="390"/>
      <c r="CH57" s="391"/>
      <c r="CI57" s="421"/>
      <c r="CJ57" s="393"/>
      <c r="CK57" s="432"/>
      <c r="CL57" s="269">
        <f>IFERROR(IF(EXACT(VLOOKUP(CE57,OFERTA_1,1,FALSE),CE57),1,0),0)</f>
        <v>0</v>
      </c>
      <c r="CM57" s="269">
        <f>IFERROR(IF(EXACT(VLOOKUP(CE57,OFERTA_1,2,FALSE),CF57),1,0),0)</f>
        <v>0</v>
      </c>
      <c r="CN57" s="269">
        <f>IFERROR(IF(EXACT(VLOOKUP(CE57,OFERTA_1,3,FALSE),CG57),1,0),0)</f>
        <v>0</v>
      </c>
      <c r="CO57" s="269">
        <f>IFERROR(IF(EXACT(VLOOKUP(CE57,OFERTA_1,4,FALSE),CH57),1,0),0)</f>
        <v>0</v>
      </c>
      <c r="CP57" s="168">
        <f t="shared" si="475"/>
        <v>0</v>
      </c>
      <c r="CQ57" s="160">
        <f t="shared" si="476"/>
        <v>0</v>
      </c>
      <c r="CR57" s="168">
        <f t="shared" ref="CR57:CR58" si="517">PRODUCT(CL57:CQ57)</f>
        <v>0</v>
      </c>
      <c r="CS57" s="161">
        <f t="shared" si="478"/>
        <v>0</v>
      </c>
      <c r="CT57" s="162">
        <f t="shared" si="479"/>
        <v>0</v>
      </c>
      <c r="CU57" s="151"/>
      <c r="CV57" s="151"/>
      <c r="CW57" s="388"/>
      <c r="CX57" s="389"/>
      <c r="CY57" s="390"/>
      <c r="CZ57" s="391"/>
      <c r="DA57" s="392"/>
      <c r="DB57" s="393"/>
      <c r="DC57" s="409"/>
      <c r="DD57" s="269">
        <f>IFERROR(IF(EXACT(VLOOKUP(CW57,OFERTA_1,1,FALSE),CW57),1,0),0)</f>
        <v>0</v>
      </c>
      <c r="DE57" s="269">
        <f>IFERROR(IF(EXACT(VLOOKUP(CW57,OFERTA_1,2,FALSE),CX57),1,0),0)</f>
        <v>0</v>
      </c>
      <c r="DF57" s="269">
        <f>IFERROR(IF(EXACT(VLOOKUP(CW57,OFERTA_1,3,FALSE),CY57),1,0),0)</f>
        <v>0</v>
      </c>
      <c r="DG57" s="269">
        <f>IFERROR(IF(EXACT(VLOOKUP(CW57,OFERTA_1,4,FALSE),CZ57),1,0),0)</f>
        <v>0</v>
      </c>
      <c r="DH57" s="168">
        <f t="shared" si="480"/>
        <v>0</v>
      </c>
      <c r="DI57" s="160">
        <f t="shared" si="481"/>
        <v>0</v>
      </c>
      <c r="DJ57" s="168">
        <f t="shared" ref="DJ57:DJ58" si="518">PRODUCT(DD57:DI57)</f>
        <v>0</v>
      </c>
      <c r="DK57" s="161">
        <f t="shared" si="483"/>
        <v>0</v>
      </c>
      <c r="DL57" s="162">
        <f t="shared" si="484"/>
        <v>0</v>
      </c>
      <c r="DM57" s="151"/>
      <c r="DN57" s="151"/>
      <c r="DO57" s="388"/>
      <c r="DP57" s="389"/>
      <c r="DQ57" s="390"/>
      <c r="DR57" s="391"/>
      <c r="DS57" s="392"/>
      <c r="DT57" s="393"/>
      <c r="DU57" s="409"/>
      <c r="DV57" s="269">
        <f>IFERROR(IF(EXACT(VLOOKUP(DO57,OFERTA_1,1,FALSE),DO57),1,0),0)</f>
        <v>0</v>
      </c>
      <c r="DW57" s="269">
        <f>IFERROR(IF(EXACT(VLOOKUP(DO57,OFERTA_1,2,FALSE),DP57),1,0),0)</f>
        <v>0</v>
      </c>
      <c r="DX57" s="269">
        <f>IFERROR(IF(EXACT(VLOOKUP(DO57,OFERTA_1,3,FALSE),DQ57),1,0),0)</f>
        <v>0</v>
      </c>
      <c r="DY57" s="269">
        <f>IFERROR(IF(EXACT(VLOOKUP(DO57,OFERTA_1,4,FALSE),DR57),1,0),0)</f>
        <v>0</v>
      </c>
      <c r="DZ57" s="168">
        <f t="shared" si="485"/>
        <v>0</v>
      </c>
      <c r="EA57" s="160">
        <f t="shared" si="486"/>
        <v>0</v>
      </c>
      <c r="EB57" s="168">
        <f t="shared" ref="EB57:EB58" si="519">PRODUCT(DV57:EA57)</f>
        <v>0</v>
      </c>
      <c r="EC57" s="161">
        <f t="shared" si="488"/>
        <v>0</v>
      </c>
      <c r="ED57" s="162">
        <f t="shared" si="489"/>
        <v>0</v>
      </c>
      <c r="EE57" s="151"/>
      <c r="EF57" s="151"/>
      <c r="EG57" s="388"/>
      <c r="EH57" s="389"/>
      <c r="EI57" s="390"/>
      <c r="EJ57" s="391"/>
      <c r="EK57" s="392"/>
      <c r="EL57" s="393"/>
      <c r="EM57" s="409"/>
      <c r="EN57" s="269">
        <f>IFERROR(IF(EXACT(VLOOKUP(EG57,OFERTA_1,1,FALSE),EG57),1,0),0)</f>
        <v>0</v>
      </c>
      <c r="EO57" s="269">
        <f>IFERROR(IF(EXACT(VLOOKUP(EG57,OFERTA_1,2,FALSE),EH57),1,0),0)</f>
        <v>0</v>
      </c>
      <c r="EP57" s="269">
        <f>IFERROR(IF(EXACT(VLOOKUP(EG57,OFERTA_1,3,FALSE),EI57),1,0),0)</f>
        <v>0</v>
      </c>
      <c r="EQ57" s="269">
        <f>IFERROR(IF(EXACT(VLOOKUP(EG57,OFERTA_1,4,FALSE),EJ57),1,0),0)</f>
        <v>0</v>
      </c>
      <c r="ER57" s="168">
        <f t="shared" si="490"/>
        <v>0</v>
      </c>
      <c r="ES57" s="160">
        <f t="shared" si="491"/>
        <v>0</v>
      </c>
      <c r="ET57" s="168">
        <f t="shared" ref="ET57:ET58" si="520">PRODUCT(EN57:ES57)</f>
        <v>0</v>
      </c>
      <c r="EU57" s="161">
        <f t="shared" si="493"/>
        <v>0</v>
      </c>
      <c r="EV57" s="162">
        <f t="shared" si="494"/>
        <v>0</v>
      </c>
      <c r="EW57" s="151"/>
      <c r="EX57" s="151"/>
      <c r="EY57" s="272"/>
      <c r="EZ57" s="276"/>
      <c r="FA57" s="278"/>
      <c r="FB57" s="274"/>
      <c r="FC57" s="275"/>
      <c r="FD57" s="280"/>
      <c r="FE57" s="263"/>
      <c r="FF57" s="269">
        <f t="shared" si="499"/>
        <v>0</v>
      </c>
      <c r="FG57" s="168">
        <f t="shared" si="500"/>
        <v>0</v>
      </c>
      <c r="FH57" s="168">
        <f t="shared" si="501"/>
        <v>0</v>
      </c>
      <c r="FI57" s="168">
        <f t="shared" si="502"/>
        <v>0</v>
      </c>
      <c r="FJ57" s="168">
        <f t="shared" ref="FJ57:FK57" si="521">IFERROR(IF(FD57&lt;=0,0,1),0)</f>
        <v>0</v>
      </c>
      <c r="FK57" s="168">
        <f t="shared" si="521"/>
        <v>0</v>
      </c>
      <c r="FL57" s="168">
        <f t="shared" si="504"/>
        <v>0</v>
      </c>
      <c r="FM57" s="161">
        <f t="shared" si="18"/>
        <v>0</v>
      </c>
      <c r="FN57" s="162">
        <f t="shared" si="19"/>
        <v>0</v>
      </c>
      <c r="FO57" s="151"/>
      <c r="FP57" s="151"/>
      <c r="FQ57" s="346"/>
      <c r="FR57" s="281"/>
      <c r="FS57" s="290"/>
      <c r="FT57" s="286"/>
      <c r="FU57" s="287"/>
      <c r="FV57" s="288"/>
      <c r="FW57" s="288"/>
      <c r="FX57" s="269">
        <f t="shared" si="505"/>
        <v>0</v>
      </c>
      <c r="FY57" s="168">
        <f t="shared" si="506"/>
        <v>0</v>
      </c>
      <c r="FZ57" s="168">
        <f t="shared" si="507"/>
        <v>0</v>
      </c>
      <c r="GA57" s="168">
        <f t="shared" si="508"/>
        <v>0</v>
      </c>
      <c r="GB57" s="168">
        <f t="shared" ref="GB57:GC57" si="522">IFERROR(IF(FV57&lt;=0,0,1),0)</f>
        <v>0</v>
      </c>
      <c r="GC57" s="168">
        <f t="shared" si="522"/>
        <v>0</v>
      </c>
      <c r="GD57" s="168">
        <f t="shared" si="510"/>
        <v>0</v>
      </c>
      <c r="GE57" s="161">
        <f t="shared" si="22"/>
        <v>0</v>
      </c>
      <c r="GF57" s="162">
        <f t="shared" si="23"/>
        <v>0</v>
      </c>
      <c r="GG57" s="151"/>
      <c r="GH57" s="151"/>
      <c r="GI57" s="292"/>
      <c r="GJ57" s="300"/>
      <c r="GK57" s="295"/>
      <c r="GL57" s="296"/>
      <c r="GM57" s="297"/>
      <c r="GN57" s="298"/>
      <c r="GO57" s="298"/>
      <c r="GP57" s="269">
        <f t="shared" si="511"/>
        <v>0</v>
      </c>
      <c r="GQ57" s="168">
        <f t="shared" si="512"/>
        <v>0</v>
      </c>
      <c r="GR57" s="168">
        <f t="shared" si="513"/>
        <v>0</v>
      </c>
      <c r="GS57" s="168">
        <f t="shared" si="514"/>
        <v>0</v>
      </c>
      <c r="GT57" s="168">
        <f t="shared" ref="GT57:GU57" si="523">IFERROR(IF(GN57&lt;=0,0,1),0)</f>
        <v>0</v>
      </c>
      <c r="GU57" s="168">
        <f t="shared" si="523"/>
        <v>0</v>
      </c>
      <c r="GV57" s="168">
        <f t="shared" si="516"/>
        <v>0</v>
      </c>
      <c r="GW57" s="161">
        <f t="shared" si="26"/>
        <v>0</v>
      </c>
      <c r="GX57" s="162">
        <f t="shared" si="27"/>
        <v>0</v>
      </c>
    </row>
    <row r="58" spans="1:206" ht="16" hidden="1">
      <c r="A58" s="151">
        <v>49</v>
      </c>
      <c r="B58" s="388"/>
      <c r="C58" s="389"/>
      <c r="D58" s="390"/>
      <c r="E58" s="391"/>
      <c r="F58" s="392"/>
      <c r="G58" s="393"/>
      <c r="H58" s="400"/>
      <c r="I58" s="159"/>
      <c r="J58" s="151"/>
      <c r="K58" s="388"/>
      <c r="L58" s="389"/>
      <c r="M58" s="390"/>
      <c r="N58" s="391"/>
      <c r="O58" s="392"/>
      <c r="P58" s="393"/>
      <c r="Q58" s="400"/>
      <c r="R58" s="582"/>
      <c r="S58" s="582"/>
      <c r="T58" s="582"/>
      <c r="U58" s="582"/>
      <c r="V58" s="582"/>
      <c r="W58" s="582"/>
      <c r="X58" s="582"/>
      <c r="Y58" s="583"/>
      <c r="Z58" s="584"/>
      <c r="AA58" s="159"/>
      <c r="AB58" s="159"/>
      <c r="AC58" s="388"/>
      <c r="AD58" s="389"/>
      <c r="AE58" s="390"/>
      <c r="AF58" s="391"/>
      <c r="AG58" s="392"/>
      <c r="AH58" s="393"/>
      <c r="AI58" s="400"/>
      <c r="AJ58" s="160">
        <f t="shared" si="75"/>
        <v>0</v>
      </c>
      <c r="AK58" s="160">
        <f t="shared" si="76"/>
        <v>0</v>
      </c>
      <c r="AL58" s="160">
        <f t="shared" si="77"/>
        <v>0</v>
      </c>
      <c r="AM58" s="160">
        <f t="shared" si="78"/>
        <v>0</v>
      </c>
      <c r="AN58" s="160">
        <f t="shared" si="79"/>
        <v>0</v>
      </c>
      <c r="AO58" s="160">
        <f t="shared" si="80"/>
        <v>0</v>
      </c>
      <c r="AP58" s="160">
        <f t="shared" si="81"/>
        <v>0</v>
      </c>
      <c r="AQ58" s="161">
        <f t="shared" si="354"/>
        <v>0</v>
      </c>
      <c r="AR58" s="162">
        <f t="shared" si="344"/>
        <v>0</v>
      </c>
      <c r="AS58" s="151"/>
      <c r="AT58" s="151"/>
      <c r="AU58" s="388"/>
      <c r="AV58" s="389"/>
      <c r="AW58" s="390"/>
      <c r="AX58" s="391"/>
      <c r="AY58" s="392"/>
      <c r="AZ58" s="393"/>
      <c r="BA58" s="400"/>
      <c r="BB58" s="160">
        <f>IFERROR(IF(EXACT(VLOOKUP(AV58,OFERTA_0,1,FALSE),AV58),1,0),0)</f>
        <v>0</v>
      </c>
      <c r="BC58" s="168">
        <f>IFERROR(IF(EXACT(VLOOKUP(AV58,OFERTA_0,2,FALSE),AW58),1,0),0)</f>
        <v>0</v>
      </c>
      <c r="BD58" s="168">
        <f>IFERROR(IF(EXACT(VLOOKUP(AV58,OFERTA_0,3,FALSE),AX58),1,0),0)</f>
        <v>0</v>
      </c>
      <c r="BE58" s="168">
        <f>IFERROR(IF(EXACT(VLOOKUP(AV58,OFERTA_0,4,FALSE),AY58),1,0),0)</f>
        <v>0</v>
      </c>
      <c r="BF58" s="168">
        <f t="shared" si="495"/>
        <v>0</v>
      </c>
      <c r="BG58" s="168">
        <v>1</v>
      </c>
      <c r="BH58" s="168">
        <f t="shared" si="496"/>
        <v>0</v>
      </c>
      <c r="BI58" s="161">
        <f t="shared" si="356"/>
        <v>0</v>
      </c>
      <c r="BJ58" s="162">
        <f t="shared" si="347"/>
        <v>0</v>
      </c>
      <c r="BK58" s="151"/>
      <c r="BL58" s="151"/>
      <c r="BM58" s="388"/>
      <c r="BN58" s="389"/>
      <c r="BO58" s="390"/>
      <c r="BP58" s="391"/>
      <c r="BQ58" s="392"/>
      <c r="BR58" s="393"/>
      <c r="BS58" s="400"/>
      <c r="BT58" s="160">
        <f>IFERROR(IF(EXACT(VLOOKUP(BN58,OFERTA_0,1,FALSE),BN58),1,0),0)</f>
        <v>0</v>
      </c>
      <c r="BU58" s="168">
        <f>IFERROR(IF(EXACT(VLOOKUP(BN58,OFERTA_0,2,FALSE),BO58),1,0),0)</f>
        <v>0</v>
      </c>
      <c r="BV58" s="168">
        <f>IFERROR(IF(EXACT(VLOOKUP(BN58,OFERTA_0,3,FALSE),BP58),1,0),0)</f>
        <v>0</v>
      </c>
      <c r="BW58" s="168">
        <f>IFERROR(IF(EXACT(VLOOKUP(BN58,OFERTA_0,4,FALSE),BQ58),1,0),0)</f>
        <v>0</v>
      </c>
      <c r="BX58" s="168">
        <f t="shared" si="497"/>
        <v>0</v>
      </c>
      <c r="BY58" s="168">
        <v>1</v>
      </c>
      <c r="BZ58" s="168">
        <f t="shared" si="498"/>
        <v>0</v>
      </c>
      <c r="CA58" s="161">
        <f t="shared" si="358"/>
        <v>0</v>
      </c>
      <c r="CB58" s="162">
        <f t="shared" si="350"/>
        <v>0</v>
      </c>
      <c r="CC58" s="151"/>
      <c r="CD58" s="151"/>
      <c r="CE58" s="388"/>
      <c r="CF58" s="389"/>
      <c r="CG58" s="390"/>
      <c r="CH58" s="391"/>
      <c r="CI58" s="419"/>
      <c r="CJ58" s="393"/>
      <c r="CK58" s="432"/>
      <c r="CL58" s="269">
        <f>IFERROR(IF(EXACT(VLOOKUP(CE58,OFERTA_1,1,FALSE),CE58),1,0),0)</f>
        <v>0</v>
      </c>
      <c r="CM58" s="269">
        <f>IFERROR(IF(EXACT(VLOOKUP(CE58,OFERTA_1,2,FALSE),CF58),1,0),0)</f>
        <v>0</v>
      </c>
      <c r="CN58" s="269">
        <f>IFERROR(IF(EXACT(VLOOKUP(CE58,OFERTA_1,3,FALSE),CG58),1,0),0)</f>
        <v>0</v>
      </c>
      <c r="CO58" s="269">
        <f>IFERROR(IF(EXACT(VLOOKUP(CE58,OFERTA_1,4,FALSE),CH58),1,0),0)</f>
        <v>0</v>
      </c>
      <c r="CP58" s="168">
        <f t="shared" si="475"/>
        <v>0</v>
      </c>
      <c r="CQ58" s="160">
        <f t="shared" si="476"/>
        <v>0</v>
      </c>
      <c r="CR58" s="168">
        <f t="shared" si="517"/>
        <v>0</v>
      </c>
      <c r="CS58" s="161">
        <f t="shared" si="478"/>
        <v>0</v>
      </c>
      <c r="CT58" s="162">
        <f t="shared" si="479"/>
        <v>0</v>
      </c>
      <c r="CU58" s="151"/>
      <c r="CV58" s="151"/>
      <c r="CW58" s="388"/>
      <c r="CX58" s="389"/>
      <c r="CY58" s="390"/>
      <c r="CZ58" s="391"/>
      <c r="DA58" s="392"/>
      <c r="DB58" s="393"/>
      <c r="DC58" s="409"/>
      <c r="DD58" s="269">
        <f>IFERROR(IF(EXACT(VLOOKUP(CW58,OFERTA_1,1,FALSE),CW58),1,0),0)</f>
        <v>0</v>
      </c>
      <c r="DE58" s="269">
        <f>IFERROR(IF(EXACT(VLOOKUP(CW58,OFERTA_1,2,FALSE),CX58),1,0),0)</f>
        <v>0</v>
      </c>
      <c r="DF58" s="269">
        <f>IFERROR(IF(EXACT(VLOOKUP(CW58,OFERTA_1,3,FALSE),CY58),1,0),0)</f>
        <v>0</v>
      </c>
      <c r="DG58" s="269">
        <f>IFERROR(IF(EXACT(VLOOKUP(CW58,OFERTA_1,4,FALSE),CZ58),1,0),0)</f>
        <v>0</v>
      </c>
      <c r="DH58" s="168">
        <f t="shared" si="480"/>
        <v>0</v>
      </c>
      <c r="DI58" s="160">
        <f t="shared" si="481"/>
        <v>0</v>
      </c>
      <c r="DJ58" s="168">
        <f t="shared" si="518"/>
        <v>0</v>
      </c>
      <c r="DK58" s="161">
        <f t="shared" si="483"/>
        <v>0</v>
      </c>
      <c r="DL58" s="162">
        <f t="shared" si="484"/>
        <v>0</v>
      </c>
      <c r="DM58" s="151"/>
      <c r="DN58" s="151"/>
      <c r="DO58" s="388"/>
      <c r="DP58" s="389"/>
      <c r="DQ58" s="390"/>
      <c r="DR58" s="391"/>
      <c r="DS58" s="392"/>
      <c r="DT58" s="393"/>
      <c r="DU58" s="409"/>
      <c r="DV58" s="269">
        <f>IFERROR(IF(EXACT(VLOOKUP(DO58,OFERTA_1,1,FALSE),DO58),1,0),0)</f>
        <v>0</v>
      </c>
      <c r="DW58" s="269">
        <f>IFERROR(IF(EXACT(VLOOKUP(DO58,OFERTA_1,2,FALSE),DP58),1,0),0)</f>
        <v>0</v>
      </c>
      <c r="DX58" s="269">
        <f>IFERROR(IF(EXACT(VLOOKUP(DO58,OFERTA_1,3,FALSE),DQ58),1,0),0)</f>
        <v>0</v>
      </c>
      <c r="DY58" s="269">
        <f>IFERROR(IF(EXACT(VLOOKUP(DO58,OFERTA_1,4,FALSE),DR58),1,0),0)</f>
        <v>0</v>
      </c>
      <c r="DZ58" s="168">
        <f t="shared" si="485"/>
        <v>0</v>
      </c>
      <c r="EA58" s="160">
        <f t="shared" si="486"/>
        <v>0</v>
      </c>
      <c r="EB58" s="168">
        <f t="shared" si="519"/>
        <v>0</v>
      </c>
      <c r="EC58" s="161">
        <f t="shared" si="488"/>
        <v>0</v>
      </c>
      <c r="ED58" s="162">
        <f t="shared" si="489"/>
        <v>0</v>
      </c>
      <c r="EE58" s="151"/>
      <c r="EF58" s="151"/>
      <c r="EG58" s="388"/>
      <c r="EH58" s="389"/>
      <c r="EI58" s="390"/>
      <c r="EJ58" s="391"/>
      <c r="EK58" s="392"/>
      <c r="EL58" s="393"/>
      <c r="EM58" s="409"/>
      <c r="EN58" s="269">
        <f>IFERROR(IF(EXACT(VLOOKUP(EG58,OFERTA_1,1,FALSE),EG58),1,0),0)</f>
        <v>0</v>
      </c>
      <c r="EO58" s="269">
        <f>IFERROR(IF(EXACT(VLOOKUP(EG58,OFERTA_1,2,FALSE),EH58),1,0),0)</f>
        <v>0</v>
      </c>
      <c r="EP58" s="269">
        <f>IFERROR(IF(EXACT(VLOOKUP(EG58,OFERTA_1,3,FALSE),EI58),1,0),0)</f>
        <v>0</v>
      </c>
      <c r="EQ58" s="269">
        <f>IFERROR(IF(EXACT(VLOOKUP(EG58,OFERTA_1,4,FALSE),EJ58),1,0),0)</f>
        <v>0</v>
      </c>
      <c r="ER58" s="168">
        <f t="shared" si="490"/>
        <v>0</v>
      </c>
      <c r="ES58" s="160">
        <f t="shared" si="491"/>
        <v>0</v>
      </c>
      <c r="ET58" s="168">
        <f t="shared" si="520"/>
        <v>0</v>
      </c>
      <c r="EU58" s="161">
        <f t="shared" si="493"/>
        <v>0</v>
      </c>
      <c r="EV58" s="162">
        <f t="shared" si="494"/>
        <v>0</v>
      </c>
      <c r="EW58" s="151"/>
      <c r="EX58" s="151"/>
      <c r="EY58" s="272"/>
      <c r="EZ58" s="276"/>
      <c r="FA58" s="278"/>
      <c r="FB58" s="274"/>
      <c r="FC58" s="275"/>
      <c r="FD58" s="280"/>
      <c r="FE58" s="263"/>
      <c r="FF58" s="269">
        <f t="shared" si="499"/>
        <v>0</v>
      </c>
      <c r="FG58" s="168">
        <f t="shared" si="500"/>
        <v>0</v>
      </c>
      <c r="FH58" s="168">
        <f t="shared" si="501"/>
        <v>0</v>
      </c>
      <c r="FI58" s="168">
        <f t="shared" si="502"/>
        <v>0</v>
      </c>
      <c r="FJ58" s="168">
        <f t="shared" ref="FJ58:FK58" si="524">IFERROR(IF(FD58&lt;=0,0,1),0)</f>
        <v>0</v>
      </c>
      <c r="FK58" s="168">
        <f t="shared" si="524"/>
        <v>0</v>
      </c>
      <c r="FL58" s="168">
        <f t="shared" si="504"/>
        <v>0</v>
      </c>
      <c r="FM58" s="161">
        <f t="shared" si="18"/>
        <v>0</v>
      </c>
      <c r="FN58" s="162">
        <f t="shared" si="19"/>
        <v>0</v>
      </c>
      <c r="FO58" s="151"/>
      <c r="FP58" s="151"/>
      <c r="FQ58" s="346"/>
      <c r="FR58" s="281"/>
      <c r="FS58" s="290"/>
      <c r="FT58" s="286"/>
      <c r="FU58" s="287"/>
      <c r="FV58" s="288"/>
      <c r="FW58" s="288"/>
      <c r="FX58" s="269">
        <f t="shared" si="505"/>
        <v>0</v>
      </c>
      <c r="FY58" s="168">
        <f t="shared" si="506"/>
        <v>0</v>
      </c>
      <c r="FZ58" s="168">
        <f t="shared" si="507"/>
        <v>0</v>
      </c>
      <c r="GA58" s="168">
        <f t="shared" si="508"/>
        <v>0</v>
      </c>
      <c r="GB58" s="168">
        <f t="shared" ref="GB58:GC58" si="525">IFERROR(IF(FV58&lt;=0,0,1),0)</f>
        <v>0</v>
      </c>
      <c r="GC58" s="168">
        <f t="shared" si="525"/>
        <v>0</v>
      </c>
      <c r="GD58" s="168">
        <f t="shared" si="510"/>
        <v>0</v>
      </c>
      <c r="GE58" s="161">
        <f t="shared" si="22"/>
        <v>0</v>
      </c>
      <c r="GF58" s="162">
        <f t="shared" si="23"/>
        <v>0</v>
      </c>
      <c r="GG58" s="151"/>
      <c r="GH58" s="151"/>
      <c r="GI58" s="292"/>
      <c r="GJ58" s="300"/>
      <c r="GK58" s="295"/>
      <c r="GL58" s="296"/>
      <c r="GM58" s="297"/>
      <c r="GN58" s="298"/>
      <c r="GO58" s="298"/>
      <c r="GP58" s="269">
        <f t="shared" si="511"/>
        <v>0</v>
      </c>
      <c r="GQ58" s="168">
        <f t="shared" si="512"/>
        <v>0</v>
      </c>
      <c r="GR58" s="168">
        <f t="shared" si="513"/>
        <v>0</v>
      </c>
      <c r="GS58" s="168">
        <f t="shared" si="514"/>
        <v>0</v>
      </c>
      <c r="GT58" s="168">
        <f t="shared" ref="GT58:GU58" si="526">IFERROR(IF(GN58&lt;=0,0,1),0)</f>
        <v>0</v>
      </c>
      <c r="GU58" s="168">
        <f t="shared" si="526"/>
        <v>0</v>
      </c>
      <c r="GV58" s="168">
        <f t="shared" si="516"/>
        <v>0</v>
      </c>
      <c r="GW58" s="161">
        <f t="shared" si="26"/>
        <v>0</v>
      </c>
      <c r="GX58" s="162">
        <f t="shared" si="27"/>
        <v>0</v>
      </c>
    </row>
    <row r="59" spans="1:206" ht="16" hidden="1">
      <c r="A59" s="151">
        <v>50</v>
      </c>
      <c r="B59" s="382"/>
      <c r="C59" s="383"/>
      <c r="D59" s="384"/>
      <c r="E59" s="385"/>
      <c r="F59" s="386"/>
      <c r="G59" s="387"/>
      <c r="H59" s="387"/>
      <c r="I59" s="159"/>
      <c r="J59" s="151"/>
      <c r="K59" s="382"/>
      <c r="L59" s="383"/>
      <c r="M59" s="384"/>
      <c r="N59" s="385"/>
      <c r="O59" s="386"/>
      <c r="P59" s="387"/>
      <c r="Q59" s="387"/>
      <c r="R59" s="582"/>
      <c r="S59" s="582"/>
      <c r="T59" s="582"/>
      <c r="U59" s="582"/>
      <c r="V59" s="582"/>
      <c r="W59" s="582"/>
      <c r="X59" s="582"/>
      <c r="Y59" s="583"/>
      <c r="Z59" s="584"/>
      <c r="AA59" s="159"/>
      <c r="AB59" s="159"/>
      <c r="AC59" s="382"/>
      <c r="AD59" s="383"/>
      <c r="AE59" s="384"/>
      <c r="AF59" s="385"/>
      <c r="AG59" s="386"/>
      <c r="AH59" s="387"/>
      <c r="AI59" s="387"/>
      <c r="AJ59" s="160">
        <f t="shared" si="75"/>
        <v>0</v>
      </c>
      <c r="AK59" s="160">
        <f t="shared" si="76"/>
        <v>0</v>
      </c>
      <c r="AL59" s="160">
        <f t="shared" si="77"/>
        <v>0</v>
      </c>
      <c r="AM59" s="160">
        <f t="shared" si="78"/>
        <v>0</v>
      </c>
      <c r="AN59" s="160">
        <f t="shared" si="79"/>
        <v>0</v>
      </c>
      <c r="AO59" s="160">
        <f t="shared" si="80"/>
        <v>0</v>
      </c>
      <c r="AP59" s="160">
        <f t="shared" si="81"/>
        <v>0</v>
      </c>
      <c r="AQ59" s="161">
        <f t="shared" si="354"/>
        <v>0</v>
      </c>
      <c r="AR59" s="162">
        <f t="shared" si="344"/>
        <v>0</v>
      </c>
      <c r="AS59" s="151"/>
      <c r="AT59" s="151"/>
      <c r="AU59" s="382"/>
      <c r="AV59" s="383"/>
      <c r="AW59" s="384"/>
      <c r="AX59" s="385"/>
      <c r="AY59" s="386"/>
      <c r="AZ59" s="387"/>
      <c r="BA59" s="387"/>
      <c r="BB59" s="160"/>
      <c r="BC59" s="168"/>
      <c r="BD59" s="168"/>
      <c r="BE59" s="168"/>
      <c r="BF59" s="168"/>
      <c r="BG59" s="168"/>
      <c r="BH59" s="168"/>
      <c r="BI59" s="161">
        <f t="shared" si="356"/>
        <v>0</v>
      </c>
      <c r="BJ59" s="162">
        <f t="shared" si="347"/>
        <v>0</v>
      </c>
      <c r="BK59" s="151"/>
      <c r="BL59" s="151"/>
      <c r="BM59" s="382"/>
      <c r="BN59" s="383"/>
      <c r="BO59" s="384"/>
      <c r="BP59" s="385"/>
      <c r="BQ59" s="386"/>
      <c r="BR59" s="387"/>
      <c r="BS59" s="387"/>
      <c r="BT59" s="160"/>
      <c r="BU59" s="168"/>
      <c r="BV59" s="168"/>
      <c r="BW59" s="168"/>
      <c r="BX59" s="168"/>
      <c r="BY59" s="168"/>
      <c r="BZ59" s="168"/>
      <c r="CA59" s="161">
        <f t="shared" si="358"/>
        <v>0</v>
      </c>
      <c r="CB59" s="162">
        <f t="shared" si="350"/>
        <v>0</v>
      </c>
      <c r="CC59" s="151"/>
      <c r="CD59" s="151"/>
      <c r="CE59" s="416"/>
      <c r="CF59" s="417"/>
      <c r="CG59" s="384"/>
      <c r="CH59" s="385"/>
      <c r="CI59" s="386"/>
      <c r="CJ59" s="387"/>
      <c r="CK59" s="418"/>
      <c r="CL59" s="269">
        <f>IFERROR(IF(EXACT(VLOOKUP(CE59,OFERTA_1,1,FALSE),CE59),1,0),0)</f>
        <v>0</v>
      </c>
      <c r="CM59" s="269">
        <f>IFERROR(IF(EXACT(VLOOKUP(CE59,OFERTA_1,2,FALSE),CF59),1,0),0)</f>
        <v>0</v>
      </c>
      <c r="CN59" s="269">
        <f>IFERROR(IF(EXACT(VLOOKUP(CE59,OFERTA_1,3,FALSE),CG59),1,0),0)</f>
        <v>0</v>
      </c>
      <c r="CO59" s="269">
        <f>IFERROR(IF(EXACT(VLOOKUP(CE59,OFERTA_1,4,FALSE),CH59),1,0),0)</f>
        <v>0</v>
      </c>
      <c r="CP59" s="168"/>
      <c r="CQ59" s="160">
        <f>IFERROR(IF(CK59&lt;=0,0,1),0)</f>
        <v>0</v>
      </c>
      <c r="CR59" s="160">
        <f>PRODUCT(CL59:CO59)</f>
        <v>0</v>
      </c>
      <c r="CS59" s="161">
        <f>ROUND(CK59,0)</f>
        <v>0</v>
      </c>
      <c r="CT59" s="162">
        <f>CK59-CS59</f>
        <v>0</v>
      </c>
      <c r="CU59" s="151"/>
      <c r="CV59" s="151"/>
      <c r="CW59" s="382"/>
      <c r="CX59" s="383"/>
      <c r="CY59" s="384"/>
      <c r="CZ59" s="385"/>
      <c r="DA59" s="386"/>
      <c r="DB59" s="387"/>
      <c r="DC59" s="387"/>
      <c r="DD59" s="269">
        <f>IFERROR(IF(EXACT(VLOOKUP(CW59,OFERTA_1,1,FALSE),CW59),1,0),0)</f>
        <v>0</v>
      </c>
      <c r="DE59" s="269">
        <f>IFERROR(IF(EXACT(VLOOKUP(CW59,OFERTA_1,2,FALSE),CX59),1,0),0)</f>
        <v>0</v>
      </c>
      <c r="DF59" s="269">
        <f>IFERROR(IF(EXACT(VLOOKUP(CW59,OFERTA_1,3,FALSE),CY59),1,0),0)</f>
        <v>0</v>
      </c>
      <c r="DG59" s="269">
        <f>IFERROR(IF(EXACT(VLOOKUP(CW59,OFERTA_1,4,FALSE),CZ59),1,0),0)</f>
        <v>0</v>
      </c>
      <c r="DH59" s="168"/>
      <c r="DI59" s="160">
        <f>IFERROR(IF(DC59&lt;=0,0,1),0)</f>
        <v>0</v>
      </c>
      <c r="DJ59" s="160">
        <f>PRODUCT(DD59:DG59)</f>
        <v>0</v>
      </c>
      <c r="DK59" s="161">
        <f>ROUND(DC59,0)</f>
        <v>0</v>
      </c>
      <c r="DL59" s="162">
        <f>DC59-DK59</f>
        <v>0</v>
      </c>
      <c r="DM59" s="151"/>
      <c r="DN59" s="151"/>
      <c r="DO59" s="382"/>
      <c r="DP59" s="383"/>
      <c r="DQ59" s="384"/>
      <c r="DR59" s="385"/>
      <c r="DS59" s="386"/>
      <c r="DT59" s="387"/>
      <c r="DU59" s="387"/>
      <c r="DV59" s="269">
        <f>IFERROR(IF(EXACT(VLOOKUP(DO59,OFERTA_1,1,FALSE),DO59),1,0),0)</f>
        <v>0</v>
      </c>
      <c r="DW59" s="269">
        <f>IFERROR(IF(EXACT(VLOOKUP(DO59,OFERTA_1,2,FALSE),DP59),1,0),0)</f>
        <v>0</v>
      </c>
      <c r="DX59" s="269">
        <f>IFERROR(IF(EXACT(VLOOKUP(DO59,OFERTA_1,3,FALSE),DQ59),1,0),0)</f>
        <v>0</v>
      </c>
      <c r="DY59" s="269">
        <f>IFERROR(IF(EXACT(VLOOKUP(DO59,OFERTA_1,4,FALSE),DR59),1,0),0)</f>
        <v>0</v>
      </c>
      <c r="DZ59" s="168"/>
      <c r="EA59" s="160">
        <f>IFERROR(IF(DU59&lt;=0,0,1),0)</f>
        <v>0</v>
      </c>
      <c r="EB59" s="160">
        <f>PRODUCT(DV59:DY59)</f>
        <v>0</v>
      </c>
      <c r="EC59" s="161">
        <f>ROUND(DU59,0)</f>
        <v>0</v>
      </c>
      <c r="ED59" s="162">
        <f>DU59-EC59</f>
        <v>0</v>
      </c>
      <c r="EE59" s="151"/>
      <c r="EF59" s="151"/>
      <c r="EG59" s="382"/>
      <c r="EH59" s="383"/>
      <c r="EI59" s="384"/>
      <c r="EJ59" s="385"/>
      <c r="EK59" s="386"/>
      <c r="EL59" s="387"/>
      <c r="EM59" s="387"/>
      <c r="EN59" s="269">
        <f>IFERROR(IF(EXACT(VLOOKUP(EG59,OFERTA_1,1,FALSE),EG59),1,0),0)</f>
        <v>0</v>
      </c>
      <c r="EO59" s="269">
        <f>IFERROR(IF(EXACT(VLOOKUP(EG59,OFERTA_1,2,FALSE),EH59),1,0),0)</f>
        <v>0</v>
      </c>
      <c r="EP59" s="269">
        <f>IFERROR(IF(EXACT(VLOOKUP(EG59,OFERTA_1,3,FALSE),EI59),1,0),0)</f>
        <v>0</v>
      </c>
      <c r="EQ59" s="269">
        <f>IFERROR(IF(EXACT(VLOOKUP(EG59,OFERTA_1,4,FALSE),EJ59),1,0),0)</f>
        <v>0</v>
      </c>
      <c r="ER59" s="168"/>
      <c r="ES59" s="160">
        <f>IFERROR(IF(EM59&lt;=0,0,1),0)</f>
        <v>0</v>
      </c>
      <c r="ET59" s="160">
        <f>PRODUCT(EN59:EQ59)</f>
        <v>0</v>
      </c>
      <c r="EU59" s="161">
        <f>ROUND(EM59,0)</f>
        <v>0</v>
      </c>
      <c r="EV59" s="162">
        <f>EM59-EU59</f>
        <v>0</v>
      </c>
      <c r="EW59" s="151"/>
      <c r="EX59" s="151"/>
      <c r="EY59" s="272"/>
      <c r="EZ59" s="276"/>
      <c r="FA59" s="278"/>
      <c r="FB59" s="274"/>
      <c r="FC59" s="275"/>
      <c r="FD59" s="280"/>
      <c r="FE59" s="263"/>
      <c r="FF59" s="269">
        <f t="shared" si="499"/>
        <v>0</v>
      </c>
      <c r="FG59" s="168">
        <f t="shared" si="500"/>
        <v>0</v>
      </c>
      <c r="FH59" s="168">
        <f t="shared" si="501"/>
        <v>0</v>
      </c>
      <c r="FI59" s="168">
        <f t="shared" si="502"/>
        <v>0</v>
      </c>
      <c r="FJ59" s="168">
        <f t="shared" ref="FJ59:FK59" si="527">IFERROR(IF(FD59&lt;=0,0,1),0)</f>
        <v>0</v>
      </c>
      <c r="FK59" s="168">
        <f t="shared" si="527"/>
        <v>0</v>
      </c>
      <c r="FL59" s="168">
        <f t="shared" si="504"/>
        <v>0</v>
      </c>
      <c r="FM59" s="161">
        <f t="shared" si="18"/>
        <v>0</v>
      </c>
      <c r="FN59" s="162">
        <f t="shared" si="19"/>
        <v>0</v>
      </c>
      <c r="FO59" s="151"/>
      <c r="FP59" s="151"/>
      <c r="FQ59" s="346"/>
      <c r="FR59" s="281"/>
      <c r="FS59" s="290"/>
      <c r="FT59" s="286"/>
      <c r="FU59" s="287"/>
      <c r="FV59" s="288"/>
      <c r="FW59" s="288"/>
      <c r="FX59" s="269">
        <f t="shared" si="505"/>
        <v>0</v>
      </c>
      <c r="FY59" s="168">
        <f t="shared" si="506"/>
        <v>0</v>
      </c>
      <c r="FZ59" s="168">
        <f t="shared" si="507"/>
        <v>0</v>
      </c>
      <c r="GA59" s="168">
        <f t="shared" si="508"/>
        <v>0</v>
      </c>
      <c r="GB59" s="168">
        <f t="shared" ref="GB59:GC59" si="528">IFERROR(IF(FV59&lt;=0,0,1),0)</f>
        <v>0</v>
      </c>
      <c r="GC59" s="168">
        <f t="shared" si="528"/>
        <v>0</v>
      </c>
      <c r="GD59" s="168">
        <f t="shared" si="510"/>
        <v>0</v>
      </c>
      <c r="GE59" s="161">
        <f t="shared" si="22"/>
        <v>0</v>
      </c>
      <c r="GF59" s="162">
        <f t="shared" si="23"/>
        <v>0</v>
      </c>
      <c r="GG59" s="151"/>
      <c r="GH59" s="151"/>
      <c r="GI59" s="292"/>
      <c r="GJ59" s="300"/>
      <c r="GK59" s="295"/>
      <c r="GL59" s="296"/>
      <c r="GM59" s="297"/>
      <c r="GN59" s="298"/>
      <c r="GO59" s="298"/>
      <c r="GP59" s="269">
        <f t="shared" si="511"/>
        <v>0</v>
      </c>
      <c r="GQ59" s="168">
        <f t="shared" si="512"/>
        <v>0</v>
      </c>
      <c r="GR59" s="168">
        <f t="shared" si="513"/>
        <v>0</v>
      </c>
      <c r="GS59" s="168">
        <f t="shared" si="514"/>
        <v>0</v>
      </c>
      <c r="GT59" s="168">
        <f t="shared" ref="GT59:GU59" si="529">IFERROR(IF(GN59&lt;=0,0,1),0)</f>
        <v>0</v>
      </c>
      <c r="GU59" s="168">
        <f t="shared" si="529"/>
        <v>0</v>
      </c>
      <c r="GV59" s="168">
        <f t="shared" si="516"/>
        <v>0</v>
      </c>
      <c r="GW59" s="161">
        <f t="shared" si="26"/>
        <v>0</v>
      </c>
      <c r="GX59" s="162">
        <f t="shared" si="27"/>
        <v>0</v>
      </c>
    </row>
    <row r="60" spans="1:206" ht="16" hidden="1">
      <c r="A60" s="151">
        <v>51</v>
      </c>
      <c r="B60" s="382"/>
      <c r="C60" s="399"/>
      <c r="D60" s="390"/>
      <c r="E60" s="391"/>
      <c r="F60" s="386"/>
      <c r="G60" s="393"/>
      <c r="H60" s="400"/>
      <c r="I60" s="159"/>
      <c r="J60" s="151"/>
      <c r="K60" s="382"/>
      <c r="L60" s="399"/>
      <c r="M60" s="390"/>
      <c r="N60" s="391"/>
      <c r="O60" s="386"/>
      <c r="P60" s="393"/>
      <c r="Q60" s="400"/>
      <c r="R60" s="582"/>
      <c r="S60" s="582"/>
      <c r="T60" s="582"/>
      <c r="U60" s="582"/>
      <c r="V60" s="582"/>
      <c r="W60" s="582"/>
      <c r="X60" s="582"/>
      <c r="Y60" s="583"/>
      <c r="Z60" s="584"/>
      <c r="AA60" s="159"/>
      <c r="AB60" s="159"/>
      <c r="AC60" s="382"/>
      <c r="AD60" s="399"/>
      <c r="AE60" s="390"/>
      <c r="AF60" s="391"/>
      <c r="AG60" s="386"/>
      <c r="AH60" s="393"/>
      <c r="AI60" s="400"/>
      <c r="AJ60" s="160">
        <f t="shared" si="75"/>
        <v>0</v>
      </c>
      <c r="AK60" s="160">
        <f t="shared" si="76"/>
        <v>0</v>
      </c>
      <c r="AL60" s="160">
        <f t="shared" si="77"/>
        <v>0</v>
      </c>
      <c r="AM60" s="160">
        <f t="shared" si="78"/>
        <v>0</v>
      </c>
      <c r="AN60" s="160">
        <f t="shared" si="79"/>
        <v>0</v>
      </c>
      <c r="AO60" s="160">
        <f t="shared" si="80"/>
        <v>0</v>
      </c>
      <c r="AP60" s="160">
        <f t="shared" si="81"/>
        <v>0</v>
      </c>
      <c r="AQ60" s="161">
        <f t="shared" si="354"/>
        <v>0</v>
      </c>
      <c r="AR60" s="162">
        <f t="shared" si="344"/>
        <v>0</v>
      </c>
      <c r="AS60" s="151"/>
      <c r="AT60" s="151"/>
      <c r="AU60" s="382"/>
      <c r="AV60" s="399"/>
      <c r="AW60" s="390"/>
      <c r="AX60" s="391"/>
      <c r="AY60" s="386"/>
      <c r="AZ60" s="393"/>
      <c r="BA60" s="400"/>
      <c r="BB60" s="160">
        <f t="shared" ref="BB60:BB78" si="530">IFERROR(IF(EXACT(VLOOKUP(AV60,OFERTA_0,1,FALSE),AV60),1,0),0)</f>
        <v>0</v>
      </c>
      <c r="BC60" s="168">
        <f t="shared" ref="BC60:BC78" si="531">IFERROR(IF(EXACT(VLOOKUP(AV60,OFERTA_0,2,FALSE),AW60),1,0),0)</f>
        <v>0</v>
      </c>
      <c r="BD60" s="168">
        <f t="shared" ref="BD60:BD78" si="532">IFERROR(IF(EXACT(VLOOKUP(AV60,OFERTA_0,3,FALSE),AX60),1,0),0)</f>
        <v>0</v>
      </c>
      <c r="BE60" s="168">
        <f t="shared" ref="BE60:BE78" si="533">IFERROR(IF(EXACT(VLOOKUP(AV60,OFERTA_0,4,FALSE),AY60),1,0),0)</f>
        <v>0</v>
      </c>
      <c r="BF60" s="168">
        <f t="shared" ref="BF60:BF78" si="534">IFERROR(IF(AZ60&lt;=0,0,1),0)</f>
        <v>0</v>
      </c>
      <c r="BG60" s="168">
        <v>1</v>
      </c>
      <c r="BH60" s="168">
        <f t="shared" ref="BH60:BH78" si="535">PRODUCT(BB60:BG60)</f>
        <v>0</v>
      </c>
      <c r="BI60" s="161">
        <f t="shared" si="356"/>
        <v>0</v>
      </c>
      <c r="BJ60" s="162">
        <f t="shared" si="347"/>
        <v>0</v>
      </c>
      <c r="BK60" s="151"/>
      <c r="BL60" s="151"/>
      <c r="BM60" s="382"/>
      <c r="BN60" s="399"/>
      <c r="BO60" s="390"/>
      <c r="BP60" s="391"/>
      <c r="BQ60" s="386"/>
      <c r="BR60" s="393"/>
      <c r="BS60" s="400"/>
      <c r="BT60" s="160">
        <f t="shared" ref="BT60:BT78" si="536">IFERROR(IF(EXACT(VLOOKUP(BN60,OFERTA_0,1,FALSE),BN60),1,0),0)</f>
        <v>0</v>
      </c>
      <c r="BU60" s="168">
        <f t="shared" ref="BU60:BU78" si="537">IFERROR(IF(EXACT(VLOOKUP(BN60,OFERTA_0,2,FALSE),BO60),1,0),0)</f>
        <v>0</v>
      </c>
      <c r="BV60" s="168">
        <f t="shared" ref="BV60:BV78" si="538">IFERROR(IF(EXACT(VLOOKUP(BN60,OFERTA_0,3,FALSE),BP60),1,0),0)</f>
        <v>0</v>
      </c>
      <c r="BW60" s="168">
        <f t="shared" ref="BW60:BW78" si="539">IFERROR(IF(EXACT(VLOOKUP(BN60,OFERTA_0,4,FALSE),BQ60),1,0),0)</f>
        <v>0</v>
      </c>
      <c r="BX60" s="168">
        <f t="shared" ref="BX60:BX78" si="540">IFERROR(IF(BR60&lt;=0,0,1),0)</f>
        <v>0</v>
      </c>
      <c r="BY60" s="168">
        <v>1</v>
      </c>
      <c r="BZ60" s="168">
        <f t="shared" ref="BZ60:BZ78" si="541">PRODUCT(BT60:BY60)</f>
        <v>0</v>
      </c>
      <c r="CA60" s="161">
        <f t="shared" si="358"/>
        <v>0</v>
      </c>
      <c r="CB60" s="162">
        <f t="shared" si="350"/>
        <v>0</v>
      </c>
      <c r="CC60" s="151"/>
      <c r="CD60" s="151"/>
      <c r="CE60" s="416"/>
      <c r="CF60" s="426"/>
      <c r="CG60" s="390"/>
      <c r="CH60" s="391"/>
      <c r="CI60" s="386"/>
      <c r="CJ60" s="393"/>
      <c r="CK60" s="432"/>
      <c r="CL60" s="269"/>
      <c r="CM60" s="269"/>
      <c r="CN60" s="269"/>
      <c r="CO60" s="269"/>
      <c r="CP60" s="168"/>
      <c r="CQ60" s="160"/>
      <c r="CR60" s="168"/>
      <c r="CS60" s="161"/>
      <c r="CT60" s="162"/>
      <c r="CU60" s="151"/>
      <c r="CV60" s="151"/>
      <c r="CW60" s="382"/>
      <c r="CX60" s="399"/>
      <c r="CY60" s="390"/>
      <c r="CZ60" s="391"/>
      <c r="DA60" s="386"/>
      <c r="DB60" s="393"/>
      <c r="DC60" s="409"/>
      <c r="DD60" s="269"/>
      <c r="DE60" s="269"/>
      <c r="DF60" s="269"/>
      <c r="DG60" s="269"/>
      <c r="DH60" s="168"/>
      <c r="DI60" s="160"/>
      <c r="DJ60" s="168"/>
      <c r="DK60" s="161"/>
      <c r="DL60" s="162"/>
      <c r="DM60" s="151"/>
      <c r="DN60" s="151"/>
      <c r="DO60" s="382"/>
      <c r="DP60" s="399"/>
      <c r="DQ60" s="390"/>
      <c r="DR60" s="391"/>
      <c r="DS60" s="386"/>
      <c r="DT60" s="393"/>
      <c r="DU60" s="409"/>
      <c r="DV60" s="269"/>
      <c r="DW60" s="269"/>
      <c r="DX60" s="269"/>
      <c r="DY60" s="269"/>
      <c r="DZ60" s="168"/>
      <c r="EA60" s="160"/>
      <c r="EB60" s="168"/>
      <c r="EC60" s="161"/>
      <c r="ED60" s="162"/>
      <c r="EE60" s="151"/>
      <c r="EF60" s="151"/>
      <c r="EG60" s="382"/>
      <c r="EH60" s="399"/>
      <c r="EI60" s="390"/>
      <c r="EJ60" s="391"/>
      <c r="EK60" s="386"/>
      <c r="EL60" s="393"/>
      <c r="EM60" s="409"/>
      <c r="EN60" s="269"/>
      <c r="EO60" s="269"/>
      <c r="EP60" s="269"/>
      <c r="EQ60" s="269"/>
      <c r="ER60" s="168"/>
      <c r="ES60" s="160"/>
      <c r="ET60" s="168"/>
      <c r="EU60" s="161"/>
      <c r="EV60" s="162"/>
      <c r="EW60" s="151"/>
      <c r="EX60" s="151"/>
      <c r="EY60" s="272"/>
      <c r="EZ60" s="276"/>
      <c r="FA60" s="278"/>
      <c r="FB60" s="274"/>
      <c r="FC60" s="275"/>
      <c r="FD60" s="280"/>
      <c r="FE60" s="263"/>
      <c r="FF60" s="269">
        <f t="shared" si="499"/>
        <v>0</v>
      </c>
      <c r="FG60" s="168">
        <f t="shared" si="500"/>
        <v>0</v>
      </c>
      <c r="FH60" s="168">
        <f t="shared" si="501"/>
        <v>0</v>
      </c>
      <c r="FI60" s="168">
        <f t="shared" si="502"/>
        <v>0</v>
      </c>
      <c r="FJ60" s="168">
        <f t="shared" ref="FJ60:FK60" si="542">IFERROR(IF(FD60&lt;=0,0,1),0)</f>
        <v>0</v>
      </c>
      <c r="FK60" s="168">
        <f t="shared" si="542"/>
        <v>0</v>
      </c>
      <c r="FL60" s="168">
        <f t="shared" si="504"/>
        <v>0</v>
      </c>
      <c r="FM60" s="161">
        <f t="shared" si="18"/>
        <v>0</v>
      </c>
      <c r="FN60" s="162">
        <f t="shared" si="19"/>
        <v>0</v>
      </c>
      <c r="FO60" s="151"/>
      <c r="FP60" s="151"/>
      <c r="FQ60" s="346"/>
      <c r="FR60" s="281"/>
      <c r="FS60" s="290"/>
      <c r="FT60" s="286"/>
      <c r="FU60" s="287"/>
      <c r="FV60" s="288"/>
      <c r="FW60" s="288"/>
      <c r="FX60" s="269">
        <f t="shared" si="505"/>
        <v>0</v>
      </c>
      <c r="FY60" s="168">
        <f t="shared" si="506"/>
        <v>0</v>
      </c>
      <c r="FZ60" s="168">
        <f t="shared" si="507"/>
        <v>0</v>
      </c>
      <c r="GA60" s="168">
        <f t="shared" si="508"/>
        <v>0</v>
      </c>
      <c r="GB60" s="168">
        <f t="shared" ref="GB60:GC60" si="543">IFERROR(IF(FV60&lt;=0,0,1),0)</f>
        <v>0</v>
      </c>
      <c r="GC60" s="168">
        <f t="shared" si="543"/>
        <v>0</v>
      </c>
      <c r="GD60" s="168">
        <f t="shared" si="510"/>
        <v>0</v>
      </c>
      <c r="GE60" s="161">
        <f t="shared" si="22"/>
        <v>0</v>
      </c>
      <c r="GF60" s="162">
        <f t="shared" si="23"/>
        <v>0</v>
      </c>
      <c r="GG60" s="151"/>
      <c r="GH60" s="151"/>
      <c r="GI60" s="292"/>
      <c r="GJ60" s="300"/>
      <c r="GK60" s="295"/>
      <c r="GL60" s="296"/>
      <c r="GM60" s="297"/>
      <c r="GN60" s="298"/>
      <c r="GO60" s="298"/>
      <c r="GP60" s="269">
        <f t="shared" si="511"/>
        <v>0</v>
      </c>
      <c r="GQ60" s="168">
        <f t="shared" si="512"/>
        <v>0</v>
      </c>
      <c r="GR60" s="168">
        <f t="shared" si="513"/>
        <v>0</v>
      </c>
      <c r="GS60" s="168">
        <f t="shared" si="514"/>
        <v>0</v>
      </c>
      <c r="GT60" s="168">
        <f t="shared" ref="GT60:GU60" si="544">IFERROR(IF(GN60&lt;=0,0,1),0)</f>
        <v>0</v>
      </c>
      <c r="GU60" s="168">
        <f t="shared" si="544"/>
        <v>0</v>
      </c>
      <c r="GV60" s="168">
        <f t="shared" si="516"/>
        <v>0</v>
      </c>
      <c r="GW60" s="161">
        <f t="shared" si="26"/>
        <v>0</v>
      </c>
      <c r="GX60" s="162">
        <f t="shared" si="27"/>
        <v>0</v>
      </c>
    </row>
    <row r="61" spans="1:206" ht="16" hidden="1">
      <c r="A61" s="151">
        <v>52</v>
      </c>
      <c r="B61" s="388"/>
      <c r="C61" s="389"/>
      <c r="D61" s="390"/>
      <c r="E61" s="385"/>
      <c r="F61" s="392"/>
      <c r="G61" s="393"/>
      <c r="H61" s="400"/>
      <c r="I61" s="159"/>
      <c r="J61" s="151"/>
      <c r="K61" s="388"/>
      <c r="L61" s="389"/>
      <c r="M61" s="390"/>
      <c r="N61" s="385"/>
      <c r="O61" s="392"/>
      <c r="P61" s="393"/>
      <c r="Q61" s="400"/>
      <c r="R61" s="582"/>
      <c r="S61" s="582"/>
      <c r="T61" s="582"/>
      <c r="U61" s="582"/>
      <c r="V61" s="582"/>
      <c r="W61" s="582"/>
      <c r="X61" s="582"/>
      <c r="Y61" s="583"/>
      <c r="Z61" s="584"/>
      <c r="AA61" s="159"/>
      <c r="AB61" s="159"/>
      <c r="AC61" s="388"/>
      <c r="AD61" s="389"/>
      <c r="AE61" s="390"/>
      <c r="AF61" s="385"/>
      <c r="AG61" s="392"/>
      <c r="AH61" s="393"/>
      <c r="AI61" s="400"/>
      <c r="AJ61" s="160">
        <f t="shared" si="75"/>
        <v>0</v>
      </c>
      <c r="AK61" s="160">
        <f t="shared" si="76"/>
        <v>0</v>
      </c>
      <c r="AL61" s="160">
        <f t="shared" si="77"/>
        <v>0</v>
      </c>
      <c r="AM61" s="160">
        <f t="shared" si="78"/>
        <v>0</v>
      </c>
      <c r="AN61" s="160">
        <f t="shared" si="79"/>
        <v>0</v>
      </c>
      <c r="AO61" s="160">
        <f t="shared" si="80"/>
        <v>0</v>
      </c>
      <c r="AP61" s="160">
        <f t="shared" si="81"/>
        <v>0</v>
      </c>
      <c r="AQ61" s="161">
        <f t="shared" si="354"/>
        <v>0</v>
      </c>
      <c r="AR61" s="162">
        <f t="shared" si="344"/>
        <v>0</v>
      </c>
      <c r="AS61" s="151"/>
      <c r="AT61" s="151"/>
      <c r="AU61" s="388"/>
      <c r="AV61" s="389"/>
      <c r="AW61" s="390"/>
      <c r="AX61" s="385"/>
      <c r="AY61" s="392"/>
      <c r="AZ61" s="393"/>
      <c r="BA61" s="400"/>
      <c r="BB61" s="160">
        <f t="shared" si="530"/>
        <v>0</v>
      </c>
      <c r="BC61" s="168">
        <f t="shared" si="531"/>
        <v>0</v>
      </c>
      <c r="BD61" s="168">
        <f t="shared" si="532"/>
        <v>0</v>
      </c>
      <c r="BE61" s="168">
        <f t="shared" si="533"/>
        <v>0</v>
      </c>
      <c r="BF61" s="168">
        <f t="shared" si="534"/>
        <v>0</v>
      </c>
      <c r="BG61" s="168">
        <v>1</v>
      </c>
      <c r="BH61" s="168">
        <f t="shared" si="535"/>
        <v>0</v>
      </c>
      <c r="BI61" s="161">
        <f t="shared" si="356"/>
        <v>0</v>
      </c>
      <c r="BJ61" s="162">
        <f t="shared" si="347"/>
        <v>0</v>
      </c>
      <c r="BK61" s="151"/>
      <c r="BL61" s="151"/>
      <c r="BM61" s="388"/>
      <c r="BN61" s="389"/>
      <c r="BO61" s="390"/>
      <c r="BP61" s="385"/>
      <c r="BQ61" s="392"/>
      <c r="BR61" s="393"/>
      <c r="BS61" s="400"/>
      <c r="BT61" s="160">
        <f t="shared" si="536"/>
        <v>0</v>
      </c>
      <c r="BU61" s="168">
        <f t="shared" si="537"/>
        <v>0</v>
      </c>
      <c r="BV61" s="168">
        <f t="shared" si="538"/>
        <v>0</v>
      </c>
      <c r="BW61" s="168">
        <f t="shared" si="539"/>
        <v>0</v>
      </c>
      <c r="BX61" s="168">
        <f t="shared" si="540"/>
        <v>0</v>
      </c>
      <c r="BY61" s="168">
        <v>1</v>
      </c>
      <c r="BZ61" s="168">
        <f t="shared" si="541"/>
        <v>0</v>
      </c>
      <c r="CA61" s="161">
        <f t="shared" si="358"/>
        <v>0</v>
      </c>
      <c r="CB61" s="162">
        <f t="shared" si="350"/>
        <v>0</v>
      </c>
      <c r="CC61" s="151"/>
      <c r="CD61" s="151"/>
      <c r="CE61" s="388"/>
      <c r="CF61" s="389"/>
      <c r="CG61" s="390"/>
      <c r="CH61" s="385"/>
      <c r="CI61" s="421"/>
      <c r="CJ61" s="393"/>
      <c r="CK61" s="432"/>
      <c r="CL61" s="269">
        <f>IFERROR(IF(EXACT(VLOOKUP(CE61,OFERTA_1,1,FALSE),CE61),1,0),0)</f>
        <v>0</v>
      </c>
      <c r="CM61" s="269">
        <f>IFERROR(IF(EXACT(VLOOKUP(CE61,OFERTA_1,2,FALSE),CF61),1,0),0)</f>
        <v>0</v>
      </c>
      <c r="CN61" s="269">
        <f>IFERROR(IF(EXACT(VLOOKUP(CE61,OFERTA_1,3,FALSE),CG61),1,0),0)</f>
        <v>0</v>
      </c>
      <c r="CO61" s="269">
        <f>IFERROR(IF(EXACT(VLOOKUP(CE61,OFERTA_1,4,FALSE),CH61),1,0),0)</f>
        <v>0</v>
      </c>
      <c r="CP61" s="168">
        <f t="shared" ref="CP61:CP62" si="545">IFERROR(IF(CJ61&lt;=0,0,1),0)</f>
        <v>0</v>
      </c>
      <c r="CQ61" s="160">
        <f t="shared" ref="CQ61:CQ62" si="546">IFERROR(IF(CJ61&lt;=0,0,1),0)</f>
        <v>0</v>
      </c>
      <c r="CR61" s="168">
        <f t="shared" ref="CR61:CR62" si="547">PRODUCT(CL61:CQ61)</f>
        <v>0</v>
      </c>
      <c r="CS61" s="161">
        <f t="shared" ref="CS61:CS62" si="548">ROUND(CJ61,0)</f>
        <v>0</v>
      </c>
      <c r="CT61" s="162">
        <f t="shared" ref="CT61:CT62" si="549">CJ61-CS61</f>
        <v>0</v>
      </c>
      <c r="CU61" s="151"/>
      <c r="CV61" s="151"/>
      <c r="CW61" s="388"/>
      <c r="CX61" s="389"/>
      <c r="CY61" s="390"/>
      <c r="CZ61" s="385"/>
      <c r="DA61" s="392"/>
      <c r="DB61" s="393"/>
      <c r="DC61" s="409"/>
      <c r="DD61" s="269">
        <f>IFERROR(IF(EXACT(VLOOKUP(CW61,OFERTA_1,1,FALSE),CW61),1,0),0)</f>
        <v>0</v>
      </c>
      <c r="DE61" s="269">
        <f>IFERROR(IF(EXACT(VLOOKUP(CW61,OFERTA_1,2,FALSE),CX61),1,0),0)</f>
        <v>0</v>
      </c>
      <c r="DF61" s="269">
        <f>IFERROR(IF(EXACT(VLOOKUP(CW61,OFERTA_1,3,FALSE),CY61),1,0),0)</f>
        <v>0</v>
      </c>
      <c r="DG61" s="269">
        <f>IFERROR(IF(EXACT(VLOOKUP(CW61,OFERTA_1,4,FALSE),CZ61),1,0),0)</f>
        <v>0</v>
      </c>
      <c r="DH61" s="168">
        <f t="shared" ref="DH61:DH62" si="550">IFERROR(IF(DB61&lt;=0,0,1),0)</f>
        <v>0</v>
      </c>
      <c r="DI61" s="160">
        <f t="shared" ref="DI61:DI62" si="551">IFERROR(IF(DB61&lt;=0,0,1),0)</f>
        <v>0</v>
      </c>
      <c r="DJ61" s="168">
        <f t="shared" ref="DJ61:DJ62" si="552">PRODUCT(DD61:DI61)</f>
        <v>0</v>
      </c>
      <c r="DK61" s="161">
        <f t="shared" ref="DK61:DK62" si="553">ROUND(DB61,0)</f>
        <v>0</v>
      </c>
      <c r="DL61" s="162">
        <f t="shared" ref="DL61:DL62" si="554">DB61-DK61</f>
        <v>0</v>
      </c>
      <c r="DM61" s="151"/>
      <c r="DN61" s="151"/>
      <c r="DO61" s="388"/>
      <c r="DP61" s="389"/>
      <c r="DQ61" s="390"/>
      <c r="DR61" s="385"/>
      <c r="DS61" s="392"/>
      <c r="DT61" s="393"/>
      <c r="DU61" s="409"/>
      <c r="DV61" s="269">
        <f>IFERROR(IF(EXACT(VLOOKUP(DO61,OFERTA_1,1,FALSE),DO61),1,0),0)</f>
        <v>0</v>
      </c>
      <c r="DW61" s="269">
        <f>IFERROR(IF(EXACT(VLOOKUP(DO61,OFERTA_1,2,FALSE),DP61),1,0),0)</f>
        <v>0</v>
      </c>
      <c r="DX61" s="269">
        <f>IFERROR(IF(EXACT(VLOOKUP(DO61,OFERTA_1,3,FALSE),DQ61),1,0),0)</f>
        <v>0</v>
      </c>
      <c r="DY61" s="269">
        <f>IFERROR(IF(EXACT(VLOOKUP(DO61,OFERTA_1,4,FALSE),DR61),1,0),0)</f>
        <v>0</v>
      </c>
      <c r="DZ61" s="168">
        <f t="shared" ref="DZ61:DZ62" si="555">IFERROR(IF(DT61&lt;=0,0,1),0)</f>
        <v>0</v>
      </c>
      <c r="EA61" s="160">
        <f t="shared" ref="EA61:EA62" si="556">IFERROR(IF(DT61&lt;=0,0,1),0)</f>
        <v>0</v>
      </c>
      <c r="EB61" s="168">
        <f t="shared" ref="EB61:EB62" si="557">PRODUCT(DV61:EA61)</f>
        <v>0</v>
      </c>
      <c r="EC61" s="161">
        <f t="shared" ref="EC61:EC62" si="558">ROUND(DT61,0)</f>
        <v>0</v>
      </c>
      <c r="ED61" s="162">
        <f t="shared" ref="ED61:ED62" si="559">DT61-EC61</f>
        <v>0</v>
      </c>
      <c r="EE61" s="151"/>
      <c r="EF61" s="151"/>
      <c r="EG61" s="388"/>
      <c r="EH61" s="389"/>
      <c r="EI61" s="390"/>
      <c r="EJ61" s="385"/>
      <c r="EK61" s="392"/>
      <c r="EL61" s="393"/>
      <c r="EM61" s="409"/>
      <c r="EN61" s="269">
        <f>IFERROR(IF(EXACT(VLOOKUP(EG61,OFERTA_1,1,FALSE),EG61),1,0),0)</f>
        <v>0</v>
      </c>
      <c r="EO61" s="269">
        <f>IFERROR(IF(EXACT(VLOOKUP(EG61,OFERTA_1,2,FALSE),EH61),1,0),0)</f>
        <v>0</v>
      </c>
      <c r="EP61" s="269">
        <f>IFERROR(IF(EXACT(VLOOKUP(EG61,OFERTA_1,3,FALSE),EI61),1,0),0)</f>
        <v>0</v>
      </c>
      <c r="EQ61" s="269">
        <f>IFERROR(IF(EXACT(VLOOKUP(EG61,OFERTA_1,4,FALSE),EJ61),1,0),0)</f>
        <v>0</v>
      </c>
      <c r="ER61" s="168">
        <f t="shared" ref="ER61:ER62" si="560">IFERROR(IF(EL61&lt;=0,0,1),0)</f>
        <v>0</v>
      </c>
      <c r="ES61" s="160">
        <f t="shared" ref="ES61:ES62" si="561">IFERROR(IF(EL61&lt;=0,0,1),0)</f>
        <v>0</v>
      </c>
      <c r="ET61" s="168">
        <f t="shared" ref="ET61:ET62" si="562">PRODUCT(EN61:ES61)</f>
        <v>0</v>
      </c>
      <c r="EU61" s="161">
        <f t="shared" ref="EU61:EU62" si="563">ROUND(EL61,0)</f>
        <v>0</v>
      </c>
      <c r="EV61" s="162">
        <f t="shared" ref="EV61:EV62" si="564">EL61-EU61</f>
        <v>0</v>
      </c>
      <c r="EW61" s="151"/>
      <c r="EX61" s="151"/>
      <c r="EY61" s="272"/>
      <c r="EZ61" s="276"/>
      <c r="FA61" s="278"/>
      <c r="FB61" s="274"/>
      <c r="FC61" s="275"/>
      <c r="FD61" s="280"/>
      <c r="FE61" s="263"/>
      <c r="FF61" s="269">
        <f t="shared" si="499"/>
        <v>0</v>
      </c>
      <c r="FG61" s="168">
        <f t="shared" si="500"/>
        <v>0</v>
      </c>
      <c r="FH61" s="168">
        <f t="shared" si="501"/>
        <v>0</v>
      </c>
      <c r="FI61" s="168">
        <f t="shared" si="502"/>
        <v>0</v>
      </c>
      <c r="FJ61" s="168">
        <f t="shared" ref="FJ61:FK61" si="565">IFERROR(IF(FD61&lt;=0,0,1),0)</f>
        <v>0</v>
      </c>
      <c r="FK61" s="168">
        <f t="shared" si="565"/>
        <v>0</v>
      </c>
      <c r="FL61" s="168">
        <f t="shared" si="504"/>
        <v>0</v>
      </c>
      <c r="FM61" s="161">
        <f t="shared" si="18"/>
        <v>0</v>
      </c>
      <c r="FN61" s="162">
        <f t="shared" si="19"/>
        <v>0</v>
      </c>
      <c r="FO61" s="151"/>
      <c r="FP61" s="151"/>
      <c r="FQ61" s="346"/>
      <c r="FR61" s="281"/>
      <c r="FS61" s="290"/>
      <c r="FT61" s="286"/>
      <c r="FU61" s="287"/>
      <c r="FV61" s="288"/>
      <c r="FW61" s="288"/>
      <c r="FX61" s="269">
        <f t="shared" si="505"/>
        <v>0</v>
      </c>
      <c r="FY61" s="168">
        <f t="shared" si="506"/>
        <v>0</v>
      </c>
      <c r="FZ61" s="168">
        <f t="shared" si="507"/>
        <v>0</v>
      </c>
      <c r="GA61" s="168">
        <f t="shared" si="508"/>
        <v>0</v>
      </c>
      <c r="GB61" s="168">
        <f t="shared" ref="GB61:GC61" si="566">IFERROR(IF(FV61&lt;=0,0,1),0)</f>
        <v>0</v>
      </c>
      <c r="GC61" s="168">
        <f t="shared" si="566"/>
        <v>0</v>
      </c>
      <c r="GD61" s="168">
        <f t="shared" si="510"/>
        <v>0</v>
      </c>
      <c r="GE61" s="161">
        <f t="shared" si="22"/>
        <v>0</v>
      </c>
      <c r="GF61" s="162">
        <f t="shared" si="23"/>
        <v>0</v>
      </c>
      <c r="GG61" s="151"/>
      <c r="GH61" s="151"/>
      <c r="GI61" s="292"/>
      <c r="GJ61" s="300"/>
      <c r="GK61" s="295"/>
      <c r="GL61" s="296"/>
      <c r="GM61" s="297"/>
      <c r="GN61" s="298"/>
      <c r="GO61" s="298"/>
      <c r="GP61" s="269">
        <f t="shared" si="511"/>
        <v>0</v>
      </c>
      <c r="GQ61" s="168">
        <f t="shared" si="512"/>
        <v>0</v>
      </c>
      <c r="GR61" s="168">
        <f t="shared" si="513"/>
        <v>0</v>
      </c>
      <c r="GS61" s="168">
        <f t="shared" si="514"/>
        <v>0</v>
      </c>
      <c r="GT61" s="168">
        <f t="shared" ref="GT61:GU61" si="567">IFERROR(IF(GN61&lt;=0,0,1),0)</f>
        <v>0</v>
      </c>
      <c r="GU61" s="168">
        <f t="shared" si="567"/>
        <v>0</v>
      </c>
      <c r="GV61" s="168">
        <f t="shared" si="516"/>
        <v>0</v>
      </c>
      <c r="GW61" s="161">
        <f t="shared" si="26"/>
        <v>0</v>
      </c>
      <c r="GX61" s="162">
        <f t="shared" si="27"/>
        <v>0</v>
      </c>
    </row>
    <row r="62" spans="1:206" ht="16" hidden="1">
      <c r="A62" s="151">
        <v>53</v>
      </c>
      <c r="B62" s="388"/>
      <c r="C62" s="389"/>
      <c r="D62" s="390"/>
      <c r="E62" s="385"/>
      <c r="F62" s="392"/>
      <c r="G62" s="393"/>
      <c r="H62" s="400"/>
      <c r="I62" s="159"/>
      <c r="J62" s="151"/>
      <c r="K62" s="388"/>
      <c r="L62" s="389"/>
      <c r="M62" s="390"/>
      <c r="N62" s="385"/>
      <c r="O62" s="392"/>
      <c r="P62" s="393"/>
      <c r="Q62" s="400"/>
      <c r="R62" s="582"/>
      <c r="S62" s="582"/>
      <c r="T62" s="582"/>
      <c r="U62" s="582"/>
      <c r="V62" s="582"/>
      <c r="W62" s="582"/>
      <c r="X62" s="582"/>
      <c r="Y62" s="583"/>
      <c r="Z62" s="584"/>
      <c r="AA62" s="159"/>
      <c r="AB62" s="159"/>
      <c r="AC62" s="388"/>
      <c r="AD62" s="389"/>
      <c r="AE62" s="390"/>
      <c r="AF62" s="385"/>
      <c r="AG62" s="392"/>
      <c r="AH62" s="393"/>
      <c r="AI62" s="400"/>
      <c r="AJ62" s="160">
        <f t="shared" si="75"/>
        <v>0</v>
      </c>
      <c r="AK62" s="160">
        <f t="shared" si="76"/>
        <v>0</v>
      </c>
      <c r="AL62" s="160">
        <f t="shared" si="77"/>
        <v>0</v>
      </c>
      <c r="AM62" s="160">
        <f t="shared" si="78"/>
        <v>0</v>
      </c>
      <c r="AN62" s="160">
        <f t="shared" si="79"/>
        <v>0</v>
      </c>
      <c r="AO62" s="160">
        <f t="shared" si="80"/>
        <v>0</v>
      </c>
      <c r="AP62" s="160">
        <f t="shared" si="81"/>
        <v>0</v>
      </c>
      <c r="AQ62" s="161">
        <f t="shared" si="354"/>
        <v>0</v>
      </c>
      <c r="AR62" s="162">
        <f t="shared" si="344"/>
        <v>0</v>
      </c>
      <c r="AS62" s="151"/>
      <c r="AT62" s="151"/>
      <c r="AU62" s="388"/>
      <c r="AV62" s="389"/>
      <c r="AW62" s="390"/>
      <c r="AX62" s="385"/>
      <c r="AY62" s="392"/>
      <c r="AZ62" s="393"/>
      <c r="BA62" s="400"/>
      <c r="BB62" s="160">
        <f t="shared" si="530"/>
        <v>0</v>
      </c>
      <c r="BC62" s="168">
        <f t="shared" si="531"/>
        <v>0</v>
      </c>
      <c r="BD62" s="168">
        <f t="shared" si="532"/>
        <v>0</v>
      </c>
      <c r="BE62" s="168">
        <f t="shared" si="533"/>
        <v>0</v>
      </c>
      <c r="BF62" s="168">
        <f t="shared" si="534"/>
        <v>0</v>
      </c>
      <c r="BG62" s="168">
        <v>1</v>
      </c>
      <c r="BH62" s="168">
        <f t="shared" si="535"/>
        <v>0</v>
      </c>
      <c r="BI62" s="161">
        <f t="shared" si="356"/>
        <v>0</v>
      </c>
      <c r="BJ62" s="162">
        <f t="shared" si="347"/>
        <v>0</v>
      </c>
      <c r="BK62" s="151"/>
      <c r="BL62" s="151"/>
      <c r="BM62" s="388"/>
      <c r="BN62" s="389"/>
      <c r="BO62" s="390"/>
      <c r="BP62" s="385"/>
      <c r="BQ62" s="392"/>
      <c r="BR62" s="393"/>
      <c r="BS62" s="400"/>
      <c r="BT62" s="160">
        <f t="shared" si="536"/>
        <v>0</v>
      </c>
      <c r="BU62" s="168">
        <f t="shared" si="537"/>
        <v>0</v>
      </c>
      <c r="BV62" s="168">
        <f t="shared" si="538"/>
        <v>0</v>
      </c>
      <c r="BW62" s="168">
        <f t="shared" si="539"/>
        <v>0</v>
      </c>
      <c r="BX62" s="168">
        <f t="shared" si="540"/>
        <v>0</v>
      </c>
      <c r="BY62" s="168">
        <v>1</v>
      </c>
      <c r="BZ62" s="168">
        <f t="shared" si="541"/>
        <v>0</v>
      </c>
      <c r="CA62" s="161">
        <f t="shared" si="358"/>
        <v>0</v>
      </c>
      <c r="CB62" s="162">
        <f t="shared" si="350"/>
        <v>0</v>
      </c>
      <c r="CC62" s="151"/>
      <c r="CD62" s="151"/>
      <c r="CE62" s="388"/>
      <c r="CF62" s="389"/>
      <c r="CG62" s="390"/>
      <c r="CH62" s="385"/>
      <c r="CI62" s="392"/>
      <c r="CJ62" s="393"/>
      <c r="CK62" s="432"/>
      <c r="CL62" s="269">
        <f>IFERROR(IF(EXACT(VLOOKUP(CE62,OFERTA_1,1,FALSE),CE62),1,0),0)</f>
        <v>0</v>
      </c>
      <c r="CM62" s="269">
        <f>IFERROR(IF(EXACT(VLOOKUP(CE62,OFERTA_1,2,FALSE),CF62),1,0),0)</f>
        <v>0</v>
      </c>
      <c r="CN62" s="269">
        <f>IFERROR(IF(EXACT(VLOOKUP(CE62,OFERTA_1,3,FALSE),CG62),1,0),0)</f>
        <v>0</v>
      </c>
      <c r="CO62" s="269">
        <f>IFERROR(IF(EXACT(VLOOKUP(CE62,OFERTA_1,4,FALSE),CH62),1,0),0)</f>
        <v>0</v>
      </c>
      <c r="CP62" s="168">
        <f t="shared" si="545"/>
        <v>0</v>
      </c>
      <c r="CQ62" s="160">
        <f t="shared" si="546"/>
        <v>0</v>
      </c>
      <c r="CR62" s="168">
        <f t="shared" si="547"/>
        <v>0</v>
      </c>
      <c r="CS62" s="161">
        <f t="shared" si="548"/>
        <v>0</v>
      </c>
      <c r="CT62" s="162">
        <f t="shared" si="549"/>
        <v>0</v>
      </c>
      <c r="CU62" s="151"/>
      <c r="CV62" s="151"/>
      <c r="CW62" s="388"/>
      <c r="CX62" s="389"/>
      <c r="CY62" s="390"/>
      <c r="CZ62" s="385"/>
      <c r="DA62" s="392"/>
      <c r="DB62" s="393"/>
      <c r="DC62" s="409"/>
      <c r="DD62" s="269">
        <f>IFERROR(IF(EXACT(VLOOKUP(CW62,OFERTA_1,1,FALSE),CW62),1,0),0)</f>
        <v>0</v>
      </c>
      <c r="DE62" s="269">
        <f>IFERROR(IF(EXACT(VLOOKUP(CW62,OFERTA_1,2,FALSE),CX62),1,0),0)</f>
        <v>0</v>
      </c>
      <c r="DF62" s="269">
        <f>IFERROR(IF(EXACT(VLOOKUP(CW62,OFERTA_1,3,FALSE),CY62),1,0),0)</f>
        <v>0</v>
      </c>
      <c r="DG62" s="269">
        <f>IFERROR(IF(EXACT(VLOOKUP(CW62,OFERTA_1,4,FALSE),CZ62),1,0),0)</f>
        <v>0</v>
      </c>
      <c r="DH62" s="168">
        <f t="shared" si="550"/>
        <v>0</v>
      </c>
      <c r="DI62" s="160">
        <f t="shared" si="551"/>
        <v>0</v>
      </c>
      <c r="DJ62" s="168">
        <f t="shared" si="552"/>
        <v>0</v>
      </c>
      <c r="DK62" s="161">
        <f t="shared" si="553"/>
        <v>0</v>
      </c>
      <c r="DL62" s="162">
        <f t="shared" si="554"/>
        <v>0</v>
      </c>
      <c r="DM62" s="151"/>
      <c r="DN62" s="151"/>
      <c r="DO62" s="388"/>
      <c r="DP62" s="389"/>
      <c r="DQ62" s="390"/>
      <c r="DR62" s="385"/>
      <c r="DS62" s="392"/>
      <c r="DT62" s="393"/>
      <c r="DU62" s="409"/>
      <c r="DV62" s="269">
        <f>IFERROR(IF(EXACT(VLOOKUP(DO62,OFERTA_1,1,FALSE),DO62),1,0),0)</f>
        <v>0</v>
      </c>
      <c r="DW62" s="269">
        <f>IFERROR(IF(EXACT(VLOOKUP(DO62,OFERTA_1,2,FALSE),DP62),1,0),0)</f>
        <v>0</v>
      </c>
      <c r="DX62" s="269">
        <f>IFERROR(IF(EXACT(VLOOKUP(DO62,OFERTA_1,3,FALSE),DQ62),1,0),0)</f>
        <v>0</v>
      </c>
      <c r="DY62" s="269">
        <f>IFERROR(IF(EXACT(VLOOKUP(DO62,OFERTA_1,4,FALSE),DR62),1,0),0)</f>
        <v>0</v>
      </c>
      <c r="DZ62" s="168">
        <f t="shared" si="555"/>
        <v>0</v>
      </c>
      <c r="EA62" s="160">
        <f t="shared" si="556"/>
        <v>0</v>
      </c>
      <c r="EB62" s="168">
        <f t="shared" si="557"/>
        <v>0</v>
      </c>
      <c r="EC62" s="161">
        <f t="shared" si="558"/>
        <v>0</v>
      </c>
      <c r="ED62" s="162">
        <f t="shared" si="559"/>
        <v>0</v>
      </c>
      <c r="EE62" s="151"/>
      <c r="EF62" s="151"/>
      <c r="EG62" s="388"/>
      <c r="EH62" s="389"/>
      <c r="EI62" s="390"/>
      <c r="EJ62" s="385"/>
      <c r="EK62" s="392"/>
      <c r="EL62" s="393"/>
      <c r="EM62" s="409"/>
      <c r="EN62" s="269">
        <f>IFERROR(IF(EXACT(VLOOKUP(EG62,OFERTA_1,1,FALSE),EG62),1,0),0)</f>
        <v>0</v>
      </c>
      <c r="EO62" s="269">
        <f>IFERROR(IF(EXACT(VLOOKUP(EG62,OFERTA_1,2,FALSE),EH62),1,0),0)</f>
        <v>0</v>
      </c>
      <c r="EP62" s="269">
        <f>IFERROR(IF(EXACT(VLOOKUP(EG62,OFERTA_1,3,FALSE),EI62),1,0),0)</f>
        <v>0</v>
      </c>
      <c r="EQ62" s="269">
        <f>IFERROR(IF(EXACT(VLOOKUP(EG62,OFERTA_1,4,FALSE),EJ62),1,0),0)</f>
        <v>0</v>
      </c>
      <c r="ER62" s="168">
        <f t="shared" si="560"/>
        <v>0</v>
      </c>
      <c r="ES62" s="160">
        <f t="shared" si="561"/>
        <v>0</v>
      </c>
      <c r="ET62" s="168">
        <f t="shared" si="562"/>
        <v>0</v>
      </c>
      <c r="EU62" s="161">
        <f t="shared" si="563"/>
        <v>0</v>
      </c>
      <c r="EV62" s="162">
        <f t="shared" si="564"/>
        <v>0</v>
      </c>
      <c r="EW62" s="151"/>
      <c r="EX62" s="151"/>
      <c r="EY62" s="272"/>
      <c r="EZ62" s="276"/>
      <c r="FA62" s="278"/>
      <c r="FB62" s="274"/>
      <c r="FC62" s="275"/>
      <c r="FD62" s="280"/>
      <c r="FE62" s="263"/>
      <c r="FF62" s="269">
        <f t="shared" si="499"/>
        <v>0</v>
      </c>
      <c r="FG62" s="168">
        <f t="shared" si="500"/>
        <v>0</v>
      </c>
      <c r="FH62" s="168">
        <f t="shared" si="501"/>
        <v>0</v>
      </c>
      <c r="FI62" s="168">
        <f t="shared" si="502"/>
        <v>0</v>
      </c>
      <c r="FJ62" s="168">
        <f t="shared" ref="FJ62:FK62" si="568">IFERROR(IF(FD62&lt;=0,0,1),0)</f>
        <v>0</v>
      </c>
      <c r="FK62" s="168">
        <f t="shared" si="568"/>
        <v>0</v>
      </c>
      <c r="FL62" s="168">
        <f t="shared" si="504"/>
        <v>0</v>
      </c>
      <c r="FM62" s="161">
        <f t="shared" si="18"/>
        <v>0</v>
      </c>
      <c r="FN62" s="162">
        <f t="shared" si="19"/>
        <v>0</v>
      </c>
      <c r="FO62" s="151"/>
      <c r="FP62" s="151"/>
      <c r="FQ62" s="346"/>
      <c r="FR62" s="281"/>
      <c r="FS62" s="290"/>
      <c r="FT62" s="286"/>
      <c r="FU62" s="287"/>
      <c r="FV62" s="288"/>
      <c r="FW62" s="288"/>
      <c r="FX62" s="269">
        <f t="shared" si="505"/>
        <v>0</v>
      </c>
      <c r="FY62" s="168">
        <f t="shared" si="506"/>
        <v>0</v>
      </c>
      <c r="FZ62" s="168">
        <f t="shared" si="507"/>
        <v>0</v>
      </c>
      <c r="GA62" s="168">
        <f t="shared" si="508"/>
        <v>0</v>
      </c>
      <c r="GB62" s="168">
        <f t="shared" ref="GB62:GC62" si="569">IFERROR(IF(FV62&lt;=0,0,1),0)</f>
        <v>0</v>
      </c>
      <c r="GC62" s="168">
        <f t="shared" si="569"/>
        <v>0</v>
      </c>
      <c r="GD62" s="168">
        <f t="shared" si="510"/>
        <v>0</v>
      </c>
      <c r="GE62" s="161">
        <f t="shared" si="22"/>
        <v>0</v>
      </c>
      <c r="GF62" s="162">
        <f t="shared" si="23"/>
        <v>0</v>
      </c>
      <c r="GG62" s="151"/>
      <c r="GH62" s="151"/>
      <c r="GI62" s="292"/>
      <c r="GJ62" s="300"/>
      <c r="GK62" s="295"/>
      <c r="GL62" s="296"/>
      <c r="GM62" s="297"/>
      <c r="GN62" s="298"/>
      <c r="GO62" s="298"/>
      <c r="GP62" s="269">
        <f t="shared" si="511"/>
        <v>0</v>
      </c>
      <c r="GQ62" s="168">
        <f t="shared" si="512"/>
        <v>0</v>
      </c>
      <c r="GR62" s="168">
        <f t="shared" si="513"/>
        <v>0</v>
      </c>
      <c r="GS62" s="168">
        <f t="shared" si="514"/>
        <v>0</v>
      </c>
      <c r="GT62" s="168">
        <f t="shared" ref="GT62:GU62" si="570">IFERROR(IF(GN62&lt;=0,0,1),0)</f>
        <v>0</v>
      </c>
      <c r="GU62" s="168">
        <f t="shared" si="570"/>
        <v>0</v>
      </c>
      <c r="GV62" s="168">
        <f t="shared" si="516"/>
        <v>0</v>
      </c>
      <c r="GW62" s="161">
        <f t="shared" si="26"/>
        <v>0</v>
      </c>
      <c r="GX62" s="162">
        <f t="shared" si="27"/>
        <v>0</v>
      </c>
    </row>
    <row r="63" spans="1:206" ht="16" hidden="1">
      <c r="A63" s="151">
        <v>54</v>
      </c>
      <c r="B63" s="382"/>
      <c r="C63" s="383"/>
      <c r="D63" s="384"/>
      <c r="E63" s="385"/>
      <c r="F63" s="386"/>
      <c r="G63" s="387"/>
      <c r="H63" s="387"/>
      <c r="I63" s="159"/>
      <c r="J63" s="151"/>
      <c r="K63" s="382"/>
      <c r="L63" s="383"/>
      <c r="M63" s="384"/>
      <c r="N63" s="385"/>
      <c r="O63" s="386"/>
      <c r="P63" s="387"/>
      <c r="Q63" s="387"/>
      <c r="R63" s="582"/>
      <c r="S63" s="582"/>
      <c r="T63" s="582"/>
      <c r="U63" s="582"/>
      <c r="V63" s="582"/>
      <c r="W63" s="582"/>
      <c r="X63" s="582"/>
      <c r="Y63" s="583"/>
      <c r="Z63" s="584"/>
      <c r="AA63" s="159"/>
      <c r="AB63" s="159"/>
      <c r="AC63" s="382"/>
      <c r="AD63" s="383"/>
      <c r="AE63" s="384"/>
      <c r="AF63" s="385"/>
      <c r="AG63" s="386"/>
      <c r="AH63" s="387"/>
      <c r="AI63" s="387"/>
      <c r="AJ63" s="160">
        <f t="shared" si="75"/>
        <v>0</v>
      </c>
      <c r="AK63" s="160">
        <f t="shared" si="76"/>
        <v>0</v>
      </c>
      <c r="AL63" s="160">
        <f t="shared" si="77"/>
        <v>0</v>
      </c>
      <c r="AM63" s="160">
        <f t="shared" si="78"/>
        <v>0</v>
      </c>
      <c r="AN63" s="160">
        <f t="shared" si="79"/>
        <v>0</v>
      </c>
      <c r="AO63" s="160">
        <f t="shared" si="80"/>
        <v>0</v>
      </c>
      <c r="AP63" s="160">
        <f t="shared" si="81"/>
        <v>0</v>
      </c>
      <c r="AQ63" s="161">
        <f t="shared" si="354"/>
        <v>0</v>
      </c>
      <c r="AR63" s="162">
        <f t="shared" si="344"/>
        <v>0</v>
      </c>
      <c r="AS63" s="151"/>
      <c r="AT63" s="151"/>
      <c r="AU63" s="382"/>
      <c r="AV63" s="383"/>
      <c r="AW63" s="384"/>
      <c r="AX63" s="385"/>
      <c r="AY63" s="386"/>
      <c r="AZ63" s="387"/>
      <c r="BA63" s="387"/>
      <c r="BB63" s="160">
        <f t="shared" si="530"/>
        <v>0</v>
      </c>
      <c r="BC63" s="168">
        <f t="shared" si="531"/>
        <v>0</v>
      </c>
      <c r="BD63" s="168">
        <f t="shared" si="532"/>
        <v>0</v>
      </c>
      <c r="BE63" s="168">
        <f t="shared" si="533"/>
        <v>0</v>
      </c>
      <c r="BF63" s="168">
        <f t="shared" si="534"/>
        <v>0</v>
      </c>
      <c r="BG63" s="168">
        <v>1</v>
      </c>
      <c r="BH63" s="168">
        <f t="shared" si="535"/>
        <v>0</v>
      </c>
      <c r="BI63" s="161">
        <f t="shared" si="356"/>
        <v>0</v>
      </c>
      <c r="BJ63" s="162">
        <f t="shared" si="347"/>
        <v>0</v>
      </c>
      <c r="BK63" s="151"/>
      <c r="BL63" s="151"/>
      <c r="BM63" s="382"/>
      <c r="BN63" s="383"/>
      <c r="BO63" s="384"/>
      <c r="BP63" s="385"/>
      <c r="BQ63" s="386"/>
      <c r="BR63" s="387"/>
      <c r="BS63" s="387"/>
      <c r="BT63" s="160">
        <f t="shared" si="536"/>
        <v>0</v>
      </c>
      <c r="BU63" s="168">
        <f t="shared" si="537"/>
        <v>0</v>
      </c>
      <c r="BV63" s="168">
        <f t="shared" si="538"/>
        <v>0</v>
      </c>
      <c r="BW63" s="168">
        <f t="shared" si="539"/>
        <v>0</v>
      </c>
      <c r="BX63" s="168">
        <f t="shared" si="540"/>
        <v>0</v>
      </c>
      <c r="BY63" s="168">
        <v>1</v>
      </c>
      <c r="BZ63" s="168">
        <f t="shared" si="541"/>
        <v>0</v>
      </c>
      <c r="CA63" s="161">
        <f t="shared" si="358"/>
        <v>0</v>
      </c>
      <c r="CB63" s="162">
        <f t="shared" si="350"/>
        <v>0</v>
      </c>
      <c r="CC63" s="151"/>
      <c r="CD63" s="151"/>
      <c r="CE63" s="416"/>
      <c r="CF63" s="417"/>
      <c r="CG63" s="384"/>
      <c r="CH63" s="385"/>
      <c r="CI63" s="386"/>
      <c r="CJ63" s="387"/>
      <c r="CK63" s="418"/>
      <c r="CL63" s="269">
        <f>IFERROR(IF(EXACT(VLOOKUP(CE63,OFERTA_1,1,FALSE),CE63),1,0),0)</f>
        <v>0</v>
      </c>
      <c r="CM63" s="269">
        <f>IFERROR(IF(EXACT(VLOOKUP(CE63,OFERTA_1,2,FALSE),CF63),1,0),0)</f>
        <v>0</v>
      </c>
      <c r="CN63" s="269">
        <f>IFERROR(IF(EXACT(VLOOKUP(CE63,OFERTA_1,3,FALSE),CG63),1,0),0)</f>
        <v>0</v>
      </c>
      <c r="CO63" s="269">
        <f>IFERROR(IF(EXACT(VLOOKUP(CE63,OFERTA_1,4,FALSE),CH63),1,0),0)</f>
        <v>0</v>
      </c>
      <c r="CP63" s="168"/>
      <c r="CQ63" s="160">
        <f>IFERROR(IF(CK63&lt;=0,0,1),0)</f>
        <v>0</v>
      </c>
      <c r="CR63" s="160">
        <f>PRODUCT(CL63:CO63)</f>
        <v>0</v>
      </c>
      <c r="CS63" s="161">
        <f>ROUND(CK63,0)</f>
        <v>0</v>
      </c>
      <c r="CT63" s="162">
        <f>CK63-CS63</f>
        <v>0</v>
      </c>
      <c r="CU63" s="151"/>
      <c r="CV63" s="151"/>
      <c r="CW63" s="382"/>
      <c r="CX63" s="383"/>
      <c r="CY63" s="384"/>
      <c r="CZ63" s="385"/>
      <c r="DA63" s="386"/>
      <c r="DB63" s="387"/>
      <c r="DC63" s="387"/>
      <c r="DD63" s="269">
        <f>IFERROR(IF(EXACT(VLOOKUP(CW63,OFERTA_1,1,FALSE),CW63),1,0),0)</f>
        <v>0</v>
      </c>
      <c r="DE63" s="269">
        <f>IFERROR(IF(EXACT(VLOOKUP(CW63,OFERTA_1,2,FALSE),CX63),1,0),0)</f>
        <v>0</v>
      </c>
      <c r="DF63" s="269">
        <f>IFERROR(IF(EXACT(VLOOKUP(CW63,OFERTA_1,3,FALSE),CY63),1,0),0)</f>
        <v>0</v>
      </c>
      <c r="DG63" s="269">
        <f>IFERROR(IF(EXACT(VLOOKUP(CW63,OFERTA_1,4,FALSE),CZ63),1,0),0)</f>
        <v>0</v>
      </c>
      <c r="DH63" s="168"/>
      <c r="DI63" s="160">
        <f>IFERROR(IF(DC63&lt;=0,0,1),0)</f>
        <v>0</v>
      </c>
      <c r="DJ63" s="160">
        <f>PRODUCT(DD63:DG63)</f>
        <v>0</v>
      </c>
      <c r="DK63" s="161">
        <f>ROUND(DC63,0)</f>
        <v>0</v>
      </c>
      <c r="DL63" s="162">
        <f>DC63-DK63</f>
        <v>0</v>
      </c>
      <c r="DM63" s="151"/>
      <c r="DN63" s="151"/>
      <c r="DO63" s="382"/>
      <c r="DP63" s="383"/>
      <c r="DQ63" s="384"/>
      <c r="DR63" s="385"/>
      <c r="DS63" s="386"/>
      <c r="DT63" s="387"/>
      <c r="DU63" s="387"/>
      <c r="DV63" s="269">
        <f>IFERROR(IF(EXACT(VLOOKUP(DO63,OFERTA_1,1,FALSE),DO63),1,0),0)</f>
        <v>0</v>
      </c>
      <c r="DW63" s="269">
        <f>IFERROR(IF(EXACT(VLOOKUP(DO63,OFERTA_1,2,FALSE),DP63),1,0),0)</f>
        <v>0</v>
      </c>
      <c r="DX63" s="269">
        <f>IFERROR(IF(EXACT(VLOOKUP(DO63,OFERTA_1,3,FALSE),DQ63),1,0),0)</f>
        <v>0</v>
      </c>
      <c r="DY63" s="269">
        <f>IFERROR(IF(EXACT(VLOOKUP(DO63,OFERTA_1,4,FALSE),DR63),1,0),0)</f>
        <v>0</v>
      </c>
      <c r="DZ63" s="168"/>
      <c r="EA63" s="160">
        <f>IFERROR(IF(DU63&lt;=0,0,1),0)</f>
        <v>0</v>
      </c>
      <c r="EB63" s="160">
        <f>PRODUCT(DV63:DY63)</f>
        <v>0</v>
      </c>
      <c r="EC63" s="161">
        <f>ROUND(DU63,0)</f>
        <v>0</v>
      </c>
      <c r="ED63" s="162">
        <f>DU63-EC63</f>
        <v>0</v>
      </c>
      <c r="EE63" s="151"/>
      <c r="EF63" s="151"/>
      <c r="EG63" s="382"/>
      <c r="EH63" s="383"/>
      <c r="EI63" s="384"/>
      <c r="EJ63" s="385"/>
      <c r="EK63" s="386"/>
      <c r="EL63" s="387"/>
      <c r="EM63" s="387"/>
      <c r="EN63" s="269">
        <f>IFERROR(IF(EXACT(VLOOKUP(EG63,OFERTA_1,1,FALSE),EG63),1,0),0)</f>
        <v>0</v>
      </c>
      <c r="EO63" s="269">
        <f>IFERROR(IF(EXACT(VLOOKUP(EG63,OFERTA_1,2,FALSE),EH63),1,0),0)</f>
        <v>0</v>
      </c>
      <c r="EP63" s="269">
        <f>IFERROR(IF(EXACT(VLOOKUP(EG63,OFERTA_1,3,FALSE),EI63),1,0),0)</f>
        <v>0</v>
      </c>
      <c r="EQ63" s="269">
        <f>IFERROR(IF(EXACT(VLOOKUP(EG63,OFERTA_1,4,FALSE),EJ63),1,0),0)</f>
        <v>0</v>
      </c>
      <c r="ER63" s="168"/>
      <c r="ES63" s="160">
        <f>IFERROR(IF(EM63&lt;=0,0,1),0)</f>
        <v>0</v>
      </c>
      <c r="ET63" s="160">
        <f>PRODUCT(EN63:EQ63)</f>
        <v>0</v>
      </c>
      <c r="EU63" s="161">
        <f>ROUND(EM63,0)</f>
        <v>0</v>
      </c>
      <c r="EV63" s="162">
        <f>EM63-EU63</f>
        <v>0</v>
      </c>
      <c r="EW63" s="151"/>
      <c r="EX63" s="151"/>
      <c r="EY63" s="272"/>
      <c r="EZ63" s="276"/>
      <c r="FA63" s="278"/>
      <c r="FB63" s="274"/>
      <c r="FC63" s="275"/>
      <c r="FD63" s="280"/>
      <c r="FE63" s="263"/>
      <c r="FF63" s="269">
        <f t="shared" si="499"/>
        <v>0</v>
      </c>
      <c r="FG63" s="168">
        <f t="shared" si="500"/>
        <v>0</v>
      </c>
      <c r="FH63" s="168">
        <f t="shared" si="501"/>
        <v>0</v>
      </c>
      <c r="FI63" s="168">
        <f t="shared" si="502"/>
        <v>0</v>
      </c>
      <c r="FJ63" s="168">
        <f t="shared" ref="FJ63:FK63" si="571">IFERROR(IF(FD63&lt;=0,0,1),0)</f>
        <v>0</v>
      </c>
      <c r="FK63" s="168">
        <f t="shared" si="571"/>
        <v>0</v>
      </c>
      <c r="FL63" s="168">
        <f t="shared" si="504"/>
        <v>0</v>
      </c>
      <c r="FM63" s="161">
        <f t="shared" si="18"/>
        <v>0</v>
      </c>
      <c r="FN63" s="162">
        <f t="shared" si="19"/>
        <v>0</v>
      </c>
      <c r="FO63" s="151"/>
      <c r="FP63" s="151"/>
      <c r="FQ63" s="346"/>
      <c r="FR63" s="281"/>
      <c r="FS63" s="278"/>
      <c r="FT63" s="286"/>
      <c r="FU63" s="287"/>
      <c r="FV63" s="288"/>
      <c r="FW63" s="288"/>
      <c r="FX63" s="269">
        <f t="shared" si="505"/>
        <v>0</v>
      </c>
      <c r="FY63" s="168">
        <f t="shared" si="506"/>
        <v>0</v>
      </c>
      <c r="FZ63" s="168">
        <f t="shared" si="507"/>
        <v>0</v>
      </c>
      <c r="GA63" s="168">
        <f t="shared" si="508"/>
        <v>0</v>
      </c>
      <c r="GB63" s="168">
        <f t="shared" ref="GB63:GC63" si="572">IFERROR(IF(FV63&lt;=0,0,1),0)</f>
        <v>0</v>
      </c>
      <c r="GC63" s="168">
        <f t="shared" si="572"/>
        <v>0</v>
      </c>
      <c r="GD63" s="168">
        <f t="shared" si="510"/>
        <v>0</v>
      </c>
      <c r="GE63" s="161">
        <f t="shared" si="22"/>
        <v>0</v>
      </c>
      <c r="GF63" s="162">
        <f t="shared" si="23"/>
        <v>0</v>
      </c>
      <c r="GG63" s="151"/>
      <c r="GH63" s="151"/>
      <c r="GI63" s="292"/>
      <c r="GJ63" s="300"/>
      <c r="GK63" s="295"/>
      <c r="GL63" s="296"/>
      <c r="GM63" s="297"/>
      <c r="GN63" s="298"/>
      <c r="GO63" s="298"/>
      <c r="GP63" s="269">
        <f t="shared" si="511"/>
        <v>0</v>
      </c>
      <c r="GQ63" s="168">
        <f t="shared" si="512"/>
        <v>0</v>
      </c>
      <c r="GR63" s="168">
        <f t="shared" si="513"/>
        <v>0</v>
      </c>
      <c r="GS63" s="168">
        <f t="shared" si="514"/>
        <v>0</v>
      </c>
      <c r="GT63" s="168">
        <f t="shared" ref="GT63:GU63" si="573">IFERROR(IF(GN63&lt;=0,0,1),0)</f>
        <v>0</v>
      </c>
      <c r="GU63" s="168">
        <f t="shared" si="573"/>
        <v>0</v>
      </c>
      <c r="GV63" s="168">
        <f t="shared" si="516"/>
        <v>0</v>
      </c>
      <c r="GW63" s="161">
        <f t="shared" si="26"/>
        <v>0</v>
      </c>
      <c r="GX63" s="162">
        <f t="shared" si="27"/>
        <v>0</v>
      </c>
    </row>
    <row r="64" spans="1:206" ht="16" hidden="1">
      <c r="A64" s="151">
        <v>55</v>
      </c>
      <c r="B64" s="382"/>
      <c r="C64" s="399"/>
      <c r="D64" s="390"/>
      <c r="E64" s="391"/>
      <c r="F64" s="386"/>
      <c r="G64" s="393"/>
      <c r="H64" s="395"/>
      <c r="I64" s="159"/>
      <c r="J64" s="151"/>
      <c r="K64" s="382"/>
      <c r="L64" s="399"/>
      <c r="M64" s="390"/>
      <c r="N64" s="391"/>
      <c r="O64" s="386"/>
      <c r="P64" s="393"/>
      <c r="Q64" s="395"/>
      <c r="R64" s="582"/>
      <c r="S64" s="582"/>
      <c r="T64" s="582"/>
      <c r="U64" s="582"/>
      <c r="V64" s="582"/>
      <c r="W64" s="582"/>
      <c r="X64" s="582"/>
      <c r="Y64" s="583"/>
      <c r="Z64" s="584"/>
      <c r="AA64" s="159"/>
      <c r="AB64" s="159"/>
      <c r="AC64" s="382"/>
      <c r="AD64" s="399"/>
      <c r="AE64" s="390"/>
      <c r="AF64" s="391"/>
      <c r="AG64" s="386"/>
      <c r="AH64" s="393"/>
      <c r="AI64" s="395"/>
      <c r="AJ64" s="160">
        <f t="shared" si="75"/>
        <v>0</v>
      </c>
      <c r="AK64" s="160">
        <f t="shared" si="76"/>
        <v>0</v>
      </c>
      <c r="AL64" s="160">
        <f t="shared" si="77"/>
        <v>0</v>
      </c>
      <c r="AM64" s="160">
        <f t="shared" si="78"/>
        <v>0</v>
      </c>
      <c r="AN64" s="160">
        <f t="shared" si="79"/>
        <v>0</v>
      </c>
      <c r="AO64" s="160">
        <f t="shared" si="80"/>
        <v>0</v>
      </c>
      <c r="AP64" s="160">
        <f t="shared" si="81"/>
        <v>0</v>
      </c>
      <c r="AQ64" s="161">
        <f t="shared" si="354"/>
        <v>0</v>
      </c>
      <c r="AR64" s="162">
        <f t="shared" si="344"/>
        <v>0</v>
      </c>
      <c r="AS64" s="151"/>
      <c r="AT64" s="151"/>
      <c r="AU64" s="382"/>
      <c r="AV64" s="399"/>
      <c r="AW64" s="390"/>
      <c r="AX64" s="391"/>
      <c r="AY64" s="386"/>
      <c r="AZ64" s="393"/>
      <c r="BA64" s="395"/>
      <c r="BB64" s="160">
        <f t="shared" si="530"/>
        <v>0</v>
      </c>
      <c r="BC64" s="168">
        <f t="shared" si="531"/>
        <v>0</v>
      </c>
      <c r="BD64" s="168">
        <f t="shared" si="532"/>
        <v>0</v>
      </c>
      <c r="BE64" s="168">
        <f t="shared" si="533"/>
        <v>0</v>
      </c>
      <c r="BF64" s="168">
        <f t="shared" si="534"/>
        <v>0</v>
      </c>
      <c r="BG64" s="168">
        <v>1</v>
      </c>
      <c r="BH64" s="168">
        <f t="shared" si="535"/>
        <v>0</v>
      </c>
      <c r="BI64" s="161">
        <f t="shared" si="356"/>
        <v>0</v>
      </c>
      <c r="BJ64" s="162">
        <f t="shared" si="347"/>
        <v>0</v>
      </c>
      <c r="BK64" s="151"/>
      <c r="BL64" s="151"/>
      <c r="BM64" s="382"/>
      <c r="BN64" s="399"/>
      <c r="BO64" s="390"/>
      <c r="BP64" s="391"/>
      <c r="BQ64" s="386"/>
      <c r="BR64" s="393"/>
      <c r="BS64" s="395"/>
      <c r="BT64" s="160">
        <f t="shared" si="536"/>
        <v>0</v>
      </c>
      <c r="BU64" s="168">
        <f t="shared" si="537"/>
        <v>0</v>
      </c>
      <c r="BV64" s="168">
        <f t="shared" si="538"/>
        <v>0</v>
      </c>
      <c r="BW64" s="168">
        <f t="shared" si="539"/>
        <v>0</v>
      </c>
      <c r="BX64" s="168">
        <f t="shared" si="540"/>
        <v>0</v>
      </c>
      <c r="BY64" s="168">
        <v>1</v>
      </c>
      <c r="BZ64" s="168">
        <f t="shared" si="541"/>
        <v>0</v>
      </c>
      <c r="CA64" s="161">
        <f t="shared" si="358"/>
        <v>0</v>
      </c>
      <c r="CB64" s="162">
        <f t="shared" si="350"/>
        <v>0</v>
      </c>
      <c r="CC64" s="151"/>
      <c r="CD64" s="151"/>
      <c r="CE64" s="416"/>
      <c r="CF64" s="426"/>
      <c r="CG64" s="390"/>
      <c r="CH64" s="391"/>
      <c r="CI64" s="386"/>
      <c r="CJ64" s="393"/>
      <c r="CK64" s="431"/>
      <c r="CL64" s="269"/>
      <c r="CM64" s="269"/>
      <c r="CN64" s="269"/>
      <c r="CO64" s="269"/>
      <c r="CP64" s="168"/>
      <c r="CQ64" s="160"/>
      <c r="CR64" s="168"/>
      <c r="CS64" s="161"/>
      <c r="CT64" s="162"/>
      <c r="CU64" s="151"/>
      <c r="CV64" s="151"/>
      <c r="CW64" s="382"/>
      <c r="CX64" s="399"/>
      <c r="CY64" s="390"/>
      <c r="CZ64" s="391"/>
      <c r="DA64" s="386"/>
      <c r="DB64" s="393"/>
      <c r="DC64" s="407"/>
      <c r="DD64" s="269"/>
      <c r="DE64" s="269"/>
      <c r="DF64" s="269"/>
      <c r="DG64" s="269"/>
      <c r="DH64" s="168"/>
      <c r="DI64" s="160"/>
      <c r="DJ64" s="168"/>
      <c r="DK64" s="161"/>
      <c r="DL64" s="162"/>
      <c r="DM64" s="151"/>
      <c r="DN64" s="151"/>
      <c r="DO64" s="382"/>
      <c r="DP64" s="399"/>
      <c r="DQ64" s="390"/>
      <c r="DR64" s="391"/>
      <c r="DS64" s="386"/>
      <c r="DT64" s="393"/>
      <c r="DU64" s="407"/>
      <c r="DV64" s="269"/>
      <c r="DW64" s="269"/>
      <c r="DX64" s="269"/>
      <c r="DY64" s="269"/>
      <c r="DZ64" s="168"/>
      <c r="EA64" s="160"/>
      <c r="EB64" s="168"/>
      <c r="EC64" s="161"/>
      <c r="ED64" s="162"/>
      <c r="EE64" s="151"/>
      <c r="EF64" s="151"/>
      <c r="EG64" s="382"/>
      <c r="EH64" s="399"/>
      <c r="EI64" s="390"/>
      <c r="EJ64" s="391"/>
      <c r="EK64" s="386"/>
      <c r="EL64" s="393"/>
      <c r="EM64" s="407"/>
      <c r="EN64" s="269"/>
      <c r="EO64" s="269"/>
      <c r="EP64" s="269"/>
      <c r="EQ64" s="269"/>
      <c r="ER64" s="168"/>
      <c r="ES64" s="160"/>
      <c r="ET64" s="168"/>
      <c r="EU64" s="161"/>
      <c r="EV64" s="162"/>
      <c r="EW64" s="151"/>
      <c r="EX64" s="151"/>
      <c r="EY64" s="272"/>
      <c r="EZ64" s="276"/>
      <c r="FA64" s="278"/>
      <c r="FB64" s="274"/>
      <c r="FC64" s="275"/>
      <c r="FD64" s="280"/>
      <c r="FE64" s="263"/>
      <c r="FF64" s="269">
        <f t="shared" si="499"/>
        <v>0</v>
      </c>
      <c r="FG64" s="168">
        <f t="shared" si="500"/>
        <v>0</v>
      </c>
      <c r="FH64" s="168">
        <f t="shared" si="501"/>
        <v>0</v>
      </c>
      <c r="FI64" s="168">
        <f>+IF(EXACT($F$65,FC64),1,0)</f>
        <v>1</v>
      </c>
      <c r="FJ64" s="168">
        <f t="shared" ref="FJ64:FK64" si="574">IFERROR(IF(FD64&lt;=0,0,1),0)</f>
        <v>0</v>
      </c>
      <c r="FK64" s="168">
        <f t="shared" si="574"/>
        <v>0</v>
      </c>
      <c r="FL64" s="168">
        <f t="shared" si="504"/>
        <v>0</v>
      </c>
      <c r="FM64" s="161">
        <f t="shared" si="18"/>
        <v>0</v>
      </c>
      <c r="FN64" s="162">
        <f t="shared" si="19"/>
        <v>0</v>
      </c>
      <c r="FO64" s="151"/>
      <c r="FP64" s="151"/>
      <c r="FQ64" s="346"/>
      <c r="FR64" s="281"/>
      <c r="FS64" s="278"/>
      <c r="FT64" s="286"/>
      <c r="FU64" s="287"/>
      <c r="FV64" s="288"/>
      <c r="FW64" s="288"/>
      <c r="FX64" s="269">
        <f t="shared" si="505"/>
        <v>0</v>
      </c>
      <c r="FY64" s="168">
        <f t="shared" si="506"/>
        <v>0</v>
      </c>
      <c r="FZ64" s="168">
        <f t="shared" si="507"/>
        <v>0</v>
      </c>
      <c r="GA64" s="168">
        <f>+IF(EXACT($F$65,FU64),1,0)</f>
        <v>1</v>
      </c>
      <c r="GB64" s="168">
        <f t="shared" ref="GB64:GC64" si="575">IFERROR(IF(FV64&lt;=0,0,1),0)</f>
        <v>0</v>
      </c>
      <c r="GC64" s="168">
        <f t="shared" si="575"/>
        <v>0</v>
      </c>
      <c r="GD64" s="168">
        <f t="shared" si="510"/>
        <v>0</v>
      </c>
      <c r="GE64" s="161">
        <f t="shared" si="22"/>
        <v>0</v>
      </c>
      <c r="GF64" s="162">
        <f t="shared" si="23"/>
        <v>0</v>
      </c>
      <c r="GG64" s="151"/>
      <c r="GH64" s="151"/>
      <c r="GI64" s="292"/>
      <c r="GJ64" s="300"/>
      <c r="GK64" s="295"/>
      <c r="GL64" s="296"/>
      <c r="GM64" s="297"/>
      <c r="GN64" s="298"/>
      <c r="GO64" s="298"/>
      <c r="GP64" s="269">
        <f t="shared" si="511"/>
        <v>0</v>
      </c>
      <c r="GQ64" s="168">
        <f t="shared" si="512"/>
        <v>0</v>
      </c>
      <c r="GR64" s="168">
        <f t="shared" si="513"/>
        <v>0</v>
      </c>
      <c r="GS64" s="168">
        <f>+IF(EXACT($F$65,GM64),1,0)</f>
        <v>1</v>
      </c>
      <c r="GT64" s="168">
        <f t="shared" ref="GT64:GU64" si="576">IFERROR(IF(GN64&lt;=0,0,1),0)</f>
        <v>0</v>
      </c>
      <c r="GU64" s="168">
        <f t="shared" si="576"/>
        <v>0</v>
      </c>
      <c r="GV64" s="168">
        <f t="shared" si="516"/>
        <v>0</v>
      </c>
      <c r="GW64" s="161">
        <f t="shared" si="26"/>
        <v>0</v>
      </c>
      <c r="GX64" s="162">
        <f t="shared" si="27"/>
        <v>0</v>
      </c>
    </row>
    <row r="65" spans="1:206" ht="16" hidden="1">
      <c r="A65" s="151">
        <v>56</v>
      </c>
      <c r="B65" s="388"/>
      <c r="C65" s="389"/>
      <c r="D65" s="390"/>
      <c r="E65" s="385"/>
      <c r="F65" s="392"/>
      <c r="G65" s="393"/>
      <c r="H65" s="395"/>
      <c r="I65" s="159"/>
      <c r="J65" s="151"/>
      <c r="K65" s="388"/>
      <c r="L65" s="389"/>
      <c r="M65" s="390"/>
      <c r="N65" s="385"/>
      <c r="O65" s="392"/>
      <c r="P65" s="393"/>
      <c r="Q65" s="395"/>
      <c r="R65" s="582"/>
      <c r="S65" s="582"/>
      <c r="T65" s="582"/>
      <c r="U65" s="582"/>
      <c r="V65" s="582"/>
      <c r="W65" s="582"/>
      <c r="X65" s="582"/>
      <c r="Y65" s="583"/>
      <c r="Z65" s="584"/>
      <c r="AA65" s="159"/>
      <c r="AB65" s="159"/>
      <c r="AC65" s="388"/>
      <c r="AD65" s="389"/>
      <c r="AE65" s="390"/>
      <c r="AF65" s="385"/>
      <c r="AG65" s="392"/>
      <c r="AH65" s="393"/>
      <c r="AI65" s="395"/>
      <c r="AJ65" s="160">
        <f t="shared" si="75"/>
        <v>0</v>
      </c>
      <c r="AK65" s="160">
        <f t="shared" si="76"/>
        <v>0</v>
      </c>
      <c r="AL65" s="160">
        <f t="shared" si="77"/>
        <v>0</v>
      </c>
      <c r="AM65" s="160">
        <f t="shared" si="78"/>
        <v>0</v>
      </c>
      <c r="AN65" s="160">
        <f t="shared" si="79"/>
        <v>0</v>
      </c>
      <c r="AO65" s="160">
        <f t="shared" si="80"/>
        <v>0</v>
      </c>
      <c r="AP65" s="160">
        <f t="shared" si="81"/>
        <v>0</v>
      </c>
      <c r="AQ65" s="161">
        <f t="shared" si="354"/>
        <v>0</v>
      </c>
      <c r="AR65" s="162">
        <f t="shared" si="344"/>
        <v>0</v>
      </c>
      <c r="AS65" s="151"/>
      <c r="AT65" s="151"/>
      <c r="AU65" s="388"/>
      <c r="AV65" s="389"/>
      <c r="AW65" s="390"/>
      <c r="AX65" s="385"/>
      <c r="AY65" s="392"/>
      <c r="AZ65" s="393"/>
      <c r="BA65" s="395"/>
      <c r="BB65" s="160">
        <f t="shared" si="530"/>
        <v>0</v>
      </c>
      <c r="BC65" s="168">
        <f t="shared" si="531"/>
        <v>0</v>
      </c>
      <c r="BD65" s="168">
        <f t="shared" si="532"/>
        <v>0</v>
      </c>
      <c r="BE65" s="168">
        <f t="shared" si="533"/>
        <v>0</v>
      </c>
      <c r="BF65" s="168">
        <f t="shared" si="534"/>
        <v>0</v>
      </c>
      <c r="BG65" s="168">
        <v>1</v>
      </c>
      <c r="BH65" s="168">
        <f t="shared" si="535"/>
        <v>0</v>
      </c>
      <c r="BI65" s="161">
        <f t="shared" si="356"/>
        <v>0</v>
      </c>
      <c r="BJ65" s="162">
        <f t="shared" si="347"/>
        <v>0</v>
      </c>
      <c r="BK65" s="151"/>
      <c r="BL65" s="151"/>
      <c r="BM65" s="388"/>
      <c r="BN65" s="389"/>
      <c r="BO65" s="390"/>
      <c r="BP65" s="385"/>
      <c r="BQ65" s="392"/>
      <c r="BR65" s="393"/>
      <c r="BS65" s="395"/>
      <c r="BT65" s="160">
        <f t="shared" si="536"/>
        <v>0</v>
      </c>
      <c r="BU65" s="168">
        <f t="shared" si="537"/>
        <v>0</v>
      </c>
      <c r="BV65" s="168">
        <f t="shared" si="538"/>
        <v>0</v>
      </c>
      <c r="BW65" s="168">
        <f t="shared" si="539"/>
        <v>0</v>
      </c>
      <c r="BX65" s="168">
        <f t="shared" si="540"/>
        <v>0</v>
      </c>
      <c r="BY65" s="168">
        <v>1</v>
      </c>
      <c r="BZ65" s="168">
        <f t="shared" si="541"/>
        <v>0</v>
      </c>
      <c r="CA65" s="161">
        <f t="shared" si="358"/>
        <v>0</v>
      </c>
      <c r="CB65" s="162">
        <f t="shared" si="350"/>
        <v>0</v>
      </c>
      <c r="CC65" s="151"/>
      <c r="CD65" s="151"/>
      <c r="CE65" s="388"/>
      <c r="CF65" s="389"/>
      <c r="CG65" s="390"/>
      <c r="CH65" s="385"/>
      <c r="CI65" s="419"/>
      <c r="CJ65" s="393"/>
      <c r="CK65" s="431"/>
      <c r="CL65" s="269">
        <f t="shared" ref="CL65:CL71" si="577">IFERROR(IF(EXACT(VLOOKUP(CE65,OFERTA_1,1,FALSE),CE65),1,0),0)</f>
        <v>0</v>
      </c>
      <c r="CM65" s="269">
        <f t="shared" ref="CM65:CM71" si="578">IFERROR(IF(EXACT(VLOOKUP(CE65,OFERTA_1,2,FALSE),CF65),1,0),0)</f>
        <v>0</v>
      </c>
      <c r="CN65" s="269">
        <f t="shared" ref="CN65:CN71" si="579">IFERROR(IF(EXACT(VLOOKUP(CE65,OFERTA_1,3,FALSE),CG65),1,0),0)</f>
        <v>0</v>
      </c>
      <c r="CO65" s="269">
        <f t="shared" ref="CO65:CO71" si="580">IFERROR(IF(EXACT(VLOOKUP(CE65,OFERTA_1,4,FALSE),CH65),1,0),0)</f>
        <v>0</v>
      </c>
      <c r="CP65" s="168">
        <f t="shared" ref="CP65:CP70" si="581">IFERROR(IF(CJ65&lt;=0,0,1),0)</f>
        <v>0</v>
      </c>
      <c r="CQ65" s="160">
        <f t="shared" ref="CQ65:CQ70" si="582">IFERROR(IF(CJ65&lt;=0,0,1),0)</f>
        <v>0</v>
      </c>
      <c r="CR65" s="168">
        <f t="shared" ref="CR65:CR70" si="583">PRODUCT(CL65:CQ65)</f>
        <v>0</v>
      </c>
      <c r="CS65" s="161">
        <f t="shared" ref="CS65:CS70" si="584">ROUND(CJ65,0)</f>
        <v>0</v>
      </c>
      <c r="CT65" s="162">
        <f t="shared" ref="CT65:CT70" si="585">CJ65-CS65</f>
        <v>0</v>
      </c>
      <c r="CU65" s="151"/>
      <c r="CV65" s="151"/>
      <c r="CW65" s="388"/>
      <c r="CX65" s="389"/>
      <c r="CY65" s="390"/>
      <c r="CZ65" s="385"/>
      <c r="DA65" s="392"/>
      <c r="DB65" s="393"/>
      <c r="DC65" s="407"/>
      <c r="DD65" s="269">
        <f t="shared" ref="DD65:DD71" si="586">IFERROR(IF(EXACT(VLOOKUP(CW65,OFERTA_1,1,FALSE),CW65),1,0),0)</f>
        <v>0</v>
      </c>
      <c r="DE65" s="269">
        <f t="shared" ref="DE65:DE71" si="587">IFERROR(IF(EXACT(VLOOKUP(CW65,OFERTA_1,2,FALSE),CX65),1,0),0)</f>
        <v>0</v>
      </c>
      <c r="DF65" s="269">
        <f t="shared" ref="DF65:DF71" si="588">IFERROR(IF(EXACT(VLOOKUP(CW65,OFERTA_1,3,FALSE),CY65),1,0),0)</f>
        <v>0</v>
      </c>
      <c r="DG65" s="269">
        <f t="shared" ref="DG65:DG71" si="589">IFERROR(IF(EXACT(VLOOKUP(CW65,OFERTA_1,4,FALSE),CZ65),1,0),0)</f>
        <v>0</v>
      </c>
      <c r="DH65" s="168">
        <f t="shared" ref="DH65:DH70" si="590">IFERROR(IF(DB65&lt;=0,0,1),0)</f>
        <v>0</v>
      </c>
      <c r="DI65" s="160">
        <f t="shared" ref="DI65:DI70" si="591">IFERROR(IF(DB65&lt;=0,0,1),0)</f>
        <v>0</v>
      </c>
      <c r="DJ65" s="168">
        <f t="shared" ref="DJ65:DJ70" si="592">PRODUCT(DD65:DI65)</f>
        <v>0</v>
      </c>
      <c r="DK65" s="161">
        <f t="shared" ref="DK65:DK70" si="593">ROUND(DB65,0)</f>
        <v>0</v>
      </c>
      <c r="DL65" s="162">
        <f t="shared" ref="DL65:DL70" si="594">DB65-DK65</f>
        <v>0</v>
      </c>
      <c r="DM65" s="151"/>
      <c r="DN65" s="151"/>
      <c r="DO65" s="388"/>
      <c r="DP65" s="389"/>
      <c r="DQ65" s="390"/>
      <c r="DR65" s="385"/>
      <c r="DS65" s="392"/>
      <c r="DT65" s="393"/>
      <c r="DU65" s="407"/>
      <c r="DV65" s="269">
        <f t="shared" ref="DV65:DV71" si="595">IFERROR(IF(EXACT(VLOOKUP(DO65,OFERTA_1,1,FALSE),DO65),1,0),0)</f>
        <v>0</v>
      </c>
      <c r="DW65" s="269">
        <f t="shared" ref="DW65:DW71" si="596">IFERROR(IF(EXACT(VLOOKUP(DO65,OFERTA_1,2,FALSE),DP65),1,0),0)</f>
        <v>0</v>
      </c>
      <c r="DX65" s="269">
        <f t="shared" ref="DX65:DX71" si="597">IFERROR(IF(EXACT(VLOOKUP(DO65,OFERTA_1,3,FALSE),DQ65),1,0),0)</f>
        <v>0</v>
      </c>
      <c r="DY65" s="269">
        <f t="shared" ref="DY65:DY71" si="598">IFERROR(IF(EXACT(VLOOKUP(DO65,OFERTA_1,4,FALSE),DR65),1,0),0)</f>
        <v>0</v>
      </c>
      <c r="DZ65" s="168">
        <f t="shared" ref="DZ65:DZ70" si="599">IFERROR(IF(DT65&lt;=0,0,1),0)</f>
        <v>0</v>
      </c>
      <c r="EA65" s="160">
        <f t="shared" ref="EA65:EA70" si="600">IFERROR(IF(DT65&lt;=0,0,1),0)</f>
        <v>0</v>
      </c>
      <c r="EB65" s="168">
        <f t="shared" ref="EB65:EB70" si="601">PRODUCT(DV65:EA65)</f>
        <v>0</v>
      </c>
      <c r="EC65" s="161">
        <f t="shared" ref="EC65:EC70" si="602">ROUND(DT65,0)</f>
        <v>0</v>
      </c>
      <c r="ED65" s="162">
        <f t="shared" ref="ED65:ED70" si="603">DT65-EC65</f>
        <v>0</v>
      </c>
      <c r="EE65" s="151"/>
      <c r="EF65" s="151"/>
      <c r="EG65" s="388"/>
      <c r="EH65" s="389"/>
      <c r="EI65" s="390"/>
      <c r="EJ65" s="385"/>
      <c r="EK65" s="392"/>
      <c r="EL65" s="393"/>
      <c r="EM65" s="407"/>
      <c r="EN65" s="269">
        <f t="shared" ref="EN65:EN71" si="604">IFERROR(IF(EXACT(VLOOKUP(EG65,OFERTA_1,1,FALSE),EG65),1,0),0)</f>
        <v>0</v>
      </c>
      <c r="EO65" s="269">
        <f t="shared" ref="EO65:EO71" si="605">IFERROR(IF(EXACT(VLOOKUP(EG65,OFERTA_1,2,FALSE),EH65),1,0),0)</f>
        <v>0</v>
      </c>
      <c r="EP65" s="269">
        <f t="shared" ref="EP65:EP71" si="606">IFERROR(IF(EXACT(VLOOKUP(EG65,OFERTA_1,3,FALSE),EI65),1,0),0)</f>
        <v>0</v>
      </c>
      <c r="EQ65" s="269">
        <f t="shared" ref="EQ65:EQ71" si="607">IFERROR(IF(EXACT(VLOOKUP(EG65,OFERTA_1,4,FALSE),EJ65),1,0),0)</f>
        <v>0</v>
      </c>
      <c r="ER65" s="168">
        <f t="shared" ref="ER65:ER70" si="608">IFERROR(IF(EL65&lt;=0,0,1),0)</f>
        <v>0</v>
      </c>
      <c r="ES65" s="160">
        <f t="shared" ref="ES65:ES70" si="609">IFERROR(IF(EL65&lt;=0,0,1),0)</f>
        <v>0</v>
      </c>
      <c r="ET65" s="168">
        <f t="shared" ref="ET65:ET70" si="610">PRODUCT(EN65:ES65)</f>
        <v>0</v>
      </c>
      <c r="EU65" s="161">
        <f t="shared" ref="EU65:EU70" si="611">ROUND(EL65,0)</f>
        <v>0</v>
      </c>
      <c r="EV65" s="162">
        <f t="shared" ref="EV65:EV70" si="612">EL65-EU65</f>
        <v>0</v>
      </c>
      <c r="EW65" s="151"/>
      <c r="EX65" s="151"/>
      <c r="EY65" s="272"/>
      <c r="EZ65" s="276"/>
      <c r="FA65" s="278"/>
      <c r="FB65" s="274"/>
      <c r="FC65" s="275"/>
      <c r="FD65" s="280"/>
      <c r="FE65" s="263"/>
      <c r="FF65" s="269">
        <f t="shared" si="499"/>
        <v>0</v>
      </c>
      <c r="FG65" s="168">
        <f t="shared" si="500"/>
        <v>0</v>
      </c>
      <c r="FH65" s="168">
        <f t="shared" si="501"/>
        <v>0</v>
      </c>
      <c r="FI65" s="168">
        <f>+IF(EXACT($F$66,FC65),1,0)</f>
        <v>1</v>
      </c>
      <c r="FJ65" s="168">
        <f t="shared" ref="FJ65:FK65" si="613">IFERROR(IF(FD65&lt;=0,0,1),0)</f>
        <v>0</v>
      </c>
      <c r="FK65" s="168">
        <f t="shared" si="613"/>
        <v>0</v>
      </c>
      <c r="FL65" s="168">
        <f t="shared" si="504"/>
        <v>0</v>
      </c>
      <c r="FM65" s="161">
        <f t="shared" si="18"/>
        <v>0</v>
      </c>
      <c r="FN65" s="162">
        <f t="shared" si="19"/>
        <v>0</v>
      </c>
      <c r="FO65" s="151"/>
      <c r="FP65" s="151"/>
      <c r="FQ65" s="346"/>
      <c r="FR65" s="281"/>
      <c r="FS65" s="278"/>
      <c r="FT65" s="286"/>
      <c r="FU65" s="287"/>
      <c r="FV65" s="288"/>
      <c r="FW65" s="288"/>
      <c r="FX65" s="269">
        <f t="shared" si="505"/>
        <v>0</v>
      </c>
      <c r="FY65" s="168">
        <f t="shared" si="506"/>
        <v>0</v>
      </c>
      <c r="FZ65" s="168">
        <f t="shared" si="507"/>
        <v>0</v>
      </c>
      <c r="GA65" s="168">
        <f>+IF(EXACT($F$66,FU65),1,0)</f>
        <v>1</v>
      </c>
      <c r="GB65" s="168">
        <f t="shared" ref="GB65:GC65" si="614">IFERROR(IF(FV65&lt;=0,0,1),0)</f>
        <v>0</v>
      </c>
      <c r="GC65" s="168">
        <f t="shared" si="614"/>
        <v>0</v>
      </c>
      <c r="GD65" s="168">
        <f t="shared" si="510"/>
        <v>0</v>
      </c>
      <c r="GE65" s="161">
        <f t="shared" si="22"/>
        <v>0</v>
      </c>
      <c r="GF65" s="162">
        <f t="shared" si="23"/>
        <v>0</v>
      </c>
      <c r="GG65" s="151"/>
      <c r="GH65" s="151"/>
      <c r="GI65" s="292"/>
      <c r="GJ65" s="300"/>
      <c r="GK65" s="295"/>
      <c r="GL65" s="296"/>
      <c r="GM65" s="297"/>
      <c r="GN65" s="298"/>
      <c r="GO65" s="298"/>
      <c r="GP65" s="269">
        <f t="shared" si="511"/>
        <v>0</v>
      </c>
      <c r="GQ65" s="168">
        <f t="shared" si="512"/>
        <v>0</v>
      </c>
      <c r="GR65" s="168">
        <f t="shared" si="513"/>
        <v>0</v>
      </c>
      <c r="GS65" s="168">
        <f>+IF(EXACT($F$66,GM65),1,0)</f>
        <v>1</v>
      </c>
      <c r="GT65" s="168">
        <f t="shared" ref="GT65:GU65" si="615">IFERROR(IF(GN65&lt;=0,0,1),0)</f>
        <v>0</v>
      </c>
      <c r="GU65" s="168">
        <f t="shared" si="615"/>
        <v>0</v>
      </c>
      <c r="GV65" s="168">
        <f t="shared" si="516"/>
        <v>0</v>
      </c>
      <c r="GW65" s="161">
        <f t="shared" si="26"/>
        <v>0</v>
      </c>
      <c r="GX65" s="162">
        <f t="shared" si="27"/>
        <v>0</v>
      </c>
    </row>
    <row r="66" spans="1:206" ht="16" hidden="1">
      <c r="A66" s="151">
        <v>57</v>
      </c>
      <c r="B66" s="388"/>
      <c r="C66" s="389"/>
      <c r="D66" s="390"/>
      <c r="E66" s="385"/>
      <c r="F66" s="392"/>
      <c r="G66" s="393"/>
      <c r="H66" s="395"/>
      <c r="I66" s="151"/>
      <c r="J66" s="151"/>
      <c r="K66" s="388"/>
      <c r="L66" s="389"/>
      <c r="M66" s="390"/>
      <c r="N66" s="385"/>
      <c r="O66" s="392"/>
      <c r="P66" s="393"/>
      <c r="Q66" s="395"/>
      <c r="R66" s="582"/>
      <c r="S66" s="582"/>
      <c r="T66" s="582"/>
      <c r="U66" s="582"/>
      <c r="V66" s="582"/>
      <c r="W66" s="582"/>
      <c r="X66" s="582"/>
      <c r="Y66" s="583"/>
      <c r="Z66" s="584"/>
      <c r="AA66" s="159"/>
      <c r="AB66" s="159"/>
      <c r="AC66" s="388"/>
      <c r="AD66" s="389"/>
      <c r="AE66" s="390"/>
      <c r="AF66" s="385"/>
      <c r="AG66" s="392"/>
      <c r="AH66" s="393"/>
      <c r="AI66" s="395"/>
      <c r="AJ66" s="160">
        <f t="shared" si="75"/>
        <v>0</v>
      </c>
      <c r="AK66" s="160">
        <f t="shared" si="76"/>
        <v>0</v>
      </c>
      <c r="AL66" s="160">
        <f t="shared" si="77"/>
        <v>0</v>
      </c>
      <c r="AM66" s="160">
        <f t="shared" si="78"/>
        <v>0</v>
      </c>
      <c r="AN66" s="160">
        <f t="shared" si="79"/>
        <v>0</v>
      </c>
      <c r="AO66" s="160">
        <f t="shared" si="80"/>
        <v>0</v>
      </c>
      <c r="AP66" s="160">
        <f t="shared" si="81"/>
        <v>0</v>
      </c>
      <c r="AQ66" s="161">
        <f t="shared" si="354"/>
        <v>0</v>
      </c>
      <c r="AR66" s="162">
        <f t="shared" si="344"/>
        <v>0</v>
      </c>
      <c r="AS66" s="151"/>
      <c r="AT66" s="151"/>
      <c r="AU66" s="388"/>
      <c r="AV66" s="389"/>
      <c r="AW66" s="390"/>
      <c r="AX66" s="385"/>
      <c r="AY66" s="392"/>
      <c r="AZ66" s="393"/>
      <c r="BA66" s="395"/>
      <c r="BB66" s="160">
        <f t="shared" si="530"/>
        <v>0</v>
      </c>
      <c r="BC66" s="168">
        <f t="shared" si="531"/>
        <v>0</v>
      </c>
      <c r="BD66" s="168">
        <f t="shared" si="532"/>
        <v>0</v>
      </c>
      <c r="BE66" s="168">
        <f t="shared" si="533"/>
        <v>0</v>
      </c>
      <c r="BF66" s="168">
        <f t="shared" si="534"/>
        <v>0</v>
      </c>
      <c r="BG66" s="168">
        <v>1</v>
      </c>
      <c r="BH66" s="168">
        <f t="shared" si="535"/>
        <v>0</v>
      </c>
      <c r="BI66" s="161">
        <f t="shared" si="356"/>
        <v>0</v>
      </c>
      <c r="BJ66" s="162">
        <f t="shared" si="347"/>
        <v>0</v>
      </c>
      <c r="BK66" s="151"/>
      <c r="BL66" s="151"/>
      <c r="BM66" s="388"/>
      <c r="BN66" s="389"/>
      <c r="BO66" s="390"/>
      <c r="BP66" s="385"/>
      <c r="BQ66" s="392"/>
      <c r="BR66" s="393"/>
      <c r="BS66" s="395"/>
      <c r="BT66" s="160">
        <f t="shared" si="536"/>
        <v>0</v>
      </c>
      <c r="BU66" s="168">
        <f t="shared" si="537"/>
        <v>0</v>
      </c>
      <c r="BV66" s="168">
        <f t="shared" si="538"/>
        <v>0</v>
      </c>
      <c r="BW66" s="168">
        <f t="shared" si="539"/>
        <v>0</v>
      </c>
      <c r="BX66" s="168">
        <f t="shared" si="540"/>
        <v>0</v>
      </c>
      <c r="BY66" s="168">
        <v>1</v>
      </c>
      <c r="BZ66" s="168">
        <f t="shared" si="541"/>
        <v>0</v>
      </c>
      <c r="CA66" s="161">
        <f t="shared" si="358"/>
        <v>0</v>
      </c>
      <c r="CB66" s="162">
        <f t="shared" si="350"/>
        <v>0</v>
      </c>
      <c r="CC66" s="151"/>
      <c r="CD66" s="151"/>
      <c r="CE66" s="388"/>
      <c r="CF66" s="389"/>
      <c r="CG66" s="390"/>
      <c r="CH66" s="385"/>
      <c r="CI66" s="419"/>
      <c r="CJ66" s="393"/>
      <c r="CK66" s="431"/>
      <c r="CL66" s="269">
        <f t="shared" si="577"/>
        <v>0</v>
      </c>
      <c r="CM66" s="269">
        <f t="shared" si="578"/>
        <v>0</v>
      </c>
      <c r="CN66" s="269">
        <f t="shared" si="579"/>
        <v>0</v>
      </c>
      <c r="CO66" s="269">
        <f t="shared" si="580"/>
        <v>0</v>
      </c>
      <c r="CP66" s="168">
        <f t="shared" si="581"/>
        <v>0</v>
      </c>
      <c r="CQ66" s="160">
        <f t="shared" si="582"/>
        <v>0</v>
      </c>
      <c r="CR66" s="168">
        <f t="shared" si="583"/>
        <v>0</v>
      </c>
      <c r="CS66" s="161">
        <f t="shared" si="584"/>
        <v>0</v>
      </c>
      <c r="CT66" s="162">
        <f t="shared" si="585"/>
        <v>0</v>
      </c>
      <c r="CU66" s="151"/>
      <c r="CV66" s="151"/>
      <c r="CW66" s="388"/>
      <c r="CX66" s="389"/>
      <c r="CY66" s="390"/>
      <c r="CZ66" s="385"/>
      <c r="DA66" s="392"/>
      <c r="DB66" s="393"/>
      <c r="DC66" s="407"/>
      <c r="DD66" s="269">
        <f t="shared" si="586"/>
        <v>0</v>
      </c>
      <c r="DE66" s="269">
        <f t="shared" si="587"/>
        <v>0</v>
      </c>
      <c r="DF66" s="269">
        <f t="shared" si="588"/>
        <v>0</v>
      </c>
      <c r="DG66" s="269">
        <f t="shared" si="589"/>
        <v>0</v>
      </c>
      <c r="DH66" s="168">
        <f t="shared" si="590"/>
        <v>0</v>
      </c>
      <c r="DI66" s="160">
        <f t="shared" si="591"/>
        <v>0</v>
      </c>
      <c r="DJ66" s="168">
        <f t="shared" si="592"/>
        <v>0</v>
      </c>
      <c r="DK66" s="161">
        <f t="shared" si="593"/>
        <v>0</v>
      </c>
      <c r="DL66" s="162">
        <f t="shared" si="594"/>
        <v>0</v>
      </c>
      <c r="DM66" s="151"/>
      <c r="DN66" s="151"/>
      <c r="DO66" s="388"/>
      <c r="DP66" s="389"/>
      <c r="DQ66" s="390"/>
      <c r="DR66" s="385"/>
      <c r="DS66" s="392"/>
      <c r="DT66" s="393"/>
      <c r="DU66" s="407"/>
      <c r="DV66" s="269">
        <f t="shared" si="595"/>
        <v>0</v>
      </c>
      <c r="DW66" s="269">
        <f t="shared" si="596"/>
        <v>0</v>
      </c>
      <c r="DX66" s="269">
        <f t="shared" si="597"/>
        <v>0</v>
      </c>
      <c r="DY66" s="269">
        <f t="shared" si="598"/>
        <v>0</v>
      </c>
      <c r="DZ66" s="168">
        <f t="shared" si="599"/>
        <v>0</v>
      </c>
      <c r="EA66" s="160">
        <f t="shared" si="600"/>
        <v>0</v>
      </c>
      <c r="EB66" s="168">
        <f t="shared" si="601"/>
        <v>0</v>
      </c>
      <c r="EC66" s="161">
        <f t="shared" si="602"/>
        <v>0</v>
      </c>
      <c r="ED66" s="162">
        <f t="shared" si="603"/>
        <v>0</v>
      </c>
      <c r="EE66" s="151"/>
      <c r="EF66" s="151"/>
      <c r="EG66" s="388"/>
      <c r="EH66" s="389"/>
      <c r="EI66" s="390"/>
      <c r="EJ66" s="385"/>
      <c r="EK66" s="392"/>
      <c r="EL66" s="393"/>
      <c r="EM66" s="407"/>
      <c r="EN66" s="269">
        <f t="shared" si="604"/>
        <v>0</v>
      </c>
      <c r="EO66" s="269">
        <f t="shared" si="605"/>
        <v>0</v>
      </c>
      <c r="EP66" s="269">
        <f t="shared" si="606"/>
        <v>0</v>
      </c>
      <c r="EQ66" s="269">
        <f t="shared" si="607"/>
        <v>0</v>
      </c>
      <c r="ER66" s="168">
        <f t="shared" si="608"/>
        <v>0</v>
      </c>
      <c r="ES66" s="160">
        <f t="shared" si="609"/>
        <v>0</v>
      </c>
      <c r="ET66" s="168">
        <f t="shared" si="610"/>
        <v>0</v>
      </c>
      <c r="EU66" s="161">
        <f t="shared" si="611"/>
        <v>0</v>
      </c>
      <c r="EV66" s="162">
        <f t="shared" si="612"/>
        <v>0</v>
      </c>
      <c r="EW66" s="151"/>
      <c r="EX66" s="151"/>
      <c r="EY66" s="272"/>
      <c r="EZ66" s="276"/>
      <c r="FA66" s="278"/>
      <c r="FB66" s="274"/>
      <c r="FC66" s="275"/>
      <c r="FD66" s="280"/>
      <c r="FE66" s="263"/>
      <c r="FF66" s="269">
        <f t="shared" si="499"/>
        <v>0</v>
      </c>
      <c r="FG66" s="168">
        <f t="shared" si="500"/>
        <v>0</v>
      </c>
      <c r="FH66" s="168">
        <f t="shared" si="501"/>
        <v>0</v>
      </c>
      <c r="FI66" s="168">
        <f>IFERROR(IF(EXACT(VLOOKUP(EZ66,OFERTA_0,4,FALSE),FC66),1,0),0)</f>
        <v>0</v>
      </c>
      <c r="FJ66" s="168">
        <f t="shared" ref="FJ66:FK66" si="616">IFERROR(IF(FD66&lt;=0,0,1),0)</f>
        <v>0</v>
      </c>
      <c r="FK66" s="168">
        <f t="shared" si="616"/>
        <v>0</v>
      </c>
      <c r="FL66" s="168">
        <f t="shared" si="504"/>
        <v>0</v>
      </c>
      <c r="FM66" s="161">
        <f t="shared" si="18"/>
        <v>0</v>
      </c>
      <c r="FN66" s="162">
        <f t="shared" si="19"/>
        <v>0</v>
      </c>
      <c r="FO66" s="151"/>
      <c r="FP66" s="151"/>
      <c r="FQ66" s="346"/>
      <c r="FR66" s="281"/>
      <c r="FS66" s="278"/>
      <c r="FT66" s="286"/>
      <c r="FU66" s="287"/>
      <c r="FV66" s="288"/>
      <c r="FW66" s="288"/>
      <c r="FX66" s="269">
        <f t="shared" si="505"/>
        <v>0</v>
      </c>
      <c r="FY66" s="168">
        <f t="shared" si="506"/>
        <v>0</v>
      </c>
      <c r="FZ66" s="168">
        <f t="shared" si="507"/>
        <v>0</v>
      </c>
      <c r="GA66" s="168">
        <f>IFERROR(IF(EXACT(VLOOKUP(FR66,OFERTA_0,4,FALSE),FU66),1,0),0)</f>
        <v>0</v>
      </c>
      <c r="GB66" s="168">
        <f t="shared" ref="GB66:GC66" si="617">IFERROR(IF(FV66&lt;=0,0,1),0)</f>
        <v>0</v>
      </c>
      <c r="GC66" s="168">
        <f t="shared" si="617"/>
        <v>0</v>
      </c>
      <c r="GD66" s="168">
        <f t="shared" si="510"/>
        <v>0</v>
      </c>
      <c r="GE66" s="161">
        <f t="shared" si="22"/>
        <v>0</v>
      </c>
      <c r="GF66" s="162">
        <f t="shared" si="23"/>
        <v>0</v>
      </c>
      <c r="GG66" s="151"/>
      <c r="GH66" s="151"/>
      <c r="GI66" s="292"/>
      <c r="GJ66" s="300"/>
      <c r="GK66" s="295"/>
      <c r="GL66" s="296"/>
      <c r="GM66" s="297"/>
      <c r="GN66" s="298"/>
      <c r="GO66" s="298"/>
      <c r="GP66" s="269">
        <f t="shared" si="511"/>
        <v>0</v>
      </c>
      <c r="GQ66" s="168">
        <f t="shared" si="512"/>
        <v>0</v>
      </c>
      <c r="GR66" s="168">
        <f t="shared" si="513"/>
        <v>0</v>
      </c>
      <c r="GS66" s="168">
        <f>IFERROR(IF(EXACT(VLOOKUP(GJ66,OFERTA_0,4,FALSE),GM66),1,0),0)</f>
        <v>0</v>
      </c>
      <c r="GT66" s="168">
        <f t="shared" ref="GT66:GU66" si="618">IFERROR(IF(GN66&lt;=0,0,1),0)</f>
        <v>0</v>
      </c>
      <c r="GU66" s="168">
        <f t="shared" si="618"/>
        <v>0</v>
      </c>
      <c r="GV66" s="168">
        <f t="shared" si="516"/>
        <v>0</v>
      </c>
      <c r="GW66" s="161">
        <f t="shared" si="26"/>
        <v>0</v>
      </c>
      <c r="GX66" s="162">
        <f t="shared" si="27"/>
        <v>0</v>
      </c>
    </row>
    <row r="67" spans="1:206" ht="16" hidden="1">
      <c r="A67" s="151">
        <v>58</v>
      </c>
      <c r="B67" s="388"/>
      <c r="C67" s="389"/>
      <c r="D67" s="390"/>
      <c r="E67" s="385"/>
      <c r="F67" s="392"/>
      <c r="G67" s="393"/>
      <c r="H67" s="395"/>
      <c r="I67" s="173"/>
      <c r="J67" s="151"/>
      <c r="K67" s="388"/>
      <c r="L67" s="389"/>
      <c r="M67" s="390"/>
      <c r="N67" s="385"/>
      <c r="O67" s="392"/>
      <c r="P67" s="393"/>
      <c r="Q67" s="395"/>
      <c r="R67" s="582"/>
      <c r="S67" s="582"/>
      <c r="T67" s="582"/>
      <c r="U67" s="582"/>
      <c r="V67" s="582"/>
      <c r="W67" s="582"/>
      <c r="X67" s="582"/>
      <c r="Y67" s="583"/>
      <c r="Z67" s="584"/>
      <c r="AA67" s="159"/>
      <c r="AB67" s="159"/>
      <c r="AC67" s="388"/>
      <c r="AD67" s="389"/>
      <c r="AE67" s="390"/>
      <c r="AF67" s="385"/>
      <c r="AG67" s="392"/>
      <c r="AH67" s="393"/>
      <c r="AI67" s="395"/>
      <c r="AJ67" s="160">
        <f t="shared" si="75"/>
        <v>0</v>
      </c>
      <c r="AK67" s="160">
        <f t="shared" si="76"/>
        <v>0</v>
      </c>
      <c r="AL67" s="160">
        <f t="shared" si="77"/>
        <v>0</v>
      </c>
      <c r="AM67" s="160">
        <f t="shared" si="78"/>
        <v>0</v>
      </c>
      <c r="AN67" s="160">
        <f t="shared" si="79"/>
        <v>0</v>
      </c>
      <c r="AO67" s="160">
        <f t="shared" si="80"/>
        <v>0</v>
      </c>
      <c r="AP67" s="160">
        <f t="shared" si="81"/>
        <v>0</v>
      </c>
      <c r="AQ67" s="161">
        <f t="shared" si="354"/>
        <v>0</v>
      </c>
      <c r="AR67" s="162">
        <f t="shared" si="344"/>
        <v>0</v>
      </c>
      <c r="AS67" s="151"/>
      <c r="AT67" s="151"/>
      <c r="AU67" s="388"/>
      <c r="AV67" s="389"/>
      <c r="AW67" s="390"/>
      <c r="AX67" s="385"/>
      <c r="AY67" s="392"/>
      <c r="AZ67" s="393"/>
      <c r="BA67" s="395"/>
      <c r="BB67" s="160">
        <f t="shared" si="530"/>
        <v>0</v>
      </c>
      <c r="BC67" s="168">
        <f t="shared" si="531"/>
        <v>0</v>
      </c>
      <c r="BD67" s="168">
        <f t="shared" si="532"/>
        <v>0</v>
      </c>
      <c r="BE67" s="168">
        <f t="shared" si="533"/>
        <v>0</v>
      </c>
      <c r="BF67" s="168">
        <f t="shared" si="534"/>
        <v>0</v>
      </c>
      <c r="BG67" s="168">
        <v>1</v>
      </c>
      <c r="BH67" s="168">
        <f t="shared" si="535"/>
        <v>0</v>
      </c>
      <c r="BI67" s="161">
        <f t="shared" si="356"/>
        <v>0</v>
      </c>
      <c r="BJ67" s="162">
        <f t="shared" si="347"/>
        <v>0</v>
      </c>
      <c r="BK67" s="151"/>
      <c r="BL67" s="151"/>
      <c r="BM67" s="388"/>
      <c r="BN67" s="389"/>
      <c r="BO67" s="390"/>
      <c r="BP67" s="385"/>
      <c r="BQ67" s="392"/>
      <c r="BR67" s="393"/>
      <c r="BS67" s="395"/>
      <c r="BT67" s="160">
        <f t="shared" si="536"/>
        <v>0</v>
      </c>
      <c r="BU67" s="168">
        <f t="shared" si="537"/>
        <v>0</v>
      </c>
      <c r="BV67" s="168">
        <f t="shared" si="538"/>
        <v>0</v>
      </c>
      <c r="BW67" s="168">
        <f t="shared" si="539"/>
        <v>0</v>
      </c>
      <c r="BX67" s="168">
        <f t="shared" si="540"/>
        <v>0</v>
      </c>
      <c r="BY67" s="168">
        <v>1</v>
      </c>
      <c r="BZ67" s="168">
        <f t="shared" si="541"/>
        <v>0</v>
      </c>
      <c r="CA67" s="161">
        <f t="shared" si="358"/>
        <v>0</v>
      </c>
      <c r="CB67" s="162">
        <f t="shared" si="350"/>
        <v>0</v>
      </c>
      <c r="CC67" s="151"/>
      <c r="CD67" s="151"/>
      <c r="CE67" s="388"/>
      <c r="CF67" s="389"/>
      <c r="CG67" s="390"/>
      <c r="CH67" s="385"/>
      <c r="CI67" s="392"/>
      <c r="CJ67" s="393"/>
      <c r="CK67" s="431"/>
      <c r="CL67" s="269">
        <f t="shared" si="577"/>
        <v>0</v>
      </c>
      <c r="CM67" s="269">
        <f t="shared" si="578"/>
        <v>0</v>
      </c>
      <c r="CN67" s="269">
        <f t="shared" si="579"/>
        <v>0</v>
      </c>
      <c r="CO67" s="269">
        <f t="shared" si="580"/>
        <v>0</v>
      </c>
      <c r="CP67" s="168">
        <f t="shared" si="581"/>
        <v>0</v>
      </c>
      <c r="CQ67" s="160">
        <f t="shared" si="582"/>
        <v>0</v>
      </c>
      <c r="CR67" s="168">
        <f t="shared" si="583"/>
        <v>0</v>
      </c>
      <c r="CS67" s="161">
        <f t="shared" si="584"/>
        <v>0</v>
      </c>
      <c r="CT67" s="162">
        <f t="shared" si="585"/>
        <v>0</v>
      </c>
      <c r="CU67" s="151"/>
      <c r="CV67" s="151"/>
      <c r="CW67" s="388"/>
      <c r="CX67" s="389"/>
      <c r="CY67" s="390"/>
      <c r="CZ67" s="385"/>
      <c r="DA67" s="392"/>
      <c r="DB67" s="393"/>
      <c r="DC67" s="407"/>
      <c r="DD67" s="269">
        <f t="shared" si="586"/>
        <v>0</v>
      </c>
      <c r="DE67" s="269">
        <f t="shared" si="587"/>
        <v>0</v>
      </c>
      <c r="DF67" s="269">
        <f t="shared" si="588"/>
        <v>0</v>
      </c>
      <c r="DG67" s="269">
        <f t="shared" si="589"/>
        <v>0</v>
      </c>
      <c r="DH67" s="168">
        <f t="shared" si="590"/>
        <v>0</v>
      </c>
      <c r="DI67" s="160">
        <f t="shared" si="591"/>
        <v>0</v>
      </c>
      <c r="DJ67" s="168">
        <f t="shared" si="592"/>
        <v>0</v>
      </c>
      <c r="DK67" s="161">
        <f t="shared" si="593"/>
        <v>0</v>
      </c>
      <c r="DL67" s="162">
        <f t="shared" si="594"/>
        <v>0</v>
      </c>
      <c r="DM67" s="151"/>
      <c r="DN67" s="151"/>
      <c r="DO67" s="388"/>
      <c r="DP67" s="389"/>
      <c r="DQ67" s="390"/>
      <c r="DR67" s="385"/>
      <c r="DS67" s="392"/>
      <c r="DT67" s="393"/>
      <c r="DU67" s="407"/>
      <c r="DV67" s="269">
        <f t="shared" si="595"/>
        <v>0</v>
      </c>
      <c r="DW67" s="269">
        <f t="shared" si="596"/>
        <v>0</v>
      </c>
      <c r="DX67" s="269">
        <f t="shared" si="597"/>
        <v>0</v>
      </c>
      <c r="DY67" s="269">
        <f t="shared" si="598"/>
        <v>0</v>
      </c>
      <c r="DZ67" s="168">
        <f t="shared" si="599"/>
        <v>0</v>
      </c>
      <c r="EA67" s="160">
        <f t="shared" si="600"/>
        <v>0</v>
      </c>
      <c r="EB67" s="168">
        <f t="shared" si="601"/>
        <v>0</v>
      </c>
      <c r="EC67" s="161">
        <f t="shared" si="602"/>
        <v>0</v>
      </c>
      <c r="ED67" s="162">
        <f t="shared" si="603"/>
        <v>0</v>
      </c>
      <c r="EE67" s="151"/>
      <c r="EF67" s="151"/>
      <c r="EG67" s="388"/>
      <c r="EH67" s="389"/>
      <c r="EI67" s="390"/>
      <c r="EJ67" s="385"/>
      <c r="EK67" s="392"/>
      <c r="EL67" s="393"/>
      <c r="EM67" s="407"/>
      <c r="EN67" s="269">
        <f t="shared" si="604"/>
        <v>0</v>
      </c>
      <c r="EO67" s="269">
        <f t="shared" si="605"/>
        <v>0</v>
      </c>
      <c r="EP67" s="269">
        <f t="shared" si="606"/>
        <v>0</v>
      </c>
      <c r="EQ67" s="269">
        <f t="shared" si="607"/>
        <v>0</v>
      </c>
      <c r="ER67" s="168">
        <f t="shared" si="608"/>
        <v>0</v>
      </c>
      <c r="ES67" s="160">
        <f t="shared" si="609"/>
        <v>0</v>
      </c>
      <c r="ET67" s="168">
        <f t="shared" si="610"/>
        <v>0</v>
      </c>
      <c r="EU67" s="161">
        <f t="shared" si="611"/>
        <v>0</v>
      </c>
      <c r="EV67" s="162">
        <f t="shared" si="612"/>
        <v>0</v>
      </c>
      <c r="EW67" s="151"/>
      <c r="EX67" s="151"/>
      <c r="EY67" s="272"/>
      <c r="EZ67" s="276"/>
      <c r="FA67" s="278"/>
      <c r="FB67" s="274"/>
      <c r="FC67" s="275"/>
      <c r="FD67" s="280"/>
      <c r="FE67" s="263"/>
      <c r="FF67" s="269">
        <f t="shared" si="499"/>
        <v>0</v>
      </c>
      <c r="FG67" s="168">
        <f t="shared" si="500"/>
        <v>0</v>
      </c>
      <c r="FH67" s="168">
        <f t="shared" si="501"/>
        <v>0</v>
      </c>
      <c r="FI67" s="168">
        <f>IFERROR(IF(EXACT(VLOOKUP(EZ67,OFERTA_0,4,FALSE),FC67),1,0),0)</f>
        <v>0</v>
      </c>
      <c r="FJ67" s="168">
        <f t="shared" ref="FJ67:FK67" si="619">IFERROR(IF(FD67&lt;=0,0,1),0)</f>
        <v>0</v>
      </c>
      <c r="FK67" s="168">
        <f t="shared" si="619"/>
        <v>0</v>
      </c>
      <c r="FL67" s="168">
        <f t="shared" si="504"/>
        <v>0</v>
      </c>
      <c r="FM67" s="161">
        <f t="shared" si="18"/>
        <v>0</v>
      </c>
      <c r="FN67" s="162">
        <f t="shared" si="19"/>
        <v>0</v>
      </c>
      <c r="FO67" s="151"/>
      <c r="FP67" s="151"/>
      <c r="FQ67" s="346"/>
      <c r="FR67" s="281"/>
      <c r="FS67" s="278"/>
      <c r="FT67" s="286"/>
      <c r="FU67" s="287"/>
      <c r="FV67" s="288"/>
      <c r="FW67" s="288"/>
      <c r="FX67" s="269">
        <f t="shared" si="505"/>
        <v>0</v>
      </c>
      <c r="FY67" s="168">
        <f t="shared" si="506"/>
        <v>0</v>
      </c>
      <c r="FZ67" s="168">
        <f t="shared" si="507"/>
        <v>0</v>
      </c>
      <c r="GA67" s="168">
        <f>IFERROR(IF(EXACT(VLOOKUP(FR67,OFERTA_0,4,FALSE),FU67),1,0),0)</f>
        <v>0</v>
      </c>
      <c r="GB67" s="168">
        <f t="shared" ref="GB67:GC67" si="620">IFERROR(IF(FV67&lt;=0,0,1),0)</f>
        <v>0</v>
      </c>
      <c r="GC67" s="168">
        <f t="shared" si="620"/>
        <v>0</v>
      </c>
      <c r="GD67" s="168">
        <f t="shared" si="510"/>
        <v>0</v>
      </c>
      <c r="GE67" s="161">
        <f t="shared" si="22"/>
        <v>0</v>
      </c>
      <c r="GF67" s="162">
        <f t="shared" si="23"/>
        <v>0</v>
      </c>
      <c r="GG67" s="151"/>
      <c r="GH67" s="151"/>
      <c r="GI67" s="292"/>
      <c r="GJ67" s="300"/>
      <c r="GK67" s="295"/>
      <c r="GL67" s="296"/>
      <c r="GM67" s="297"/>
      <c r="GN67" s="298"/>
      <c r="GO67" s="298"/>
      <c r="GP67" s="269">
        <f t="shared" si="511"/>
        <v>0</v>
      </c>
      <c r="GQ67" s="168">
        <f t="shared" si="512"/>
        <v>0</v>
      </c>
      <c r="GR67" s="168">
        <f t="shared" si="513"/>
        <v>0</v>
      </c>
      <c r="GS67" s="168">
        <f>IFERROR(IF(EXACT(VLOOKUP(GJ67,OFERTA_0,4,FALSE),GM67),1,0),0)</f>
        <v>0</v>
      </c>
      <c r="GT67" s="168">
        <f t="shared" ref="GT67:GU67" si="621">IFERROR(IF(GN67&lt;=0,0,1),0)</f>
        <v>0</v>
      </c>
      <c r="GU67" s="168">
        <f t="shared" si="621"/>
        <v>0</v>
      </c>
      <c r="GV67" s="168">
        <f t="shared" si="516"/>
        <v>0</v>
      </c>
      <c r="GW67" s="161">
        <f t="shared" si="26"/>
        <v>0</v>
      </c>
      <c r="GX67" s="162">
        <f t="shared" si="27"/>
        <v>0</v>
      </c>
    </row>
    <row r="68" spans="1:206" ht="16" hidden="1">
      <c r="A68" s="151">
        <v>59</v>
      </c>
      <c r="B68" s="388"/>
      <c r="C68" s="389"/>
      <c r="D68" s="390"/>
      <c r="E68" s="385"/>
      <c r="F68" s="392"/>
      <c r="G68" s="393"/>
      <c r="H68" s="395"/>
      <c r="I68" s="159"/>
      <c r="J68" s="151"/>
      <c r="K68" s="388"/>
      <c r="L68" s="389"/>
      <c r="M68" s="390"/>
      <c r="N68" s="385"/>
      <c r="O68" s="392"/>
      <c r="P68" s="393"/>
      <c r="Q68" s="395"/>
      <c r="R68" s="582"/>
      <c r="S68" s="582"/>
      <c r="T68" s="582"/>
      <c r="U68" s="582"/>
      <c r="V68" s="582"/>
      <c r="W68" s="582"/>
      <c r="X68" s="582"/>
      <c r="Y68" s="583"/>
      <c r="Z68" s="584"/>
      <c r="AA68" s="159"/>
      <c r="AB68" s="159"/>
      <c r="AC68" s="388"/>
      <c r="AD68" s="389"/>
      <c r="AE68" s="390"/>
      <c r="AF68" s="385"/>
      <c r="AG68" s="392"/>
      <c r="AH68" s="393"/>
      <c r="AI68" s="395"/>
      <c r="AJ68" s="160">
        <f t="shared" si="75"/>
        <v>0</v>
      </c>
      <c r="AK68" s="160">
        <f t="shared" si="76"/>
        <v>0</v>
      </c>
      <c r="AL68" s="160">
        <f t="shared" si="77"/>
        <v>0</v>
      </c>
      <c r="AM68" s="160">
        <f t="shared" si="78"/>
        <v>0</v>
      </c>
      <c r="AN68" s="160">
        <f t="shared" si="79"/>
        <v>0</v>
      </c>
      <c r="AO68" s="160">
        <f t="shared" si="80"/>
        <v>0</v>
      </c>
      <c r="AP68" s="160">
        <f t="shared" si="81"/>
        <v>0</v>
      </c>
      <c r="AQ68" s="161">
        <f t="shared" si="354"/>
        <v>0</v>
      </c>
      <c r="AR68" s="162">
        <f t="shared" si="344"/>
        <v>0</v>
      </c>
      <c r="AS68" s="151"/>
      <c r="AT68" s="151"/>
      <c r="AU68" s="388"/>
      <c r="AV68" s="389"/>
      <c r="AW68" s="390"/>
      <c r="AX68" s="385"/>
      <c r="AY68" s="392"/>
      <c r="AZ68" s="393"/>
      <c r="BA68" s="395"/>
      <c r="BB68" s="160">
        <f t="shared" si="530"/>
        <v>0</v>
      </c>
      <c r="BC68" s="168">
        <f t="shared" si="531"/>
        <v>0</v>
      </c>
      <c r="BD68" s="168">
        <f t="shared" si="532"/>
        <v>0</v>
      </c>
      <c r="BE68" s="168">
        <f t="shared" si="533"/>
        <v>0</v>
      </c>
      <c r="BF68" s="168">
        <f t="shared" si="534"/>
        <v>0</v>
      </c>
      <c r="BG68" s="168">
        <v>1</v>
      </c>
      <c r="BH68" s="168">
        <f t="shared" si="535"/>
        <v>0</v>
      </c>
      <c r="BI68" s="161">
        <f t="shared" si="356"/>
        <v>0</v>
      </c>
      <c r="BJ68" s="162">
        <f t="shared" si="347"/>
        <v>0</v>
      </c>
      <c r="BK68" s="151"/>
      <c r="BL68" s="151"/>
      <c r="BM68" s="388"/>
      <c r="BN68" s="389"/>
      <c r="BO68" s="390"/>
      <c r="BP68" s="385"/>
      <c r="BQ68" s="392"/>
      <c r="BR68" s="393"/>
      <c r="BS68" s="395"/>
      <c r="BT68" s="160">
        <f t="shared" si="536"/>
        <v>0</v>
      </c>
      <c r="BU68" s="168">
        <f t="shared" si="537"/>
        <v>0</v>
      </c>
      <c r="BV68" s="168">
        <f t="shared" si="538"/>
        <v>0</v>
      </c>
      <c r="BW68" s="168">
        <f t="shared" si="539"/>
        <v>0</v>
      </c>
      <c r="BX68" s="168">
        <f t="shared" si="540"/>
        <v>0</v>
      </c>
      <c r="BY68" s="168">
        <v>1</v>
      </c>
      <c r="BZ68" s="168">
        <f t="shared" si="541"/>
        <v>0</v>
      </c>
      <c r="CA68" s="161">
        <f t="shared" si="358"/>
        <v>0</v>
      </c>
      <c r="CB68" s="162">
        <f t="shared" si="350"/>
        <v>0</v>
      </c>
      <c r="CC68" s="151"/>
      <c r="CD68" s="151"/>
      <c r="CE68" s="388"/>
      <c r="CF68" s="389"/>
      <c r="CG68" s="390"/>
      <c r="CH68" s="385"/>
      <c r="CI68" s="392"/>
      <c r="CJ68" s="393"/>
      <c r="CK68" s="431"/>
      <c r="CL68" s="269">
        <f t="shared" si="577"/>
        <v>0</v>
      </c>
      <c r="CM68" s="269">
        <f t="shared" si="578"/>
        <v>0</v>
      </c>
      <c r="CN68" s="269">
        <f t="shared" si="579"/>
        <v>0</v>
      </c>
      <c r="CO68" s="269">
        <f t="shared" si="580"/>
        <v>0</v>
      </c>
      <c r="CP68" s="168">
        <f t="shared" si="581"/>
        <v>0</v>
      </c>
      <c r="CQ68" s="160">
        <f t="shared" si="582"/>
        <v>0</v>
      </c>
      <c r="CR68" s="168">
        <f t="shared" si="583"/>
        <v>0</v>
      </c>
      <c r="CS68" s="161">
        <f t="shared" si="584"/>
        <v>0</v>
      </c>
      <c r="CT68" s="162">
        <f t="shared" si="585"/>
        <v>0</v>
      </c>
      <c r="CU68" s="151"/>
      <c r="CV68" s="151"/>
      <c r="CW68" s="388"/>
      <c r="CX68" s="389"/>
      <c r="CY68" s="390"/>
      <c r="CZ68" s="385"/>
      <c r="DA68" s="392"/>
      <c r="DB68" s="393"/>
      <c r="DC68" s="407"/>
      <c r="DD68" s="269">
        <f t="shared" si="586"/>
        <v>0</v>
      </c>
      <c r="DE68" s="269">
        <f t="shared" si="587"/>
        <v>0</v>
      </c>
      <c r="DF68" s="269">
        <f t="shared" si="588"/>
        <v>0</v>
      </c>
      <c r="DG68" s="269">
        <f t="shared" si="589"/>
        <v>0</v>
      </c>
      <c r="DH68" s="168">
        <f t="shared" si="590"/>
        <v>0</v>
      </c>
      <c r="DI68" s="160">
        <f t="shared" si="591"/>
        <v>0</v>
      </c>
      <c r="DJ68" s="168">
        <f t="shared" si="592"/>
        <v>0</v>
      </c>
      <c r="DK68" s="161">
        <f t="shared" si="593"/>
        <v>0</v>
      </c>
      <c r="DL68" s="162">
        <f t="shared" si="594"/>
        <v>0</v>
      </c>
      <c r="DM68" s="151"/>
      <c r="DN68" s="151"/>
      <c r="DO68" s="388"/>
      <c r="DP68" s="389"/>
      <c r="DQ68" s="390"/>
      <c r="DR68" s="385"/>
      <c r="DS68" s="392"/>
      <c r="DT68" s="393"/>
      <c r="DU68" s="407"/>
      <c r="DV68" s="269">
        <f t="shared" si="595"/>
        <v>0</v>
      </c>
      <c r="DW68" s="269">
        <f t="shared" si="596"/>
        <v>0</v>
      </c>
      <c r="DX68" s="269">
        <f t="shared" si="597"/>
        <v>0</v>
      </c>
      <c r="DY68" s="269">
        <f t="shared" si="598"/>
        <v>0</v>
      </c>
      <c r="DZ68" s="168">
        <f t="shared" si="599"/>
        <v>0</v>
      </c>
      <c r="EA68" s="160">
        <f t="shared" si="600"/>
        <v>0</v>
      </c>
      <c r="EB68" s="168">
        <f t="shared" si="601"/>
        <v>0</v>
      </c>
      <c r="EC68" s="161">
        <f t="shared" si="602"/>
        <v>0</v>
      </c>
      <c r="ED68" s="162">
        <f t="shared" si="603"/>
        <v>0</v>
      </c>
      <c r="EE68" s="151"/>
      <c r="EF68" s="151"/>
      <c r="EG68" s="388"/>
      <c r="EH68" s="389"/>
      <c r="EI68" s="390"/>
      <c r="EJ68" s="385"/>
      <c r="EK68" s="392"/>
      <c r="EL68" s="393"/>
      <c r="EM68" s="407"/>
      <c r="EN68" s="269">
        <f t="shared" si="604"/>
        <v>0</v>
      </c>
      <c r="EO68" s="269">
        <f t="shared" si="605"/>
        <v>0</v>
      </c>
      <c r="EP68" s="269">
        <f t="shared" si="606"/>
        <v>0</v>
      </c>
      <c r="EQ68" s="269">
        <f t="shared" si="607"/>
        <v>0</v>
      </c>
      <c r="ER68" s="168">
        <f t="shared" si="608"/>
        <v>0</v>
      </c>
      <c r="ES68" s="160">
        <f t="shared" si="609"/>
        <v>0</v>
      </c>
      <c r="ET68" s="168">
        <f t="shared" si="610"/>
        <v>0</v>
      </c>
      <c r="EU68" s="161">
        <f t="shared" si="611"/>
        <v>0</v>
      </c>
      <c r="EV68" s="162">
        <f t="shared" si="612"/>
        <v>0</v>
      </c>
      <c r="EW68" s="151"/>
      <c r="EX68" s="151"/>
      <c r="EY68" s="272"/>
      <c r="EZ68" s="276"/>
      <c r="FA68" s="278"/>
      <c r="FB68" s="274"/>
      <c r="FC68" s="275"/>
      <c r="FD68" s="280"/>
      <c r="FE68" s="263"/>
      <c r="FF68" s="269">
        <f t="shared" si="499"/>
        <v>0</v>
      </c>
      <c r="FG68" s="168">
        <f t="shared" si="500"/>
        <v>0</v>
      </c>
      <c r="FH68" s="168">
        <f t="shared" si="501"/>
        <v>0</v>
      </c>
      <c r="FI68" s="168">
        <f>IFERROR(IF(EXACT(VLOOKUP(EZ68,OFERTA_0,4,FALSE),FC68),1,0),0)</f>
        <v>0</v>
      </c>
      <c r="FJ68" s="168">
        <f t="shared" ref="FJ68:FK68" si="622">IFERROR(IF(FD68&lt;=0,0,1),0)</f>
        <v>0</v>
      </c>
      <c r="FK68" s="168">
        <f t="shared" si="622"/>
        <v>0</v>
      </c>
      <c r="FL68" s="168">
        <f t="shared" si="504"/>
        <v>0</v>
      </c>
      <c r="FM68" s="161">
        <f t="shared" si="18"/>
        <v>0</v>
      </c>
      <c r="FN68" s="162">
        <f t="shared" si="19"/>
        <v>0</v>
      </c>
      <c r="FO68" s="151"/>
      <c r="FP68" s="151"/>
      <c r="FQ68" s="346"/>
      <c r="FR68" s="281"/>
      <c r="FS68" s="278"/>
      <c r="FT68" s="286"/>
      <c r="FU68" s="287"/>
      <c r="FV68" s="288"/>
      <c r="FW68" s="288"/>
      <c r="FX68" s="269">
        <f t="shared" si="505"/>
        <v>0</v>
      </c>
      <c r="FY68" s="168">
        <f t="shared" si="506"/>
        <v>0</v>
      </c>
      <c r="FZ68" s="168">
        <f t="shared" si="507"/>
        <v>0</v>
      </c>
      <c r="GA68" s="168">
        <f>IFERROR(IF(EXACT(VLOOKUP(FR68,OFERTA_0,4,FALSE),FU68),1,0),0)</f>
        <v>0</v>
      </c>
      <c r="GB68" s="168">
        <f t="shared" ref="GB68:GC68" si="623">IFERROR(IF(FV68&lt;=0,0,1),0)</f>
        <v>0</v>
      </c>
      <c r="GC68" s="168">
        <f t="shared" si="623"/>
        <v>0</v>
      </c>
      <c r="GD68" s="168">
        <f t="shared" si="510"/>
        <v>0</v>
      </c>
      <c r="GE68" s="161">
        <f t="shared" si="22"/>
        <v>0</v>
      </c>
      <c r="GF68" s="162">
        <f t="shared" si="23"/>
        <v>0</v>
      </c>
      <c r="GG68" s="151"/>
      <c r="GH68" s="151"/>
      <c r="GI68" s="292"/>
      <c r="GJ68" s="300"/>
      <c r="GK68" s="295"/>
      <c r="GL68" s="296"/>
      <c r="GM68" s="297"/>
      <c r="GN68" s="298"/>
      <c r="GO68" s="298"/>
      <c r="GP68" s="269">
        <f t="shared" si="511"/>
        <v>0</v>
      </c>
      <c r="GQ68" s="168">
        <f t="shared" si="512"/>
        <v>0</v>
      </c>
      <c r="GR68" s="168">
        <f t="shared" si="513"/>
        <v>0</v>
      </c>
      <c r="GS68" s="168">
        <f>IFERROR(IF(EXACT(VLOOKUP(GJ68,OFERTA_0,4,FALSE),GM68),1,0),0)</f>
        <v>0</v>
      </c>
      <c r="GT68" s="168">
        <f t="shared" ref="GT68:GU68" si="624">IFERROR(IF(GN68&lt;=0,0,1),0)</f>
        <v>0</v>
      </c>
      <c r="GU68" s="168">
        <f t="shared" si="624"/>
        <v>0</v>
      </c>
      <c r="GV68" s="168">
        <f t="shared" si="516"/>
        <v>0</v>
      </c>
      <c r="GW68" s="161">
        <f t="shared" si="26"/>
        <v>0</v>
      </c>
      <c r="GX68" s="162">
        <f t="shared" si="27"/>
        <v>0</v>
      </c>
    </row>
    <row r="69" spans="1:206" ht="16" hidden="1">
      <c r="A69" s="151">
        <v>60</v>
      </c>
      <c r="B69" s="388"/>
      <c r="C69" s="389"/>
      <c r="D69" s="390"/>
      <c r="E69" s="385"/>
      <c r="F69" s="392"/>
      <c r="G69" s="393"/>
      <c r="H69" s="395"/>
      <c r="I69" s="151"/>
      <c r="J69" s="151"/>
      <c r="K69" s="388"/>
      <c r="L69" s="389"/>
      <c r="M69" s="390"/>
      <c r="N69" s="385"/>
      <c r="O69" s="392"/>
      <c r="P69" s="393"/>
      <c r="Q69" s="395"/>
      <c r="R69" s="582"/>
      <c r="S69" s="582"/>
      <c r="T69" s="582"/>
      <c r="U69" s="582"/>
      <c r="V69" s="582"/>
      <c r="W69" s="582"/>
      <c r="X69" s="582"/>
      <c r="Y69" s="583"/>
      <c r="Z69" s="584"/>
      <c r="AA69" s="159"/>
      <c r="AB69" s="159"/>
      <c r="AC69" s="388"/>
      <c r="AD69" s="389"/>
      <c r="AE69" s="390"/>
      <c r="AF69" s="385"/>
      <c r="AG69" s="392"/>
      <c r="AH69" s="393"/>
      <c r="AI69" s="395"/>
      <c r="AJ69" s="160">
        <f t="shared" si="75"/>
        <v>0</v>
      </c>
      <c r="AK69" s="160">
        <f t="shared" si="76"/>
        <v>0</v>
      </c>
      <c r="AL69" s="160">
        <f t="shared" si="77"/>
        <v>0</v>
      </c>
      <c r="AM69" s="160">
        <f t="shared" si="78"/>
        <v>0</v>
      </c>
      <c r="AN69" s="160">
        <f t="shared" si="79"/>
        <v>0</v>
      </c>
      <c r="AO69" s="160">
        <f t="shared" si="80"/>
        <v>0</v>
      </c>
      <c r="AP69" s="160">
        <f t="shared" si="81"/>
        <v>0</v>
      </c>
      <c r="AQ69" s="161">
        <f t="shared" si="354"/>
        <v>0</v>
      </c>
      <c r="AR69" s="162">
        <f t="shared" si="344"/>
        <v>0</v>
      </c>
      <c r="AS69" s="151"/>
      <c r="AT69" s="151"/>
      <c r="AU69" s="388"/>
      <c r="AV69" s="389"/>
      <c r="AW69" s="390"/>
      <c r="AX69" s="385"/>
      <c r="AY69" s="392"/>
      <c r="AZ69" s="393"/>
      <c r="BA69" s="395"/>
      <c r="BB69" s="160">
        <f t="shared" si="530"/>
        <v>0</v>
      </c>
      <c r="BC69" s="168">
        <f t="shared" si="531"/>
        <v>0</v>
      </c>
      <c r="BD69" s="168">
        <f t="shared" si="532"/>
        <v>0</v>
      </c>
      <c r="BE69" s="168">
        <f t="shared" si="533"/>
        <v>0</v>
      </c>
      <c r="BF69" s="168">
        <f t="shared" si="534"/>
        <v>0</v>
      </c>
      <c r="BG69" s="168">
        <v>1</v>
      </c>
      <c r="BH69" s="168">
        <f t="shared" si="535"/>
        <v>0</v>
      </c>
      <c r="BI69" s="161">
        <f t="shared" si="356"/>
        <v>0</v>
      </c>
      <c r="BJ69" s="162">
        <f t="shared" si="347"/>
        <v>0</v>
      </c>
      <c r="BK69" s="151"/>
      <c r="BL69" s="151"/>
      <c r="BM69" s="388"/>
      <c r="BN69" s="389"/>
      <c r="BO69" s="390"/>
      <c r="BP69" s="385"/>
      <c r="BQ69" s="392"/>
      <c r="BR69" s="393"/>
      <c r="BS69" s="395"/>
      <c r="BT69" s="160">
        <f t="shared" si="536"/>
        <v>0</v>
      </c>
      <c r="BU69" s="168">
        <f t="shared" si="537"/>
        <v>0</v>
      </c>
      <c r="BV69" s="168">
        <f t="shared" si="538"/>
        <v>0</v>
      </c>
      <c r="BW69" s="168">
        <f t="shared" si="539"/>
        <v>0</v>
      </c>
      <c r="BX69" s="168">
        <f t="shared" si="540"/>
        <v>0</v>
      </c>
      <c r="BY69" s="168">
        <v>1</v>
      </c>
      <c r="BZ69" s="168">
        <f t="shared" si="541"/>
        <v>0</v>
      </c>
      <c r="CA69" s="161">
        <f t="shared" si="358"/>
        <v>0</v>
      </c>
      <c r="CB69" s="162">
        <f t="shared" si="350"/>
        <v>0</v>
      </c>
      <c r="CC69" s="151"/>
      <c r="CD69" s="151"/>
      <c r="CE69" s="388"/>
      <c r="CF69" s="389"/>
      <c r="CG69" s="390"/>
      <c r="CH69" s="385"/>
      <c r="CI69" s="419"/>
      <c r="CJ69" s="393"/>
      <c r="CK69" s="431"/>
      <c r="CL69" s="269">
        <f t="shared" si="577"/>
        <v>0</v>
      </c>
      <c r="CM69" s="269">
        <f t="shared" si="578"/>
        <v>0</v>
      </c>
      <c r="CN69" s="269">
        <f t="shared" si="579"/>
        <v>0</v>
      </c>
      <c r="CO69" s="269">
        <f t="shared" si="580"/>
        <v>0</v>
      </c>
      <c r="CP69" s="168">
        <f t="shared" si="581"/>
        <v>0</v>
      </c>
      <c r="CQ69" s="160">
        <f t="shared" si="582"/>
        <v>0</v>
      </c>
      <c r="CR69" s="168">
        <f t="shared" si="583"/>
        <v>0</v>
      </c>
      <c r="CS69" s="161">
        <f t="shared" si="584"/>
        <v>0</v>
      </c>
      <c r="CT69" s="162">
        <f t="shared" si="585"/>
        <v>0</v>
      </c>
      <c r="CU69" s="151"/>
      <c r="CV69" s="151"/>
      <c r="CW69" s="388"/>
      <c r="CX69" s="389"/>
      <c r="CY69" s="390"/>
      <c r="CZ69" s="385"/>
      <c r="DA69" s="392"/>
      <c r="DB69" s="393"/>
      <c r="DC69" s="407"/>
      <c r="DD69" s="269">
        <f t="shared" si="586"/>
        <v>0</v>
      </c>
      <c r="DE69" s="269">
        <f t="shared" si="587"/>
        <v>0</v>
      </c>
      <c r="DF69" s="269">
        <f t="shared" si="588"/>
        <v>0</v>
      </c>
      <c r="DG69" s="269">
        <f t="shared" si="589"/>
        <v>0</v>
      </c>
      <c r="DH69" s="168">
        <f t="shared" si="590"/>
        <v>0</v>
      </c>
      <c r="DI69" s="160">
        <f t="shared" si="591"/>
        <v>0</v>
      </c>
      <c r="DJ69" s="168">
        <f t="shared" si="592"/>
        <v>0</v>
      </c>
      <c r="DK69" s="161">
        <f t="shared" si="593"/>
        <v>0</v>
      </c>
      <c r="DL69" s="162">
        <f t="shared" si="594"/>
        <v>0</v>
      </c>
      <c r="DM69" s="151"/>
      <c r="DN69" s="151"/>
      <c r="DO69" s="388"/>
      <c r="DP69" s="389"/>
      <c r="DQ69" s="390"/>
      <c r="DR69" s="385"/>
      <c r="DS69" s="392"/>
      <c r="DT69" s="393"/>
      <c r="DU69" s="407"/>
      <c r="DV69" s="269">
        <f t="shared" si="595"/>
        <v>0</v>
      </c>
      <c r="DW69" s="269">
        <f t="shared" si="596"/>
        <v>0</v>
      </c>
      <c r="DX69" s="269">
        <f t="shared" si="597"/>
        <v>0</v>
      </c>
      <c r="DY69" s="269">
        <f t="shared" si="598"/>
        <v>0</v>
      </c>
      <c r="DZ69" s="168">
        <f t="shared" si="599"/>
        <v>0</v>
      </c>
      <c r="EA69" s="160">
        <f t="shared" si="600"/>
        <v>0</v>
      </c>
      <c r="EB69" s="168">
        <f t="shared" si="601"/>
        <v>0</v>
      </c>
      <c r="EC69" s="161">
        <f t="shared" si="602"/>
        <v>0</v>
      </c>
      <c r="ED69" s="162">
        <f t="shared" si="603"/>
        <v>0</v>
      </c>
      <c r="EE69" s="151"/>
      <c r="EF69" s="151"/>
      <c r="EG69" s="388"/>
      <c r="EH69" s="389"/>
      <c r="EI69" s="390"/>
      <c r="EJ69" s="385"/>
      <c r="EK69" s="392"/>
      <c r="EL69" s="393"/>
      <c r="EM69" s="407"/>
      <c r="EN69" s="269">
        <f t="shared" si="604"/>
        <v>0</v>
      </c>
      <c r="EO69" s="269">
        <f t="shared" si="605"/>
        <v>0</v>
      </c>
      <c r="EP69" s="269">
        <f t="shared" si="606"/>
        <v>0</v>
      </c>
      <c r="EQ69" s="269">
        <f t="shared" si="607"/>
        <v>0</v>
      </c>
      <c r="ER69" s="168">
        <f t="shared" si="608"/>
        <v>0</v>
      </c>
      <c r="ES69" s="160">
        <f t="shared" si="609"/>
        <v>0</v>
      </c>
      <c r="ET69" s="168">
        <f t="shared" si="610"/>
        <v>0</v>
      </c>
      <c r="EU69" s="161">
        <f t="shared" si="611"/>
        <v>0</v>
      </c>
      <c r="EV69" s="162">
        <f t="shared" si="612"/>
        <v>0</v>
      </c>
      <c r="EW69" s="151"/>
      <c r="EX69" s="151"/>
      <c r="EY69" s="272"/>
      <c r="EZ69" s="276"/>
      <c r="FA69" s="278"/>
      <c r="FB69" s="274"/>
      <c r="FC69" s="275"/>
      <c r="FD69" s="280"/>
      <c r="FE69" s="263"/>
      <c r="FF69" s="269">
        <f t="shared" si="499"/>
        <v>0</v>
      </c>
      <c r="FG69" s="168">
        <f t="shared" si="500"/>
        <v>0</v>
      </c>
      <c r="FH69" s="168">
        <f t="shared" si="501"/>
        <v>0</v>
      </c>
      <c r="FI69" s="168">
        <f>IFERROR(IF(EXACT(VLOOKUP(EZ69,OFERTA_0,4,FALSE),FC69),1,0),0)</f>
        <v>0</v>
      </c>
      <c r="FJ69" s="168">
        <f t="shared" ref="FJ69:FK69" si="625">IFERROR(IF(FD69&lt;=0,0,1),0)</f>
        <v>0</v>
      </c>
      <c r="FK69" s="168">
        <f t="shared" si="625"/>
        <v>0</v>
      </c>
      <c r="FL69" s="168">
        <f t="shared" si="504"/>
        <v>0</v>
      </c>
      <c r="FM69" s="161">
        <f t="shared" si="18"/>
        <v>0</v>
      </c>
      <c r="FN69" s="162">
        <f t="shared" si="19"/>
        <v>0</v>
      </c>
      <c r="FO69" s="151"/>
      <c r="FP69" s="151"/>
      <c r="FQ69" s="346"/>
      <c r="FR69" s="281"/>
      <c r="FS69" s="278"/>
      <c r="FT69" s="286"/>
      <c r="FU69" s="287"/>
      <c r="FV69" s="288"/>
      <c r="FW69" s="288"/>
      <c r="FX69" s="269">
        <f t="shared" si="505"/>
        <v>0</v>
      </c>
      <c r="FY69" s="168">
        <f t="shared" si="506"/>
        <v>0</v>
      </c>
      <c r="FZ69" s="168">
        <f t="shared" si="507"/>
        <v>0</v>
      </c>
      <c r="GA69" s="168">
        <f>IFERROR(IF(EXACT(VLOOKUP(FR69,OFERTA_0,4,FALSE),FU69),1,0),0)</f>
        <v>0</v>
      </c>
      <c r="GB69" s="168">
        <f t="shared" ref="GB69:GC69" si="626">IFERROR(IF(FV69&lt;=0,0,1),0)</f>
        <v>0</v>
      </c>
      <c r="GC69" s="168">
        <f t="shared" si="626"/>
        <v>0</v>
      </c>
      <c r="GD69" s="168">
        <f t="shared" si="510"/>
        <v>0</v>
      </c>
      <c r="GE69" s="161">
        <f t="shared" si="22"/>
        <v>0</v>
      </c>
      <c r="GF69" s="162">
        <f t="shared" si="23"/>
        <v>0</v>
      </c>
      <c r="GG69" s="151"/>
      <c r="GH69" s="151"/>
      <c r="GI69" s="292"/>
      <c r="GJ69" s="300"/>
      <c r="GK69" s="295"/>
      <c r="GL69" s="296"/>
      <c r="GM69" s="297"/>
      <c r="GN69" s="298"/>
      <c r="GO69" s="298"/>
      <c r="GP69" s="269">
        <f t="shared" si="511"/>
        <v>0</v>
      </c>
      <c r="GQ69" s="168">
        <f t="shared" si="512"/>
        <v>0</v>
      </c>
      <c r="GR69" s="168">
        <f t="shared" si="513"/>
        <v>0</v>
      </c>
      <c r="GS69" s="168">
        <f>IFERROR(IF(EXACT(VLOOKUP(GJ69,OFERTA_0,4,FALSE),GM69),1,0),0)</f>
        <v>0</v>
      </c>
      <c r="GT69" s="168">
        <f t="shared" ref="GT69:GU69" si="627">IFERROR(IF(GN69&lt;=0,0,1),0)</f>
        <v>0</v>
      </c>
      <c r="GU69" s="168">
        <f t="shared" si="627"/>
        <v>0</v>
      </c>
      <c r="GV69" s="168">
        <f t="shared" si="516"/>
        <v>0</v>
      </c>
      <c r="GW69" s="161">
        <f t="shared" si="26"/>
        <v>0</v>
      </c>
      <c r="GX69" s="162">
        <f t="shared" si="27"/>
        <v>0</v>
      </c>
    </row>
    <row r="70" spans="1:206" ht="16" hidden="1">
      <c r="A70" s="151">
        <v>61</v>
      </c>
      <c r="B70" s="388"/>
      <c r="C70" s="389"/>
      <c r="D70" s="390"/>
      <c r="E70" s="385"/>
      <c r="F70" s="392"/>
      <c r="G70" s="393"/>
      <c r="H70" s="395"/>
      <c r="I70" s="151"/>
      <c r="J70" s="151"/>
      <c r="K70" s="388"/>
      <c r="L70" s="389"/>
      <c r="M70" s="390"/>
      <c r="N70" s="385"/>
      <c r="O70" s="392"/>
      <c r="P70" s="393"/>
      <c r="Q70" s="395"/>
      <c r="R70" s="582"/>
      <c r="S70" s="582"/>
      <c r="T70" s="582"/>
      <c r="U70" s="582"/>
      <c r="V70" s="582"/>
      <c r="W70" s="582"/>
      <c r="X70" s="582"/>
      <c r="Y70" s="583"/>
      <c r="Z70" s="584"/>
      <c r="AA70" s="159"/>
      <c r="AB70" s="159"/>
      <c r="AC70" s="388"/>
      <c r="AD70" s="389"/>
      <c r="AE70" s="390"/>
      <c r="AF70" s="385"/>
      <c r="AG70" s="392"/>
      <c r="AH70" s="393"/>
      <c r="AI70" s="395"/>
      <c r="AJ70" s="160">
        <f t="shared" si="75"/>
        <v>0</v>
      </c>
      <c r="AK70" s="160">
        <f t="shared" si="76"/>
        <v>0</v>
      </c>
      <c r="AL70" s="160">
        <f t="shared" si="77"/>
        <v>0</v>
      </c>
      <c r="AM70" s="160">
        <f t="shared" si="78"/>
        <v>0</v>
      </c>
      <c r="AN70" s="160">
        <f t="shared" si="79"/>
        <v>0</v>
      </c>
      <c r="AO70" s="160">
        <f t="shared" si="80"/>
        <v>0</v>
      </c>
      <c r="AP70" s="160">
        <f t="shared" si="81"/>
        <v>0</v>
      </c>
      <c r="AQ70" s="161">
        <f t="shared" si="354"/>
        <v>0</v>
      </c>
      <c r="AR70" s="162">
        <f t="shared" si="344"/>
        <v>0</v>
      </c>
      <c r="AS70" s="151"/>
      <c r="AT70" s="151"/>
      <c r="AU70" s="388"/>
      <c r="AV70" s="389"/>
      <c r="AW70" s="390"/>
      <c r="AX70" s="385"/>
      <c r="AY70" s="392"/>
      <c r="AZ70" s="393"/>
      <c r="BA70" s="395"/>
      <c r="BB70" s="160">
        <f t="shared" si="530"/>
        <v>0</v>
      </c>
      <c r="BC70" s="168">
        <f t="shared" si="531"/>
        <v>0</v>
      </c>
      <c r="BD70" s="168">
        <f t="shared" si="532"/>
        <v>0</v>
      </c>
      <c r="BE70" s="168">
        <f t="shared" si="533"/>
        <v>0</v>
      </c>
      <c r="BF70" s="168">
        <f t="shared" si="534"/>
        <v>0</v>
      </c>
      <c r="BG70" s="168">
        <v>1</v>
      </c>
      <c r="BH70" s="168">
        <f t="shared" si="535"/>
        <v>0</v>
      </c>
      <c r="BI70" s="161">
        <f t="shared" si="356"/>
        <v>0</v>
      </c>
      <c r="BJ70" s="162">
        <f t="shared" si="347"/>
        <v>0</v>
      </c>
      <c r="BK70" s="151"/>
      <c r="BL70" s="151"/>
      <c r="BM70" s="388"/>
      <c r="BN70" s="389"/>
      <c r="BO70" s="390"/>
      <c r="BP70" s="385"/>
      <c r="BQ70" s="392"/>
      <c r="BR70" s="393"/>
      <c r="BS70" s="395"/>
      <c r="BT70" s="160">
        <f t="shared" si="536"/>
        <v>0</v>
      </c>
      <c r="BU70" s="168">
        <f t="shared" si="537"/>
        <v>0</v>
      </c>
      <c r="BV70" s="168">
        <f t="shared" si="538"/>
        <v>0</v>
      </c>
      <c r="BW70" s="168">
        <f t="shared" si="539"/>
        <v>0</v>
      </c>
      <c r="BX70" s="168">
        <f t="shared" si="540"/>
        <v>0</v>
      </c>
      <c r="BY70" s="168">
        <v>1</v>
      </c>
      <c r="BZ70" s="168">
        <f t="shared" si="541"/>
        <v>0</v>
      </c>
      <c r="CA70" s="161">
        <f t="shared" si="358"/>
        <v>0</v>
      </c>
      <c r="CB70" s="162">
        <f t="shared" si="350"/>
        <v>0</v>
      </c>
      <c r="CC70" s="151"/>
      <c r="CD70" s="151"/>
      <c r="CE70" s="388"/>
      <c r="CF70" s="389"/>
      <c r="CG70" s="390"/>
      <c r="CH70" s="385"/>
      <c r="CI70" s="419"/>
      <c r="CJ70" s="393"/>
      <c r="CK70" s="431"/>
      <c r="CL70" s="269">
        <f t="shared" si="577"/>
        <v>0</v>
      </c>
      <c r="CM70" s="269">
        <f t="shared" si="578"/>
        <v>0</v>
      </c>
      <c r="CN70" s="269">
        <f t="shared" si="579"/>
        <v>0</v>
      </c>
      <c r="CO70" s="269">
        <f t="shared" si="580"/>
        <v>0</v>
      </c>
      <c r="CP70" s="168">
        <f t="shared" si="581"/>
        <v>0</v>
      </c>
      <c r="CQ70" s="160">
        <f t="shared" si="582"/>
        <v>0</v>
      </c>
      <c r="CR70" s="168">
        <f t="shared" si="583"/>
        <v>0</v>
      </c>
      <c r="CS70" s="161">
        <f t="shared" si="584"/>
        <v>0</v>
      </c>
      <c r="CT70" s="162">
        <f t="shared" si="585"/>
        <v>0</v>
      </c>
      <c r="CU70" s="151"/>
      <c r="CV70" s="151"/>
      <c r="CW70" s="388"/>
      <c r="CX70" s="389"/>
      <c r="CY70" s="390"/>
      <c r="CZ70" s="385"/>
      <c r="DA70" s="392"/>
      <c r="DB70" s="393"/>
      <c r="DC70" s="407"/>
      <c r="DD70" s="269">
        <f t="shared" si="586"/>
        <v>0</v>
      </c>
      <c r="DE70" s="269">
        <f t="shared" si="587"/>
        <v>0</v>
      </c>
      <c r="DF70" s="269">
        <f t="shared" si="588"/>
        <v>0</v>
      </c>
      <c r="DG70" s="269">
        <f t="shared" si="589"/>
        <v>0</v>
      </c>
      <c r="DH70" s="168">
        <f t="shared" si="590"/>
        <v>0</v>
      </c>
      <c r="DI70" s="160">
        <f t="shared" si="591"/>
        <v>0</v>
      </c>
      <c r="DJ70" s="168">
        <f t="shared" si="592"/>
        <v>0</v>
      </c>
      <c r="DK70" s="161">
        <f t="shared" si="593"/>
        <v>0</v>
      </c>
      <c r="DL70" s="162">
        <f t="shared" si="594"/>
        <v>0</v>
      </c>
      <c r="DM70" s="151"/>
      <c r="DN70" s="151"/>
      <c r="DO70" s="388"/>
      <c r="DP70" s="389"/>
      <c r="DQ70" s="390"/>
      <c r="DR70" s="385"/>
      <c r="DS70" s="392"/>
      <c r="DT70" s="393"/>
      <c r="DU70" s="407"/>
      <c r="DV70" s="269">
        <f t="shared" si="595"/>
        <v>0</v>
      </c>
      <c r="DW70" s="269">
        <f t="shared" si="596"/>
        <v>0</v>
      </c>
      <c r="DX70" s="269">
        <f t="shared" si="597"/>
        <v>0</v>
      </c>
      <c r="DY70" s="269">
        <f t="shared" si="598"/>
        <v>0</v>
      </c>
      <c r="DZ70" s="168">
        <f t="shared" si="599"/>
        <v>0</v>
      </c>
      <c r="EA70" s="160">
        <f t="shared" si="600"/>
        <v>0</v>
      </c>
      <c r="EB70" s="168">
        <f t="shared" si="601"/>
        <v>0</v>
      </c>
      <c r="EC70" s="161">
        <f t="shared" si="602"/>
        <v>0</v>
      </c>
      <c r="ED70" s="162">
        <f t="shared" si="603"/>
        <v>0</v>
      </c>
      <c r="EE70" s="151"/>
      <c r="EF70" s="151"/>
      <c r="EG70" s="388"/>
      <c r="EH70" s="389"/>
      <c r="EI70" s="390"/>
      <c r="EJ70" s="385"/>
      <c r="EK70" s="392"/>
      <c r="EL70" s="393"/>
      <c r="EM70" s="407"/>
      <c r="EN70" s="269">
        <f t="shared" si="604"/>
        <v>0</v>
      </c>
      <c r="EO70" s="269">
        <f t="shared" si="605"/>
        <v>0</v>
      </c>
      <c r="EP70" s="269">
        <f t="shared" si="606"/>
        <v>0</v>
      </c>
      <c r="EQ70" s="269">
        <f t="shared" si="607"/>
        <v>0</v>
      </c>
      <c r="ER70" s="168">
        <f t="shared" si="608"/>
        <v>0</v>
      </c>
      <c r="ES70" s="160">
        <f t="shared" si="609"/>
        <v>0</v>
      </c>
      <c r="ET70" s="168">
        <f t="shared" si="610"/>
        <v>0</v>
      </c>
      <c r="EU70" s="161">
        <f t="shared" si="611"/>
        <v>0</v>
      </c>
      <c r="EV70" s="162">
        <f t="shared" si="612"/>
        <v>0</v>
      </c>
      <c r="EW70" s="151"/>
      <c r="EX70" s="151"/>
      <c r="EY70" s="272"/>
      <c r="EZ70" s="276"/>
      <c r="FA70" s="278"/>
      <c r="FB70" s="274"/>
      <c r="FC70" s="275"/>
      <c r="FD70" s="280"/>
      <c r="FE70" s="263"/>
      <c r="FF70" s="269">
        <f t="shared" si="499"/>
        <v>0</v>
      </c>
      <c r="FG70" s="168">
        <f t="shared" si="500"/>
        <v>0</v>
      </c>
      <c r="FH70" s="168">
        <f t="shared" si="501"/>
        <v>0</v>
      </c>
      <c r="FI70" s="168">
        <f>IFERROR(IF(EXACT(VLOOKUP(EZ70,OFERTA_0,4,FALSE),FC70),1,0),0)</f>
        <v>0</v>
      </c>
      <c r="FJ70" s="168">
        <f t="shared" ref="FJ70:FK70" si="628">IFERROR(IF(FD70&lt;=0,0,1),0)</f>
        <v>0</v>
      </c>
      <c r="FK70" s="168">
        <f t="shared" si="628"/>
        <v>0</v>
      </c>
      <c r="FL70" s="168">
        <f t="shared" si="504"/>
        <v>0</v>
      </c>
      <c r="FM70" s="161">
        <f t="shared" si="18"/>
        <v>0</v>
      </c>
      <c r="FN70" s="162">
        <f t="shared" si="19"/>
        <v>0</v>
      </c>
      <c r="FO70" s="151"/>
      <c r="FP70" s="151"/>
      <c r="FQ70" s="346"/>
      <c r="FR70" s="281"/>
      <c r="FS70" s="278"/>
      <c r="FT70" s="286"/>
      <c r="FU70" s="287"/>
      <c r="FV70" s="288"/>
      <c r="FW70" s="288"/>
      <c r="FX70" s="269">
        <f t="shared" si="505"/>
        <v>0</v>
      </c>
      <c r="FY70" s="168">
        <f t="shared" si="506"/>
        <v>0</v>
      </c>
      <c r="FZ70" s="168">
        <f t="shared" si="507"/>
        <v>0</v>
      </c>
      <c r="GA70" s="168">
        <f>IFERROR(IF(EXACT(VLOOKUP(FR70,OFERTA_0,4,FALSE),FU70),1,0),0)</f>
        <v>0</v>
      </c>
      <c r="GB70" s="168">
        <f t="shared" ref="GB70:GC70" si="629">IFERROR(IF(FV70&lt;=0,0,1),0)</f>
        <v>0</v>
      </c>
      <c r="GC70" s="168">
        <f t="shared" si="629"/>
        <v>0</v>
      </c>
      <c r="GD70" s="168">
        <f t="shared" si="510"/>
        <v>0</v>
      </c>
      <c r="GE70" s="161">
        <f t="shared" si="22"/>
        <v>0</v>
      </c>
      <c r="GF70" s="162">
        <f t="shared" si="23"/>
        <v>0</v>
      </c>
      <c r="GG70" s="151"/>
      <c r="GH70" s="151"/>
      <c r="GI70" s="292"/>
      <c r="GJ70" s="300"/>
      <c r="GK70" s="295"/>
      <c r="GL70" s="296"/>
      <c r="GM70" s="297"/>
      <c r="GN70" s="298"/>
      <c r="GO70" s="298"/>
      <c r="GP70" s="269">
        <f t="shared" si="511"/>
        <v>0</v>
      </c>
      <c r="GQ70" s="168">
        <f t="shared" si="512"/>
        <v>0</v>
      </c>
      <c r="GR70" s="168">
        <f t="shared" si="513"/>
        <v>0</v>
      </c>
      <c r="GS70" s="168">
        <f>IFERROR(IF(EXACT(VLOOKUP(GJ70,OFERTA_0,4,FALSE),GM70),1,0),0)</f>
        <v>0</v>
      </c>
      <c r="GT70" s="168">
        <f t="shared" ref="GT70:GU70" si="630">IFERROR(IF(GN70&lt;=0,0,1),0)</f>
        <v>0</v>
      </c>
      <c r="GU70" s="168">
        <f t="shared" si="630"/>
        <v>0</v>
      </c>
      <c r="GV70" s="168">
        <f t="shared" si="516"/>
        <v>0</v>
      </c>
      <c r="GW70" s="161">
        <f t="shared" si="26"/>
        <v>0</v>
      </c>
      <c r="GX70" s="162">
        <f t="shared" si="27"/>
        <v>0</v>
      </c>
    </row>
    <row r="71" spans="1:206" ht="16" hidden="1">
      <c r="A71" s="151">
        <v>62</v>
      </c>
      <c r="B71" s="382"/>
      <c r="C71" s="383"/>
      <c r="D71" s="384"/>
      <c r="E71" s="385"/>
      <c r="F71" s="386"/>
      <c r="G71" s="387"/>
      <c r="H71" s="387"/>
      <c r="I71" s="151"/>
      <c r="J71" s="151"/>
      <c r="K71" s="382"/>
      <c r="L71" s="383"/>
      <c r="M71" s="384"/>
      <c r="N71" s="385"/>
      <c r="O71" s="386"/>
      <c r="P71" s="387"/>
      <c r="Q71" s="387"/>
      <c r="R71" s="582"/>
      <c r="S71" s="582"/>
      <c r="T71" s="582"/>
      <c r="U71" s="582"/>
      <c r="V71" s="582"/>
      <c r="W71" s="582"/>
      <c r="X71" s="582"/>
      <c r="Y71" s="583"/>
      <c r="Z71" s="584"/>
      <c r="AA71" s="159"/>
      <c r="AB71" s="159"/>
      <c r="AC71" s="382"/>
      <c r="AD71" s="383"/>
      <c r="AE71" s="384"/>
      <c r="AF71" s="385"/>
      <c r="AG71" s="386"/>
      <c r="AH71" s="387"/>
      <c r="AI71" s="387"/>
      <c r="AJ71" s="160">
        <f t="shared" si="75"/>
        <v>0</v>
      </c>
      <c r="AK71" s="160">
        <f t="shared" si="76"/>
        <v>0</v>
      </c>
      <c r="AL71" s="160">
        <f t="shared" si="77"/>
        <v>0</v>
      </c>
      <c r="AM71" s="160">
        <f t="shared" si="78"/>
        <v>0</v>
      </c>
      <c r="AN71" s="160">
        <f t="shared" si="79"/>
        <v>0</v>
      </c>
      <c r="AO71" s="160">
        <f t="shared" si="80"/>
        <v>0</v>
      </c>
      <c r="AP71" s="160">
        <f t="shared" si="81"/>
        <v>0</v>
      </c>
      <c r="AQ71" s="161">
        <f t="shared" si="354"/>
        <v>0</v>
      </c>
      <c r="AR71" s="162">
        <f t="shared" si="344"/>
        <v>0</v>
      </c>
      <c r="AS71" s="151"/>
      <c r="AT71" s="151"/>
      <c r="AU71" s="382"/>
      <c r="AV71" s="383"/>
      <c r="AW71" s="384"/>
      <c r="AX71" s="385"/>
      <c r="AY71" s="386"/>
      <c r="AZ71" s="387"/>
      <c r="BA71" s="387"/>
      <c r="BB71" s="160">
        <f t="shared" si="530"/>
        <v>0</v>
      </c>
      <c r="BC71" s="168">
        <f t="shared" si="531"/>
        <v>0</v>
      </c>
      <c r="BD71" s="168">
        <f t="shared" si="532"/>
        <v>0</v>
      </c>
      <c r="BE71" s="168">
        <f t="shared" si="533"/>
        <v>0</v>
      </c>
      <c r="BF71" s="168">
        <f t="shared" si="534"/>
        <v>0</v>
      </c>
      <c r="BG71" s="168">
        <v>1</v>
      </c>
      <c r="BH71" s="168">
        <f t="shared" si="535"/>
        <v>0</v>
      </c>
      <c r="BI71" s="161">
        <f t="shared" si="356"/>
        <v>0</v>
      </c>
      <c r="BJ71" s="162">
        <f t="shared" si="347"/>
        <v>0</v>
      </c>
      <c r="BK71" s="151"/>
      <c r="BL71" s="151"/>
      <c r="BM71" s="382"/>
      <c r="BN71" s="383"/>
      <c r="BO71" s="384"/>
      <c r="BP71" s="385"/>
      <c r="BQ71" s="386"/>
      <c r="BR71" s="387"/>
      <c r="BS71" s="387"/>
      <c r="BT71" s="160">
        <f t="shared" si="536"/>
        <v>0</v>
      </c>
      <c r="BU71" s="168">
        <f t="shared" si="537"/>
        <v>0</v>
      </c>
      <c r="BV71" s="168">
        <f t="shared" si="538"/>
        <v>0</v>
      </c>
      <c r="BW71" s="168">
        <f t="shared" si="539"/>
        <v>0</v>
      </c>
      <c r="BX71" s="168">
        <f t="shared" si="540"/>
        <v>0</v>
      </c>
      <c r="BY71" s="168">
        <v>1</v>
      </c>
      <c r="BZ71" s="168">
        <f t="shared" si="541"/>
        <v>0</v>
      </c>
      <c r="CA71" s="161">
        <f t="shared" si="358"/>
        <v>0</v>
      </c>
      <c r="CB71" s="162">
        <f t="shared" si="350"/>
        <v>0</v>
      </c>
      <c r="CC71" s="151"/>
      <c r="CD71" s="151"/>
      <c r="CE71" s="416"/>
      <c r="CF71" s="417"/>
      <c r="CG71" s="384"/>
      <c r="CH71" s="385"/>
      <c r="CI71" s="386"/>
      <c r="CJ71" s="387"/>
      <c r="CK71" s="418"/>
      <c r="CL71" s="269">
        <f t="shared" si="577"/>
        <v>0</v>
      </c>
      <c r="CM71" s="269">
        <f t="shared" si="578"/>
        <v>0</v>
      </c>
      <c r="CN71" s="269">
        <f t="shared" si="579"/>
        <v>0</v>
      </c>
      <c r="CO71" s="269">
        <f t="shared" si="580"/>
        <v>0</v>
      </c>
      <c r="CP71" s="168"/>
      <c r="CQ71" s="160">
        <f>IFERROR(IF(CK71&lt;=0,0,1),0)</f>
        <v>0</v>
      </c>
      <c r="CR71" s="160">
        <f>PRODUCT(CL71:CO71)</f>
        <v>0</v>
      </c>
      <c r="CS71" s="161">
        <f>ROUND(CK71,0)</f>
        <v>0</v>
      </c>
      <c r="CT71" s="162">
        <f>CK71-CS71</f>
        <v>0</v>
      </c>
      <c r="CU71" s="151"/>
      <c r="CV71" s="151"/>
      <c r="CW71" s="382"/>
      <c r="CX71" s="383"/>
      <c r="CY71" s="384"/>
      <c r="CZ71" s="385"/>
      <c r="DA71" s="386"/>
      <c r="DB71" s="387"/>
      <c r="DC71" s="387"/>
      <c r="DD71" s="269">
        <f t="shared" si="586"/>
        <v>0</v>
      </c>
      <c r="DE71" s="269">
        <f t="shared" si="587"/>
        <v>0</v>
      </c>
      <c r="DF71" s="269">
        <f t="shared" si="588"/>
        <v>0</v>
      </c>
      <c r="DG71" s="269">
        <f t="shared" si="589"/>
        <v>0</v>
      </c>
      <c r="DH71" s="168"/>
      <c r="DI71" s="160">
        <f>IFERROR(IF(DC71&lt;=0,0,1),0)</f>
        <v>0</v>
      </c>
      <c r="DJ71" s="160">
        <f>PRODUCT(DD71:DG71)</f>
        <v>0</v>
      </c>
      <c r="DK71" s="161">
        <f>ROUND(DC71,0)</f>
        <v>0</v>
      </c>
      <c r="DL71" s="162">
        <f>DC71-DK71</f>
        <v>0</v>
      </c>
      <c r="DM71" s="151"/>
      <c r="DN71" s="151"/>
      <c r="DO71" s="382"/>
      <c r="DP71" s="383"/>
      <c r="DQ71" s="384"/>
      <c r="DR71" s="385"/>
      <c r="DS71" s="386"/>
      <c r="DT71" s="387"/>
      <c r="DU71" s="387"/>
      <c r="DV71" s="269">
        <f t="shared" si="595"/>
        <v>0</v>
      </c>
      <c r="DW71" s="269">
        <f t="shared" si="596"/>
        <v>0</v>
      </c>
      <c r="DX71" s="269">
        <f t="shared" si="597"/>
        <v>0</v>
      </c>
      <c r="DY71" s="269">
        <f t="shared" si="598"/>
        <v>0</v>
      </c>
      <c r="DZ71" s="168"/>
      <c r="EA71" s="160">
        <f>IFERROR(IF(DU71&lt;=0,0,1),0)</f>
        <v>0</v>
      </c>
      <c r="EB71" s="160">
        <f>PRODUCT(DV71:DY71)</f>
        <v>0</v>
      </c>
      <c r="EC71" s="161">
        <f>ROUND(DU71,0)</f>
        <v>0</v>
      </c>
      <c r="ED71" s="162">
        <f>DU71-EC71</f>
        <v>0</v>
      </c>
      <c r="EE71" s="151"/>
      <c r="EF71" s="151"/>
      <c r="EG71" s="382"/>
      <c r="EH71" s="383"/>
      <c r="EI71" s="384"/>
      <c r="EJ71" s="385"/>
      <c r="EK71" s="386"/>
      <c r="EL71" s="387"/>
      <c r="EM71" s="387"/>
      <c r="EN71" s="269">
        <f t="shared" si="604"/>
        <v>0</v>
      </c>
      <c r="EO71" s="269">
        <f t="shared" si="605"/>
        <v>0</v>
      </c>
      <c r="EP71" s="269">
        <f t="shared" si="606"/>
        <v>0</v>
      </c>
      <c r="EQ71" s="269">
        <f t="shared" si="607"/>
        <v>0</v>
      </c>
      <c r="ER71" s="168"/>
      <c r="ES71" s="160">
        <f>IFERROR(IF(EM71&lt;=0,0,1),0)</f>
        <v>0</v>
      </c>
      <c r="ET71" s="160">
        <f>PRODUCT(EN71:EQ71)</f>
        <v>0</v>
      </c>
      <c r="EU71" s="161">
        <f>ROUND(EM71,0)</f>
        <v>0</v>
      </c>
      <c r="EV71" s="162">
        <f>EM71-EU71</f>
        <v>0</v>
      </c>
      <c r="EW71" s="151"/>
      <c r="EX71" s="151"/>
      <c r="EY71" s="272"/>
      <c r="EZ71" s="276"/>
      <c r="FA71" s="278"/>
      <c r="FB71" s="274"/>
      <c r="FC71" s="275"/>
      <c r="FD71" s="280"/>
      <c r="FE71" s="263"/>
      <c r="FF71" s="269"/>
      <c r="FG71" s="168"/>
      <c r="FH71" s="168"/>
      <c r="FI71" s="168"/>
      <c r="FJ71" s="168"/>
      <c r="FK71" s="168"/>
      <c r="FL71" s="168"/>
      <c r="FM71" s="161"/>
      <c r="FN71" s="162"/>
      <c r="FO71" s="151"/>
      <c r="FP71" s="151"/>
      <c r="FQ71" s="346"/>
      <c r="FR71" s="281"/>
      <c r="FS71" s="278"/>
      <c r="FT71" s="286"/>
      <c r="FU71" s="287"/>
      <c r="FV71" s="288"/>
      <c r="FW71" s="288"/>
      <c r="FX71" s="269"/>
      <c r="FY71" s="168"/>
      <c r="FZ71" s="168"/>
      <c r="GA71" s="168"/>
      <c r="GB71" s="168"/>
      <c r="GC71" s="168"/>
      <c r="GD71" s="168"/>
      <c r="GE71" s="161"/>
      <c r="GF71" s="162"/>
      <c r="GG71" s="151"/>
      <c r="GH71" s="151"/>
      <c r="GI71" s="292"/>
      <c r="GJ71" s="300"/>
      <c r="GK71" s="295"/>
      <c r="GL71" s="296"/>
      <c r="GM71" s="297"/>
      <c r="GN71" s="298"/>
      <c r="GO71" s="298"/>
      <c r="GP71" s="269"/>
      <c r="GQ71" s="168"/>
      <c r="GR71" s="168"/>
      <c r="GS71" s="168"/>
      <c r="GT71" s="168"/>
      <c r="GU71" s="168"/>
      <c r="GV71" s="168"/>
      <c r="GW71" s="161"/>
      <c r="GX71" s="162"/>
    </row>
    <row r="72" spans="1:206" ht="16" hidden="1">
      <c r="A72" s="151">
        <v>63</v>
      </c>
      <c r="B72" s="382"/>
      <c r="C72" s="399"/>
      <c r="D72" s="390"/>
      <c r="E72" s="391"/>
      <c r="F72" s="386"/>
      <c r="G72" s="393"/>
      <c r="H72" s="395"/>
      <c r="I72" s="151"/>
      <c r="J72" s="151"/>
      <c r="K72" s="382"/>
      <c r="L72" s="399"/>
      <c r="M72" s="390"/>
      <c r="N72" s="391"/>
      <c r="O72" s="386"/>
      <c r="P72" s="393"/>
      <c r="Q72" s="395"/>
      <c r="R72" s="582"/>
      <c r="S72" s="582"/>
      <c r="T72" s="582"/>
      <c r="U72" s="582"/>
      <c r="V72" s="582"/>
      <c r="W72" s="582"/>
      <c r="X72" s="582"/>
      <c r="Y72" s="583"/>
      <c r="Z72" s="584"/>
      <c r="AA72" s="159"/>
      <c r="AB72" s="159"/>
      <c r="AC72" s="382"/>
      <c r="AD72" s="399"/>
      <c r="AE72" s="390"/>
      <c r="AF72" s="391"/>
      <c r="AG72" s="386"/>
      <c r="AH72" s="393"/>
      <c r="AI72" s="395"/>
      <c r="AJ72" s="160">
        <f t="shared" si="75"/>
        <v>0</v>
      </c>
      <c r="AK72" s="160">
        <f t="shared" si="76"/>
        <v>0</v>
      </c>
      <c r="AL72" s="160">
        <f t="shared" si="77"/>
        <v>0</v>
      </c>
      <c r="AM72" s="160">
        <f t="shared" si="78"/>
        <v>0</v>
      </c>
      <c r="AN72" s="160">
        <f t="shared" si="79"/>
        <v>0</v>
      </c>
      <c r="AO72" s="160">
        <f t="shared" si="80"/>
        <v>0</v>
      </c>
      <c r="AP72" s="160">
        <f t="shared" si="81"/>
        <v>0</v>
      </c>
      <c r="AQ72" s="161">
        <f t="shared" si="354"/>
        <v>0</v>
      </c>
      <c r="AR72" s="162">
        <f t="shared" si="344"/>
        <v>0</v>
      </c>
      <c r="AS72" s="151"/>
      <c r="AT72" s="151"/>
      <c r="AU72" s="382"/>
      <c r="AV72" s="399"/>
      <c r="AW72" s="390"/>
      <c r="AX72" s="391"/>
      <c r="AY72" s="386"/>
      <c r="AZ72" s="393"/>
      <c r="BA72" s="395"/>
      <c r="BB72" s="160">
        <f t="shared" si="530"/>
        <v>0</v>
      </c>
      <c r="BC72" s="168">
        <f t="shared" si="531"/>
        <v>0</v>
      </c>
      <c r="BD72" s="168">
        <f t="shared" si="532"/>
        <v>0</v>
      </c>
      <c r="BE72" s="168">
        <f t="shared" si="533"/>
        <v>0</v>
      </c>
      <c r="BF72" s="168">
        <f t="shared" si="534"/>
        <v>0</v>
      </c>
      <c r="BG72" s="168">
        <v>1</v>
      </c>
      <c r="BH72" s="168">
        <f t="shared" si="535"/>
        <v>0</v>
      </c>
      <c r="BI72" s="161">
        <f t="shared" si="356"/>
        <v>0</v>
      </c>
      <c r="BJ72" s="162">
        <f t="shared" si="347"/>
        <v>0</v>
      </c>
      <c r="BK72" s="151"/>
      <c r="BL72" s="151"/>
      <c r="BM72" s="382"/>
      <c r="BN72" s="399"/>
      <c r="BO72" s="390"/>
      <c r="BP72" s="391"/>
      <c r="BQ72" s="386"/>
      <c r="BR72" s="393"/>
      <c r="BS72" s="395"/>
      <c r="BT72" s="160">
        <f t="shared" si="536"/>
        <v>0</v>
      </c>
      <c r="BU72" s="168">
        <f t="shared" si="537"/>
        <v>0</v>
      </c>
      <c r="BV72" s="168">
        <f t="shared" si="538"/>
        <v>0</v>
      </c>
      <c r="BW72" s="168">
        <f t="shared" si="539"/>
        <v>0</v>
      </c>
      <c r="BX72" s="168">
        <f t="shared" si="540"/>
        <v>0</v>
      </c>
      <c r="BY72" s="168">
        <v>1</v>
      </c>
      <c r="BZ72" s="168">
        <f t="shared" si="541"/>
        <v>0</v>
      </c>
      <c r="CA72" s="161">
        <f t="shared" si="358"/>
        <v>0</v>
      </c>
      <c r="CB72" s="162">
        <f t="shared" si="350"/>
        <v>0</v>
      </c>
      <c r="CC72" s="151"/>
      <c r="CD72" s="151"/>
      <c r="CE72" s="416"/>
      <c r="CF72" s="426"/>
      <c r="CG72" s="390"/>
      <c r="CH72" s="391"/>
      <c r="CI72" s="386"/>
      <c r="CJ72" s="393"/>
      <c r="CK72" s="431"/>
      <c r="CL72" s="269"/>
      <c r="CM72" s="269"/>
      <c r="CN72" s="269"/>
      <c r="CO72" s="269"/>
      <c r="CP72" s="168"/>
      <c r="CQ72" s="160"/>
      <c r="CR72" s="168"/>
      <c r="CS72" s="161"/>
      <c r="CT72" s="162"/>
      <c r="CU72" s="151"/>
      <c r="CV72" s="151"/>
      <c r="CW72" s="382"/>
      <c r="CX72" s="399"/>
      <c r="CY72" s="390"/>
      <c r="CZ72" s="391"/>
      <c r="DA72" s="386"/>
      <c r="DB72" s="393"/>
      <c r="DC72" s="407"/>
      <c r="DD72" s="269"/>
      <c r="DE72" s="269"/>
      <c r="DF72" s="269"/>
      <c r="DG72" s="269"/>
      <c r="DH72" s="168"/>
      <c r="DI72" s="160"/>
      <c r="DJ72" s="168"/>
      <c r="DK72" s="161"/>
      <c r="DL72" s="162"/>
      <c r="DM72" s="151"/>
      <c r="DN72" s="151"/>
      <c r="DO72" s="382"/>
      <c r="DP72" s="399"/>
      <c r="DQ72" s="390"/>
      <c r="DR72" s="391"/>
      <c r="DS72" s="386"/>
      <c r="DT72" s="393"/>
      <c r="DU72" s="407"/>
      <c r="DV72" s="269"/>
      <c r="DW72" s="269"/>
      <c r="DX72" s="269"/>
      <c r="DY72" s="269"/>
      <c r="DZ72" s="168"/>
      <c r="EA72" s="160"/>
      <c r="EB72" s="168"/>
      <c r="EC72" s="161"/>
      <c r="ED72" s="162"/>
      <c r="EE72" s="151"/>
      <c r="EF72" s="151"/>
      <c r="EG72" s="382"/>
      <c r="EH72" s="399"/>
      <c r="EI72" s="390"/>
      <c r="EJ72" s="391"/>
      <c r="EK72" s="386"/>
      <c r="EL72" s="393"/>
      <c r="EM72" s="407"/>
      <c r="EN72" s="269"/>
      <c r="EO72" s="269"/>
      <c r="EP72" s="269"/>
      <c r="EQ72" s="269"/>
      <c r="ER72" s="168"/>
      <c r="ES72" s="160"/>
      <c r="ET72" s="168"/>
      <c r="EU72" s="161"/>
      <c r="EV72" s="162"/>
      <c r="EW72" s="151"/>
      <c r="EX72" s="151"/>
      <c r="EY72" s="272"/>
      <c r="EZ72" s="276"/>
      <c r="FA72" s="278"/>
      <c r="FB72" s="274"/>
      <c r="FC72" s="275"/>
      <c r="FD72" s="280"/>
      <c r="FE72" s="263"/>
      <c r="FF72" s="269"/>
      <c r="FG72" s="168"/>
      <c r="FH72" s="168"/>
      <c r="FI72" s="168"/>
      <c r="FJ72" s="168"/>
      <c r="FK72" s="168"/>
      <c r="FL72" s="168"/>
      <c r="FM72" s="161"/>
      <c r="FN72" s="162"/>
      <c r="FO72" s="151"/>
      <c r="FP72" s="151"/>
      <c r="FQ72" s="346"/>
      <c r="FR72" s="281"/>
      <c r="FS72" s="278"/>
      <c r="FT72" s="286"/>
      <c r="FU72" s="287"/>
      <c r="FV72" s="288"/>
      <c r="FW72" s="288"/>
      <c r="FX72" s="269"/>
      <c r="FY72" s="168"/>
      <c r="FZ72" s="168"/>
      <c r="GA72" s="168"/>
      <c r="GB72" s="168"/>
      <c r="GC72" s="168"/>
      <c r="GD72" s="168"/>
      <c r="GE72" s="161"/>
      <c r="GF72" s="162"/>
      <c r="GG72" s="151"/>
      <c r="GH72" s="151"/>
      <c r="GI72" s="292"/>
      <c r="GJ72" s="300"/>
      <c r="GK72" s="295"/>
      <c r="GL72" s="296"/>
      <c r="GM72" s="297"/>
      <c r="GN72" s="298"/>
      <c r="GO72" s="298"/>
      <c r="GP72" s="269"/>
      <c r="GQ72" s="168"/>
      <c r="GR72" s="168"/>
      <c r="GS72" s="168"/>
      <c r="GT72" s="168"/>
      <c r="GU72" s="168"/>
      <c r="GV72" s="168"/>
      <c r="GW72" s="161"/>
      <c r="GX72" s="162"/>
    </row>
    <row r="73" spans="1:206" ht="16" hidden="1">
      <c r="A73" s="151">
        <v>64</v>
      </c>
      <c r="B73" s="388"/>
      <c r="C73" s="389"/>
      <c r="D73" s="390"/>
      <c r="E73" s="385"/>
      <c r="F73" s="392"/>
      <c r="G73" s="393"/>
      <c r="H73" s="395"/>
      <c r="I73" s="151"/>
      <c r="J73" s="151"/>
      <c r="K73" s="388"/>
      <c r="L73" s="389"/>
      <c r="M73" s="390"/>
      <c r="N73" s="385"/>
      <c r="O73" s="392"/>
      <c r="P73" s="393"/>
      <c r="Q73" s="395"/>
      <c r="R73" s="582"/>
      <c r="S73" s="582"/>
      <c r="T73" s="582"/>
      <c r="U73" s="582"/>
      <c r="V73" s="582"/>
      <c r="W73" s="582"/>
      <c r="X73" s="582"/>
      <c r="Y73" s="583"/>
      <c r="Z73" s="584"/>
      <c r="AA73" s="159"/>
      <c r="AB73" s="159"/>
      <c r="AC73" s="388"/>
      <c r="AD73" s="389"/>
      <c r="AE73" s="390"/>
      <c r="AF73" s="385"/>
      <c r="AG73" s="392"/>
      <c r="AH73" s="393"/>
      <c r="AI73" s="395"/>
      <c r="AJ73" s="160">
        <f t="shared" si="75"/>
        <v>0</v>
      </c>
      <c r="AK73" s="160">
        <f t="shared" si="76"/>
        <v>0</v>
      </c>
      <c r="AL73" s="160">
        <f t="shared" si="77"/>
        <v>0</v>
      </c>
      <c r="AM73" s="160">
        <f t="shared" si="78"/>
        <v>0</v>
      </c>
      <c r="AN73" s="160">
        <f t="shared" si="79"/>
        <v>0</v>
      </c>
      <c r="AO73" s="160">
        <f t="shared" si="80"/>
        <v>0</v>
      </c>
      <c r="AP73" s="160">
        <f t="shared" si="81"/>
        <v>0</v>
      </c>
      <c r="AQ73" s="161">
        <f t="shared" si="354"/>
        <v>0</v>
      </c>
      <c r="AR73" s="162">
        <f t="shared" si="344"/>
        <v>0</v>
      </c>
      <c r="AS73" s="151"/>
      <c r="AT73" s="151"/>
      <c r="AU73" s="388"/>
      <c r="AV73" s="389"/>
      <c r="AW73" s="390"/>
      <c r="AX73" s="385"/>
      <c r="AY73" s="392"/>
      <c r="AZ73" s="393"/>
      <c r="BA73" s="395"/>
      <c r="BB73" s="160">
        <f t="shared" si="530"/>
        <v>0</v>
      </c>
      <c r="BC73" s="168">
        <f t="shared" si="531"/>
        <v>0</v>
      </c>
      <c r="BD73" s="168">
        <f t="shared" si="532"/>
        <v>0</v>
      </c>
      <c r="BE73" s="168">
        <f t="shared" si="533"/>
        <v>0</v>
      </c>
      <c r="BF73" s="168">
        <f t="shared" si="534"/>
        <v>0</v>
      </c>
      <c r="BG73" s="168">
        <v>1</v>
      </c>
      <c r="BH73" s="168">
        <f t="shared" si="535"/>
        <v>0</v>
      </c>
      <c r="BI73" s="161">
        <f t="shared" si="356"/>
        <v>0</v>
      </c>
      <c r="BJ73" s="162">
        <f t="shared" si="347"/>
        <v>0</v>
      </c>
      <c r="BK73" s="151"/>
      <c r="BL73" s="151"/>
      <c r="BM73" s="388"/>
      <c r="BN73" s="389"/>
      <c r="BO73" s="390"/>
      <c r="BP73" s="385"/>
      <c r="BQ73" s="392"/>
      <c r="BR73" s="393"/>
      <c r="BS73" s="395"/>
      <c r="BT73" s="160">
        <f t="shared" si="536"/>
        <v>0</v>
      </c>
      <c r="BU73" s="168">
        <f t="shared" si="537"/>
        <v>0</v>
      </c>
      <c r="BV73" s="168">
        <f t="shared" si="538"/>
        <v>0</v>
      </c>
      <c r="BW73" s="168">
        <f t="shared" si="539"/>
        <v>0</v>
      </c>
      <c r="BX73" s="168">
        <f t="shared" si="540"/>
        <v>0</v>
      </c>
      <c r="BY73" s="168">
        <v>1</v>
      </c>
      <c r="BZ73" s="168">
        <f t="shared" si="541"/>
        <v>0</v>
      </c>
      <c r="CA73" s="161">
        <f t="shared" si="358"/>
        <v>0</v>
      </c>
      <c r="CB73" s="162">
        <f t="shared" si="350"/>
        <v>0</v>
      </c>
      <c r="CC73" s="151"/>
      <c r="CD73" s="151"/>
      <c r="CE73" s="388"/>
      <c r="CF73" s="389"/>
      <c r="CG73" s="390"/>
      <c r="CH73" s="385"/>
      <c r="CI73" s="419"/>
      <c r="CJ73" s="393"/>
      <c r="CK73" s="431"/>
      <c r="CL73" s="269">
        <f>IFERROR(IF(EXACT(VLOOKUP(CE73,OFERTA_1,1,FALSE),CE73),1,0),0)</f>
        <v>0</v>
      </c>
      <c r="CM73" s="269">
        <f>IFERROR(IF(EXACT(VLOOKUP(CE73,OFERTA_1,2,FALSE),CF73),1,0),0)</f>
        <v>0</v>
      </c>
      <c r="CN73" s="269">
        <f>IFERROR(IF(EXACT(VLOOKUP(CE73,OFERTA_1,3,FALSE),CG73),1,0),0)</f>
        <v>0</v>
      </c>
      <c r="CO73" s="269">
        <f>IFERROR(IF(EXACT(VLOOKUP(CE73,OFERTA_1,4,FALSE),CH73),1,0),0)</f>
        <v>0</v>
      </c>
      <c r="CP73" s="168">
        <f t="shared" ref="CP73" si="631">IFERROR(IF(CJ73&lt;=0,0,1),0)</f>
        <v>0</v>
      </c>
      <c r="CQ73" s="160">
        <f t="shared" ref="CQ73" si="632">IFERROR(IF(CJ73&lt;=0,0,1),0)</f>
        <v>0</v>
      </c>
      <c r="CR73" s="168">
        <f>PRODUCT(CL73:CQ73)</f>
        <v>0</v>
      </c>
      <c r="CS73" s="161">
        <f t="shared" ref="CS73" si="633">ROUND(CJ73,0)</f>
        <v>0</v>
      </c>
      <c r="CT73" s="162">
        <f t="shared" ref="CT73" si="634">CJ73-CS73</f>
        <v>0</v>
      </c>
      <c r="CU73" s="151"/>
      <c r="CV73" s="151"/>
      <c r="CW73" s="388"/>
      <c r="CX73" s="389"/>
      <c r="CY73" s="390"/>
      <c r="CZ73" s="385"/>
      <c r="DA73" s="392"/>
      <c r="DB73" s="393"/>
      <c r="DC73" s="407"/>
      <c r="DD73" s="269">
        <f>IFERROR(IF(EXACT(VLOOKUP(CW73,OFERTA_1,1,FALSE),CW73),1,0),0)</f>
        <v>0</v>
      </c>
      <c r="DE73" s="269">
        <f>IFERROR(IF(EXACT(VLOOKUP(CW73,OFERTA_1,2,FALSE),CX73),1,0),0)</f>
        <v>0</v>
      </c>
      <c r="DF73" s="269">
        <f>IFERROR(IF(EXACT(VLOOKUP(CW73,OFERTA_1,3,FALSE),CY73),1,0),0)</f>
        <v>0</v>
      </c>
      <c r="DG73" s="269">
        <f>IFERROR(IF(EXACT(VLOOKUP(CW73,OFERTA_1,4,FALSE),CZ73),1,0),0)</f>
        <v>0</v>
      </c>
      <c r="DH73" s="168">
        <f t="shared" ref="DH73" si="635">IFERROR(IF(DB73&lt;=0,0,1),0)</f>
        <v>0</v>
      </c>
      <c r="DI73" s="160">
        <f t="shared" ref="DI73" si="636">IFERROR(IF(DB73&lt;=0,0,1),0)</f>
        <v>0</v>
      </c>
      <c r="DJ73" s="168">
        <f>PRODUCT(DD73:DI73)</f>
        <v>0</v>
      </c>
      <c r="DK73" s="161">
        <f t="shared" ref="DK73" si="637">ROUND(DB73,0)</f>
        <v>0</v>
      </c>
      <c r="DL73" s="162">
        <f t="shared" ref="DL73" si="638">DB73-DK73</f>
        <v>0</v>
      </c>
      <c r="DM73" s="151"/>
      <c r="DN73" s="151"/>
      <c r="DO73" s="388"/>
      <c r="DP73" s="389"/>
      <c r="DQ73" s="390"/>
      <c r="DR73" s="385"/>
      <c r="DS73" s="392"/>
      <c r="DT73" s="393"/>
      <c r="DU73" s="407"/>
      <c r="DV73" s="269">
        <f>IFERROR(IF(EXACT(VLOOKUP(DO73,OFERTA_1,1,FALSE),DO73),1,0),0)</f>
        <v>0</v>
      </c>
      <c r="DW73" s="269">
        <f>IFERROR(IF(EXACT(VLOOKUP(DO73,OFERTA_1,2,FALSE),DP73),1,0),0)</f>
        <v>0</v>
      </c>
      <c r="DX73" s="269">
        <f>IFERROR(IF(EXACT(VLOOKUP(DO73,OFERTA_1,3,FALSE),DQ73),1,0),0)</f>
        <v>0</v>
      </c>
      <c r="DY73" s="269">
        <f>IFERROR(IF(EXACT(VLOOKUP(DO73,OFERTA_1,4,FALSE),DR73),1,0),0)</f>
        <v>0</v>
      </c>
      <c r="DZ73" s="168">
        <f t="shared" ref="DZ73" si="639">IFERROR(IF(DT73&lt;=0,0,1),0)</f>
        <v>0</v>
      </c>
      <c r="EA73" s="160">
        <f t="shared" ref="EA73" si="640">IFERROR(IF(DT73&lt;=0,0,1),0)</f>
        <v>0</v>
      </c>
      <c r="EB73" s="168">
        <f>PRODUCT(DV73:EA73)</f>
        <v>0</v>
      </c>
      <c r="EC73" s="161">
        <f t="shared" ref="EC73" si="641">ROUND(DT73,0)</f>
        <v>0</v>
      </c>
      <c r="ED73" s="162">
        <f t="shared" ref="ED73" si="642">DT73-EC73</f>
        <v>0</v>
      </c>
      <c r="EE73" s="151"/>
      <c r="EF73" s="151"/>
      <c r="EG73" s="388"/>
      <c r="EH73" s="389"/>
      <c r="EI73" s="390"/>
      <c r="EJ73" s="385"/>
      <c r="EK73" s="392"/>
      <c r="EL73" s="393"/>
      <c r="EM73" s="407"/>
      <c r="EN73" s="269">
        <f>IFERROR(IF(EXACT(VLOOKUP(EG73,OFERTA_1,1,FALSE),EG73),1,0),0)</f>
        <v>0</v>
      </c>
      <c r="EO73" s="269">
        <f>IFERROR(IF(EXACT(VLOOKUP(EG73,OFERTA_1,2,FALSE),EH73),1,0),0)</f>
        <v>0</v>
      </c>
      <c r="EP73" s="269">
        <f>IFERROR(IF(EXACT(VLOOKUP(EG73,OFERTA_1,3,FALSE),EI73),1,0),0)</f>
        <v>0</v>
      </c>
      <c r="EQ73" s="269">
        <f>IFERROR(IF(EXACT(VLOOKUP(EG73,OFERTA_1,4,FALSE),EJ73),1,0),0)</f>
        <v>0</v>
      </c>
      <c r="ER73" s="168">
        <f t="shared" ref="ER73" si="643">IFERROR(IF(EL73&lt;=0,0,1),0)</f>
        <v>0</v>
      </c>
      <c r="ES73" s="160">
        <f t="shared" ref="ES73" si="644">IFERROR(IF(EL73&lt;=0,0,1),0)</f>
        <v>0</v>
      </c>
      <c r="ET73" s="168">
        <f>PRODUCT(EN73:ES73)</f>
        <v>0</v>
      </c>
      <c r="EU73" s="161">
        <f t="shared" ref="EU73" si="645">ROUND(EL73,0)</f>
        <v>0</v>
      </c>
      <c r="EV73" s="162">
        <f t="shared" ref="EV73" si="646">EL73-EU73</f>
        <v>0</v>
      </c>
      <c r="EW73" s="151"/>
      <c r="EX73" s="151"/>
      <c r="EY73" s="272"/>
      <c r="EZ73" s="276"/>
      <c r="FA73" s="278"/>
      <c r="FB73" s="274"/>
      <c r="FC73" s="275"/>
      <c r="FD73" s="280"/>
      <c r="FE73" s="263"/>
      <c r="FF73" s="269"/>
      <c r="FG73" s="168"/>
      <c r="FH73" s="168"/>
      <c r="FI73" s="168"/>
      <c r="FJ73" s="168"/>
      <c r="FK73" s="168"/>
      <c r="FL73" s="168"/>
      <c r="FM73" s="161"/>
      <c r="FN73" s="162"/>
      <c r="FO73" s="151"/>
      <c r="FP73" s="151"/>
      <c r="FQ73" s="346"/>
      <c r="FR73" s="281"/>
      <c r="FS73" s="278"/>
      <c r="FT73" s="286"/>
      <c r="FU73" s="287"/>
      <c r="FV73" s="288"/>
      <c r="FW73" s="288"/>
      <c r="FX73" s="269"/>
      <c r="FY73" s="168"/>
      <c r="FZ73" s="168"/>
      <c r="GA73" s="168"/>
      <c r="GB73" s="168"/>
      <c r="GC73" s="168"/>
      <c r="GD73" s="168"/>
      <c r="GE73" s="161"/>
      <c r="GF73" s="162"/>
      <c r="GG73" s="151"/>
      <c r="GH73" s="151"/>
      <c r="GI73" s="292"/>
      <c r="GJ73" s="300"/>
      <c r="GK73" s="295"/>
      <c r="GL73" s="296"/>
      <c r="GM73" s="297"/>
      <c r="GN73" s="298"/>
      <c r="GO73" s="298"/>
      <c r="GP73" s="269"/>
      <c r="GQ73" s="168"/>
      <c r="GR73" s="168"/>
      <c r="GS73" s="168"/>
      <c r="GT73" s="168"/>
      <c r="GU73" s="168"/>
      <c r="GV73" s="168"/>
      <c r="GW73" s="161"/>
      <c r="GX73" s="162"/>
    </row>
    <row r="74" spans="1:206" ht="16" hidden="1">
      <c r="A74" s="151">
        <v>65</v>
      </c>
      <c r="B74" s="382"/>
      <c r="C74" s="383"/>
      <c r="D74" s="384"/>
      <c r="E74" s="385"/>
      <c r="F74" s="386"/>
      <c r="G74" s="387"/>
      <c r="H74" s="387"/>
      <c r="I74" s="151"/>
      <c r="J74" s="151"/>
      <c r="K74" s="382"/>
      <c r="L74" s="383"/>
      <c r="M74" s="384"/>
      <c r="N74" s="385"/>
      <c r="O74" s="386"/>
      <c r="P74" s="387"/>
      <c r="Q74" s="387"/>
      <c r="R74" s="582"/>
      <c r="S74" s="582"/>
      <c r="T74" s="582"/>
      <c r="U74" s="582"/>
      <c r="V74" s="582"/>
      <c r="W74" s="582"/>
      <c r="X74" s="582"/>
      <c r="Y74" s="583"/>
      <c r="Z74" s="584"/>
      <c r="AA74" s="159"/>
      <c r="AB74" s="159"/>
      <c r="AC74" s="382"/>
      <c r="AD74" s="383"/>
      <c r="AE74" s="384"/>
      <c r="AF74" s="385"/>
      <c r="AG74" s="386"/>
      <c r="AH74" s="387"/>
      <c r="AI74" s="387"/>
      <c r="AJ74" s="160">
        <f t="shared" si="75"/>
        <v>0</v>
      </c>
      <c r="AK74" s="160">
        <f t="shared" si="76"/>
        <v>0</v>
      </c>
      <c r="AL74" s="160">
        <f t="shared" si="77"/>
        <v>0</v>
      </c>
      <c r="AM74" s="160">
        <f t="shared" si="78"/>
        <v>0</v>
      </c>
      <c r="AN74" s="160">
        <f t="shared" si="79"/>
        <v>0</v>
      </c>
      <c r="AO74" s="160">
        <f t="shared" si="80"/>
        <v>0</v>
      </c>
      <c r="AP74" s="160">
        <f t="shared" si="81"/>
        <v>0</v>
      </c>
      <c r="AQ74" s="161">
        <f t="shared" si="354"/>
        <v>0</v>
      </c>
      <c r="AR74" s="162">
        <f t="shared" si="344"/>
        <v>0</v>
      </c>
      <c r="AS74" s="151"/>
      <c r="AT74" s="151"/>
      <c r="AU74" s="382"/>
      <c r="AV74" s="383"/>
      <c r="AW74" s="384"/>
      <c r="AX74" s="385"/>
      <c r="AY74" s="386"/>
      <c r="AZ74" s="387"/>
      <c r="BA74" s="387"/>
      <c r="BB74" s="160">
        <f t="shared" si="530"/>
        <v>0</v>
      </c>
      <c r="BC74" s="168">
        <f t="shared" si="531"/>
        <v>0</v>
      </c>
      <c r="BD74" s="168">
        <f t="shared" si="532"/>
        <v>0</v>
      </c>
      <c r="BE74" s="168">
        <f t="shared" si="533"/>
        <v>0</v>
      </c>
      <c r="BF74" s="168">
        <f t="shared" si="534"/>
        <v>0</v>
      </c>
      <c r="BG74" s="168">
        <v>1</v>
      </c>
      <c r="BH74" s="168">
        <f t="shared" si="535"/>
        <v>0</v>
      </c>
      <c r="BI74" s="161">
        <f t="shared" si="356"/>
        <v>0</v>
      </c>
      <c r="BJ74" s="162">
        <f t="shared" si="347"/>
        <v>0</v>
      </c>
      <c r="BK74" s="151"/>
      <c r="BL74" s="151"/>
      <c r="BM74" s="382"/>
      <c r="BN74" s="383"/>
      <c r="BO74" s="384"/>
      <c r="BP74" s="385"/>
      <c r="BQ74" s="386"/>
      <c r="BR74" s="387"/>
      <c r="BS74" s="387"/>
      <c r="BT74" s="160">
        <f t="shared" si="536"/>
        <v>0</v>
      </c>
      <c r="BU74" s="168">
        <f t="shared" si="537"/>
        <v>0</v>
      </c>
      <c r="BV74" s="168">
        <f t="shared" si="538"/>
        <v>0</v>
      </c>
      <c r="BW74" s="168">
        <f t="shared" si="539"/>
        <v>0</v>
      </c>
      <c r="BX74" s="168">
        <f t="shared" si="540"/>
        <v>0</v>
      </c>
      <c r="BY74" s="168">
        <v>1</v>
      </c>
      <c r="BZ74" s="168">
        <f t="shared" si="541"/>
        <v>0</v>
      </c>
      <c r="CA74" s="161">
        <f t="shared" si="358"/>
        <v>0</v>
      </c>
      <c r="CB74" s="162">
        <f t="shared" si="350"/>
        <v>0</v>
      </c>
      <c r="CC74" s="151"/>
      <c r="CD74" s="151"/>
      <c r="CE74" s="416"/>
      <c r="CF74" s="417"/>
      <c r="CG74" s="384"/>
      <c r="CH74" s="385"/>
      <c r="CI74" s="386"/>
      <c r="CJ74" s="387"/>
      <c r="CK74" s="418"/>
      <c r="CL74" s="269">
        <f>IFERROR(IF(EXACT(VLOOKUP(CE74,OFERTA_1,1,FALSE),CE74),1,0),0)</f>
        <v>0</v>
      </c>
      <c r="CM74" s="269">
        <f>IFERROR(IF(EXACT(VLOOKUP(CE74,OFERTA_1,2,FALSE),CF74),1,0),0)</f>
        <v>0</v>
      </c>
      <c r="CN74" s="269">
        <f>IFERROR(IF(EXACT(VLOOKUP(CE74,OFERTA_1,3,FALSE),CG74),1,0),0)</f>
        <v>0</v>
      </c>
      <c r="CO74" s="269">
        <f>IFERROR(IF(EXACT(VLOOKUP(CE74,OFERTA_1,4,FALSE),CH74),1,0),0)</f>
        <v>0</v>
      </c>
      <c r="CP74" s="168"/>
      <c r="CQ74" s="160">
        <f>IFERROR(IF(CK74&lt;=0,0,1),0)</f>
        <v>0</v>
      </c>
      <c r="CR74" s="160">
        <f>PRODUCT(CL74:CO74)</f>
        <v>0</v>
      </c>
      <c r="CS74" s="161">
        <f>ROUND(CK74,0)</f>
        <v>0</v>
      </c>
      <c r="CT74" s="162">
        <f>CK74-CS74</f>
        <v>0</v>
      </c>
      <c r="CU74" s="151"/>
      <c r="CV74" s="151"/>
      <c r="CW74" s="382"/>
      <c r="CX74" s="383"/>
      <c r="CY74" s="384"/>
      <c r="CZ74" s="385"/>
      <c r="DA74" s="386"/>
      <c r="DB74" s="387"/>
      <c r="DC74" s="387"/>
      <c r="DD74" s="269">
        <f>IFERROR(IF(EXACT(VLOOKUP(CW74,OFERTA_1,1,FALSE),CW74),1,0),0)</f>
        <v>0</v>
      </c>
      <c r="DE74" s="269">
        <f>IFERROR(IF(EXACT(VLOOKUP(CW74,OFERTA_1,2,FALSE),CX74),1,0),0)</f>
        <v>0</v>
      </c>
      <c r="DF74" s="269">
        <f>IFERROR(IF(EXACT(VLOOKUP(CW74,OFERTA_1,3,FALSE),CY74),1,0),0)</f>
        <v>0</v>
      </c>
      <c r="DG74" s="269">
        <f>IFERROR(IF(EXACT(VLOOKUP(CW74,OFERTA_1,4,FALSE),CZ74),1,0),0)</f>
        <v>0</v>
      </c>
      <c r="DH74" s="168"/>
      <c r="DI74" s="160">
        <f>IFERROR(IF(DC74&lt;=0,0,1),0)</f>
        <v>0</v>
      </c>
      <c r="DJ74" s="160">
        <f>PRODUCT(DD74:DG74)</f>
        <v>0</v>
      </c>
      <c r="DK74" s="161">
        <f>ROUND(DC74,0)</f>
        <v>0</v>
      </c>
      <c r="DL74" s="162">
        <f>DC74-DK74</f>
        <v>0</v>
      </c>
      <c r="DM74" s="151"/>
      <c r="DN74" s="151"/>
      <c r="DO74" s="382"/>
      <c r="DP74" s="383"/>
      <c r="DQ74" s="384"/>
      <c r="DR74" s="385"/>
      <c r="DS74" s="386"/>
      <c r="DT74" s="387"/>
      <c r="DU74" s="387"/>
      <c r="DV74" s="269">
        <f>IFERROR(IF(EXACT(VLOOKUP(DO74,OFERTA_1,1,FALSE),DO74),1,0),0)</f>
        <v>0</v>
      </c>
      <c r="DW74" s="269">
        <f>IFERROR(IF(EXACT(VLOOKUP(DO74,OFERTA_1,2,FALSE),DP74),1,0),0)</f>
        <v>0</v>
      </c>
      <c r="DX74" s="269">
        <f>IFERROR(IF(EXACT(VLOOKUP(DO74,OFERTA_1,3,FALSE),DQ74),1,0),0)</f>
        <v>0</v>
      </c>
      <c r="DY74" s="269">
        <f>IFERROR(IF(EXACT(VLOOKUP(DO74,OFERTA_1,4,FALSE),DR74),1,0),0)</f>
        <v>0</v>
      </c>
      <c r="DZ74" s="168"/>
      <c r="EA74" s="160">
        <f>IFERROR(IF(DU74&lt;=0,0,1),0)</f>
        <v>0</v>
      </c>
      <c r="EB74" s="160">
        <f>PRODUCT(DV74:DY74)</f>
        <v>0</v>
      </c>
      <c r="EC74" s="161">
        <f>ROUND(DU74,0)</f>
        <v>0</v>
      </c>
      <c r="ED74" s="162">
        <f>DU74-EC74</f>
        <v>0</v>
      </c>
      <c r="EE74" s="151"/>
      <c r="EF74" s="151"/>
      <c r="EG74" s="382"/>
      <c r="EH74" s="383"/>
      <c r="EI74" s="384"/>
      <c r="EJ74" s="385"/>
      <c r="EK74" s="386"/>
      <c r="EL74" s="387"/>
      <c r="EM74" s="387"/>
      <c r="EN74" s="269">
        <f>IFERROR(IF(EXACT(VLOOKUP(EG74,OFERTA_1,1,FALSE),EG74),1,0),0)</f>
        <v>0</v>
      </c>
      <c r="EO74" s="269">
        <f>IFERROR(IF(EXACT(VLOOKUP(EG74,OFERTA_1,2,FALSE),EH74),1,0),0)</f>
        <v>0</v>
      </c>
      <c r="EP74" s="269">
        <f>IFERROR(IF(EXACT(VLOOKUP(EG74,OFERTA_1,3,FALSE),EI74),1,0),0)</f>
        <v>0</v>
      </c>
      <c r="EQ74" s="269">
        <f>IFERROR(IF(EXACT(VLOOKUP(EG74,OFERTA_1,4,FALSE),EJ74),1,0),0)</f>
        <v>0</v>
      </c>
      <c r="ER74" s="168"/>
      <c r="ES74" s="160">
        <f>IFERROR(IF(EM74&lt;=0,0,1),0)</f>
        <v>0</v>
      </c>
      <c r="ET74" s="160">
        <f>PRODUCT(EN74:EQ74)</f>
        <v>0</v>
      </c>
      <c r="EU74" s="161">
        <f>ROUND(EM74,0)</f>
        <v>0</v>
      </c>
      <c r="EV74" s="162">
        <f>EM74-EU74</f>
        <v>0</v>
      </c>
      <c r="EW74" s="151"/>
      <c r="EX74" s="151"/>
      <c r="EY74" s="272"/>
      <c r="EZ74" s="276"/>
      <c r="FA74" s="278"/>
      <c r="FB74" s="274"/>
      <c r="FC74" s="275"/>
      <c r="FD74" s="280"/>
      <c r="FE74" s="263"/>
      <c r="FF74" s="269"/>
      <c r="FG74" s="168"/>
      <c r="FH74" s="168"/>
      <c r="FI74" s="168"/>
      <c r="FJ74" s="168"/>
      <c r="FK74" s="168"/>
      <c r="FL74" s="168"/>
      <c r="FM74" s="161"/>
      <c r="FN74" s="162"/>
      <c r="FO74" s="151"/>
      <c r="FP74" s="151"/>
      <c r="FQ74" s="346"/>
      <c r="FR74" s="281"/>
      <c r="FS74" s="278"/>
      <c r="FT74" s="286"/>
      <c r="FU74" s="287"/>
      <c r="FV74" s="288"/>
      <c r="FW74" s="288"/>
      <c r="FX74" s="269"/>
      <c r="FY74" s="168"/>
      <c r="FZ74" s="168"/>
      <c r="GA74" s="168"/>
      <c r="GB74" s="168"/>
      <c r="GC74" s="168"/>
      <c r="GD74" s="168"/>
      <c r="GE74" s="161"/>
      <c r="GF74" s="162"/>
      <c r="GG74" s="151"/>
      <c r="GH74" s="151"/>
      <c r="GI74" s="292"/>
      <c r="GJ74" s="300"/>
      <c r="GK74" s="295"/>
      <c r="GL74" s="296"/>
      <c r="GM74" s="297"/>
      <c r="GN74" s="298"/>
      <c r="GO74" s="298"/>
      <c r="GP74" s="269"/>
      <c r="GQ74" s="168"/>
      <c r="GR74" s="168"/>
      <c r="GS74" s="168"/>
      <c r="GT74" s="168"/>
      <c r="GU74" s="168"/>
      <c r="GV74" s="168"/>
      <c r="GW74" s="161"/>
      <c r="GX74" s="162"/>
    </row>
    <row r="75" spans="1:206" ht="16" hidden="1">
      <c r="A75" s="151">
        <v>66</v>
      </c>
      <c r="B75" s="388"/>
      <c r="C75" s="389"/>
      <c r="D75" s="390"/>
      <c r="E75" s="385"/>
      <c r="F75" s="392"/>
      <c r="G75" s="393"/>
      <c r="H75" s="400"/>
      <c r="I75" s="151"/>
      <c r="J75" s="151"/>
      <c r="K75" s="388"/>
      <c r="L75" s="389"/>
      <c r="M75" s="390"/>
      <c r="N75" s="385"/>
      <c r="O75" s="392"/>
      <c r="P75" s="393"/>
      <c r="Q75" s="400"/>
      <c r="R75" s="582"/>
      <c r="S75" s="582"/>
      <c r="T75" s="582"/>
      <c r="U75" s="582"/>
      <c r="V75" s="582"/>
      <c r="W75" s="582"/>
      <c r="X75" s="582"/>
      <c r="Y75" s="583"/>
      <c r="Z75" s="584"/>
      <c r="AA75" s="159"/>
      <c r="AB75" s="159"/>
      <c r="AC75" s="388"/>
      <c r="AD75" s="389"/>
      <c r="AE75" s="390"/>
      <c r="AF75" s="385"/>
      <c r="AG75" s="392"/>
      <c r="AH75" s="393"/>
      <c r="AI75" s="400"/>
      <c r="AJ75" s="160">
        <f t="shared" si="75"/>
        <v>0</v>
      </c>
      <c r="AK75" s="160">
        <f t="shared" si="76"/>
        <v>0</v>
      </c>
      <c r="AL75" s="160">
        <f t="shared" si="77"/>
        <v>0</v>
      </c>
      <c r="AM75" s="160">
        <f t="shared" si="78"/>
        <v>0</v>
      </c>
      <c r="AN75" s="160">
        <f t="shared" si="79"/>
        <v>0</v>
      </c>
      <c r="AO75" s="160">
        <f t="shared" si="80"/>
        <v>0</v>
      </c>
      <c r="AP75" s="160">
        <f t="shared" si="81"/>
        <v>0</v>
      </c>
      <c r="AQ75" s="161">
        <f t="shared" si="354"/>
        <v>0</v>
      </c>
      <c r="AR75" s="162">
        <f t="shared" si="344"/>
        <v>0</v>
      </c>
      <c r="AS75" s="151"/>
      <c r="AT75" s="151"/>
      <c r="AU75" s="388"/>
      <c r="AV75" s="389"/>
      <c r="AW75" s="390"/>
      <c r="AX75" s="385"/>
      <c r="AY75" s="392"/>
      <c r="AZ75" s="393"/>
      <c r="BA75" s="400"/>
      <c r="BB75" s="160">
        <f t="shared" si="530"/>
        <v>0</v>
      </c>
      <c r="BC75" s="168">
        <f t="shared" si="531"/>
        <v>0</v>
      </c>
      <c r="BD75" s="168">
        <f t="shared" si="532"/>
        <v>0</v>
      </c>
      <c r="BE75" s="168">
        <f t="shared" si="533"/>
        <v>0</v>
      </c>
      <c r="BF75" s="168">
        <f t="shared" si="534"/>
        <v>0</v>
      </c>
      <c r="BG75" s="168">
        <v>1</v>
      </c>
      <c r="BH75" s="168">
        <f t="shared" si="535"/>
        <v>0</v>
      </c>
      <c r="BI75" s="161">
        <f t="shared" si="356"/>
        <v>0</v>
      </c>
      <c r="BJ75" s="162">
        <f t="shared" si="347"/>
        <v>0</v>
      </c>
      <c r="BK75" s="151"/>
      <c r="BL75" s="151"/>
      <c r="BM75" s="388"/>
      <c r="BN75" s="389"/>
      <c r="BO75" s="390"/>
      <c r="BP75" s="385"/>
      <c r="BQ75" s="392"/>
      <c r="BR75" s="393"/>
      <c r="BS75" s="400"/>
      <c r="BT75" s="160">
        <f t="shared" si="536"/>
        <v>0</v>
      </c>
      <c r="BU75" s="168">
        <f t="shared" si="537"/>
        <v>0</v>
      </c>
      <c r="BV75" s="168">
        <f t="shared" si="538"/>
        <v>0</v>
      </c>
      <c r="BW75" s="168">
        <f t="shared" si="539"/>
        <v>0</v>
      </c>
      <c r="BX75" s="168">
        <f t="shared" si="540"/>
        <v>0</v>
      </c>
      <c r="BY75" s="168">
        <v>1</v>
      </c>
      <c r="BZ75" s="168">
        <f t="shared" si="541"/>
        <v>0</v>
      </c>
      <c r="CA75" s="161">
        <f t="shared" si="358"/>
        <v>0</v>
      </c>
      <c r="CB75" s="162">
        <f t="shared" si="350"/>
        <v>0</v>
      </c>
      <c r="CC75" s="151"/>
      <c r="CD75" s="151"/>
      <c r="CE75" s="388"/>
      <c r="CF75" s="389"/>
      <c r="CG75" s="390"/>
      <c r="CH75" s="385"/>
      <c r="CI75" s="419"/>
      <c r="CJ75" s="393"/>
      <c r="CK75" s="427"/>
      <c r="CL75" s="269">
        <f>IFERROR(IF(EXACT(VLOOKUP(CE75,OFERTA_1,1,FALSE),CE75),1,0),0)</f>
        <v>0</v>
      </c>
      <c r="CM75" s="269">
        <f>IFERROR(IF(EXACT(VLOOKUP(CE75,OFERTA_1,2,FALSE),CF75),1,0),0)</f>
        <v>0</v>
      </c>
      <c r="CN75" s="269">
        <f>IFERROR(IF(EXACT(VLOOKUP(CE75,OFERTA_1,3,FALSE),CG75),1,0),0)</f>
        <v>0</v>
      </c>
      <c r="CO75" s="269">
        <f>IFERROR(IF(EXACT(VLOOKUP(CE75,OFERTA_1,4,FALSE),CH75),1,0),0)</f>
        <v>0</v>
      </c>
      <c r="CP75" s="168">
        <f t="shared" ref="CP75" si="647">IFERROR(IF(CJ75&lt;=0,0,1),0)</f>
        <v>0</v>
      </c>
      <c r="CQ75" s="160">
        <f t="shared" ref="CQ75" si="648">IFERROR(IF(CJ75&lt;=0,0,1),0)</f>
        <v>0</v>
      </c>
      <c r="CR75" s="168">
        <f t="shared" ref="CR75" si="649">PRODUCT(CL75:CQ75)</f>
        <v>0</v>
      </c>
      <c r="CS75" s="161">
        <f t="shared" ref="CS75" si="650">ROUND(CJ75,0)</f>
        <v>0</v>
      </c>
      <c r="CT75" s="162">
        <f t="shared" ref="CT75" si="651">CJ75-CS75</f>
        <v>0</v>
      </c>
      <c r="CU75" s="151"/>
      <c r="CV75" s="151"/>
      <c r="CW75" s="388"/>
      <c r="CX75" s="389"/>
      <c r="CY75" s="390"/>
      <c r="CZ75" s="385"/>
      <c r="DA75" s="392"/>
      <c r="DB75" s="393"/>
      <c r="DC75" s="400"/>
      <c r="DD75" s="269">
        <f>IFERROR(IF(EXACT(VLOOKUP(CW75,OFERTA_1,1,FALSE),CW75),1,0),0)</f>
        <v>0</v>
      </c>
      <c r="DE75" s="269">
        <f>IFERROR(IF(EXACT(VLOOKUP(CW75,OFERTA_1,2,FALSE),CX75),1,0),0)</f>
        <v>0</v>
      </c>
      <c r="DF75" s="269">
        <f>IFERROR(IF(EXACT(VLOOKUP(CW75,OFERTA_1,3,FALSE),CY75),1,0),0)</f>
        <v>0</v>
      </c>
      <c r="DG75" s="269">
        <f>IFERROR(IF(EXACT(VLOOKUP(CW75,OFERTA_1,4,FALSE),CZ75),1,0),0)</f>
        <v>0</v>
      </c>
      <c r="DH75" s="168">
        <f t="shared" ref="DH75" si="652">IFERROR(IF(DB75&lt;=0,0,1),0)</f>
        <v>0</v>
      </c>
      <c r="DI75" s="160">
        <f t="shared" ref="DI75" si="653">IFERROR(IF(DB75&lt;=0,0,1),0)</f>
        <v>0</v>
      </c>
      <c r="DJ75" s="168">
        <f t="shared" ref="DJ75" si="654">PRODUCT(DD75:DI75)</f>
        <v>0</v>
      </c>
      <c r="DK75" s="161">
        <f t="shared" ref="DK75" si="655">ROUND(DB75,0)</f>
        <v>0</v>
      </c>
      <c r="DL75" s="162">
        <f t="shared" ref="DL75" si="656">DB75-DK75</f>
        <v>0</v>
      </c>
      <c r="DM75" s="151"/>
      <c r="DN75" s="151"/>
      <c r="DO75" s="388"/>
      <c r="DP75" s="389"/>
      <c r="DQ75" s="390"/>
      <c r="DR75" s="385"/>
      <c r="DS75" s="392"/>
      <c r="DT75" s="393"/>
      <c r="DU75" s="400"/>
      <c r="DV75" s="269">
        <f>IFERROR(IF(EXACT(VLOOKUP(DO75,OFERTA_1,1,FALSE),DO75),1,0),0)</f>
        <v>0</v>
      </c>
      <c r="DW75" s="269">
        <f>IFERROR(IF(EXACT(VLOOKUP(DO75,OFERTA_1,2,FALSE),DP75),1,0),0)</f>
        <v>0</v>
      </c>
      <c r="DX75" s="269">
        <f>IFERROR(IF(EXACT(VLOOKUP(DO75,OFERTA_1,3,FALSE),DQ75),1,0),0)</f>
        <v>0</v>
      </c>
      <c r="DY75" s="269">
        <f>IFERROR(IF(EXACT(VLOOKUP(DO75,OFERTA_1,4,FALSE),DR75),1,0),0)</f>
        <v>0</v>
      </c>
      <c r="DZ75" s="168">
        <f t="shared" ref="DZ75" si="657">IFERROR(IF(DT75&lt;=0,0,1),0)</f>
        <v>0</v>
      </c>
      <c r="EA75" s="160">
        <f t="shared" ref="EA75" si="658">IFERROR(IF(DT75&lt;=0,0,1),0)</f>
        <v>0</v>
      </c>
      <c r="EB75" s="168">
        <f t="shared" ref="EB75" si="659">PRODUCT(DV75:EA75)</f>
        <v>0</v>
      </c>
      <c r="EC75" s="161">
        <f t="shared" ref="EC75" si="660">ROUND(DT75,0)</f>
        <v>0</v>
      </c>
      <c r="ED75" s="162">
        <f t="shared" ref="ED75" si="661">DT75-EC75</f>
        <v>0</v>
      </c>
      <c r="EE75" s="151"/>
      <c r="EF75" s="151"/>
      <c r="EG75" s="388"/>
      <c r="EH75" s="389"/>
      <c r="EI75" s="390"/>
      <c r="EJ75" s="385"/>
      <c r="EK75" s="392"/>
      <c r="EL75" s="393"/>
      <c r="EM75" s="400"/>
      <c r="EN75" s="269">
        <f>IFERROR(IF(EXACT(VLOOKUP(EG75,OFERTA_1,1,FALSE),EG75),1,0),0)</f>
        <v>0</v>
      </c>
      <c r="EO75" s="269">
        <f>IFERROR(IF(EXACT(VLOOKUP(EG75,OFERTA_1,2,FALSE),EH75),1,0),0)</f>
        <v>0</v>
      </c>
      <c r="EP75" s="269">
        <f>IFERROR(IF(EXACT(VLOOKUP(EG75,OFERTA_1,3,FALSE),EI75),1,0),0)</f>
        <v>0</v>
      </c>
      <c r="EQ75" s="269">
        <f>IFERROR(IF(EXACT(VLOOKUP(EG75,OFERTA_1,4,FALSE),EJ75),1,0),0)</f>
        <v>0</v>
      </c>
      <c r="ER75" s="168">
        <f t="shared" ref="ER75" si="662">IFERROR(IF(EL75&lt;=0,0,1),0)</f>
        <v>0</v>
      </c>
      <c r="ES75" s="160">
        <f t="shared" ref="ES75" si="663">IFERROR(IF(EL75&lt;=0,0,1),0)</f>
        <v>0</v>
      </c>
      <c r="ET75" s="168">
        <f t="shared" ref="ET75" si="664">PRODUCT(EN75:ES75)</f>
        <v>0</v>
      </c>
      <c r="EU75" s="161">
        <f t="shared" ref="EU75" si="665">ROUND(EL75,0)</f>
        <v>0</v>
      </c>
      <c r="EV75" s="162">
        <f t="shared" ref="EV75" si="666">EL75-EU75</f>
        <v>0</v>
      </c>
      <c r="EW75" s="151"/>
      <c r="EX75" s="151"/>
      <c r="EY75" s="272"/>
      <c r="EZ75" s="276"/>
      <c r="FA75" s="278"/>
      <c r="FB75" s="274"/>
      <c r="FC75" s="275"/>
      <c r="FD75" s="280"/>
      <c r="FE75" s="263"/>
      <c r="FF75" s="269"/>
      <c r="FG75" s="168"/>
      <c r="FH75" s="168"/>
      <c r="FI75" s="168"/>
      <c r="FJ75" s="168"/>
      <c r="FK75" s="168"/>
      <c r="FL75" s="168"/>
      <c r="FM75" s="161"/>
      <c r="FN75" s="162"/>
      <c r="FO75" s="151"/>
      <c r="FP75" s="151"/>
      <c r="FQ75" s="346"/>
      <c r="FR75" s="281"/>
      <c r="FS75" s="278"/>
      <c r="FT75" s="286"/>
      <c r="FU75" s="287"/>
      <c r="FV75" s="288"/>
      <c r="FW75" s="288"/>
      <c r="FX75" s="269"/>
      <c r="FY75" s="168"/>
      <c r="FZ75" s="168"/>
      <c r="GA75" s="168"/>
      <c r="GB75" s="168"/>
      <c r="GC75" s="168"/>
      <c r="GD75" s="168"/>
      <c r="GE75" s="161"/>
      <c r="GF75" s="162"/>
      <c r="GG75" s="151"/>
      <c r="GH75" s="151"/>
      <c r="GI75" s="292"/>
      <c r="GJ75" s="300"/>
      <c r="GK75" s="295"/>
      <c r="GL75" s="296"/>
      <c r="GM75" s="297"/>
      <c r="GN75" s="298"/>
      <c r="GO75" s="298"/>
      <c r="GP75" s="269"/>
      <c r="GQ75" s="168"/>
      <c r="GR75" s="168"/>
      <c r="GS75" s="168"/>
      <c r="GT75" s="168"/>
      <c r="GU75" s="168"/>
      <c r="GV75" s="168"/>
      <c r="GW75" s="161"/>
      <c r="GX75" s="162"/>
    </row>
    <row r="76" spans="1:206" ht="16" hidden="1">
      <c r="A76" s="151">
        <v>67</v>
      </c>
      <c r="B76" s="382"/>
      <c r="C76" s="383"/>
      <c r="D76" s="384"/>
      <c r="E76" s="396"/>
      <c r="F76" s="386"/>
      <c r="G76" s="387"/>
      <c r="H76" s="393"/>
      <c r="I76" s="151"/>
      <c r="J76" s="151"/>
      <c r="K76" s="382"/>
      <c r="L76" s="383"/>
      <c r="M76" s="384"/>
      <c r="N76" s="396"/>
      <c r="O76" s="386"/>
      <c r="P76" s="387"/>
      <c r="Q76" s="393"/>
      <c r="R76" s="582"/>
      <c r="S76" s="582"/>
      <c r="T76" s="582"/>
      <c r="U76" s="582"/>
      <c r="V76" s="582"/>
      <c r="W76" s="582"/>
      <c r="X76" s="582"/>
      <c r="Y76" s="583"/>
      <c r="Z76" s="584"/>
      <c r="AA76" s="159"/>
      <c r="AB76" s="159"/>
      <c r="AC76" s="382"/>
      <c r="AD76" s="383"/>
      <c r="AE76" s="384"/>
      <c r="AF76" s="396"/>
      <c r="AG76" s="386"/>
      <c r="AH76" s="387"/>
      <c r="AI76" s="393"/>
      <c r="AJ76" s="160">
        <f t="shared" si="75"/>
        <v>0</v>
      </c>
      <c r="AK76" s="160">
        <f t="shared" si="76"/>
        <v>0</v>
      </c>
      <c r="AL76" s="160">
        <f t="shared" si="77"/>
        <v>0</v>
      </c>
      <c r="AM76" s="160">
        <f t="shared" si="78"/>
        <v>0</v>
      </c>
      <c r="AN76" s="160">
        <f t="shared" si="79"/>
        <v>0</v>
      </c>
      <c r="AO76" s="160">
        <f t="shared" si="80"/>
        <v>0</v>
      </c>
      <c r="AP76" s="160">
        <f t="shared" si="81"/>
        <v>0</v>
      </c>
      <c r="AQ76" s="161">
        <f t="shared" si="354"/>
        <v>0</v>
      </c>
      <c r="AR76" s="162">
        <f t="shared" si="344"/>
        <v>0</v>
      </c>
      <c r="AS76" s="151"/>
      <c r="AT76" s="151"/>
      <c r="AU76" s="382"/>
      <c r="AV76" s="383"/>
      <c r="AW76" s="384"/>
      <c r="AX76" s="396"/>
      <c r="AY76" s="386"/>
      <c r="AZ76" s="387"/>
      <c r="BA76" s="393"/>
      <c r="BB76" s="160">
        <f t="shared" si="530"/>
        <v>0</v>
      </c>
      <c r="BC76" s="168">
        <f t="shared" si="531"/>
        <v>0</v>
      </c>
      <c r="BD76" s="168">
        <f t="shared" si="532"/>
        <v>0</v>
      </c>
      <c r="BE76" s="168">
        <f t="shared" si="533"/>
        <v>0</v>
      </c>
      <c r="BF76" s="168">
        <f t="shared" si="534"/>
        <v>0</v>
      </c>
      <c r="BG76" s="168">
        <v>1</v>
      </c>
      <c r="BH76" s="168">
        <f t="shared" si="535"/>
        <v>0</v>
      </c>
      <c r="BI76" s="161">
        <f t="shared" si="356"/>
        <v>0</v>
      </c>
      <c r="BJ76" s="162">
        <f t="shared" si="347"/>
        <v>0</v>
      </c>
      <c r="BK76" s="151"/>
      <c r="BL76" s="151"/>
      <c r="BM76" s="382"/>
      <c r="BN76" s="383"/>
      <c r="BO76" s="384"/>
      <c r="BP76" s="396"/>
      <c r="BQ76" s="386"/>
      <c r="BR76" s="387"/>
      <c r="BS76" s="393"/>
      <c r="BT76" s="160">
        <f t="shared" si="536"/>
        <v>0</v>
      </c>
      <c r="BU76" s="168">
        <f t="shared" si="537"/>
        <v>0</v>
      </c>
      <c r="BV76" s="168">
        <f t="shared" si="538"/>
        <v>0</v>
      </c>
      <c r="BW76" s="168">
        <f t="shared" si="539"/>
        <v>0</v>
      </c>
      <c r="BX76" s="168">
        <f t="shared" si="540"/>
        <v>0</v>
      </c>
      <c r="BY76" s="168">
        <v>1</v>
      </c>
      <c r="BZ76" s="168">
        <f t="shared" si="541"/>
        <v>0</v>
      </c>
      <c r="CA76" s="161">
        <f t="shared" si="358"/>
        <v>0</v>
      </c>
      <c r="CB76" s="162">
        <f t="shared" si="350"/>
        <v>0</v>
      </c>
      <c r="CC76" s="151"/>
      <c r="CD76" s="151"/>
      <c r="CE76" s="416"/>
      <c r="CF76" s="417"/>
      <c r="CG76" s="384"/>
      <c r="CH76" s="396"/>
      <c r="CI76" s="386"/>
      <c r="CJ76" s="387"/>
      <c r="CK76" s="425"/>
      <c r="CL76" s="269">
        <f>IFERROR(IF(EXACT(VLOOKUP(CE76,OFERTA_1,1,FALSE),CE76),1,0),0)</f>
        <v>0</v>
      </c>
      <c r="CM76" s="269">
        <f>IFERROR(IF(EXACT(VLOOKUP(CE76,OFERTA_1,2,FALSE),CF76),1,0),0)</f>
        <v>0</v>
      </c>
      <c r="CN76" s="269">
        <f>IFERROR(IF(EXACT(VLOOKUP(CE76,OFERTA_1,3,FALSE),CG76),1,0),0)</f>
        <v>0</v>
      </c>
      <c r="CO76" s="269">
        <f>IFERROR(IF(EXACT(VLOOKUP(CE76,OFERTA_1,4,FALSE),CH76),1,0),0)</f>
        <v>0</v>
      </c>
      <c r="CP76" s="168"/>
      <c r="CQ76" s="160">
        <f>IFERROR(IF(CK76&lt;=0,0,1),0)</f>
        <v>0</v>
      </c>
      <c r="CR76" s="160">
        <f>PRODUCT(CL76:CO76)</f>
        <v>0</v>
      </c>
      <c r="CS76" s="161">
        <f>ROUND(CK76,0)</f>
        <v>0</v>
      </c>
      <c r="CT76" s="162">
        <f>CK76-CS76</f>
        <v>0</v>
      </c>
      <c r="CU76" s="151"/>
      <c r="CV76" s="151"/>
      <c r="CW76" s="382"/>
      <c r="CX76" s="383"/>
      <c r="CY76" s="384"/>
      <c r="CZ76" s="396"/>
      <c r="DA76" s="386"/>
      <c r="DB76" s="387"/>
      <c r="DC76" s="393"/>
      <c r="DD76" s="269">
        <f>IFERROR(IF(EXACT(VLOOKUP(CW76,OFERTA_1,1,FALSE),CW76),1,0),0)</f>
        <v>0</v>
      </c>
      <c r="DE76" s="269">
        <f>IFERROR(IF(EXACT(VLOOKUP(CW76,OFERTA_1,2,FALSE),CX76),1,0),0)</f>
        <v>0</v>
      </c>
      <c r="DF76" s="269">
        <f>IFERROR(IF(EXACT(VLOOKUP(CW76,OFERTA_1,3,FALSE),CY76),1,0),0)</f>
        <v>0</v>
      </c>
      <c r="DG76" s="269">
        <f>IFERROR(IF(EXACT(VLOOKUP(CW76,OFERTA_1,4,FALSE),CZ76),1,0),0)</f>
        <v>0</v>
      </c>
      <c r="DH76" s="168"/>
      <c r="DI76" s="160">
        <f>IFERROR(IF(DC76&lt;=0,0,1),0)</f>
        <v>0</v>
      </c>
      <c r="DJ76" s="160">
        <f>PRODUCT(DD76:DG76)</f>
        <v>0</v>
      </c>
      <c r="DK76" s="161">
        <f>ROUND(DC76,0)</f>
        <v>0</v>
      </c>
      <c r="DL76" s="162">
        <f>DC76-DK76</f>
        <v>0</v>
      </c>
      <c r="DM76" s="151"/>
      <c r="DN76" s="151"/>
      <c r="DO76" s="382"/>
      <c r="DP76" s="383"/>
      <c r="DQ76" s="384"/>
      <c r="DR76" s="396"/>
      <c r="DS76" s="386"/>
      <c r="DT76" s="387"/>
      <c r="DU76" s="393"/>
      <c r="DV76" s="269">
        <f>IFERROR(IF(EXACT(VLOOKUP(DO76,OFERTA_1,1,FALSE),DO76),1,0),0)</f>
        <v>0</v>
      </c>
      <c r="DW76" s="269">
        <f>IFERROR(IF(EXACT(VLOOKUP(DO76,OFERTA_1,2,FALSE),DP76),1,0),0)</f>
        <v>0</v>
      </c>
      <c r="DX76" s="269">
        <f>IFERROR(IF(EXACT(VLOOKUP(DO76,OFERTA_1,3,FALSE),DQ76),1,0),0)</f>
        <v>0</v>
      </c>
      <c r="DY76" s="269">
        <f>IFERROR(IF(EXACT(VLOOKUP(DO76,OFERTA_1,4,FALSE),DR76),1,0),0)</f>
        <v>0</v>
      </c>
      <c r="DZ76" s="168"/>
      <c r="EA76" s="160">
        <f>IFERROR(IF(DU76&lt;=0,0,1),0)</f>
        <v>0</v>
      </c>
      <c r="EB76" s="160">
        <f>PRODUCT(DV76:DY76)</f>
        <v>0</v>
      </c>
      <c r="EC76" s="161">
        <f>ROUND(DU76,0)</f>
        <v>0</v>
      </c>
      <c r="ED76" s="162">
        <f>DU76-EC76</f>
        <v>0</v>
      </c>
      <c r="EE76" s="151"/>
      <c r="EF76" s="151"/>
      <c r="EG76" s="382"/>
      <c r="EH76" s="383"/>
      <c r="EI76" s="384"/>
      <c r="EJ76" s="396"/>
      <c r="EK76" s="386"/>
      <c r="EL76" s="387"/>
      <c r="EM76" s="393"/>
      <c r="EN76" s="269">
        <f>IFERROR(IF(EXACT(VLOOKUP(EG76,OFERTA_1,1,FALSE),EG76),1,0),0)</f>
        <v>0</v>
      </c>
      <c r="EO76" s="269">
        <f>IFERROR(IF(EXACT(VLOOKUP(EG76,OFERTA_1,2,FALSE),EH76),1,0),0)</f>
        <v>0</v>
      </c>
      <c r="EP76" s="269">
        <f>IFERROR(IF(EXACT(VLOOKUP(EG76,OFERTA_1,3,FALSE),EI76),1,0),0)</f>
        <v>0</v>
      </c>
      <c r="EQ76" s="269">
        <f>IFERROR(IF(EXACT(VLOOKUP(EG76,OFERTA_1,4,FALSE),EJ76),1,0),0)</f>
        <v>0</v>
      </c>
      <c r="ER76" s="168"/>
      <c r="ES76" s="160">
        <f>IFERROR(IF(EM76&lt;=0,0,1),0)</f>
        <v>0</v>
      </c>
      <c r="ET76" s="160">
        <f>PRODUCT(EN76:EQ76)</f>
        <v>0</v>
      </c>
      <c r="EU76" s="161">
        <f>ROUND(EM76,0)</f>
        <v>0</v>
      </c>
      <c r="EV76" s="162">
        <f>EM76-EU76</f>
        <v>0</v>
      </c>
      <c r="EW76" s="151"/>
      <c r="EX76" s="151"/>
      <c r="EY76" s="272"/>
      <c r="EZ76" s="276"/>
      <c r="FA76" s="278"/>
      <c r="FB76" s="274"/>
      <c r="FC76" s="275"/>
      <c r="FD76" s="280"/>
      <c r="FE76" s="263"/>
      <c r="FF76" s="269"/>
      <c r="FG76" s="168"/>
      <c r="FH76" s="168"/>
      <c r="FI76" s="168"/>
      <c r="FJ76" s="168"/>
      <c r="FK76" s="168"/>
      <c r="FL76" s="168"/>
      <c r="FM76" s="161"/>
      <c r="FN76" s="162"/>
      <c r="FO76" s="151"/>
      <c r="FP76" s="151"/>
      <c r="FQ76" s="346"/>
      <c r="FR76" s="281"/>
      <c r="FS76" s="278"/>
      <c r="FT76" s="286"/>
      <c r="FU76" s="287"/>
      <c r="FV76" s="288"/>
      <c r="FW76" s="288"/>
      <c r="FX76" s="269"/>
      <c r="FY76" s="168"/>
      <c r="FZ76" s="168"/>
      <c r="GA76" s="168"/>
      <c r="GB76" s="168"/>
      <c r="GC76" s="168"/>
      <c r="GD76" s="168"/>
      <c r="GE76" s="161"/>
      <c r="GF76" s="162"/>
      <c r="GG76" s="151"/>
      <c r="GH76" s="151"/>
      <c r="GI76" s="292"/>
      <c r="GJ76" s="300"/>
      <c r="GK76" s="295"/>
      <c r="GL76" s="296"/>
      <c r="GM76" s="297"/>
      <c r="GN76" s="298"/>
      <c r="GO76" s="298"/>
      <c r="GP76" s="269"/>
      <c r="GQ76" s="168"/>
      <c r="GR76" s="168"/>
      <c r="GS76" s="168"/>
      <c r="GT76" s="168"/>
      <c r="GU76" s="168"/>
      <c r="GV76" s="168"/>
      <c r="GW76" s="161"/>
      <c r="GX76" s="162"/>
    </row>
    <row r="77" spans="1:206" ht="16" hidden="1">
      <c r="A77" s="151">
        <v>68</v>
      </c>
      <c r="B77" s="388"/>
      <c r="C77" s="389"/>
      <c r="D77" s="390"/>
      <c r="E77" s="396"/>
      <c r="F77" s="392"/>
      <c r="G77" s="393"/>
      <c r="H77" s="402"/>
      <c r="I77" s="151"/>
      <c r="J77" s="151"/>
      <c r="K77" s="388"/>
      <c r="L77" s="389"/>
      <c r="M77" s="390"/>
      <c r="N77" s="396"/>
      <c r="O77" s="392"/>
      <c r="P77" s="393"/>
      <c r="Q77" s="402"/>
      <c r="R77" s="582"/>
      <c r="S77" s="582"/>
      <c r="T77" s="582"/>
      <c r="U77" s="582"/>
      <c r="V77" s="582"/>
      <c r="W77" s="582"/>
      <c r="X77" s="582"/>
      <c r="Y77" s="583"/>
      <c r="Z77" s="584"/>
      <c r="AA77" s="159"/>
      <c r="AB77" s="159"/>
      <c r="AC77" s="388"/>
      <c r="AD77" s="389"/>
      <c r="AE77" s="390"/>
      <c r="AF77" s="396"/>
      <c r="AG77" s="392"/>
      <c r="AH77" s="393"/>
      <c r="AI77" s="402"/>
      <c r="AJ77" s="160">
        <f t="shared" si="75"/>
        <v>0</v>
      </c>
      <c r="AK77" s="160">
        <f t="shared" si="76"/>
        <v>0</v>
      </c>
      <c r="AL77" s="160">
        <f t="shared" si="77"/>
        <v>0</v>
      </c>
      <c r="AM77" s="160">
        <f t="shared" si="78"/>
        <v>0</v>
      </c>
      <c r="AN77" s="160">
        <f t="shared" si="79"/>
        <v>0</v>
      </c>
      <c r="AO77" s="160">
        <f t="shared" si="80"/>
        <v>0</v>
      </c>
      <c r="AP77" s="160">
        <f t="shared" si="81"/>
        <v>0</v>
      </c>
      <c r="AQ77" s="161">
        <f t="shared" si="354"/>
        <v>0</v>
      </c>
      <c r="AR77" s="162">
        <f t="shared" si="344"/>
        <v>0</v>
      </c>
      <c r="AS77" s="151"/>
      <c r="AT77" s="151"/>
      <c r="AU77" s="388"/>
      <c r="AV77" s="389"/>
      <c r="AW77" s="390"/>
      <c r="AX77" s="396"/>
      <c r="AY77" s="392"/>
      <c r="AZ77" s="393"/>
      <c r="BA77" s="402"/>
      <c r="BB77" s="160">
        <f t="shared" si="530"/>
        <v>0</v>
      </c>
      <c r="BC77" s="168">
        <f t="shared" si="531"/>
        <v>0</v>
      </c>
      <c r="BD77" s="168">
        <f t="shared" si="532"/>
        <v>0</v>
      </c>
      <c r="BE77" s="168">
        <f t="shared" si="533"/>
        <v>0</v>
      </c>
      <c r="BF77" s="168">
        <f t="shared" si="534"/>
        <v>0</v>
      </c>
      <c r="BG77" s="168">
        <v>1</v>
      </c>
      <c r="BH77" s="168">
        <f t="shared" si="535"/>
        <v>0</v>
      </c>
      <c r="BI77" s="161">
        <f t="shared" si="356"/>
        <v>0</v>
      </c>
      <c r="BJ77" s="162">
        <f t="shared" si="347"/>
        <v>0</v>
      </c>
      <c r="BK77" s="151"/>
      <c r="BL77" s="151"/>
      <c r="BM77" s="388"/>
      <c r="BN77" s="389"/>
      <c r="BO77" s="390"/>
      <c r="BP77" s="396"/>
      <c r="BQ77" s="392"/>
      <c r="BR77" s="393"/>
      <c r="BS77" s="402"/>
      <c r="BT77" s="160">
        <f t="shared" si="536"/>
        <v>0</v>
      </c>
      <c r="BU77" s="168">
        <f t="shared" si="537"/>
        <v>0</v>
      </c>
      <c r="BV77" s="168">
        <f t="shared" si="538"/>
        <v>0</v>
      </c>
      <c r="BW77" s="168">
        <f t="shared" si="539"/>
        <v>0</v>
      </c>
      <c r="BX77" s="168">
        <f t="shared" si="540"/>
        <v>0</v>
      </c>
      <c r="BY77" s="168">
        <v>1</v>
      </c>
      <c r="BZ77" s="168">
        <f t="shared" si="541"/>
        <v>0</v>
      </c>
      <c r="CA77" s="161">
        <f t="shared" si="358"/>
        <v>0</v>
      </c>
      <c r="CB77" s="162">
        <f t="shared" si="350"/>
        <v>0</v>
      </c>
      <c r="CC77" s="151"/>
      <c r="CD77" s="151"/>
      <c r="CE77" s="388"/>
      <c r="CF77" s="389"/>
      <c r="CG77" s="390"/>
      <c r="CH77" s="396"/>
      <c r="CI77" s="392"/>
      <c r="CJ77" s="393"/>
      <c r="CK77" s="428"/>
      <c r="CL77" s="269">
        <f>IFERROR(IF(EXACT(VLOOKUP(CE77,OFERTA_1,1,FALSE),CE77),1,0),0)</f>
        <v>0</v>
      </c>
      <c r="CM77" s="269">
        <f>IFERROR(IF(EXACT(VLOOKUP(CE77,OFERTA_1,2,FALSE),CF77),1,0),0)</f>
        <v>0</v>
      </c>
      <c r="CN77" s="269">
        <f>IFERROR(IF(EXACT(VLOOKUP(CE77,OFERTA_1,3,FALSE),CG77),1,0),0)</f>
        <v>0</v>
      </c>
      <c r="CO77" s="269">
        <f>IFERROR(IF(EXACT(VLOOKUP(CE77,OFERTA_1,4,FALSE),CH77),1,0),0)</f>
        <v>0</v>
      </c>
      <c r="CP77" s="168">
        <f t="shared" ref="CP77:CP78" si="667">IFERROR(IF(CJ77&lt;=0,0,1),0)</f>
        <v>0</v>
      </c>
      <c r="CQ77" s="160">
        <f t="shared" ref="CQ77:CQ78" si="668">IFERROR(IF(CJ77&lt;=0,0,1),0)</f>
        <v>0</v>
      </c>
      <c r="CR77" s="168">
        <f t="shared" ref="CR77" si="669">PRODUCT(CL77:CQ77)</f>
        <v>0</v>
      </c>
      <c r="CS77" s="161">
        <f t="shared" ref="CS77" si="670">ROUND(CJ77,0)</f>
        <v>0</v>
      </c>
      <c r="CT77" s="162">
        <f t="shared" ref="CT77" si="671">CJ77-CS77</f>
        <v>0</v>
      </c>
      <c r="CU77" s="151"/>
      <c r="CV77" s="151"/>
      <c r="CW77" s="388"/>
      <c r="CX77" s="389"/>
      <c r="CY77" s="390"/>
      <c r="CZ77" s="396"/>
      <c r="DA77" s="392"/>
      <c r="DB77" s="393"/>
      <c r="DC77" s="410"/>
      <c r="DD77" s="269">
        <f>IFERROR(IF(EXACT(VLOOKUP(CW77,OFERTA_1,1,FALSE),CW77),1,0),0)</f>
        <v>0</v>
      </c>
      <c r="DE77" s="269">
        <f>IFERROR(IF(EXACT(VLOOKUP(CW77,OFERTA_1,2,FALSE),CX77),1,0),0)</f>
        <v>0</v>
      </c>
      <c r="DF77" s="269">
        <f>IFERROR(IF(EXACT(VLOOKUP(CW77,OFERTA_1,3,FALSE),CY77),1,0),0)</f>
        <v>0</v>
      </c>
      <c r="DG77" s="269">
        <f>IFERROR(IF(EXACT(VLOOKUP(CW77,OFERTA_1,4,FALSE),CZ77),1,0),0)</f>
        <v>0</v>
      </c>
      <c r="DH77" s="168">
        <f t="shared" ref="DH77:DH78" si="672">IFERROR(IF(DB77&lt;=0,0,1),0)</f>
        <v>0</v>
      </c>
      <c r="DI77" s="160">
        <f t="shared" ref="DI77:DI78" si="673">IFERROR(IF(DB77&lt;=0,0,1),0)</f>
        <v>0</v>
      </c>
      <c r="DJ77" s="168">
        <f t="shared" ref="DJ77" si="674">PRODUCT(DD77:DI77)</f>
        <v>0</v>
      </c>
      <c r="DK77" s="161">
        <f t="shared" ref="DK77" si="675">ROUND(DB77,0)</f>
        <v>0</v>
      </c>
      <c r="DL77" s="162">
        <f t="shared" ref="DL77" si="676">DB77-DK77</f>
        <v>0</v>
      </c>
      <c r="DM77" s="151"/>
      <c r="DN77" s="151"/>
      <c r="DO77" s="388"/>
      <c r="DP77" s="389"/>
      <c r="DQ77" s="390"/>
      <c r="DR77" s="396"/>
      <c r="DS77" s="392"/>
      <c r="DT77" s="393"/>
      <c r="DU77" s="410"/>
      <c r="DV77" s="269">
        <f>IFERROR(IF(EXACT(VLOOKUP(DO77,OFERTA_1,1,FALSE),DO77),1,0),0)</f>
        <v>0</v>
      </c>
      <c r="DW77" s="269">
        <f>IFERROR(IF(EXACT(VLOOKUP(DO77,OFERTA_1,2,FALSE),DP77),1,0),0)</f>
        <v>0</v>
      </c>
      <c r="DX77" s="269">
        <f>IFERROR(IF(EXACT(VLOOKUP(DO77,OFERTA_1,3,FALSE),DQ77),1,0),0)</f>
        <v>0</v>
      </c>
      <c r="DY77" s="269">
        <f>IFERROR(IF(EXACT(VLOOKUP(DO77,OFERTA_1,4,FALSE),DR77),1,0),0)</f>
        <v>0</v>
      </c>
      <c r="DZ77" s="168">
        <f t="shared" ref="DZ77:DZ78" si="677">IFERROR(IF(DT77&lt;=0,0,1),0)</f>
        <v>0</v>
      </c>
      <c r="EA77" s="160">
        <f t="shared" ref="EA77:EA78" si="678">IFERROR(IF(DT77&lt;=0,0,1),0)</f>
        <v>0</v>
      </c>
      <c r="EB77" s="168">
        <f t="shared" ref="EB77" si="679">PRODUCT(DV77:EA77)</f>
        <v>0</v>
      </c>
      <c r="EC77" s="161">
        <f t="shared" ref="EC77" si="680">ROUND(DT77,0)</f>
        <v>0</v>
      </c>
      <c r="ED77" s="162">
        <f t="shared" ref="ED77" si="681">DT77-EC77</f>
        <v>0</v>
      </c>
      <c r="EE77" s="151"/>
      <c r="EF77" s="151"/>
      <c r="EG77" s="388"/>
      <c r="EH77" s="389"/>
      <c r="EI77" s="390"/>
      <c r="EJ77" s="396"/>
      <c r="EK77" s="392"/>
      <c r="EL77" s="393"/>
      <c r="EM77" s="410"/>
      <c r="EN77" s="269">
        <f>IFERROR(IF(EXACT(VLOOKUP(EG77,OFERTA_1,1,FALSE),EG77),1,0),0)</f>
        <v>0</v>
      </c>
      <c r="EO77" s="269">
        <f>IFERROR(IF(EXACT(VLOOKUP(EG77,OFERTA_1,2,FALSE),EH77),1,0),0)</f>
        <v>0</v>
      </c>
      <c r="EP77" s="269">
        <f>IFERROR(IF(EXACT(VLOOKUP(EG77,OFERTA_1,3,FALSE),EI77),1,0),0)</f>
        <v>0</v>
      </c>
      <c r="EQ77" s="269">
        <f>IFERROR(IF(EXACT(VLOOKUP(EG77,OFERTA_1,4,FALSE),EJ77),1,0),0)</f>
        <v>0</v>
      </c>
      <c r="ER77" s="168">
        <f t="shared" ref="ER77:ER78" si="682">IFERROR(IF(EL77&lt;=0,0,1),0)</f>
        <v>0</v>
      </c>
      <c r="ES77" s="160">
        <f t="shared" ref="ES77:ES78" si="683">IFERROR(IF(EL77&lt;=0,0,1),0)</f>
        <v>0</v>
      </c>
      <c r="ET77" s="168">
        <f t="shared" ref="ET77" si="684">PRODUCT(EN77:ES77)</f>
        <v>0</v>
      </c>
      <c r="EU77" s="161">
        <f t="shared" ref="EU77" si="685">ROUND(EL77,0)</f>
        <v>0</v>
      </c>
      <c r="EV77" s="162">
        <f t="shared" ref="EV77" si="686">EL77-EU77</f>
        <v>0</v>
      </c>
      <c r="EW77" s="151"/>
      <c r="EX77" s="151"/>
      <c r="EY77" s="272"/>
      <c r="EZ77" s="276"/>
      <c r="FA77" s="278"/>
      <c r="FB77" s="274"/>
      <c r="FC77" s="275"/>
      <c r="FD77" s="280"/>
      <c r="FE77" s="263"/>
      <c r="FF77" s="269"/>
      <c r="FG77" s="168"/>
      <c r="FH77" s="168"/>
      <c r="FI77" s="168"/>
      <c r="FJ77" s="168"/>
      <c r="FK77" s="168"/>
      <c r="FL77" s="168"/>
      <c r="FM77" s="161"/>
      <c r="FN77" s="162"/>
      <c r="FO77" s="151"/>
      <c r="FP77" s="151"/>
      <c r="FQ77" s="346"/>
      <c r="FR77" s="281"/>
      <c r="FS77" s="278"/>
      <c r="FT77" s="286"/>
      <c r="FU77" s="287"/>
      <c r="FV77" s="288"/>
      <c r="FW77" s="288"/>
      <c r="FX77" s="269"/>
      <c r="FY77" s="168"/>
      <c r="FZ77" s="168"/>
      <c r="GA77" s="168"/>
      <c r="GB77" s="168"/>
      <c r="GC77" s="168"/>
      <c r="GD77" s="168"/>
      <c r="GE77" s="161"/>
      <c r="GF77" s="162"/>
      <c r="GG77" s="151"/>
      <c r="GH77" s="151"/>
      <c r="GI77" s="292"/>
      <c r="GJ77" s="300"/>
      <c r="GK77" s="295"/>
      <c r="GL77" s="296"/>
      <c r="GM77" s="297"/>
      <c r="GN77" s="298"/>
      <c r="GO77" s="298"/>
      <c r="GP77" s="269"/>
      <c r="GQ77" s="168"/>
      <c r="GR77" s="168"/>
      <c r="GS77" s="168"/>
      <c r="GT77" s="168"/>
      <c r="GU77" s="168"/>
      <c r="GV77" s="168"/>
      <c r="GW77" s="161"/>
      <c r="GX77" s="162"/>
    </row>
    <row r="78" spans="1:206" ht="16" hidden="1">
      <c r="A78" s="151">
        <v>69</v>
      </c>
      <c r="B78" s="379"/>
      <c r="C78" s="308"/>
      <c r="D78" s="379"/>
      <c r="E78" s="380"/>
      <c r="F78" s="381"/>
      <c r="G78" s="397"/>
      <c r="H78" s="402"/>
      <c r="I78" s="151"/>
      <c r="J78" s="151"/>
      <c r="K78" s="379"/>
      <c r="L78" s="308"/>
      <c r="M78" s="379"/>
      <c r="N78" s="380"/>
      <c r="O78" s="381"/>
      <c r="P78" s="397"/>
      <c r="Q78" s="402"/>
      <c r="R78" s="582"/>
      <c r="S78" s="582"/>
      <c r="T78" s="582"/>
      <c r="U78" s="582"/>
      <c r="V78" s="582"/>
      <c r="W78" s="582"/>
      <c r="X78" s="582"/>
      <c r="Y78" s="583"/>
      <c r="Z78" s="584"/>
      <c r="AA78" s="159"/>
      <c r="AB78" s="159"/>
      <c r="AC78" s="379"/>
      <c r="AD78" s="308"/>
      <c r="AE78" s="379"/>
      <c r="AF78" s="380"/>
      <c r="AG78" s="381"/>
      <c r="AH78" s="397"/>
      <c r="AI78" s="402"/>
      <c r="AJ78" s="160">
        <f t="shared" si="75"/>
        <v>0</v>
      </c>
      <c r="AK78" s="160">
        <f t="shared" si="76"/>
        <v>0</v>
      </c>
      <c r="AL78" s="160">
        <f t="shared" si="77"/>
        <v>0</v>
      </c>
      <c r="AM78" s="160">
        <f t="shared" si="78"/>
        <v>0</v>
      </c>
      <c r="AN78" s="160">
        <f t="shared" si="79"/>
        <v>0</v>
      </c>
      <c r="AO78" s="160">
        <f t="shared" si="80"/>
        <v>0</v>
      </c>
      <c r="AP78" s="160">
        <f t="shared" si="81"/>
        <v>0</v>
      </c>
      <c r="AQ78" s="161">
        <f t="shared" si="354"/>
        <v>0</v>
      </c>
      <c r="AR78" s="162">
        <f t="shared" si="344"/>
        <v>0</v>
      </c>
      <c r="AS78" s="151"/>
      <c r="AT78" s="151"/>
      <c r="AU78" s="379"/>
      <c r="AV78" s="308"/>
      <c r="AW78" s="379"/>
      <c r="AX78" s="380"/>
      <c r="AY78" s="381"/>
      <c r="AZ78" s="397"/>
      <c r="BA78" s="402"/>
      <c r="BB78" s="160">
        <f t="shared" si="530"/>
        <v>0</v>
      </c>
      <c r="BC78" s="168">
        <f t="shared" si="531"/>
        <v>0</v>
      </c>
      <c r="BD78" s="168">
        <f t="shared" si="532"/>
        <v>0</v>
      </c>
      <c r="BE78" s="168">
        <f t="shared" si="533"/>
        <v>0</v>
      </c>
      <c r="BF78" s="168">
        <f t="shared" si="534"/>
        <v>0</v>
      </c>
      <c r="BG78" s="168">
        <v>1</v>
      </c>
      <c r="BH78" s="168">
        <f t="shared" si="535"/>
        <v>0</v>
      </c>
      <c r="BI78" s="161">
        <f t="shared" si="356"/>
        <v>0</v>
      </c>
      <c r="BJ78" s="162">
        <f t="shared" si="347"/>
        <v>0</v>
      </c>
      <c r="BK78" s="151"/>
      <c r="BL78" s="151"/>
      <c r="BM78" s="379"/>
      <c r="BN78" s="308"/>
      <c r="BO78" s="379"/>
      <c r="BP78" s="380"/>
      <c r="BQ78" s="381"/>
      <c r="BR78" s="397"/>
      <c r="BS78" s="402"/>
      <c r="BT78" s="160">
        <f t="shared" si="536"/>
        <v>0</v>
      </c>
      <c r="BU78" s="168">
        <f t="shared" si="537"/>
        <v>0</v>
      </c>
      <c r="BV78" s="168">
        <f t="shared" si="538"/>
        <v>0</v>
      </c>
      <c r="BW78" s="168">
        <f t="shared" si="539"/>
        <v>0</v>
      </c>
      <c r="BX78" s="168">
        <f t="shared" si="540"/>
        <v>0</v>
      </c>
      <c r="BY78" s="168">
        <v>1</v>
      </c>
      <c r="BZ78" s="168">
        <f t="shared" si="541"/>
        <v>0</v>
      </c>
      <c r="CA78" s="161">
        <f t="shared" si="358"/>
        <v>0</v>
      </c>
      <c r="CB78" s="162">
        <f t="shared" si="350"/>
        <v>0</v>
      </c>
      <c r="CC78" s="151"/>
      <c r="CD78" s="151"/>
      <c r="CE78" s="306"/>
      <c r="CF78" s="305"/>
      <c r="CG78" s="306"/>
      <c r="CH78" s="414"/>
      <c r="CI78" s="415"/>
      <c r="CJ78" s="423"/>
      <c r="CK78" s="428"/>
      <c r="CL78" s="269"/>
      <c r="CM78" s="269"/>
      <c r="CN78" s="269"/>
      <c r="CO78" s="269"/>
      <c r="CP78" s="168">
        <f t="shared" si="667"/>
        <v>0</v>
      </c>
      <c r="CQ78" s="160">
        <f t="shared" si="668"/>
        <v>0</v>
      </c>
      <c r="CR78" s="160">
        <f>PRODUCT(CP78:CQ78)</f>
        <v>0</v>
      </c>
      <c r="CS78" s="161">
        <f>ROUND(CJ78,0)</f>
        <v>0</v>
      </c>
      <c r="CT78" s="162">
        <f>CJ78-CS78</f>
        <v>0</v>
      </c>
      <c r="CU78" s="151"/>
      <c r="CV78" s="151"/>
      <c r="CW78" s="379"/>
      <c r="CX78" s="308"/>
      <c r="CY78" s="379"/>
      <c r="CZ78" s="380"/>
      <c r="DA78" s="381"/>
      <c r="DB78" s="397"/>
      <c r="DC78" s="410"/>
      <c r="DD78" s="269"/>
      <c r="DE78" s="269"/>
      <c r="DF78" s="269"/>
      <c r="DG78" s="269"/>
      <c r="DH78" s="168">
        <f t="shared" si="672"/>
        <v>0</v>
      </c>
      <c r="DI78" s="160">
        <f t="shared" si="673"/>
        <v>0</v>
      </c>
      <c r="DJ78" s="160">
        <f>PRODUCT(DH78:DI78)</f>
        <v>0</v>
      </c>
      <c r="DK78" s="161">
        <f>ROUND(DB78,0)</f>
        <v>0</v>
      </c>
      <c r="DL78" s="162">
        <f>DB78-DK78</f>
        <v>0</v>
      </c>
      <c r="DM78" s="151"/>
      <c r="DN78" s="151"/>
      <c r="DO78" s="379"/>
      <c r="DP78" s="308"/>
      <c r="DQ78" s="379"/>
      <c r="DR78" s="380"/>
      <c r="DS78" s="381"/>
      <c r="DT78" s="397"/>
      <c r="DU78" s="410"/>
      <c r="DV78" s="269"/>
      <c r="DW78" s="269"/>
      <c r="DX78" s="269"/>
      <c r="DY78" s="269"/>
      <c r="DZ78" s="168">
        <f t="shared" si="677"/>
        <v>0</v>
      </c>
      <c r="EA78" s="160">
        <f t="shared" si="678"/>
        <v>0</v>
      </c>
      <c r="EB78" s="160">
        <f>PRODUCT(DZ78:EA78)</f>
        <v>0</v>
      </c>
      <c r="EC78" s="161">
        <f>ROUND(DT78,0)</f>
        <v>0</v>
      </c>
      <c r="ED78" s="162">
        <f>DT78-EC78</f>
        <v>0</v>
      </c>
      <c r="EE78" s="151"/>
      <c r="EF78" s="151"/>
      <c r="EG78" s="379"/>
      <c r="EH78" s="308"/>
      <c r="EI78" s="379"/>
      <c r="EJ78" s="380"/>
      <c r="EK78" s="381"/>
      <c r="EL78" s="397"/>
      <c r="EM78" s="410"/>
      <c r="EN78" s="269"/>
      <c r="EO78" s="269"/>
      <c r="EP78" s="269"/>
      <c r="EQ78" s="269"/>
      <c r="ER78" s="168">
        <f t="shared" si="682"/>
        <v>0</v>
      </c>
      <c r="ES78" s="160">
        <f t="shared" si="683"/>
        <v>0</v>
      </c>
      <c r="ET78" s="160">
        <f>PRODUCT(ER78:ES78)</f>
        <v>0</v>
      </c>
      <c r="EU78" s="161">
        <f>ROUND(EL78,0)</f>
        <v>0</v>
      </c>
      <c r="EV78" s="162">
        <f>EL78-EU78</f>
        <v>0</v>
      </c>
      <c r="EW78" s="151"/>
      <c r="EX78" s="151"/>
      <c r="EY78" s="272"/>
      <c r="EZ78" s="276"/>
      <c r="FA78" s="278"/>
      <c r="FB78" s="274"/>
      <c r="FC78" s="275"/>
      <c r="FD78" s="280"/>
      <c r="FE78" s="263"/>
      <c r="FF78" s="269"/>
      <c r="FG78" s="168"/>
      <c r="FH78" s="168"/>
      <c r="FI78" s="168"/>
      <c r="FJ78" s="168"/>
      <c r="FK78" s="168"/>
      <c r="FL78" s="168"/>
      <c r="FM78" s="161"/>
      <c r="FN78" s="162"/>
      <c r="FO78" s="151"/>
      <c r="FP78" s="151"/>
      <c r="FQ78" s="346"/>
      <c r="FR78" s="281"/>
      <c r="FS78" s="278"/>
      <c r="FT78" s="286"/>
      <c r="FU78" s="287"/>
      <c r="FV78" s="288"/>
      <c r="FW78" s="288"/>
      <c r="FX78" s="269"/>
      <c r="FY78" s="168"/>
      <c r="FZ78" s="168"/>
      <c r="GA78" s="168"/>
      <c r="GB78" s="168"/>
      <c r="GC78" s="168"/>
      <c r="GD78" s="168"/>
      <c r="GE78" s="161"/>
      <c r="GF78" s="162"/>
      <c r="GG78" s="151"/>
      <c r="GH78" s="151"/>
      <c r="GI78" s="292"/>
      <c r="GJ78" s="300"/>
      <c r="GK78" s="295"/>
      <c r="GL78" s="296"/>
      <c r="GM78" s="297"/>
      <c r="GN78" s="298"/>
      <c r="GO78" s="298"/>
      <c r="GP78" s="269"/>
      <c r="GQ78" s="168"/>
      <c r="GR78" s="168"/>
      <c r="GS78" s="168"/>
      <c r="GT78" s="168"/>
      <c r="GU78" s="168"/>
      <c r="GV78" s="168"/>
      <c r="GW78" s="161"/>
      <c r="GX78" s="162"/>
    </row>
    <row r="79" spans="1:206" ht="16" hidden="1">
      <c r="A79" s="151">
        <v>70</v>
      </c>
      <c r="B79" s="379"/>
      <c r="C79" s="308"/>
      <c r="D79" s="379"/>
      <c r="E79" s="380"/>
      <c r="F79" s="381"/>
      <c r="G79" s="381"/>
      <c r="H79" s="381"/>
      <c r="I79" s="151"/>
      <c r="J79" s="151"/>
      <c r="K79" s="379"/>
      <c r="L79" s="308"/>
      <c r="M79" s="379"/>
      <c r="N79" s="380"/>
      <c r="O79" s="381"/>
      <c r="P79" s="381"/>
      <c r="Q79" s="381"/>
      <c r="R79" s="582"/>
      <c r="S79" s="582"/>
      <c r="T79" s="582"/>
      <c r="U79" s="582"/>
      <c r="V79" s="582"/>
      <c r="W79" s="582"/>
      <c r="X79" s="582"/>
      <c r="Y79" s="583"/>
      <c r="Z79" s="584"/>
      <c r="AA79" s="159"/>
      <c r="AB79" s="159"/>
      <c r="AC79" s="379"/>
      <c r="AD79" s="308"/>
      <c r="AE79" s="379"/>
      <c r="AF79" s="380"/>
      <c r="AG79" s="381"/>
      <c r="AH79" s="381"/>
      <c r="AI79" s="381"/>
      <c r="AJ79" s="160">
        <f t="shared" ref="AJ79:AJ120" si="687">IFERROR(IF(EXACT(VLOOKUP(AC79,OFERTA_1,1,FALSE),AC79),1,0),0)</f>
        <v>0</v>
      </c>
      <c r="AK79" s="160">
        <f t="shared" ref="AK79:AK120" si="688">IFERROR(IF(EXACT(VLOOKUP(AC79,OFERTA_1,2,FALSE),AD79),1,0),0)</f>
        <v>0</v>
      </c>
      <c r="AL79" s="160">
        <f t="shared" ref="AL79:AL120" si="689">IFERROR(IF(EXACT(VLOOKUP(AC79,OFERTA_1,3,FALSE),AE79),1,0),0)</f>
        <v>0</v>
      </c>
      <c r="AM79" s="160">
        <f t="shared" ref="AM79:AM120" si="690">IFERROR(IF(EXACT(VLOOKUP(AC79,OFERTA_1,4,FALSE),AF79),1,0),0)</f>
        <v>0</v>
      </c>
      <c r="AN79" s="160">
        <f t="shared" ref="AN79:AN120" si="691">IFERROR(IF(AG79&lt;=0,0,1),0)</f>
        <v>0</v>
      </c>
      <c r="AO79" s="160">
        <f t="shared" ref="AO79:AO120" si="692">IFERROR(IF(AH79&lt;=0,0,1),0)</f>
        <v>0</v>
      </c>
      <c r="AP79" s="160">
        <f t="shared" ref="AP79:AP120" si="693">PRODUCT(AJ79:AO79)</f>
        <v>0</v>
      </c>
      <c r="AQ79" s="161">
        <f t="shared" si="354"/>
        <v>0</v>
      </c>
      <c r="AR79" s="162">
        <f t="shared" si="344"/>
        <v>0</v>
      </c>
      <c r="AS79" s="151"/>
      <c r="AT79" s="151"/>
      <c r="AU79" s="379"/>
      <c r="AV79" s="308"/>
      <c r="AW79" s="379"/>
      <c r="AX79" s="380"/>
      <c r="AY79" s="381"/>
      <c r="AZ79" s="381"/>
      <c r="BA79" s="381"/>
      <c r="BB79" s="160"/>
      <c r="BC79" s="168"/>
      <c r="BD79" s="168"/>
      <c r="BE79" s="168"/>
      <c r="BF79" s="168"/>
      <c r="BG79" s="168"/>
      <c r="BH79" s="168"/>
      <c r="BI79" s="161">
        <f t="shared" si="356"/>
        <v>0</v>
      </c>
      <c r="BJ79" s="162">
        <f t="shared" si="347"/>
        <v>0</v>
      </c>
      <c r="BK79" s="151"/>
      <c r="BL79" s="151"/>
      <c r="BM79" s="379"/>
      <c r="BN79" s="308"/>
      <c r="BO79" s="379"/>
      <c r="BP79" s="380"/>
      <c r="BQ79" s="381"/>
      <c r="BR79" s="381"/>
      <c r="BS79" s="381"/>
      <c r="BT79" s="160"/>
      <c r="BU79" s="168"/>
      <c r="BV79" s="168"/>
      <c r="BW79" s="168"/>
      <c r="BX79" s="168"/>
      <c r="BY79" s="168"/>
      <c r="BZ79" s="168"/>
      <c r="CA79" s="161">
        <f t="shared" si="358"/>
        <v>0</v>
      </c>
      <c r="CB79" s="162">
        <f t="shared" si="350"/>
        <v>0</v>
      </c>
      <c r="CC79" s="151"/>
      <c r="CD79" s="151"/>
      <c r="CE79" s="306"/>
      <c r="CF79" s="305"/>
      <c r="CG79" s="306"/>
      <c r="CH79" s="414"/>
      <c r="CI79" s="415"/>
      <c r="CJ79" s="415"/>
      <c r="CK79" s="429"/>
      <c r="CL79" s="269"/>
      <c r="CM79" s="269"/>
      <c r="CN79" s="269"/>
      <c r="CO79" s="269"/>
      <c r="CP79" s="168"/>
      <c r="CQ79" s="160"/>
      <c r="CR79" s="168"/>
      <c r="CS79" s="161"/>
      <c r="CT79" s="162"/>
      <c r="CU79" s="151"/>
      <c r="CV79" s="151"/>
      <c r="CW79" s="379"/>
      <c r="CX79" s="308"/>
      <c r="CY79" s="379"/>
      <c r="CZ79" s="380"/>
      <c r="DA79" s="381"/>
      <c r="DB79" s="381"/>
      <c r="DC79" s="404"/>
      <c r="DD79" s="269"/>
      <c r="DE79" s="269"/>
      <c r="DF79" s="269"/>
      <c r="DG79" s="269"/>
      <c r="DH79" s="168"/>
      <c r="DI79" s="160"/>
      <c r="DJ79" s="168"/>
      <c r="DK79" s="161"/>
      <c r="DL79" s="162"/>
      <c r="DM79" s="151"/>
      <c r="DN79" s="151"/>
      <c r="DO79" s="379"/>
      <c r="DP79" s="308"/>
      <c r="DQ79" s="379"/>
      <c r="DR79" s="380"/>
      <c r="DS79" s="381"/>
      <c r="DT79" s="381"/>
      <c r="DU79" s="404"/>
      <c r="DV79" s="269"/>
      <c r="DW79" s="269"/>
      <c r="DX79" s="269"/>
      <c r="DY79" s="269"/>
      <c r="DZ79" s="168"/>
      <c r="EA79" s="160"/>
      <c r="EB79" s="168"/>
      <c r="EC79" s="161"/>
      <c r="ED79" s="162"/>
      <c r="EE79" s="151"/>
      <c r="EF79" s="151"/>
      <c r="EG79" s="379"/>
      <c r="EH79" s="308"/>
      <c r="EI79" s="379"/>
      <c r="EJ79" s="380"/>
      <c r="EK79" s="381"/>
      <c r="EL79" s="381"/>
      <c r="EM79" s="404"/>
      <c r="EN79" s="269"/>
      <c r="EO79" s="269"/>
      <c r="EP79" s="269"/>
      <c r="EQ79" s="269"/>
      <c r="ER79" s="168"/>
      <c r="ES79" s="160"/>
      <c r="ET79" s="168"/>
      <c r="EU79" s="161"/>
      <c r="EV79" s="162"/>
      <c r="EW79" s="151"/>
      <c r="EX79" s="151"/>
      <c r="EY79" s="272"/>
      <c r="EZ79" s="276"/>
      <c r="FA79" s="278"/>
      <c r="FB79" s="274"/>
      <c r="FC79" s="275"/>
      <c r="FD79" s="280"/>
      <c r="FE79" s="263"/>
      <c r="FF79" s="269"/>
      <c r="FG79" s="168"/>
      <c r="FH79" s="168"/>
      <c r="FI79" s="168"/>
      <c r="FJ79" s="168"/>
      <c r="FK79" s="168"/>
      <c r="FL79" s="168"/>
      <c r="FM79" s="161"/>
      <c r="FN79" s="162"/>
      <c r="FO79" s="151"/>
      <c r="FP79" s="151"/>
      <c r="FQ79" s="346"/>
      <c r="FR79" s="281"/>
      <c r="FS79" s="278"/>
      <c r="FT79" s="286"/>
      <c r="FU79" s="287"/>
      <c r="FV79" s="288"/>
      <c r="FW79" s="288"/>
      <c r="FX79" s="269"/>
      <c r="FY79" s="168"/>
      <c r="FZ79" s="168"/>
      <c r="GA79" s="168"/>
      <c r="GB79" s="168"/>
      <c r="GC79" s="168"/>
      <c r="GD79" s="168"/>
      <c r="GE79" s="161"/>
      <c r="GF79" s="162"/>
      <c r="GG79" s="151"/>
      <c r="GH79" s="151"/>
      <c r="GI79" s="292"/>
      <c r="GJ79" s="300"/>
      <c r="GK79" s="295"/>
      <c r="GL79" s="296"/>
      <c r="GM79" s="297"/>
      <c r="GN79" s="298"/>
      <c r="GO79" s="298"/>
      <c r="GP79" s="269"/>
      <c r="GQ79" s="168"/>
      <c r="GR79" s="168"/>
      <c r="GS79" s="168"/>
      <c r="GT79" s="168"/>
      <c r="GU79" s="168"/>
      <c r="GV79" s="168"/>
      <c r="GW79" s="161"/>
      <c r="GX79" s="162"/>
    </row>
    <row r="80" spans="1:206" ht="16" hidden="1">
      <c r="A80" s="151">
        <v>71</v>
      </c>
      <c r="B80" s="382"/>
      <c r="C80" s="383"/>
      <c r="D80" s="384"/>
      <c r="E80" s="396"/>
      <c r="F80" s="386"/>
      <c r="G80" s="387"/>
      <c r="H80" s="393"/>
      <c r="I80" s="151"/>
      <c r="J80" s="151"/>
      <c r="K80" s="382"/>
      <c r="L80" s="383"/>
      <c r="M80" s="384"/>
      <c r="N80" s="396"/>
      <c r="O80" s="386"/>
      <c r="P80" s="387"/>
      <c r="Q80" s="393"/>
      <c r="R80" s="582"/>
      <c r="S80" s="582"/>
      <c r="T80" s="582"/>
      <c r="U80" s="582"/>
      <c r="V80" s="582"/>
      <c r="W80" s="582"/>
      <c r="X80" s="582"/>
      <c r="Y80" s="583"/>
      <c r="Z80" s="584"/>
      <c r="AA80" s="159"/>
      <c r="AB80" s="159"/>
      <c r="AC80" s="382"/>
      <c r="AD80" s="383"/>
      <c r="AE80" s="384"/>
      <c r="AF80" s="396"/>
      <c r="AG80" s="386"/>
      <c r="AH80" s="387"/>
      <c r="AI80" s="393"/>
      <c r="AJ80" s="160">
        <f t="shared" si="687"/>
        <v>0</v>
      </c>
      <c r="AK80" s="160">
        <f t="shared" si="688"/>
        <v>0</v>
      </c>
      <c r="AL80" s="160">
        <f t="shared" si="689"/>
        <v>0</v>
      </c>
      <c r="AM80" s="160">
        <f t="shared" si="690"/>
        <v>0</v>
      </c>
      <c r="AN80" s="160">
        <f t="shared" si="691"/>
        <v>0</v>
      </c>
      <c r="AO80" s="160">
        <f t="shared" si="692"/>
        <v>0</v>
      </c>
      <c r="AP80" s="160">
        <f t="shared" si="693"/>
        <v>0</v>
      </c>
      <c r="AQ80" s="161">
        <f t="shared" si="354"/>
        <v>0</v>
      </c>
      <c r="AR80" s="162">
        <f t="shared" si="344"/>
        <v>0</v>
      </c>
      <c r="AS80" s="151"/>
      <c r="AT80" s="151"/>
      <c r="AU80" s="382"/>
      <c r="AV80" s="383"/>
      <c r="AW80" s="384"/>
      <c r="AX80" s="396"/>
      <c r="AY80" s="386"/>
      <c r="AZ80" s="387"/>
      <c r="BA80" s="393"/>
      <c r="BB80" s="160">
        <f>IFERROR(IF(EXACT(VLOOKUP(AV80,OFERTA_0,1,FALSE),AV80),1,0),0)</f>
        <v>0</v>
      </c>
      <c r="BC80" s="168">
        <f>IFERROR(IF(EXACT(VLOOKUP(AV80,OFERTA_0,2,FALSE),AW80),1,0),0)</f>
        <v>0</v>
      </c>
      <c r="BD80" s="168">
        <f>IFERROR(IF(EXACT(VLOOKUP(AV80,OFERTA_0,3,FALSE),AX80),1,0),0)</f>
        <v>0</v>
      </c>
      <c r="BE80" s="168">
        <f>IFERROR(IF(EXACT(VLOOKUP(AV80,OFERTA_0,4,FALSE),AY80),1,0),0)</f>
        <v>0</v>
      </c>
      <c r="BF80" s="168">
        <f t="shared" ref="BF80:BF83" si="694">IFERROR(IF(AZ80&lt;=0,0,1),0)</f>
        <v>0</v>
      </c>
      <c r="BG80" s="168">
        <v>1</v>
      </c>
      <c r="BH80" s="168">
        <f t="shared" ref="BH80:BH83" si="695">PRODUCT(BB80:BG80)</f>
        <v>0</v>
      </c>
      <c r="BI80" s="161">
        <f t="shared" si="356"/>
        <v>0</v>
      </c>
      <c r="BJ80" s="162">
        <f t="shared" si="347"/>
        <v>0</v>
      </c>
      <c r="BK80" s="151"/>
      <c r="BL80" s="151"/>
      <c r="BM80" s="382"/>
      <c r="BN80" s="383"/>
      <c r="BO80" s="384"/>
      <c r="BP80" s="396"/>
      <c r="BQ80" s="386"/>
      <c r="BR80" s="387"/>
      <c r="BS80" s="393"/>
      <c r="BT80" s="160">
        <f>IFERROR(IF(EXACT(VLOOKUP(BN80,OFERTA_0,1,FALSE),BN80),1,0),0)</f>
        <v>0</v>
      </c>
      <c r="BU80" s="168">
        <f>IFERROR(IF(EXACT(VLOOKUP(BN80,OFERTA_0,2,FALSE),BO80),1,0),0)</f>
        <v>0</v>
      </c>
      <c r="BV80" s="168">
        <f>IFERROR(IF(EXACT(VLOOKUP(BN80,OFERTA_0,3,FALSE),BP80),1,0),0)</f>
        <v>0</v>
      </c>
      <c r="BW80" s="168">
        <f>IFERROR(IF(EXACT(VLOOKUP(BN80,OFERTA_0,4,FALSE),BQ80),1,0),0)</f>
        <v>0</v>
      </c>
      <c r="BX80" s="168">
        <f t="shared" ref="BX80:BX83" si="696">IFERROR(IF(BR80&lt;=0,0,1),0)</f>
        <v>0</v>
      </c>
      <c r="BY80" s="168">
        <v>1</v>
      </c>
      <c r="BZ80" s="168">
        <f t="shared" ref="BZ80:BZ83" si="697">PRODUCT(BT80:BY80)</f>
        <v>0</v>
      </c>
      <c r="CA80" s="161">
        <f t="shared" si="358"/>
        <v>0</v>
      </c>
      <c r="CB80" s="162">
        <f t="shared" si="350"/>
        <v>0</v>
      </c>
      <c r="CC80" s="151"/>
      <c r="CD80" s="151"/>
      <c r="CE80" s="416"/>
      <c r="CF80" s="417"/>
      <c r="CG80" s="384"/>
      <c r="CH80" s="396"/>
      <c r="CI80" s="386"/>
      <c r="CJ80" s="387"/>
      <c r="CK80" s="425"/>
      <c r="CL80" s="269">
        <f t="shared" ref="CL80:CL98" si="698">IFERROR(IF(EXACT(VLOOKUP(CE80,OFERTA_1,1,FALSE),CE80),1,0),0)</f>
        <v>0</v>
      </c>
      <c r="CM80" s="269">
        <f t="shared" ref="CM80:CM98" si="699">IFERROR(IF(EXACT(VLOOKUP(CE80,OFERTA_1,2,FALSE),CF80),1,0),0)</f>
        <v>0</v>
      </c>
      <c r="CN80" s="269">
        <f t="shared" ref="CN80:CN98" si="700">IFERROR(IF(EXACT(VLOOKUP(CE80,OFERTA_1,3,FALSE),CG80),1,0),0)</f>
        <v>0</v>
      </c>
      <c r="CO80" s="269">
        <f t="shared" ref="CO80:CO98" si="701">IFERROR(IF(EXACT(VLOOKUP(CE80,OFERTA_1,4,FALSE),CH80),1,0),0)</f>
        <v>0</v>
      </c>
      <c r="CP80" s="168"/>
      <c r="CQ80" s="160">
        <f>IFERROR(IF(CK80&lt;=0,0,1),0)</f>
        <v>0</v>
      </c>
      <c r="CR80" s="160">
        <f>PRODUCT(CL80:CO80)</f>
        <v>0</v>
      </c>
      <c r="CS80" s="161">
        <f>ROUND(CK80,0)</f>
        <v>0</v>
      </c>
      <c r="CT80" s="162">
        <f>CK80-CS80</f>
        <v>0</v>
      </c>
      <c r="CU80" s="151"/>
      <c r="CV80" s="151"/>
      <c r="CW80" s="382"/>
      <c r="CX80" s="383"/>
      <c r="CY80" s="384"/>
      <c r="CZ80" s="396"/>
      <c r="DA80" s="386"/>
      <c r="DB80" s="387"/>
      <c r="DC80" s="393"/>
      <c r="DD80" s="269">
        <f t="shared" ref="DD80:DD98" si="702">IFERROR(IF(EXACT(VLOOKUP(CW80,OFERTA_1,1,FALSE),CW80),1,0),0)</f>
        <v>0</v>
      </c>
      <c r="DE80" s="269">
        <f t="shared" ref="DE80:DE98" si="703">IFERROR(IF(EXACT(VLOOKUP(CW80,OFERTA_1,2,FALSE),CX80),1,0),0)</f>
        <v>0</v>
      </c>
      <c r="DF80" s="269">
        <f t="shared" ref="DF80:DF98" si="704">IFERROR(IF(EXACT(VLOOKUP(CW80,OFERTA_1,3,FALSE),CY80),1,0),0)</f>
        <v>0</v>
      </c>
      <c r="DG80" s="269">
        <f t="shared" ref="DG80:DG98" si="705">IFERROR(IF(EXACT(VLOOKUP(CW80,OFERTA_1,4,FALSE),CZ80),1,0),0)</f>
        <v>0</v>
      </c>
      <c r="DH80" s="168"/>
      <c r="DI80" s="160">
        <f>IFERROR(IF(DC80&lt;=0,0,1),0)</f>
        <v>0</v>
      </c>
      <c r="DJ80" s="160">
        <f>PRODUCT(DD80:DG80)</f>
        <v>0</v>
      </c>
      <c r="DK80" s="161">
        <f>ROUND(DC80,0)</f>
        <v>0</v>
      </c>
      <c r="DL80" s="162">
        <f>DC80-DK80</f>
        <v>0</v>
      </c>
      <c r="DM80" s="151"/>
      <c r="DN80" s="151"/>
      <c r="DO80" s="382"/>
      <c r="DP80" s="383"/>
      <c r="DQ80" s="384"/>
      <c r="DR80" s="396"/>
      <c r="DS80" s="386"/>
      <c r="DT80" s="387"/>
      <c r="DU80" s="393"/>
      <c r="DV80" s="269">
        <f t="shared" ref="DV80:DV98" si="706">IFERROR(IF(EXACT(VLOOKUP(DO80,OFERTA_1,1,FALSE),DO80),1,0),0)</f>
        <v>0</v>
      </c>
      <c r="DW80" s="269">
        <f t="shared" ref="DW80:DW98" si="707">IFERROR(IF(EXACT(VLOOKUP(DO80,OFERTA_1,2,FALSE),DP80),1,0),0)</f>
        <v>0</v>
      </c>
      <c r="DX80" s="269">
        <f t="shared" ref="DX80:DX98" si="708">IFERROR(IF(EXACT(VLOOKUP(DO80,OFERTA_1,3,FALSE),DQ80),1,0),0)</f>
        <v>0</v>
      </c>
      <c r="DY80" s="269">
        <f t="shared" ref="DY80:DY98" si="709">IFERROR(IF(EXACT(VLOOKUP(DO80,OFERTA_1,4,FALSE),DR80),1,0),0)</f>
        <v>0</v>
      </c>
      <c r="DZ80" s="168"/>
      <c r="EA80" s="160">
        <f>IFERROR(IF(DU80&lt;=0,0,1),0)</f>
        <v>0</v>
      </c>
      <c r="EB80" s="160">
        <f>PRODUCT(DV80:DY80)</f>
        <v>0</v>
      </c>
      <c r="EC80" s="161">
        <f>ROUND(DU80,0)</f>
        <v>0</v>
      </c>
      <c r="ED80" s="162">
        <f>DU80-EC80</f>
        <v>0</v>
      </c>
      <c r="EE80" s="151"/>
      <c r="EF80" s="151"/>
      <c r="EG80" s="382"/>
      <c r="EH80" s="383"/>
      <c r="EI80" s="384"/>
      <c r="EJ80" s="396"/>
      <c r="EK80" s="386"/>
      <c r="EL80" s="387"/>
      <c r="EM80" s="393"/>
      <c r="EN80" s="269">
        <f t="shared" ref="EN80:EN98" si="710">IFERROR(IF(EXACT(VLOOKUP(EG80,OFERTA_1,1,FALSE),EG80),1,0),0)</f>
        <v>0</v>
      </c>
      <c r="EO80" s="269">
        <f t="shared" ref="EO80:EO98" si="711">IFERROR(IF(EXACT(VLOOKUP(EG80,OFERTA_1,2,FALSE),EH80),1,0),0)</f>
        <v>0</v>
      </c>
      <c r="EP80" s="269">
        <f t="shared" ref="EP80:EP98" si="712">IFERROR(IF(EXACT(VLOOKUP(EG80,OFERTA_1,3,FALSE),EI80),1,0),0)</f>
        <v>0</v>
      </c>
      <c r="EQ80" s="269">
        <f t="shared" ref="EQ80:EQ98" si="713">IFERROR(IF(EXACT(VLOOKUP(EG80,OFERTA_1,4,FALSE),EJ80),1,0),0)</f>
        <v>0</v>
      </c>
      <c r="ER80" s="168"/>
      <c r="ES80" s="160">
        <f>IFERROR(IF(EM80&lt;=0,0,1),0)</f>
        <v>0</v>
      </c>
      <c r="ET80" s="160">
        <f>PRODUCT(EN80:EQ80)</f>
        <v>0</v>
      </c>
      <c r="EU80" s="161">
        <f>ROUND(EM80,0)</f>
        <v>0</v>
      </c>
      <c r="EV80" s="162">
        <f>EM80-EU80</f>
        <v>0</v>
      </c>
      <c r="EW80" s="151"/>
      <c r="EX80" s="151"/>
      <c r="EY80" s="272"/>
      <c r="EZ80" s="276"/>
      <c r="FA80" s="278"/>
      <c r="FB80" s="274"/>
      <c r="FC80" s="275"/>
      <c r="FD80" s="280"/>
      <c r="FE80" s="263"/>
      <c r="FF80" s="269"/>
      <c r="FG80" s="168"/>
      <c r="FH80" s="168"/>
      <c r="FI80" s="168"/>
      <c r="FJ80" s="168"/>
      <c r="FK80" s="168"/>
      <c r="FL80" s="168"/>
      <c r="FM80" s="161"/>
      <c r="FN80" s="162"/>
      <c r="FO80" s="151"/>
      <c r="FP80" s="151"/>
      <c r="FQ80" s="346"/>
      <c r="FR80" s="281"/>
      <c r="FS80" s="278"/>
      <c r="FT80" s="286"/>
      <c r="FU80" s="287"/>
      <c r="FV80" s="288"/>
      <c r="FW80" s="288"/>
      <c r="FX80" s="269"/>
      <c r="FY80" s="168"/>
      <c r="FZ80" s="168"/>
      <c r="GA80" s="168"/>
      <c r="GB80" s="168"/>
      <c r="GC80" s="168"/>
      <c r="GD80" s="168"/>
      <c r="GE80" s="161"/>
      <c r="GF80" s="162"/>
      <c r="GG80" s="151"/>
      <c r="GH80" s="151"/>
      <c r="GI80" s="292"/>
      <c r="GJ80" s="300"/>
      <c r="GK80" s="295"/>
      <c r="GL80" s="296"/>
      <c r="GM80" s="297"/>
      <c r="GN80" s="298"/>
      <c r="GO80" s="298"/>
      <c r="GP80" s="269"/>
      <c r="GQ80" s="168"/>
      <c r="GR80" s="168"/>
      <c r="GS80" s="168"/>
      <c r="GT80" s="168"/>
      <c r="GU80" s="168"/>
      <c r="GV80" s="168"/>
      <c r="GW80" s="161"/>
      <c r="GX80" s="162"/>
    </row>
    <row r="81" spans="1:206" ht="16" hidden="1">
      <c r="A81" s="151">
        <v>72</v>
      </c>
      <c r="B81" s="388"/>
      <c r="C81" s="389"/>
      <c r="D81" s="390"/>
      <c r="E81" s="391"/>
      <c r="F81" s="392"/>
      <c r="G81" s="393"/>
      <c r="H81" s="394"/>
      <c r="I81" s="151"/>
      <c r="J81" s="151"/>
      <c r="K81" s="388"/>
      <c r="L81" s="389"/>
      <c r="M81" s="390"/>
      <c r="N81" s="391"/>
      <c r="O81" s="392"/>
      <c r="P81" s="393"/>
      <c r="Q81" s="394"/>
      <c r="R81" s="582"/>
      <c r="S81" s="582"/>
      <c r="T81" s="582"/>
      <c r="U81" s="582"/>
      <c r="V81" s="582"/>
      <c r="W81" s="582"/>
      <c r="X81" s="582"/>
      <c r="Y81" s="583"/>
      <c r="Z81" s="584"/>
      <c r="AA81" s="159"/>
      <c r="AB81" s="159"/>
      <c r="AC81" s="388"/>
      <c r="AD81" s="389"/>
      <c r="AE81" s="390"/>
      <c r="AF81" s="391"/>
      <c r="AG81" s="392"/>
      <c r="AH81" s="393"/>
      <c r="AI81" s="394"/>
      <c r="AJ81" s="160">
        <f t="shared" si="687"/>
        <v>0</v>
      </c>
      <c r="AK81" s="160">
        <f t="shared" si="688"/>
        <v>0</v>
      </c>
      <c r="AL81" s="160">
        <f t="shared" si="689"/>
        <v>0</v>
      </c>
      <c r="AM81" s="160">
        <f t="shared" si="690"/>
        <v>0</v>
      </c>
      <c r="AN81" s="160">
        <f t="shared" si="691"/>
        <v>0</v>
      </c>
      <c r="AO81" s="160">
        <f t="shared" si="692"/>
        <v>0</v>
      </c>
      <c r="AP81" s="160">
        <f t="shared" si="693"/>
        <v>0</v>
      </c>
      <c r="AQ81" s="161">
        <f t="shared" si="354"/>
        <v>0</v>
      </c>
      <c r="AR81" s="162">
        <f t="shared" si="344"/>
        <v>0</v>
      </c>
      <c r="AS81" s="151"/>
      <c r="AT81" s="151"/>
      <c r="AU81" s="388"/>
      <c r="AV81" s="389"/>
      <c r="AW81" s="390"/>
      <c r="AX81" s="391"/>
      <c r="AY81" s="392"/>
      <c r="AZ81" s="393"/>
      <c r="BA81" s="394"/>
      <c r="BB81" s="160">
        <f>IFERROR(IF(EXACT(VLOOKUP(AV81,OFERTA_0,1,FALSE),AV81),1,0),0)</f>
        <v>0</v>
      </c>
      <c r="BC81" s="168">
        <f>IFERROR(IF(EXACT(VLOOKUP(AV81,OFERTA_0,2,FALSE),AW81),1,0),0)</f>
        <v>0</v>
      </c>
      <c r="BD81" s="168">
        <f>IFERROR(IF(EXACT(VLOOKUP(AV81,OFERTA_0,3,FALSE),AX81),1,0),0)</f>
        <v>0</v>
      </c>
      <c r="BE81" s="168">
        <f>IFERROR(IF(EXACT(VLOOKUP(AV81,OFERTA_0,4,FALSE),AY81),1,0),0)</f>
        <v>0</v>
      </c>
      <c r="BF81" s="168">
        <f t="shared" si="694"/>
        <v>0</v>
      </c>
      <c r="BG81" s="168">
        <v>1</v>
      </c>
      <c r="BH81" s="168">
        <f t="shared" si="695"/>
        <v>0</v>
      </c>
      <c r="BI81" s="161">
        <f t="shared" si="356"/>
        <v>0</v>
      </c>
      <c r="BJ81" s="162">
        <f t="shared" si="347"/>
        <v>0</v>
      </c>
      <c r="BK81" s="151"/>
      <c r="BL81" s="151"/>
      <c r="BM81" s="388"/>
      <c r="BN81" s="389"/>
      <c r="BO81" s="390"/>
      <c r="BP81" s="391"/>
      <c r="BQ81" s="392"/>
      <c r="BR81" s="393"/>
      <c r="BS81" s="394"/>
      <c r="BT81" s="160">
        <f>IFERROR(IF(EXACT(VLOOKUP(BN81,OFERTA_0,1,FALSE),BN81),1,0),0)</f>
        <v>0</v>
      </c>
      <c r="BU81" s="168">
        <f>IFERROR(IF(EXACT(VLOOKUP(BN81,OFERTA_0,2,FALSE),BO81),1,0),0)</f>
        <v>0</v>
      </c>
      <c r="BV81" s="168">
        <f>IFERROR(IF(EXACT(VLOOKUP(BN81,OFERTA_0,3,FALSE),BP81),1,0),0)</f>
        <v>0</v>
      </c>
      <c r="BW81" s="168">
        <f>IFERROR(IF(EXACT(VLOOKUP(BN81,OFERTA_0,4,FALSE),BQ81),1,0),0)</f>
        <v>0</v>
      </c>
      <c r="BX81" s="168">
        <f t="shared" si="696"/>
        <v>0</v>
      </c>
      <c r="BY81" s="168">
        <v>1</v>
      </c>
      <c r="BZ81" s="168">
        <f t="shared" si="697"/>
        <v>0</v>
      </c>
      <c r="CA81" s="161">
        <f t="shared" si="358"/>
        <v>0</v>
      </c>
      <c r="CB81" s="162">
        <f t="shared" si="350"/>
        <v>0</v>
      </c>
      <c r="CC81" s="151"/>
      <c r="CD81" s="151"/>
      <c r="CE81" s="388"/>
      <c r="CF81" s="389"/>
      <c r="CG81" s="390"/>
      <c r="CH81" s="391"/>
      <c r="CI81" s="421"/>
      <c r="CJ81" s="393"/>
      <c r="CK81" s="430"/>
      <c r="CL81" s="269">
        <f t="shared" si="698"/>
        <v>0</v>
      </c>
      <c r="CM81" s="269">
        <f t="shared" si="699"/>
        <v>0</v>
      </c>
      <c r="CN81" s="269">
        <f t="shared" si="700"/>
        <v>0</v>
      </c>
      <c r="CO81" s="269">
        <f t="shared" si="701"/>
        <v>0</v>
      </c>
      <c r="CP81" s="168">
        <f t="shared" ref="CP81:CP89" si="714">IFERROR(IF(CJ81&lt;=0,0,1),0)</f>
        <v>0</v>
      </c>
      <c r="CQ81" s="160">
        <f t="shared" ref="CQ81:CQ89" si="715">IFERROR(IF(CJ81&lt;=0,0,1),0)</f>
        <v>0</v>
      </c>
      <c r="CR81" s="168">
        <f t="shared" ref="CR81:CR89" si="716">PRODUCT(CL81:CQ81)</f>
        <v>0</v>
      </c>
      <c r="CS81" s="161">
        <f t="shared" ref="CS81:CS89" si="717">ROUND(CJ81,0)</f>
        <v>0</v>
      </c>
      <c r="CT81" s="162">
        <f t="shared" ref="CT81:CT84" si="718">CJ81-CS81</f>
        <v>0</v>
      </c>
      <c r="CU81" s="151"/>
      <c r="CV81" s="151"/>
      <c r="CW81" s="388"/>
      <c r="CX81" s="389"/>
      <c r="CY81" s="390"/>
      <c r="CZ81" s="391"/>
      <c r="DA81" s="392"/>
      <c r="DB81" s="393"/>
      <c r="DC81" s="405"/>
      <c r="DD81" s="269">
        <f t="shared" si="702"/>
        <v>0</v>
      </c>
      <c r="DE81" s="269">
        <f t="shared" si="703"/>
        <v>0</v>
      </c>
      <c r="DF81" s="269">
        <f t="shared" si="704"/>
        <v>0</v>
      </c>
      <c r="DG81" s="269">
        <f t="shared" si="705"/>
        <v>0</v>
      </c>
      <c r="DH81" s="168">
        <f t="shared" ref="DH81:DH89" si="719">IFERROR(IF(DB81&lt;=0,0,1),0)</f>
        <v>0</v>
      </c>
      <c r="DI81" s="160">
        <f t="shared" ref="DI81:DI89" si="720">IFERROR(IF(DB81&lt;=0,0,1),0)</f>
        <v>0</v>
      </c>
      <c r="DJ81" s="168">
        <f t="shared" ref="DJ81:DJ89" si="721">PRODUCT(DD81:DI81)</f>
        <v>0</v>
      </c>
      <c r="DK81" s="161">
        <f t="shared" ref="DK81:DK89" si="722">ROUND(DB81,0)</f>
        <v>0</v>
      </c>
      <c r="DL81" s="162">
        <f t="shared" ref="DL81:DL84" si="723">DB81-DK81</f>
        <v>0</v>
      </c>
      <c r="DM81" s="151"/>
      <c r="DN81" s="151"/>
      <c r="DO81" s="388"/>
      <c r="DP81" s="389"/>
      <c r="DQ81" s="390"/>
      <c r="DR81" s="391"/>
      <c r="DS81" s="392"/>
      <c r="DT81" s="393"/>
      <c r="DU81" s="405"/>
      <c r="DV81" s="269">
        <f t="shared" si="706"/>
        <v>0</v>
      </c>
      <c r="DW81" s="269">
        <f t="shared" si="707"/>
        <v>0</v>
      </c>
      <c r="DX81" s="269">
        <f t="shared" si="708"/>
        <v>0</v>
      </c>
      <c r="DY81" s="269">
        <f t="shared" si="709"/>
        <v>0</v>
      </c>
      <c r="DZ81" s="168">
        <f t="shared" ref="DZ81:DZ89" si="724">IFERROR(IF(DT81&lt;=0,0,1),0)</f>
        <v>0</v>
      </c>
      <c r="EA81" s="160">
        <f t="shared" ref="EA81:EA89" si="725">IFERROR(IF(DT81&lt;=0,0,1),0)</f>
        <v>0</v>
      </c>
      <c r="EB81" s="168">
        <f t="shared" ref="EB81:EB89" si="726">PRODUCT(DV81:EA81)</f>
        <v>0</v>
      </c>
      <c r="EC81" s="161">
        <f t="shared" ref="EC81:EC89" si="727">ROUND(DT81,0)</f>
        <v>0</v>
      </c>
      <c r="ED81" s="162">
        <f t="shared" ref="ED81:ED84" si="728">DT81-EC81</f>
        <v>0</v>
      </c>
      <c r="EE81" s="151"/>
      <c r="EF81" s="151"/>
      <c r="EG81" s="388"/>
      <c r="EH81" s="389"/>
      <c r="EI81" s="390"/>
      <c r="EJ81" s="391"/>
      <c r="EK81" s="392"/>
      <c r="EL81" s="393"/>
      <c r="EM81" s="405"/>
      <c r="EN81" s="269">
        <f t="shared" si="710"/>
        <v>0</v>
      </c>
      <c r="EO81" s="269">
        <f t="shared" si="711"/>
        <v>0</v>
      </c>
      <c r="EP81" s="269">
        <f t="shared" si="712"/>
        <v>0</v>
      </c>
      <c r="EQ81" s="269">
        <f t="shared" si="713"/>
        <v>0</v>
      </c>
      <c r="ER81" s="168">
        <f t="shared" ref="ER81:ER89" si="729">IFERROR(IF(EL81&lt;=0,0,1),0)</f>
        <v>0</v>
      </c>
      <c r="ES81" s="160">
        <f t="shared" ref="ES81:ES89" si="730">IFERROR(IF(EL81&lt;=0,0,1),0)</f>
        <v>0</v>
      </c>
      <c r="ET81" s="168">
        <f t="shared" ref="ET81:ET89" si="731">PRODUCT(EN81:ES81)</f>
        <v>0</v>
      </c>
      <c r="EU81" s="161">
        <f t="shared" ref="EU81:EU89" si="732">ROUND(EL81,0)</f>
        <v>0</v>
      </c>
      <c r="EV81" s="162">
        <f t="shared" ref="EV81:EV84" si="733">EL81-EU81</f>
        <v>0</v>
      </c>
      <c r="EW81" s="151"/>
      <c r="EX81" s="151"/>
      <c r="EY81" s="272"/>
      <c r="EZ81" s="276"/>
      <c r="FA81" s="278"/>
      <c r="FB81" s="274"/>
      <c r="FC81" s="275"/>
      <c r="FD81" s="280"/>
      <c r="FE81" s="263"/>
      <c r="FF81" s="269"/>
      <c r="FG81" s="168"/>
      <c r="FH81" s="168"/>
      <c r="FI81" s="168"/>
      <c r="FJ81" s="168"/>
      <c r="FK81" s="168"/>
      <c r="FL81" s="168"/>
      <c r="FM81" s="161"/>
      <c r="FN81" s="162"/>
      <c r="FO81" s="151"/>
      <c r="FP81" s="151"/>
      <c r="FQ81" s="346"/>
      <c r="FR81" s="281"/>
      <c r="FS81" s="278"/>
      <c r="FT81" s="286"/>
      <c r="FU81" s="287"/>
      <c r="FV81" s="288"/>
      <c r="FW81" s="288"/>
      <c r="FX81" s="269"/>
      <c r="FY81" s="168"/>
      <c r="FZ81" s="168"/>
      <c r="GA81" s="168"/>
      <c r="GB81" s="168"/>
      <c r="GC81" s="168"/>
      <c r="GD81" s="168"/>
      <c r="GE81" s="161"/>
      <c r="GF81" s="162"/>
      <c r="GG81" s="151"/>
      <c r="GH81" s="151"/>
      <c r="GI81" s="292"/>
      <c r="GJ81" s="300"/>
      <c r="GK81" s="295"/>
      <c r="GL81" s="296"/>
      <c r="GM81" s="297"/>
      <c r="GN81" s="298"/>
      <c r="GO81" s="298"/>
      <c r="GP81" s="269"/>
      <c r="GQ81" s="168"/>
      <c r="GR81" s="168"/>
      <c r="GS81" s="168"/>
      <c r="GT81" s="168"/>
      <c r="GU81" s="168"/>
      <c r="GV81" s="168"/>
      <c r="GW81" s="161"/>
      <c r="GX81" s="162"/>
    </row>
    <row r="82" spans="1:206" ht="16" hidden="1">
      <c r="A82" s="151">
        <v>73</v>
      </c>
      <c r="B82" s="388"/>
      <c r="C82" s="389"/>
      <c r="D82" s="390"/>
      <c r="E82" s="391"/>
      <c r="F82" s="392"/>
      <c r="G82" s="393"/>
      <c r="H82" s="394"/>
      <c r="I82" s="151"/>
      <c r="J82" s="151"/>
      <c r="K82" s="388"/>
      <c r="L82" s="389"/>
      <c r="M82" s="390"/>
      <c r="N82" s="391"/>
      <c r="O82" s="392"/>
      <c r="P82" s="393"/>
      <c r="Q82" s="394"/>
      <c r="R82" s="582"/>
      <c r="S82" s="582"/>
      <c r="T82" s="582"/>
      <c r="U82" s="582"/>
      <c r="V82" s="582"/>
      <c r="W82" s="582"/>
      <c r="X82" s="582"/>
      <c r="Y82" s="583"/>
      <c r="Z82" s="584"/>
      <c r="AA82" s="159"/>
      <c r="AB82" s="159"/>
      <c r="AC82" s="388"/>
      <c r="AD82" s="389"/>
      <c r="AE82" s="390"/>
      <c r="AF82" s="391"/>
      <c r="AG82" s="392"/>
      <c r="AH82" s="393"/>
      <c r="AI82" s="394"/>
      <c r="AJ82" s="160">
        <f t="shared" si="687"/>
        <v>0</v>
      </c>
      <c r="AK82" s="160">
        <f t="shared" si="688"/>
        <v>0</v>
      </c>
      <c r="AL82" s="160">
        <f t="shared" si="689"/>
        <v>0</v>
      </c>
      <c r="AM82" s="160">
        <f t="shared" si="690"/>
        <v>0</v>
      </c>
      <c r="AN82" s="160">
        <f t="shared" si="691"/>
        <v>0</v>
      </c>
      <c r="AO82" s="160">
        <f t="shared" si="692"/>
        <v>0</v>
      </c>
      <c r="AP82" s="160">
        <f t="shared" si="693"/>
        <v>0</v>
      </c>
      <c r="AQ82" s="161">
        <f t="shared" si="354"/>
        <v>0</v>
      </c>
      <c r="AR82" s="162">
        <f t="shared" si="344"/>
        <v>0</v>
      </c>
      <c r="AS82" s="151"/>
      <c r="AT82" s="151"/>
      <c r="AU82" s="388"/>
      <c r="AV82" s="389"/>
      <c r="AW82" s="390"/>
      <c r="AX82" s="391"/>
      <c r="AY82" s="392"/>
      <c r="AZ82" s="393"/>
      <c r="BA82" s="394"/>
      <c r="BB82" s="160">
        <f>IFERROR(IF(EXACT(VLOOKUP(AV82,OFERTA_0,1,FALSE),AV82),1,0),0)</f>
        <v>0</v>
      </c>
      <c r="BC82" s="168">
        <f>IFERROR(IF(EXACT(VLOOKUP(AV82,OFERTA_0,2,FALSE),AW82),1,0),0)</f>
        <v>0</v>
      </c>
      <c r="BD82" s="168">
        <f>IFERROR(IF(EXACT(VLOOKUP(AV82,OFERTA_0,3,FALSE),AX82),1,0),0)</f>
        <v>0</v>
      </c>
      <c r="BE82" s="168">
        <f>IFERROR(IF(EXACT(VLOOKUP(AV82,OFERTA_0,4,FALSE),AY82),1,0),0)</f>
        <v>0</v>
      </c>
      <c r="BF82" s="168">
        <f t="shared" si="694"/>
        <v>0</v>
      </c>
      <c r="BG82" s="168">
        <v>1</v>
      </c>
      <c r="BH82" s="168">
        <f t="shared" si="695"/>
        <v>0</v>
      </c>
      <c r="BI82" s="161">
        <f t="shared" si="356"/>
        <v>0</v>
      </c>
      <c r="BJ82" s="162">
        <f t="shared" si="347"/>
        <v>0</v>
      </c>
      <c r="BK82" s="151"/>
      <c r="BL82" s="151"/>
      <c r="BM82" s="388"/>
      <c r="BN82" s="389"/>
      <c r="BO82" s="390"/>
      <c r="BP82" s="391"/>
      <c r="BQ82" s="392"/>
      <c r="BR82" s="393"/>
      <c r="BS82" s="394"/>
      <c r="BT82" s="160">
        <f>IFERROR(IF(EXACT(VLOOKUP(BN82,OFERTA_0,1,FALSE),BN82),1,0),0)</f>
        <v>0</v>
      </c>
      <c r="BU82" s="168">
        <f>IFERROR(IF(EXACT(VLOOKUP(BN82,OFERTA_0,2,FALSE),BO82),1,0),0)</f>
        <v>0</v>
      </c>
      <c r="BV82" s="168">
        <f>IFERROR(IF(EXACT(VLOOKUP(BN82,OFERTA_0,3,FALSE),BP82),1,0),0)</f>
        <v>0</v>
      </c>
      <c r="BW82" s="168">
        <f>IFERROR(IF(EXACT(VLOOKUP(BN82,OFERTA_0,4,FALSE),BQ82),1,0),0)</f>
        <v>0</v>
      </c>
      <c r="BX82" s="168">
        <f t="shared" si="696"/>
        <v>0</v>
      </c>
      <c r="BY82" s="168">
        <v>1</v>
      </c>
      <c r="BZ82" s="168">
        <f t="shared" si="697"/>
        <v>0</v>
      </c>
      <c r="CA82" s="161">
        <f t="shared" si="358"/>
        <v>0</v>
      </c>
      <c r="CB82" s="162">
        <f t="shared" si="350"/>
        <v>0</v>
      </c>
      <c r="CC82" s="151"/>
      <c r="CD82" s="151"/>
      <c r="CE82" s="388"/>
      <c r="CF82" s="389"/>
      <c r="CG82" s="390"/>
      <c r="CH82" s="391"/>
      <c r="CI82" s="421"/>
      <c r="CJ82" s="393"/>
      <c r="CK82" s="430"/>
      <c r="CL82" s="269">
        <f t="shared" si="698"/>
        <v>0</v>
      </c>
      <c r="CM82" s="269">
        <f t="shared" si="699"/>
        <v>0</v>
      </c>
      <c r="CN82" s="269">
        <f t="shared" si="700"/>
        <v>0</v>
      </c>
      <c r="CO82" s="269">
        <f t="shared" si="701"/>
        <v>0</v>
      </c>
      <c r="CP82" s="168">
        <f t="shared" si="714"/>
        <v>0</v>
      </c>
      <c r="CQ82" s="160">
        <f t="shared" si="715"/>
        <v>0</v>
      </c>
      <c r="CR82" s="168">
        <f t="shared" si="716"/>
        <v>0</v>
      </c>
      <c r="CS82" s="161">
        <f t="shared" si="717"/>
        <v>0</v>
      </c>
      <c r="CT82" s="162">
        <f t="shared" si="718"/>
        <v>0</v>
      </c>
      <c r="CU82" s="151"/>
      <c r="CV82" s="151"/>
      <c r="CW82" s="388"/>
      <c r="CX82" s="389"/>
      <c r="CY82" s="390"/>
      <c r="CZ82" s="391"/>
      <c r="DA82" s="392"/>
      <c r="DB82" s="393"/>
      <c r="DC82" s="405"/>
      <c r="DD82" s="269">
        <f t="shared" si="702"/>
        <v>0</v>
      </c>
      <c r="DE82" s="269">
        <f t="shared" si="703"/>
        <v>0</v>
      </c>
      <c r="DF82" s="269">
        <f t="shared" si="704"/>
        <v>0</v>
      </c>
      <c r="DG82" s="269">
        <f t="shared" si="705"/>
        <v>0</v>
      </c>
      <c r="DH82" s="168">
        <f t="shared" si="719"/>
        <v>0</v>
      </c>
      <c r="DI82" s="160">
        <f t="shared" si="720"/>
        <v>0</v>
      </c>
      <c r="DJ82" s="168">
        <f t="shared" si="721"/>
        <v>0</v>
      </c>
      <c r="DK82" s="161">
        <f t="shared" si="722"/>
        <v>0</v>
      </c>
      <c r="DL82" s="162">
        <f t="shared" si="723"/>
        <v>0</v>
      </c>
      <c r="DM82" s="151"/>
      <c r="DN82" s="151"/>
      <c r="DO82" s="388"/>
      <c r="DP82" s="389"/>
      <c r="DQ82" s="390"/>
      <c r="DR82" s="391"/>
      <c r="DS82" s="392"/>
      <c r="DT82" s="393"/>
      <c r="DU82" s="405"/>
      <c r="DV82" s="269">
        <f t="shared" si="706"/>
        <v>0</v>
      </c>
      <c r="DW82" s="269">
        <f t="shared" si="707"/>
        <v>0</v>
      </c>
      <c r="DX82" s="269">
        <f t="shared" si="708"/>
        <v>0</v>
      </c>
      <c r="DY82" s="269">
        <f t="shared" si="709"/>
        <v>0</v>
      </c>
      <c r="DZ82" s="168">
        <f t="shared" si="724"/>
        <v>0</v>
      </c>
      <c r="EA82" s="160">
        <f t="shared" si="725"/>
        <v>0</v>
      </c>
      <c r="EB82" s="168">
        <f t="shared" si="726"/>
        <v>0</v>
      </c>
      <c r="EC82" s="161">
        <f t="shared" si="727"/>
        <v>0</v>
      </c>
      <c r="ED82" s="162">
        <f t="shared" si="728"/>
        <v>0</v>
      </c>
      <c r="EE82" s="151"/>
      <c r="EF82" s="151"/>
      <c r="EG82" s="388"/>
      <c r="EH82" s="389"/>
      <c r="EI82" s="390"/>
      <c r="EJ82" s="391"/>
      <c r="EK82" s="392"/>
      <c r="EL82" s="393"/>
      <c r="EM82" s="405"/>
      <c r="EN82" s="269">
        <f t="shared" si="710"/>
        <v>0</v>
      </c>
      <c r="EO82" s="269">
        <f t="shared" si="711"/>
        <v>0</v>
      </c>
      <c r="EP82" s="269">
        <f t="shared" si="712"/>
        <v>0</v>
      </c>
      <c r="EQ82" s="269">
        <f t="shared" si="713"/>
        <v>0</v>
      </c>
      <c r="ER82" s="168">
        <f t="shared" si="729"/>
        <v>0</v>
      </c>
      <c r="ES82" s="160">
        <f t="shared" si="730"/>
        <v>0</v>
      </c>
      <c r="ET82" s="168">
        <f t="shared" si="731"/>
        <v>0</v>
      </c>
      <c r="EU82" s="161">
        <f t="shared" si="732"/>
        <v>0</v>
      </c>
      <c r="EV82" s="162">
        <f t="shared" si="733"/>
        <v>0</v>
      </c>
      <c r="EW82" s="151"/>
      <c r="EX82" s="151"/>
      <c r="EY82" s="272"/>
      <c r="EZ82" s="276"/>
      <c r="FA82" s="278"/>
      <c r="FB82" s="274"/>
      <c r="FC82" s="275"/>
      <c r="FD82" s="280"/>
      <c r="FE82" s="263"/>
      <c r="FF82" s="269"/>
      <c r="FG82" s="168"/>
      <c r="FH82" s="168"/>
      <c r="FI82" s="168"/>
      <c r="FJ82" s="168"/>
      <c r="FK82" s="168"/>
      <c r="FL82" s="168"/>
      <c r="FM82" s="161"/>
      <c r="FN82" s="162"/>
      <c r="FO82" s="151"/>
      <c r="FP82" s="151"/>
      <c r="FQ82" s="346"/>
      <c r="FR82" s="281"/>
      <c r="FS82" s="278"/>
      <c r="FT82" s="286"/>
      <c r="FU82" s="287"/>
      <c r="FV82" s="288"/>
      <c r="FW82" s="288"/>
      <c r="FX82" s="269"/>
      <c r="FY82" s="168"/>
      <c r="FZ82" s="168"/>
      <c r="GA82" s="168"/>
      <c r="GB82" s="168"/>
      <c r="GC82" s="168"/>
      <c r="GD82" s="168"/>
      <c r="GE82" s="161"/>
      <c r="GF82" s="162"/>
      <c r="GG82" s="151"/>
      <c r="GH82" s="151"/>
      <c r="GI82" s="292"/>
      <c r="GJ82" s="300"/>
      <c r="GK82" s="295"/>
      <c r="GL82" s="296"/>
      <c r="GM82" s="297"/>
      <c r="GN82" s="298"/>
      <c r="GO82" s="298"/>
      <c r="GP82" s="269"/>
      <c r="GQ82" s="168"/>
      <c r="GR82" s="168"/>
      <c r="GS82" s="168"/>
      <c r="GT82" s="168"/>
      <c r="GU82" s="168"/>
      <c r="GV82" s="168"/>
      <c r="GW82" s="161"/>
      <c r="GX82" s="162"/>
    </row>
    <row r="83" spans="1:206" ht="16" hidden="1">
      <c r="A83" s="151">
        <v>74</v>
      </c>
      <c r="B83" s="388"/>
      <c r="C83" s="389"/>
      <c r="D83" s="390"/>
      <c r="E83" s="391"/>
      <c r="F83" s="392"/>
      <c r="G83" s="393"/>
      <c r="H83" s="394"/>
      <c r="I83" s="151"/>
      <c r="J83" s="151"/>
      <c r="K83" s="388"/>
      <c r="L83" s="389"/>
      <c r="M83" s="390"/>
      <c r="N83" s="391"/>
      <c r="O83" s="392"/>
      <c r="P83" s="393"/>
      <c r="Q83" s="394"/>
      <c r="R83" s="582"/>
      <c r="S83" s="582"/>
      <c r="T83" s="582"/>
      <c r="U83" s="582"/>
      <c r="V83" s="582"/>
      <c r="W83" s="582"/>
      <c r="X83" s="582"/>
      <c r="Y83" s="583"/>
      <c r="Z83" s="584"/>
      <c r="AA83" s="159"/>
      <c r="AB83" s="159"/>
      <c r="AC83" s="388"/>
      <c r="AD83" s="389"/>
      <c r="AE83" s="390"/>
      <c r="AF83" s="391"/>
      <c r="AG83" s="392"/>
      <c r="AH83" s="393"/>
      <c r="AI83" s="394"/>
      <c r="AJ83" s="160">
        <f t="shared" si="687"/>
        <v>0</v>
      </c>
      <c r="AK83" s="160">
        <f t="shared" si="688"/>
        <v>0</v>
      </c>
      <c r="AL83" s="160">
        <f t="shared" si="689"/>
        <v>0</v>
      </c>
      <c r="AM83" s="160">
        <f t="shared" si="690"/>
        <v>0</v>
      </c>
      <c r="AN83" s="160">
        <f t="shared" si="691"/>
        <v>0</v>
      </c>
      <c r="AO83" s="160">
        <f t="shared" si="692"/>
        <v>0</v>
      </c>
      <c r="AP83" s="160">
        <f t="shared" si="693"/>
        <v>0</v>
      </c>
      <c r="AQ83" s="161">
        <f t="shared" si="354"/>
        <v>0</v>
      </c>
      <c r="AR83" s="162">
        <f t="shared" si="344"/>
        <v>0</v>
      </c>
      <c r="AS83" s="151"/>
      <c r="AT83" s="151"/>
      <c r="AU83" s="388"/>
      <c r="AV83" s="389"/>
      <c r="AW83" s="390"/>
      <c r="AX83" s="391"/>
      <c r="AY83" s="392"/>
      <c r="AZ83" s="393"/>
      <c r="BA83" s="394"/>
      <c r="BB83" s="160">
        <f>IFERROR(IF(EXACT(VLOOKUP(AV83,OFERTA_0,1,FALSE),AV83),1,0),0)</f>
        <v>0</v>
      </c>
      <c r="BC83" s="168">
        <f>IFERROR(IF(EXACT(VLOOKUP(AV83,OFERTA_0,2,FALSE),AW83),1,0),0)</f>
        <v>0</v>
      </c>
      <c r="BD83" s="168">
        <f>IFERROR(IF(EXACT(VLOOKUP(AV83,OFERTA_0,3,FALSE),AX83),1,0),0)</f>
        <v>0</v>
      </c>
      <c r="BE83" s="168">
        <f>IFERROR(IF(EXACT(VLOOKUP(AV83,OFERTA_0,4,FALSE),AY83),1,0),0)</f>
        <v>0</v>
      </c>
      <c r="BF83" s="168">
        <f t="shared" si="694"/>
        <v>0</v>
      </c>
      <c r="BG83" s="168">
        <v>1</v>
      </c>
      <c r="BH83" s="168">
        <f t="shared" si="695"/>
        <v>0</v>
      </c>
      <c r="BI83" s="161">
        <f t="shared" si="356"/>
        <v>0</v>
      </c>
      <c r="BJ83" s="162">
        <f t="shared" si="347"/>
        <v>0</v>
      </c>
      <c r="BK83" s="151"/>
      <c r="BL83" s="151"/>
      <c r="BM83" s="388"/>
      <c r="BN83" s="389"/>
      <c r="BO83" s="390"/>
      <c r="BP83" s="391"/>
      <c r="BQ83" s="392"/>
      <c r="BR83" s="393"/>
      <c r="BS83" s="394"/>
      <c r="BT83" s="160">
        <f>IFERROR(IF(EXACT(VLOOKUP(BN83,OFERTA_0,1,FALSE),BN83),1,0),0)</f>
        <v>0</v>
      </c>
      <c r="BU83" s="168">
        <f>IFERROR(IF(EXACT(VLOOKUP(BN83,OFERTA_0,2,FALSE),BO83),1,0),0)</f>
        <v>0</v>
      </c>
      <c r="BV83" s="168">
        <f>IFERROR(IF(EXACT(VLOOKUP(BN83,OFERTA_0,3,FALSE),BP83),1,0),0)</f>
        <v>0</v>
      </c>
      <c r="BW83" s="168">
        <f>IFERROR(IF(EXACT(VLOOKUP(BN83,OFERTA_0,4,FALSE),BQ83),1,0),0)</f>
        <v>0</v>
      </c>
      <c r="BX83" s="168">
        <f t="shared" si="696"/>
        <v>0</v>
      </c>
      <c r="BY83" s="168">
        <v>1</v>
      </c>
      <c r="BZ83" s="168">
        <f t="shared" si="697"/>
        <v>0</v>
      </c>
      <c r="CA83" s="161">
        <f t="shared" si="358"/>
        <v>0</v>
      </c>
      <c r="CB83" s="162">
        <f t="shared" si="350"/>
        <v>0</v>
      </c>
      <c r="CC83" s="151"/>
      <c r="CD83" s="151"/>
      <c r="CE83" s="388"/>
      <c r="CF83" s="389"/>
      <c r="CG83" s="390"/>
      <c r="CH83" s="391"/>
      <c r="CI83" s="421"/>
      <c r="CJ83" s="393"/>
      <c r="CK83" s="430"/>
      <c r="CL83" s="269">
        <f t="shared" si="698"/>
        <v>0</v>
      </c>
      <c r="CM83" s="269">
        <f t="shared" si="699"/>
        <v>0</v>
      </c>
      <c r="CN83" s="269">
        <f t="shared" si="700"/>
        <v>0</v>
      </c>
      <c r="CO83" s="269">
        <f t="shared" si="701"/>
        <v>0</v>
      </c>
      <c r="CP83" s="168">
        <f t="shared" si="714"/>
        <v>0</v>
      </c>
      <c r="CQ83" s="160">
        <f t="shared" si="715"/>
        <v>0</v>
      </c>
      <c r="CR83" s="168">
        <f t="shared" si="716"/>
        <v>0</v>
      </c>
      <c r="CS83" s="161">
        <f t="shared" si="717"/>
        <v>0</v>
      </c>
      <c r="CT83" s="162">
        <f t="shared" si="718"/>
        <v>0</v>
      </c>
      <c r="CU83" s="151"/>
      <c r="CV83" s="151"/>
      <c r="CW83" s="388"/>
      <c r="CX83" s="389"/>
      <c r="CY83" s="390"/>
      <c r="CZ83" s="391"/>
      <c r="DA83" s="392"/>
      <c r="DB83" s="393"/>
      <c r="DC83" s="405"/>
      <c r="DD83" s="269">
        <f t="shared" si="702"/>
        <v>0</v>
      </c>
      <c r="DE83" s="269">
        <f t="shared" si="703"/>
        <v>0</v>
      </c>
      <c r="DF83" s="269">
        <f t="shared" si="704"/>
        <v>0</v>
      </c>
      <c r="DG83" s="269">
        <f t="shared" si="705"/>
        <v>0</v>
      </c>
      <c r="DH83" s="168">
        <f t="shared" si="719"/>
        <v>0</v>
      </c>
      <c r="DI83" s="160">
        <f t="shared" si="720"/>
        <v>0</v>
      </c>
      <c r="DJ83" s="168">
        <f t="shared" si="721"/>
        <v>0</v>
      </c>
      <c r="DK83" s="161">
        <f t="shared" si="722"/>
        <v>0</v>
      </c>
      <c r="DL83" s="162">
        <f t="shared" si="723"/>
        <v>0</v>
      </c>
      <c r="DM83" s="151"/>
      <c r="DN83" s="151"/>
      <c r="DO83" s="388"/>
      <c r="DP83" s="389"/>
      <c r="DQ83" s="390"/>
      <c r="DR83" s="391"/>
      <c r="DS83" s="392"/>
      <c r="DT83" s="393"/>
      <c r="DU83" s="405"/>
      <c r="DV83" s="269">
        <f t="shared" si="706"/>
        <v>0</v>
      </c>
      <c r="DW83" s="269">
        <f t="shared" si="707"/>
        <v>0</v>
      </c>
      <c r="DX83" s="269">
        <f t="shared" si="708"/>
        <v>0</v>
      </c>
      <c r="DY83" s="269">
        <f t="shared" si="709"/>
        <v>0</v>
      </c>
      <c r="DZ83" s="168">
        <f t="shared" si="724"/>
        <v>0</v>
      </c>
      <c r="EA83" s="160">
        <f t="shared" si="725"/>
        <v>0</v>
      </c>
      <c r="EB83" s="168">
        <f t="shared" si="726"/>
        <v>0</v>
      </c>
      <c r="EC83" s="161">
        <f t="shared" si="727"/>
        <v>0</v>
      </c>
      <c r="ED83" s="162">
        <f t="shared" si="728"/>
        <v>0</v>
      </c>
      <c r="EE83" s="151"/>
      <c r="EF83" s="151"/>
      <c r="EG83" s="388"/>
      <c r="EH83" s="389"/>
      <c r="EI83" s="390"/>
      <c r="EJ83" s="391"/>
      <c r="EK83" s="392"/>
      <c r="EL83" s="393"/>
      <c r="EM83" s="405"/>
      <c r="EN83" s="269">
        <f t="shared" si="710"/>
        <v>0</v>
      </c>
      <c r="EO83" s="269">
        <f t="shared" si="711"/>
        <v>0</v>
      </c>
      <c r="EP83" s="269">
        <f t="shared" si="712"/>
        <v>0</v>
      </c>
      <c r="EQ83" s="269">
        <f t="shared" si="713"/>
        <v>0</v>
      </c>
      <c r="ER83" s="168">
        <f t="shared" si="729"/>
        <v>0</v>
      </c>
      <c r="ES83" s="160">
        <f t="shared" si="730"/>
        <v>0</v>
      </c>
      <c r="ET83" s="168">
        <f t="shared" si="731"/>
        <v>0</v>
      </c>
      <c r="EU83" s="161">
        <f t="shared" si="732"/>
        <v>0</v>
      </c>
      <c r="EV83" s="162">
        <f t="shared" si="733"/>
        <v>0</v>
      </c>
      <c r="EW83" s="151"/>
      <c r="EX83" s="151"/>
      <c r="EY83" s="272"/>
      <c r="EZ83" s="276"/>
      <c r="FA83" s="278"/>
      <c r="FB83" s="274"/>
      <c r="FC83" s="275"/>
      <c r="FD83" s="280"/>
      <c r="FE83" s="263"/>
      <c r="FF83" s="269"/>
      <c r="FG83" s="168"/>
      <c r="FH83" s="168"/>
      <c r="FI83" s="168"/>
      <c r="FJ83" s="168"/>
      <c r="FK83" s="168"/>
      <c r="FL83" s="168"/>
      <c r="FM83" s="161"/>
      <c r="FN83" s="162"/>
      <c r="FO83" s="151"/>
      <c r="FP83" s="151"/>
      <c r="FQ83" s="346"/>
      <c r="FR83" s="281"/>
      <c r="FS83" s="278"/>
      <c r="FT83" s="286"/>
      <c r="FU83" s="287"/>
      <c r="FV83" s="288"/>
      <c r="FW83" s="288"/>
      <c r="FX83" s="269"/>
      <c r="FY83" s="168"/>
      <c r="FZ83" s="168"/>
      <c r="GA83" s="168"/>
      <c r="GB83" s="168"/>
      <c r="GC83" s="168"/>
      <c r="GD83" s="168"/>
      <c r="GE83" s="161"/>
      <c r="GF83" s="162"/>
      <c r="GG83" s="151"/>
      <c r="GH83" s="151"/>
      <c r="GI83" s="292"/>
      <c r="GJ83" s="300"/>
      <c r="GK83" s="295"/>
      <c r="GL83" s="296"/>
      <c r="GM83" s="297"/>
      <c r="GN83" s="298"/>
      <c r="GO83" s="298"/>
      <c r="GP83" s="269"/>
      <c r="GQ83" s="168"/>
      <c r="GR83" s="168"/>
      <c r="GS83" s="168"/>
      <c r="GT83" s="168"/>
      <c r="GU83" s="168"/>
      <c r="GV83" s="168"/>
      <c r="GW83" s="161"/>
      <c r="GX83" s="162"/>
    </row>
    <row r="84" spans="1:206" ht="16" hidden="1">
      <c r="A84" s="151">
        <v>75</v>
      </c>
      <c r="B84" s="388"/>
      <c r="C84" s="389"/>
      <c r="D84" s="390"/>
      <c r="E84" s="391"/>
      <c r="F84" s="392"/>
      <c r="G84" s="393"/>
      <c r="H84" s="394"/>
      <c r="I84" s="151"/>
      <c r="J84" s="151"/>
      <c r="K84" s="388"/>
      <c r="L84" s="389"/>
      <c r="M84" s="390"/>
      <c r="N84" s="391"/>
      <c r="O84" s="392"/>
      <c r="P84" s="393"/>
      <c r="Q84" s="394"/>
      <c r="R84" s="582"/>
      <c r="S84" s="582"/>
      <c r="T84" s="582"/>
      <c r="U84" s="582"/>
      <c r="V84" s="582"/>
      <c r="W84" s="582"/>
      <c r="X84" s="582"/>
      <c r="Y84" s="583"/>
      <c r="Z84" s="584"/>
      <c r="AA84" s="159"/>
      <c r="AB84" s="159"/>
      <c r="AC84" s="388"/>
      <c r="AD84" s="389"/>
      <c r="AE84" s="390"/>
      <c r="AF84" s="391"/>
      <c r="AG84" s="392"/>
      <c r="AH84" s="393"/>
      <c r="AI84" s="394"/>
      <c r="AJ84" s="160">
        <f t="shared" si="687"/>
        <v>0</v>
      </c>
      <c r="AK84" s="160">
        <f t="shared" si="688"/>
        <v>0</v>
      </c>
      <c r="AL84" s="160">
        <f t="shared" si="689"/>
        <v>0</v>
      </c>
      <c r="AM84" s="160">
        <f t="shared" si="690"/>
        <v>0</v>
      </c>
      <c r="AN84" s="160">
        <f t="shared" si="691"/>
        <v>0</v>
      </c>
      <c r="AO84" s="160">
        <f t="shared" si="692"/>
        <v>0</v>
      </c>
      <c r="AP84" s="160">
        <f t="shared" si="693"/>
        <v>0</v>
      </c>
      <c r="AQ84" s="161">
        <f t="shared" si="354"/>
        <v>0</v>
      </c>
      <c r="AR84" s="162">
        <f t="shared" si="344"/>
        <v>0</v>
      </c>
      <c r="AS84" s="151"/>
      <c r="AT84" s="151"/>
      <c r="AU84" s="388"/>
      <c r="AV84" s="389"/>
      <c r="AW84" s="390"/>
      <c r="AX84" s="391"/>
      <c r="AY84" s="392"/>
      <c r="AZ84" s="393"/>
      <c r="BA84" s="394"/>
      <c r="BB84" s="160"/>
      <c r="BC84" s="168"/>
      <c r="BD84" s="168"/>
      <c r="BE84" s="168"/>
      <c r="BF84" s="168"/>
      <c r="BG84" s="168"/>
      <c r="BH84" s="168"/>
      <c r="BI84" s="161">
        <f t="shared" si="356"/>
        <v>0</v>
      </c>
      <c r="BJ84" s="162">
        <f t="shared" si="347"/>
        <v>0</v>
      </c>
      <c r="BK84" s="151"/>
      <c r="BL84" s="151"/>
      <c r="BM84" s="388"/>
      <c r="BN84" s="389"/>
      <c r="BO84" s="390"/>
      <c r="BP84" s="391"/>
      <c r="BQ84" s="392"/>
      <c r="BR84" s="393"/>
      <c r="BS84" s="394"/>
      <c r="BT84" s="160"/>
      <c r="BU84" s="168"/>
      <c r="BV84" s="168"/>
      <c r="BW84" s="168"/>
      <c r="BX84" s="168"/>
      <c r="BY84" s="168"/>
      <c r="BZ84" s="168"/>
      <c r="CA84" s="161">
        <f t="shared" si="358"/>
        <v>0</v>
      </c>
      <c r="CB84" s="162">
        <f t="shared" si="350"/>
        <v>0</v>
      </c>
      <c r="CC84" s="151"/>
      <c r="CD84" s="151"/>
      <c r="CE84" s="388"/>
      <c r="CF84" s="389"/>
      <c r="CG84" s="390"/>
      <c r="CH84" s="391"/>
      <c r="CI84" s="421"/>
      <c r="CJ84" s="393"/>
      <c r="CK84" s="430"/>
      <c r="CL84" s="269">
        <f t="shared" si="698"/>
        <v>0</v>
      </c>
      <c r="CM84" s="269">
        <f t="shared" si="699"/>
        <v>0</v>
      </c>
      <c r="CN84" s="269">
        <f t="shared" si="700"/>
        <v>0</v>
      </c>
      <c r="CO84" s="269">
        <f t="shared" si="701"/>
        <v>0</v>
      </c>
      <c r="CP84" s="168">
        <f t="shared" si="714"/>
        <v>0</v>
      </c>
      <c r="CQ84" s="160">
        <f t="shared" si="715"/>
        <v>0</v>
      </c>
      <c r="CR84" s="168">
        <f t="shared" si="716"/>
        <v>0</v>
      </c>
      <c r="CS84" s="161">
        <f t="shared" si="717"/>
        <v>0</v>
      </c>
      <c r="CT84" s="162">
        <f t="shared" si="718"/>
        <v>0</v>
      </c>
      <c r="CU84" s="151"/>
      <c r="CV84" s="151"/>
      <c r="CW84" s="388"/>
      <c r="CX84" s="389"/>
      <c r="CY84" s="390"/>
      <c r="CZ84" s="391"/>
      <c r="DA84" s="392"/>
      <c r="DB84" s="393"/>
      <c r="DC84" s="405"/>
      <c r="DD84" s="269">
        <f t="shared" si="702"/>
        <v>0</v>
      </c>
      <c r="DE84" s="269">
        <f t="shared" si="703"/>
        <v>0</v>
      </c>
      <c r="DF84" s="269">
        <f t="shared" si="704"/>
        <v>0</v>
      </c>
      <c r="DG84" s="269">
        <f t="shared" si="705"/>
        <v>0</v>
      </c>
      <c r="DH84" s="168">
        <f t="shared" si="719"/>
        <v>0</v>
      </c>
      <c r="DI84" s="160">
        <f t="shared" si="720"/>
        <v>0</v>
      </c>
      <c r="DJ84" s="168">
        <f t="shared" si="721"/>
        <v>0</v>
      </c>
      <c r="DK84" s="161">
        <f t="shared" si="722"/>
        <v>0</v>
      </c>
      <c r="DL84" s="162">
        <f t="shared" si="723"/>
        <v>0</v>
      </c>
      <c r="DM84" s="151"/>
      <c r="DN84" s="151"/>
      <c r="DO84" s="388"/>
      <c r="DP84" s="389"/>
      <c r="DQ84" s="390"/>
      <c r="DR84" s="391"/>
      <c r="DS84" s="392"/>
      <c r="DT84" s="393"/>
      <c r="DU84" s="405"/>
      <c r="DV84" s="269">
        <f t="shared" si="706"/>
        <v>0</v>
      </c>
      <c r="DW84" s="269">
        <f t="shared" si="707"/>
        <v>0</v>
      </c>
      <c r="DX84" s="269">
        <f t="shared" si="708"/>
        <v>0</v>
      </c>
      <c r="DY84" s="269">
        <f t="shared" si="709"/>
        <v>0</v>
      </c>
      <c r="DZ84" s="168">
        <f t="shared" si="724"/>
        <v>0</v>
      </c>
      <c r="EA84" s="160">
        <f t="shared" si="725"/>
        <v>0</v>
      </c>
      <c r="EB84" s="168">
        <f t="shared" si="726"/>
        <v>0</v>
      </c>
      <c r="EC84" s="161">
        <f t="shared" si="727"/>
        <v>0</v>
      </c>
      <c r="ED84" s="162">
        <f t="shared" si="728"/>
        <v>0</v>
      </c>
      <c r="EE84" s="151"/>
      <c r="EF84" s="151"/>
      <c r="EG84" s="388"/>
      <c r="EH84" s="389"/>
      <c r="EI84" s="390"/>
      <c r="EJ84" s="391"/>
      <c r="EK84" s="392"/>
      <c r="EL84" s="393"/>
      <c r="EM84" s="405"/>
      <c r="EN84" s="269">
        <f t="shared" si="710"/>
        <v>0</v>
      </c>
      <c r="EO84" s="269">
        <f t="shared" si="711"/>
        <v>0</v>
      </c>
      <c r="EP84" s="269">
        <f t="shared" si="712"/>
        <v>0</v>
      </c>
      <c r="EQ84" s="269">
        <f t="shared" si="713"/>
        <v>0</v>
      </c>
      <c r="ER84" s="168">
        <f t="shared" si="729"/>
        <v>0</v>
      </c>
      <c r="ES84" s="160">
        <f t="shared" si="730"/>
        <v>0</v>
      </c>
      <c r="ET84" s="168">
        <f t="shared" si="731"/>
        <v>0</v>
      </c>
      <c r="EU84" s="161">
        <f t="shared" si="732"/>
        <v>0</v>
      </c>
      <c r="EV84" s="162">
        <f t="shared" si="733"/>
        <v>0</v>
      </c>
      <c r="EW84" s="151"/>
      <c r="EX84" s="151"/>
      <c r="EY84" s="272"/>
      <c r="EZ84" s="276"/>
      <c r="FA84" s="278"/>
      <c r="FB84" s="274"/>
      <c r="FC84" s="275"/>
      <c r="FD84" s="280"/>
      <c r="FE84" s="263"/>
      <c r="FF84" s="269"/>
      <c r="FG84" s="168"/>
      <c r="FH84" s="168"/>
      <c r="FI84" s="168"/>
      <c r="FJ84" s="168"/>
      <c r="FK84" s="168"/>
      <c r="FL84" s="168"/>
      <c r="FM84" s="161"/>
      <c r="FN84" s="162"/>
      <c r="FO84" s="151"/>
      <c r="FP84" s="151"/>
      <c r="FQ84" s="346"/>
      <c r="FR84" s="281"/>
      <c r="FS84" s="278"/>
      <c r="FT84" s="286"/>
      <c r="FU84" s="287"/>
      <c r="FV84" s="288"/>
      <c r="FW84" s="288"/>
      <c r="FX84" s="269"/>
      <c r="FY84" s="168"/>
      <c r="FZ84" s="168"/>
      <c r="GA84" s="168"/>
      <c r="GB84" s="168"/>
      <c r="GC84" s="168"/>
      <c r="GD84" s="168"/>
      <c r="GE84" s="161"/>
      <c r="GF84" s="162"/>
      <c r="GG84" s="151"/>
      <c r="GH84" s="151"/>
      <c r="GI84" s="292"/>
      <c r="GJ84" s="300"/>
      <c r="GK84" s="295"/>
      <c r="GL84" s="296"/>
      <c r="GM84" s="297"/>
      <c r="GN84" s="298"/>
      <c r="GO84" s="298"/>
      <c r="GP84" s="269"/>
      <c r="GQ84" s="168"/>
      <c r="GR84" s="168"/>
      <c r="GS84" s="168"/>
      <c r="GT84" s="168"/>
      <c r="GU84" s="168"/>
      <c r="GV84" s="168"/>
      <c r="GW84" s="161"/>
      <c r="GX84" s="162"/>
    </row>
    <row r="85" spans="1:206" ht="16" hidden="1">
      <c r="A85" s="151">
        <v>76</v>
      </c>
      <c r="B85" s="388"/>
      <c r="C85" s="389"/>
      <c r="D85" s="390"/>
      <c r="E85" s="391"/>
      <c r="F85" s="392"/>
      <c r="G85" s="393"/>
      <c r="H85" s="394"/>
      <c r="I85" s="151"/>
      <c r="J85" s="151"/>
      <c r="K85" s="388"/>
      <c r="L85" s="389"/>
      <c r="M85" s="390"/>
      <c r="N85" s="391"/>
      <c r="O85" s="392"/>
      <c r="P85" s="393"/>
      <c r="Q85" s="394"/>
      <c r="R85" s="582"/>
      <c r="S85" s="582"/>
      <c r="T85" s="582"/>
      <c r="U85" s="582"/>
      <c r="V85" s="582"/>
      <c r="W85" s="582"/>
      <c r="X85" s="582"/>
      <c r="Y85" s="583"/>
      <c r="Z85" s="584"/>
      <c r="AA85" s="159"/>
      <c r="AB85" s="159"/>
      <c r="AC85" s="388"/>
      <c r="AD85" s="389"/>
      <c r="AE85" s="390"/>
      <c r="AF85" s="391"/>
      <c r="AG85" s="392"/>
      <c r="AH85" s="393"/>
      <c r="AI85" s="394"/>
      <c r="AJ85" s="160">
        <f t="shared" si="687"/>
        <v>0</v>
      </c>
      <c r="AK85" s="160">
        <f t="shared" si="688"/>
        <v>0</v>
      </c>
      <c r="AL85" s="160">
        <f t="shared" si="689"/>
        <v>0</v>
      </c>
      <c r="AM85" s="160">
        <f t="shared" si="690"/>
        <v>0</v>
      </c>
      <c r="AN85" s="160">
        <f t="shared" si="691"/>
        <v>0</v>
      </c>
      <c r="AO85" s="160">
        <f t="shared" si="692"/>
        <v>0</v>
      </c>
      <c r="AP85" s="160">
        <f t="shared" si="693"/>
        <v>0</v>
      </c>
      <c r="AQ85" s="161">
        <f t="shared" si="354"/>
        <v>0</v>
      </c>
      <c r="AR85" s="162">
        <f t="shared" si="344"/>
        <v>0</v>
      </c>
      <c r="AS85" s="151"/>
      <c r="AT85" s="151"/>
      <c r="AU85" s="388"/>
      <c r="AV85" s="389"/>
      <c r="AW85" s="390"/>
      <c r="AX85" s="391"/>
      <c r="AY85" s="392"/>
      <c r="AZ85" s="393"/>
      <c r="BA85" s="394"/>
      <c r="BB85" s="160">
        <f>IFERROR(IF(EXACT(VLOOKUP(AV85,OFERTA_0,1,FALSE),AV85),1,0),0)</f>
        <v>0</v>
      </c>
      <c r="BC85" s="168">
        <f>IFERROR(IF(EXACT(VLOOKUP(AV85,OFERTA_0,2,FALSE),AW85),1,0),0)</f>
        <v>0</v>
      </c>
      <c r="BD85" s="168">
        <f>IFERROR(IF(EXACT(VLOOKUP(AV85,OFERTA_0,3,FALSE),AX85),1,0),0)</f>
        <v>0</v>
      </c>
      <c r="BE85" s="168">
        <f>IFERROR(IF(EXACT(VLOOKUP(AV85,OFERTA_0,4,FALSE),AY85),1,0),0)</f>
        <v>0</v>
      </c>
      <c r="BF85" s="168">
        <f t="shared" ref="BF85:BF89" si="734">IFERROR(IF(AZ85&lt;=0,0,1),0)</f>
        <v>0</v>
      </c>
      <c r="BG85" s="168">
        <v>1</v>
      </c>
      <c r="BH85" s="168">
        <f t="shared" ref="BH85:BH89" si="735">PRODUCT(BB85:BG85)</f>
        <v>0</v>
      </c>
      <c r="BI85" s="161">
        <f t="shared" si="356"/>
        <v>0</v>
      </c>
      <c r="BJ85" s="162">
        <f t="shared" si="347"/>
        <v>0</v>
      </c>
      <c r="BK85" s="151"/>
      <c r="BL85" s="151"/>
      <c r="BM85" s="388"/>
      <c r="BN85" s="389"/>
      <c r="BO85" s="390"/>
      <c r="BP85" s="391"/>
      <c r="BQ85" s="392"/>
      <c r="BR85" s="393"/>
      <c r="BS85" s="394"/>
      <c r="BT85" s="160">
        <f>IFERROR(IF(EXACT(VLOOKUP(BN85,OFERTA_0,1,FALSE),BN85),1,0),0)</f>
        <v>0</v>
      </c>
      <c r="BU85" s="168">
        <f>IFERROR(IF(EXACT(VLOOKUP(BN85,OFERTA_0,2,FALSE),BO85),1,0),0)</f>
        <v>0</v>
      </c>
      <c r="BV85" s="168">
        <f>IFERROR(IF(EXACT(VLOOKUP(BN85,OFERTA_0,3,FALSE),BP85),1,0),0)</f>
        <v>0</v>
      </c>
      <c r="BW85" s="168">
        <f>IFERROR(IF(EXACT(VLOOKUP(BN85,OFERTA_0,4,FALSE),BQ85),1,0),0)</f>
        <v>0</v>
      </c>
      <c r="BX85" s="168">
        <f t="shared" ref="BX85:BX89" si="736">IFERROR(IF(BR85&lt;=0,0,1),0)</f>
        <v>0</v>
      </c>
      <c r="BY85" s="168">
        <v>1</v>
      </c>
      <c r="BZ85" s="168">
        <f t="shared" ref="BZ85:BZ89" si="737">PRODUCT(BT85:BY85)</f>
        <v>0</v>
      </c>
      <c r="CA85" s="161">
        <f t="shared" si="358"/>
        <v>0</v>
      </c>
      <c r="CB85" s="162">
        <f t="shared" si="350"/>
        <v>0</v>
      </c>
      <c r="CC85" s="151"/>
      <c r="CD85" s="151"/>
      <c r="CE85" s="388"/>
      <c r="CF85" s="389"/>
      <c r="CG85" s="390"/>
      <c r="CH85" s="391"/>
      <c r="CI85" s="421"/>
      <c r="CJ85" s="393"/>
      <c r="CK85" s="430"/>
      <c r="CL85" s="269">
        <f t="shared" si="698"/>
        <v>0</v>
      </c>
      <c r="CM85" s="269">
        <f t="shared" si="699"/>
        <v>0</v>
      </c>
      <c r="CN85" s="269">
        <f t="shared" si="700"/>
        <v>0</v>
      </c>
      <c r="CO85" s="269">
        <f t="shared" si="701"/>
        <v>0</v>
      </c>
      <c r="CP85" s="168">
        <f t="shared" si="714"/>
        <v>0</v>
      </c>
      <c r="CQ85" s="160">
        <f t="shared" si="715"/>
        <v>0</v>
      </c>
      <c r="CR85" s="168">
        <f t="shared" si="716"/>
        <v>0</v>
      </c>
      <c r="CS85" s="161">
        <f t="shared" si="717"/>
        <v>0</v>
      </c>
      <c r="CT85" s="162">
        <f>CJ85-CS85</f>
        <v>0</v>
      </c>
      <c r="CU85" s="151"/>
      <c r="CV85" s="151"/>
      <c r="CW85" s="388"/>
      <c r="CX85" s="389"/>
      <c r="CY85" s="390"/>
      <c r="CZ85" s="391"/>
      <c r="DA85" s="392"/>
      <c r="DB85" s="393"/>
      <c r="DC85" s="405"/>
      <c r="DD85" s="269">
        <f t="shared" si="702"/>
        <v>0</v>
      </c>
      <c r="DE85" s="269">
        <f t="shared" si="703"/>
        <v>0</v>
      </c>
      <c r="DF85" s="269">
        <f t="shared" si="704"/>
        <v>0</v>
      </c>
      <c r="DG85" s="269">
        <f t="shared" si="705"/>
        <v>0</v>
      </c>
      <c r="DH85" s="168">
        <f t="shared" si="719"/>
        <v>0</v>
      </c>
      <c r="DI85" s="160">
        <f t="shared" si="720"/>
        <v>0</v>
      </c>
      <c r="DJ85" s="168">
        <f t="shared" si="721"/>
        <v>0</v>
      </c>
      <c r="DK85" s="161">
        <f t="shared" si="722"/>
        <v>0</v>
      </c>
      <c r="DL85" s="162">
        <f>DB85-DK85</f>
        <v>0</v>
      </c>
      <c r="DM85" s="151"/>
      <c r="DN85" s="151"/>
      <c r="DO85" s="388"/>
      <c r="DP85" s="389"/>
      <c r="DQ85" s="390"/>
      <c r="DR85" s="391"/>
      <c r="DS85" s="392"/>
      <c r="DT85" s="393"/>
      <c r="DU85" s="405"/>
      <c r="DV85" s="269">
        <f t="shared" si="706"/>
        <v>0</v>
      </c>
      <c r="DW85" s="269">
        <f t="shared" si="707"/>
        <v>0</v>
      </c>
      <c r="DX85" s="269">
        <f t="shared" si="708"/>
        <v>0</v>
      </c>
      <c r="DY85" s="269">
        <f t="shared" si="709"/>
        <v>0</v>
      </c>
      <c r="DZ85" s="168">
        <f t="shared" si="724"/>
        <v>0</v>
      </c>
      <c r="EA85" s="160">
        <f t="shared" si="725"/>
        <v>0</v>
      </c>
      <c r="EB85" s="168">
        <f t="shared" si="726"/>
        <v>0</v>
      </c>
      <c r="EC85" s="161">
        <f t="shared" si="727"/>
        <v>0</v>
      </c>
      <c r="ED85" s="162">
        <f>DT85-EC85</f>
        <v>0</v>
      </c>
      <c r="EE85" s="151"/>
      <c r="EF85" s="151"/>
      <c r="EG85" s="388"/>
      <c r="EH85" s="389"/>
      <c r="EI85" s="390"/>
      <c r="EJ85" s="391"/>
      <c r="EK85" s="392"/>
      <c r="EL85" s="393"/>
      <c r="EM85" s="405"/>
      <c r="EN85" s="269">
        <f t="shared" si="710"/>
        <v>0</v>
      </c>
      <c r="EO85" s="269">
        <f t="shared" si="711"/>
        <v>0</v>
      </c>
      <c r="EP85" s="269">
        <f t="shared" si="712"/>
        <v>0</v>
      </c>
      <c r="EQ85" s="269">
        <f t="shared" si="713"/>
        <v>0</v>
      </c>
      <c r="ER85" s="168">
        <f t="shared" si="729"/>
        <v>0</v>
      </c>
      <c r="ES85" s="160">
        <f t="shared" si="730"/>
        <v>0</v>
      </c>
      <c r="ET85" s="168">
        <f t="shared" si="731"/>
        <v>0</v>
      </c>
      <c r="EU85" s="161">
        <f t="shared" si="732"/>
        <v>0</v>
      </c>
      <c r="EV85" s="162">
        <f>EL85-EU85</f>
        <v>0</v>
      </c>
      <c r="EW85" s="151"/>
      <c r="EX85" s="151"/>
      <c r="EY85" s="272"/>
      <c r="EZ85" s="276"/>
      <c r="FA85" s="278"/>
      <c r="FB85" s="274"/>
      <c r="FC85" s="275"/>
      <c r="FD85" s="280"/>
      <c r="FE85" s="263"/>
      <c r="FF85" s="269"/>
      <c r="FG85" s="168"/>
      <c r="FH85" s="168"/>
      <c r="FI85" s="168"/>
      <c r="FJ85" s="168"/>
      <c r="FK85" s="168"/>
      <c r="FL85" s="168"/>
      <c r="FM85" s="161"/>
      <c r="FN85" s="162"/>
      <c r="FO85" s="151"/>
      <c r="FP85" s="151"/>
      <c r="FQ85" s="346"/>
      <c r="FR85" s="281"/>
      <c r="FS85" s="278"/>
      <c r="FT85" s="286"/>
      <c r="FU85" s="287"/>
      <c r="FV85" s="288"/>
      <c r="FW85" s="288"/>
      <c r="FX85" s="269"/>
      <c r="FY85" s="168"/>
      <c r="FZ85" s="168"/>
      <c r="GA85" s="168"/>
      <c r="GB85" s="168"/>
      <c r="GC85" s="168"/>
      <c r="GD85" s="168"/>
      <c r="GE85" s="161"/>
      <c r="GF85" s="162"/>
      <c r="GG85" s="151"/>
      <c r="GH85" s="151"/>
      <c r="GI85" s="292"/>
      <c r="GJ85" s="300"/>
      <c r="GK85" s="295"/>
      <c r="GL85" s="296"/>
      <c r="GM85" s="297"/>
      <c r="GN85" s="298"/>
      <c r="GO85" s="298"/>
      <c r="GP85" s="269"/>
      <c r="GQ85" s="168"/>
      <c r="GR85" s="168"/>
      <c r="GS85" s="168"/>
      <c r="GT85" s="168"/>
      <c r="GU85" s="168"/>
      <c r="GV85" s="168"/>
      <c r="GW85" s="161"/>
      <c r="GX85" s="162"/>
    </row>
    <row r="86" spans="1:206" ht="16" hidden="1">
      <c r="A86" s="151">
        <v>77</v>
      </c>
      <c r="B86" s="388"/>
      <c r="C86" s="389"/>
      <c r="D86" s="390"/>
      <c r="E86" s="391"/>
      <c r="F86" s="392"/>
      <c r="G86" s="393"/>
      <c r="H86" s="394"/>
      <c r="I86" s="151"/>
      <c r="J86" s="151"/>
      <c r="K86" s="388"/>
      <c r="L86" s="389"/>
      <c r="M86" s="390"/>
      <c r="N86" s="391"/>
      <c r="O86" s="392"/>
      <c r="P86" s="393"/>
      <c r="Q86" s="394"/>
      <c r="R86" s="582"/>
      <c r="S86" s="582"/>
      <c r="T86" s="582"/>
      <c r="U86" s="582"/>
      <c r="V86" s="582"/>
      <c r="W86" s="582"/>
      <c r="X86" s="582"/>
      <c r="Y86" s="583"/>
      <c r="Z86" s="584"/>
      <c r="AA86" s="159"/>
      <c r="AB86" s="159"/>
      <c r="AC86" s="388"/>
      <c r="AD86" s="389"/>
      <c r="AE86" s="390"/>
      <c r="AF86" s="391"/>
      <c r="AG86" s="392"/>
      <c r="AH86" s="393"/>
      <c r="AI86" s="394"/>
      <c r="AJ86" s="160">
        <f t="shared" si="687"/>
        <v>0</v>
      </c>
      <c r="AK86" s="160">
        <f t="shared" si="688"/>
        <v>0</v>
      </c>
      <c r="AL86" s="160">
        <f t="shared" si="689"/>
        <v>0</v>
      </c>
      <c r="AM86" s="160">
        <f t="shared" si="690"/>
        <v>0</v>
      </c>
      <c r="AN86" s="160">
        <f t="shared" si="691"/>
        <v>0</v>
      </c>
      <c r="AO86" s="160">
        <f t="shared" si="692"/>
        <v>0</v>
      </c>
      <c r="AP86" s="160">
        <f t="shared" si="693"/>
        <v>0</v>
      </c>
      <c r="AQ86" s="161">
        <f t="shared" si="354"/>
        <v>0</v>
      </c>
      <c r="AR86" s="162">
        <f t="shared" si="344"/>
        <v>0</v>
      </c>
      <c r="AS86" s="151"/>
      <c r="AT86" s="151"/>
      <c r="AU86" s="388"/>
      <c r="AV86" s="389"/>
      <c r="AW86" s="390"/>
      <c r="AX86" s="391"/>
      <c r="AY86" s="392"/>
      <c r="AZ86" s="393"/>
      <c r="BA86" s="394"/>
      <c r="BB86" s="160">
        <f>IFERROR(IF(EXACT(VLOOKUP(AV86,OFERTA_0,1,FALSE),AV86),1,0),0)</f>
        <v>0</v>
      </c>
      <c r="BC86" s="168">
        <f>IFERROR(IF(EXACT(VLOOKUP(AV86,OFERTA_0,2,FALSE),AW86),1,0),0)</f>
        <v>0</v>
      </c>
      <c r="BD86" s="168">
        <f>IFERROR(IF(EXACT(VLOOKUP(AV86,OFERTA_0,3,FALSE),AX86),1,0),0)</f>
        <v>0</v>
      </c>
      <c r="BE86" s="168">
        <f>IFERROR(IF(EXACT(VLOOKUP(AV86,OFERTA_0,4,FALSE),AY86),1,0),0)</f>
        <v>0</v>
      </c>
      <c r="BF86" s="168">
        <f t="shared" si="734"/>
        <v>0</v>
      </c>
      <c r="BG86" s="168">
        <v>1</v>
      </c>
      <c r="BH86" s="168">
        <f t="shared" si="735"/>
        <v>0</v>
      </c>
      <c r="BI86" s="161">
        <f t="shared" si="356"/>
        <v>0</v>
      </c>
      <c r="BJ86" s="162">
        <f t="shared" si="347"/>
        <v>0</v>
      </c>
      <c r="BK86" s="151"/>
      <c r="BL86" s="151"/>
      <c r="BM86" s="388"/>
      <c r="BN86" s="389"/>
      <c r="BO86" s="390"/>
      <c r="BP86" s="391"/>
      <c r="BQ86" s="392"/>
      <c r="BR86" s="393"/>
      <c r="BS86" s="394"/>
      <c r="BT86" s="160">
        <f>IFERROR(IF(EXACT(VLOOKUP(BN86,OFERTA_0,1,FALSE),BN86),1,0),0)</f>
        <v>0</v>
      </c>
      <c r="BU86" s="168">
        <f>IFERROR(IF(EXACT(VLOOKUP(BN86,OFERTA_0,2,FALSE),BO86),1,0),0)</f>
        <v>0</v>
      </c>
      <c r="BV86" s="168">
        <f>IFERROR(IF(EXACT(VLOOKUP(BN86,OFERTA_0,3,FALSE),BP86),1,0),0)</f>
        <v>0</v>
      </c>
      <c r="BW86" s="168">
        <f>IFERROR(IF(EXACT(VLOOKUP(BN86,OFERTA_0,4,FALSE),BQ86),1,0),0)</f>
        <v>0</v>
      </c>
      <c r="BX86" s="168">
        <f t="shared" si="736"/>
        <v>0</v>
      </c>
      <c r="BY86" s="168">
        <v>1</v>
      </c>
      <c r="BZ86" s="168">
        <f t="shared" si="737"/>
        <v>0</v>
      </c>
      <c r="CA86" s="161">
        <f t="shared" si="358"/>
        <v>0</v>
      </c>
      <c r="CB86" s="162">
        <f t="shared" si="350"/>
        <v>0</v>
      </c>
      <c r="CC86" s="151"/>
      <c r="CD86" s="151"/>
      <c r="CE86" s="388"/>
      <c r="CF86" s="389"/>
      <c r="CG86" s="390"/>
      <c r="CH86" s="391"/>
      <c r="CI86" s="421"/>
      <c r="CJ86" s="393"/>
      <c r="CK86" s="430"/>
      <c r="CL86" s="269">
        <f t="shared" si="698"/>
        <v>0</v>
      </c>
      <c r="CM86" s="269">
        <f t="shared" si="699"/>
        <v>0</v>
      </c>
      <c r="CN86" s="269">
        <f t="shared" si="700"/>
        <v>0</v>
      </c>
      <c r="CO86" s="269">
        <f t="shared" si="701"/>
        <v>0</v>
      </c>
      <c r="CP86" s="168">
        <f t="shared" si="714"/>
        <v>0</v>
      </c>
      <c r="CQ86" s="160">
        <f t="shared" si="715"/>
        <v>0</v>
      </c>
      <c r="CR86" s="168">
        <f t="shared" si="716"/>
        <v>0</v>
      </c>
      <c r="CS86" s="161">
        <f t="shared" si="717"/>
        <v>0</v>
      </c>
      <c r="CT86" s="162">
        <f t="shared" ref="CT86:CT89" si="738">CJ86-CS86</f>
        <v>0</v>
      </c>
      <c r="CU86" s="151"/>
      <c r="CV86" s="151"/>
      <c r="CW86" s="388"/>
      <c r="CX86" s="389"/>
      <c r="CY86" s="390"/>
      <c r="CZ86" s="391"/>
      <c r="DA86" s="392"/>
      <c r="DB86" s="393"/>
      <c r="DC86" s="405"/>
      <c r="DD86" s="269">
        <f t="shared" si="702"/>
        <v>0</v>
      </c>
      <c r="DE86" s="269">
        <f t="shared" si="703"/>
        <v>0</v>
      </c>
      <c r="DF86" s="269">
        <f t="shared" si="704"/>
        <v>0</v>
      </c>
      <c r="DG86" s="269">
        <f t="shared" si="705"/>
        <v>0</v>
      </c>
      <c r="DH86" s="168">
        <f t="shared" si="719"/>
        <v>0</v>
      </c>
      <c r="DI86" s="160">
        <f t="shared" si="720"/>
        <v>0</v>
      </c>
      <c r="DJ86" s="168">
        <f t="shared" si="721"/>
        <v>0</v>
      </c>
      <c r="DK86" s="161">
        <f t="shared" si="722"/>
        <v>0</v>
      </c>
      <c r="DL86" s="162">
        <f t="shared" ref="DL86:DL89" si="739">DB86-DK86</f>
        <v>0</v>
      </c>
      <c r="DM86" s="151"/>
      <c r="DN86" s="151"/>
      <c r="DO86" s="388"/>
      <c r="DP86" s="389"/>
      <c r="DQ86" s="390"/>
      <c r="DR86" s="391"/>
      <c r="DS86" s="392"/>
      <c r="DT86" s="393"/>
      <c r="DU86" s="405"/>
      <c r="DV86" s="269">
        <f t="shared" si="706"/>
        <v>0</v>
      </c>
      <c r="DW86" s="269">
        <f t="shared" si="707"/>
        <v>0</v>
      </c>
      <c r="DX86" s="269">
        <f t="shared" si="708"/>
        <v>0</v>
      </c>
      <c r="DY86" s="269">
        <f t="shared" si="709"/>
        <v>0</v>
      </c>
      <c r="DZ86" s="168">
        <f t="shared" si="724"/>
        <v>0</v>
      </c>
      <c r="EA86" s="160">
        <f t="shared" si="725"/>
        <v>0</v>
      </c>
      <c r="EB86" s="168">
        <f t="shared" si="726"/>
        <v>0</v>
      </c>
      <c r="EC86" s="161">
        <f t="shared" si="727"/>
        <v>0</v>
      </c>
      <c r="ED86" s="162">
        <f t="shared" ref="ED86:ED89" si="740">DT86-EC86</f>
        <v>0</v>
      </c>
      <c r="EE86" s="151"/>
      <c r="EF86" s="151"/>
      <c r="EG86" s="388"/>
      <c r="EH86" s="389"/>
      <c r="EI86" s="390"/>
      <c r="EJ86" s="391"/>
      <c r="EK86" s="392"/>
      <c r="EL86" s="393"/>
      <c r="EM86" s="405"/>
      <c r="EN86" s="269">
        <f t="shared" si="710"/>
        <v>0</v>
      </c>
      <c r="EO86" s="269">
        <f t="shared" si="711"/>
        <v>0</v>
      </c>
      <c r="EP86" s="269">
        <f t="shared" si="712"/>
        <v>0</v>
      </c>
      <c r="EQ86" s="269">
        <f t="shared" si="713"/>
        <v>0</v>
      </c>
      <c r="ER86" s="168">
        <f t="shared" si="729"/>
        <v>0</v>
      </c>
      <c r="ES86" s="160">
        <f t="shared" si="730"/>
        <v>0</v>
      </c>
      <c r="ET86" s="168">
        <f t="shared" si="731"/>
        <v>0</v>
      </c>
      <c r="EU86" s="161">
        <f t="shared" si="732"/>
        <v>0</v>
      </c>
      <c r="EV86" s="162">
        <f t="shared" ref="EV86:EV89" si="741">EL86-EU86</f>
        <v>0</v>
      </c>
      <c r="EW86" s="151"/>
      <c r="EX86" s="151"/>
      <c r="EY86" s="272"/>
      <c r="EZ86" s="276"/>
      <c r="FA86" s="278"/>
      <c r="FB86" s="274"/>
      <c r="FC86" s="275"/>
      <c r="FD86" s="280"/>
      <c r="FE86" s="263"/>
      <c r="FF86" s="269"/>
      <c r="FG86" s="168"/>
      <c r="FH86" s="168"/>
      <c r="FI86" s="168"/>
      <c r="FJ86" s="168"/>
      <c r="FK86" s="168"/>
      <c r="FL86" s="168"/>
      <c r="FM86" s="161"/>
      <c r="FN86" s="162"/>
      <c r="FO86" s="151"/>
      <c r="FP86" s="151"/>
      <c r="FQ86" s="346"/>
      <c r="FR86" s="281"/>
      <c r="FS86" s="278"/>
      <c r="FT86" s="286"/>
      <c r="FU86" s="287"/>
      <c r="FV86" s="288"/>
      <c r="FW86" s="288"/>
      <c r="FX86" s="269"/>
      <c r="FY86" s="168"/>
      <c r="FZ86" s="168"/>
      <c r="GA86" s="168"/>
      <c r="GB86" s="168"/>
      <c r="GC86" s="168"/>
      <c r="GD86" s="168"/>
      <c r="GE86" s="161"/>
      <c r="GF86" s="162"/>
      <c r="GG86" s="151"/>
      <c r="GH86" s="151"/>
      <c r="GI86" s="292"/>
      <c r="GJ86" s="300"/>
      <c r="GK86" s="295"/>
      <c r="GL86" s="296"/>
      <c r="GM86" s="297"/>
      <c r="GN86" s="298"/>
      <c r="GO86" s="298"/>
      <c r="GP86" s="269"/>
      <c r="GQ86" s="168"/>
      <c r="GR86" s="168"/>
      <c r="GS86" s="168"/>
      <c r="GT86" s="168"/>
      <c r="GU86" s="168"/>
      <c r="GV86" s="168"/>
      <c r="GW86" s="161"/>
      <c r="GX86" s="162"/>
    </row>
    <row r="87" spans="1:206" ht="16" hidden="1">
      <c r="A87" s="151">
        <v>78</v>
      </c>
      <c r="B87" s="388"/>
      <c r="C87" s="389"/>
      <c r="D87" s="390"/>
      <c r="E87" s="391"/>
      <c r="F87" s="392"/>
      <c r="G87" s="393"/>
      <c r="H87" s="394"/>
      <c r="I87" s="151"/>
      <c r="J87" s="151"/>
      <c r="K87" s="388"/>
      <c r="L87" s="389"/>
      <c r="M87" s="390"/>
      <c r="N87" s="391"/>
      <c r="O87" s="392"/>
      <c r="P87" s="393"/>
      <c r="Q87" s="394"/>
      <c r="R87" s="582"/>
      <c r="S87" s="582"/>
      <c r="T87" s="582"/>
      <c r="U87" s="582"/>
      <c r="V87" s="582"/>
      <c r="W87" s="582"/>
      <c r="X87" s="582"/>
      <c r="Y87" s="583"/>
      <c r="Z87" s="584"/>
      <c r="AA87" s="159"/>
      <c r="AB87" s="159"/>
      <c r="AC87" s="388"/>
      <c r="AD87" s="389"/>
      <c r="AE87" s="390"/>
      <c r="AF87" s="391"/>
      <c r="AG87" s="392"/>
      <c r="AH87" s="393"/>
      <c r="AI87" s="394"/>
      <c r="AJ87" s="160">
        <f t="shared" si="687"/>
        <v>0</v>
      </c>
      <c r="AK87" s="160">
        <f t="shared" si="688"/>
        <v>0</v>
      </c>
      <c r="AL87" s="160">
        <f t="shared" si="689"/>
        <v>0</v>
      </c>
      <c r="AM87" s="160">
        <f t="shared" si="690"/>
        <v>0</v>
      </c>
      <c r="AN87" s="160">
        <f t="shared" si="691"/>
        <v>0</v>
      </c>
      <c r="AO87" s="160">
        <f t="shared" si="692"/>
        <v>0</v>
      </c>
      <c r="AP87" s="160">
        <f t="shared" si="693"/>
        <v>0</v>
      </c>
      <c r="AQ87" s="161">
        <f t="shared" si="354"/>
        <v>0</v>
      </c>
      <c r="AR87" s="162">
        <f t="shared" si="344"/>
        <v>0</v>
      </c>
      <c r="AS87" s="151"/>
      <c r="AT87" s="151"/>
      <c r="AU87" s="388"/>
      <c r="AV87" s="389"/>
      <c r="AW87" s="390"/>
      <c r="AX87" s="391"/>
      <c r="AY87" s="392"/>
      <c r="AZ87" s="393"/>
      <c r="BA87" s="394"/>
      <c r="BB87" s="160">
        <f>IFERROR(IF(EXACT(VLOOKUP(AV87,OFERTA_0,1,FALSE),AV87),1,0),0)</f>
        <v>0</v>
      </c>
      <c r="BC87" s="168">
        <f>IFERROR(IF(EXACT(VLOOKUP(AV87,OFERTA_0,2,FALSE),AW87),1,0),0)</f>
        <v>0</v>
      </c>
      <c r="BD87" s="168">
        <f>IFERROR(IF(EXACT(VLOOKUP(AV87,OFERTA_0,3,FALSE),AX87),1,0),0)</f>
        <v>0</v>
      </c>
      <c r="BE87" s="168">
        <f>IFERROR(IF(EXACT(VLOOKUP(AV87,OFERTA_0,4,FALSE),AY87),1,0),0)</f>
        <v>0</v>
      </c>
      <c r="BF87" s="168">
        <f t="shared" si="734"/>
        <v>0</v>
      </c>
      <c r="BG87" s="168">
        <v>1</v>
      </c>
      <c r="BH87" s="168">
        <f t="shared" si="735"/>
        <v>0</v>
      </c>
      <c r="BI87" s="161">
        <f t="shared" si="356"/>
        <v>0</v>
      </c>
      <c r="BJ87" s="162">
        <f t="shared" si="347"/>
        <v>0</v>
      </c>
      <c r="BK87" s="151"/>
      <c r="BL87" s="151"/>
      <c r="BM87" s="388"/>
      <c r="BN87" s="389"/>
      <c r="BO87" s="390"/>
      <c r="BP87" s="391"/>
      <c r="BQ87" s="392"/>
      <c r="BR87" s="393"/>
      <c r="BS87" s="394"/>
      <c r="BT87" s="160">
        <f>IFERROR(IF(EXACT(VLOOKUP(BN87,OFERTA_0,1,FALSE),BN87),1,0),0)</f>
        <v>0</v>
      </c>
      <c r="BU87" s="168">
        <f>IFERROR(IF(EXACT(VLOOKUP(BN87,OFERTA_0,2,FALSE),BO87),1,0),0)</f>
        <v>0</v>
      </c>
      <c r="BV87" s="168">
        <f>IFERROR(IF(EXACT(VLOOKUP(BN87,OFERTA_0,3,FALSE),BP87),1,0),0)</f>
        <v>0</v>
      </c>
      <c r="BW87" s="168">
        <f>IFERROR(IF(EXACT(VLOOKUP(BN87,OFERTA_0,4,FALSE),BQ87),1,0),0)</f>
        <v>0</v>
      </c>
      <c r="BX87" s="168">
        <f t="shared" si="736"/>
        <v>0</v>
      </c>
      <c r="BY87" s="168">
        <v>1</v>
      </c>
      <c r="BZ87" s="168">
        <f t="shared" si="737"/>
        <v>0</v>
      </c>
      <c r="CA87" s="161">
        <f t="shared" si="358"/>
        <v>0</v>
      </c>
      <c r="CB87" s="162">
        <f t="shared" si="350"/>
        <v>0</v>
      </c>
      <c r="CC87" s="151"/>
      <c r="CD87" s="151"/>
      <c r="CE87" s="388"/>
      <c r="CF87" s="389"/>
      <c r="CG87" s="390"/>
      <c r="CH87" s="391"/>
      <c r="CI87" s="421"/>
      <c r="CJ87" s="393"/>
      <c r="CK87" s="430"/>
      <c r="CL87" s="269">
        <f t="shared" si="698"/>
        <v>0</v>
      </c>
      <c r="CM87" s="269">
        <f t="shared" si="699"/>
        <v>0</v>
      </c>
      <c r="CN87" s="269">
        <f t="shared" si="700"/>
        <v>0</v>
      </c>
      <c r="CO87" s="269">
        <f t="shared" si="701"/>
        <v>0</v>
      </c>
      <c r="CP87" s="168">
        <f t="shared" si="714"/>
        <v>0</v>
      </c>
      <c r="CQ87" s="160">
        <f t="shared" si="715"/>
        <v>0</v>
      </c>
      <c r="CR87" s="168">
        <f t="shared" si="716"/>
        <v>0</v>
      </c>
      <c r="CS87" s="161">
        <f t="shared" si="717"/>
        <v>0</v>
      </c>
      <c r="CT87" s="162">
        <f t="shared" si="738"/>
        <v>0</v>
      </c>
      <c r="CU87" s="151"/>
      <c r="CV87" s="151"/>
      <c r="CW87" s="388"/>
      <c r="CX87" s="389"/>
      <c r="CY87" s="390"/>
      <c r="CZ87" s="391"/>
      <c r="DA87" s="392"/>
      <c r="DB87" s="393"/>
      <c r="DC87" s="405"/>
      <c r="DD87" s="269">
        <f t="shared" si="702"/>
        <v>0</v>
      </c>
      <c r="DE87" s="269">
        <f t="shared" si="703"/>
        <v>0</v>
      </c>
      <c r="DF87" s="269">
        <f t="shared" si="704"/>
        <v>0</v>
      </c>
      <c r="DG87" s="269">
        <f t="shared" si="705"/>
        <v>0</v>
      </c>
      <c r="DH87" s="168">
        <f t="shared" si="719"/>
        <v>0</v>
      </c>
      <c r="DI87" s="160">
        <f t="shared" si="720"/>
        <v>0</v>
      </c>
      <c r="DJ87" s="168">
        <f t="shared" si="721"/>
        <v>0</v>
      </c>
      <c r="DK87" s="161">
        <f t="shared" si="722"/>
        <v>0</v>
      </c>
      <c r="DL87" s="162">
        <f t="shared" si="739"/>
        <v>0</v>
      </c>
      <c r="DM87" s="151"/>
      <c r="DN87" s="151"/>
      <c r="DO87" s="388"/>
      <c r="DP87" s="389"/>
      <c r="DQ87" s="390"/>
      <c r="DR87" s="391"/>
      <c r="DS87" s="392"/>
      <c r="DT87" s="393"/>
      <c r="DU87" s="405"/>
      <c r="DV87" s="269">
        <f t="shared" si="706"/>
        <v>0</v>
      </c>
      <c r="DW87" s="269">
        <f t="shared" si="707"/>
        <v>0</v>
      </c>
      <c r="DX87" s="269">
        <f t="shared" si="708"/>
        <v>0</v>
      </c>
      <c r="DY87" s="269">
        <f t="shared" si="709"/>
        <v>0</v>
      </c>
      <c r="DZ87" s="168">
        <f t="shared" si="724"/>
        <v>0</v>
      </c>
      <c r="EA87" s="160">
        <f t="shared" si="725"/>
        <v>0</v>
      </c>
      <c r="EB87" s="168">
        <f t="shared" si="726"/>
        <v>0</v>
      </c>
      <c r="EC87" s="161">
        <f t="shared" si="727"/>
        <v>0</v>
      </c>
      <c r="ED87" s="162">
        <f t="shared" si="740"/>
        <v>0</v>
      </c>
      <c r="EE87" s="151"/>
      <c r="EF87" s="151"/>
      <c r="EG87" s="388"/>
      <c r="EH87" s="389"/>
      <c r="EI87" s="390"/>
      <c r="EJ87" s="391"/>
      <c r="EK87" s="392"/>
      <c r="EL87" s="393"/>
      <c r="EM87" s="405"/>
      <c r="EN87" s="269">
        <f t="shared" si="710"/>
        <v>0</v>
      </c>
      <c r="EO87" s="269">
        <f t="shared" si="711"/>
        <v>0</v>
      </c>
      <c r="EP87" s="269">
        <f t="shared" si="712"/>
        <v>0</v>
      </c>
      <c r="EQ87" s="269">
        <f t="shared" si="713"/>
        <v>0</v>
      </c>
      <c r="ER87" s="168">
        <f t="shared" si="729"/>
        <v>0</v>
      </c>
      <c r="ES87" s="160">
        <f t="shared" si="730"/>
        <v>0</v>
      </c>
      <c r="ET87" s="168">
        <f t="shared" si="731"/>
        <v>0</v>
      </c>
      <c r="EU87" s="161">
        <f t="shared" si="732"/>
        <v>0</v>
      </c>
      <c r="EV87" s="162">
        <f t="shared" si="741"/>
        <v>0</v>
      </c>
      <c r="EW87" s="151"/>
      <c r="EX87" s="151"/>
      <c r="EY87" s="272"/>
      <c r="EZ87" s="276"/>
      <c r="FA87" s="278"/>
      <c r="FB87" s="274"/>
      <c r="FC87" s="275"/>
      <c r="FD87" s="280"/>
      <c r="FE87" s="263"/>
      <c r="FF87" s="269"/>
      <c r="FG87" s="168"/>
      <c r="FH87" s="168"/>
      <c r="FI87" s="168"/>
      <c r="FJ87" s="168"/>
      <c r="FK87" s="168"/>
      <c r="FL87" s="168"/>
      <c r="FM87" s="161"/>
      <c r="FN87" s="162"/>
      <c r="FO87" s="151"/>
      <c r="FP87" s="151"/>
      <c r="FQ87" s="346"/>
      <c r="FR87" s="281"/>
      <c r="FS87" s="278"/>
      <c r="FT87" s="286"/>
      <c r="FU87" s="287"/>
      <c r="FV87" s="288"/>
      <c r="FW87" s="288"/>
      <c r="FX87" s="269"/>
      <c r="FY87" s="168"/>
      <c r="FZ87" s="168"/>
      <c r="GA87" s="168"/>
      <c r="GB87" s="168"/>
      <c r="GC87" s="168"/>
      <c r="GD87" s="168"/>
      <c r="GE87" s="161"/>
      <c r="GF87" s="162"/>
      <c r="GG87" s="151"/>
      <c r="GH87" s="151"/>
      <c r="GI87" s="292"/>
      <c r="GJ87" s="300"/>
      <c r="GK87" s="295"/>
      <c r="GL87" s="296"/>
      <c r="GM87" s="297"/>
      <c r="GN87" s="298"/>
      <c r="GO87" s="298"/>
      <c r="GP87" s="269"/>
      <c r="GQ87" s="168"/>
      <c r="GR87" s="168"/>
      <c r="GS87" s="168"/>
      <c r="GT87" s="168"/>
      <c r="GU87" s="168"/>
      <c r="GV87" s="168"/>
      <c r="GW87" s="161"/>
      <c r="GX87" s="162"/>
    </row>
    <row r="88" spans="1:206" ht="16" hidden="1">
      <c r="A88" s="151">
        <v>79</v>
      </c>
      <c r="B88" s="388"/>
      <c r="C88" s="389"/>
      <c r="D88" s="390"/>
      <c r="E88" s="391"/>
      <c r="F88" s="392"/>
      <c r="G88" s="393"/>
      <c r="H88" s="394"/>
      <c r="I88" s="151"/>
      <c r="J88" s="151"/>
      <c r="K88" s="388"/>
      <c r="L88" s="389"/>
      <c r="M88" s="390"/>
      <c r="N88" s="391"/>
      <c r="O88" s="392"/>
      <c r="P88" s="393"/>
      <c r="Q88" s="394"/>
      <c r="R88" s="582"/>
      <c r="S88" s="582"/>
      <c r="T88" s="582"/>
      <c r="U88" s="582"/>
      <c r="V88" s="582"/>
      <c r="W88" s="582"/>
      <c r="X88" s="582"/>
      <c r="Y88" s="583"/>
      <c r="Z88" s="584"/>
      <c r="AA88" s="159"/>
      <c r="AB88" s="159"/>
      <c r="AC88" s="388"/>
      <c r="AD88" s="389"/>
      <c r="AE88" s="390"/>
      <c r="AF88" s="391"/>
      <c r="AG88" s="392"/>
      <c r="AH88" s="393"/>
      <c r="AI88" s="394"/>
      <c r="AJ88" s="160">
        <f t="shared" si="687"/>
        <v>0</v>
      </c>
      <c r="AK88" s="160">
        <f t="shared" si="688"/>
        <v>0</v>
      </c>
      <c r="AL88" s="160">
        <f t="shared" si="689"/>
        <v>0</v>
      </c>
      <c r="AM88" s="160">
        <f t="shared" si="690"/>
        <v>0</v>
      </c>
      <c r="AN88" s="160">
        <f t="shared" si="691"/>
        <v>0</v>
      </c>
      <c r="AO88" s="160">
        <f t="shared" si="692"/>
        <v>0</v>
      </c>
      <c r="AP88" s="160">
        <f t="shared" si="693"/>
        <v>0</v>
      </c>
      <c r="AQ88" s="161">
        <f t="shared" si="354"/>
        <v>0</v>
      </c>
      <c r="AR88" s="162">
        <f t="shared" si="344"/>
        <v>0</v>
      </c>
      <c r="AS88" s="151"/>
      <c r="AT88" s="151"/>
      <c r="AU88" s="388"/>
      <c r="AV88" s="389"/>
      <c r="AW88" s="390"/>
      <c r="AX88" s="391"/>
      <c r="AY88" s="392"/>
      <c r="AZ88" s="393"/>
      <c r="BA88" s="394"/>
      <c r="BB88" s="160">
        <f>IFERROR(IF(EXACT(VLOOKUP(AV88,OFERTA_0,1,FALSE),AV88),1,0),0)</f>
        <v>0</v>
      </c>
      <c r="BC88" s="168">
        <f>IFERROR(IF(EXACT(VLOOKUP(AV88,OFERTA_0,2,FALSE),AW88),1,0),0)</f>
        <v>0</v>
      </c>
      <c r="BD88" s="168">
        <f>IFERROR(IF(EXACT(VLOOKUP(AV88,OFERTA_0,3,FALSE),AX88),1,0),0)</f>
        <v>0</v>
      </c>
      <c r="BE88" s="168">
        <f>IFERROR(IF(EXACT(VLOOKUP(AV88,OFERTA_0,4,FALSE),AY88),1,0),0)</f>
        <v>0</v>
      </c>
      <c r="BF88" s="168">
        <f t="shared" si="734"/>
        <v>0</v>
      </c>
      <c r="BG88" s="168">
        <v>1</v>
      </c>
      <c r="BH88" s="168">
        <f t="shared" si="735"/>
        <v>0</v>
      </c>
      <c r="BI88" s="161">
        <f t="shared" si="356"/>
        <v>0</v>
      </c>
      <c r="BJ88" s="162">
        <f t="shared" si="347"/>
        <v>0</v>
      </c>
      <c r="BK88" s="151"/>
      <c r="BL88" s="151"/>
      <c r="BM88" s="388"/>
      <c r="BN88" s="389"/>
      <c r="BO88" s="390"/>
      <c r="BP88" s="391"/>
      <c r="BQ88" s="392"/>
      <c r="BR88" s="393"/>
      <c r="BS88" s="394"/>
      <c r="BT88" s="160">
        <f>IFERROR(IF(EXACT(VLOOKUP(BN88,OFERTA_0,1,FALSE),BN88),1,0),0)</f>
        <v>0</v>
      </c>
      <c r="BU88" s="168">
        <f>IFERROR(IF(EXACT(VLOOKUP(BN88,OFERTA_0,2,FALSE),BO88),1,0),0)</f>
        <v>0</v>
      </c>
      <c r="BV88" s="168">
        <f>IFERROR(IF(EXACT(VLOOKUP(BN88,OFERTA_0,3,FALSE),BP88),1,0),0)</f>
        <v>0</v>
      </c>
      <c r="BW88" s="168">
        <f>IFERROR(IF(EXACT(VLOOKUP(BN88,OFERTA_0,4,FALSE),BQ88),1,0),0)</f>
        <v>0</v>
      </c>
      <c r="BX88" s="168">
        <f t="shared" si="736"/>
        <v>0</v>
      </c>
      <c r="BY88" s="168">
        <v>1</v>
      </c>
      <c r="BZ88" s="168">
        <f t="shared" si="737"/>
        <v>0</v>
      </c>
      <c r="CA88" s="161">
        <f t="shared" si="358"/>
        <v>0</v>
      </c>
      <c r="CB88" s="162">
        <f t="shared" si="350"/>
        <v>0</v>
      </c>
      <c r="CC88" s="151"/>
      <c r="CD88" s="151"/>
      <c r="CE88" s="388"/>
      <c r="CF88" s="389"/>
      <c r="CG88" s="390"/>
      <c r="CH88" s="391"/>
      <c r="CI88" s="421"/>
      <c r="CJ88" s="393"/>
      <c r="CK88" s="430"/>
      <c r="CL88" s="269">
        <f t="shared" si="698"/>
        <v>0</v>
      </c>
      <c r="CM88" s="269">
        <f t="shared" si="699"/>
        <v>0</v>
      </c>
      <c r="CN88" s="269">
        <f t="shared" si="700"/>
        <v>0</v>
      </c>
      <c r="CO88" s="269">
        <f t="shared" si="701"/>
        <v>0</v>
      </c>
      <c r="CP88" s="168">
        <f t="shared" si="714"/>
        <v>0</v>
      </c>
      <c r="CQ88" s="160">
        <f t="shared" si="715"/>
        <v>0</v>
      </c>
      <c r="CR88" s="168">
        <f t="shared" si="716"/>
        <v>0</v>
      </c>
      <c r="CS88" s="161">
        <f t="shared" si="717"/>
        <v>0</v>
      </c>
      <c r="CT88" s="162">
        <f t="shared" si="738"/>
        <v>0</v>
      </c>
      <c r="CU88" s="151"/>
      <c r="CV88" s="151"/>
      <c r="CW88" s="388"/>
      <c r="CX88" s="389"/>
      <c r="CY88" s="390"/>
      <c r="CZ88" s="391"/>
      <c r="DA88" s="392"/>
      <c r="DB88" s="393"/>
      <c r="DC88" s="405"/>
      <c r="DD88" s="269">
        <f t="shared" si="702"/>
        <v>0</v>
      </c>
      <c r="DE88" s="269">
        <f t="shared" si="703"/>
        <v>0</v>
      </c>
      <c r="DF88" s="269">
        <f t="shared" si="704"/>
        <v>0</v>
      </c>
      <c r="DG88" s="269">
        <f t="shared" si="705"/>
        <v>0</v>
      </c>
      <c r="DH88" s="168">
        <f t="shared" si="719"/>
        <v>0</v>
      </c>
      <c r="DI88" s="160">
        <f t="shared" si="720"/>
        <v>0</v>
      </c>
      <c r="DJ88" s="168">
        <f t="shared" si="721"/>
        <v>0</v>
      </c>
      <c r="DK88" s="161">
        <f t="shared" si="722"/>
        <v>0</v>
      </c>
      <c r="DL88" s="162">
        <f t="shared" si="739"/>
        <v>0</v>
      </c>
      <c r="DM88" s="151"/>
      <c r="DN88" s="151"/>
      <c r="DO88" s="388"/>
      <c r="DP88" s="389"/>
      <c r="DQ88" s="390"/>
      <c r="DR88" s="391"/>
      <c r="DS88" s="392"/>
      <c r="DT88" s="393"/>
      <c r="DU88" s="405"/>
      <c r="DV88" s="269">
        <f t="shared" si="706"/>
        <v>0</v>
      </c>
      <c r="DW88" s="269">
        <f t="shared" si="707"/>
        <v>0</v>
      </c>
      <c r="DX88" s="269">
        <f t="shared" si="708"/>
        <v>0</v>
      </c>
      <c r="DY88" s="269">
        <f t="shared" si="709"/>
        <v>0</v>
      </c>
      <c r="DZ88" s="168">
        <f t="shared" si="724"/>
        <v>0</v>
      </c>
      <c r="EA88" s="160">
        <f t="shared" si="725"/>
        <v>0</v>
      </c>
      <c r="EB88" s="168">
        <f t="shared" si="726"/>
        <v>0</v>
      </c>
      <c r="EC88" s="161">
        <f t="shared" si="727"/>
        <v>0</v>
      </c>
      <c r="ED88" s="162">
        <f t="shared" si="740"/>
        <v>0</v>
      </c>
      <c r="EE88" s="151"/>
      <c r="EF88" s="151"/>
      <c r="EG88" s="388"/>
      <c r="EH88" s="389"/>
      <c r="EI88" s="390"/>
      <c r="EJ88" s="391"/>
      <c r="EK88" s="392"/>
      <c r="EL88" s="393"/>
      <c r="EM88" s="405"/>
      <c r="EN88" s="269">
        <f t="shared" si="710"/>
        <v>0</v>
      </c>
      <c r="EO88" s="269">
        <f t="shared" si="711"/>
        <v>0</v>
      </c>
      <c r="EP88" s="269">
        <f t="shared" si="712"/>
        <v>0</v>
      </c>
      <c r="EQ88" s="269">
        <f t="shared" si="713"/>
        <v>0</v>
      </c>
      <c r="ER88" s="168">
        <f t="shared" si="729"/>
        <v>0</v>
      </c>
      <c r="ES88" s="160">
        <f t="shared" si="730"/>
        <v>0</v>
      </c>
      <c r="ET88" s="168">
        <f t="shared" si="731"/>
        <v>0</v>
      </c>
      <c r="EU88" s="161">
        <f t="shared" si="732"/>
        <v>0</v>
      </c>
      <c r="EV88" s="162">
        <f t="shared" si="741"/>
        <v>0</v>
      </c>
      <c r="EW88" s="151"/>
      <c r="EX88" s="151"/>
      <c r="EY88" s="272"/>
      <c r="EZ88" s="276"/>
      <c r="FA88" s="278"/>
      <c r="FB88" s="274"/>
      <c r="FC88" s="275"/>
      <c r="FD88" s="280"/>
      <c r="FE88" s="263"/>
      <c r="FF88" s="269"/>
      <c r="FG88" s="168"/>
      <c r="FH88" s="168"/>
      <c r="FI88" s="168"/>
      <c r="FJ88" s="168"/>
      <c r="FK88" s="168"/>
      <c r="FL88" s="168"/>
      <c r="FM88" s="161"/>
      <c r="FN88" s="162"/>
      <c r="FO88" s="151"/>
      <c r="FP88" s="151"/>
      <c r="FQ88" s="346"/>
      <c r="FR88" s="281"/>
      <c r="FS88" s="278"/>
      <c r="FT88" s="286"/>
      <c r="FU88" s="287"/>
      <c r="FV88" s="288"/>
      <c r="FW88" s="288"/>
      <c r="FX88" s="269"/>
      <c r="FY88" s="168"/>
      <c r="FZ88" s="168"/>
      <c r="GA88" s="168"/>
      <c r="GB88" s="168"/>
      <c r="GC88" s="168"/>
      <c r="GD88" s="168"/>
      <c r="GE88" s="161"/>
      <c r="GF88" s="162"/>
      <c r="GG88" s="151"/>
      <c r="GH88" s="151"/>
      <c r="GI88" s="292"/>
      <c r="GJ88" s="300"/>
      <c r="GK88" s="295"/>
      <c r="GL88" s="296"/>
      <c r="GM88" s="297"/>
      <c r="GN88" s="298"/>
      <c r="GO88" s="298"/>
      <c r="GP88" s="269"/>
      <c r="GQ88" s="168"/>
      <c r="GR88" s="168"/>
      <c r="GS88" s="168"/>
      <c r="GT88" s="168"/>
      <c r="GU88" s="168"/>
      <c r="GV88" s="168"/>
      <c r="GW88" s="161"/>
      <c r="GX88" s="162"/>
    </row>
    <row r="89" spans="1:206" ht="16" hidden="1">
      <c r="A89" s="151">
        <v>80</v>
      </c>
      <c r="B89" s="388"/>
      <c r="C89" s="389"/>
      <c r="D89" s="390"/>
      <c r="E89" s="391"/>
      <c r="F89" s="392"/>
      <c r="G89" s="393"/>
      <c r="H89" s="394"/>
      <c r="I89" s="151"/>
      <c r="J89" s="151"/>
      <c r="K89" s="388"/>
      <c r="L89" s="389"/>
      <c r="M89" s="390"/>
      <c r="N89" s="391"/>
      <c r="O89" s="392"/>
      <c r="P89" s="393"/>
      <c r="Q89" s="394"/>
      <c r="R89" s="582"/>
      <c r="S89" s="582"/>
      <c r="T89" s="582"/>
      <c r="U89" s="582"/>
      <c r="V89" s="582"/>
      <c r="W89" s="582"/>
      <c r="X89" s="582"/>
      <c r="Y89" s="583"/>
      <c r="Z89" s="584"/>
      <c r="AA89" s="159"/>
      <c r="AB89" s="159"/>
      <c r="AC89" s="388"/>
      <c r="AD89" s="389"/>
      <c r="AE89" s="390"/>
      <c r="AF89" s="391"/>
      <c r="AG89" s="392"/>
      <c r="AH89" s="393"/>
      <c r="AI89" s="394"/>
      <c r="AJ89" s="160">
        <f t="shared" si="687"/>
        <v>0</v>
      </c>
      <c r="AK89" s="160">
        <f t="shared" si="688"/>
        <v>0</v>
      </c>
      <c r="AL89" s="160">
        <f t="shared" si="689"/>
        <v>0</v>
      </c>
      <c r="AM89" s="160">
        <f t="shared" si="690"/>
        <v>0</v>
      </c>
      <c r="AN89" s="160">
        <f t="shared" si="691"/>
        <v>0</v>
      </c>
      <c r="AO89" s="160">
        <f t="shared" si="692"/>
        <v>0</v>
      </c>
      <c r="AP89" s="160">
        <f t="shared" si="693"/>
        <v>0</v>
      </c>
      <c r="AQ89" s="161">
        <f t="shared" si="354"/>
        <v>0</v>
      </c>
      <c r="AR89" s="162">
        <f t="shared" si="344"/>
        <v>0</v>
      </c>
      <c r="AS89" s="151"/>
      <c r="AT89" s="151"/>
      <c r="AU89" s="388"/>
      <c r="AV89" s="389"/>
      <c r="AW89" s="390"/>
      <c r="AX89" s="391"/>
      <c r="AY89" s="392"/>
      <c r="AZ89" s="393"/>
      <c r="BA89" s="394"/>
      <c r="BB89" s="160">
        <f>IFERROR(IF(EXACT(VLOOKUP(AV89,OFERTA_0,1,FALSE),AV89),1,0),0)</f>
        <v>0</v>
      </c>
      <c r="BC89" s="168">
        <f>IFERROR(IF(EXACT(VLOOKUP(AV89,OFERTA_0,2,FALSE),AW89),1,0),0)</f>
        <v>0</v>
      </c>
      <c r="BD89" s="168">
        <f>IFERROR(IF(EXACT(VLOOKUP(AV89,OFERTA_0,3,FALSE),AX89),1,0),0)</f>
        <v>0</v>
      </c>
      <c r="BE89" s="168">
        <f>IFERROR(IF(EXACT(VLOOKUP(AV89,OFERTA_0,4,FALSE),AY89),1,0),0)</f>
        <v>0</v>
      </c>
      <c r="BF89" s="168">
        <f t="shared" si="734"/>
        <v>0</v>
      </c>
      <c r="BG89" s="168">
        <v>1</v>
      </c>
      <c r="BH89" s="168">
        <f t="shared" si="735"/>
        <v>0</v>
      </c>
      <c r="BI89" s="161">
        <f t="shared" si="356"/>
        <v>0</v>
      </c>
      <c r="BJ89" s="162">
        <f t="shared" si="347"/>
        <v>0</v>
      </c>
      <c r="BK89" s="151"/>
      <c r="BL89" s="151"/>
      <c r="BM89" s="388"/>
      <c r="BN89" s="389"/>
      <c r="BO89" s="390"/>
      <c r="BP89" s="391"/>
      <c r="BQ89" s="392"/>
      <c r="BR89" s="393"/>
      <c r="BS89" s="394"/>
      <c r="BT89" s="160">
        <f>IFERROR(IF(EXACT(VLOOKUP(BN89,OFERTA_0,1,FALSE),BN89),1,0),0)</f>
        <v>0</v>
      </c>
      <c r="BU89" s="168">
        <f>IFERROR(IF(EXACT(VLOOKUP(BN89,OFERTA_0,2,FALSE),BO89),1,0),0)</f>
        <v>0</v>
      </c>
      <c r="BV89" s="168">
        <f>IFERROR(IF(EXACT(VLOOKUP(BN89,OFERTA_0,3,FALSE),BP89),1,0),0)</f>
        <v>0</v>
      </c>
      <c r="BW89" s="168">
        <f>IFERROR(IF(EXACT(VLOOKUP(BN89,OFERTA_0,4,FALSE),BQ89),1,0),0)</f>
        <v>0</v>
      </c>
      <c r="BX89" s="168">
        <f t="shared" si="736"/>
        <v>0</v>
      </c>
      <c r="BY89" s="168">
        <v>1</v>
      </c>
      <c r="BZ89" s="168">
        <f t="shared" si="737"/>
        <v>0</v>
      </c>
      <c r="CA89" s="161">
        <f t="shared" si="358"/>
        <v>0</v>
      </c>
      <c r="CB89" s="162">
        <f t="shared" si="350"/>
        <v>0</v>
      </c>
      <c r="CC89" s="151"/>
      <c r="CD89" s="151"/>
      <c r="CE89" s="388"/>
      <c r="CF89" s="389"/>
      <c r="CG89" s="390"/>
      <c r="CH89" s="391"/>
      <c r="CI89" s="421"/>
      <c r="CJ89" s="393"/>
      <c r="CK89" s="430"/>
      <c r="CL89" s="269">
        <f t="shared" si="698"/>
        <v>0</v>
      </c>
      <c r="CM89" s="269">
        <f t="shared" si="699"/>
        <v>0</v>
      </c>
      <c r="CN89" s="269">
        <f t="shared" si="700"/>
        <v>0</v>
      </c>
      <c r="CO89" s="269">
        <f t="shared" si="701"/>
        <v>0</v>
      </c>
      <c r="CP89" s="168">
        <f t="shared" si="714"/>
        <v>0</v>
      </c>
      <c r="CQ89" s="160">
        <f t="shared" si="715"/>
        <v>0</v>
      </c>
      <c r="CR89" s="168">
        <f t="shared" si="716"/>
        <v>0</v>
      </c>
      <c r="CS89" s="161">
        <f t="shared" si="717"/>
        <v>0</v>
      </c>
      <c r="CT89" s="162">
        <f t="shared" si="738"/>
        <v>0</v>
      </c>
      <c r="CU89" s="151"/>
      <c r="CV89" s="151"/>
      <c r="CW89" s="388"/>
      <c r="CX89" s="389"/>
      <c r="CY89" s="390"/>
      <c r="CZ89" s="391"/>
      <c r="DA89" s="392"/>
      <c r="DB89" s="393"/>
      <c r="DC89" s="405"/>
      <c r="DD89" s="269">
        <f t="shared" si="702"/>
        <v>0</v>
      </c>
      <c r="DE89" s="269">
        <f t="shared" si="703"/>
        <v>0</v>
      </c>
      <c r="DF89" s="269">
        <f t="shared" si="704"/>
        <v>0</v>
      </c>
      <c r="DG89" s="269">
        <f t="shared" si="705"/>
        <v>0</v>
      </c>
      <c r="DH89" s="168">
        <f t="shared" si="719"/>
        <v>0</v>
      </c>
      <c r="DI89" s="160">
        <f t="shared" si="720"/>
        <v>0</v>
      </c>
      <c r="DJ89" s="168">
        <f t="shared" si="721"/>
        <v>0</v>
      </c>
      <c r="DK89" s="161">
        <f t="shared" si="722"/>
        <v>0</v>
      </c>
      <c r="DL89" s="162">
        <f t="shared" si="739"/>
        <v>0</v>
      </c>
      <c r="DM89" s="151"/>
      <c r="DN89" s="151"/>
      <c r="DO89" s="388"/>
      <c r="DP89" s="389"/>
      <c r="DQ89" s="390"/>
      <c r="DR89" s="391"/>
      <c r="DS89" s="392"/>
      <c r="DT89" s="393"/>
      <c r="DU89" s="405"/>
      <c r="DV89" s="269">
        <f t="shared" si="706"/>
        <v>0</v>
      </c>
      <c r="DW89" s="269">
        <f t="shared" si="707"/>
        <v>0</v>
      </c>
      <c r="DX89" s="269">
        <f t="shared" si="708"/>
        <v>0</v>
      </c>
      <c r="DY89" s="269">
        <f t="shared" si="709"/>
        <v>0</v>
      </c>
      <c r="DZ89" s="168">
        <f t="shared" si="724"/>
        <v>0</v>
      </c>
      <c r="EA89" s="160">
        <f t="shared" si="725"/>
        <v>0</v>
      </c>
      <c r="EB89" s="168">
        <f t="shared" si="726"/>
        <v>0</v>
      </c>
      <c r="EC89" s="161">
        <f t="shared" si="727"/>
        <v>0</v>
      </c>
      <c r="ED89" s="162">
        <f t="shared" si="740"/>
        <v>0</v>
      </c>
      <c r="EE89" s="151"/>
      <c r="EF89" s="151"/>
      <c r="EG89" s="388"/>
      <c r="EH89" s="389"/>
      <c r="EI89" s="390"/>
      <c r="EJ89" s="391"/>
      <c r="EK89" s="392"/>
      <c r="EL89" s="393"/>
      <c r="EM89" s="405"/>
      <c r="EN89" s="269">
        <f t="shared" si="710"/>
        <v>0</v>
      </c>
      <c r="EO89" s="269">
        <f t="shared" si="711"/>
        <v>0</v>
      </c>
      <c r="EP89" s="269">
        <f t="shared" si="712"/>
        <v>0</v>
      </c>
      <c r="EQ89" s="269">
        <f t="shared" si="713"/>
        <v>0</v>
      </c>
      <c r="ER89" s="168">
        <f t="shared" si="729"/>
        <v>0</v>
      </c>
      <c r="ES89" s="160">
        <f t="shared" si="730"/>
        <v>0</v>
      </c>
      <c r="ET89" s="168">
        <f t="shared" si="731"/>
        <v>0</v>
      </c>
      <c r="EU89" s="161">
        <f t="shared" si="732"/>
        <v>0</v>
      </c>
      <c r="EV89" s="162">
        <f t="shared" si="741"/>
        <v>0</v>
      </c>
      <c r="EW89" s="151"/>
      <c r="EX89" s="151"/>
      <c r="EY89" s="272"/>
      <c r="EZ89" s="276"/>
      <c r="FA89" s="278"/>
      <c r="FB89" s="274"/>
      <c r="FC89" s="275"/>
      <c r="FD89" s="280"/>
      <c r="FE89" s="263"/>
      <c r="FF89" s="269"/>
      <c r="FG89" s="168"/>
      <c r="FH89" s="168"/>
      <c r="FI89" s="168"/>
      <c r="FJ89" s="168"/>
      <c r="FK89" s="168"/>
      <c r="FL89" s="168"/>
      <c r="FM89" s="161"/>
      <c r="FN89" s="162"/>
      <c r="FO89" s="151"/>
      <c r="FP89" s="151"/>
      <c r="FQ89" s="346"/>
      <c r="FR89" s="281"/>
      <c r="FS89" s="278"/>
      <c r="FT89" s="286"/>
      <c r="FU89" s="287"/>
      <c r="FV89" s="288"/>
      <c r="FW89" s="288"/>
      <c r="FX89" s="269"/>
      <c r="FY89" s="168"/>
      <c r="FZ89" s="168"/>
      <c r="GA89" s="168"/>
      <c r="GB89" s="168"/>
      <c r="GC89" s="168"/>
      <c r="GD89" s="168"/>
      <c r="GE89" s="161"/>
      <c r="GF89" s="162"/>
      <c r="GG89" s="151"/>
      <c r="GH89" s="151"/>
      <c r="GI89" s="292"/>
      <c r="GJ89" s="300"/>
      <c r="GK89" s="295"/>
      <c r="GL89" s="296"/>
      <c r="GM89" s="297"/>
      <c r="GN89" s="298"/>
      <c r="GO89" s="298"/>
      <c r="GP89" s="269"/>
      <c r="GQ89" s="168"/>
      <c r="GR89" s="168"/>
      <c r="GS89" s="168"/>
      <c r="GT89" s="168"/>
      <c r="GU89" s="168"/>
      <c r="GV89" s="168"/>
      <c r="GW89" s="161"/>
      <c r="GX89" s="162"/>
    </row>
    <row r="90" spans="1:206" ht="16" hidden="1">
      <c r="A90" s="151">
        <v>81</v>
      </c>
      <c r="B90" s="382"/>
      <c r="C90" s="383"/>
      <c r="D90" s="384"/>
      <c r="E90" s="396"/>
      <c r="F90" s="386"/>
      <c r="G90" s="387"/>
      <c r="H90" s="393"/>
      <c r="I90" s="151"/>
      <c r="J90" s="151"/>
      <c r="K90" s="382"/>
      <c r="L90" s="383"/>
      <c r="M90" s="384"/>
      <c r="N90" s="396"/>
      <c r="O90" s="386"/>
      <c r="P90" s="387"/>
      <c r="Q90" s="393"/>
      <c r="R90" s="582"/>
      <c r="S90" s="582"/>
      <c r="T90" s="582"/>
      <c r="U90" s="582"/>
      <c r="V90" s="582"/>
      <c r="W90" s="582"/>
      <c r="X90" s="582"/>
      <c r="Y90" s="583"/>
      <c r="Z90" s="584"/>
      <c r="AA90" s="159"/>
      <c r="AB90" s="159"/>
      <c r="AC90" s="382"/>
      <c r="AD90" s="383"/>
      <c r="AE90" s="384"/>
      <c r="AF90" s="396"/>
      <c r="AG90" s="386"/>
      <c r="AH90" s="387"/>
      <c r="AI90" s="393"/>
      <c r="AJ90" s="160">
        <f t="shared" si="687"/>
        <v>0</v>
      </c>
      <c r="AK90" s="160">
        <f t="shared" si="688"/>
        <v>0</v>
      </c>
      <c r="AL90" s="160">
        <f t="shared" si="689"/>
        <v>0</v>
      </c>
      <c r="AM90" s="160">
        <f t="shared" si="690"/>
        <v>0</v>
      </c>
      <c r="AN90" s="160">
        <f t="shared" si="691"/>
        <v>0</v>
      </c>
      <c r="AO90" s="160">
        <f t="shared" si="692"/>
        <v>0</v>
      </c>
      <c r="AP90" s="160">
        <f t="shared" si="693"/>
        <v>0</v>
      </c>
      <c r="AQ90" s="161">
        <f t="shared" si="354"/>
        <v>0</v>
      </c>
      <c r="AR90" s="162">
        <f t="shared" si="344"/>
        <v>0</v>
      </c>
      <c r="AS90" s="151"/>
      <c r="AT90" s="151"/>
      <c r="AU90" s="382"/>
      <c r="AV90" s="383"/>
      <c r="AW90" s="384"/>
      <c r="AX90" s="396"/>
      <c r="AY90" s="386"/>
      <c r="AZ90" s="387"/>
      <c r="BA90" s="393"/>
      <c r="BB90" s="160"/>
      <c r="BC90" s="168"/>
      <c r="BD90" s="168"/>
      <c r="BE90" s="168"/>
      <c r="BF90" s="168"/>
      <c r="BG90" s="168"/>
      <c r="BH90" s="168"/>
      <c r="BI90" s="161">
        <f t="shared" si="356"/>
        <v>0</v>
      </c>
      <c r="BJ90" s="162">
        <f t="shared" si="347"/>
        <v>0</v>
      </c>
      <c r="BK90" s="151"/>
      <c r="BL90" s="151"/>
      <c r="BM90" s="382"/>
      <c r="BN90" s="383"/>
      <c r="BO90" s="384"/>
      <c r="BP90" s="396"/>
      <c r="BQ90" s="386"/>
      <c r="BR90" s="387"/>
      <c r="BS90" s="393"/>
      <c r="BT90" s="160"/>
      <c r="BU90" s="168"/>
      <c r="BV90" s="168"/>
      <c r="BW90" s="168"/>
      <c r="BX90" s="168"/>
      <c r="BY90" s="168"/>
      <c r="BZ90" s="168"/>
      <c r="CA90" s="161">
        <f t="shared" si="358"/>
        <v>0</v>
      </c>
      <c r="CB90" s="162">
        <f t="shared" si="350"/>
        <v>0</v>
      </c>
      <c r="CC90" s="151"/>
      <c r="CD90" s="151"/>
      <c r="CE90" s="416"/>
      <c r="CF90" s="417"/>
      <c r="CG90" s="384"/>
      <c r="CH90" s="396"/>
      <c r="CI90" s="386"/>
      <c r="CJ90" s="387"/>
      <c r="CK90" s="425"/>
      <c r="CL90" s="269">
        <f t="shared" si="698"/>
        <v>0</v>
      </c>
      <c r="CM90" s="269">
        <f t="shared" si="699"/>
        <v>0</v>
      </c>
      <c r="CN90" s="269">
        <f t="shared" si="700"/>
        <v>0</v>
      </c>
      <c r="CO90" s="269">
        <f t="shared" si="701"/>
        <v>0</v>
      </c>
      <c r="CP90" s="168"/>
      <c r="CQ90" s="160">
        <f>IFERROR(IF(CK90&lt;=0,0,1),0)</f>
        <v>0</v>
      </c>
      <c r="CR90" s="160">
        <f>PRODUCT(CL90:CO90)</f>
        <v>0</v>
      </c>
      <c r="CS90" s="161">
        <f>ROUND(CK90,0)</f>
        <v>0</v>
      </c>
      <c r="CT90" s="162">
        <f>CK90-CS90</f>
        <v>0</v>
      </c>
      <c r="CU90" s="151"/>
      <c r="CV90" s="151"/>
      <c r="CW90" s="382"/>
      <c r="CX90" s="383"/>
      <c r="CY90" s="384"/>
      <c r="CZ90" s="396"/>
      <c r="DA90" s="386"/>
      <c r="DB90" s="387"/>
      <c r="DC90" s="393"/>
      <c r="DD90" s="269">
        <f t="shared" si="702"/>
        <v>0</v>
      </c>
      <c r="DE90" s="269">
        <f t="shared" si="703"/>
        <v>0</v>
      </c>
      <c r="DF90" s="269">
        <f t="shared" si="704"/>
        <v>0</v>
      </c>
      <c r="DG90" s="269">
        <f t="shared" si="705"/>
        <v>0</v>
      </c>
      <c r="DH90" s="168"/>
      <c r="DI90" s="160">
        <f>IFERROR(IF(DC90&lt;=0,0,1),0)</f>
        <v>0</v>
      </c>
      <c r="DJ90" s="160">
        <f>PRODUCT(DD90:DG90)</f>
        <v>0</v>
      </c>
      <c r="DK90" s="161">
        <f>ROUND(DC90,0)</f>
        <v>0</v>
      </c>
      <c r="DL90" s="162">
        <f>DC90-DK90</f>
        <v>0</v>
      </c>
      <c r="DM90" s="151"/>
      <c r="DN90" s="151"/>
      <c r="DO90" s="382"/>
      <c r="DP90" s="383"/>
      <c r="DQ90" s="384"/>
      <c r="DR90" s="396"/>
      <c r="DS90" s="386"/>
      <c r="DT90" s="387"/>
      <c r="DU90" s="393"/>
      <c r="DV90" s="269">
        <f t="shared" si="706"/>
        <v>0</v>
      </c>
      <c r="DW90" s="269">
        <f t="shared" si="707"/>
        <v>0</v>
      </c>
      <c r="DX90" s="269">
        <f t="shared" si="708"/>
        <v>0</v>
      </c>
      <c r="DY90" s="269">
        <f t="shared" si="709"/>
        <v>0</v>
      </c>
      <c r="DZ90" s="168"/>
      <c r="EA90" s="160">
        <f>IFERROR(IF(DU90&lt;=0,0,1),0)</f>
        <v>0</v>
      </c>
      <c r="EB90" s="160">
        <f>PRODUCT(DV90:DY90)</f>
        <v>0</v>
      </c>
      <c r="EC90" s="161">
        <f>ROUND(DU90,0)</f>
        <v>0</v>
      </c>
      <c r="ED90" s="162">
        <f>DU90-EC90</f>
        <v>0</v>
      </c>
      <c r="EE90" s="151"/>
      <c r="EF90" s="151"/>
      <c r="EG90" s="382"/>
      <c r="EH90" s="383"/>
      <c r="EI90" s="384"/>
      <c r="EJ90" s="396"/>
      <c r="EK90" s="386"/>
      <c r="EL90" s="387"/>
      <c r="EM90" s="393"/>
      <c r="EN90" s="269">
        <f t="shared" si="710"/>
        <v>0</v>
      </c>
      <c r="EO90" s="269">
        <f t="shared" si="711"/>
        <v>0</v>
      </c>
      <c r="EP90" s="269">
        <f t="shared" si="712"/>
        <v>0</v>
      </c>
      <c r="EQ90" s="269">
        <f t="shared" si="713"/>
        <v>0</v>
      </c>
      <c r="ER90" s="168"/>
      <c r="ES90" s="160">
        <f>IFERROR(IF(EM90&lt;=0,0,1),0)</f>
        <v>0</v>
      </c>
      <c r="ET90" s="160">
        <f>PRODUCT(EN90:EQ90)</f>
        <v>0</v>
      </c>
      <c r="EU90" s="161">
        <f>ROUND(EM90,0)</f>
        <v>0</v>
      </c>
      <c r="EV90" s="162">
        <f>EM90-EU90</f>
        <v>0</v>
      </c>
      <c r="EW90" s="151"/>
      <c r="EX90" s="151"/>
      <c r="EY90" s="272"/>
      <c r="EZ90" s="276"/>
      <c r="FA90" s="278"/>
      <c r="FB90" s="274"/>
      <c r="FC90" s="275"/>
      <c r="FD90" s="280"/>
      <c r="FE90" s="263"/>
      <c r="FF90" s="269"/>
      <c r="FG90" s="168"/>
      <c r="FH90" s="168"/>
      <c r="FI90" s="168"/>
      <c r="FJ90" s="168"/>
      <c r="FK90" s="168"/>
      <c r="FL90" s="168"/>
      <c r="FM90" s="161"/>
      <c r="FN90" s="162"/>
      <c r="FO90" s="151"/>
      <c r="FP90" s="151"/>
      <c r="FQ90" s="346"/>
      <c r="FR90" s="281"/>
      <c r="FS90" s="278"/>
      <c r="FT90" s="286"/>
      <c r="FU90" s="287"/>
      <c r="FV90" s="288"/>
      <c r="FW90" s="288"/>
      <c r="FX90" s="269"/>
      <c r="FY90" s="168"/>
      <c r="FZ90" s="168"/>
      <c r="GA90" s="168"/>
      <c r="GB90" s="168"/>
      <c r="GC90" s="168"/>
      <c r="GD90" s="168"/>
      <c r="GE90" s="161"/>
      <c r="GF90" s="162"/>
      <c r="GG90" s="151"/>
      <c r="GH90" s="151"/>
      <c r="GI90" s="292"/>
      <c r="GJ90" s="300"/>
      <c r="GK90" s="295"/>
      <c r="GL90" s="296"/>
      <c r="GM90" s="297"/>
      <c r="GN90" s="298"/>
      <c r="GO90" s="298"/>
      <c r="GP90" s="269"/>
      <c r="GQ90" s="168"/>
      <c r="GR90" s="168"/>
      <c r="GS90" s="168"/>
      <c r="GT90" s="168"/>
      <c r="GU90" s="168"/>
      <c r="GV90" s="168"/>
      <c r="GW90" s="161"/>
      <c r="GX90" s="162"/>
    </row>
    <row r="91" spans="1:206" ht="16" hidden="1">
      <c r="A91" s="151">
        <v>82</v>
      </c>
      <c r="B91" s="388"/>
      <c r="C91" s="389"/>
      <c r="D91" s="390"/>
      <c r="E91" s="391"/>
      <c r="F91" s="392"/>
      <c r="G91" s="393"/>
      <c r="H91" s="394"/>
      <c r="I91" s="151"/>
      <c r="J91" s="151"/>
      <c r="K91" s="388"/>
      <c r="L91" s="389"/>
      <c r="M91" s="390"/>
      <c r="N91" s="391"/>
      <c r="O91" s="392"/>
      <c r="P91" s="393"/>
      <c r="Q91" s="394"/>
      <c r="R91" s="582"/>
      <c r="S91" s="582"/>
      <c r="T91" s="582"/>
      <c r="U91" s="582"/>
      <c r="V91" s="582"/>
      <c r="W91" s="582"/>
      <c r="X91" s="582"/>
      <c r="Y91" s="583"/>
      <c r="Z91" s="584"/>
      <c r="AA91" s="159"/>
      <c r="AB91" s="159"/>
      <c r="AC91" s="388"/>
      <c r="AD91" s="389"/>
      <c r="AE91" s="390"/>
      <c r="AF91" s="391"/>
      <c r="AG91" s="392"/>
      <c r="AH91" s="393"/>
      <c r="AI91" s="394"/>
      <c r="AJ91" s="160">
        <f t="shared" si="687"/>
        <v>0</v>
      </c>
      <c r="AK91" s="160">
        <f t="shared" si="688"/>
        <v>0</v>
      </c>
      <c r="AL91" s="160">
        <f t="shared" si="689"/>
        <v>0</v>
      </c>
      <c r="AM91" s="160">
        <f t="shared" si="690"/>
        <v>0</v>
      </c>
      <c r="AN91" s="160">
        <f t="shared" si="691"/>
        <v>0</v>
      </c>
      <c r="AO91" s="160">
        <f t="shared" si="692"/>
        <v>0</v>
      </c>
      <c r="AP91" s="160">
        <f t="shared" si="693"/>
        <v>0</v>
      </c>
      <c r="AQ91" s="161">
        <f t="shared" si="354"/>
        <v>0</v>
      </c>
      <c r="AR91" s="162">
        <f t="shared" si="344"/>
        <v>0</v>
      </c>
      <c r="AS91" s="151"/>
      <c r="AT91" s="151"/>
      <c r="AU91" s="388"/>
      <c r="AV91" s="389"/>
      <c r="AW91" s="390"/>
      <c r="AX91" s="391"/>
      <c r="AY91" s="392"/>
      <c r="AZ91" s="393"/>
      <c r="BA91" s="394"/>
      <c r="BB91" s="160">
        <f t="shared" ref="BB91:BB97" si="742">IFERROR(IF(EXACT(VLOOKUP(AV91,OFERTA_0,1,FALSE),AV91),1,0),0)</f>
        <v>0</v>
      </c>
      <c r="BC91" s="168">
        <f t="shared" ref="BC91:BC97" si="743">IFERROR(IF(EXACT(VLOOKUP(AV91,OFERTA_0,2,FALSE),AW91),1,0),0)</f>
        <v>0</v>
      </c>
      <c r="BD91" s="168">
        <f t="shared" ref="BD91:BD97" si="744">IFERROR(IF(EXACT(VLOOKUP(AV91,OFERTA_0,3,FALSE),AX91),1,0),0)</f>
        <v>0</v>
      </c>
      <c r="BE91" s="168">
        <f t="shared" ref="BE91:BE97" si="745">IFERROR(IF(EXACT(VLOOKUP(AV91,OFERTA_0,4,FALSE),AY91),1,0),0)</f>
        <v>0</v>
      </c>
      <c r="BF91" s="168">
        <f t="shared" ref="BF91:BF97" si="746">IFERROR(IF(AZ91&lt;=0,0,1),0)</f>
        <v>0</v>
      </c>
      <c r="BG91" s="168">
        <v>1</v>
      </c>
      <c r="BH91" s="168">
        <f t="shared" ref="BH91:BH97" si="747">PRODUCT(BB91:BG91)</f>
        <v>0</v>
      </c>
      <c r="BI91" s="161">
        <f t="shared" si="356"/>
        <v>0</v>
      </c>
      <c r="BJ91" s="162">
        <f t="shared" si="347"/>
        <v>0</v>
      </c>
      <c r="BK91" s="151"/>
      <c r="BL91" s="151"/>
      <c r="BM91" s="388"/>
      <c r="BN91" s="389"/>
      <c r="BO91" s="390"/>
      <c r="BP91" s="391"/>
      <c r="BQ91" s="392"/>
      <c r="BR91" s="393"/>
      <c r="BS91" s="394"/>
      <c r="BT91" s="160">
        <f t="shared" ref="BT91:BT97" si="748">IFERROR(IF(EXACT(VLOOKUP(BN91,OFERTA_0,1,FALSE),BN91),1,0),0)</f>
        <v>0</v>
      </c>
      <c r="BU91" s="168">
        <f t="shared" ref="BU91:BU97" si="749">IFERROR(IF(EXACT(VLOOKUP(BN91,OFERTA_0,2,FALSE),BO91),1,0),0)</f>
        <v>0</v>
      </c>
      <c r="BV91" s="168">
        <f t="shared" ref="BV91:BV97" si="750">IFERROR(IF(EXACT(VLOOKUP(BN91,OFERTA_0,3,FALSE),BP91),1,0),0)</f>
        <v>0</v>
      </c>
      <c r="BW91" s="168">
        <f t="shared" ref="BW91:BW97" si="751">IFERROR(IF(EXACT(VLOOKUP(BN91,OFERTA_0,4,FALSE),BQ91),1,0),0)</f>
        <v>0</v>
      </c>
      <c r="BX91" s="168">
        <f t="shared" ref="BX91:BX97" si="752">IFERROR(IF(BR91&lt;=0,0,1),0)</f>
        <v>0</v>
      </c>
      <c r="BY91" s="168">
        <v>1</v>
      </c>
      <c r="BZ91" s="168">
        <f t="shared" ref="BZ91:BZ97" si="753">PRODUCT(BT91:BY91)</f>
        <v>0</v>
      </c>
      <c r="CA91" s="161">
        <f t="shared" si="358"/>
        <v>0</v>
      </c>
      <c r="CB91" s="162">
        <f t="shared" si="350"/>
        <v>0</v>
      </c>
      <c r="CC91" s="151"/>
      <c r="CD91" s="151"/>
      <c r="CE91" s="388"/>
      <c r="CF91" s="389"/>
      <c r="CG91" s="390"/>
      <c r="CH91" s="391"/>
      <c r="CI91" s="421"/>
      <c r="CJ91" s="393"/>
      <c r="CK91" s="430"/>
      <c r="CL91" s="269">
        <f t="shared" si="698"/>
        <v>0</v>
      </c>
      <c r="CM91" s="269">
        <f t="shared" si="699"/>
        <v>0</v>
      </c>
      <c r="CN91" s="269">
        <f t="shared" si="700"/>
        <v>0</v>
      </c>
      <c r="CO91" s="269">
        <f t="shared" si="701"/>
        <v>0</v>
      </c>
      <c r="CP91" s="168">
        <f t="shared" ref="CP91:CP92" si="754">IFERROR(IF(CJ91&lt;=0,0,1),0)</f>
        <v>0</v>
      </c>
      <c r="CQ91" s="160">
        <f t="shared" ref="CQ91:CQ92" si="755">IFERROR(IF(CJ91&lt;=0,0,1),0)</f>
        <v>0</v>
      </c>
      <c r="CR91" s="168">
        <f t="shared" ref="CR91:CR92" si="756">PRODUCT(CL91:CQ91)</f>
        <v>0</v>
      </c>
      <c r="CS91" s="161">
        <f t="shared" ref="CS91:CS92" si="757">ROUND(CJ91,0)</f>
        <v>0</v>
      </c>
      <c r="CT91" s="162">
        <f t="shared" ref="CT91:CT92" si="758">CJ91-CS91</f>
        <v>0</v>
      </c>
      <c r="CU91" s="151"/>
      <c r="CV91" s="151"/>
      <c r="CW91" s="388"/>
      <c r="CX91" s="389"/>
      <c r="CY91" s="390"/>
      <c r="CZ91" s="391"/>
      <c r="DA91" s="392"/>
      <c r="DB91" s="393"/>
      <c r="DC91" s="405"/>
      <c r="DD91" s="269">
        <f t="shared" si="702"/>
        <v>0</v>
      </c>
      <c r="DE91" s="269">
        <f t="shared" si="703"/>
        <v>0</v>
      </c>
      <c r="DF91" s="269">
        <f t="shared" si="704"/>
        <v>0</v>
      </c>
      <c r="DG91" s="269">
        <f t="shared" si="705"/>
        <v>0</v>
      </c>
      <c r="DH91" s="168">
        <f t="shared" ref="DH91:DH92" si="759">IFERROR(IF(DB91&lt;=0,0,1),0)</f>
        <v>0</v>
      </c>
      <c r="DI91" s="160">
        <f t="shared" ref="DI91:DI92" si="760">IFERROR(IF(DB91&lt;=0,0,1),0)</f>
        <v>0</v>
      </c>
      <c r="DJ91" s="168">
        <f t="shared" ref="DJ91:DJ92" si="761">PRODUCT(DD91:DI91)</f>
        <v>0</v>
      </c>
      <c r="DK91" s="161">
        <f t="shared" ref="DK91:DK92" si="762">ROUND(DB91,0)</f>
        <v>0</v>
      </c>
      <c r="DL91" s="162">
        <f t="shared" ref="DL91:DL92" si="763">DB91-DK91</f>
        <v>0</v>
      </c>
      <c r="DM91" s="151"/>
      <c r="DN91" s="151"/>
      <c r="DO91" s="388"/>
      <c r="DP91" s="389"/>
      <c r="DQ91" s="390"/>
      <c r="DR91" s="391"/>
      <c r="DS91" s="392"/>
      <c r="DT91" s="393"/>
      <c r="DU91" s="405"/>
      <c r="DV91" s="269">
        <f t="shared" si="706"/>
        <v>0</v>
      </c>
      <c r="DW91" s="269">
        <f t="shared" si="707"/>
        <v>0</v>
      </c>
      <c r="DX91" s="269">
        <f t="shared" si="708"/>
        <v>0</v>
      </c>
      <c r="DY91" s="269">
        <f t="shared" si="709"/>
        <v>0</v>
      </c>
      <c r="DZ91" s="168">
        <f t="shared" ref="DZ91:DZ92" si="764">IFERROR(IF(DT91&lt;=0,0,1),0)</f>
        <v>0</v>
      </c>
      <c r="EA91" s="160">
        <f t="shared" ref="EA91:EA92" si="765">IFERROR(IF(DT91&lt;=0,0,1),0)</f>
        <v>0</v>
      </c>
      <c r="EB91" s="168">
        <f t="shared" ref="EB91:EB92" si="766">PRODUCT(DV91:EA91)</f>
        <v>0</v>
      </c>
      <c r="EC91" s="161">
        <f t="shared" ref="EC91:EC92" si="767">ROUND(DT91,0)</f>
        <v>0</v>
      </c>
      <c r="ED91" s="162">
        <f t="shared" ref="ED91:ED92" si="768">DT91-EC91</f>
        <v>0</v>
      </c>
      <c r="EE91" s="151"/>
      <c r="EF91" s="151"/>
      <c r="EG91" s="388"/>
      <c r="EH91" s="389"/>
      <c r="EI91" s="390"/>
      <c r="EJ91" s="391"/>
      <c r="EK91" s="392"/>
      <c r="EL91" s="393"/>
      <c r="EM91" s="405"/>
      <c r="EN91" s="269">
        <f t="shared" si="710"/>
        <v>0</v>
      </c>
      <c r="EO91" s="269">
        <f t="shared" si="711"/>
        <v>0</v>
      </c>
      <c r="EP91" s="269">
        <f t="shared" si="712"/>
        <v>0</v>
      </c>
      <c r="EQ91" s="269">
        <f t="shared" si="713"/>
        <v>0</v>
      </c>
      <c r="ER91" s="168">
        <f t="shared" ref="ER91:ER92" si="769">IFERROR(IF(EL91&lt;=0,0,1),0)</f>
        <v>0</v>
      </c>
      <c r="ES91" s="160">
        <f t="shared" ref="ES91:ES92" si="770">IFERROR(IF(EL91&lt;=0,0,1),0)</f>
        <v>0</v>
      </c>
      <c r="ET91" s="168">
        <f t="shared" ref="ET91:ET92" si="771">PRODUCT(EN91:ES91)</f>
        <v>0</v>
      </c>
      <c r="EU91" s="161">
        <f t="shared" ref="EU91:EU92" si="772">ROUND(EL91,0)</f>
        <v>0</v>
      </c>
      <c r="EV91" s="162">
        <f t="shared" ref="EV91:EV92" si="773">EL91-EU91</f>
        <v>0</v>
      </c>
      <c r="EW91" s="151"/>
      <c r="EX91" s="151"/>
      <c r="EY91" s="272"/>
      <c r="EZ91" s="276"/>
      <c r="FA91" s="278"/>
      <c r="FB91" s="274"/>
      <c r="FC91" s="275"/>
      <c r="FD91" s="280"/>
      <c r="FE91" s="263"/>
      <c r="FF91" s="269"/>
      <c r="FG91" s="168"/>
      <c r="FH91" s="168"/>
      <c r="FI91" s="168"/>
      <c r="FJ91" s="168"/>
      <c r="FK91" s="168"/>
      <c r="FL91" s="168"/>
      <c r="FM91" s="161"/>
      <c r="FN91" s="162"/>
      <c r="FO91" s="151"/>
      <c r="FP91" s="151"/>
      <c r="FQ91" s="346"/>
      <c r="FR91" s="281"/>
      <c r="FS91" s="278"/>
      <c r="FT91" s="286"/>
      <c r="FU91" s="287"/>
      <c r="FV91" s="288"/>
      <c r="FW91" s="288"/>
      <c r="FX91" s="269"/>
      <c r="FY91" s="168"/>
      <c r="FZ91" s="168"/>
      <c r="GA91" s="168"/>
      <c r="GB91" s="168"/>
      <c r="GC91" s="168"/>
      <c r="GD91" s="168"/>
      <c r="GE91" s="161"/>
      <c r="GF91" s="162"/>
      <c r="GG91" s="151"/>
      <c r="GH91" s="151"/>
      <c r="GI91" s="292"/>
      <c r="GJ91" s="300"/>
      <c r="GK91" s="295"/>
      <c r="GL91" s="296"/>
      <c r="GM91" s="297"/>
      <c r="GN91" s="298"/>
      <c r="GO91" s="298"/>
      <c r="GP91" s="269"/>
      <c r="GQ91" s="168"/>
      <c r="GR91" s="168"/>
      <c r="GS91" s="168"/>
      <c r="GT91" s="168"/>
      <c r="GU91" s="168"/>
      <c r="GV91" s="168"/>
      <c r="GW91" s="161"/>
      <c r="GX91" s="162"/>
    </row>
    <row r="92" spans="1:206" ht="16" hidden="1">
      <c r="A92" s="151">
        <v>83</v>
      </c>
      <c r="B92" s="403"/>
      <c r="C92" s="389"/>
      <c r="D92" s="390"/>
      <c r="E92" s="391"/>
      <c r="F92" s="392"/>
      <c r="G92" s="393"/>
      <c r="H92" s="394"/>
      <c r="I92" s="151"/>
      <c r="J92" s="151"/>
      <c r="K92" s="403"/>
      <c r="L92" s="389"/>
      <c r="M92" s="390"/>
      <c r="N92" s="391"/>
      <c r="O92" s="392"/>
      <c r="P92" s="393"/>
      <c r="Q92" s="394"/>
      <c r="R92" s="582"/>
      <c r="S92" s="582"/>
      <c r="T92" s="582"/>
      <c r="U92" s="582"/>
      <c r="V92" s="582"/>
      <c r="W92" s="582"/>
      <c r="X92" s="582"/>
      <c r="Y92" s="583"/>
      <c r="Z92" s="584"/>
      <c r="AA92" s="159"/>
      <c r="AB92" s="159"/>
      <c r="AC92" s="403"/>
      <c r="AD92" s="389"/>
      <c r="AE92" s="390"/>
      <c r="AF92" s="391"/>
      <c r="AG92" s="392"/>
      <c r="AH92" s="393"/>
      <c r="AI92" s="394"/>
      <c r="AJ92" s="160">
        <f t="shared" si="687"/>
        <v>0</v>
      </c>
      <c r="AK92" s="160">
        <f t="shared" si="688"/>
        <v>0</v>
      </c>
      <c r="AL92" s="160">
        <f t="shared" si="689"/>
        <v>0</v>
      </c>
      <c r="AM92" s="160">
        <f t="shared" si="690"/>
        <v>0</v>
      </c>
      <c r="AN92" s="160">
        <f t="shared" si="691"/>
        <v>0</v>
      </c>
      <c r="AO92" s="160">
        <f t="shared" si="692"/>
        <v>0</v>
      </c>
      <c r="AP92" s="160">
        <f t="shared" si="693"/>
        <v>0</v>
      </c>
      <c r="AQ92" s="161">
        <f t="shared" si="354"/>
        <v>0</v>
      </c>
      <c r="AR92" s="162">
        <f t="shared" si="344"/>
        <v>0</v>
      </c>
      <c r="AS92" s="151"/>
      <c r="AT92" s="151"/>
      <c r="AU92" s="403"/>
      <c r="AV92" s="389"/>
      <c r="AW92" s="390"/>
      <c r="AX92" s="391"/>
      <c r="AY92" s="392"/>
      <c r="AZ92" s="393"/>
      <c r="BA92" s="394"/>
      <c r="BB92" s="160">
        <f t="shared" si="742"/>
        <v>0</v>
      </c>
      <c r="BC92" s="168">
        <f t="shared" si="743"/>
        <v>0</v>
      </c>
      <c r="BD92" s="168">
        <f t="shared" si="744"/>
        <v>0</v>
      </c>
      <c r="BE92" s="168">
        <f t="shared" si="745"/>
        <v>0</v>
      </c>
      <c r="BF92" s="168">
        <f t="shared" si="746"/>
        <v>0</v>
      </c>
      <c r="BG92" s="168">
        <v>1</v>
      </c>
      <c r="BH92" s="168">
        <f t="shared" si="747"/>
        <v>0</v>
      </c>
      <c r="BI92" s="161">
        <f t="shared" si="356"/>
        <v>0</v>
      </c>
      <c r="BJ92" s="162">
        <f t="shared" si="347"/>
        <v>0</v>
      </c>
      <c r="BK92" s="151"/>
      <c r="BL92" s="151"/>
      <c r="BM92" s="403"/>
      <c r="BN92" s="389"/>
      <c r="BO92" s="390"/>
      <c r="BP92" s="391"/>
      <c r="BQ92" s="392"/>
      <c r="BR92" s="393"/>
      <c r="BS92" s="394"/>
      <c r="BT92" s="160">
        <f t="shared" si="748"/>
        <v>0</v>
      </c>
      <c r="BU92" s="168">
        <f t="shared" si="749"/>
        <v>0</v>
      </c>
      <c r="BV92" s="168">
        <f t="shared" si="750"/>
        <v>0</v>
      </c>
      <c r="BW92" s="168">
        <f t="shared" si="751"/>
        <v>0</v>
      </c>
      <c r="BX92" s="168">
        <f t="shared" si="752"/>
        <v>0</v>
      </c>
      <c r="BY92" s="168">
        <v>1</v>
      </c>
      <c r="BZ92" s="168">
        <f t="shared" si="753"/>
        <v>0</v>
      </c>
      <c r="CA92" s="161">
        <f t="shared" si="358"/>
        <v>0</v>
      </c>
      <c r="CB92" s="162">
        <f t="shared" si="350"/>
        <v>0</v>
      </c>
      <c r="CC92" s="151"/>
      <c r="CD92" s="151"/>
      <c r="CE92" s="403"/>
      <c r="CF92" s="389"/>
      <c r="CG92" s="390"/>
      <c r="CH92" s="391"/>
      <c r="CI92" s="421"/>
      <c r="CJ92" s="393"/>
      <c r="CK92" s="430"/>
      <c r="CL92" s="269">
        <f t="shared" si="698"/>
        <v>0</v>
      </c>
      <c r="CM92" s="269">
        <f t="shared" si="699"/>
        <v>0</v>
      </c>
      <c r="CN92" s="269">
        <f t="shared" si="700"/>
        <v>0</v>
      </c>
      <c r="CO92" s="269">
        <f t="shared" si="701"/>
        <v>0</v>
      </c>
      <c r="CP92" s="168">
        <f t="shared" si="754"/>
        <v>0</v>
      </c>
      <c r="CQ92" s="160">
        <f t="shared" si="755"/>
        <v>0</v>
      </c>
      <c r="CR92" s="168">
        <f t="shared" si="756"/>
        <v>0</v>
      </c>
      <c r="CS92" s="161">
        <f t="shared" si="757"/>
        <v>0</v>
      </c>
      <c r="CT92" s="162">
        <f t="shared" si="758"/>
        <v>0</v>
      </c>
      <c r="CU92" s="151"/>
      <c r="CV92" s="151"/>
      <c r="CW92" s="403"/>
      <c r="CX92" s="389"/>
      <c r="CY92" s="390"/>
      <c r="CZ92" s="391"/>
      <c r="DA92" s="392"/>
      <c r="DB92" s="393"/>
      <c r="DC92" s="405"/>
      <c r="DD92" s="269">
        <f t="shared" si="702"/>
        <v>0</v>
      </c>
      <c r="DE92" s="269">
        <f t="shared" si="703"/>
        <v>0</v>
      </c>
      <c r="DF92" s="269">
        <f t="shared" si="704"/>
        <v>0</v>
      </c>
      <c r="DG92" s="269">
        <f t="shared" si="705"/>
        <v>0</v>
      </c>
      <c r="DH92" s="168">
        <f t="shared" si="759"/>
        <v>0</v>
      </c>
      <c r="DI92" s="160">
        <f t="shared" si="760"/>
        <v>0</v>
      </c>
      <c r="DJ92" s="168">
        <f t="shared" si="761"/>
        <v>0</v>
      </c>
      <c r="DK92" s="161">
        <f t="shared" si="762"/>
        <v>0</v>
      </c>
      <c r="DL92" s="162">
        <f t="shared" si="763"/>
        <v>0</v>
      </c>
      <c r="DM92" s="151"/>
      <c r="DN92" s="151"/>
      <c r="DO92" s="403"/>
      <c r="DP92" s="389"/>
      <c r="DQ92" s="390"/>
      <c r="DR92" s="391"/>
      <c r="DS92" s="392"/>
      <c r="DT92" s="393"/>
      <c r="DU92" s="405"/>
      <c r="DV92" s="269">
        <f t="shared" si="706"/>
        <v>0</v>
      </c>
      <c r="DW92" s="269">
        <f t="shared" si="707"/>
        <v>0</v>
      </c>
      <c r="DX92" s="269">
        <f t="shared" si="708"/>
        <v>0</v>
      </c>
      <c r="DY92" s="269">
        <f t="shared" si="709"/>
        <v>0</v>
      </c>
      <c r="DZ92" s="168">
        <f t="shared" si="764"/>
        <v>0</v>
      </c>
      <c r="EA92" s="160">
        <f t="shared" si="765"/>
        <v>0</v>
      </c>
      <c r="EB92" s="168">
        <f t="shared" si="766"/>
        <v>0</v>
      </c>
      <c r="EC92" s="161">
        <f t="shared" si="767"/>
        <v>0</v>
      </c>
      <c r="ED92" s="162">
        <f t="shared" si="768"/>
        <v>0</v>
      </c>
      <c r="EE92" s="151"/>
      <c r="EF92" s="151"/>
      <c r="EG92" s="403"/>
      <c r="EH92" s="389"/>
      <c r="EI92" s="390"/>
      <c r="EJ92" s="391"/>
      <c r="EK92" s="392"/>
      <c r="EL92" s="393"/>
      <c r="EM92" s="405"/>
      <c r="EN92" s="269">
        <f t="shared" si="710"/>
        <v>0</v>
      </c>
      <c r="EO92" s="269">
        <f t="shared" si="711"/>
        <v>0</v>
      </c>
      <c r="EP92" s="269">
        <f t="shared" si="712"/>
        <v>0</v>
      </c>
      <c r="EQ92" s="269">
        <f t="shared" si="713"/>
        <v>0</v>
      </c>
      <c r="ER92" s="168">
        <f t="shared" si="769"/>
        <v>0</v>
      </c>
      <c r="ES92" s="160">
        <f t="shared" si="770"/>
        <v>0</v>
      </c>
      <c r="ET92" s="168">
        <f t="shared" si="771"/>
        <v>0</v>
      </c>
      <c r="EU92" s="161">
        <f t="shared" si="772"/>
        <v>0</v>
      </c>
      <c r="EV92" s="162">
        <f t="shared" si="773"/>
        <v>0</v>
      </c>
      <c r="EW92" s="151"/>
      <c r="EX92" s="151"/>
      <c r="EY92" s="272"/>
      <c r="EZ92" s="276"/>
      <c r="FA92" s="278"/>
      <c r="FB92" s="274"/>
      <c r="FC92" s="275"/>
      <c r="FD92" s="280"/>
      <c r="FE92" s="263"/>
      <c r="FF92" s="269"/>
      <c r="FG92" s="168"/>
      <c r="FH92" s="168"/>
      <c r="FI92" s="168"/>
      <c r="FJ92" s="168"/>
      <c r="FK92" s="168"/>
      <c r="FL92" s="168"/>
      <c r="FM92" s="161"/>
      <c r="FN92" s="162"/>
      <c r="FO92" s="151"/>
      <c r="FP92" s="151"/>
      <c r="FQ92" s="346"/>
      <c r="FR92" s="281"/>
      <c r="FS92" s="278"/>
      <c r="FT92" s="286"/>
      <c r="FU92" s="287"/>
      <c r="FV92" s="288"/>
      <c r="FW92" s="288"/>
      <c r="FX92" s="269"/>
      <c r="FY92" s="168"/>
      <c r="FZ92" s="168"/>
      <c r="GA92" s="168"/>
      <c r="GB92" s="168"/>
      <c r="GC92" s="168"/>
      <c r="GD92" s="168"/>
      <c r="GE92" s="161"/>
      <c r="GF92" s="162"/>
      <c r="GG92" s="151"/>
      <c r="GH92" s="151"/>
      <c r="GI92" s="292"/>
      <c r="GJ92" s="300"/>
      <c r="GK92" s="295"/>
      <c r="GL92" s="296"/>
      <c r="GM92" s="297"/>
      <c r="GN92" s="298"/>
      <c r="GO92" s="298"/>
      <c r="GP92" s="269"/>
      <c r="GQ92" s="168"/>
      <c r="GR92" s="168"/>
      <c r="GS92" s="168"/>
      <c r="GT92" s="168"/>
      <c r="GU92" s="168"/>
      <c r="GV92" s="168"/>
      <c r="GW92" s="161"/>
      <c r="GX92" s="162"/>
    </row>
    <row r="93" spans="1:206" ht="16" hidden="1">
      <c r="A93" s="151">
        <v>84</v>
      </c>
      <c r="B93" s="382"/>
      <c r="C93" s="383"/>
      <c r="D93" s="384"/>
      <c r="E93" s="396"/>
      <c r="F93" s="386"/>
      <c r="G93" s="387"/>
      <c r="H93" s="393"/>
      <c r="I93" s="151"/>
      <c r="J93" s="151"/>
      <c r="K93" s="382"/>
      <c r="L93" s="383"/>
      <c r="M93" s="384"/>
      <c r="N93" s="396"/>
      <c r="O93" s="386"/>
      <c r="P93" s="387"/>
      <c r="Q93" s="393"/>
      <c r="R93" s="582"/>
      <c r="S93" s="582"/>
      <c r="T93" s="582"/>
      <c r="U93" s="582"/>
      <c r="V93" s="582"/>
      <c r="W93" s="582"/>
      <c r="X93" s="582"/>
      <c r="Y93" s="583"/>
      <c r="Z93" s="584"/>
      <c r="AA93" s="159"/>
      <c r="AB93" s="159"/>
      <c r="AC93" s="382"/>
      <c r="AD93" s="383"/>
      <c r="AE93" s="384"/>
      <c r="AF93" s="396"/>
      <c r="AG93" s="386"/>
      <c r="AH93" s="387"/>
      <c r="AI93" s="393"/>
      <c r="AJ93" s="160">
        <f t="shared" si="687"/>
        <v>0</v>
      </c>
      <c r="AK93" s="160">
        <f t="shared" si="688"/>
        <v>0</v>
      </c>
      <c r="AL93" s="160">
        <f t="shared" si="689"/>
        <v>0</v>
      </c>
      <c r="AM93" s="160">
        <f t="shared" si="690"/>
        <v>0</v>
      </c>
      <c r="AN93" s="160">
        <f t="shared" si="691"/>
        <v>0</v>
      </c>
      <c r="AO93" s="160">
        <f t="shared" si="692"/>
        <v>0</v>
      </c>
      <c r="AP93" s="160">
        <f t="shared" si="693"/>
        <v>0</v>
      </c>
      <c r="AQ93" s="161">
        <f t="shared" si="354"/>
        <v>0</v>
      </c>
      <c r="AR93" s="162">
        <f t="shared" si="344"/>
        <v>0</v>
      </c>
      <c r="AS93" s="151"/>
      <c r="AT93" s="151"/>
      <c r="AU93" s="382"/>
      <c r="AV93" s="383"/>
      <c r="AW93" s="384"/>
      <c r="AX93" s="396"/>
      <c r="AY93" s="386"/>
      <c r="AZ93" s="387"/>
      <c r="BA93" s="393"/>
      <c r="BB93" s="160">
        <f t="shared" si="742"/>
        <v>0</v>
      </c>
      <c r="BC93" s="168">
        <f t="shared" si="743"/>
        <v>0</v>
      </c>
      <c r="BD93" s="168">
        <f t="shared" si="744"/>
        <v>0</v>
      </c>
      <c r="BE93" s="168">
        <f t="shared" si="745"/>
        <v>0</v>
      </c>
      <c r="BF93" s="168">
        <f t="shared" si="746"/>
        <v>0</v>
      </c>
      <c r="BG93" s="168">
        <v>1</v>
      </c>
      <c r="BH93" s="168">
        <f t="shared" si="747"/>
        <v>0</v>
      </c>
      <c r="BI93" s="161">
        <f t="shared" si="356"/>
        <v>0</v>
      </c>
      <c r="BJ93" s="162">
        <f t="shared" si="347"/>
        <v>0</v>
      </c>
      <c r="BK93" s="151"/>
      <c r="BL93" s="151"/>
      <c r="BM93" s="382"/>
      <c r="BN93" s="383"/>
      <c r="BO93" s="384"/>
      <c r="BP93" s="396"/>
      <c r="BQ93" s="386"/>
      <c r="BR93" s="387"/>
      <c r="BS93" s="393"/>
      <c r="BT93" s="160">
        <f t="shared" si="748"/>
        <v>0</v>
      </c>
      <c r="BU93" s="168">
        <f t="shared" si="749"/>
        <v>0</v>
      </c>
      <c r="BV93" s="168">
        <f t="shared" si="750"/>
        <v>0</v>
      </c>
      <c r="BW93" s="168">
        <f t="shared" si="751"/>
        <v>0</v>
      </c>
      <c r="BX93" s="168">
        <f t="shared" si="752"/>
        <v>0</v>
      </c>
      <c r="BY93" s="168">
        <v>1</v>
      </c>
      <c r="BZ93" s="168">
        <f t="shared" si="753"/>
        <v>0</v>
      </c>
      <c r="CA93" s="161">
        <f t="shared" si="358"/>
        <v>0</v>
      </c>
      <c r="CB93" s="162">
        <f t="shared" si="350"/>
        <v>0</v>
      </c>
      <c r="CC93" s="151"/>
      <c r="CD93" s="151"/>
      <c r="CE93" s="416"/>
      <c r="CF93" s="417"/>
      <c r="CG93" s="384"/>
      <c r="CH93" s="396"/>
      <c r="CI93" s="386"/>
      <c r="CJ93" s="387"/>
      <c r="CK93" s="425"/>
      <c r="CL93" s="269">
        <f t="shared" si="698"/>
        <v>0</v>
      </c>
      <c r="CM93" s="269">
        <f t="shared" si="699"/>
        <v>0</v>
      </c>
      <c r="CN93" s="269">
        <f t="shared" si="700"/>
        <v>0</v>
      </c>
      <c r="CO93" s="269">
        <f t="shared" si="701"/>
        <v>0</v>
      </c>
      <c r="CP93" s="168"/>
      <c r="CQ93" s="160">
        <f>IFERROR(IF(CK93&lt;=0,0,1),0)</f>
        <v>0</v>
      </c>
      <c r="CR93" s="160">
        <f>PRODUCT(CL93:CO93)</f>
        <v>0</v>
      </c>
      <c r="CS93" s="161">
        <f>ROUND(CK93,0)</f>
        <v>0</v>
      </c>
      <c r="CT93" s="162">
        <f>CK93-CS93</f>
        <v>0</v>
      </c>
      <c r="CU93" s="151"/>
      <c r="CV93" s="151"/>
      <c r="CW93" s="382"/>
      <c r="CX93" s="383"/>
      <c r="CY93" s="384"/>
      <c r="CZ93" s="396"/>
      <c r="DA93" s="386"/>
      <c r="DB93" s="387"/>
      <c r="DC93" s="393"/>
      <c r="DD93" s="269">
        <f t="shared" si="702"/>
        <v>0</v>
      </c>
      <c r="DE93" s="269">
        <f t="shared" si="703"/>
        <v>0</v>
      </c>
      <c r="DF93" s="269">
        <f t="shared" si="704"/>
        <v>0</v>
      </c>
      <c r="DG93" s="269">
        <f t="shared" si="705"/>
        <v>0</v>
      </c>
      <c r="DH93" s="168"/>
      <c r="DI93" s="160">
        <f>IFERROR(IF(DC93&lt;=0,0,1),0)</f>
        <v>0</v>
      </c>
      <c r="DJ93" s="160">
        <f>PRODUCT(DD93:DG93)</f>
        <v>0</v>
      </c>
      <c r="DK93" s="161">
        <f>ROUND(DC93,0)</f>
        <v>0</v>
      </c>
      <c r="DL93" s="162">
        <f>DC93-DK93</f>
        <v>0</v>
      </c>
      <c r="DM93" s="151"/>
      <c r="DN93" s="151"/>
      <c r="DO93" s="382"/>
      <c r="DP93" s="383"/>
      <c r="DQ93" s="384"/>
      <c r="DR93" s="396"/>
      <c r="DS93" s="386"/>
      <c r="DT93" s="387"/>
      <c r="DU93" s="393"/>
      <c r="DV93" s="269">
        <f t="shared" si="706"/>
        <v>0</v>
      </c>
      <c r="DW93" s="269">
        <f t="shared" si="707"/>
        <v>0</v>
      </c>
      <c r="DX93" s="269">
        <f t="shared" si="708"/>
        <v>0</v>
      </c>
      <c r="DY93" s="269">
        <f t="shared" si="709"/>
        <v>0</v>
      </c>
      <c r="DZ93" s="168"/>
      <c r="EA93" s="160">
        <f>IFERROR(IF(DU93&lt;=0,0,1),0)</f>
        <v>0</v>
      </c>
      <c r="EB93" s="160">
        <f>PRODUCT(DV93:DY93)</f>
        <v>0</v>
      </c>
      <c r="EC93" s="161">
        <f>ROUND(DU93,0)</f>
        <v>0</v>
      </c>
      <c r="ED93" s="162">
        <f>DU93-EC93</f>
        <v>0</v>
      </c>
      <c r="EE93" s="151"/>
      <c r="EF93" s="151"/>
      <c r="EG93" s="382"/>
      <c r="EH93" s="383"/>
      <c r="EI93" s="384"/>
      <c r="EJ93" s="396"/>
      <c r="EK93" s="386"/>
      <c r="EL93" s="387"/>
      <c r="EM93" s="393"/>
      <c r="EN93" s="269">
        <f t="shared" si="710"/>
        <v>0</v>
      </c>
      <c r="EO93" s="269">
        <f t="shared" si="711"/>
        <v>0</v>
      </c>
      <c r="EP93" s="269">
        <f t="shared" si="712"/>
        <v>0</v>
      </c>
      <c r="EQ93" s="269">
        <f t="shared" si="713"/>
        <v>0</v>
      </c>
      <c r="ER93" s="168"/>
      <c r="ES93" s="160">
        <f>IFERROR(IF(EM93&lt;=0,0,1),0)</f>
        <v>0</v>
      </c>
      <c r="ET93" s="160">
        <f>PRODUCT(EN93:EQ93)</f>
        <v>0</v>
      </c>
      <c r="EU93" s="161">
        <f>ROUND(EM93,0)</f>
        <v>0</v>
      </c>
      <c r="EV93" s="162">
        <f>EM93-EU93</f>
        <v>0</v>
      </c>
      <c r="EW93" s="151"/>
      <c r="EX93" s="151"/>
      <c r="EY93" s="272"/>
      <c r="EZ93" s="276"/>
      <c r="FA93" s="278"/>
      <c r="FB93" s="274"/>
      <c r="FC93" s="275"/>
      <c r="FD93" s="280"/>
      <c r="FE93" s="263"/>
      <c r="FF93" s="269"/>
      <c r="FG93" s="168"/>
      <c r="FH93" s="168"/>
      <c r="FI93" s="168"/>
      <c r="FJ93" s="168"/>
      <c r="FK93" s="168"/>
      <c r="FL93" s="168"/>
      <c r="FM93" s="161"/>
      <c r="FN93" s="162"/>
      <c r="FO93" s="151"/>
      <c r="FP93" s="151"/>
      <c r="FQ93" s="346"/>
      <c r="FR93" s="281"/>
      <c r="FS93" s="278"/>
      <c r="FT93" s="286"/>
      <c r="FU93" s="287"/>
      <c r="FV93" s="288"/>
      <c r="FW93" s="288"/>
      <c r="FX93" s="269"/>
      <c r="FY93" s="168"/>
      <c r="FZ93" s="168"/>
      <c r="GA93" s="168"/>
      <c r="GB93" s="168"/>
      <c r="GC93" s="168"/>
      <c r="GD93" s="168"/>
      <c r="GE93" s="161"/>
      <c r="GF93" s="162"/>
      <c r="GG93" s="151"/>
      <c r="GH93" s="151"/>
      <c r="GI93" s="292"/>
      <c r="GJ93" s="300"/>
      <c r="GK93" s="295"/>
      <c r="GL93" s="296"/>
      <c r="GM93" s="297"/>
      <c r="GN93" s="298"/>
      <c r="GO93" s="298"/>
      <c r="GP93" s="269"/>
      <c r="GQ93" s="168"/>
      <c r="GR93" s="168"/>
      <c r="GS93" s="168"/>
      <c r="GT93" s="168"/>
      <c r="GU93" s="168"/>
      <c r="GV93" s="168"/>
      <c r="GW93" s="161"/>
      <c r="GX93" s="162"/>
    </row>
    <row r="94" spans="1:206" ht="16" hidden="1">
      <c r="A94" s="151">
        <v>85</v>
      </c>
      <c r="B94" s="388"/>
      <c r="C94" s="389"/>
      <c r="D94" s="390"/>
      <c r="E94" s="391"/>
      <c r="F94" s="392"/>
      <c r="G94" s="393"/>
      <c r="H94" s="394"/>
      <c r="I94" s="151"/>
      <c r="J94" s="151"/>
      <c r="K94" s="388"/>
      <c r="L94" s="389"/>
      <c r="M94" s="390"/>
      <c r="N94" s="391"/>
      <c r="O94" s="392"/>
      <c r="P94" s="393"/>
      <c r="Q94" s="394"/>
      <c r="R94" s="582"/>
      <c r="S94" s="582"/>
      <c r="T94" s="582"/>
      <c r="U94" s="582"/>
      <c r="V94" s="582"/>
      <c r="W94" s="582"/>
      <c r="X94" s="582"/>
      <c r="Y94" s="583"/>
      <c r="Z94" s="584"/>
      <c r="AA94" s="159"/>
      <c r="AB94" s="159"/>
      <c r="AC94" s="388"/>
      <c r="AD94" s="389"/>
      <c r="AE94" s="390"/>
      <c r="AF94" s="391"/>
      <c r="AG94" s="392"/>
      <c r="AH94" s="393"/>
      <c r="AI94" s="394"/>
      <c r="AJ94" s="160">
        <f t="shared" si="687"/>
        <v>0</v>
      </c>
      <c r="AK94" s="160">
        <f t="shared" si="688"/>
        <v>0</v>
      </c>
      <c r="AL94" s="160">
        <f t="shared" si="689"/>
        <v>0</v>
      </c>
      <c r="AM94" s="160">
        <f t="shared" si="690"/>
        <v>0</v>
      </c>
      <c r="AN94" s="160">
        <f t="shared" si="691"/>
        <v>0</v>
      </c>
      <c r="AO94" s="160">
        <f t="shared" si="692"/>
        <v>0</v>
      </c>
      <c r="AP94" s="160">
        <f t="shared" si="693"/>
        <v>0</v>
      </c>
      <c r="AQ94" s="161">
        <f t="shared" si="354"/>
        <v>0</v>
      </c>
      <c r="AR94" s="162">
        <f t="shared" si="344"/>
        <v>0</v>
      </c>
      <c r="AS94" s="151"/>
      <c r="AT94" s="151"/>
      <c r="AU94" s="388"/>
      <c r="AV94" s="389"/>
      <c r="AW94" s="390"/>
      <c r="AX94" s="391"/>
      <c r="AY94" s="392"/>
      <c r="AZ94" s="393"/>
      <c r="BA94" s="394"/>
      <c r="BB94" s="160">
        <f t="shared" si="742"/>
        <v>0</v>
      </c>
      <c r="BC94" s="168">
        <f t="shared" si="743"/>
        <v>0</v>
      </c>
      <c r="BD94" s="168">
        <f t="shared" si="744"/>
        <v>0</v>
      </c>
      <c r="BE94" s="168">
        <f t="shared" si="745"/>
        <v>0</v>
      </c>
      <c r="BF94" s="168">
        <f t="shared" si="746"/>
        <v>0</v>
      </c>
      <c r="BG94" s="168">
        <v>1</v>
      </c>
      <c r="BH94" s="168">
        <f t="shared" si="747"/>
        <v>0</v>
      </c>
      <c r="BI94" s="161">
        <f t="shared" si="356"/>
        <v>0</v>
      </c>
      <c r="BJ94" s="162">
        <f t="shared" si="347"/>
        <v>0</v>
      </c>
      <c r="BK94" s="151"/>
      <c r="BL94" s="151"/>
      <c r="BM94" s="388"/>
      <c r="BN94" s="389"/>
      <c r="BO94" s="390"/>
      <c r="BP94" s="391"/>
      <c r="BQ94" s="392"/>
      <c r="BR94" s="393"/>
      <c r="BS94" s="394"/>
      <c r="BT94" s="160">
        <f t="shared" si="748"/>
        <v>0</v>
      </c>
      <c r="BU94" s="168">
        <f t="shared" si="749"/>
        <v>0</v>
      </c>
      <c r="BV94" s="168">
        <f t="shared" si="750"/>
        <v>0</v>
      </c>
      <c r="BW94" s="168">
        <f t="shared" si="751"/>
        <v>0</v>
      </c>
      <c r="BX94" s="168">
        <f t="shared" si="752"/>
        <v>0</v>
      </c>
      <c r="BY94" s="168">
        <v>1</v>
      </c>
      <c r="BZ94" s="168">
        <f t="shared" si="753"/>
        <v>0</v>
      </c>
      <c r="CA94" s="161">
        <f t="shared" si="358"/>
        <v>0</v>
      </c>
      <c r="CB94" s="162">
        <f t="shared" si="350"/>
        <v>0</v>
      </c>
      <c r="CC94" s="151"/>
      <c r="CD94" s="151"/>
      <c r="CE94" s="388"/>
      <c r="CF94" s="389"/>
      <c r="CG94" s="390"/>
      <c r="CH94" s="391"/>
      <c r="CI94" s="421"/>
      <c r="CJ94" s="393"/>
      <c r="CK94" s="420"/>
      <c r="CL94" s="269">
        <f t="shared" si="698"/>
        <v>0</v>
      </c>
      <c r="CM94" s="269">
        <f t="shared" si="699"/>
        <v>0</v>
      </c>
      <c r="CN94" s="269">
        <f t="shared" si="700"/>
        <v>0</v>
      </c>
      <c r="CO94" s="269">
        <f t="shared" si="701"/>
        <v>0</v>
      </c>
      <c r="CP94" s="168">
        <f t="shared" ref="CP94" si="774">IFERROR(IF(CJ94&lt;=0,0,1),0)</f>
        <v>0</v>
      </c>
      <c r="CQ94" s="160">
        <f t="shared" ref="CQ94" si="775">IFERROR(IF(CJ94&lt;=0,0,1),0)</f>
        <v>0</v>
      </c>
      <c r="CR94" s="168">
        <f t="shared" ref="CR94" si="776">PRODUCT(CL94:CQ94)</f>
        <v>0</v>
      </c>
      <c r="CS94" s="161">
        <f t="shared" ref="CS94" si="777">ROUND(CJ94,0)</f>
        <v>0</v>
      </c>
      <c r="CT94" s="162">
        <f t="shared" ref="CT94" si="778">CJ94-CS94</f>
        <v>0</v>
      </c>
      <c r="CU94" s="151"/>
      <c r="CV94" s="151"/>
      <c r="CW94" s="388"/>
      <c r="CX94" s="389"/>
      <c r="CY94" s="390"/>
      <c r="CZ94" s="391"/>
      <c r="DA94" s="392"/>
      <c r="DB94" s="393"/>
      <c r="DC94" s="406"/>
      <c r="DD94" s="269">
        <f t="shared" si="702"/>
        <v>0</v>
      </c>
      <c r="DE94" s="269">
        <f t="shared" si="703"/>
        <v>0</v>
      </c>
      <c r="DF94" s="269">
        <f t="shared" si="704"/>
        <v>0</v>
      </c>
      <c r="DG94" s="269">
        <f t="shared" si="705"/>
        <v>0</v>
      </c>
      <c r="DH94" s="168">
        <f t="shared" ref="DH94" si="779">IFERROR(IF(DB94&lt;=0,0,1),0)</f>
        <v>0</v>
      </c>
      <c r="DI94" s="160">
        <f t="shared" ref="DI94" si="780">IFERROR(IF(DB94&lt;=0,0,1),0)</f>
        <v>0</v>
      </c>
      <c r="DJ94" s="168">
        <f t="shared" ref="DJ94" si="781">PRODUCT(DD94:DI94)</f>
        <v>0</v>
      </c>
      <c r="DK94" s="161">
        <f t="shared" ref="DK94" si="782">ROUND(DB94,0)</f>
        <v>0</v>
      </c>
      <c r="DL94" s="162">
        <f t="shared" ref="DL94" si="783">DB94-DK94</f>
        <v>0</v>
      </c>
      <c r="DM94" s="151"/>
      <c r="DN94" s="151"/>
      <c r="DO94" s="388"/>
      <c r="DP94" s="389"/>
      <c r="DQ94" s="390"/>
      <c r="DR94" s="391"/>
      <c r="DS94" s="392"/>
      <c r="DT94" s="393"/>
      <c r="DU94" s="406"/>
      <c r="DV94" s="269">
        <f t="shared" si="706"/>
        <v>0</v>
      </c>
      <c r="DW94" s="269">
        <f t="shared" si="707"/>
        <v>0</v>
      </c>
      <c r="DX94" s="269">
        <f t="shared" si="708"/>
        <v>0</v>
      </c>
      <c r="DY94" s="269">
        <f t="shared" si="709"/>
        <v>0</v>
      </c>
      <c r="DZ94" s="168">
        <f t="shared" ref="DZ94" si="784">IFERROR(IF(DT94&lt;=0,0,1),0)</f>
        <v>0</v>
      </c>
      <c r="EA94" s="160">
        <f t="shared" ref="EA94" si="785">IFERROR(IF(DT94&lt;=0,0,1),0)</f>
        <v>0</v>
      </c>
      <c r="EB94" s="168">
        <f t="shared" ref="EB94" si="786">PRODUCT(DV94:EA94)</f>
        <v>0</v>
      </c>
      <c r="EC94" s="161">
        <f t="shared" ref="EC94" si="787">ROUND(DT94,0)</f>
        <v>0</v>
      </c>
      <c r="ED94" s="162">
        <f t="shared" ref="ED94" si="788">DT94-EC94</f>
        <v>0</v>
      </c>
      <c r="EE94" s="151"/>
      <c r="EF94" s="151"/>
      <c r="EG94" s="388"/>
      <c r="EH94" s="389"/>
      <c r="EI94" s="390"/>
      <c r="EJ94" s="391"/>
      <c r="EK94" s="392"/>
      <c r="EL94" s="393"/>
      <c r="EM94" s="406"/>
      <c r="EN94" s="269">
        <f t="shared" si="710"/>
        <v>0</v>
      </c>
      <c r="EO94" s="269">
        <f t="shared" si="711"/>
        <v>0</v>
      </c>
      <c r="EP94" s="269">
        <f t="shared" si="712"/>
        <v>0</v>
      </c>
      <c r="EQ94" s="269">
        <f t="shared" si="713"/>
        <v>0</v>
      </c>
      <c r="ER94" s="168">
        <f t="shared" ref="ER94" si="789">IFERROR(IF(EL94&lt;=0,0,1),0)</f>
        <v>0</v>
      </c>
      <c r="ES94" s="160">
        <f t="shared" ref="ES94" si="790">IFERROR(IF(EL94&lt;=0,0,1),0)</f>
        <v>0</v>
      </c>
      <c r="ET94" s="168">
        <f t="shared" ref="ET94" si="791">PRODUCT(EN94:ES94)</f>
        <v>0</v>
      </c>
      <c r="EU94" s="161">
        <f t="shared" ref="EU94" si="792">ROUND(EL94,0)</f>
        <v>0</v>
      </c>
      <c r="EV94" s="162">
        <f t="shared" ref="EV94" si="793">EL94-EU94</f>
        <v>0</v>
      </c>
      <c r="EW94" s="151"/>
      <c r="EX94" s="151"/>
      <c r="EY94" s="272"/>
      <c r="EZ94" s="276"/>
      <c r="FA94" s="278"/>
      <c r="FB94" s="274"/>
      <c r="FC94" s="275"/>
      <c r="FD94" s="280"/>
      <c r="FE94" s="263"/>
      <c r="FF94" s="269"/>
      <c r="FG94" s="168"/>
      <c r="FH94" s="168"/>
      <c r="FI94" s="168"/>
      <c r="FJ94" s="168"/>
      <c r="FK94" s="168"/>
      <c r="FL94" s="168"/>
      <c r="FM94" s="161"/>
      <c r="FN94" s="162"/>
      <c r="FO94" s="151"/>
      <c r="FP94" s="151"/>
      <c r="FQ94" s="346"/>
      <c r="FR94" s="281"/>
      <c r="FS94" s="278"/>
      <c r="FT94" s="286"/>
      <c r="FU94" s="287"/>
      <c r="FV94" s="288"/>
      <c r="FW94" s="288"/>
      <c r="FX94" s="269"/>
      <c r="FY94" s="168"/>
      <c r="FZ94" s="168"/>
      <c r="GA94" s="168"/>
      <c r="GB94" s="168"/>
      <c r="GC94" s="168"/>
      <c r="GD94" s="168"/>
      <c r="GE94" s="161"/>
      <c r="GF94" s="162"/>
      <c r="GG94" s="151"/>
      <c r="GH94" s="151"/>
      <c r="GI94" s="292"/>
      <c r="GJ94" s="300"/>
      <c r="GK94" s="295"/>
      <c r="GL94" s="296"/>
      <c r="GM94" s="297"/>
      <c r="GN94" s="298"/>
      <c r="GO94" s="298"/>
      <c r="GP94" s="269"/>
      <c r="GQ94" s="168"/>
      <c r="GR94" s="168"/>
      <c r="GS94" s="168"/>
      <c r="GT94" s="168"/>
      <c r="GU94" s="168"/>
      <c r="GV94" s="168"/>
      <c r="GW94" s="161"/>
      <c r="GX94" s="162"/>
    </row>
    <row r="95" spans="1:206" ht="16" hidden="1">
      <c r="A95" s="151">
        <v>86</v>
      </c>
      <c r="B95" s="382"/>
      <c r="C95" s="383"/>
      <c r="D95" s="384"/>
      <c r="E95" s="396"/>
      <c r="F95" s="386"/>
      <c r="G95" s="387"/>
      <c r="H95" s="393"/>
      <c r="I95" s="151"/>
      <c r="J95" s="151"/>
      <c r="K95" s="382"/>
      <c r="L95" s="383"/>
      <c r="M95" s="384"/>
      <c r="N95" s="396"/>
      <c r="O95" s="386"/>
      <c r="P95" s="387"/>
      <c r="Q95" s="393"/>
      <c r="R95" s="582"/>
      <c r="S95" s="582"/>
      <c r="T95" s="582"/>
      <c r="U95" s="582"/>
      <c r="V95" s="582"/>
      <c r="W95" s="582"/>
      <c r="X95" s="582"/>
      <c r="Y95" s="583"/>
      <c r="Z95" s="584"/>
      <c r="AA95" s="159"/>
      <c r="AB95" s="159"/>
      <c r="AC95" s="382"/>
      <c r="AD95" s="383"/>
      <c r="AE95" s="384"/>
      <c r="AF95" s="396"/>
      <c r="AG95" s="386"/>
      <c r="AH95" s="387"/>
      <c r="AI95" s="393"/>
      <c r="AJ95" s="160">
        <f t="shared" si="687"/>
        <v>0</v>
      </c>
      <c r="AK95" s="160">
        <f t="shared" si="688"/>
        <v>0</v>
      </c>
      <c r="AL95" s="160">
        <f t="shared" si="689"/>
        <v>0</v>
      </c>
      <c r="AM95" s="160">
        <f t="shared" si="690"/>
        <v>0</v>
      </c>
      <c r="AN95" s="160">
        <f t="shared" si="691"/>
        <v>0</v>
      </c>
      <c r="AO95" s="160">
        <f t="shared" si="692"/>
        <v>0</v>
      </c>
      <c r="AP95" s="160">
        <f t="shared" si="693"/>
        <v>0</v>
      </c>
      <c r="AQ95" s="161">
        <f t="shared" si="354"/>
        <v>0</v>
      </c>
      <c r="AR95" s="162">
        <f t="shared" si="344"/>
        <v>0</v>
      </c>
      <c r="AS95" s="151"/>
      <c r="AT95" s="151"/>
      <c r="AU95" s="382"/>
      <c r="AV95" s="383"/>
      <c r="AW95" s="384"/>
      <c r="AX95" s="396"/>
      <c r="AY95" s="386"/>
      <c r="AZ95" s="387"/>
      <c r="BA95" s="393"/>
      <c r="BB95" s="160">
        <f t="shared" si="742"/>
        <v>0</v>
      </c>
      <c r="BC95" s="168">
        <f t="shared" si="743"/>
        <v>0</v>
      </c>
      <c r="BD95" s="168">
        <f t="shared" si="744"/>
        <v>0</v>
      </c>
      <c r="BE95" s="168">
        <f t="shared" si="745"/>
        <v>0</v>
      </c>
      <c r="BF95" s="168">
        <f t="shared" si="746"/>
        <v>0</v>
      </c>
      <c r="BG95" s="168">
        <v>1</v>
      </c>
      <c r="BH95" s="168">
        <f t="shared" si="747"/>
        <v>0</v>
      </c>
      <c r="BI95" s="161">
        <f t="shared" si="356"/>
        <v>0</v>
      </c>
      <c r="BJ95" s="162">
        <f t="shared" si="347"/>
        <v>0</v>
      </c>
      <c r="BK95" s="151"/>
      <c r="BL95" s="151"/>
      <c r="BM95" s="382"/>
      <c r="BN95" s="383"/>
      <c r="BO95" s="384"/>
      <c r="BP95" s="396"/>
      <c r="BQ95" s="386"/>
      <c r="BR95" s="387"/>
      <c r="BS95" s="393"/>
      <c r="BT95" s="160">
        <f t="shared" si="748"/>
        <v>0</v>
      </c>
      <c r="BU95" s="168">
        <f t="shared" si="749"/>
        <v>0</v>
      </c>
      <c r="BV95" s="168">
        <f t="shared" si="750"/>
        <v>0</v>
      </c>
      <c r="BW95" s="168">
        <f t="shared" si="751"/>
        <v>0</v>
      </c>
      <c r="BX95" s="168">
        <f t="shared" si="752"/>
        <v>0</v>
      </c>
      <c r="BY95" s="168">
        <v>1</v>
      </c>
      <c r="BZ95" s="168">
        <f t="shared" si="753"/>
        <v>0</v>
      </c>
      <c r="CA95" s="161">
        <f t="shared" si="358"/>
        <v>0</v>
      </c>
      <c r="CB95" s="162">
        <f t="shared" si="350"/>
        <v>0</v>
      </c>
      <c r="CC95" s="151"/>
      <c r="CD95" s="151"/>
      <c r="CE95" s="416"/>
      <c r="CF95" s="417"/>
      <c r="CG95" s="384"/>
      <c r="CH95" s="396"/>
      <c r="CI95" s="386"/>
      <c r="CJ95" s="387"/>
      <c r="CK95" s="425"/>
      <c r="CL95" s="269">
        <f t="shared" si="698"/>
        <v>0</v>
      </c>
      <c r="CM95" s="269">
        <f t="shared" si="699"/>
        <v>0</v>
      </c>
      <c r="CN95" s="269">
        <f t="shared" si="700"/>
        <v>0</v>
      </c>
      <c r="CO95" s="269">
        <f t="shared" si="701"/>
        <v>0</v>
      </c>
      <c r="CP95" s="168"/>
      <c r="CQ95" s="160">
        <f>IFERROR(IF(CK95&lt;=0,0,1),0)</f>
        <v>0</v>
      </c>
      <c r="CR95" s="160">
        <f>PRODUCT(CL95:CO95)</f>
        <v>0</v>
      </c>
      <c r="CS95" s="161">
        <f>ROUND(CK95,0)</f>
        <v>0</v>
      </c>
      <c r="CT95" s="162">
        <f>CK95-CS95</f>
        <v>0</v>
      </c>
      <c r="CU95" s="151"/>
      <c r="CV95" s="151"/>
      <c r="CW95" s="382"/>
      <c r="CX95" s="383"/>
      <c r="CY95" s="384"/>
      <c r="CZ95" s="396"/>
      <c r="DA95" s="386"/>
      <c r="DB95" s="387"/>
      <c r="DC95" s="393"/>
      <c r="DD95" s="269">
        <f t="shared" si="702"/>
        <v>0</v>
      </c>
      <c r="DE95" s="269">
        <f t="shared" si="703"/>
        <v>0</v>
      </c>
      <c r="DF95" s="269">
        <f t="shared" si="704"/>
        <v>0</v>
      </c>
      <c r="DG95" s="269">
        <f t="shared" si="705"/>
        <v>0</v>
      </c>
      <c r="DH95" s="168"/>
      <c r="DI95" s="160">
        <f>IFERROR(IF(DC95&lt;=0,0,1),0)</f>
        <v>0</v>
      </c>
      <c r="DJ95" s="160">
        <f>PRODUCT(DD95:DG95)</f>
        <v>0</v>
      </c>
      <c r="DK95" s="161">
        <f>ROUND(DC95,0)</f>
        <v>0</v>
      </c>
      <c r="DL95" s="162">
        <f>DC95-DK95</f>
        <v>0</v>
      </c>
      <c r="DM95" s="151"/>
      <c r="DN95" s="151"/>
      <c r="DO95" s="382"/>
      <c r="DP95" s="383"/>
      <c r="DQ95" s="384"/>
      <c r="DR95" s="396"/>
      <c r="DS95" s="386"/>
      <c r="DT95" s="387"/>
      <c r="DU95" s="393"/>
      <c r="DV95" s="269">
        <f t="shared" si="706"/>
        <v>0</v>
      </c>
      <c r="DW95" s="269">
        <f t="shared" si="707"/>
        <v>0</v>
      </c>
      <c r="DX95" s="269">
        <f t="shared" si="708"/>
        <v>0</v>
      </c>
      <c r="DY95" s="269">
        <f t="shared" si="709"/>
        <v>0</v>
      </c>
      <c r="DZ95" s="168"/>
      <c r="EA95" s="160">
        <f>IFERROR(IF(DU95&lt;=0,0,1),0)</f>
        <v>0</v>
      </c>
      <c r="EB95" s="160">
        <f>PRODUCT(DV95:DY95)</f>
        <v>0</v>
      </c>
      <c r="EC95" s="161">
        <f>ROUND(DU95,0)</f>
        <v>0</v>
      </c>
      <c r="ED95" s="162">
        <f>DU95-EC95</f>
        <v>0</v>
      </c>
      <c r="EE95" s="151"/>
      <c r="EF95" s="151"/>
      <c r="EG95" s="382"/>
      <c r="EH95" s="383"/>
      <c r="EI95" s="384"/>
      <c r="EJ95" s="396"/>
      <c r="EK95" s="386"/>
      <c r="EL95" s="387"/>
      <c r="EM95" s="393"/>
      <c r="EN95" s="269">
        <f t="shared" si="710"/>
        <v>0</v>
      </c>
      <c r="EO95" s="269">
        <f t="shared" si="711"/>
        <v>0</v>
      </c>
      <c r="EP95" s="269">
        <f t="shared" si="712"/>
        <v>0</v>
      </c>
      <c r="EQ95" s="269">
        <f t="shared" si="713"/>
        <v>0</v>
      </c>
      <c r="ER95" s="168"/>
      <c r="ES95" s="160">
        <f>IFERROR(IF(EM95&lt;=0,0,1),0)</f>
        <v>0</v>
      </c>
      <c r="ET95" s="160">
        <f>PRODUCT(EN95:EQ95)</f>
        <v>0</v>
      </c>
      <c r="EU95" s="161">
        <f>ROUND(EM95,0)</f>
        <v>0</v>
      </c>
      <c r="EV95" s="162">
        <f>EM95-EU95</f>
        <v>0</v>
      </c>
      <c r="EW95" s="151"/>
      <c r="EX95" s="151"/>
      <c r="EY95" s="272"/>
      <c r="EZ95" s="276"/>
      <c r="FA95" s="278"/>
      <c r="FB95" s="274"/>
      <c r="FC95" s="275"/>
      <c r="FD95" s="280"/>
      <c r="FE95" s="263"/>
      <c r="FF95" s="269"/>
      <c r="FG95" s="168"/>
      <c r="FH95" s="168"/>
      <c r="FI95" s="168"/>
      <c r="FJ95" s="168"/>
      <c r="FK95" s="168"/>
      <c r="FL95" s="168"/>
      <c r="FM95" s="161"/>
      <c r="FN95" s="162"/>
      <c r="FO95" s="151"/>
      <c r="FP95" s="151"/>
      <c r="FQ95" s="346"/>
      <c r="FR95" s="281"/>
      <c r="FS95" s="278"/>
      <c r="FT95" s="286"/>
      <c r="FU95" s="287"/>
      <c r="FV95" s="288"/>
      <c r="FW95" s="288"/>
      <c r="FX95" s="269"/>
      <c r="FY95" s="168"/>
      <c r="FZ95" s="168"/>
      <c r="GA95" s="168"/>
      <c r="GB95" s="168"/>
      <c r="GC95" s="168"/>
      <c r="GD95" s="168"/>
      <c r="GE95" s="161"/>
      <c r="GF95" s="162"/>
      <c r="GG95" s="151"/>
      <c r="GH95" s="151"/>
      <c r="GI95" s="292"/>
      <c r="GJ95" s="300"/>
      <c r="GK95" s="295"/>
      <c r="GL95" s="296"/>
      <c r="GM95" s="297"/>
      <c r="GN95" s="298"/>
      <c r="GO95" s="298"/>
      <c r="GP95" s="269"/>
      <c r="GQ95" s="168"/>
      <c r="GR95" s="168"/>
      <c r="GS95" s="168"/>
      <c r="GT95" s="168"/>
      <c r="GU95" s="168"/>
      <c r="GV95" s="168"/>
      <c r="GW95" s="161"/>
      <c r="GX95" s="162"/>
    </row>
    <row r="96" spans="1:206" ht="16" hidden="1">
      <c r="A96" s="151">
        <v>87</v>
      </c>
      <c r="B96" s="388"/>
      <c r="C96" s="389"/>
      <c r="D96" s="390"/>
      <c r="E96" s="391"/>
      <c r="F96" s="392"/>
      <c r="G96" s="393"/>
      <c r="H96" s="394"/>
      <c r="I96" s="151"/>
      <c r="J96" s="151"/>
      <c r="K96" s="388"/>
      <c r="L96" s="389"/>
      <c r="M96" s="390"/>
      <c r="N96" s="391"/>
      <c r="O96" s="392"/>
      <c r="P96" s="393"/>
      <c r="Q96" s="394"/>
      <c r="R96" s="582"/>
      <c r="S96" s="582"/>
      <c r="T96" s="582"/>
      <c r="U96" s="582"/>
      <c r="V96" s="582"/>
      <c r="W96" s="582"/>
      <c r="X96" s="582"/>
      <c r="Y96" s="583"/>
      <c r="Z96" s="584"/>
      <c r="AA96" s="159"/>
      <c r="AB96" s="159"/>
      <c r="AC96" s="388"/>
      <c r="AD96" s="389"/>
      <c r="AE96" s="390"/>
      <c r="AF96" s="391"/>
      <c r="AG96" s="392"/>
      <c r="AH96" s="393"/>
      <c r="AI96" s="394"/>
      <c r="AJ96" s="160">
        <f t="shared" si="687"/>
        <v>0</v>
      </c>
      <c r="AK96" s="160">
        <f t="shared" si="688"/>
        <v>0</v>
      </c>
      <c r="AL96" s="160">
        <f t="shared" si="689"/>
        <v>0</v>
      </c>
      <c r="AM96" s="160">
        <f t="shared" si="690"/>
        <v>0</v>
      </c>
      <c r="AN96" s="160">
        <f t="shared" si="691"/>
        <v>0</v>
      </c>
      <c r="AO96" s="160">
        <f t="shared" si="692"/>
        <v>0</v>
      </c>
      <c r="AP96" s="160">
        <f t="shared" si="693"/>
        <v>0</v>
      </c>
      <c r="AQ96" s="161">
        <f t="shared" si="354"/>
        <v>0</v>
      </c>
      <c r="AR96" s="162">
        <f t="shared" si="344"/>
        <v>0</v>
      </c>
      <c r="AS96" s="151"/>
      <c r="AT96" s="151"/>
      <c r="AU96" s="388"/>
      <c r="AV96" s="389"/>
      <c r="AW96" s="390"/>
      <c r="AX96" s="391"/>
      <c r="AY96" s="392"/>
      <c r="AZ96" s="393"/>
      <c r="BA96" s="394"/>
      <c r="BB96" s="160">
        <f t="shared" si="742"/>
        <v>0</v>
      </c>
      <c r="BC96" s="168">
        <f t="shared" si="743"/>
        <v>0</v>
      </c>
      <c r="BD96" s="168">
        <f t="shared" si="744"/>
        <v>0</v>
      </c>
      <c r="BE96" s="168">
        <f t="shared" si="745"/>
        <v>0</v>
      </c>
      <c r="BF96" s="168">
        <f t="shared" si="746"/>
        <v>0</v>
      </c>
      <c r="BG96" s="168">
        <v>1</v>
      </c>
      <c r="BH96" s="168">
        <f t="shared" si="747"/>
        <v>0</v>
      </c>
      <c r="BI96" s="161">
        <f t="shared" si="356"/>
        <v>0</v>
      </c>
      <c r="BJ96" s="162">
        <f t="shared" si="347"/>
        <v>0</v>
      </c>
      <c r="BK96" s="151"/>
      <c r="BL96" s="151"/>
      <c r="BM96" s="388"/>
      <c r="BN96" s="389"/>
      <c r="BO96" s="390"/>
      <c r="BP96" s="391"/>
      <c r="BQ96" s="392"/>
      <c r="BR96" s="393"/>
      <c r="BS96" s="394"/>
      <c r="BT96" s="160">
        <f t="shared" si="748"/>
        <v>0</v>
      </c>
      <c r="BU96" s="168">
        <f t="shared" si="749"/>
        <v>0</v>
      </c>
      <c r="BV96" s="168">
        <f t="shared" si="750"/>
        <v>0</v>
      </c>
      <c r="BW96" s="168">
        <f t="shared" si="751"/>
        <v>0</v>
      </c>
      <c r="BX96" s="168">
        <f t="shared" si="752"/>
        <v>0</v>
      </c>
      <c r="BY96" s="168">
        <v>1</v>
      </c>
      <c r="BZ96" s="168">
        <f t="shared" si="753"/>
        <v>0</v>
      </c>
      <c r="CA96" s="161">
        <f t="shared" si="358"/>
        <v>0</v>
      </c>
      <c r="CB96" s="162">
        <f t="shared" si="350"/>
        <v>0</v>
      </c>
      <c r="CC96" s="151"/>
      <c r="CD96" s="151"/>
      <c r="CE96" s="388"/>
      <c r="CF96" s="389"/>
      <c r="CG96" s="390"/>
      <c r="CH96" s="391"/>
      <c r="CI96" s="392"/>
      <c r="CJ96" s="393"/>
      <c r="CK96" s="420"/>
      <c r="CL96" s="269">
        <f t="shared" si="698"/>
        <v>0</v>
      </c>
      <c r="CM96" s="269">
        <f t="shared" si="699"/>
        <v>0</v>
      </c>
      <c r="CN96" s="269">
        <f t="shared" si="700"/>
        <v>0</v>
      </c>
      <c r="CO96" s="269">
        <f t="shared" si="701"/>
        <v>0</v>
      </c>
      <c r="CP96" s="168">
        <f t="shared" ref="CP96" si="794">IFERROR(IF(CJ96&lt;=0,0,1),0)</f>
        <v>0</v>
      </c>
      <c r="CQ96" s="160">
        <f t="shared" ref="CQ96" si="795">IFERROR(IF(CJ96&lt;=0,0,1),0)</f>
        <v>0</v>
      </c>
      <c r="CR96" s="168">
        <f t="shared" ref="CR96:CR113" si="796">PRODUCT(CL96:CQ96)</f>
        <v>0</v>
      </c>
      <c r="CS96" s="161">
        <f t="shared" ref="CS96" si="797">ROUND(CJ96,0)</f>
        <v>0</v>
      </c>
      <c r="CT96" s="162">
        <f t="shared" ref="CT96" si="798">CJ96-CS96</f>
        <v>0</v>
      </c>
      <c r="CU96" s="151"/>
      <c r="CV96" s="151"/>
      <c r="CW96" s="388"/>
      <c r="CX96" s="389"/>
      <c r="CY96" s="390"/>
      <c r="CZ96" s="391"/>
      <c r="DA96" s="392"/>
      <c r="DB96" s="393"/>
      <c r="DC96" s="406"/>
      <c r="DD96" s="269">
        <f t="shared" si="702"/>
        <v>0</v>
      </c>
      <c r="DE96" s="269">
        <f t="shared" si="703"/>
        <v>0</v>
      </c>
      <c r="DF96" s="269">
        <f t="shared" si="704"/>
        <v>0</v>
      </c>
      <c r="DG96" s="269">
        <f t="shared" si="705"/>
        <v>0</v>
      </c>
      <c r="DH96" s="168">
        <f t="shared" ref="DH96" si="799">IFERROR(IF(DB96&lt;=0,0,1),0)</f>
        <v>0</v>
      </c>
      <c r="DI96" s="160">
        <f t="shared" ref="DI96" si="800">IFERROR(IF(DB96&lt;=0,0,1),0)</f>
        <v>0</v>
      </c>
      <c r="DJ96" s="168">
        <f t="shared" ref="DJ96:DJ113" si="801">PRODUCT(DD96:DI96)</f>
        <v>0</v>
      </c>
      <c r="DK96" s="161">
        <f t="shared" ref="DK96" si="802">ROUND(DB96,0)</f>
        <v>0</v>
      </c>
      <c r="DL96" s="162">
        <f t="shared" ref="DL96" si="803">DB96-DK96</f>
        <v>0</v>
      </c>
      <c r="DM96" s="151"/>
      <c r="DN96" s="151"/>
      <c r="DO96" s="388"/>
      <c r="DP96" s="389"/>
      <c r="DQ96" s="390"/>
      <c r="DR96" s="391"/>
      <c r="DS96" s="392"/>
      <c r="DT96" s="393"/>
      <c r="DU96" s="406"/>
      <c r="DV96" s="269">
        <f t="shared" si="706"/>
        <v>0</v>
      </c>
      <c r="DW96" s="269">
        <f t="shared" si="707"/>
        <v>0</v>
      </c>
      <c r="DX96" s="269">
        <f t="shared" si="708"/>
        <v>0</v>
      </c>
      <c r="DY96" s="269">
        <f t="shared" si="709"/>
        <v>0</v>
      </c>
      <c r="DZ96" s="168">
        <f t="shared" ref="DZ96" si="804">IFERROR(IF(DT96&lt;=0,0,1),0)</f>
        <v>0</v>
      </c>
      <c r="EA96" s="160">
        <f t="shared" ref="EA96" si="805">IFERROR(IF(DT96&lt;=0,0,1),0)</f>
        <v>0</v>
      </c>
      <c r="EB96" s="168">
        <f t="shared" ref="EB96:EB113" si="806">PRODUCT(DV96:EA96)</f>
        <v>0</v>
      </c>
      <c r="EC96" s="161">
        <f t="shared" ref="EC96" si="807">ROUND(DT96,0)</f>
        <v>0</v>
      </c>
      <c r="ED96" s="162">
        <f t="shared" ref="ED96" si="808">DT96-EC96</f>
        <v>0</v>
      </c>
      <c r="EE96" s="151"/>
      <c r="EF96" s="151"/>
      <c r="EG96" s="388"/>
      <c r="EH96" s="389"/>
      <c r="EI96" s="390"/>
      <c r="EJ96" s="391"/>
      <c r="EK96" s="392"/>
      <c r="EL96" s="393"/>
      <c r="EM96" s="406"/>
      <c r="EN96" s="269">
        <f t="shared" si="710"/>
        <v>0</v>
      </c>
      <c r="EO96" s="269">
        <f t="shared" si="711"/>
        <v>0</v>
      </c>
      <c r="EP96" s="269">
        <f t="shared" si="712"/>
        <v>0</v>
      </c>
      <c r="EQ96" s="269">
        <f t="shared" si="713"/>
        <v>0</v>
      </c>
      <c r="ER96" s="168">
        <f t="shared" ref="ER96" si="809">IFERROR(IF(EL96&lt;=0,0,1),0)</f>
        <v>0</v>
      </c>
      <c r="ES96" s="160">
        <f t="shared" ref="ES96" si="810">IFERROR(IF(EL96&lt;=0,0,1),0)</f>
        <v>0</v>
      </c>
      <c r="ET96" s="168">
        <f t="shared" ref="ET96:ET113" si="811">PRODUCT(EN96:ES96)</f>
        <v>0</v>
      </c>
      <c r="EU96" s="161">
        <f t="shared" ref="EU96" si="812">ROUND(EL96,0)</f>
        <v>0</v>
      </c>
      <c r="EV96" s="162">
        <f t="shared" ref="EV96" si="813">EL96-EU96</f>
        <v>0</v>
      </c>
      <c r="EW96" s="151"/>
      <c r="EX96" s="151"/>
      <c r="EY96" s="272"/>
      <c r="EZ96" s="276"/>
      <c r="FA96" s="278"/>
      <c r="FB96" s="274"/>
      <c r="FC96" s="275"/>
      <c r="FD96" s="280"/>
      <c r="FE96" s="263"/>
      <c r="FF96" s="269"/>
      <c r="FG96" s="168"/>
      <c r="FH96" s="168"/>
      <c r="FI96" s="168"/>
      <c r="FJ96" s="168"/>
      <c r="FK96" s="168"/>
      <c r="FL96" s="168"/>
      <c r="FM96" s="161"/>
      <c r="FN96" s="162"/>
      <c r="FO96" s="151"/>
      <c r="FP96" s="151"/>
      <c r="FQ96" s="346"/>
      <c r="FR96" s="281"/>
      <c r="FS96" s="278"/>
      <c r="FT96" s="286"/>
      <c r="FU96" s="287"/>
      <c r="FV96" s="288"/>
      <c r="FW96" s="288"/>
      <c r="FX96" s="269"/>
      <c r="FY96" s="168"/>
      <c r="FZ96" s="168"/>
      <c r="GA96" s="168"/>
      <c r="GB96" s="168"/>
      <c r="GC96" s="168"/>
      <c r="GD96" s="168"/>
      <c r="GE96" s="161"/>
      <c r="GF96" s="162"/>
      <c r="GG96" s="151"/>
      <c r="GH96" s="151"/>
      <c r="GI96" s="292"/>
      <c r="GJ96" s="300"/>
      <c r="GK96" s="295"/>
      <c r="GL96" s="296"/>
      <c r="GM96" s="297"/>
      <c r="GN96" s="298"/>
      <c r="GO96" s="298"/>
      <c r="GP96" s="269"/>
      <c r="GQ96" s="168"/>
      <c r="GR96" s="168"/>
      <c r="GS96" s="168"/>
      <c r="GT96" s="168"/>
      <c r="GU96" s="168"/>
      <c r="GV96" s="168"/>
      <c r="GW96" s="161"/>
      <c r="GX96" s="162"/>
    </row>
    <row r="97" spans="1:206" ht="16" hidden="1">
      <c r="A97" s="151">
        <v>88</v>
      </c>
      <c r="B97" s="382"/>
      <c r="C97" s="383"/>
      <c r="D97" s="384"/>
      <c r="E97" s="396"/>
      <c r="F97" s="386"/>
      <c r="G97" s="387"/>
      <c r="H97" s="393"/>
      <c r="I97" s="151"/>
      <c r="J97" s="151"/>
      <c r="K97" s="382"/>
      <c r="L97" s="383"/>
      <c r="M97" s="384"/>
      <c r="N97" s="396"/>
      <c r="O97" s="386"/>
      <c r="P97" s="387"/>
      <c r="Q97" s="393"/>
      <c r="R97" s="582"/>
      <c r="S97" s="582"/>
      <c r="T97" s="582"/>
      <c r="U97" s="582"/>
      <c r="V97" s="582"/>
      <c r="W97" s="582"/>
      <c r="X97" s="582"/>
      <c r="Y97" s="583"/>
      <c r="Z97" s="584"/>
      <c r="AA97" s="159"/>
      <c r="AB97" s="159"/>
      <c r="AC97" s="382"/>
      <c r="AD97" s="383"/>
      <c r="AE97" s="384"/>
      <c r="AF97" s="396"/>
      <c r="AG97" s="386"/>
      <c r="AH97" s="387"/>
      <c r="AI97" s="393"/>
      <c r="AJ97" s="160">
        <f t="shared" si="687"/>
        <v>0</v>
      </c>
      <c r="AK97" s="160">
        <f t="shared" si="688"/>
        <v>0</v>
      </c>
      <c r="AL97" s="160">
        <f t="shared" si="689"/>
        <v>0</v>
      </c>
      <c r="AM97" s="160">
        <f t="shared" si="690"/>
        <v>0</v>
      </c>
      <c r="AN97" s="160">
        <f t="shared" si="691"/>
        <v>0</v>
      </c>
      <c r="AO97" s="160">
        <f t="shared" si="692"/>
        <v>0</v>
      </c>
      <c r="AP97" s="160">
        <f t="shared" si="693"/>
        <v>0</v>
      </c>
      <c r="AQ97" s="161">
        <f t="shared" si="354"/>
        <v>0</v>
      </c>
      <c r="AR97" s="162">
        <f t="shared" si="344"/>
        <v>0</v>
      </c>
      <c r="AS97" s="151"/>
      <c r="AT97" s="151"/>
      <c r="AU97" s="382"/>
      <c r="AV97" s="383"/>
      <c r="AW97" s="384"/>
      <c r="AX97" s="396"/>
      <c r="AY97" s="386"/>
      <c r="AZ97" s="387"/>
      <c r="BA97" s="393"/>
      <c r="BB97" s="160">
        <f t="shared" si="742"/>
        <v>0</v>
      </c>
      <c r="BC97" s="168">
        <f t="shared" si="743"/>
        <v>0</v>
      </c>
      <c r="BD97" s="168">
        <f t="shared" si="744"/>
        <v>0</v>
      </c>
      <c r="BE97" s="168">
        <f t="shared" si="745"/>
        <v>0</v>
      </c>
      <c r="BF97" s="168">
        <f t="shared" si="746"/>
        <v>0</v>
      </c>
      <c r="BG97" s="168">
        <v>1</v>
      </c>
      <c r="BH97" s="168">
        <f t="shared" si="747"/>
        <v>0</v>
      </c>
      <c r="BI97" s="161">
        <f t="shared" si="356"/>
        <v>0</v>
      </c>
      <c r="BJ97" s="162">
        <f t="shared" si="347"/>
        <v>0</v>
      </c>
      <c r="BK97" s="151"/>
      <c r="BL97" s="151"/>
      <c r="BM97" s="382"/>
      <c r="BN97" s="383"/>
      <c r="BO97" s="384"/>
      <c r="BP97" s="396"/>
      <c r="BQ97" s="386"/>
      <c r="BR97" s="387"/>
      <c r="BS97" s="393"/>
      <c r="BT97" s="160">
        <f t="shared" si="748"/>
        <v>0</v>
      </c>
      <c r="BU97" s="168">
        <f t="shared" si="749"/>
        <v>0</v>
      </c>
      <c r="BV97" s="168">
        <f t="shared" si="750"/>
        <v>0</v>
      </c>
      <c r="BW97" s="168">
        <f t="shared" si="751"/>
        <v>0</v>
      </c>
      <c r="BX97" s="168">
        <f t="shared" si="752"/>
        <v>0</v>
      </c>
      <c r="BY97" s="168">
        <v>1</v>
      </c>
      <c r="BZ97" s="168">
        <f t="shared" si="753"/>
        <v>0</v>
      </c>
      <c r="CA97" s="161">
        <f t="shared" si="358"/>
        <v>0</v>
      </c>
      <c r="CB97" s="162">
        <f t="shared" si="350"/>
        <v>0</v>
      </c>
      <c r="CC97" s="151"/>
      <c r="CD97" s="151"/>
      <c r="CE97" s="416"/>
      <c r="CF97" s="417"/>
      <c r="CG97" s="384"/>
      <c r="CH97" s="396"/>
      <c r="CI97" s="386"/>
      <c r="CJ97" s="387"/>
      <c r="CK97" s="425"/>
      <c r="CL97" s="269">
        <f t="shared" si="698"/>
        <v>0</v>
      </c>
      <c r="CM97" s="269">
        <f t="shared" si="699"/>
        <v>0</v>
      </c>
      <c r="CN97" s="269">
        <f t="shared" si="700"/>
        <v>0</v>
      </c>
      <c r="CO97" s="269">
        <f t="shared" si="701"/>
        <v>0</v>
      </c>
      <c r="CP97" s="168"/>
      <c r="CQ97" s="160">
        <f>IFERROR(IF(CK97&lt;=0,0,1),0)</f>
        <v>0</v>
      </c>
      <c r="CR97" s="168">
        <f t="shared" si="796"/>
        <v>0</v>
      </c>
      <c r="CS97" s="161">
        <f>ROUND(CK97,0)</f>
        <v>0</v>
      </c>
      <c r="CT97" s="162">
        <f>CK97-CS97</f>
        <v>0</v>
      </c>
      <c r="CU97" s="151"/>
      <c r="CV97" s="151"/>
      <c r="CW97" s="382"/>
      <c r="CX97" s="383"/>
      <c r="CY97" s="384"/>
      <c r="CZ97" s="396"/>
      <c r="DA97" s="386"/>
      <c r="DB97" s="387"/>
      <c r="DC97" s="393"/>
      <c r="DD97" s="269">
        <f t="shared" si="702"/>
        <v>0</v>
      </c>
      <c r="DE97" s="269">
        <f t="shared" si="703"/>
        <v>0</v>
      </c>
      <c r="DF97" s="269">
        <f t="shared" si="704"/>
        <v>0</v>
      </c>
      <c r="DG97" s="269">
        <f t="shared" si="705"/>
        <v>0</v>
      </c>
      <c r="DH97" s="168"/>
      <c r="DI97" s="160">
        <f>IFERROR(IF(DC97&lt;=0,0,1),0)</f>
        <v>0</v>
      </c>
      <c r="DJ97" s="168">
        <f t="shared" si="801"/>
        <v>0</v>
      </c>
      <c r="DK97" s="161">
        <f>ROUND(DC97,0)</f>
        <v>0</v>
      </c>
      <c r="DL97" s="162">
        <f>DC97-DK97</f>
        <v>0</v>
      </c>
      <c r="DM97" s="151"/>
      <c r="DN97" s="151"/>
      <c r="DO97" s="382"/>
      <c r="DP97" s="383"/>
      <c r="DQ97" s="384"/>
      <c r="DR97" s="396"/>
      <c r="DS97" s="386"/>
      <c r="DT97" s="387"/>
      <c r="DU97" s="393"/>
      <c r="DV97" s="269">
        <f t="shared" si="706"/>
        <v>0</v>
      </c>
      <c r="DW97" s="269">
        <f t="shared" si="707"/>
        <v>0</v>
      </c>
      <c r="DX97" s="269">
        <f t="shared" si="708"/>
        <v>0</v>
      </c>
      <c r="DY97" s="269">
        <f t="shared" si="709"/>
        <v>0</v>
      </c>
      <c r="DZ97" s="168"/>
      <c r="EA97" s="160">
        <f>IFERROR(IF(DU97&lt;=0,0,1),0)</f>
        <v>0</v>
      </c>
      <c r="EB97" s="168">
        <f t="shared" si="806"/>
        <v>0</v>
      </c>
      <c r="EC97" s="161">
        <f>ROUND(DU97,0)</f>
        <v>0</v>
      </c>
      <c r="ED97" s="162">
        <f>DU97-EC97</f>
        <v>0</v>
      </c>
      <c r="EE97" s="151"/>
      <c r="EF97" s="151"/>
      <c r="EG97" s="382"/>
      <c r="EH97" s="383"/>
      <c r="EI97" s="384"/>
      <c r="EJ97" s="396"/>
      <c r="EK97" s="386"/>
      <c r="EL97" s="387"/>
      <c r="EM97" s="393"/>
      <c r="EN97" s="269">
        <f t="shared" si="710"/>
        <v>0</v>
      </c>
      <c r="EO97" s="269">
        <f t="shared" si="711"/>
        <v>0</v>
      </c>
      <c r="EP97" s="269">
        <f t="shared" si="712"/>
        <v>0</v>
      </c>
      <c r="EQ97" s="269">
        <f t="shared" si="713"/>
        <v>0</v>
      </c>
      <c r="ER97" s="168"/>
      <c r="ES97" s="160">
        <f>IFERROR(IF(EM97&lt;=0,0,1),0)</f>
        <v>0</v>
      </c>
      <c r="ET97" s="168">
        <f t="shared" si="811"/>
        <v>0</v>
      </c>
      <c r="EU97" s="161">
        <f>ROUND(EM97,0)</f>
        <v>0</v>
      </c>
      <c r="EV97" s="162">
        <f>EM97-EU97</f>
        <v>0</v>
      </c>
      <c r="EW97" s="151"/>
      <c r="EX97" s="151"/>
      <c r="EY97" s="272"/>
      <c r="EZ97" s="276"/>
      <c r="FA97" s="278"/>
      <c r="FB97" s="274"/>
      <c r="FC97" s="275"/>
      <c r="FD97" s="280"/>
      <c r="FE97" s="263"/>
      <c r="FF97" s="269"/>
      <c r="FG97" s="168"/>
      <c r="FH97" s="168"/>
      <c r="FI97" s="168"/>
      <c r="FJ97" s="168"/>
      <c r="FK97" s="168"/>
      <c r="FL97" s="168"/>
      <c r="FM97" s="161"/>
      <c r="FN97" s="162"/>
      <c r="FO97" s="151"/>
      <c r="FP97" s="151"/>
      <c r="FQ97" s="346"/>
      <c r="FR97" s="281"/>
      <c r="FS97" s="278"/>
      <c r="FT97" s="286"/>
      <c r="FU97" s="287"/>
      <c r="FV97" s="288"/>
      <c r="FW97" s="288"/>
      <c r="FX97" s="269"/>
      <c r="FY97" s="168"/>
      <c r="FZ97" s="168"/>
      <c r="GA97" s="168"/>
      <c r="GB97" s="168"/>
      <c r="GC97" s="168"/>
      <c r="GD97" s="168"/>
      <c r="GE97" s="161"/>
      <c r="GF97" s="162"/>
      <c r="GG97" s="151"/>
      <c r="GH97" s="151"/>
      <c r="GI97" s="292"/>
      <c r="GJ97" s="300"/>
      <c r="GK97" s="295"/>
      <c r="GL97" s="296"/>
      <c r="GM97" s="297"/>
      <c r="GN97" s="298"/>
      <c r="GO97" s="298"/>
      <c r="GP97" s="269"/>
      <c r="GQ97" s="168"/>
      <c r="GR97" s="168"/>
      <c r="GS97" s="168"/>
      <c r="GT97" s="168"/>
      <c r="GU97" s="168"/>
      <c r="GV97" s="168"/>
      <c r="GW97" s="161"/>
      <c r="GX97" s="162"/>
    </row>
    <row r="98" spans="1:206" ht="16" hidden="1">
      <c r="A98" s="151">
        <v>89</v>
      </c>
      <c r="B98" s="388"/>
      <c r="C98" s="389"/>
      <c r="D98" s="390"/>
      <c r="E98" s="391"/>
      <c r="F98" s="392"/>
      <c r="G98" s="393"/>
      <c r="H98" s="394"/>
      <c r="I98" s="151"/>
      <c r="J98" s="151"/>
      <c r="K98" s="388"/>
      <c r="L98" s="389"/>
      <c r="M98" s="390"/>
      <c r="N98" s="391"/>
      <c r="O98" s="392"/>
      <c r="P98" s="393"/>
      <c r="Q98" s="394"/>
      <c r="R98" s="582"/>
      <c r="S98" s="582"/>
      <c r="T98" s="582"/>
      <c r="U98" s="582"/>
      <c r="V98" s="582"/>
      <c r="W98" s="582"/>
      <c r="X98" s="582"/>
      <c r="Y98" s="583"/>
      <c r="Z98" s="584"/>
      <c r="AA98" s="159"/>
      <c r="AB98" s="159"/>
      <c r="AC98" s="388"/>
      <c r="AD98" s="389"/>
      <c r="AE98" s="390"/>
      <c r="AF98" s="391"/>
      <c r="AG98" s="392"/>
      <c r="AH98" s="393"/>
      <c r="AI98" s="394"/>
      <c r="AJ98" s="160">
        <f t="shared" si="687"/>
        <v>0</v>
      </c>
      <c r="AK98" s="160">
        <f t="shared" si="688"/>
        <v>0</v>
      </c>
      <c r="AL98" s="160">
        <f t="shared" si="689"/>
        <v>0</v>
      </c>
      <c r="AM98" s="160">
        <f t="shared" si="690"/>
        <v>0</v>
      </c>
      <c r="AN98" s="160">
        <f t="shared" si="691"/>
        <v>0</v>
      </c>
      <c r="AO98" s="160">
        <f t="shared" si="692"/>
        <v>0</v>
      </c>
      <c r="AP98" s="160">
        <f t="shared" si="693"/>
        <v>0</v>
      </c>
      <c r="AQ98" s="161">
        <f t="shared" si="354"/>
        <v>0</v>
      </c>
      <c r="AR98" s="162">
        <f t="shared" si="344"/>
        <v>0</v>
      </c>
      <c r="AS98" s="151"/>
      <c r="AT98" s="151"/>
      <c r="AU98" s="388"/>
      <c r="AV98" s="389"/>
      <c r="AW98" s="390"/>
      <c r="AX98" s="391"/>
      <c r="AY98" s="392"/>
      <c r="AZ98" s="393"/>
      <c r="BA98" s="394"/>
      <c r="BB98" s="160"/>
      <c r="BC98" s="168"/>
      <c r="BD98" s="168"/>
      <c r="BE98" s="168"/>
      <c r="BF98" s="168"/>
      <c r="BG98" s="168"/>
      <c r="BH98" s="168"/>
      <c r="BI98" s="161">
        <f t="shared" si="356"/>
        <v>0</v>
      </c>
      <c r="BJ98" s="162">
        <f t="shared" si="347"/>
        <v>0</v>
      </c>
      <c r="BK98" s="151"/>
      <c r="BL98" s="151"/>
      <c r="BM98" s="388"/>
      <c r="BN98" s="389"/>
      <c r="BO98" s="390"/>
      <c r="BP98" s="391"/>
      <c r="BQ98" s="392"/>
      <c r="BR98" s="393"/>
      <c r="BS98" s="394"/>
      <c r="BT98" s="160"/>
      <c r="BU98" s="168"/>
      <c r="BV98" s="168"/>
      <c r="BW98" s="168"/>
      <c r="BX98" s="168"/>
      <c r="BY98" s="168"/>
      <c r="BZ98" s="168"/>
      <c r="CA98" s="161">
        <f t="shared" si="358"/>
        <v>0</v>
      </c>
      <c r="CB98" s="162">
        <f t="shared" si="350"/>
        <v>0</v>
      </c>
      <c r="CC98" s="151"/>
      <c r="CD98" s="151"/>
      <c r="CE98" s="388"/>
      <c r="CF98" s="389"/>
      <c r="CG98" s="390"/>
      <c r="CH98" s="391"/>
      <c r="CI98" s="392"/>
      <c r="CJ98" s="393"/>
      <c r="CK98" s="420"/>
      <c r="CL98" s="269">
        <f t="shared" si="698"/>
        <v>0</v>
      </c>
      <c r="CM98" s="269">
        <f t="shared" si="699"/>
        <v>0</v>
      </c>
      <c r="CN98" s="269">
        <f t="shared" si="700"/>
        <v>0</v>
      </c>
      <c r="CO98" s="269">
        <f t="shared" si="701"/>
        <v>0</v>
      </c>
      <c r="CP98" s="168">
        <f t="shared" ref="CP98:CP113" si="814">IFERROR(IF(CJ98&lt;=0,0,1),0)</f>
        <v>0</v>
      </c>
      <c r="CQ98" s="160">
        <f t="shared" ref="CQ98:CQ99" si="815">IFERROR(IF(CJ98&lt;=0,0,1),0)</f>
        <v>0</v>
      </c>
      <c r="CR98" s="168">
        <f t="shared" si="796"/>
        <v>0</v>
      </c>
      <c r="CS98" s="161">
        <f t="shared" ref="CS98:CS120" si="816">ROUND(CJ98,0)</f>
        <v>0</v>
      </c>
      <c r="CT98" s="162">
        <f t="shared" ref="CT98:CT120" si="817">CJ98-CS98</f>
        <v>0</v>
      </c>
      <c r="CU98" s="151"/>
      <c r="CV98" s="151"/>
      <c r="CW98" s="388"/>
      <c r="CX98" s="389"/>
      <c r="CY98" s="390"/>
      <c r="CZ98" s="391"/>
      <c r="DA98" s="392"/>
      <c r="DB98" s="393"/>
      <c r="DC98" s="406"/>
      <c r="DD98" s="269">
        <f t="shared" si="702"/>
        <v>0</v>
      </c>
      <c r="DE98" s="269">
        <f t="shared" si="703"/>
        <v>0</v>
      </c>
      <c r="DF98" s="269">
        <f t="shared" si="704"/>
        <v>0</v>
      </c>
      <c r="DG98" s="269">
        <f t="shared" si="705"/>
        <v>0</v>
      </c>
      <c r="DH98" s="168">
        <f t="shared" ref="DH98:DH113" si="818">IFERROR(IF(DB98&lt;=0,0,1),0)</f>
        <v>0</v>
      </c>
      <c r="DI98" s="160">
        <f t="shared" ref="DI98:DI99" si="819">IFERROR(IF(DB98&lt;=0,0,1),0)</f>
        <v>0</v>
      </c>
      <c r="DJ98" s="168">
        <f t="shared" si="801"/>
        <v>0</v>
      </c>
      <c r="DK98" s="161">
        <f t="shared" ref="DK98:DK120" si="820">ROUND(DB98,0)</f>
        <v>0</v>
      </c>
      <c r="DL98" s="162">
        <f t="shared" ref="DL98:DL120" si="821">DB98-DK98</f>
        <v>0</v>
      </c>
      <c r="DM98" s="151"/>
      <c r="DN98" s="151"/>
      <c r="DO98" s="388"/>
      <c r="DP98" s="389"/>
      <c r="DQ98" s="390"/>
      <c r="DR98" s="391"/>
      <c r="DS98" s="392"/>
      <c r="DT98" s="393"/>
      <c r="DU98" s="406"/>
      <c r="DV98" s="269">
        <f t="shared" si="706"/>
        <v>0</v>
      </c>
      <c r="DW98" s="269">
        <f t="shared" si="707"/>
        <v>0</v>
      </c>
      <c r="DX98" s="269">
        <f t="shared" si="708"/>
        <v>0</v>
      </c>
      <c r="DY98" s="269">
        <f t="shared" si="709"/>
        <v>0</v>
      </c>
      <c r="DZ98" s="168">
        <f t="shared" ref="DZ98:DZ113" si="822">IFERROR(IF(DT98&lt;=0,0,1),0)</f>
        <v>0</v>
      </c>
      <c r="EA98" s="160">
        <f t="shared" ref="EA98:EA99" si="823">IFERROR(IF(DT98&lt;=0,0,1),0)</f>
        <v>0</v>
      </c>
      <c r="EB98" s="168">
        <f t="shared" si="806"/>
        <v>0</v>
      </c>
      <c r="EC98" s="161">
        <f t="shared" ref="EC98:EC120" si="824">ROUND(DT98,0)</f>
        <v>0</v>
      </c>
      <c r="ED98" s="162">
        <f t="shared" ref="ED98:ED120" si="825">DT98-EC98</f>
        <v>0</v>
      </c>
      <c r="EE98" s="151"/>
      <c r="EF98" s="151"/>
      <c r="EG98" s="388"/>
      <c r="EH98" s="389"/>
      <c r="EI98" s="390"/>
      <c r="EJ98" s="391"/>
      <c r="EK98" s="392"/>
      <c r="EL98" s="393"/>
      <c r="EM98" s="406"/>
      <c r="EN98" s="269">
        <f t="shared" si="710"/>
        <v>0</v>
      </c>
      <c r="EO98" s="269">
        <f t="shared" si="711"/>
        <v>0</v>
      </c>
      <c r="EP98" s="269">
        <f t="shared" si="712"/>
        <v>0</v>
      </c>
      <c r="EQ98" s="269">
        <f t="shared" si="713"/>
        <v>0</v>
      </c>
      <c r="ER98" s="168">
        <f t="shared" ref="ER98:ER113" si="826">IFERROR(IF(EL98&lt;=0,0,1),0)</f>
        <v>0</v>
      </c>
      <c r="ES98" s="160">
        <f t="shared" ref="ES98:ES99" si="827">IFERROR(IF(EL98&lt;=0,0,1),0)</f>
        <v>0</v>
      </c>
      <c r="ET98" s="168">
        <f t="shared" si="811"/>
        <v>0</v>
      </c>
      <c r="EU98" s="161">
        <f t="shared" ref="EU98:EU120" si="828">ROUND(EL98,0)</f>
        <v>0</v>
      </c>
      <c r="EV98" s="162">
        <f t="shared" ref="EV98:EV120" si="829">EL98-EU98</f>
        <v>0</v>
      </c>
      <c r="EW98" s="151"/>
      <c r="EX98" s="151"/>
      <c r="EY98" s="272"/>
      <c r="EZ98" s="276"/>
      <c r="FA98" s="278"/>
      <c r="FB98" s="274"/>
      <c r="FC98" s="275"/>
      <c r="FD98" s="280"/>
      <c r="FE98" s="263"/>
      <c r="FF98" s="269"/>
      <c r="FG98" s="168"/>
      <c r="FH98" s="168"/>
      <c r="FI98" s="168"/>
      <c r="FJ98" s="168"/>
      <c r="FK98" s="168"/>
      <c r="FL98" s="168"/>
      <c r="FM98" s="161"/>
      <c r="FN98" s="162"/>
      <c r="FO98" s="151"/>
      <c r="FP98" s="151"/>
      <c r="FQ98" s="346"/>
      <c r="FR98" s="281"/>
      <c r="FS98" s="278"/>
      <c r="FT98" s="286"/>
      <c r="FU98" s="287"/>
      <c r="FV98" s="288"/>
      <c r="FW98" s="288"/>
      <c r="FX98" s="269"/>
      <c r="FY98" s="168"/>
      <c r="FZ98" s="168"/>
      <c r="GA98" s="168"/>
      <c r="GB98" s="168"/>
      <c r="GC98" s="168"/>
      <c r="GD98" s="168"/>
      <c r="GE98" s="161"/>
      <c r="GF98" s="162"/>
      <c r="GG98" s="151"/>
      <c r="GH98" s="151"/>
      <c r="GI98" s="292"/>
      <c r="GJ98" s="300"/>
      <c r="GK98" s="295"/>
      <c r="GL98" s="296"/>
      <c r="GM98" s="297"/>
      <c r="GN98" s="298"/>
      <c r="GO98" s="298"/>
      <c r="GP98" s="269"/>
      <c r="GQ98" s="168"/>
      <c r="GR98" s="168"/>
      <c r="GS98" s="168"/>
      <c r="GT98" s="168"/>
      <c r="GU98" s="168"/>
      <c r="GV98" s="168"/>
      <c r="GW98" s="161"/>
      <c r="GX98" s="162"/>
    </row>
    <row r="99" spans="1:206" ht="16" hidden="1">
      <c r="A99" s="151"/>
      <c r="B99" s="379"/>
      <c r="C99" s="308"/>
      <c r="D99" s="379"/>
      <c r="E99" s="380"/>
      <c r="F99" s="381"/>
      <c r="G99" s="397"/>
      <c r="H99" s="402"/>
      <c r="I99" s="151"/>
      <c r="J99" s="151"/>
      <c r="K99" s="379"/>
      <c r="L99" s="308"/>
      <c r="M99" s="379"/>
      <c r="N99" s="380"/>
      <c r="O99" s="381"/>
      <c r="P99" s="397"/>
      <c r="Q99" s="402"/>
      <c r="R99" s="582"/>
      <c r="S99" s="582"/>
      <c r="T99" s="582"/>
      <c r="U99" s="582"/>
      <c r="V99" s="582"/>
      <c r="W99" s="582"/>
      <c r="X99" s="582"/>
      <c r="Y99" s="583"/>
      <c r="Z99" s="584"/>
      <c r="AA99" s="159"/>
      <c r="AB99" s="159"/>
      <c r="AC99" s="379"/>
      <c r="AD99" s="308"/>
      <c r="AE99" s="379"/>
      <c r="AF99" s="380"/>
      <c r="AG99" s="381"/>
      <c r="AH99" s="397"/>
      <c r="AI99" s="402"/>
      <c r="AJ99" s="160">
        <f t="shared" si="687"/>
        <v>0</v>
      </c>
      <c r="AK99" s="160">
        <f t="shared" si="688"/>
        <v>0</v>
      </c>
      <c r="AL99" s="160">
        <f t="shared" si="689"/>
        <v>0</v>
      </c>
      <c r="AM99" s="160">
        <f t="shared" si="690"/>
        <v>0</v>
      </c>
      <c r="AN99" s="160">
        <f t="shared" si="691"/>
        <v>0</v>
      </c>
      <c r="AO99" s="160">
        <f t="shared" si="692"/>
        <v>0</v>
      </c>
      <c r="AP99" s="160">
        <f t="shared" si="693"/>
        <v>0</v>
      </c>
      <c r="AQ99" s="161">
        <f t="shared" si="354"/>
        <v>0</v>
      </c>
      <c r="AR99" s="162">
        <f t="shared" si="344"/>
        <v>0</v>
      </c>
      <c r="AS99" s="151"/>
      <c r="AT99" s="151"/>
      <c r="AU99" s="379"/>
      <c r="AV99" s="308"/>
      <c r="AW99" s="379"/>
      <c r="AX99" s="380"/>
      <c r="AY99" s="381"/>
      <c r="AZ99" s="397"/>
      <c r="BA99" s="402"/>
      <c r="BB99" s="160">
        <f t="shared" ref="BB99:BB113" si="830">IFERROR(IF(EXACT(VLOOKUP(AV99,OFERTA_0,1,FALSE),AV99),1,0),0)</f>
        <v>0</v>
      </c>
      <c r="BC99" s="168">
        <f t="shared" ref="BC99:BC113" si="831">IFERROR(IF(EXACT(VLOOKUP(AV99,OFERTA_0,2,FALSE),AW99),1,0),0)</f>
        <v>0</v>
      </c>
      <c r="BD99" s="168">
        <f t="shared" ref="BD99:BD113" si="832">IFERROR(IF(EXACT(VLOOKUP(AV99,OFERTA_0,3,FALSE),AX99),1,0),0)</f>
        <v>0</v>
      </c>
      <c r="BE99" s="168">
        <f t="shared" ref="BE99:BE113" si="833">IFERROR(IF(EXACT(VLOOKUP(AV99,OFERTA_0,4,FALSE),AY99),1,0),0)</f>
        <v>0</v>
      </c>
      <c r="BF99" s="168">
        <f t="shared" ref="BF99:BF113" si="834">IFERROR(IF(AZ99&lt;=0,0,1),0)</f>
        <v>0</v>
      </c>
      <c r="BG99" s="168">
        <v>1</v>
      </c>
      <c r="BH99" s="168">
        <f t="shared" ref="BH99:BH113" si="835">PRODUCT(BB99:BG99)</f>
        <v>0</v>
      </c>
      <c r="BI99" s="161">
        <f t="shared" si="356"/>
        <v>0</v>
      </c>
      <c r="BJ99" s="162">
        <f t="shared" si="347"/>
        <v>0</v>
      </c>
      <c r="BK99" s="151"/>
      <c r="BL99" s="151"/>
      <c r="BM99" s="379"/>
      <c r="BN99" s="308"/>
      <c r="BO99" s="379"/>
      <c r="BP99" s="380"/>
      <c r="BQ99" s="381"/>
      <c r="BR99" s="397"/>
      <c r="BS99" s="402"/>
      <c r="BT99" s="160">
        <f t="shared" ref="BT99:BT113" si="836">IFERROR(IF(EXACT(VLOOKUP(BN99,OFERTA_0,1,FALSE),BN99),1,0),0)</f>
        <v>0</v>
      </c>
      <c r="BU99" s="168">
        <f t="shared" ref="BU99:BU113" si="837">IFERROR(IF(EXACT(VLOOKUP(BN99,OFERTA_0,2,FALSE),BO99),1,0),0)</f>
        <v>0</v>
      </c>
      <c r="BV99" s="168">
        <f t="shared" ref="BV99:BV113" si="838">IFERROR(IF(EXACT(VLOOKUP(BN99,OFERTA_0,3,FALSE),BP99),1,0),0)</f>
        <v>0</v>
      </c>
      <c r="BW99" s="168">
        <f t="shared" ref="BW99:BW113" si="839">IFERROR(IF(EXACT(VLOOKUP(BN99,OFERTA_0,4,FALSE),BQ99),1,0),0)</f>
        <v>0</v>
      </c>
      <c r="BX99" s="168">
        <f t="shared" ref="BX99:BX113" si="840">IFERROR(IF(BR99&lt;=0,0,1),0)</f>
        <v>0</v>
      </c>
      <c r="BY99" s="168">
        <v>1</v>
      </c>
      <c r="BZ99" s="168">
        <f t="shared" ref="BZ99:BZ113" si="841">PRODUCT(BT99:BY99)</f>
        <v>0</v>
      </c>
      <c r="CA99" s="161">
        <f t="shared" si="358"/>
        <v>0</v>
      </c>
      <c r="CB99" s="162">
        <f t="shared" si="350"/>
        <v>0</v>
      </c>
      <c r="CC99" s="151"/>
      <c r="CD99" s="151"/>
      <c r="CE99" s="306"/>
      <c r="CF99" s="305"/>
      <c r="CG99" s="306"/>
      <c r="CH99" s="414"/>
      <c r="CI99" s="415"/>
      <c r="CJ99" s="423"/>
      <c r="CK99" s="428"/>
      <c r="CL99" s="269">
        <f t="shared" ref="CL99:CL113" si="842">IFERROR(IF(EXACT(VLOOKUP(CF99,OFERTA_0,1,FALSE),CF99),1,0),0)</f>
        <v>0</v>
      </c>
      <c r="CM99" s="168">
        <f t="shared" ref="CM99:CM113" si="843">IFERROR(IF(EXACT(VLOOKUP(CF99,OFERTA_0,2,FALSE),CG99),1,0),0)</f>
        <v>0</v>
      </c>
      <c r="CN99" s="168">
        <f t="shared" ref="CN99:CN113" si="844">IFERROR(IF(EXACT(VLOOKUP(CF99,OFERTA_0,3,FALSE),CH99),1,0),0)</f>
        <v>0</v>
      </c>
      <c r="CO99" s="168">
        <f t="shared" ref="CO99:CO113" si="845">IFERROR(IF(EXACT(VLOOKUP(CF99,OFERTA_0,4,FALSE),CI99),1,0),0)</f>
        <v>0</v>
      </c>
      <c r="CP99" s="168">
        <f t="shared" si="814"/>
        <v>0</v>
      </c>
      <c r="CQ99" s="160">
        <f t="shared" si="815"/>
        <v>0</v>
      </c>
      <c r="CR99" s="168">
        <f t="shared" si="796"/>
        <v>0</v>
      </c>
      <c r="CS99" s="161">
        <f t="shared" si="816"/>
        <v>0</v>
      </c>
      <c r="CT99" s="162">
        <f t="shared" si="817"/>
        <v>0</v>
      </c>
      <c r="CU99" s="151"/>
      <c r="CV99" s="151"/>
      <c r="CW99" s="379"/>
      <c r="CX99" s="308"/>
      <c r="CY99" s="379"/>
      <c r="CZ99" s="380"/>
      <c r="DA99" s="381"/>
      <c r="DB99" s="397"/>
      <c r="DC99" s="410"/>
      <c r="DD99" s="269">
        <f t="shared" ref="DD99:DD113" si="846">IFERROR(IF(EXACT(VLOOKUP(CX99,OFERTA_0,1,FALSE),CX99),1,0),0)</f>
        <v>0</v>
      </c>
      <c r="DE99" s="168">
        <f t="shared" ref="DE99:DE113" si="847">IFERROR(IF(EXACT(VLOOKUP(CX99,OFERTA_0,2,FALSE),CY99),1,0),0)</f>
        <v>0</v>
      </c>
      <c r="DF99" s="168">
        <f t="shared" ref="DF99:DF113" si="848">IFERROR(IF(EXACT(VLOOKUP(CX99,OFERTA_0,3,FALSE),CZ99),1,0),0)</f>
        <v>0</v>
      </c>
      <c r="DG99" s="168">
        <f t="shared" ref="DG99:DG113" si="849">IFERROR(IF(EXACT(VLOOKUP(CX99,OFERTA_0,4,FALSE),DA99),1,0),0)</f>
        <v>0</v>
      </c>
      <c r="DH99" s="168">
        <f t="shared" si="818"/>
        <v>0</v>
      </c>
      <c r="DI99" s="160">
        <f t="shared" si="819"/>
        <v>0</v>
      </c>
      <c r="DJ99" s="168">
        <f t="shared" si="801"/>
        <v>0</v>
      </c>
      <c r="DK99" s="161">
        <f t="shared" si="820"/>
        <v>0</v>
      </c>
      <c r="DL99" s="162">
        <f t="shared" si="821"/>
        <v>0</v>
      </c>
      <c r="DM99" s="151"/>
      <c r="DN99" s="151"/>
      <c r="DO99" s="379"/>
      <c r="DP99" s="308"/>
      <c r="DQ99" s="379"/>
      <c r="DR99" s="380"/>
      <c r="DS99" s="381"/>
      <c r="DT99" s="397"/>
      <c r="DU99" s="410"/>
      <c r="DV99" s="269">
        <f t="shared" ref="DV99:DV113" si="850">IFERROR(IF(EXACT(VLOOKUP(DP99,OFERTA_0,1,FALSE),DP99),1,0),0)</f>
        <v>0</v>
      </c>
      <c r="DW99" s="168">
        <f t="shared" ref="DW99:DW113" si="851">IFERROR(IF(EXACT(VLOOKUP(DP99,OFERTA_0,2,FALSE),DQ99),1,0),0)</f>
        <v>0</v>
      </c>
      <c r="DX99" s="168">
        <f t="shared" ref="DX99:DX113" si="852">IFERROR(IF(EXACT(VLOOKUP(DP99,OFERTA_0,3,FALSE),DR99),1,0),0)</f>
        <v>0</v>
      </c>
      <c r="DY99" s="168">
        <f t="shared" ref="DY99:DY113" si="853">IFERROR(IF(EXACT(VLOOKUP(DP99,OFERTA_0,4,FALSE),DS99),1,0),0)</f>
        <v>0</v>
      </c>
      <c r="DZ99" s="168">
        <f t="shared" si="822"/>
        <v>0</v>
      </c>
      <c r="EA99" s="160">
        <f t="shared" si="823"/>
        <v>0</v>
      </c>
      <c r="EB99" s="168">
        <f t="shared" si="806"/>
        <v>0</v>
      </c>
      <c r="EC99" s="161">
        <f t="shared" si="824"/>
        <v>0</v>
      </c>
      <c r="ED99" s="162">
        <f t="shared" si="825"/>
        <v>0</v>
      </c>
      <c r="EE99" s="151"/>
      <c r="EF99" s="151"/>
      <c r="EG99" s="379"/>
      <c r="EH99" s="308"/>
      <c r="EI99" s="379"/>
      <c r="EJ99" s="380"/>
      <c r="EK99" s="381"/>
      <c r="EL99" s="397"/>
      <c r="EM99" s="410"/>
      <c r="EN99" s="269">
        <f t="shared" ref="EN99:EN113" si="854">IFERROR(IF(EXACT(VLOOKUP(EH99,OFERTA_0,1,FALSE),EH99),1,0),0)</f>
        <v>0</v>
      </c>
      <c r="EO99" s="168">
        <f t="shared" ref="EO99:EO113" si="855">IFERROR(IF(EXACT(VLOOKUP(EH99,OFERTA_0,2,FALSE),EI99),1,0),0)</f>
        <v>0</v>
      </c>
      <c r="EP99" s="168">
        <f t="shared" ref="EP99:EP113" si="856">IFERROR(IF(EXACT(VLOOKUP(EH99,OFERTA_0,3,FALSE),EJ99),1,0),0)</f>
        <v>0</v>
      </c>
      <c r="EQ99" s="168">
        <f t="shared" ref="EQ99:EQ113" si="857">IFERROR(IF(EXACT(VLOOKUP(EH99,OFERTA_0,4,FALSE),EK99),1,0),0)</f>
        <v>0</v>
      </c>
      <c r="ER99" s="168">
        <f t="shared" si="826"/>
        <v>0</v>
      </c>
      <c r="ES99" s="160">
        <f t="shared" si="827"/>
        <v>0</v>
      </c>
      <c r="ET99" s="168">
        <f t="shared" si="811"/>
        <v>0</v>
      </c>
      <c r="EU99" s="161">
        <f t="shared" si="828"/>
        <v>0</v>
      </c>
      <c r="EV99" s="162">
        <f t="shared" si="829"/>
        <v>0</v>
      </c>
      <c r="EW99" s="151"/>
      <c r="EX99" s="151"/>
      <c r="EY99" s="272"/>
      <c r="EZ99" s="276"/>
      <c r="FA99" s="278"/>
      <c r="FB99" s="274"/>
      <c r="FC99" s="275"/>
      <c r="FD99" s="280"/>
      <c r="FE99" s="263"/>
      <c r="FF99" s="269"/>
      <c r="FG99" s="168"/>
      <c r="FH99" s="168"/>
      <c r="FI99" s="168"/>
      <c r="FJ99" s="168"/>
      <c r="FK99" s="168"/>
      <c r="FL99" s="168"/>
      <c r="FM99" s="161"/>
      <c r="FN99" s="162"/>
      <c r="FO99" s="151"/>
      <c r="FP99" s="151"/>
      <c r="FQ99" s="346"/>
      <c r="FR99" s="281"/>
      <c r="FS99" s="278"/>
      <c r="FT99" s="286"/>
      <c r="FU99" s="287"/>
      <c r="FV99" s="288"/>
      <c r="FW99" s="288"/>
      <c r="FX99" s="269"/>
      <c r="FY99" s="168"/>
      <c r="FZ99" s="168"/>
      <c r="GA99" s="168"/>
      <c r="GB99" s="168"/>
      <c r="GC99" s="168"/>
      <c r="GD99" s="168"/>
      <c r="GE99" s="161"/>
      <c r="GF99" s="162"/>
      <c r="GG99" s="151"/>
      <c r="GH99" s="151"/>
      <c r="GI99" s="292"/>
      <c r="GJ99" s="300"/>
      <c r="GK99" s="295"/>
      <c r="GL99" s="296"/>
      <c r="GM99" s="297"/>
      <c r="GN99" s="298"/>
      <c r="GO99" s="298"/>
      <c r="GP99" s="269"/>
      <c r="GQ99" s="168"/>
      <c r="GR99" s="168"/>
      <c r="GS99" s="168"/>
      <c r="GT99" s="168"/>
      <c r="GU99" s="168"/>
      <c r="GV99" s="168"/>
      <c r="GW99" s="161"/>
      <c r="GX99" s="162"/>
    </row>
    <row r="100" spans="1:206" ht="16" hidden="1">
      <c r="A100" s="151"/>
      <c r="B100" s="505"/>
      <c r="C100" s="505"/>
      <c r="D100" s="505"/>
      <c r="E100" s="505"/>
      <c r="F100" s="505"/>
      <c r="G100" s="505"/>
      <c r="H100" s="505"/>
      <c r="I100" s="151"/>
      <c r="J100" s="151"/>
      <c r="K100" s="505"/>
      <c r="L100" s="505"/>
      <c r="M100" s="505"/>
      <c r="N100" s="505"/>
      <c r="O100" s="505"/>
      <c r="P100" s="505"/>
      <c r="Q100" s="505"/>
      <c r="R100" s="582"/>
      <c r="S100" s="582"/>
      <c r="T100" s="582"/>
      <c r="U100" s="582"/>
      <c r="V100" s="582"/>
      <c r="W100" s="582"/>
      <c r="X100" s="582"/>
      <c r="Y100" s="583"/>
      <c r="Z100" s="584"/>
      <c r="AA100" s="159"/>
      <c r="AB100" s="159"/>
      <c r="AC100" s="505"/>
      <c r="AD100" s="505"/>
      <c r="AE100" s="505"/>
      <c r="AF100" s="505"/>
      <c r="AG100" s="505"/>
      <c r="AH100" s="505"/>
      <c r="AI100" s="505"/>
      <c r="AJ100" s="160">
        <f t="shared" si="687"/>
        <v>0</v>
      </c>
      <c r="AK100" s="160">
        <f t="shared" si="688"/>
        <v>0</v>
      </c>
      <c r="AL100" s="160">
        <f t="shared" si="689"/>
        <v>0</v>
      </c>
      <c r="AM100" s="160">
        <f t="shared" si="690"/>
        <v>0</v>
      </c>
      <c r="AN100" s="160">
        <f t="shared" si="691"/>
        <v>0</v>
      </c>
      <c r="AO100" s="160">
        <f t="shared" si="692"/>
        <v>0</v>
      </c>
      <c r="AP100" s="160">
        <f t="shared" si="693"/>
        <v>0</v>
      </c>
      <c r="AQ100" s="161">
        <f t="shared" si="354"/>
        <v>0</v>
      </c>
      <c r="AR100" s="162">
        <f t="shared" si="344"/>
        <v>0</v>
      </c>
      <c r="AS100" s="151"/>
      <c r="AT100" s="151"/>
      <c r="AU100" s="505"/>
      <c r="AV100" s="505"/>
      <c r="AW100" s="505"/>
      <c r="AX100" s="505"/>
      <c r="AY100" s="505"/>
      <c r="AZ100" s="505"/>
      <c r="BA100" s="505"/>
      <c r="BB100" s="160">
        <f t="shared" si="830"/>
        <v>0</v>
      </c>
      <c r="BC100" s="168">
        <f t="shared" si="831"/>
        <v>0</v>
      </c>
      <c r="BD100" s="168">
        <f t="shared" si="832"/>
        <v>0</v>
      </c>
      <c r="BE100" s="168">
        <f t="shared" si="833"/>
        <v>0</v>
      </c>
      <c r="BF100" s="168">
        <f t="shared" si="834"/>
        <v>0</v>
      </c>
      <c r="BG100" s="168">
        <v>1</v>
      </c>
      <c r="BH100" s="168">
        <f t="shared" si="835"/>
        <v>0</v>
      </c>
      <c r="BI100" s="161">
        <f t="shared" si="356"/>
        <v>0</v>
      </c>
      <c r="BJ100" s="162">
        <f t="shared" si="347"/>
        <v>0</v>
      </c>
      <c r="BK100" s="151"/>
      <c r="BL100" s="151"/>
      <c r="BM100" s="505"/>
      <c r="BN100" s="505"/>
      <c r="BO100" s="505"/>
      <c r="BP100" s="505"/>
      <c r="BQ100" s="505"/>
      <c r="BR100" s="505"/>
      <c r="BS100" s="505"/>
      <c r="BT100" s="160">
        <f t="shared" si="836"/>
        <v>0</v>
      </c>
      <c r="BU100" s="168">
        <f t="shared" si="837"/>
        <v>0</v>
      </c>
      <c r="BV100" s="168">
        <f t="shared" si="838"/>
        <v>0</v>
      </c>
      <c r="BW100" s="168">
        <f t="shared" si="839"/>
        <v>0</v>
      </c>
      <c r="BX100" s="168">
        <f t="shared" si="840"/>
        <v>0</v>
      </c>
      <c r="BY100" s="168">
        <v>1</v>
      </c>
      <c r="BZ100" s="168">
        <f t="shared" si="841"/>
        <v>0</v>
      </c>
      <c r="CA100" s="161">
        <f t="shared" si="358"/>
        <v>0</v>
      </c>
      <c r="CB100" s="162">
        <f t="shared" si="350"/>
        <v>0</v>
      </c>
      <c r="CC100" s="151"/>
      <c r="CD100" s="151"/>
      <c r="CE100" s="272"/>
      <c r="CF100" s="276"/>
      <c r="CG100" s="278"/>
      <c r="CH100" s="274"/>
      <c r="CI100" s="275"/>
      <c r="CJ100" s="263"/>
      <c r="CK100" s="158"/>
      <c r="CL100" s="160">
        <f t="shared" si="842"/>
        <v>0</v>
      </c>
      <c r="CM100" s="168">
        <f t="shared" si="843"/>
        <v>0</v>
      </c>
      <c r="CN100" s="168">
        <f t="shared" si="844"/>
        <v>0</v>
      </c>
      <c r="CO100" s="168">
        <f t="shared" si="845"/>
        <v>0</v>
      </c>
      <c r="CP100" s="168">
        <f t="shared" si="814"/>
        <v>0</v>
      </c>
      <c r="CQ100" s="168">
        <v>1</v>
      </c>
      <c r="CR100" s="168">
        <f t="shared" si="796"/>
        <v>0</v>
      </c>
      <c r="CS100" s="161">
        <f t="shared" si="816"/>
        <v>0</v>
      </c>
      <c r="CT100" s="162">
        <f t="shared" si="817"/>
        <v>0</v>
      </c>
      <c r="CU100" s="151"/>
      <c r="CV100" s="151"/>
      <c r="CW100" s="433"/>
      <c r="CX100" s="434"/>
      <c r="CY100" s="435"/>
      <c r="CZ100" s="436"/>
      <c r="DA100" s="437"/>
      <c r="DB100" s="438"/>
      <c r="DC100" s="439"/>
      <c r="DD100" s="160">
        <f t="shared" si="846"/>
        <v>0</v>
      </c>
      <c r="DE100" s="168">
        <f t="shared" si="847"/>
        <v>0</v>
      </c>
      <c r="DF100" s="168">
        <f t="shared" si="848"/>
        <v>0</v>
      </c>
      <c r="DG100" s="168">
        <f t="shared" si="849"/>
        <v>0</v>
      </c>
      <c r="DH100" s="168">
        <f t="shared" si="818"/>
        <v>0</v>
      </c>
      <c r="DI100" s="168">
        <v>1</v>
      </c>
      <c r="DJ100" s="168">
        <f t="shared" si="801"/>
        <v>0</v>
      </c>
      <c r="DK100" s="161">
        <f t="shared" si="820"/>
        <v>0</v>
      </c>
      <c r="DL100" s="162">
        <f t="shared" si="821"/>
        <v>0</v>
      </c>
      <c r="DM100" s="151"/>
      <c r="DN100" s="151"/>
      <c r="DO100" s="272"/>
      <c r="DP100" s="276"/>
      <c r="DQ100" s="278"/>
      <c r="DR100" s="274"/>
      <c r="DS100" s="275"/>
      <c r="DT100" s="263"/>
      <c r="DU100" s="158"/>
      <c r="DV100" s="160">
        <f t="shared" si="850"/>
        <v>0</v>
      </c>
      <c r="DW100" s="168">
        <f t="shared" si="851"/>
        <v>0</v>
      </c>
      <c r="DX100" s="168">
        <f t="shared" si="852"/>
        <v>0</v>
      </c>
      <c r="DY100" s="168">
        <f t="shared" si="853"/>
        <v>0</v>
      </c>
      <c r="DZ100" s="168">
        <f t="shared" si="822"/>
        <v>0</v>
      </c>
      <c r="EA100" s="168">
        <v>1</v>
      </c>
      <c r="EB100" s="168">
        <f t="shared" si="806"/>
        <v>0</v>
      </c>
      <c r="EC100" s="161">
        <f t="shared" si="824"/>
        <v>0</v>
      </c>
      <c r="ED100" s="162">
        <f t="shared" si="825"/>
        <v>0</v>
      </c>
      <c r="EE100" s="151"/>
      <c r="EF100" s="151"/>
      <c r="EG100" s="433"/>
      <c r="EH100" s="434"/>
      <c r="EI100" s="440"/>
      <c r="EJ100" s="436"/>
      <c r="EK100" s="437"/>
      <c r="EL100" s="438"/>
      <c r="EM100" s="439"/>
      <c r="EN100" s="160">
        <f t="shared" si="854"/>
        <v>0</v>
      </c>
      <c r="EO100" s="168">
        <f t="shared" si="855"/>
        <v>0</v>
      </c>
      <c r="EP100" s="168">
        <f t="shared" si="856"/>
        <v>0</v>
      </c>
      <c r="EQ100" s="168">
        <f t="shared" si="857"/>
        <v>0</v>
      </c>
      <c r="ER100" s="168">
        <f t="shared" si="826"/>
        <v>0</v>
      </c>
      <c r="ES100" s="168">
        <v>1</v>
      </c>
      <c r="ET100" s="168">
        <f t="shared" si="811"/>
        <v>0</v>
      </c>
      <c r="EU100" s="161">
        <f t="shared" si="828"/>
        <v>0</v>
      </c>
      <c r="EV100" s="162">
        <f t="shared" si="829"/>
        <v>0</v>
      </c>
      <c r="EW100" s="151"/>
      <c r="EX100" s="151"/>
      <c r="EY100" s="272"/>
      <c r="EZ100" s="276"/>
      <c r="FA100" s="278"/>
      <c r="FB100" s="274"/>
      <c r="FC100" s="275"/>
      <c r="FD100" s="280"/>
      <c r="FE100" s="263"/>
      <c r="FF100" s="269"/>
      <c r="FG100" s="168"/>
      <c r="FH100" s="168"/>
      <c r="FI100" s="168"/>
      <c r="FJ100" s="168"/>
      <c r="FK100" s="168"/>
      <c r="FL100" s="168"/>
      <c r="FM100" s="161"/>
      <c r="FN100" s="162"/>
      <c r="FO100" s="151"/>
      <c r="FP100" s="151"/>
      <c r="FQ100" s="346"/>
      <c r="FR100" s="281"/>
      <c r="FS100" s="278"/>
      <c r="FT100" s="286"/>
      <c r="FU100" s="287"/>
      <c r="FV100" s="288"/>
      <c r="FW100" s="288"/>
      <c r="FX100" s="269"/>
      <c r="FY100" s="168"/>
      <c r="FZ100" s="168"/>
      <c r="GA100" s="168"/>
      <c r="GB100" s="168"/>
      <c r="GC100" s="168"/>
      <c r="GD100" s="168"/>
      <c r="GE100" s="161"/>
      <c r="GF100" s="162"/>
      <c r="GG100" s="151"/>
      <c r="GH100" s="151"/>
      <c r="GI100" s="292"/>
      <c r="GJ100" s="300"/>
      <c r="GK100" s="295"/>
      <c r="GL100" s="296"/>
      <c r="GM100" s="297"/>
      <c r="GN100" s="298"/>
      <c r="GO100" s="298"/>
      <c r="GP100" s="269"/>
      <c r="GQ100" s="168"/>
      <c r="GR100" s="168"/>
      <c r="GS100" s="168"/>
      <c r="GT100" s="168"/>
      <c r="GU100" s="168"/>
      <c r="GV100" s="168"/>
      <c r="GW100" s="161"/>
      <c r="GX100" s="162"/>
    </row>
    <row r="101" spans="1:206" ht="16" hidden="1">
      <c r="A101" s="151"/>
      <c r="B101" s="505"/>
      <c r="C101" s="505"/>
      <c r="D101" s="505"/>
      <c r="E101" s="505"/>
      <c r="F101" s="505"/>
      <c r="G101" s="505"/>
      <c r="H101" s="505"/>
      <c r="I101" s="151"/>
      <c r="J101" s="151"/>
      <c r="K101" s="505"/>
      <c r="L101" s="505"/>
      <c r="M101" s="505"/>
      <c r="N101" s="505"/>
      <c r="O101" s="505"/>
      <c r="P101" s="505"/>
      <c r="Q101" s="505"/>
      <c r="R101" s="582"/>
      <c r="S101" s="582"/>
      <c r="T101" s="582"/>
      <c r="U101" s="582"/>
      <c r="V101" s="582"/>
      <c r="W101" s="582"/>
      <c r="X101" s="582"/>
      <c r="Y101" s="583"/>
      <c r="Z101" s="584"/>
      <c r="AA101" s="159"/>
      <c r="AB101" s="159"/>
      <c r="AC101" s="505"/>
      <c r="AD101" s="505"/>
      <c r="AE101" s="505"/>
      <c r="AF101" s="505"/>
      <c r="AG101" s="505"/>
      <c r="AH101" s="505"/>
      <c r="AI101" s="505"/>
      <c r="AJ101" s="160">
        <f t="shared" si="687"/>
        <v>0</v>
      </c>
      <c r="AK101" s="160">
        <f t="shared" si="688"/>
        <v>0</v>
      </c>
      <c r="AL101" s="160">
        <f t="shared" si="689"/>
        <v>0</v>
      </c>
      <c r="AM101" s="160">
        <f t="shared" si="690"/>
        <v>0</v>
      </c>
      <c r="AN101" s="160">
        <f t="shared" si="691"/>
        <v>0</v>
      </c>
      <c r="AO101" s="160">
        <f t="shared" si="692"/>
        <v>0</v>
      </c>
      <c r="AP101" s="160">
        <f t="shared" si="693"/>
        <v>0</v>
      </c>
      <c r="AQ101" s="161">
        <f t="shared" si="354"/>
        <v>0</v>
      </c>
      <c r="AR101" s="162">
        <f t="shared" si="344"/>
        <v>0</v>
      </c>
      <c r="AS101" s="151"/>
      <c r="AT101" s="151"/>
      <c r="AU101" s="505"/>
      <c r="AV101" s="505"/>
      <c r="AW101" s="505"/>
      <c r="AX101" s="505"/>
      <c r="AY101" s="505"/>
      <c r="AZ101" s="505"/>
      <c r="BA101" s="505"/>
      <c r="BB101" s="160">
        <f t="shared" si="830"/>
        <v>0</v>
      </c>
      <c r="BC101" s="168">
        <f t="shared" si="831"/>
        <v>0</v>
      </c>
      <c r="BD101" s="168">
        <f t="shared" si="832"/>
        <v>0</v>
      </c>
      <c r="BE101" s="168">
        <f t="shared" si="833"/>
        <v>0</v>
      </c>
      <c r="BF101" s="168">
        <f t="shared" si="834"/>
        <v>0</v>
      </c>
      <c r="BG101" s="168">
        <v>1</v>
      </c>
      <c r="BH101" s="168">
        <f t="shared" si="835"/>
        <v>0</v>
      </c>
      <c r="BI101" s="161">
        <f t="shared" si="356"/>
        <v>0</v>
      </c>
      <c r="BJ101" s="162">
        <f t="shared" si="347"/>
        <v>0</v>
      </c>
      <c r="BK101" s="151"/>
      <c r="BL101" s="151"/>
      <c r="BM101" s="505"/>
      <c r="BN101" s="505"/>
      <c r="BO101" s="505"/>
      <c r="BP101" s="505"/>
      <c r="BQ101" s="505"/>
      <c r="BR101" s="505"/>
      <c r="BS101" s="505"/>
      <c r="BT101" s="160">
        <f t="shared" si="836"/>
        <v>0</v>
      </c>
      <c r="BU101" s="168">
        <f t="shared" si="837"/>
        <v>0</v>
      </c>
      <c r="BV101" s="168">
        <f t="shared" si="838"/>
        <v>0</v>
      </c>
      <c r="BW101" s="168">
        <f t="shared" si="839"/>
        <v>0</v>
      </c>
      <c r="BX101" s="168">
        <f t="shared" si="840"/>
        <v>0</v>
      </c>
      <c r="BY101" s="168">
        <v>1</v>
      </c>
      <c r="BZ101" s="168">
        <f t="shared" si="841"/>
        <v>0</v>
      </c>
      <c r="CA101" s="161">
        <f t="shared" si="358"/>
        <v>0</v>
      </c>
      <c r="CB101" s="162">
        <f t="shared" si="350"/>
        <v>0</v>
      </c>
      <c r="CC101" s="151"/>
      <c r="CD101" s="151"/>
      <c r="CE101" s="272"/>
      <c r="CF101" s="276"/>
      <c r="CG101" s="278"/>
      <c r="CH101" s="274"/>
      <c r="CI101" s="275"/>
      <c r="CJ101" s="263"/>
      <c r="CK101" s="158"/>
      <c r="CL101" s="160">
        <f t="shared" si="842"/>
        <v>0</v>
      </c>
      <c r="CM101" s="168">
        <f t="shared" si="843"/>
        <v>0</v>
      </c>
      <c r="CN101" s="168">
        <f t="shared" si="844"/>
        <v>0</v>
      </c>
      <c r="CO101" s="168">
        <f t="shared" si="845"/>
        <v>0</v>
      </c>
      <c r="CP101" s="168">
        <f t="shared" si="814"/>
        <v>0</v>
      </c>
      <c r="CQ101" s="168">
        <v>1</v>
      </c>
      <c r="CR101" s="168">
        <f t="shared" si="796"/>
        <v>0</v>
      </c>
      <c r="CS101" s="161">
        <f t="shared" si="816"/>
        <v>0</v>
      </c>
      <c r="CT101" s="162">
        <f t="shared" si="817"/>
        <v>0</v>
      </c>
      <c r="CU101" s="151"/>
      <c r="CV101" s="151"/>
      <c r="CW101" s="166"/>
      <c r="CX101" s="174"/>
      <c r="CY101" s="178"/>
      <c r="CZ101" s="172"/>
      <c r="DA101" s="176"/>
      <c r="DB101" s="177"/>
      <c r="DC101" s="158"/>
      <c r="DD101" s="160">
        <f t="shared" si="846"/>
        <v>0</v>
      </c>
      <c r="DE101" s="168">
        <f t="shared" si="847"/>
        <v>0</v>
      </c>
      <c r="DF101" s="168">
        <f t="shared" si="848"/>
        <v>0</v>
      </c>
      <c r="DG101" s="168">
        <f t="shared" si="849"/>
        <v>0</v>
      </c>
      <c r="DH101" s="168">
        <f t="shared" si="818"/>
        <v>0</v>
      </c>
      <c r="DI101" s="168">
        <v>1</v>
      </c>
      <c r="DJ101" s="168">
        <f t="shared" si="801"/>
        <v>0</v>
      </c>
      <c r="DK101" s="161">
        <f t="shared" si="820"/>
        <v>0</v>
      </c>
      <c r="DL101" s="162">
        <f t="shared" si="821"/>
        <v>0</v>
      </c>
      <c r="DM101" s="151"/>
      <c r="DN101" s="151"/>
      <c r="DO101" s="272"/>
      <c r="DP101" s="276"/>
      <c r="DQ101" s="278"/>
      <c r="DR101" s="274"/>
      <c r="DS101" s="275"/>
      <c r="DT101" s="263"/>
      <c r="DU101" s="158"/>
      <c r="DV101" s="160">
        <f t="shared" si="850"/>
        <v>0</v>
      </c>
      <c r="DW101" s="168">
        <f t="shared" si="851"/>
        <v>0</v>
      </c>
      <c r="DX101" s="168">
        <f t="shared" si="852"/>
        <v>0</v>
      </c>
      <c r="DY101" s="168">
        <f t="shared" si="853"/>
        <v>0</v>
      </c>
      <c r="DZ101" s="168">
        <f t="shared" si="822"/>
        <v>0</v>
      </c>
      <c r="EA101" s="168">
        <v>1</v>
      </c>
      <c r="EB101" s="168">
        <f t="shared" si="806"/>
        <v>0</v>
      </c>
      <c r="EC101" s="161">
        <f t="shared" si="824"/>
        <v>0</v>
      </c>
      <c r="ED101" s="162">
        <f t="shared" si="825"/>
        <v>0</v>
      </c>
      <c r="EE101" s="151"/>
      <c r="EF101" s="151"/>
      <c r="EG101" s="166"/>
      <c r="EH101" s="174"/>
      <c r="EI101" s="175"/>
      <c r="EJ101" s="172"/>
      <c r="EK101" s="176"/>
      <c r="EL101" s="177"/>
      <c r="EM101" s="158"/>
      <c r="EN101" s="160">
        <f t="shared" si="854"/>
        <v>0</v>
      </c>
      <c r="EO101" s="168">
        <f t="shared" si="855"/>
        <v>0</v>
      </c>
      <c r="EP101" s="168">
        <f t="shared" si="856"/>
        <v>0</v>
      </c>
      <c r="EQ101" s="168">
        <f t="shared" si="857"/>
        <v>0</v>
      </c>
      <c r="ER101" s="168">
        <f t="shared" si="826"/>
        <v>0</v>
      </c>
      <c r="ES101" s="168">
        <v>1</v>
      </c>
      <c r="ET101" s="168">
        <f t="shared" si="811"/>
        <v>0</v>
      </c>
      <c r="EU101" s="161">
        <f t="shared" si="828"/>
        <v>0</v>
      </c>
      <c r="EV101" s="162">
        <f t="shared" si="829"/>
        <v>0</v>
      </c>
      <c r="EW101" s="151"/>
      <c r="EX101" s="151"/>
      <c r="EY101" s="272"/>
      <c r="EZ101" s="276"/>
      <c r="FA101" s="278"/>
      <c r="FB101" s="274"/>
      <c r="FC101" s="275"/>
      <c r="FD101" s="280"/>
      <c r="FE101" s="263"/>
      <c r="FF101" s="269"/>
      <c r="FG101" s="168"/>
      <c r="FH101" s="168"/>
      <c r="FI101" s="168"/>
      <c r="FJ101" s="168"/>
      <c r="FK101" s="168"/>
      <c r="FL101" s="168"/>
      <c r="FM101" s="161"/>
      <c r="FN101" s="162"/>
      <c r="FO101" s="151"/>
      <c r="FP101" s="151"/>
      <c r="FQ101" s="346"/>
      <c r="FR101" s="281"/>
      <c r="FS101" s="278"/>
      <c r="FT101" s="286"/>
      <c r="FU101" s="287"/>
      <c r="FV101" s="288"/>
      <c r="FW101" s="288"/>
      <c r="FX101" s="269"/>
      <c r="FY101" s="168"/>
      <c r="FZ101" s="168"/>
      <c r="GA101" s="168"/>
      <c r="GB101" s="168"/>
      <c r="GC101" s="168"/>
      <c r="GD101" s="168"/>
      <c r="GE101" s="161"/>
      <c r="GF101" s="162"/>
      <c r="GG101" s="151"/>
      <c r="GH101" s="151"/>
      <c r="GI101" s="292"/>
      <c r="GJ101" s="300"/>
      <c r="GK101" s="295"/>
      <c r="GL101" s="296"/>
      <c r="GM101" s="297"/>
      <c r="GN101" s="298"/>
      <c r="GO101" s="298"/>
      <c r="GP101" s="269"/>
      <c r="GQ101" s="168"/>
      <c r="GR101" s="168"/>
      <c r="GS101" s="168"/>
      <c r="GT101" s="168"/>
      <c r="GU101" s="168"/>
      <c r="GV101" s="168"/>
      <c r="GW101" s="161"/>
      <c r="GX101" s="162"/>
    </row>
    <row r="102" spans="1:206" ht="16" hidden="1">
      <c r="A102" s="151"/>
      <c r="B102" s="505"/>
      <c r="C102" s="505"/>
      <c r="D102" s="505"/>
      <c r="E102" s="505"/>
      <c r="F102" s="505"/>
      <c r="G102" s="505"/>
      <c r="H102" s="505"/>
      <c r="I102" s="151"/>
      <c r="J102" s="151"/>
      <c r="K102" s="505"/>
      <c r="L102" s="505"/>
      <c r="M102" s="505"/>
      <c r="N102" s="505"/>
      <c r="O102" s="505"/>
      <c r="P102" s="505"/>
      <c r="Q102" s="505"/>
      <c r="R102" s="582"/>
      <c r="S102" s="582"/>
      <c r="T102" s="582"/>
      <c r="U102" s="582"/>
      <c r="V102" s="582"/>
      <c r="W102" s="582"/>
      <c r="X102" s="582"/>
      <c r="Y102" s="583"/>
      <c r="Z102" s="584"/>
      <c r="AA102" s="159"/>
      <c r="AB102" s="159"/>
      <c r="AC102" s="505"/>
      <c r="AD102" s="505"/>
      <c r="AE102" s="505"/>
      <c r="AF102" s="505"/>
      <c r="AG102" s="505"/>
      <c r="AH102" s="505"/>
      <c r="AI102" s="505"/>
      <c r="AJ102" s="160">
        <f t="shared" si="687"/>
        <v>0</v>
      </c>
      <c r="AK102" s="160">
        <f t="shared" si="688"/>
        <v>0</v>
      </c>
      <c r="AL102" s="160">
        <f t="shared" si="689"/>
        <v>0</v>
      </c>
      <c r="AM102" s="160">
        <f t="shared" si="690"/>
        <v>0</v>
      </c>
      <c r="AN102" s="160">
        <f t="shared" si="691"/>
        <v>0</v>
      </c>
      <c r="AO102" s="160">
        <f t="shared" si="692"/>
        <v>0</v>
      </c>
      <c r="AP102" s="160">
        <f t="shared" si="693"/>
        <v>0</v>
      </c>
      <c r="AQ102" s="161">
        <f t="shared" si="354"/>
        <v>0</v>
      </c>
      <c r="AR102" s="162">
        <f t="shared" si="344"/>
        <v>0</v>
      </c>
      <c r="AS102" s="151"/>
      <c r="AT102" s="151"/>
      <c r="AU102" s="505"/>
      <c r="AV102" s="505"/>
      <c r="AW102" s="505"/>
      <c r="AX102" s="505"/>
      <c r="AY102" s="505"/>
      <c r="AZ102" s="505"/>
      <c r="BA102" s="505"/>
      <c r="BB102" s="160">
        <f t="shared" si="830"/>
        <v>0</v>
      </c>
      <c r="BC102" s="168">
        <f t="shared" si="831"/>
        <v>0</v>
      </c>
      <c r="BD102" s="168">
        <f t="shared" si="832"/>
        <v>0</v>
      </c>
      <c r="BE102" s="168">
        <f t="shared" si="833"/>
        <v>0</v>
      </c>
      <c r="BF102" s="168">
        <f t="shared" si="834"/>
        <v>0</v>
      </c>
      <c r="BG102" s="168">
        <v>1</v>
      </c>
      <c r="BH102" s="168">
        <f t="shared" si="835"/>
        <v>0</v>
      </c>
      <c r="BI102" s="161">
        <f t="shared" si="356"/>
        <v>0</v>
      </c>
      <c r="BJ102" s="162">
        <f t="shared" si="347"/>
        <v>0</v>
      </c>
      <c r="BK102" s="151"/>
      <c r="BL102" s="151"/>
      <c r="BM102" s="505"/>
      <c r="BN102" s="505"/>
      <c r="BO102" s="505"/>
      <c r="BP102" s="505"/>
      <c r="BQ102" s="505"/>
      <c r="BR102" s="505"/>
      <c r="BS102" s="505"/>
      <c r="BT102" s="160">
        <f t="shared" si="836"/>
        <v>0</v>
      </c>
      <c r="BU102" s="168">
        <f t="shared" si="837"/>
        <v>0</v>
      </c>
      <c r="BV102" s="168">
        <f t="shared" si="838"/>
        <v>0</v>
      </c>
      <c r="BW102" s="168">
        <f t="shared" si="839"/>
        <v>0</v>
      </c>
      <c r="BX102" s="168">
        <f t="shared" si="840"/>
        <v>0</v>
      </c>
      <c r="BY102" s="168">
        <v>1</v>
      </c>
      <c r="BZ102" s="168">
        <f t="shared" si="841"/>
        <v>0</v>
      </c>
      <c r="CA102" s="161">
        <f t="shared" si="358"/>
        <v>0</v>
      </c>
      <c r="CB102" s="162">
        <f t="shared" si="350"/>
        <v>0</v>
      </c>
      <c r="CC102" s="151"/>
      <c r="CD102" s="151"/>
      <c r="CE102" s="272"/>
      <c r="CF102" s="276"/>
      <c r="CG102" s="278"/>
      <c r="CH102" s="274"/>
      <c r="CI102" s="275"/>
      <c r="CJ102" s="263"/>
      <c r="CK102" s="158"/>
      <c r="CL102" s="160">
        <f t="shared" si="842"/>
        <v>0</v>
      </c>
      <c r="CM102" s="168">
        <f t="shared" si="843"/>
        <v>0</v>
      </c>
      <c r="CN102" s="168">
        <f t="shared" si="844"/>
        <v>0</v>
      </c>
      <c r="CO102" s="168">
        <f t="shared" si="845"/>
        <v>0</v>
      </c>
      <c r="CP102" s="168">
        <f t="shared" si="814"/>
        <v>0</v>
      </c>
      <c r="CQ102" s="168">
        <v>1</v>
      </c>
      <c r="CR102" s="168">
        <f t="shared" si="796"/>
        <v>0</v>
      </c>
      <c r="CS102" s="161">
        <f t="shared" si="816"/>
        <v>0</v>
      </c>
      <c r="CT102" s="162">
        <f t="shared" si="817"/>
        <v>0</v>
      </c>
      <c r="CU102" s="151"/>
      <c r="CV102" s="151"/>
      <c r="CW102" s="166"/>
      <c r="CX102" s="174"/>
      <c r="CY102" s="178"/>
      <c r="CZ102" s="172"/>
      <c r="DA102" s="176"/>
      <c r="DB102" s="177"/>
      <c r="DC102" s="158"/>
      <c r="DD102" s="160">
        <f t="shared" si="846"/>
        <v>0</v>
      </c>
      <c r="DE102" s="168">
        <f t="shared" si="847"/>
        <v>0</v>
      </c>
      <c r="DF102" s="168">
        <f t="shared" si="848"/>
        <v>0</v>
      </c>
      <c r="DG102" s="168">
        <f t="shared" si="849"/>
        <v>0</v>
      </c>
      <c r="DH102" s="168">
        <f t="shared" si="818"/>
        <v>0</v>
      </c>
      <c r="DI102" s="168">
        <v>1</v>
      </c>
      <c r="DJ102" s="168">
        <f t="shared" si="801"/>
        <v>0</v>
      </c>
      <c r="DK102" s="161">
        <f t="shared" si="820"/>
        <v>0</v>
      </c>
      <c r="DL102" s="162">
        <f t="shared" si="821"/>
        <v>0</v>
      </c>
      <c r="DM102" s="151"/>
      <c r="DN102" s="151"/>
      <c r="DO102" s="272"/>
      <c r="DP102" s="276"/>
      <c r="DQ102" s="278"/>
      <c r="DR102" s="274"/>
      <c r="DS102" s="275"/>
      <c r="DT102" s="263"/>
      <c r="DU102" s="158"/>
      <c r="DV102" s="160">
        <f t="shared" si="850"/>
        <v>0</v>
      </c>
      <c r="DW102" s="168">
        <f t="shared" si="851"/>
        <v>0</v>
      </c>
      <c r="DX102" s="168">
        <f t="shared" si="852"/>
        <v>0</v>
      </c>
      <c r="DY102" s="168">
        <f t="shared" si="853"/>
        <v>0</v>
      </c>
      <c r="DZ102" s="168">
        <f t="shared" si="822"/>
        <v>0</v>
      </c>
      <c r="EA102" s="168">
        <v>1</v>
      </c>
      <c r="EB102" s="168">
        <f t="shared" si="806"/>
        <v>0</v>
      </c>
      <c r="EC102" s="161">
        <f t="shared" si="824"/>
        <v>0</v>
      </c>
      <c r="ED102" s="162">
        <f t="shared" si="825"/>
        <v>0</v>
      </c>
      <c r="EE102" s="151"/>
      <c r="EF102" s="151"/>
      <c r="EG102" s="166"/>
      <c r="EH102" s="174"/>
      <c r="EI102" s="175"/>
      <c r="EJ102" s="172"/>
      <c r="EK102" s="176"/>
      <c r="EL102" s="177"/>
      <c r="EM102" s="158"/>
      <c r="EN102" s="160">
        <f t="shared" si="854"/>
        <v>0</v>
      </c>
      <c r="EO102" s="168">
        <f t="shared" si="855"/>
        <v>0</v>
      </c>
      <c r="EP102" s="168">
        <f t="shared" si="856"/>
        <v>0</v>
      </c>
      <c r="EQ102" s="168">
        <f t="shared" si="857"/>
        <v>0</v>
      </c>
      <c r="ER102" s="168">
        <f t="shared" si="826"/>
        <v>0</v>
      </c>
      <c r="ES102" s="168">
        <v>1</v>
      </c>
      <c r="ET102" s="168">
        <f t="shared" si="811"/>
        <v>0</v>
      </c>
      <c r="EU102" s="161">
        <f t="shared" si="828"/>
        <v>0</v>
      </c>
      <c r="EV102" s="162">
        <f t="shared" si="829"/>
        <v>0</v>
      </c>
      <c r="EW102" s="151"/>
      <c r="EX102" s="151"/>
      <c r="EY102" s="272"/>
      <c r="EZ102" s="276"/>
      <c r="FA102" s="278"/>
      <c r="FB102" s="274"/>
      <c r="FC102" s="275"/>
      <c r="FD102" s="280"/>
      <c r="FE102" s="263"/>
      <c r="FF102" s="269"/>
      <c r="FG102" s="168"/>
      <c r="FH102" s="168"/>
      <c r="FI102" s="168"/>
      <c r="FJ102" s="168"/>
      <c r="FK102" s="168"/>
      <c r="FL102" s="168"/>
      <c r="FM102" s="161"/>
      <c r="FN102" s="162"/>
      <c r="FO102" s="151"/>
      <c r="FP102" s="151"/>
      <c r="FQ102" s="346"/>
      <c r="FR102" s="281"/>
      <c r="FS102" s="278"/>
      <c r="FT102" s="286"/>
      <c r="FU102" s="287"/>
      <c r="FV102" s="288"/>
      <c r="FW102" s="288"/>
      <c r="FX102" s="269"/>
      <c r="FY102" s="168"/>
      <c r="FZ102" s="168"/>
      <c r="GA102" s="168"/>
      <c r="GB102" s="168"/>
      <c r="GC102" s="168"/>
      <c r="GD102" s="168"/>
      <c r="GE102" s="161"/>
      <c r="GF102" s="162"/>
      <c r="GG102" s="151"/>
      <c r="GH102" s="151"/>
      <c r="GI102" s="292"/>
      <c r="GJ102" s="300"/>
      <c r="GK102" s="295"/>
      <c r="GL102" s="296"/>
      <c r="GM102" s="297"/>
      <c r="GN102" s="298"/>
      <c r="GO102" s="298"/>
      <c r="GP102" s="269"/>
      <c r="GQ102" s="168"/>
      <c r="GR102" s="168"/>
      <c r="GS102" s="168"/>
      <c r="GT102" s="168"/>
      <c r="GU102" s="168"/>
      <c r="GV102" s="168"/>
      <c r="GW102" s="161"/>
      <c r="GX102" s="162"/>
    </row>
    <row r="103" spans="1:206" ht="16" hidden="1">
      <c r="A103" s="151"/>
      <c r="B103" s="505"/>
      <c r="C103" s="505"/>
      <c r="D103" s="505"/>
      <c r="E103" s="505"/>
      <c r="F103" s="505"/>
      <c r="G103" s="505"/>
      <c r="H103" s="505"/>
      <c r="I103" s="151"/>
      <c r="J103" s="151"/>
      <c r="K103" s="505"/>
      <c r="L103" s="505"/>
      <c r="M103" s="505"/>
      <c r="N103" s="505"/>
      <c r="O103" s="505"/>
      <c r="P103" s="505"/>
      <c r="Q103" s="505"/>
      <c r="R103" s="582"/>
      <c r="S103" s="582"/>
      <c r="T103" s="582"/>
      <c r="U103" s="582"/>
      <c r="V103" s="582"/>
      <c r="W103" s="582"/>
      <c r="X103" s="582"/>
      <c r="Y103" s="583"/>
      <c r="Z103" s="584"/>
      <c r="AA103" s="159"/>
      <c r="AB103" s="159"/>
      <c r="AC103" s="505"/>
      <c r="AD103" s="505"/>
      <c r="AE103" s="505"/>
      <c r="AF103" s="505"/>
      <c r="AG103" s="505"/>
      <c r="AH103" s="505"/>
      <c r="AI103" s="505"/>
      <c r="AJ103" s="160">
        <f t="shared" si="687"/>
        <v>0</v>
      </c>
      <c r="AK103" s="160">
        <f t="shared" si="688"/>
        <v>0</v>
      </c>
      <c r="AL103" s="160">
        <f t="shared" si="689"/>
        <v>0</v>
      </c>
      <c r="AM103" s="160">
        <f t="shared" si="690"/>
        <v>0</v>
      </c>
      <c r="AN103" s="160">
        <f t="shared" si="691"/>
        <v>0</v>
      </c>
      <c r="AO103" s="160">
        <f t="shared" si="692"/>
        <v>0</v>
      </c>
      <c r="AP103" s="160">
        <f t="shared" si="693"/>
        <v>0</v>
      </c>
      <c r="AQ103" s="161">
        <f t="shared" si="354"/>
        <v>0</v>
      </c>
      <c r="AR103" s="162">
        <f t="shared" si="344"/>
        <v>0</v>
      </c>
      <c r="AS103" s="151"/>
      <c r="AT103" s="151"/>
      <c r="AU103" s="505"/>
      <c r="AV103" s="505"/>
      <c r="AW103" s="505"/>
      <c r="AX103" s="505"/>
      <c r="AY103" s="505"/>
      <c r="AZ103" s="505"/>
      <c r="BA103" s="505"/>
      <c r="BB103" s="160">
        <f t="shared" si="830"/>
        <v>0</v>
      </c>
      <c r="BC103" s="168">
        <f t="shared" si="831"/>
        <v>0</v>
      </c>
      <c r="BD103" s="168">
        <f t="shared" si="832"/>
        <v>0</v>
      </c>
      <c r="BE103" s="168">
        <f t="shared" si="833"/>
        <v>0</v>
      </c>
      <c r="BF103" s="168">
        <f t="shared" si="834"/>
        <v>0</v>
      </c>
      <c r="BG103" s="168">
        <v>1</v>
      </c>
      <c r="BH103" s="168">
        <f t="shared" si="835"/>
        <v>0</v>
      </c>
      <c r="BI103" s="161">
        <f t="shared" si="356"/>
        <v>0</v>
      </c>
      <c r="BJ103" s="162">
        <f t="shared" si="347"/>
        <v>0</v>
      </c>
      <c r="BK103" s="151"/>
      <c r="BL103" s="151"/>
      <c r="BM103" s="505"/>
      <c r="BN103" s="505"/>
      <c r="BO103" s="505"/>
      <c r="BP103" s="505"/>
      <c r="BQ103" s="505"/>
      <c r="BR103" s="505"/>
      <c r="BS103" s="505"/>
      <c r="BT103" s="160">
        <f t="shared" si="836"/>
        <v>0</v>
      </c>
      <c r="BU103" s="168">
        <f t="shared" si="837"/>
        <v>0</v>
      </c>
      <c r="BV103" s="168">
        <f t="shared" si="838"/>
        <v>0</v>
      </c>
      <c r="BW103" s="168">
        <f t="shared" si="839"/>
        <v>0</v>
      </c>
      <c r="BX103" s="168">
        <f t="shared" si="840"/>
        <v>0</v>
      </c>
      <c r="BY103" s="168">
        <v>1</v>
      </c>
      <c r="BZ103" s="168">
        <f t="shared" si="841"/>
        <v>0</v>
      </c>
      <c r="CA103" s="161">
        <f t="shared" si="358"/>
        <v>0</v>
      </c>
      <c r="CB103" s="162">
        <f t="shared" si="350"/>
        <v>0</v>
      </c>
      <c r="CC103" s="151"/>
      <c r="CD103" s="151"/>
      <c r="CE103" s="272"/>
      <c r="CF103" s="276"/>
      <c r="CG103" s="278"/>
      <c r="CH103" s="274"/>
      <c r="CI103" s="275"/>
      <c r="CJ103" s="263"/>
      <c r="CK103" s="158"/>
      <c r="CL103" s="160">
        <f t="shared" si="842"/>
        <v>0</v>
      </c>
      <c r="CM103" s="168">
        <f t="shared" si="843"/>
        <v>0</v>
      </c>
      <c r="CN103" s="168">
        <f t="shared" si="844"/>
        <v>0</v>
      </c>
      <c r="CO103" s="168">
        <f t="shared" si="845"/>
        <v>0</v>
      </c>
      <c r="CP103" s="168">
        <f t="shared" si="814"/>
        <v>0</v>
      </c>
      <c r="CQ103" s="168">
        <v>1</v>
      </c>
      <c r="CR103" s="168">
        <f t="shared" si="796"/>
        <v>0</v>
      </c>
      <c r="CS103" s="161">
        <f t="shared" si="816"/>
        <v>0</v>
      </c>
      <c r="CT103" s="162">
        <f t="shared" si="817"/>
        <v>0</v>
      </c>
      <c r="CU103" s="151"/>
      <c r="CV103" s="151"/>
      <c r="CW103" s="166"/>
      <c r="CX103" s="174"/>
      <c r="CY103" s="178"/>
      <c r="CZ103" s="172"/>
      <c r="DA103" s="176"/>
      <c r="DB103" s="177"/>
      <c r="DC103" s="158"/>
      <c r="DD103" s="160">
        <f t="shared" si="846"/>
        <v>0</v>
      </c>
      <c r="DE103" s="168">
        <f t="shared" si="847"/>
        <v>0</v>
      </c>
      <c r="DF103" s="168">
        <f t="shared" si="848"/>
        <v>0</v>
      </c>
      <c r="DG103" s="168">
        <f t="shared" si="849"/>
        <v>0</v>
      </c>
      <c r="DH103" s="168">
        <f t="shared" si="818"/>
        <v>0</v>
      </c>
      <c r="DI103" s="168">
        <v>1</v>
      </c>
      <c r="DJ103" s="168">
        <f t="shared" si="801"/>
        <v>0</v>
      </c>
      <c r="DK103" s="161">
        <f t="shared" si="820"/>
        <v>0</v>
      </c>
      <c r="DL103" s="162">
        <f t="shared" si="821"/>
        <v>0</v>
      </c>
      <c r="DM103" s="151"/>
      <c r="DN103" s="151"/>
      <c r="DO103" s="272"/>
      <c r="DP103" s="276"/>
      <c r="DQ103" s="278"/>
      <c r="DR103" s="274"/>
      <c r="DS103" s="275"/>
      <c r="DT103" s="263"/>
      <c r="DU103" s="158"/>
      <c r="DV103" s="160">
        <f t="shared" si="850"/>
        <v>0</v>
      </c>
      <c r="DW103" s="168">
        <f t="shared" si="851"/>
        <v>0</v>
      </c>
      <c r="DX103" s="168">
        <f t="shared" si="852"/>
        <v>0</v>
      </c>
      <c r="DY103" s="168">
        <f t="shared" si="853"/>
        <v>0</v>
      </c>
      <c r="DZ103" s="168">
        <f t="shared" si="822"/>
        <v>0</v>
      </c>
      <c r="EA103" s="168">
        <v>1</v>
      </c>
      <c r="EB103" s="168">
        <f t="shared" si="806"/>
        <v>0</v>
      </c>
      <c r="EC103" s="161">
        <f t="shared" si="824"/>
        <v>0</v>
      </c>
      <c r="ED103" s="162">
        <f t="shared" si="825"/>
        <v>0</v>
      </c>
      <c r="EE103" s="151"/>
      <c r="EF103" s="151"/>
      <c r="EG103" s="166"/>
      <c r="EH103" s="174"/>
      <c r="EI103" s="175"/>
      <c r="EJ103" s="172"/>
      <c r="EK103" s="176"/>
      <c r="EL103" s="177"/>
      <c r="EM103" s="158"/>
      <c r="EN103" s="160">
        <f t="shared" si="854"/>
        <v>0</v>
      </c>
      <c r="EO103" s="168">
        <f t="shared" si="855"/>
        <v>0</v>
      </c>
      <c r="EP103" s="168">
        <f t="shared" si="856"/>
        <v>0</v>
      </c>
      <c r="EQ103" s="168">
        <f t="shared" si="857"/>
        <v>0</v>
      </c>
      <c r="ER103" s="168">
        <f t="shared" si="826"/>
        <v>0</v>
      </c>
      <c r="ES103" s="168">
        <v>1</v>
      </c>
      <c r="ET103" s="168">
        <f t="shared" si="811"/>
        <v>0</v>
      </c>
      <c r="EU103" s="161">
        <f t="shared" si="828"/>
        <v>0</v>
      </c>
      <c r="EV103" s="162">
        <f t="shared" si="829"/>
        <v>0</v>
      </c>
      <c r="EW103" s="151"/>
      <c r="EX103" s="151"/>
      <c r="EY103" s="272"/>
      <c r="EZ103" s="276"/>
      <c r="FA103" s="278"/>
      <c r="FB103" s="274"/>
      <c r="FC103" s="275"/>
      <c r="FD103" s="280"/>
      <c r="FE103" s="263"/>
      <c r="FF103" s="269"/>
      <c r="FG103" s="168"/>
      <c r="FH103" s="168"/>
      <c r="FI103" s="168"/>
      <c r="FJ103" s="168"/>
      <c r="FK103" s="168"/>
      <c r="FL103" s="168"/>
      <c r="FM103" s="161"/>
      <c r="FN103" s="162"/>
      <c r="FO103" s="151"/>
      <c r="FP103" s="151"/>
      <c r="FQ103" s="346"/>
      <c r="FR103" s="281"/>
      <c r="FS103" s="278"/>
      <c r="FT103" s="286"/>
      <c r="FU103" s="287"/>
      <c r="FV103" s="288"/>
      <c r="FW103" s="288"/>
      <c r="FX103" s="269"/>
      <c r="FY103" s="168"/>
      <c r="FZ103" s="168"/>
      <c r="GA103" s="168"/>
      <c r="GB103" s="168"/>
      <c r="GC103" s="168"/>
      <c r="GD103" s="168"/>
      <c r="GE103" s="161"/>
      <c r="GF103" s="162"/>
      <c r="GG103" s="151"/>
      <c r="GH103" s="151"/>
      <c r="GI103" s="292"/>
      <c r="GJ103" s="300"/>
      <c r="GK103" s="295"/>
      <c r="GL103" s="296"/>
      <c r="GM103" s="297"/>
      <c r="GN103" s="298"/>
      <c r="GO103" s="298"/>
      <c r="GP103" s="269"/>
      <c r="GQ103" s="168"/>
      <c r="GR103" s="168"/>
      <c r="GS103" s="168"/>
      <c r="GT103" s="168"/>
      <c r="GU103" s="168"/>
      <c r="GV103" s="168"/>
      <c r="GW103" s="161"/>
      <c r="GX103" s="162"/>
    </row>
    <row r="104" spans="1:206" ht="16" hidden="1">
      <c r="A104" s="151"/>
      <c r="B104" s="505"/>
      <c r="C104" s="505"/>
      <c r="D104" s="505"/>
      <c r="E104" s="505"/>
      <c r="F104" s="505"/>
      <c r="G104" s="505"/>
      <c r="H104" s="505"/>
      <c r="I104" s="151"/>
      <c r="J104" s="151"/>
      <c r="K104" s="505"/>
      <c r="L104" s="505"/>
      <c r="M104" s="505"/>
      <c r="N104" s="505"/>
      <c r="O104" s="505"/>
      <c r="P104" s="505"/>
      <c r="Q104" s="505"/>
      <c r="R104" s="582"/>
      <c r="S104" s="582"/>
      <c r="T104" s="582"/>
      <c r="U104" s="582"/>
      <c r="V104" s="582"/>
      <c r="W104" s="582"/>
      <c r="X104" s="582"/>
      <c r="Y104" s="583"/>
      <c r="Z104" s="584"/>
      <c r="AA104" s="159"/>
      <c r="AB104" s="159"/>
      <c r="AC104" s="505"/>
      <c r="AD104" s="505"/>
      <c r="AE104" s="505"/>
      <c r="AF104" s="505"/>
      <c r="AG104" s="505"/>
      <c r="AH104" s="505"/>
      <c r="AI104" s="505"/>
      <c r="AJ104" s="160">
        <f t="shared" si="687"/>
        <v>0</v>
      </c>
      <c r="AK104" s="160">
        <f t="shared" si="688"/>
        <v>0</v>
      </c>
      <c r="AL104" s="160">
        <f t="shared" si="689"/>
        <v>0</v>
      </c>
      <c r="AM104" s="160">
        <f t="shared" si="690"/>
        <v>0</v>
      </c>
      <c r="AN104" s="160">
        <f t="shared" si="691"/>
        <v>0</v>
      </c>
      <c r="AO104" s="160">
        <f t="shared" si="692"/>
        <v>0</v>
      </c>
      <c r="AP104" s="160">
        <f t="shared" si="693"/>
        <v>0</v>
      </c>
      <c r="AQ104" s="161">
        <f t="shared" si="354"/>
        <v>0</v>
      </c>
      <c r="AR104" s="162">
        <f t="shared" ref="AR104:AR120" si="858">AH104-AQ104</f>
        <v>0</v>
      </c>
      <c r="AS104" s="151"/>
      <c r="AT104" s="151"/>
      <c r="AU104" s="505"/>
      <c r="AV104" s="505"/>
      <c r="AW104" s="505"/>
      <c r="AX104" s="505"/>
      <c r="AY104" s="505"/>
      <c r="AZ104" s="505"/>
      <c r="BA104" s="505"/>
      <c r="BB104" s="160">
        <f t="shared" si="830"/>
        <v>0</v>
      </c>
      <c r="BC104" s="168">
        <f t="shared" si="831"/>
        <v>0</v>
      </c>
      <c r="BD104" s="168">
        <f t="shared" si="832"/>
        <v>0</v>
      </c>
      <c r="BE104" s="168">
        <f t="shared" si="833"/>
        <v>0</v>
      </c>
      <c r="BF104" s="168">
        <f t="shared" si="834"/>
        <v>0</v>
      </c>
      <c r="BG104" s="168">
        <v>1</v>
      </c>
      <c r="BH104" s="168">
        <f t="shared" si="835"/>
        <v>0</v>
      </c>
      <c r="BI104" s="161">
        <f t="shared" si="356"/>
        <v>0</v>
      </c>
      <c r="BJ104" s="162">
        <f t="shared" ref="BJ104:BJ120" si="859">AZ104-BI104</f>
        <v>0</v>
      </c>
      <c r="BK104" s="151"/>
      <c r="BL104" s="151"/>
      <c r="BM104" s="505"/>
      <c r="BN104" s="505"/>
      <c r="BO104" s="505"/>
      <c r="BP104" s="505"/>
      <c r="BQ104" s="505"/>
      <c r="BR104" s="505"/>
      <c r="BS104" s="505"/>
      <c r="BT104" s="160">
        <f t="shared" si="836"/>
        <v>0</v>
      </c>
      <c r="BU104" s="168">
        <f t="shared" si="837"/>
        <v>0</v>
      </c>
      <c r="BV104" s="168">
        <f t="shared" si="838"/>
        <v>0</v>
      </c>
      <c r="BW104" s="168">
        <f t="shared" si="839"/>
        <v>0</v>
      </c>
      <c r="BX104" s="168">
        <f t="shared" si="840"/>
        <v>0</v>
      </c>
      <c r="BY104" s="168">
        <v>1</v>
      </c>
      <c r="BZ104" s="168">
        <f t="shared" si="841"/>
        <v>0</v>
      </c>
      <c r="CA104" s="161">
        <f t="shared" si="358"/>
        <v>0</v>
      </c>
      <c r="CB104" s="162">
        <f t="shared" ref="CB104:CB120" si="860">BR104-CA104</f>
        <v>0</v>
      </c>
      <c r="CC104" s="151"/>
      <c r="CD104" s="151"/>
      <c r="CE104" s="272"/>
      <c r="CF104" s="276"/>
      <c r="CG104" s="278"/>
      <c r="CH104" s="274"/>
      <c r="CI104" s="275"/>
      <c r="CJ104" s="263"/>
      <c r="CK104" s="158"/>
      <c r="CL104" s="160">
        <f t="shared" si="842"/>
        <v>0</v>
      </c>
      <c r="CM104" s="168">
        <f t="shared" si="843"/>
        <v>0</v>
      </c>
      <c r="CN104" s="168">
        <f t="shared" si="844"/>
        <v>0</v>
      </c>
      <c r="CO104" s="168">
        <f t="shared" si="845"/>
        <v>0</v>
      </c>
      <c r="CP104" s="168">
        <f t="shared" si="814"/>
        <v>0</v>
      </c>
      <c r="CQ104" s="168">
        <v>1</v>
      </c>
      <c r="CR104" s="168">
        <f t="shared" si="796"/>
        <v>0</v>
      </c>
      <c r="CS104" s="161">
        <f t="shared" si="816"/>
        <v>0</v>
      </c>
      <c r="CT104" s="162">
        <f t="shared" si="817"/>
        <v>0</v>
      </c>
      <c r="CU104" s="151"/>
      <c r="CV104" s="151"/>
      <c r="CW104" s="166"/>
      <c r="CX104" s="174"/>
      <c r="CY104" s="178"/>
      <c r="CZ104" s="172"/>
      <c r="DA104" s="176"/>
      <c r="DB104" s="177"/>
      <c r="DC104" s="158"/>
      <c r="DD104" s="160">
        <f t="shared" si="846"/>
        <v>0</v>
      </c>
      <c r="DE104" s="168">
        <f t="shared" si="847"/>
        <v>0</v>
      </c>
      <c r="DF104" s="168">
        <f t="shared" si="848"/>
        <v>0</v>
      </c>
      <c r="DG104" s="168">
        <f t="shared" si="849"/>
        <v>0</v>
      </c>
      <c r="DH104" s="168">
        <f t="shared" si="818"/>
        <v>0</v>
      </c>
      <c r="DI104" s="168">
        <v>1</v>
      </c>
      <c r="DJ104" s="168">
        <f t="shared" si="801"/>
        <v>0</v>
      </c>
      <c r="DK104" s="161">
        <f t="shared" si="820"/>
        <v>0</v>
      </c>
      <c r="DL104" s="162">
        <f t="shared" si="821"/>
        <v>0</v>
      </c>
      <c r="DM104" s="151"/>
      <c r="DN104" s="151"/>
      <c r="DO104" s="272"/>
      <c r="DP104" s="276"/>
      <c r="DQ104" s="278"/>
      <c r="DR104" s="274"/>
      <c r="DS104" s="275"/>
      <c r="DT104" s="263"/>
      <c r="DU104" s="158"/>
      <c r="DV104" s="160">
        <f t="shared" si="850"/>
        <v>0</v>
      </c>
      <c r="DW104" s="168">
        <f t="shared" si="851"/>
        <v>0</v>
      </c>
      <c r="DX104" s="168">
        <f t="shared" si="852"/>
        <v>0</v>
      </c>
      <c r="DY104" s="168">
        <f t="shared" si="853"/>
        <v>0</v>
      </c>
      <c r="DZ104" s="168">
        <f t="shared" si="822"/>
        <v>0</v>
      </c>
      <c r="EA104" s="168">
        <v>1</v>
      </c>
      <c r="EB104" s="168">
        <f t="shared" si="806"/>
        <v>0</v>
      </c>
      <c r="EC104" s="161">
        <f t="shared" si="824"/>
        <v>0</v>
      </c>
      <c r="ED104" s="162">
        <f t="shared" si="825"/>
        <v>0</v>
      </c>
      <c r="EE104" s="151"/>
      <c r="EF104" s="151"/>
      <c r="EG104" s="166"/>
      <c r="EH104" s="174"/>
      <c r="EI104" s="175"/>
      <c r="EJ104" s="172"/>
      <c r="EK104" s="176"/>
      <c r="EL104" s="177"/>
      <c r="EM104" s="158"/>
      <c r="EN104" s="160">
        <f t="shared" si="854"/>
        <v>0</v>
      </c>
      <c r="EO104" s="168">
        <f t="shared" si="855"/>
        <v>0</v>
      </c>
      <c r="EP104" s="168">
        <f t="shared" si="856"/>
        <v>0</v>
      </c>
      <c r="EQ104" s="168">
        <f t="shared" si="857"/>
        <v>0</v>
      </c>
      <c r="ER104" s="168">
        <f t="shared" si="826"/>
        <v>0</v>
      </c>
      <c r="ES104" s="168">
        <v>1</v>
      </c>
      <c r="ET104" s="168">
        <f t="shared" si="811"/>
        <v>0</v>
      </c>
      <c r="EU104" s="161">
        <f t="shared" si="828"/>
        <v>0</v>
      </c>
      <c r="EV104" s="162">
        <f t="shared" si="829"/>
        <v>0</v>
      </c>
      <c r="EW104" s="151"/>
      <c r="EX104" s="151"/>
      <c r="EY104" s="272"/>
      <c r="EZ104" s="276"/>
      <c r="FA104" s="278"/>
      <c r="FB104" s="274"/>
      <c r="FC104" s="275"/>
      <c r="FD104" s="280"/>
      <c r="FE104" s="263"/>
      <c r="FF104" s="269"/>
      <c r="FG104" s="168"/>
      <c r="FH104" s="168"/>
      <c r="FI104" s="168"/>
      <c r="FJ104" s="168"/>
      <c r="FK104" s="168"/>
      <c r="FL104" s="168"/>
      <c r="FM104" s="161"/>
      <c r="FN104" s="162"/>
      <c r="FO104" s="151"/>
      <c r="FP104" s="151"/>
      <c r="FQ104" s="346"/>
      <c r="FR104" s="281"/>
      <c r="FS104" s="278"/>
      <c r="FT104" s="286"/>
      <c r="FU104" s="287"/>
      <c r="FV104" s="288"/>
      <c r="FW104" s="288"/>
      <c r="FX104" s="269"/>
      <c r="FY104" s="168"/>
      <c r="FZ104" s="168"/>
      <c r="GA104" s="168"/>
      <c r="GB104" s="168"/>
      <c r="GC104" s="168"/>
      <c r="GD104" s="168"/>
      <c r="GE104" s="161"/>
      <c r="GF104" s="162"/>
      <c r="GG104" s="151"/>
      <c r="GH104" s="151"/>
      <c r="GI104" s="292"/>
      <c r="GJ104" s="300"/>
      <c r="GK104" s="295"/>
      <c r="GL104" s="296"/>
      <c r="GM104" s="297"/>
      <c r="GN104" s="298"/>
      <c r="GO104" s="298"/>
      <c r="GP104" s="269"/>
      <c r="GQ104" s="168"/>
      <c r="GR104" s="168"/>
      <c r="GS104" s="168"/>
      <c r="GT104" s="168"/>
      <c r="GU104" s="168"/>
      <c r="GV104" s="168"/>
      <c r="GW104" s="161"/>
      <c r="GX104" s="162"/>
    </row>
    <row r="105" spans="1:206" ht="16" hidden="1">
      <c r="A105" s="151"/>
      <c r="B105" s="505"/>
      <c r="C105" s="505"/>
      <c r="D105" s="505"/>
      <c r="E105" s="505"/>
      <c r="F105" s="505"/>
      <c r="G105" s="505"/>
      <c r="H105" s="505"/>
      <c r="I105" s="151"/>
      <c r="J105" s="151"/>
      <c r="K105" s="505"/>
      <c r="L105" s="505"/>
      <c r="M105" s="505"/>
      <c r="N105" s="505"/>
      <c r="O105" s="505"/>
      <c r="P105" s="505"/>
      <c r="Q105" s="505"/>
      <c r="R105" s="582"/>
      <c r="S105" s="582"/>
      <c r="T105" s="582"/>
      <c r="U105" s="582"/>
      <c r="V105" s="582"/>
      <c r="W105" s="582"/>
      <c r="X105" s="582"/>
      <c r="Y105" s="583"/>
      <c r="Z105" s="584"/>
      <c r="AA105" s="159"/>
      <c r="AB105" s="159"/>
      <c r="AC105" s="505"/>
      <c r="AD105" s="505"/>
      <c r="AE105" s="505"/>
      <c r="AF105" s="505"/>
      <c r="AG105" s="505"/>
      <c r="AH105" s="505"/>
      <c r="AI105" s="505"/>
      <c r="AJ105" s="160">
        <f t="shared" si="687"/>
        <v>0</v>
      </c>
      <c r="AK105" s="160">
        <f t="shared" si="688"/>
        <v>0</v>
      </c>
      <c r="AL105" s="160">
        <f t="shared" si="689"/>
        <v>0</v>
      </c>
      <c r="AM105" s="160">
        <f t="shared" si="690"/>
        <v>0</v>
      </c>
      <c r="AN105" s="160">
        <f t="shared" si="691"/>
        <v>0</v>
      </c>
      <c r="AO105" s="160">
        <f t="shared" si="692"/>
        <v>0</v>
      </c>
      <c r="AP105" s="160">
        <f t="shared" si="693"/>
        <v>0</v>
      </c>
      <c r="AQ105" s="161">
        <f t="shared" si="354"/>
        <v>0</v>
      </c>
      <c r="AR105" s="162">
        <f t="shared" si="858"/>
        <v>0</v>
      </c>
      <c r="AS105" s="151"/>
      <c r="AT105" s="151"/>
      <c r="AU105" s="505"/>
      <c r="AV105" s="505"/>
      <c r="AW105" s="505"/>
      <c r="AX105" s="505"/>
      <c r="AY105" s="505"/>
      <c r="AZ105" s="505"/>
      <c r="BA105" s="505"/>
      <c r="BB105" s="160">
        <f t="shared" si="830"/>
        <v>0</v>
      </c>
      <c r="BC105" s="168">
        <f t="shared" si="831"/>
        <v>0</v>
      </c>
      <c r="BD105" s="168">
        <f t="shared" si="832"/>
        <v>0</v>
      </c>
      <c r="BE105" s="168">
        <f t="shared" si="833"/>
        <v>0</v>
      </c>
      <c r="BF105" s="168">
        <f t="shared" si="834"/>
        <v>0</v>
      </c>
      <c r="BG105" s="168">
        <v>1</v>
      </c>
      <c r="BH105" s="168">
        <f t="shared" si="835"/>
        <v>0</v>
      </c>
      <c r="BI105" s="161">
        <f t="shared" si="356"/>
        <v>0</v>
      </c>
      <c r="BJ105" s="162">
        <f t="shared" si="859"/>
        <v>0</v>
      </c>
      <c r="BK105" s="151"/>
      <c r="BL105" s="151"/>
      <c r="BM105" s="505"/>
      <c r="BN105" s="505"/>
      <c r="BO105" s="505"/>
      <c r="BP105" s="505"/>
      <c r="BQ105" s="505"/>
      <c r="BR105" s="505"/>
      <c r="BS105" s="505"/>
      <c r="BT105" s="160">
        <f t="shared" si="836"/>
        <v>0</v>
      </c>
      <c r="BU105" s="168">
        <f t="shared" si="837"/>
        <v>0</v>
      </c>
      <c r="BV105" s="168">
        <f t="shared" si="838"/>
        <v>0</v>
      </c>
      <c r="BW105" s="168">
        <f t="shared" si="839"/>
        <v>0</v>
      </c>
      <c r="BX105" s="168">
        <f t="shared" si="840"/>
        <v>0</v>
      </c>
      <c r="BY105" s="168">
        <v>1</v>
      </c>
      <c r="BZ105" s="168">
        <f t="shared" si="841"/>
        <v>0</v>
      </c>
      <c r="CA105" s="161">
        <f t="shared" si="358"/>
        <v>0</v>
      </c>
      <c r="CB105" s="162">
        <f t="shared" si="860"/>
        <v>0</v>
      </c>
      <c r="CC105" s="151"/>
      <c r="CD105" s="151"/>
      <c r="CE105" s="272"/>
      <c r="CF105" s="276"/>
      <c r="CG105" s="278"/>
      <c r="CH105" s="274"/>
      <c r="CI105" s="275"/>
      <c r="CJ105" s="263"/>
      <c r="CK105" s="158"/>
      <c r="CL105" s="160">
        <f t="shared" si="842"/>
        <v>0</v>
      </c>
      <c r="CM105" s="168">
        <f t="shared" si="843"/>
        <v>0</v>
      </c>
      <c r="CN105" s="168">
        <f t="shared" si="844"/>
        <v>0</v>
      </c>
      <c r="CO105" s="168">
        <f t="shared" si="845"/>
        <v>0</v>
      </c>
      <c r="CP105" s="168">
        <f t="shared" si="814"/>
        <v>0</v>
      </c>
      <c r="CQ105" s="168">
        <v>1</v>
      </c>
      <c r="CR105" s="168">
        <f t="shared" si="796"/>
        <v>0</v>
      </c>
      <c r="CS105" s="161">
        <f t="shared" si="816"/>
        <v>0</v>
      </c>
      <c r="CT105" s="162">
        <f t="shared" si="817"/>
        <v>0</v>
      </c>
      <c r="CU105" s="151"/>
      <c r="CV105" s="151"/>
      <c r="CW105" s="166"/>
      <c r="CX105" s="174"/>
      <c r="CY105" s="178"/>
      <c r="CZ105" s="172"/>
      <c r="DA105" s="176"/>
      <c r="DB105" s="177"/>
      <c r="DC105" s="158"/>
      <c r="DD105" s="160">
        <f t="shared" si="846"/>
        <v>0</v>
      </c>
      <c r="DE105" s="168">
        <f t="shared" si="847"/>
        <v>0</v>
      </c>
      <c r="DF105" s="168">
        <f t="shared" si="848"/>
        <v>0</v>
      </c>
      <c r="DG105" s="168">
        <f t="shared" si="849"/>
        <v>0</v>
      </c>
      <c r="DH105" s="168">
        <f t="shared" si="818"/>
        <v>0</v>
      </c>
      <c r="DI105" s="168">
        <v>1</v>
      </c>
      <c r="DJ105" s="168">
        <f t="shared" si="801"/>
        <v>0</v>
      </c>
      <c r="DK105" s="161">
        <f t="shared" si="820"/>
        <v>0</v>
      </c>
      <c r="DL105" s="162">
        <f t="shared" si="821"/>
        <v>0</v>
      </c>
      <c r="DM105" s="151"/>
      <c r="DN105" s="151"/>
      <c r="DO105" s="272"/>
      <c r="DP105" s="276"/>
      <c r="DQ105" s="278"/>
      <c r="DR105" s="274"/>
      <c r="DS105" s="275"/>
      <c r="DT105" s="263"/>
      <c r="DU105" s="158"/>
      <c r="DV105" s="160">
        <f t="shared" si="850"/>
        <v>0</v>
      </c>
      <c r="DW105" s="168">
        <f t="shared" si="851"/>
        <v>0</v>
      </c>
      <c r="DX105" s="168">
        <f t="shared" si="852"/>
        <v>0</v>
      </c>
      <c r="DY105" s="168">
        <f t="shared" si="853"/>
        <v>0</v>
      </c>
      <c r="DZ105" s="168">
        <f t="shared" si="822"/>
        <v>0</v>
      </c>
      <c r="EA105" s="168">
        <v>1</v>
      </c>
      <c r="EB105" s="168">
        <f t="shared" si="806"/>
        <v>0</v>
      </c>
      <c r="EC105" s="161">
        <f t="shared" si="824"/>
        <v>0</v>
      </c>
      <c r="ED105" s="162">
        <f t="shared" si="825"/>
        <v>0</v>
      </c>
      <c r="EE105" s="151"/>
      <c r="EF105" s="151"/>
      <c r="EG105" s="166"/>
      <c r="EH105" s="174"/>
      <c r="EI105" s="175"/>
      <c r="EJ105" s="172"/>
      <c r="EK105" s="176"/>
      <c r="EL105" s="177"/>
      <c r="EM105" s="158"/>
      <c r="EN105" s="160">
        <f t="shared" si="854"/>
        <v>0</v>
      </c>
      <c r="EO105" s="168">
        <f t="shared" si="855"/>
        <v>0</v>
      </c>
      <c r="EP105" s="168">
        <f t="shared" si="856"/>
        <v>0</v>
      </c>
      <c r="EQ105" s="168">
        <f t="shared" si="857"/>
        <v>0</v>
      </c>
      <c r="ER105" s="168">
        <f t="shared" si="826"/>
        <v>0</v>
      </c>
      <c r="ES105" s="168">
        <v>1</v>
      </c>
      <c r="ET105" s="168">
        <f t="shared" si="811"/>
        <v>0</v>
      </c>
      <c r="EU105" s="161">
        <f t="shared" si="828"/>
        <v>0</v>
      </c>
      <c r="EV105" s="162">
        <f t="shared" si="829"/>
        <v>0</v>
      </c>
      <c r="EW105" s="151"/>
      <c r="EX105" s="151"/>
      <c r="EY105" s="272"/>
      <c r="EZ105" s="276"/>
      <c r="FA105" s="278"/>
      <c r="FB105" s="274"/>
      <c r="FC105" s="275"/>
      <c r="FD105" s="280"/>
      <c r="FE105" s="263"/>
      <c r="FF105" s="269"/>
      <c r="FG105" s="168"/>
      <c r="FH105" s="168"/>
      <c r="FI105" s="168"/>
      <c r="FJ105" s="168"/>
      <c r="FK105" s="168"/>
      <c r="FL105" s="168"/>
      <c r="FM105" s="161"/>
      <c r="FN105" s="162"/>
      <c r="FO105" s="151"/>
      <c r="FP105" s="151"/>
      <c r="FQ105" s="346"/>
      <c r="FR105" s="281"/>
      <c r="FS105" s="278"/>
      <c r="FT105" s="286"/>
      <c r="FU105" s="287"/>
      <c r="FV105" s="288"/>
      <c r="FW105" s="288"/>
      <c r="FX105" s="269"/>
      <c r="FY105" s="168"/>
      <c r="FZ105" s="168"/>
      <c r="GA105" s="168"/>
      <c r="GB105" s="168"/>
      <c r="GC105" s="168"/>
      <c r="GD105" s="168"/>
      <c r="GE105" s="161"/>
      <c r="GF105" s="162"/>
      <c r="GG105" s="151"/>
      <c r="GH105" s="151"/>
      <c r="GI105" s="292"/>
      <c r="GJ105" s="300"/>
      <c r="GK105" s="295"/>
      <c r="GL105" s="296"/>
      <c r="GM105" s="297"/>
      <c r="GN105" s="298"/>
      <c r="GO105" s="298"/>
      <c r="GP105" s="269"/>
      <c r="GQ105" s="168"/>
      <c r="GR105" s="168"/>
      <c r="GS105" s="168"/>
      <c r="GT105" s="168"/>
      <c r="GU105" s="168"/>
      <c r="GV105" s="168"/>
      <c r="GW105" s="161"/>
      <c r="GX105" s="162"/>
    </row>
    <row r="106" spans="1:206" ht="16" hidden="1">
      <c r="A106" s="151"/>
      <c r="B106" s="505"/>
      <c r="C106" s="505"/>
      <c r="D106" s="505"/>
      <c r="E106" s="505"/>
      <c r="F106" s="505"/>
      <c r="G106" s="505"/>
      <c r="H106" s="505"/>
      <c r="I106" s="151"/>
      <c r="J106" s="151"/>
      <c r="K106" s="505"/>
      <c r="L106" s="505"/>
      <c r="M106" s="505"/>
      <c r="N106" s="505"/>
      <c r="O106" s="505"/>
      <c r="P106" s="505"/>
      <c r="Q106" s="505"/>
      <c r="R106" s="582"/>
      <c r="S106" s="582"/>
      <c r="T106" s="582"/>
      <c r="U106" s="582"/>
      <c r="V106" s="582"/>
      <c r="W106" s="582"/>
      <c r="X106" s="582"/>
      <c r="Y106" s="583"/>
      <c r="Z106" s="584"/>
      <c r="AA106" s="159"/>
      <c r="AB106" s="159"/>
      <c r="AC106" s="505"/>
      <c r="AD106" s="505"/>
      <c r="AE106" s="505"/>
      <c r="AF106" s="505"/>
      <c r="AG106" s="505"/>
      <c r="AH106" s="505"/>
      <c r="AI106" s="505"/>
      <c r="AJ106" s="160">
        <f t="shared" si="687"/>
        <v>0</v>
      </c>
      <c r="AK106" s="160">
        <f t="shared" si="688"/>
        <v>0</v>
      </c>
      <c r="AL106" s="160">
        <f t="shared" si="689"/>
        <v>0</v>
      </c>
      <c r="AM106" s="160">
        <f t="shared" si="690"/>
        <v>0</v>
      </c>
      <c r="AN106" s="160">
        <f t="shared" si="691"/>
        <v>0</v>
      </c>
      <c r="AO106" s="160">
        <f t="shared" si="692"/>
        <v>0</v>
      </c>
      <c r="AP106" s="160">
        <f t="shared" si="693"/>
        <v>0</v>
      </c>
      <c r="AQ106" s="161">
        <f t="shared" si="354"/>
        <v>0</v>
      </c>
      <c r="AR106" s="162">
        <f t="shared" si="858"/>
        <v>0</v>
      </c>
      <c r="AS106" s="151"/>
      <c r="AT106" s="151"/>
      <c r="AU106" s="505"/>
      <c r="AV106" s="505"/>
      <c r="AW106" s="505"/>
      <c r="AX106" s="505"/>
      <c r="AY106" s="505"/>
      <c r="AZ106" s="505"/>
      <c r="BA106" s="505"/>
      <c r="BB106" s="160">
        <f t="shared" si="830"/>
        <v>0</v>
      </c>
      <c r="BC106" s="168">
        <f t="shared" si="831"/>
        <v>0</v>
      </c>
      <c r="BD106" s="168">
        <f t="shared" si="832"/>
        <v>0</v>
      </c>
      <c r="BE106" s="168">
        <f t="shared" si="833"/>
        <v>0</v>
      </c>
      <c r="BF106" s="168">
        <f t="shared" si="834"/>
        <v>0</v>
      </c>
      <c r="BG106" s="168">
        <v>1</v>
      </c>
      <c r="BH106" s="168">
        <f t="shared" si="835"/>
        <v>0</v>
      </c>
      <c r="BI106" s="161">
        <f t="shared" si="356"/>
        <v>0</v>
      </c>
      <c r="BJ106" s="162">
        <f t="shared" si="859"/>
        <v>0</v>
      </c>
      <c r="BK106" s="151"/>
      <c r="BL106" s="151"/>
      <c r="BM106" s="505"/>
      <c r="BN106" s="505"/>
      <c r="BO106" s="505"/>
      <c r="BP106" s="505"/>
      <c r="BQ106" s="505"/>
      <c r="BR106" s="505"/>
      <c r="BS106" s="505"/>
      <c r="BT106" s="160">
        <f t="shared" si="836"/>
        <v>0</v>
      </c>
      <c r="BU106" s="168">
        <f t="shared" si="837"/>
        <v>0</v>
      </c>
      <c r="BV106" s="168">
        <f t="shared" si="838"/>
        <v>0</v>
      </c>
      <c r="BW106" s="168">
        <f t="shared" si="839"/>
        <v>0</v>
      </c>
      <c r="BX106" s="168">
        <f t="shared" si="840"/>
        <v>0</v>
      </c>
      <c r="BY106" s="168">
        <v>1</v>
      </c>
      <c r="BZ106" s="168">
        <f t="shared" si="841"/>
        <v>0</v>
      </c>
      <c r="CA106" s="161">
        <f t="shared" si="358"/>
        <v>0</v>
      </c>
      <c r="CB106" s="162">
        <f t="shared" si="860"/>
        <v>0</v>
      </c>
      <c r="CC106" s="151"/>
      <c r="CD106" s="151"/>
      <c r="CE106" s="272"/>
      <c r="CF106" s="276"/>
      <c r="CG106" s="278"/>
      <c r="CH106" s="274"/>
      <c r="CI106" s="275"/>
      <c r="CJ106" s="263"/>
      <c r="CK106" s="158"/>
      <c r="CL106" s="160">
        <f t="shared" si="842"/>
        <v>0</v>
      </c>
      <c r="CM106" s="168">
        <f t="shared" si="843"/>
        <v>0</v>
      </c>
      <c r="CN106" s="168">
        <f t="shared" si="844"/>
        <v>0</v>
      </c>
      <c r="CO106" s="168">
        <f t="shared" si="845"/>
        <v>0</v>
      </c>
      <c r="CP106" s="168">
        <f t="shared" si="814"/>
        <v>0</v>
      </c>
      <c r="CQ106" s="168">
        <v>1</v>
      </c>
      <c r="CR106" s="168">
        <f t="shared" si="796"/>
        <v>0</v>
      </c>
      <c r="CS106" s="161">
        <f t="shared" si="816"/>
        <v>0</v>
      </c>
      <c r="CT106" s="162">
        <f t="shared" si="817"/>
        <v>0</v>
      </c>
      <c r="CU106" s="151"/>
      <c r="CV106" s="151"/>
      <c r="CW106" s="166"/>
      <c r="CX106" s="174"/>
      <c r="CY106" s="178"/>
      <c r="CZ106" s="172"/>
      <c r="DA106" s="176"/>
      <c r="DB106" s="177"/>
      <c r="DC106" s="158"/>
      <c r="DD106" s="160">
        <f t="shared" si="846"/>
        <v>0</v>
      </c>
      <c r="DE106" s="168">
        <f t="shared" si="847"/>
        <v>0</v>
      </c>
      <c r="DF106" s="168">
        <f t="shared" si="848"/>
        <v>0</v>
      </c>
      <c r="DG106" s="168">
        <f t="shared" si="849"/>
        <v>0</v>
      </c>
      <c r="DH106" s="168">
        <f t="shared" si="818"/>
        <v>0</v>
      </c>
      <c r="DI106" s="168">
        <v>1</v>
      </c>
      <c r="DJ106" s="168">
        <f t="shared" si="801"/>
        <v>0</v>
      </c>
      <c r="DK106" s="161">
        <f t="shared" si="820"/>
        <v>0</v>
      </c>
      <c r="DL106" s="162">
        <f t="shared" si="821"/>
        <v>0</v>
      </c>
      <c r="DM106" s="151"/>
      <c r="DN106" s="151"/>
      <c r="DO106" s="272"/>
      <c r="DP106" s="276"/>
      <c r="DQ106" s="278"/>
      <c r="DR106" s="274"/>
      <c r="DS106" s="275"/>
      <c r="DT106" s="263"/>
      <c r="DU106" s="158"/>
      <c r="DV106" s="160">
        <f t="shared" si="850"/>
        <v>0</v>
      </c>
      <c r="DW106" s="168">
        <f t="shared" si="851"/>
        <v>0</v>
      </c>
      <c r="DX106" s="168">
        <f t="shared" si="852"/>
        <v>0</v>
      </c>
      <c r="DY106" s="168">
        <f t="shared" si="853"/>
        <v>0</v>
      </c>
      <c r="DZ106" s="168">
        <f t="shared" si="822"/>
        <v>0</v>
      </c>
      <c r="EA106" s="168">
        <v>1</v>
      </c>
      <c r="EB106" s="168">
        <f t="shared" si="806"/>
        <v>0</v>
      </c>
      <c r="EC106" s="161">
        <f t="shared" si="824"/>
        <v>0</v>
      </c>
      <c r="ED106" s="162">
        <f t="shared" si="825"/>
        <v>0</v>
      </c>
      <c r="EE106" s="151"/>
      <c r="EF106" s="151"/>
      <c r="EG106" s="166"/>
      <c r="EH106" s="174"/>
      <c r="EI106" s="175"/>
      <c r="EJ106" s="172"/>
      <c r="EK106" s="176"/>
      <c r="EL106" s="177"/>
      <c r="EM106" s="158"/>
      <c r="EN106" s="160">
        <f t="shared" si="854"/>
        <v>0</v>
      </c>
      <c r="EO106" s="168">
        <f t="shared" si="855"/>
        <v>0</v>
      </c>
      <c r="EP106" s="168">
        <f t="shared" si="856"/>
        <v>0</v>
      </c>
      <c r="EQ106" s="168">
        <f t="shared" si="857"/>
        <v>0</v>
      </c>
      <c r="ER106" s="168">
        <f t="shared" si="826"/>
        <v>0</v>
      </c>
      <c r="ES106" s="168">
        <v>1</v>
      </c>
      <c r="ET106" s="168">
        <f t="shared" si="811"/>
        <v>0</v>
      </c>
      <c r="EU106" s="161">
        <f t="shared" si="828"/>
        <v>0</v>
      </c>
      <c r="EV106" s="162">
        <f t="shared" si="829"/>
        <v>0</v>
      </c>
      <c r="EW106" s="151"/>
      <c r="EX106" s="151"/>
      <c r="EY106" s="272"/>
      <c r="EZ106" s="276"/>
      <c r="FA106" s="278"/>
      <c r="FB106" s="274"/>
      <c r="FC106" s="275"/>
      <c r="FD106" s="280"/>
      <c r="FE106" s="263"/>
      <c r="FF106" s="269"/>
      <c r="FG106" s="168"/>
      <c r="FH106" s="168"/>
      <c r="FI106" s="168"/>
      <c r="FJ106" s="168"/>
      <c r="FK106" s="168"/>
      <c r="FL106" s="168"/>
      <c r="FM106" s="161"/>
      <c r="FN106" s="162"/>
      <c r="FO106" s="151"/>
      <c r="FP106" s="151"/>
      <c r="FQ106" s="346"/>
      <c r="FR106" s="281"/>
      <c r="FS106" s="278"/>
      <c r="FT106" s="286"/>
      <c r="FU106" s="287"/>
      <c r="FV106" s="288"/>
      <c r="FW106" s="288"/>
      <c r="FX106" s="269"/>
      <c r="FY106" s="168"/>
      <c r="FZ106" s="168"/>
      <c r="GA106" s="168"/>
      <c r="GB106" s="168"/>
      <c r="GC106" s="168"/>
      <c r="GD106" s="168"/>
      <c r="GE106" s="161"/>
      <c r="GF106" s="162"/>
      <c r="GG106" s="151"/>
      <c r="GH106" s="151"/>
      <c r="GI106" s="292"/>
      <c r="GJ106" s="300"/>
      <c r="GK106" s="295"/>
      <c r="GL106" s="296"/>
      <c r="GM106" s="297"/>
      <c r="GN106" s="298"/>
      <c r="GO106" s="298"/>
      <c r="GP106" s="269"/>
      <c r="GQ106" s="168"/>
      <c r="GR106" s="168"/>
      <c r="GS106" s="168"/>
      <c r="GT106" s="168"/>
      <c r="GU106" s="168"/>
      <c r="GV106" s="168"/>
      <c r="GW106" s="161"/>
      <c r="GX106" s="162"/>
    </row>
    <row r="107" spans="1:206" ht="16" hidden="1">
      <c r="A107" s="151"/>
      <c r="B107" s="505"/>
      <c r="C107" s="505"/>
      <c r="D107" s="505"/>
      <c r="E107" s="505"/>
      <c r="F107" s="505"/>
      <c r="G107" s="505"/>
      <c r="H107" s="505"/>
      <c r="I107" s="151"/>
      <c r="J107" s="151"/>
      <c r="K107" s="505"/>
      <c r="L107" s="505"/>
      <c r="M107" s="505"/>
      <c r="N107" s="505"/>
      <c r="O107" s="505"/>
      <c r="P107" s="505"/>
      <c r="Q107" s="505"/>
      <c r="R107" s="582"/>
      <c r="S107" s="582"/>
      <c r="T107" s="582"/>
      <c r="U107" s="582"/>
      <c r="V107" s="582"/>
      <c r="W107" s="582"/>
      <c r="X107" s="582"/>
      <c r="Y107" s="583"/>
      <c r="Z107" s="584"/>
      <c r="AA107" s="159"/>
      <c r="AB107" s="159"/>
      <c r="AC107" s="505"/>
      <c r="AD107" s="505"/>
      <c r="AE107" s="505"/>
      <c r="AF107" s="505"/>
      <c r="AG107" s="505"/>
      <c r="AH107" s="505"/>
      <c r="AI107" s="505"/>
      <c r="AJ107" s="160">
        <f t="shared" si="687"/>
        <v>0</v>
      </c>
      <c r="AK107" s="160">
        <f t="shared" si="688"/>
        <v>0</v>
      </c>
      <c r="AL107" s="160">
        <f t="shared" si="689"/>
        <v>0</v>
      </c>
      <c r="AM107" s="160">
        <f t="shared" si="690"/>
        <v>0</v>
      </c>
      <c r="AN107" s="160">
        <f t="shared" si="691"/>
        <v>0</v>
      </c>
      <c r="AO107" s="160">
        <f t="shared" si="692"/>
        <v>0</v>
      </c>
      <c r="AP107" s="160">
        <f t="shared" si="693"/>
        <v>0</v>
      </c>
      <c r="AQ107" s="161">
        <f t="shared" si="354"/>
        <v>0</v>
      </c>
      <c r="AR107" s="162">
        <f t="shared" si="858"/>
        <v>0</v>
      </c>
      <c r="AS107" s="151"/>
      <c r="AT107" s="151"/>
      <c r="AU107" s="505"/>
      <c r="AV107" s="505"/>
      <c r="AW107" s="505"/>
      <c r="AX107" s="505"/>
      <c r="AY107" s="505"/>
      <c r="AZ107" s="505"/>
      <c r="BA107" s="505"/>
      <c r="BB107" s="160">
        <f t="shared" si="830"/>
        <v>0</v>
      </c>
      <c r="BC107" s="168">
        <f t="shared" si="831"/>
        <v>0</v>
      </c>
      <c r="BD107" s="168">
        <f t="shared" si="832"/>
        <v>0</v>
      </c>
      <c r="BE107" s="168">
        <f t="shared" si="833"/>
        <v>0</v>
      </c>
      <c r="BF107" s="168">
        <f t="shared" si="834"/>
        <v>0</v>
      </c>
      <c r="BG107" s="168">
        <v>1</v>
      </c>
      <c r="BH107" s="168">
        <f t="shared" si="835"/>
        <v>0</v>
      </c>
      <c r="BI107" s="161">
        <f t="shared" si="356"/>
        <v>0</v>
      </c>
      <c r="BJ107" s="162">
        <f t="shared" si="859"/>
        <v>0</v>
      </c>
      <c r="BK107" s="151"/>
      <c r="BL107" s="151"/>
      <c r="BM107" s="505"/>
      <c r="BN107" s="505"/>
      <c r="BO107" s="505"/>
      <c r="BP107" s="505"/>
      <c r="BQ107" s="505"/>
      <c r="BR107" s="505"/>
      <c r="BS107" s="505"/>
      <c r="BT107" s="160">
        <f t="shared" si="836"/>
        <v>0</v>
      </c>
      <c r="BU107" s="168">
        <f t="shared" si="837"/>
        <v>0</v>
      </c>
      <c r="BV107" s="168">
        <f t="shared" si="838"/>
        <v>0</v>
      </c>
      <c r="BW107" s="168">
        <f t="shared" si="839"/>
        <v>0</v>
      </c>
      <c r="BX107" s="168">
        <f t="shared" si="840"/>
        <v>0</v>
      </c>
      <c r="BY107" s="168">
        <v>1</v>
      </c>
      <c r="BZ107" s="168">
        <f t="shared" si="841"/>
        <v>0</v>
      </c>
      <c r="CA107" s="161">
        <f t="shared" si="358"/>
        <v>0</v>
      </c>
      <c r="CB107" s="162">
        <f t="shared" si="860"/>
        <v>0</v>
      </c>
      <c r="CC107" s="151"/>
      <c r="CD107" s="151"/>
      <c r="CE107" s="272"/>
      <c r="CF107" s="276"/>
      <c r="CG107" s="278"/>
      <c r="CH107" s="274"/>
      <c r="CI107" s="275"/>
      <c r="CJ107" s="263"/>
      <c r="CK107" s="158"/>
      <c r="CL107" s="160">
        <f t="shared" si="842"/>
        <v>0</v>
      </c>
      <c r="CM107" s="168">
        <f t="shared" si="843"/>
        <v>0</v>
      </c>
      <c r="CN107" s="168">
        <f t="shared" si="844"/>
        <v>0</v>
      </c>
      <c r="CO107" s="168">
        <f t="shared" si="845"/>
        <v>0</v>
      </c>
      <c r="CP107" s="168">
        <f t="shared" si="814"/>
        <v>0</v>
      </c>
      <c r="CQ107" s="168">
        <v>1</v>
      </c>
      <c r="CR107" s="168">
        <f t="shared" si="796"/>
        <v>0</v>
      </c>
      <c r="CS107" s="161">
        <f t="shared" si="816"/>
        <v>0</v>
      </c>
      <c r="CT107" s="162">
        <f t="shared" si="817"/>
        <v>0</v>
      </c>
      <c r="CU107" s="151"/>
      <c r="CV107" s="151"/>
      <c r="CW107" s="166"/>
      <c r="CX107" s="174"/>
      <c r="CY107" s="178"/>
      <c r="CZ107" s="172"/>
      <c r="DA107" s="176"/>
      <c r="DB107" s="177"/>
      <c r="DC107" s="158"/>
      <c r="DD107" s="160">
        <f t="shared" si="846"/>
        <v>0</v>
      </c>
      <c r="DE107" s="168">
        <f t="shared" si="847"/>
        <v>0</v>
      </c>
      <c r="DF107" s="168">
        <f t="shared" si="848"/>
        <v>0</v>
      </c>
      <c r="DG107" s="168">
        <f t="shared" si="849"/>
        <v>0</v>
      </c>
      <c r="DH107" s="168">
        <f t="shared" si="818"/>
        <v>0</v>
      </c>
      <c r="DI107" s="168">
        <v>1</v>
      </c>
      <c r="DJ107" s="168">
        <f t="shared" si="801"/>
        <v>0</v>
      </c>
      <c r="DK107" s="161">
        <f t="shared" si="820"/>
        <v>0</v>
      </c>
      <c r="DL107" s="162">
        <f t="shared" si="821"/>
        <v>0</v>
      </c>
      <c r="DM107" s="151"/>
      <c r="DN107" s="151"/>
      <c r="DO107" s="272"/>
      <c r="DP107" s="276"/>
      <c r="DQ107" s="278"/>
      <c r="DR107" s="274"/>
      <c r="DS107" s="275"/>
      <c r="DT107" s="263"/>
      <c r="DU107" s="158"/>
      <c r="DV107" s="160">
        <f t="shared" si="850"/>
        <v>0</v>
      </c>
      <c r="DW107" s="168">
        <f t="shared" si="851"/>
        <v>0</v>
      </c>
      <c r="DX107" s="168">
        <f t="shared" si="852"/>
        <v>0</v>
      </c>
      <c r="DY107" s="168">
        <f t="shared" si="853"/>
        <v>0</v>
      </c>
      <c r="DZ107" s="168">
        <f t="shared" si="822"/>
        <v>0</v>
      </c>
      <c r="EA107" s="168">
        <v>1</v>
      </c>
      <c r="EB107" s="168">
        <f t="shared" si="806"/>
        <v>0</v>
      </c>
      <c r="EC107" s="161">
        <f t="shared" si="824"/>
        <v>0</v>
      </c>
      <c r="ED107" s="162">
        <f t="shared" si="825"/>
        <v>0</v>
      </c>
      <c r="EE107" s="151"/>
      <c r="EF107" s="151"/>
      <c r="EG107" s="166"/>
      <c r="EH107" s="174"/>
      <c r="EI107" s="175"/>
      <c r="EJ107" s="172"/>
      <c r="EK107" s="176"/>
      <c r="EL107" s="177"/>
      <c r="EM107" s="158"/>
      <c r="EN107" s="160">
        <f t="shared" si="854"/>
        <v>0</v>
      </c>
      <c r="EO107" s="168">
        <f t="shared" si="855"/>
        <v>0</v>
      </c>
      <c r="EP107" s="168">
        <f t="shared" si="856"/>
        <v>0</v>
      </c>
      <c r="EQ107" s="168">
        <f t="shared" si="857"/>
        <v>0</v>
      </c>
      <c r="ER107" s="168">
        <f t="shared" si="826"/>
        <v>0</v>
      </c>
      <c r="ES107" s="168">
        <v>1</v>
      </c>
      <c r="ET107" s="168">
        <f t="shared" si="811"/>
        <v>0</v>
      </c>
      <c r="EU107" s="161">
        <f t="shared" si="828"/>
        <v>0</v>
      </c>
      <c r="EV107" s="162">
        <f t="shared" si="829"/>
        <v>0</v>
      </c>
      <c r="EW107" s="151"/>
      <c r="EX107" s="151"/>
      <c r="EY107" s="272"/>
      <c r="EZ107" s="276"/>
      <c r="FA107" s="278"/>
      <c r="FB107" s="274"/>
      <c r="FC107" s="275"/>
      <c r="FD107" s="280"/>
      <c r="FE107" s="263"/>
      <c r="FF107" s="269"/>
      <c r="FG107" s="168"/>
      <c r="FH107" s="168"/>
      <c r="FI107" s="168"/>
      <c r="FJ107" s="168"/>
      <c r="FK107" s="168"/>
      <c r="FL107" s="168"/>
      <c r="FM107" s="161"/>
      <c r="FN107" s="162"/>
      <c r="FO107" s="151"/>
      <c r="FP107" s="151"/>
      <c r="FQ107" s="346"/>
      <c r="FR107" s="281"/>
      <c r="FS107" s="278"/>
      <c r="FT107" s="286"/>
      <c r="FU107" s="287"/>
      <c r="FV107" s="288"/>
      <c r="FW107" s="288"/>
      <c r="FX107" s="269"/>
      <c r="FY107" s="168"/>
      <c r="FZ107" s="168"/>
      <c r="GA107" s="168"/>
      <c r="GB107" s="168"/>
      <c r="GC107" s="168"/>
      <c r="GD107" s="168"/>
      <c r="GE107" s="161"/>
      <c r="GF107" s="162"/>
      <c r="GG107" s="151"/>
      <c r="GH107" s="151"/>
      <c r="GI107" s="292"/>
      <c r="GJ107" s="300"/>
      <c r="GK107" s="295"/>
      <c r="GL107" s="296"/>
      <c r="GM107" s="297"/>
      <c r="GN107" s="298"/>
      <c r="GO107" s="298"/>
      <c r="GP107" s="269"/>
      <c r="GQ107" s="168"/>
      <c r="GR107" s="168"/>
      <c r="GS107" s="168"/>
      <c r="GT107" s="168"/>
      <c r="GU107" s="168"/>
      <c r="GV107" s="168"/>
      <c r="GW107" s="161"/>
      <c r="GX107" s="162"/>
    </row>
    <row r="108" spans="1:206" ht="16" hidden="1">
      <c r="A108" s="151"/>
      <c r="B108" s="505"/>
      <c r="C108" s="505"/>
      <c r="D108" s="505"/>
      <c r="E108" s="505"/>
      <c r="F108" s="505"/>
      <c r="G108" s="505"/>
      <c r="H108" s="505"/>
      <c r="I108" s="151"/>
      <c r="J108" s="151"/>
      <c r="K108" s="505"/>
      <c r="L108" s="505"/>
      <c r="M108" s="505"/>
      <c r="N108" s="505"/>
      <c r="O108" s="505"/>
      <c r="P108" s="505"/>
      <c r="Q108" s="505"/>
      <c r="R108" s="582"/>
      <c r="S108" s="582"/>
      <c r="T108" s="582"/>
      <c r="U108" s="582"/>
      <c r="V108" s="582"/>
      <c r="W108" s="582"/>
      <c r="X108" s="582"/>
      <c r="Y108" s="583"/>
      <c r="Z108" s="584"/>
      <c r="AA108" s="159"/>
      <c r="AB108" s="159"/>
      <c r="AC108" s="505"/>
      <c r="AD108" s="505"/>
      <c r="AE108" s="505"/>
      <c r="AF108" s="505"/>
      <c r="AG108" s="505"/>
      <c r="AH108" s="505"/>
      <c r="AI108" s="505"/>
      <c r="AJ108" s="160">
        <f t="shared" si="687"/>
        <v>0</v>
      </c>
      <c r="AK108" s="160">
        <f t="shared" si="688"/>
        <v>0</v>
      </c>
      <c r="AL108" s="160">
        <f t="shared" si="689"/>
        <v>0</v>
      </c>
      <c r="AM108" s="160">
        <f t="shared" si="690"/>
        <v>0</v>
      </c>
      <c r="AN108" s="160">
        <f t="shared" si="691"/>
        <v>0</v>
      </c>
      <c r="AO108" s="160">
        <f t="shared" si="692"/>
        <v>0</v>
      </c>
      <c r="AP108" s="160">
        <f t="shared" si="693"/>
        <v>0</v>
      </c>
      <c r="AQ108" s="161">
        <f t="shared" si="354"/>
        <v>0</v>
      </c>
      <c r="AR108" s="162">
        <f t="shared" si="858"/>
        <v>0</v>
      </c>
      <c r="AS108" s="151"/>
      <c r="AT108" s="151"/>
      <c r="AU108" s="505"/>
      <c r="AV108" s="505"/>
      <c r="AW108" s="505"/>
      <c r="AX108" s="505"/>
      <c r="AY108" s="505"/>
      <c r="AZ108" s="505"/>
      <c r="BA108" s="505"/>
      <c r="BB108" s="160">
        <f t="shared" si="830"/>
        <v>0</v>
      </c>
      <c r="BC108" s="168">
        <f t="shared" si="831"/>
        <v>0</v>
      </c>
      <c r="BD108" s="168">
        <f t="shared" si="832"/>
        <v>0</v>
      </c>
      <c r="BE108" s="168">
        <f t="shared" si="833"/>
        <v>0</v>
      </c>
      <c r="BF108" s="168">
        <f t="shared" si="834"/>
        <v>0</v>
      </c>
      <c r="BG108" s="168">
        <v>1</v>
      </c>
      <c r="BH108" s="168">
        <f t="shared" si="835"/>
        <v>0</v>
      </c>
      <c r="BI108" s="161">
        <f t="shared" si="356"/>
        <v>0</v>
      </c>
      <c r="BJ108" s="162">
        <f t="shared" si="859"/>
        <v>0</v>
      </c>
      <c r="BK108" s="151"/>
      <c r="BL108" s="151"/>
      <c r="BM108" s="505"/>
      <c r="BN108" s="505"/>
      <c r="BO108" s="505"/>
      <c r="BP108" s="505"/>
      <c r="BQ108" s="505"/>
      <c r="BR108" s="505"/>
      <c r="BS108" s="505"/>
      <c r="BT108" s="160">
        <f t="shared" si="836"/>
        <v>0</v>
      </c>
      <c r="BU108" s="168">
        <f t="shared" si="837"/>
        <v>0</v>
      </c>
      <c r="BV108" s="168">
        <f t="shared" si="838"/>
        <v>0</v>
      </c>
      <c r="BW108" s="168">
        <f t="shared" si="839"/>
        <v>0</v>
      </c>
      <c r="BX108" s="168">
        <f t="shared" si="840"/>
        <v>0</v>
      </c>
      <c r="BY108" s="168">
        <v>1</v>
      </c>
      <c r="BZ108" s="168">
        <f t="shared" si="841"/>
        <v>0</v>
      </c>
      <c r="CA108" s="161">
        <f t="shared" si="358"/>
        <v>0</v>
      </c>
      <c r="CB108" s="162">
        <f t="shared" si="860"/>
        <v>0</v>
      </c>
      <c r="CC108" s="151"/>
      <c r="CD108" s="151"/>
      <c r="CE108" s="272"/>
      <c r="CF108" s="276"/>
      <c r="CG108" s="278"/>
      <c r="CH108" s="274"/>
      <c r="CI108" s="275"/>
      <c r="CJ108" s="263"/>
      <c r="CK108" s="158"/>
      <c r="CL108" s="160">
        <f t="shared" si="842"/>
        <v>0</v>
      </c>
      <c r="CM108" s="168">
        <f t="shared" si="843"/>
        <v>0</v>
      </c>
      <c r="CN108" s="168">
        <f t="shared" si="844"/>
        <v>0</v>
      </c>
      <c r="CO108" s="168">
        <f t="shared" si="845"/>
        <v>0</v>
      </c>
      <c r="CP108" s="168">
        <f t="shared" si="814"/>
        <v>0</v>
      </c>
      <c r="CQ108" s="168">
        <v>1</v>
      </c>
      <c r="CR108" s="168">
        <f t="shared" si="796"/>
        <v>0</v>
      </c>
      <c r="CS108" s="161">
        <f t="shared" si="816"/>
        <v>0</v>
      </c>
      <c r="CT108" s="162">
        <f t="shared" si="817"/>
        <v>0</v>
      </c>
      <c r="CU108" s="151"/>
      <c r="CV108" s="151"/>
      <c r="CW108" s="166"/>
      <c r="CX108" s="174"/>
      <c r="CY108" s="178"/>
      <c r="CZ108" s="172"/>
      <c r="DA108" s="176"/>
      <c r="DB108" s="177"/>
      <c r="DC108" s="158"/>
      <c r="DD108" s="160">
        <f t="shared" si="846"/>
        <v>0</v>
      </c>
      <c r="DE108" s="168">
        <f t="shared" si="847"/>
        <v>0</v>
      </c>
      <c r="DF108" s="168">
        <f t="shared" si="848"/>
        <v>0</v>
      </c>
      <c r="DG108" s="168">
        <f t="shared" si="849"/>
        <v>0</v>
      </c>
      <c r="DH108" s="168">
        <f t="shared" si="818"/>
        <v>0</v>
      </c>
      <c r="DI108" s="168">
        <v>1</v>
      </c>
      <c r="DJ108" s="168">
        <f t="shared" si="801"/>
        <v>0</v>
      </c>
      <c r="DK108" s="161">
        <f t="shared" si="820"/>
        <v>0</v>
      </c>
      <c r="DL108" s="162">
        <f t="shared" si="821"/>
        <v>0</v>
      </c>
      <c r="DM108" s="151"/>
      <c r="DN108" s="151"/>
      <c r="DO108" s="272"/>
      <c r="DP108" s="276"/>
      <c r="DQ108" s="278"/>
      <c r="DR108" s="274"/>
      <c r="DS108" s="275"/>
      <c r="DT108" s="263"/>
      <c r="DU108" s="158"/>
      <c r="DV108" s="160">
        <f t="shared" si="850"/>
        <v>0</v>
      </c>
      <c r="DW108" s="168">
        <f t="shared" si="851"/>
        <v>0</v>
      </c>
      <c r="DX108" s="168">
        <f t="shared" si="852"/>
        <v>0</v>
      </c>
      <c r="DY108" s="168">
        <f t="shared" si="853"/>
        <v>0</v>
      </c>
      <c r="DZ108" s="168">
        <f t="shared" si="822"/>
        <v>0</v>
      </c>
      <c r="EA108" s="168">
        <v>1</v>
      </c>
      <c r="EB108" s="168">
        <f t="shared" si="806"/>
        <v>0</v>
      </c>
      <c r="EC108" s="161">
        <f t="shared" si="824"/>
        <v>0</v>
      </c>
      <c r="ED108" s="162">
        <f t="shared" si="825"/>
        <v>0</v>
      </c>
      <c r="EE108" s="151"/>
      <c r="EF108" s="151"/>
      <c r="EG108" s="166"/>
      <c r="EH108" s="174"/>
      <c r="EI108" s="175"/>
      <c r="EJ108" s="172"/>
      <c r="EK108" s="176"/>
      <c r="EL108" s="177"/>
      <c r="EM108" s="158"/>
      <c r="EN108" s="160">
        <f t="shared" si="854"/>
        <v>0</v>
      </c>
      <c r="EO108" s="168">
        <f t="shared" si="855"/>
        <v>0</v>
      </c>
      <c r="EP108" s="168">
        <f t="shared" si="856"/>
        <v>0</v>
      </c>
      <c r="EQ108" s="168">
        <f t="shared" si="857"/>
        <v>0</v>
      </c>
      <c r="ER108" s="168">
        <f t="shared" si="826"/>
        <v>0</v>
      </c>
      <c r="ES108" s="168">
        <v>1</v>
      </c>
      <c r="ET108" s="168">
        <f t="shared" si="811"/>
        <v>0</v>
      </c>
      <c r="EU108" s="161">
        <f t="shared" si="828"/>
        <v>0</v>
      </c>
      <c r="EV108" s="162">
        <f t="shared" si="829"/>
        <v>0</v>
      </c>
      <c r="EW108" s="151"/>
      <c r="EX108" s="151"/>
      <c r="EY108" s="272"/>
      <c r="EZ108" s="276"/>
      <c r="FA108" s="278"/>
      <c r="FB108" s="274"/>
      <c r="FC108" s="275"/>
      <c r="FD108" s="280"/>
      <c r="FE108" s="263"/>
      <c r="FF108" s="269"/>
      <c r="FG108" s="168"/>
      <c r="FH108" s="168"/>
      <c r="FI108" s="168"/>
      <c r="FJ108" s="168"/>
      <c r="FK108" s="168"/>
      <c r="FL108" s="168"/>
      <c r="FM108" s="161"/>
      <c r="FN108" s="162"/>
      <c r="FO108" s="151"/>
      <c r="FP108" s="151"/>
      <c r="FQ108" s="346"/>
      <c r="FR108" s="281"/>
      <c r="FS108" s="278"/>
      <c r="FT108" s="286"/>
      <c r="FU108" s="287"/>
      <c r="FV108" s="288"/>
      <c r="FW108" s="288"/>
      <c r="FX108" s="269"/>
      <c r="FY108" s="168"/>
      <c r="FZ108" s="168"/>
      <c r="GA108" s="168"/>
      <c r="GB108" s="168"/>
      <c r="GC108" s="168"/>
      <c r="GD108" s="168"/>
      <c r="GE108" s="161"/>
      <c r="GF108" s="162"/>
      <c r="GG108" s="151"/>
      <c r="GH108" s="151"/>
      <c r="GI108" s="292"/>
      <c r="GJ108" s="300"/>
      <c r="GK108" s="295"/>
      <c r="GL108" s="296"/>
      <c r="GM108" s="297"/>
      <c r="GN108" s="298"/>
      <c r="GO108" s="298"/>
      <c r="GP108" s="269"/>
      <c r="GQ108" s="168"/>
      <c r="GR108" s="168"/>
      <c r="GS108" s="168"/>
      <c r="GT108" s="168"/>
      <c r="GU108" s="168"/>
      <c r="GV108" s="168"/>
      <c r="GW108" s="161"/>
      <c r="GX108" s="162"/>
    </row>
    <row r="109" spans="1:206" ht="16" hidden="1">
      <c r="A109" s="151"/>
      <c r="B109" s="505"/>
      <c r="C109" s="505"/>
      <c r="D109" s="505"/>
      <c r="E109" s="505"/>
      <c r="F109" s="505"/>
      <c r="G109" s="505"/>
      <c r="H109" s="505"/>
      <c r="I109" s="151"/>
      <c r="J109" s="151"/>
      <c r="K109" s="505"/>
      <c r="L109" s="505"/>
      <c r="M109" s="505"/>
      <c r="N109" s="505"/>
      <c r="O109" s="505"/>
      <c r="P109" s="505"/>
      <c r="Q109" s="505"/>
      <c r="R109" s="582"/>
      <c r="S109" s="582"/>
      <c r="T109" s="582"/>
      <c r="U109" s="582"/>
      <c r="V109" s="582"/>
      <c r="W109" s="582"/>
      <c r="X109" s="582"/>
      <c r="Y109" s="583"/>
      <c r="Z109" s="584"/>
      <c r="AA109" s="159"/>
      <c r="AB109" s="159"/>
      <c r="AC109" s="505"/>
      <c r="AD109" s="505"/>
      <c r="AE109" s="505"/>
      <c r="AF109" s="505"/>
      <c r="AG109" s="505"/>
      <c r="AH109" s="505"/>
      <c r="AI109" s="505"/>
      <c r="AJ109" s="160">
        <f t="shared" si="687"/>
        <v>0</v>
      </c>
      <c r="AK109" s="160">
        <f t="shared" si="688"/>
        <v>0</v>
      </c>
      <c r="AL109" s="160">
        <f t="shared" si="689"/>
        <v>0</v>
      </c>
      <c r="AM109" s="160">
        <f t="shared" si="690"/>
        <v>0</v>
      </c>
      <c r="AN109" s="160">
        <f t="shared" si="691"/>
        <v>0</v>
      </c>
      <c r="AO109" s="160">
        <f t="shared" si="692"/>
        <v>0</v>
      </c>
      <c r="AP109" s="160">
        <f t="shared" si="693"/>
        <v>0</v>
      </c>
      <c r="AQ109" s="161">
        <f t="shared" si="354"/>
        <v>0</v>
      </c>
      <c r="AR109" s="162">
        <f t="shared" si="858"/>
        <v>0</v>
      </c>
      <c r="AS109" s="151"/>
      <c r="AT109" s="151"/>
      <c r="AU109" s="505"/>
      <c r="AV109" s="505"/>
      <c r="AW109" s="505"/>
      <c r="AX109" s="505"/>
      <c r="AY109" s="505"/>
      <c r="AZ109" s="505"/>
      <c r="BA109" s="505"/>
      <c r="BB109" s="160">
        <f t="shared" si="830"/>
        <v>0</v>
      </c>
      <c r="BC109" s="168">
        <f t="shared" si="831"/>
        <v>0</v>
      </c>
      <c r="BD109" s="168">
        <f t="shared" si="832"/>
        <v>0</v>
      </c>
      <c r="BE109" s="168">
        <f t="shared" si="833"/>
        <v>0</v>
      </c>
      <c r="BF109" s="168">
        <f t="shared" si="834"/>
        <v>0</v>
      </c>
      <c r="BG109" s="168">
        <v>1</v>
      </c>
      <c r="BH109" s="168">
        <f t="shared" si="835"/>
        <v>0</v>
      </c>
      <c r="BI109" s="161">
        <f t="shared" si="356"/>
        <v>0</v>
      </c>
      <c r="BJ109" s="162">
        <f t="shared" si="859"/>
        <v>0</v>
      </c>
      <c r="BK109" s="151"/>
      <c r="BL109" s="151"/>
      <c r="BM109" s="505"/>
      <c r="BN109" s="505"/>
      <c r="BO109" s="505"/>
      <c r="BP109" s="505"/>
      <c r="BQ109" s="505"/>
      <c r="BR109" s="505"/>
      <c r="BS109" s="505"/>
      <c r="BT109" s="160">
        <f t="shared" si="836"/>
        <v>0</v>
      </c>
      <c r="BU109" s="168">
        <f t="shared" si="837"/>
        <v>0</v>
      </c>
      <c r="BV109" s="168">
        <f t="shared" si="838"/>
        <v>0</v>
      </c>
      <c r="BW109" s="168">
        <f t="shared" si="839"/>
        <v>0</v>
      </c>
      <c r="BX109" s="168">
        <f t="shared" si="840"/>
        <v>0</v>
      </c>
      <c r="BY109" s="168">
        <v>1</v>
      </c>
      <c r="BZ109" s="168">
        <f t="shared" si="841"/>
        <v>0</v>
      </c>
      <c r="CA109" s="161">
        <f t="shared" si="358"/>
        <v>0</v>
      </c>
      <c r="CB109" s="162">
        <f t="shared" si="860"/>
        <v>0</v>
      </c>
      <c r="CC109" s="151"/>
      <c r="CD109" s="151"/>
      <c r="CE109" s="272"/>
      <c r="CF109" s="276"/>
      <c r="CG109" s="278"/>
      <c r="CH109" s="274"/>
      <c r="CI109" s="275"/>
      <c r="CJ109" s="263"/>
      <c r="CK109" s="158"/>
      <c r="CL109" s="160">
        <f t="shared" si="842"/>
        <v>0</v>
      </c>
      <c r="CM109" s="168">
        <f t="shared" si="843"/>
        <v>0</v>
      </c>
      <c r="CN109" s="168">
        <f t="shared" si="844"/>
        <v>0</v>
      </c>
      <c r="CO109" s="168">
        <f t="shared" si="845"/>
        <v>0</v>
      </c>
      <c r="CP109" s="168">
        <f t="shared" si="814"/>
        <v>0</v>
      </c>
      <c r="CQ109" s="168">
        <v>1</v>
      </c>
      <c r="CR109" s="168">
        <f t="shared" si="796"/>
        <v>0</v>
      </c>
      <c r="CS109" s="161">
        <f t="shared" si="816"/>
        <v>0</v>
      </c>
      <c r="CT109" s="162">
        <f t="shared" si="817"/>
        <v>0</v>
      </c>
      <c r="CU109" s="151"/>
      <c r="CV109" s="151"/>
      <c r="CW109" s="166"/>
      <c r="CX109" s="174"/>
      <c r="CY109" s="178"/>
      <c r="CZ109" s="172"/>
      <c r="DA109" s="176"/>
      <c r="DB109" s="177"/>
      <c r="DC109" s="158"/>
      <c r="DD109" s="160">
        <f t="shared" si="846"/>
        <v>0</v>
      </c>
      <c r="DE109" s="168">
        <f t="shared" si="847"/>
        <v>0</v>
      </c>
      <c r="DF109" s="168">
        <f t="shared" si="848"/>
        <v>0</v>
      </c>
      <c r="DG109" s="168">
        <f t="shared" si="849"/>
        <v>0</v>
      </c>
      <c r="DH109" s="168">
        <f t="shared" si="818"/>
        <v>0</v>
      </c>
      <c r="DI109" s="168">
        <v>1</v>
      </c>
      <c r="DJ109" s="168">
        <f t="shared" si="801"/>
        <v>0</v>
      </c>
      <c r="DK109" s="161">
        <f t="shared" si="820"/>
        <v>0</v>
      </c>
      <c r="DL109" s="162">
        <f t="shared" si="821"/>
        <v>0</v>
      </c>
      <c r="DM109" s="151"/>
      <c r="DN109" s="151"/>
      <c r="DO109" s="272"/>
      <c r="DP109" s="276"/>
      <c r="DQ109" s="278"/>
      <c r="DR109" s="274"/>
      <c r="DS109" s="275"/>
      <c r="DT109" s="263"/>
      <c r="DU109" s="158"/>
      <c r="DV109" s="160">
        <f t="shared" si="850"/>
        <v>0</v>
      </c>
      <c r="DW109" s="168">
        <f t="shared" si="851"/>
        <v>0</v>
      </c>
      <c r="DX109" s="168">
        <f t="shared" si="852"/>
        <v>0</v>
      </c>
      <c r="DY109" s="168">
        <f t="shared" si="853"/>
        <v>0</v>
      </c>
      <c r="DZ109" s="168">
        <f t="shared" si="822"/>
        <v>0</v>
      </c>
      <c r="EA109" s="168">
        <v>1</v>
      </c>
      <c r="EB109" s="168">
        <f t="shared" si="806"/>
        <v>0</v>
      </c>
      <c r="EC109" s="161">
        <f t="shared" si="824"/>
        <v>0</v>
      </c>
      <c r="ED109" s="162">
        <f t="shared" si="825"/>
        <v>0</v>
      </c>
      <c r="EE109" s="151"/>
      <c r="EF109" s="151"/>
      <c r="EG109" s="166"/>
      <c r="EH109" s="174"/>
      <c r="EI109" s="175"/>
      <c r="EJ109" s="172"/>
      <c r="EK109" s="176"/>
      <c r="EL109" s="177"/>
      <c r="EM109" s="158"/>
      <c r="EN109" s="160">
        <f t="shared" si="854"/>
        <v>0</v>
      </c>
      <c r="EO109" s="168">
        <f t="shared" si="855"/>
        <v>0</v>
      </c>
      <c r="EP109" s="168">
        <f t="shared" si="856"/>
        <v>0</v>
      </c>
      <c r="EQ109" s="168">
        <f t="shared" si="857"/>
        <v>0</v>
      </c>
      <c r="ER109" s="168">
        <f t="shared" si="826"/>
        <v>0</v>
      </c>
      <c r="ES109" s="168">
        <v>1</v>
      </c>
      <c r="ET109" s="168">
        <f t="shared" si="811"/>
        <v>0</v>
      </c>
      <c r="EU109" s="161">
        <f t="shared" si="828"/>
        <v>0</v>
      </c>
      <c r="EV109" s="162">
        <f t="shared" si="829"/>
        <v>0</v>
      </c>
      <c r="EW109" s="151"/>
      <c r="EX109" s="151"/>
      <c r="EY109" s="272"/>
      <c r="EZ109" s="276"/>
      <c r="FA109" s="278"/>
      <c r="FB109" s="274"/>
      <c r="FC109" s="275"/>
      <c r="FD109" s="280"/>
      <c r="FE109" s="263"/>
      <c r="FF109" s="269"/>
      <c r="FG109" s="168"/>
      <c r="FH109" s="168"/>
      <c r="FI109" s="168"/>
      <c r="FJ109" s="168"/>
      <c r="FK109" s="168"/>
      <c r="FL109" s="168"/>
      <c r="FM109" s="161"/>
      <c r="FN109" s="162"/>
      <c r="FO109" s="151"/>
      <c r="FP109" s="151"/>
      <c r="FQ109" s="346"/>
      <c r="FR109" s="281"/>
      <c r="FS109" s="278"/>
      <c r="FT109" s="286"/>
      <c r="FU109" s="287"/>
      <c r="FV109" s="288"/>
      <c r="FW109" s="288"/>
      <c r="FX109" s="269"/>
      <c r="FY109" s="168"/>
      <c r="FZ109" s="168"/>
      <c r="GA109" s="168"/>
      <c r="GB109" s="168"/>
      <c r="GC109" s="168"/>
      <c r="GD109" s="168"/>
      <c r="GE109" s="161"/>
      <c r="GF109" s="162"/>
      <c r="GG109" s="151"/>
      <c r="GH109" s="151"/>
      <c r="GI109" s="292"/>
      <c r="GJ109" s="300"/>
      <c r="GK109" s="295"/>
      <c r="GL109" s="296"/>
      <c r="GM109" s="297"/>
      <c r="GN109" s="298"/>
      <c r="GO109" s="298"/>
      <c r="GP109" s="269"/>
      <c r="GQ109" s="168"/>
      <c r="GR109" s="168"/>
      <c r="GS109" s="168"/>
      <c r="GT109" s="168"/>
      <c r="GU109" s="168"/>
      <c r="GV109" s="168"/>
      <c r="GW109" s="161"/>
      <c r="GX109" s="162"/>
    </row>
    <row r="110" spans="1:206" ht="16" hidden="1">
      <c r="A110" s="151"/>
      <c r="B110" s="505"/>
      <c r="C110" s="505"/>
      <c r="D110" s="505"/>
      <c r="E110" s="505"/>
      <c r="F110" s="505"/>
      <c r="G110" s="505"/>
      <c r="H110" s="505"/>
      <c r="I110" s="151"/>
      <c r="J110" s="151"/>
      <c r="K110" s="505"/>
      <c r="L110" s="505"/>
      <c r="M110" s="505"/>
      <c r="N110" s="505"/>
      <c r="O110" s="505"/>
      <c r="P110" s="505"/>
      <c r="Q110" s="505"/>
      <c r="R110" s="582"/>
      <c r="S110" s="582"/>
      <c r="T110" s="582"/>
      <c r="U110" s="582"/>
      <c r="V110" s="582"/>
      <c r="W110" s="582"/>
      <c r="X110" s="582"/>
      <c r="Y110" s="583"/>
      <c r="Z110" s="584"/>
      <c r="AA110" s="159"/>
      <c r="AB110" s="159"/>
      <c r="AC110" s="505"/>
      <c r="AD110" s="505"/>
      <c r="AE110" s="505"/>
      <c r="AF110" s="505"/>
      <c r="AG110" s="505"/>
      <c r="AH110" s="505"/>
      <c r="AI110" s="505"/>
      <c r="AJ110" s="160">
        <f t="shared" si="687"/>
        <v>0</v>
      </c>
      <c r="AK110" s="160">
        <f t="shared" si="688"/>
        <v>0</v>
      </c>
      <c r="AL110" s="160">
        <f t="shared" si="689"/>
        <v>0</v>
      </c>
      <c r="AM110" s="160">
        <f t="shared" si="690"/>
        <v>0</v>
      </c>
      <c r="AN110" s="160">
        <f t="shared" si="691"/>
        <v>0</v>
      </c>
      <c r="AO110" s="160">
        <f t="shared" si="692"/>
        <v>0</v>
      </c>
      <c r="AP110" s="160">
        <f t="shared" si="693"/>
        <v>0</v>
      </c>
      <c r="AQ110" s="161">
        <f t="shared" si="354"/>
        <v>0</v>
      </c>
      <c r="AR110" s="162">
        <f t="shared" si="858"/>
        <v>0</v>
      </c>
      <c r="AS110" s="151"/>
      <c r="AT110" s="151"/>
      <c r="AU110" s="505"/>
      <c r="AV110" s="505"/>
      <c r="AW110" s="505"/>
      <c r="AX110" s="505"/>
      <c r="AY110" s="505"/>
      <c r="AZ110" s="505"/>
      <c r="BA110" s="505"/>
      <c r="BB110" s="160">
        <f t="shared" si="830"/>
        <v>0</v>
      </c>
      <c r="BC110" s="168">
        <f t="shared" si="831"/>
        <v>0</v>
      </c>
      <c r="BD110" s="168">
        <f t="shared" si="832"/>
        <v>0</v>
      </c>
      <c r="BE110" s="168">
        <f t="shared" si="833"/>
        <v>0</v>
      </c>
      <c r="BF110" s="168">
        <f t="shared" si="834"/>
        <v>0</v>
      </c>
      <c r="BG110" s="168">
        <v>1</v>
      </c>
      <c r="BH110" s="168">
        <f t="shared" si="835"/>
        <v>0</v>
      </c>
      <c r="BI110" s="161">
        <f t="shared" si="356"/>
        <v>0</v>
      </c>
      <c r="BJ110" s="162">
        <f t="shared" si="859"/>
        <v>0</v>
      </c>
      <c r="BK110" s="151"/>
      <c r="BL110" s="151"/>
      <c r="BM110" s="505"/>
      <c r="BN110" s="505"/>
      <c r="BO110" s="505"/>
      <c r="BP110" s="505"/>
      <c r="BQ110" s="505"/>
      <c r="BR110" s="505"/>
      <c r="BS110" s="505"/>
      <c r="BT110" s="160">
        <f t="shared" si="836"/>
        <v>0</v>
      </c>
      <c r="BU110" s="168">
        <f t="shared" si="837"/>
        <v>0</v>
      </c>
      <c r="BV110" s="168">
        <f t="shared" si="838"/>
        <v>0</v>
      </c>
      <c r="BW110" s="168">
        <f t="shared" si="839"/>
        <v>0</v>
      </c>
      <c r="BX110" s="168">
        <f t="shared" si="840"/>
        <v>0</v>
      </c>
      <c r="BY110" s="168">
        <v>1</v>
      </c>
      <c r="BZ110" s="168">
        <f t="shared" si="841"/>
        <v>0</v>
      </c>
      <c r="CA110" s="161">
        <f t="shared" si="358"/>
        <v>0</v>
      </c>
      <c r="CB110" s="162">
        <f t="shared" si="860"/>
        <v>0</v>
      </c>
      <c r="CC110" s="151"/>
      <c r="CD110" s="151"/>
      <c r="CE110" s="272"/>
      <c r="CF110" s="276"/>
      <c r="CG110" s="278"/>
      <c r="CH110" s="274"/>
      <c r="CI110" s="275"/>
      <c r="CJ110" s="263"/>
      <c r="CK110" s="158"/>
      <c r="CL110" s="160">
        <f t="shared" si="842"/>
        <v>0</v>
      </c>
      <c r="CM110" s="168">
        <f t="shared" si="843"/>
        <v>0</v>
      </c>
      <c r="CN110" s="168">
        <f t="shared" si="844"/>
        <v>0</v>
      </c>
      <c r="CO110" s="168">
        <f t="shared" si="845"/>
        <v>0</v>
      </c>
      <c r="CP110" s="168">
        <f t="shared" si="814"/>
        <v>0</v>
      </c>
      <c r="CQ110" s="168">
        <v>1</v>
      </c>
      <c r="CR110" s="168">
        <f t="shared" si="796"/>
        <v>0</v>
      </c>
      <c r="CS110" s="161">
        <f t="shared" si="816"/>
        <v>0</v>
      </c>
      <c r="CT110" s="162">
        <f t="shared" si="817"/>
        <v>0</v>
      </c>
      <c r="CU110" s="151"/>
      <c r="CV110" s="151"/>
      <c r="CW110" s="166"/>
      <c r="CX110" s="174"/>
      <c r="CY110" s="178"/>
      <c r="CZ110" s="172"/>
      <c r="DA110" s="176"/>
      <c r="DB110" s="177"/>
      <c r="DC110" s="158"/>
      <c r="DD110" s="160">
        <f t="shared" si="846"/>
        <v>0</v>
      </c>
      <c r="DE110" s="168">
        <f t="shared" si="847"/>
        <v>0</v>
      </c>
      <c r="DF110" s="168">
        <f t="shared" si="848"/>
        <v>0</v>
      </c>
      <c r="DG110" s="168">
        <f t="shared" si="849"/>
        <v>0</v>
      </c>
      <c r="DH110" s="168">
        <f t="shared" si="818"/>
        <v>0</v>
      </c>
      <c r="DI110" s="168">
        <v>1</v>
      </c>
      <c r="DJ110" s="168">
        <f t="shared" si="801"/>
        <v>0</v>
      </c>
      <c r="DK110" s="161">
        <f t="shared" si="820"/>
        <v>0</v>
      </c>
      <c r="DL110" s="162">
        <f t="shared" si="821"/>
        <v>0</v>
      </c>
      <c r="DM110" s="151"/>
      <c r="DN110" s="151"/>
      <c r="DO110" s="272"/>
      <c r="DP110" s="276"/>
      <c r="DQ110" s="278"/>
      <c r="DR110" s="274"/>
      <c r="DS110" s="275"/>
      <c r="DT110" s="263"/>
      <c r="DU110" s="158"/>
      <c r="DV110" s="160">
        <f t="shared" si="850"/>
        <v>0</v>
      </c>
      <c r="DW110" s="168">
        <f t="shared" si="851"/>
        <v>0</v>
      </c>
      <c r="DX110" s="168">
        <f t="shared" si="852"/>
        <v>0</v>
      </c>
      <c r="DY110" s="168">
        <f t="shared" si="853"/>
        <v>0</v>
      </c>
      <c r="DZ110" s="168">
        <f t="shared" si="822"/>
        <v>0</v>
      </c>
      <c r="EA110" s="168">
        <v>1</v>
      </c>
      <c r="EB110" s="168">
        <f t="shared" si="806"/>
        <v>0</v>
      </c>
      <c r="EC110" s="161">
        <f t="shared" si="824"/>
        <v>0</v>
      </c>
      <c r="ED110" s="162">
        <f t="shared" si="825"/>
        <v>0</v>
      </c>
      <c r="EE110" s="151"/>
      <c r="EF110" s="151"/>
      <c r="EG110" s="166"/>
      <c r="EH110" s="174"/>
      <c r="EI110" s="175"/>
      <c r="EJ110" s="172"/>
      <c r="EK110" s="176"/>
      <c r="EL110" s="177"/>
      <c r="EM110" s="158"/>
      <c r="EN110" s="160">
        <f t="shared" si="854"/>
        <v>0</v>
      </c>
      <c r="EO110" s="168">
        <f t="shared" si="855"/>
        <v>0</v>
      </c>
      <c r="EP110" s="168">
        <f t="shared" si="856"/>
        <v>0</v>
      </c>
      <c r="EQ110" s="168">
        <f t="shared" si="857"/>
        <v>0</v>
      </c>
      <c r="ER110" s="168">
        <f t="shared" si="826"/>
        <v>0</v>
      </c>
      <c r="ES110" s="168">
        <v>1</v>
      </c>
      <c r="ET110" s="168">
        <f t="shared" si="811"/>
        <v>0</v>
      </c>
      <c r="EU110" s="161">
        <f t="shared" si="828"/>
        <v>0</v>
      </c>
      <c r="EV110" s="162">
        <f t="shared" si="829"/>
        <v>0</v>
      </c>
      <c r="EW110" s="151"/>
      <c r="EX110" s="151"/>
      <c r="EY110" s="272"/>
      <c r="EZ110" s="276"/>
      <c r="FA110" s="278"/>
      <c r="FB110" s="274"/>
      <c r="FC110" s="275"/>
      <c r="FD110" s="280"/>
      <c r="FE110" s="263"/>
      <c r="FF110" s="269"/>
      <c r="FG110" s="168"/>
      <c r="FH110" s="168"/>
      <c r="FI110" s="168"/>
      <c r="FJ110" s="168"/>
      <c r="FK110" s="168"/>
      <c r="FL110" s="168"/>
      <c r="FM110" s="161"/>
      <c r="FN110" s="162"/>
      <c r="FO110" s="151"/>
      <c r="FP110" s="151"/>
      <c r="FQ110" s="346"/>
      <c r="FR110" s="281"/>
      <c r="FS110" s="278"/>
      <c r="FT110" s="286"/>
      <c r="FU110" s="287"/>
      <c r="FV110" s="288"/>
      <c r="FW110" s="288"/>
      <c r="FX110" s="269"/>
      <c r="FY110" s="168"/>
      <c r="FZ110" s="168"/>
      <c r="GA110" s="168"/>
      <c r="GB110" s="168"/>
      <c r="GC110" s="168"/>
      <c r="GD110" s="168"/>
      <c r="GE110" s="161"/>
      <c r="GF110" s="162"/>
      <c r="GG110" s="151"/>
      <c r="GH110" s="151"/>
      <c r="GI110" s="292"/>
      <c r="GJ110" s="300"/>
      <c r="GK110" s="295"/>
      <c r="GL110" s="296"/>
      <c r="GM110" s="297"/>
      <c r="GN110" s="298"/>
      <c r="GO110" s="298"/>
      <c r="GP110" s="269"/>
      <c r="GQ110" s="168"/>
      <c r="GR110" s="168"/>
      <c r="GS110" s="168"/>
      <c r="GT110" s="168"/>
      <c r="GU110" s="168"/>
      <c r="GV110" s="168"/>
      <c r="GW110" s="161"/>
      <c r="GX110" s="162"/>
    </row>
    <row r="111" spans="1:206" ht="16" hidden="1">
      <c r="A111" s="151"/>
      <c r="B111" s="505"/>
      <c r="C111" s="505"/>
      <c r="D111" s="505"/>
      <c r="E111" s="505"/>
      <c r="F111" s="505"/>
      <c r="G111" s="505"/>
      <c r="H111" s="505"/>
      <c r="I111" s="151"/>
      <c r="J111" s="151"/>
      <c r="K111" s="505"/>
      <c r="L111" s="505"/>
      <c r="M111" s="505"/>
      <c r="N111" s="505"/>
      <c r="O111" s="505"/>
      <c r="P111" s="505"/>
      <c r="Q111" s="505"/>
      <c r="R111" s="582"/>
      <c r="S111" s="582"/>
      <c r="T111" s="582"/>
      <c r="U111" s="582"/>
      <c r="V111" s="582"/>
      <c r="W111" s="582"/>
      <c r="X111" s="582"/>
      <c r="Y111" s="583"/>
      <c r="Z111" s="584"/>
      <c r="AA111" s="159"/>
      <c r="AB111" s="159"/>
      <c r="AC111" s="505"/>
      <c r="AD111" s="505"/>
      <c r="AE111" s="505"/>
      <c r="AF111" s="505"/>
      <c r="AG111" s="505"/>
      <c r="AH111" s="505"/>
      <c r="AI111" s="505"/>
      <c r="AJ111" s="160">
        <f t="shared" si="687"/>
        <v>0</v>
      </c>
      <c r="AK111" s="160">
        <f t="shared" si="688"/>
        <v>0</v>
      </c>
      <c r="AL111" s="160">
        <f t="shared" si="689"/>
        <v>0</v>
      </c>
      <c r="AM111" s="160">
        <f t="shared" si="690"/>
        <v>0</v>
      </c>
      <c r="AN111" s="160">
        <f t="shared" si="691"/>
        <v>0</v>
      </c>
      <c r="AO111" s="160">
        <f t="shared" si="692"/>
        <v>0</v>
      </c>
      <c r="AP111" s="160">
        <f t="shared" si="693"/>
        <v>0</v>
      </c>
      <c r="AQ111" s="161">
        <f t="shared" si="354"/>
        <v>0</v>
      </c>
      <c r="AR111" s="162">
        <f t="shared" si="858"/>
        <v>0</v>
      </c>
      <c r="AS111" s="151"/>
      <c r="AT111" s="151"/>
      <c r="AU111" s="505"/>
      <c r="AV111" s="505"/>
      <c r="AW111" s="505"/>
      <c r="AX111" s="505"/>
      <c r="AY111" s="505"/>
      <c r="AZ111" s="505"/>
      <c r="BA111" s="505"/>
      <c r="BB111" s="160">
        <f t="shared" si="830"/>
        <v>0</v>
      </c>
      <c r="BC111" s="168">
        <f t="shared" si="831"/>
        <v>0</v>
      </c>
      <c r="BD111" s="168">
        <f t="shared" si="832"/>
        <v>0</v>
      </c>
      <c r="BE111" s="168">
        <f t="shared" si="833"/>
        <v>0</v>
      </c>
      <c r="BF111" s="168">
        <f t="shared" si="834"/>
        <v>0</v>
      </c>
      <c r="BG111" s="168">
        <v>1</v>
      </c>
      <c r="BH111" s="168">
        <f t="shared" si="835"/>
        <v>0</v>
      </c>
      <c r="BI111" s="161">
        <f t="shared" si="356"/>
        <v>0</v>
      </c>
      <c r="BJ111" s="162">
        <f t="shared" si="859"/>
        <v>0</v>
      </c>
      <c r="BK111" s="151"/>
      <c r="BL111" s="151"/>
      <c r="BM111" s="505"/>
      <c r="BN111" s="505"/>
      <c r="BO111" s="505"/>
      <c r="BP111" s="505"/>
      <c r="BQ111" s="505"/>
      <c r="BR111" s="505"/>
      <c r="BS111" s="505"/>
      <c r="BT111" s="160">
        <f t="shared" si="836"/>
        <v>0</v>
      </c>
      <c r="BU111" s="168">
        <f t="shared" si="837"/>
        <v>0</v>
      </c>
      <c r="BV111" s="168">
        <f t="shared" si="838"/>
        <v>0</v>
      </c>
      <c r="BW111" s="168">
        <f t="shared" si="839"/>
        <v>0</v>
      </c>
      <c r="BX111" s="168">
        <f t="shared" si="840"/>
        <v>0</v>
      </c>
      <c r="BY111" s="168">
        <v>1</v>
      </c>
      <c r="BZ111" s="168">
        <f t="shared" si="841"/>
        <v>0</v>
      </c>
      <c r="CA111" s="161">
        <f t="shared" si="358"/>
        <v>0</v>
      </c>
      <c r="CB111" s="162">
        <f t="shared" si="860"/>
        <v>0</v>
      </c>
      <c r="CC111" s="151"/>
      <c r="CD111" s="151"/>
      <c r="CE111" s="272"/>
      <c r="CF111" s="276"/>
      <c r="CG111" s="278"/>
      <c r="CH111" s="274"/>
      <c r="CI111" s="275"/>
      <c r="CJ111" s="263"/>
      <c r="CK111" s="158"/>
      <c r="CL111" s="160">
        <f t="shared" si="842"/>
        <v>0</v>
      </c>
      <c r="CM111" s="168">
        <f t="shared" si="843"/>
        <v>0</v>
      </c>
      <c r="CN111" s="168">
        <f t="shared" si="844"/>
        <v>0</v>
      </c>
      <c r="CO111" s="168">
        <f t="shared" si="845"/>
        <v>0</v>
      </c>
      <c r="CP111" s="168">
        <f t="shared" si="814"/>
        <v>0</v>
      </c>
      <c r="CQ111" s="168">
        <v>1</v>
      </c>
      <c r="CR111" s="168">
        <f t="shared" si="796"/>
        <v>0</v>
      </c>
      <c r="CS111" s="161">
        <f t="shared" si="816"/>
        <v>0</v>
      </c>
      <c r="CT111" s="162">
        <f t="shared" si="817"/>
        <v>0</v>
      </c>
      <c r="CU111" s="151"/>
      <c r="CV111" s="151"/>
      <c r="CW111" s="166"/>
      <c r="CX111" s="174"/>
      <c r="CY111" s="178"/>
      <c r="CZ111" s="172"/>
      <c r="DA111" s="176"/>
      <c r="DB111" s="177"/>
      <c r="DC111" s="158"/>
      <c r="DD111" s="160">
        <f t="shared" si="846"/>
        <v>0</v>
      </c>
      <c r="DE111" s="168">
        <f t="shared" si="847"/>
        <v>0</v>
      </c>
      <c r="DF111" s="168">
        <f t="shared" si="848"/>
        <v>0</v>
      </c>
      <c r="DG111" s="168">
        <f t="shared" si="849"/>
        <v>0</v>
      </c>
      <c r="DH111" s="168">
        <f t="shared" si="818"/>
        <v>0</v>
      </c>
      <c r="DI111" s="168">
        <v>1</v>
      </c>
      <c r="DJ111" s="168">
        <f t="shared" si="801"/>
        <v>0</v>
      </c>
      <c r="DK111" s="161">
        <f t="shared" si="820"/>
        <v>0</v>
      </c>
      <c r="DL111" s="162">
        <f t="shared" si="821"/>
        <v>0</v>
      </c>
      <c r="DM111" s="151"/>
      <c r="DN111" s="151"/>
      <c r="DO111" s="272"/>
      <c r="DP111" s="276"/>
      <c r="DQ111" s="278"/>
      <c r="DR111" s="274"/>
      <c r="DS111" s="275"/>
      <c r="DT111" s="263"/>
      <c r="DU111" s="158"/>
      <c r="DV111" s="160">
        <f t="shared" si="850"/>
        <v>0</v>
      </c>
      <c r="DW111" s="168">
        <f t="shared" si="851"/>
        <v>0</v>
      </c>
      <c r="DX111" s="168">
        <f t="shared" si="852"/>
        <v>0</v>
      </c>
      <c r="DY111" s="168">
        <f t="shared" si="853"/>
        <v>0</v>
      </c>
      <c r="DZ111" s="168">
        <f t="shared" si="822"/>
        <v>0</v>
      </c>
      <c r="EA111" s="168">
        <v>1</v>
      </c>
      <c r="EB111" s="168">
        <f t="shared" si="806"/>
        <v>0</v>
      </c>
      <c r="EC111" s="161">
        <f t="shared" si="824"/>
        <v>0</v>
      </c>
      <c r="ED111" s="162">
        <f t="shared" si="825"/>
        <v>0</v>
      </c>
      <c r="EE111" s="151"/>
      <c r="EF111" s="151"/>
      <c r="EG111" s="166"/>
      <c r="EH111" s="174"/>
      <c r="EI111" s="175"/>
      <c r="EJ111" s="172"/>
      <c r="EK111" s="176"/>
      <c r="EL111" s="177"/>
      <c r="EM111" s="158"/>
      <c r="EN111" s="160">
        <f t="shared" si="854"/>
        <v>0</v>
      </c>
      <c r="EO111" s="168">
        <f t="shared" si="855"/>
        <v>0</v>
      </c>
      <c r="EP111" s="168">
        <f t="shared" si="856"/>
        <v>0</v>
      </c>
      <c r="EQ111" s="168">
        <f t="shared" si="857"/>
        <v>0</v>
      </c>
      <c r="ER111" s="168">
        <f t="shared" si="826"/>
        <v>0</v>
      </c>
      <c r="ES111" s="168">
        <v>1</v>
      </c>
      <c r="ET111" s="168">
        <f t="shared" si="811"/>
        <v>0</v>
      </c>
      <c r="EU111" s="161">
        <f t="shared" si="828"/>
        <v>0</v>
      </c>
      <c r="EV111" s="162">
        <f t="shared" si="829"/>
        <v>0</v>
      </c>
      <c r="EW111" s="151"/>
      <c r="EX111" s="151"/>
      <c r="EY111" s="272"/>
      <c r="EZ111" s="276"/>
      <c r="FA111" s="278"/>
      <c r="FB111" s="274"/>
      <c r="FC111" s="275"/>
      <c r="FD111" s="280"/>
      <c r="FE111" s="263"/>
      <c r="FF111" s="269"/>
      <c r="FG111" s="168"/>
      <c r="FH111" s="168"/>
      <c r="FI111" s="168"/>
      <c r="FJ111" s="168"/>
      <c r="FK111" s="168"/>
      <c r="FL111" s="168"/>
      <c r="FM111" s="161"/>
      <c r="FN111" s="162"/>
      <c r="FO111" s="151"/>
      <c r="FP111" s="151"/>
      <c r="FQ111" s="346"/>
      <c r="FR111" s="281"/>
      <c r="FS111" s="278"/>
      <c r="FT111" s="286"/>
      <c r="FU111" s="287"/>
      <c r="FV111" s="288"/>
      <c r="FW111" s="288"/>
      <c r="FX111" s="269"/>
      <c r="FY111" s="168"/>
      <c r="FZ111" s="168"/>
      <c r="GA111" s="168"/>
      <c r="GB111" s="168"/>
      <c r="GC111" s="168"/>
      <c r="GD111" s="168"/>
      <c r="GE111" s="161"/>
      <c r="GF111" s="162"/>
      <c r="GG111" s="151"/>
      <c r="GH111" s="151"/>
      <c r="GI111" s="292"/>
      <c r="GJ111" s="300"/>
      <c r="GK111" s="295"/>
      <c r="GL111" s="296"/>
      <c r="GM111" s="297"/>
      <c r="GN111" s="298"/>
      <c r="GO111" s="298"/>
      <c r="GP111" s="269"/>
      <c r="GQ111" s="168"/>
      <c r="GR111" s="168"/>
      <c r="GS111" s="168"/>
      <c r="GT111" s="168"/>
      <c r="GU111" s="168"/>
      <c r="GV111" s="168"/>
      <c r="GW111" s="161"/>
      <c r="GX111" s="162"/>
    </row>
    <row r="112" spans="1:206" ht="16" hidden="1">
      <c r="A112" s="151"/>
      <c r="B112" s="505"/>
      <c r="C112" s="505"/>
      <c r="D112" s="505"/>
      <c r="E112" s="505"/>
      <c r="F112" s="505"/>
      <c r="G112" s="505"/>
      <c r="H112" s="505"/>
      <c r="I112" s="151"/>
      <c r="J112" s="151"/>
      <c r="K112" s="505"/>
      <c r="L112" s="505"/>
      <c r="M112" s="505"/>
      <c r="N112" s="505"/>
      <c r="O112" s="505"/>
      <c r="P112" s="505"/>
      <c r="Q112" s="505"/>
      <c r="R112" s="582"/>
      <c r="S112" s="582"/>
      <c r="T112" s="582"/>
      <c r="U112" s="582"/>
      <c r="V112" s="582"/>
      <c r="W112" s="582"/>
      <c r="X112" s="582"/>
      <c r="Y112" s="583"/>
      <c r="Z112" s="584"/>
      <c r="AA112" s="159"/>
      <c r="AB112" s="159"/>
      <c r="AC112" s="505"/>
      <c r="AD112" s="505"/>
      <c r="AE112" s="505"/>
      <c r="AF112" s="505"/>
      <c r="AG112" s="505"/>
      <c r="AH112" s="505"/>
      <c r="AI112" s="505"/>
      <c r="AJ112" s="160">
        <f t="shared" si="687"/>
        <v>0</v>
      </c>
      <c r="AK112" s="160">
        <f t="shared" si="688"/>
        <v>0</v>
      </c>
      <c r="AL112" s="160">
        <f t="shared" si="689"/>
        <v>0</v>
      </c>
      <c r="AM112" s="160">
        <f t="shared" si="690"/>
        <v>0</v>
      </c>
      <c r="AN112" s="160">
        <f t="shared" si="691"/>
        <v>0</v>
      </c>
      <c r="AO112" s="160">
        <f t="shared" si="692"/>
        <v>0</v>
      </c>
      <c r="AP112" s="160">
        <f t="shared" si="693"/>
        <v>0</v>
      </c>
      <c r="AQ112" s="161">
        <f t="shared" si="354"/>
        <v>0</v>
      </c>
      <c r="AR112" s="162">
        <f t="shared" si="858"/>
        <v>0</v>
      </c>
      <c r="AS112" s="151"/>
      <c r="AT112" s="151"/>
      <c r="AU112" s="505"/>
      <c r="AV112" s="505"/>
      <c r="AW112" s="505"/>
      <c r="AX112" s="505"/>
      <c r="AY112" s="505"/>
      <c r="AZ112" s="505"/>
      <c r="BA112" s="505"/>
      <c r="BB112" s="160">
        <f t="shared" si="830"/>
        <v>0</v>
      </c>
      <c r="BC112" s="168">
        <f t="shared" si="831"/>
        <v>0</v>
      </c>
      <c r="BD112" s="168">
        <f t="shared" si="832"/>
        <v>0</v>
      </c>
      <c r="BE112" s="168">
        <f t="shared" si="833"/>
        <v>0</v>
      </c>
      <c r="BF112" s="168">
        <f t="shared" si="834"/>
        <v>0</v>
      </c>
      <c r="BG112" s="168">
        <v>1</v>
      </c>
      <c r="BH112" s="168">
        <f t="shared" si="835"/>
        <v>0</v>
      </c>
      <c r="BI112" s="161">
        <f t="shared" si="356"/>
        <v>0</v>
      </c>
      <c r="BJ112" s="162">
        <f t="shared" si="859"/>
        <v>0</v>
      </c>
      <c r="BK112" s="151"/>
      <c r="BL112" s="151"/>
      <c r="BM112" s="505"/>
      <c r="BN112" s="505"/>
      <c r="BO112" s="505"/>
      <c r="BP112" s="505"/>
      <c r="BQ112" s="505"/>
      <c r="BR112" s="505"/>
      <c r="BS112" s="505"/>
      <c r="BT112" s="160">
        <f t="shared" si="836"/>
        <v>0</v>
      </c>
      <c r="BU112" s="168">
        <f t="shared" si="837"/>
        <v>0</v>
      </c>
      <c r="BV112" s="168">
        <f t="shared" si="838"/>
        <v>0</v>
      </c>
      <c r="BW112" s="168">
        <f t="shared" si="839"/>
        <v>0</v>
      </c>
      <c r="BX112" s="168">
        <f t="shared" si="840"/>
        <v>0</v>
      </c>
      <c r="BY112" s="168">
        <v>1</v>
      </c>
      <c r="BZ112" s="168">
        <f t="shared" si="841"/>
        <v>0</v>
      </c>
      <c r="CA112" s="161">
        <f t="shared" si="358"/>
        <v>0</v>
      </c>
      <c r="CB112" s="162">
        <f t="shared" si="860"/>
        <v>0</v>
      </c>
      <c r="CC112" s="151"/>
      <c r="CD112" s="151"/>
      <c r="CE112" s="272"/>
      <c r="CF112" s="276"/>
      <c r="CG112" s="278"/>
      <c r="CH112" s="274"/>
      <c r="CI112" s="275"/>
      <c r="CJ112" s="263"/>
      <c r="CK112" s="158"/>
      <c r="CL112" s="160">
        <f t="shared" si="842"/>
        <v>0</v>
      </c>
      <c r="CM112" s="168">
        <f t="shared" si="843"/>
        <v>0</v>
      </c>
      <c r="CN112" s="168">
        <f t="shared" si="844"/>
        <v>0</v>
      </c>
      <c r="CO112" s="168">
        <f t="shared" si="845"/>
        <v>0</v>
      </c>
      <c r="CP112" s="168">
        <f t="shared" si="814"/>
        <v>0</v>
      </c>
      <c r="CQ112" s="168">
        <v>1</v>
      </c>
      <c r="CR112" s="168">
        <f t="shared" si="796"/>
        <v>0</v>
      </c>
      <c r="CS112" s="161">
        <f t="shared" si="816"/>
        <v>0</v>
      </c>
      <c r="CT112" s="162">
        <f t="shared" si="817"/>
        <v>0</v>
      </c>
      <c r="CU112" s="151"/>
      <c r="CV112" s="151"/>
      <c r="CW112" s="166"/>
      <c r="CX112" s="174"/>
      <c r="CY112" s="178"/>
      <c r="CZ112" s="172"/>
      <c r="DA112" s="176"/>
      <c r="DB112" s="177"/>
      <c r="DC112" s="158"/>
      <c r="DD112" s="160">
        <f t="shared" si="846"/>
        <v>0</v>
      </c>
      <c r="DE112" s="168">
        <f t="shared" si="847"/>
        <v>0</v>
      </c>
      <c r="DF112" s="168">
        <f t="shared" si="848"/>
        <v>0</v>
      </c>
      <c r="DG112" s="168">
        <f t="shared" si="849"/>
        <v>0</v>
      </c>
      <c r="DH112" s="168">
        <f t="shared" si="818"/>
        <v>0</v>
      </c>
      <c r="DI112" s="168">
        <v>1</v>
      </c>
      <c r="DJ112" s="168">
        <f t="shared" si="801"/>
        <v>0</v>
      </c>
      <c r="DK112" s="161">
        <f t="shared" si="820"/>
        <v>0</v>
      </c>
      <c r="DL112" s="162">
        <f t="shared" si="821"/>
        <v>0</v>
      </c>
      <c r="DM112" s="151"/>
      <c r="DN112" s="151"/>
      <c r="DO112" s="272"/>
      <c r="DP112" s="276"/>
      <c r="DQ112" s="278"/>
      <c r="DR112" s="274"/>
      <c r="DS112" s="275"/>
      <c r="DT112" s="263"/>
      <c r="DU112" s="158"/>
      <c r="DV112" s="160">
        <f t="shared" si="850"/>
        <v>0</v>
      </c>
      <c r="DW112" s="168">
        <f t="shared" si="851"/>
        <v>0</v>
      </c>
      <c r="DX112" s="168">
        <f t="shared" si="852"/>
        <v>0</v>
      </c>
      <c r="DY112" s="168">
        <f t="shared" si="853"/>
        <v>0</v>
      </c>
      <c r="DZ112" s="168">
        <f t="shared" si="822"/>
        <v>0</v>
      </c>
      <c r="EA112" s="168">
        <v>1</v>
      </c>
      <c r="EB112" s="168">
        <f t="shared" si="806"/>
        <v>0</v>
      </c>
      <c r="EC112" s="161">
        <f t="shared" si="824"/>
        <v>0</v>
      </c>
      <c r="ED112" s="162">
        <f t="shared" si="825"/>
        <v>0</v>
      </c>
      <c r="EE112" s="151"/>
      <c r="EF112" s="151"/>
      <c r="EG112" s="166"/>
      <c r="EH112" s="174"/>
      <c r="EI112" s="175"/>
      <c r="EJ112" s="172"/>
      <c r="EK112" s="176"/>
      <c r="EL112" s="177"/>
      <c r="EM112" s="158"/>
      <c r="EN112" s="160">
        <f t="shared" si="854"/>
        <v>0</v>
      </c>
      <c r="EO112" s="168">
        <f t="shared" si="855"/>
        <v>0</v>
      </c>
      <c r="EP112" s="168">
        <f t="shared" si="856"/>
        <v>0</v>
      </c>
      <c r="EQ112" s="168">
        <f t="shared" si="857"/>
        <v>0</v>
      </c>
      <c r="ER112" s="168">
        <f t="shared" si="826"/>
        <v>0</v>
      </c>
      <c r="ES112" s="168">
        <v>1</v>
      </c>
      <c r="ET112" s="168">
        <f t="shared" si="811"/>
        <v>0</v>
      </c>
      <c r="EU112" s="161">
        <f t="shared" si="828"/>
        <v>0</v>
      </c>
      <c r="EV112" s="162">
        <f t="shared" si="829"/>
        <v>0</v>
      </c>
      <c r="EW112" s="151"/>
      <c r="EX112" s="151"/>
      <c r="EY112" s="272"/>
      <c r="EZ112" s="276"/>
      <c r="FA112" s="278"/>
      <c r="FB112" s="274"/>
      <c r="FC112" s="275"/>
      <c r="FD112" s="280"/>
      <c r="FE112" s="263"/>
      <c r="FF112" s="269"/>
      <c r="FG112" s="168"/>
      <c r="FH112" s="168"/>
      <c r="FI112" s="168"/>
      <c r="FJ112" s="168"/>
      <c r="FK112" s="168"/>
      <c r="FL112" s="168"/>
      <c r="FM112" s="161"/>
      <c r="FN112" s="162"/>
      <c r="FO112" s="151"/>
      <c r="FP112" s="151"/>
      <c r="FQ112" s="346"/>
      <c r="FR112" s="281"/>
      <c r="FS112" s="278"/>
      <c r="FT112" s="286"/>
      <c r="FU112" s="287"/>
      <c r="FV112" s="288"/>
      <c r="FW112" s="288"/>
      <c r="FX112" s="269"/>
      <c r="FY112" s="168"/>
      <c r="FZ112" s="168"/>
      <c r="GA112" s="168"/>
      <c r="GB112" s="168"/>
      <c r="GC112" s="168"/>
      <c r="GD112" s="168"/>
      <c r="GE112" s="161"/>
      <c r="GF112" s="162"/>
      <c r="GG112" s="151"/>
      <c r="GH112" s="151"/>
      <c r="GI112" s="292"/>
      <c r="GJ112" s="300"/>
      <c r="GK112" s="295"/>
      <c r="GL112" s="296"/>
      <c r="GM112" s="297"/>
      <c r="GN112" s="298"/>
      <c r="GO112" s="298"/>
      <c r="GP112" s="269"/>
      <c r="GQ112" s="168"/>
      <c r="GR112" s="168"/>
      <c r="GS112" s="168"/>
      <c r="GT112" s="168"/>
      <c r="GU112" s="168"/>
      <c r="GV112" s="168"/>
      <c r="GW112" s="161"/>
      <c r="GX112" s="162"/>
    </row>
    <row r="113" spans="1:206" ht="16" hidden="1">
      <c r="A113" s="151"/>
      <c r="B113" s="505"/>
      <c r="C113" s="505"/>
      <c r="D113" s="505"/>
      <c r="E113" s="505"/>
      <c r="F113" s="505"/>
      <c r="G113" s="505"/>
      <c r="H113" s="505"/>
      <c r="I113" s="151"/>
      <c r="J113" s="151"/>
      <c r="K113" s="505"/>
      <c r="L113" s="505"/>
      <c r="M113" s="505"/>
      <c r="N113" s="505"/>
      <c r="O113" s="505"/>
      <c r="P113" s="505"/>
      <c r="Q113" s="505"/>
      <c r="R113" s="582"/>
      <c r="S113" s="582"/>
      <c r="T113" s="582"/>
      <c r="U113" s="582"/>
      <c r="V113" s="582"/>
      <c r="W113" s="582"/>
      <c r="X113" s="582"/>
      <c r="Y113" s="583"/>
      <c r="Z113" s="584"/>
      <c r="AA113" s="159"/>
      <c r="AB113" s="159"/>
      <c r="AC113" s="505"/>
      <c r="AD113" s="505"/>
      <c r="AE113" s="505"/>
      <c r="AF113" s="505"/>
      <c r="AG113" s="505"/>
      <c r="AH113" s="505"/>
      <c r="AI113" s="505"/>
      <c r="AJ113" s="160">
        <f t="shared" si="687"/>
        <v>0</v>
      </c>
      <c r="AK113" s="160">
        <f t="shared" si="688"/>
        <v>0</v>
      </c>
      <c r="AL113" s="160">
        <f t="shared" si="689"/>
        <v>0</v>
      </c>
      <c r="AM113" s="160">
        <f t="shared" si="690"/>
        <v>0</v>
      </c>
      <c r="AN113" s="160">
        <f t="shared" si="691"/>
        <v>0</v>
      </c>
      <c r="AO113" s="160">
        <f t="shared" si="692"/>
        <v>0</v>
      </c>
      <c r="AP113" s="160">
        <f t="shared" si="693"/>
        <v>0</v>
      </c>
      <c r="AQ113" s="161">
        <f t="shared" si="354"/>
        <v>0</v>
      </c>
      <c r="AR113" s="162">
        <f t="shared" si="858"/>
        <v>0</v>
      </c>
      <c r="AS113" s="151"/>
      <c r="AT113" s="151"/>
      <c r="AU113" s="505"/>
      <c r="AV113" s="505"/>
      <c r="AW113" s="505"/>
      <c r="AX113" s="505"/>
      <c r="AY113" s="505"/>
      <c r="AZ113" s="505"/>
      <c r="BA113" s="505"/>
      <c r="BB113" s="160">
        <f t="shared" si="830"/>
        <v>0</v>
      </c>
      <c r="BC113" s="168">
        <f t="shared" si="831"/>
        <v>0</v>
      </c>
      <c r="BD113" s="168">
        <f t="shared" si="832"/>
        <v>0</v>
      </c>
      <c r="BE113" s="168">
        <f t="shared" si="833"/>
        <v>0</v>
      </c>
      <c r="BF113" s="168">
        <f t="shared" si="834"/>
        <v>0</v>
      </c>
      <c r="BG113" s="168">
        <v>1</v>
      </c>
      <c r="BH113" s="168">
        <f t="shared" si="835"/>
        <v>0</v>
      </c>
      <c r="BI113" s="161">
        <f t="shared" si="356"/>
        <v>0</v>
      </c>
      <c r="BJ113" s="162">
        <f t="shared" si="859"/>
        <v>0</v>
      </c>
      <c r="BK113" s="151"/>
      <c r="BL113" s="151"/>
      <c r="BM113" s="505"/>
      <c r="BN113" s="505"/>
      <c r="BO113" s="505"/>
      <c r="BP113" s="505"/>
      <c r="BQ113" s="505"/>
      <c r="BR113" s="505"/>
      <c r="BS113" s="505"/>
      <c r="BT113" s="160">
        <f t="shared" si="836"/>
        <v>0</v>
      </c>
      <c r="BU113" s="168">
        <f t="shared" si="837"/>
        <v>0</v>
      </c>
      <c r="BV113" s="168">
        <f t="shared" si="838"/>
        <v>0</v>
      </c>
      <c r="BW113" s="168">
        <f t="shared" si="839"/>
        <v>0</v>
      </c>
      <c r="BX113" s="168">
        <f t="shared" si="840"/>
        <v>0</v>
      </c>
      <c r="BY113" s="168">
        <v>1</v>
      </c>
      <c r="BZ113" s="168">
        <f t="shared" si="841"/>
        <v>0</v>
      </c>
      <c r="CA113" s="161">
        <f t="shared" si="358"/>
        <v>0</v>
      </c>
      <c r="CB113" s="162">
        <f t="shared" si="860"/>
        <v>0</v>
      </c>
      <c r="CC113" s="151"/>
      <c r="CD113" s="151"/>
      <c r="CE113" s="272"/>
      <c r="CF113" s="276"/>
      <c r="CG113" s="278"/>
      <c r="CH113" s="274"/>
      <c r="CI113" s="275"/>
      <c r="CJ113" s="263"/>
      <c r="CK113" s="158"/>
      <c r="CL113" s="160">
        <f t="shared" si="842"/>
        <v>0</v>
      </c>
      <c r="CM113" s="168">
        <f t="shared" si="843"/>
        <v>0</v>
      </c>
      <c r="CN113" s="168">
        <f t="shared" si="844"/>
        <v>0</v>
      </c>
      <c r="CO113" s="168">
        <f t="shared" si="845"/>
        <v>0</v>
      </c>
      <c r="CP113" s="168">
        <f t="shared" si="814"/>
        <v>0</v>
      </c>
      <c r="CQ113" s="168">
        <v>1</v>
      </c>
      <c r="CR113" s="168">
        <f t="shared" si="796"/>
        <v>0</v>
      </c>
      <c r="CS113" s="161">
        <f t="shared" si="816"/>
        <v>0</v>
      </c>
      <c r="CT113" s="162">
        <f t="shared" si="817"/>
        <v>0</v>
      </c>
      <c r="CU113" s="151"/>
      <c r="CV113" s="151"/>
      <c r="CW113" s="166"/>
      <c r="CX113" s="174"/>
      <c r="CY113" s="178"/>
      <c r="CZ113" s="172"/>
      <c r="DA113" s="176"/>
      <c r="DB113" s="177"/>
      <c r="DC113" s="158"/>
      <c r="DD113" s="160">
        <f t="shared" si="846"/>
        <v>0</v>
      </c>
      <c r="DE113" s="168">
        <f t="shared" si="847"/>
        <v>0</v>
      </c>
      <c r="DF113" s="168">
        <f t="shared" si="848"/>
        <v>0</v>
      </c>
      <c r="DG113" s="168">
        <f t="shared" si="849"/>
        <v>0</v>
      </c>
      <c r="DH113" s="168">
        <f t="shared" si="818"/>
        <v>0</v>
      </c>
      <c r="DI113" s="168">
        <v>1</v>
      </c>
      <c r="DJ113" s="168">
        <f t="shared" si="801"/>
        <v>0</v>
      </c>
      <c r="DK113" s="161">
        <f t="shared" si="820"/>
        <v>0</v>
      </c>
      <c r="DL113" s="162">
        <f t="shared" si="821"/>
        <v>0</v>
      </c>
      <c r="DM113" s="151"/>
      <c r="DN113" s="151"/>
      <c r="DO113" s="272"/>
      <c r="DP113" s="276"/>
      <c r="DQ113" s="278"/>
      <c r="DR113" s="274"/>
      <c r="DS113" s="275"/>
      <c r="DT113" s="263"/>
      <c r="DU113" s="158"/>
      <c r="DV113" s="160">
        <f t="shared" si="850"/>
        <v>0</v>
      </c>
      <c r="DW113" s="168">
        <f t="shared" si="851"/>
        <v>0</v>
      </c>
      <c r="DX113" s="168">
        <f t="shared" si="852"/>
        <v>0</v>
      </c>
      <c r="DY113" s="168">
        <f t="shared" si="853"/>
        <v>0</v>
      </c>
      <c r="DZ113" s="168">
        <f t="shared" si="822"/>
        <v>0</v>
      </c>
      <c r="EA113" s="168">
        <v>1</v>
      </c>
      <c r="EB113" s="168">
        <f t="shared" si="806"/>
        <v>0</v>
      </c>
      <c r="EC113" s="161">
        <f t="shared" si="824"/>
        <v>0</v>
      </c>
      <c r="ED113" s="162">
        <f t="shared" si="825"/>
        <v>0</v>
      </c>
      <c r="EE113" s="151"/>
      <c r="EF113" s="151"/>
      <c r="EG113" s="166"/>
      <c r="EH113" s="174"/>
      <c r="EI113" s="175"/>
      <c r="EJ113" s="172"/>
      <c r="EK113" s="176"/>
      <c r="EL113" s="177"/>
      <c r="EM113" s="158"/>
      <c r="EN113" s="160">
        <f t="shared" si="854"/>
        <v>0</v>
      </c>
      <c r="EO113" s="168">
        <f t="shared" si="855"/>
        <v>0</v>
      </c>
      <c r="EP113" s="168">
        <f t="shared" si="856"/>
        <v>0</v>
      </c>
      <c r="EQ113" s="168">
        <f t="shared" si="857"/>
        <v>0</v>
      </c>
      <c r="ER113" s="168">
        <f t="shared" si="826"/>
        <v>0</v>
      </c>
      <c r="ES113" s="168">
        <v>1</v>
      </c>
      <c r="ET113" s="168">
        <f t="shared" si="811"/>
        <v>0</v>
      </c>
      <c r="EU113" s="161">
        <f t="shared" si="828"/>
        <v>0</v>
      </c>
      <c r="EV113" s="162">
        <f t="shared" si="829"/>
        <v>0</v>
      </c>
      <c r="EW113" s="151"/>
      <c r="EX113" s="151"/>
      <c r="EY113" s="272"/>
      <c r="EZ113" s="276"/>
      <c r="FA113" s="278"/>
      <c r="FB113" s="274"/>
      <c r="FC113" s="275"/>
      <c r="FD113" s="280"/>
      <c r="FE113" s="263"/>
      <c r="FF113" s="269"/>
      <c r="FG113" s="168"/>
      <c r="FH113" s="168"/>
      <c r="FI113" s="168"/>
      <c r="FJ113" s="168"/>
      <c r="FK113" s="168"/>
      <c r="FL113" s="168"/>
      <c r="FM113" s="161"/>
      <c r="FN113" s="162"/>
      <c r="FO113" s="151"/>
      <c r="FP113" s="151"/>
      <c r="FQ113" s="346"/>
      <c r="FR113" s="281"/>
      <c r="FS113" s="278"/>
      <c r="FT113" s="286"/>
      <c r="FU113" s="287"/>
      <c r="FV113" s="288"/>
      <c r="FW113" s="288"/>
      <c r="FX113" s="269"/>
      <c r="FY113" s="168"/>
      <c r="FZ113" s="168"/>
      <c r="GA113" s="168"/>
      <c r="GB113" s="168"/>
      <c r="GC113" s="168"/>
      <c r="GD113" s="168"/>
      <c r="GE113" s="161"/>
      <c r="GF113" s="162"/>
      <c r="GG113" s="151"/>
      <c r="GH113" s="151"/>
      <c r="GI113" s="292"/>
      <c r="GJ113" s="300"/>
      <c r="GK113" s="295"/>
      <c r="GL113" s="296"/>
      <c r="GM113" s="297"/>
      <c r="GN113" s="298"/>
      <c r="GO113" s="298"/>
      <c r="GP113" s="269"/>
      <c r="GQ113" s="168"/>
      <c r="GR113" s="168"/>
      <c r="GS113" s="168"/>
      <c r="GT113" s="168"/>
      <c r="GU113" s="168"/>
      <c r="GV113" s="168"/>
      <c r="GW113" s="161"/>
      <c r="GX113" s="162"/>
    </row>
    <row r="114" spans="1:206" ht="16" hidden="1">
      <c r="A114" s="151"/>
      <c r="B114" s="505"/>
      <c r="C114" s="505"/>
      <c r="D114" s="505"/>
      <c r="E114" s="505"/>
      <c r="F114" s="505"/>
      <c r="G114" s="505"/>
      <c r="H114" s="505"/>
      <c r="I114" s="151"/>
      <c r="J114" s="151"/>
      <c r="K114" s="505"/>
      <c r="L114" s="505"/>
      <c r="M114" s="505"/>
      <c r="N114" s="505"/>
      <c r="O114" s="505"/>
      <c r="P114" s="505"/>
      <c r="Q114" s="505"/>
      <c r="R114" s="582"/>
      <c r="S114" s="582"/>
      <c r="T114" s="582"/>
      <c r="U114" s="582"/>
      <c r="V114" s="582"/>
      <c r="W114" s="582"/>
      <c r="X114" s="582"/>
      <c r="Y114" s="583"/>
      <c r="Z114" s="584"/>
      <c r="AA114" s="159"/>
      <c r="AB114" s="159"/>
      <c r="AC114" s="505"/>
      <c r="AD114" s="505"/>
      <c r="AE114" s="505"/>
      <c r="AF114" s="505"/>
      <c r="AG114" s="505"/>
      <c r="AH114" s="505"/>
      <c r="AI114" s="505"/>
      <c r="AJ114" s="160">
        <f t="shared" si="687"/>
        <v>0</v>
      </c>
      <c r="AK114" s="160">
        <f t="shared" si="688"/>
        <v>0</v>
      </c>
      <c r="AL114" s="160">
        <f t="shared" si="689"/>
        <v>0</v>
      </c>
      <c r="AM114" s="160">
        <f t="shared" si="690"/>
        <v>0</v>
      </c>
      <c r="AN114" s="160">
        <f t="shared" si="691"/>
        <v>0</v>
      </c>
      <c r="AO114" s="160">
        <f t="shared" si="692"/>
        <v>0</v>
      </c>
      <c r="AP114" s="160">
        <f t="shared" si="693"/>
        <v>0</v>
      </c>
      <c r="AQ114" s="161">
        <f t="shared" si="354"/>
        <v>0</v>
      </c>
      <c r="AR114" s="162">
        <f t="shared" si="858"/>
        <v>0</v>
      </c>
      <c r="AS114" s="151"/>
      <c r="AT114" s="151"/>
      <c r="AU114" s="505"/>
      <c r="AV114" s="505"/>
      <c r="AW114" s="505"/>
      <c r="AX114" s="505"/>
      <c r="AY114" s="505"/>
      <c r="AZ114" s="505"/>
      <c r="BA114" s="505"/>
      <c r="BB114" s="160"/>
      <c r="BC114" s="168"/>
      <c r="BD114" s="168"/>
      <c r="BE114" s="168"/>
      <c r="BF114" s="168"/>
      <c r="BG114" s="168"/>
      <c r="BH114" s="168"/>
      <c r="BI114" s="161">
        <f t="shared" si="356"/>
        <v>0</v>
      </c>
      <c r="BJ114" s="162">
        <f t="shared" si="859"/>
        <v>0</v>
      </c>
      <c r="BK114" s="151"/>
      <c r="BL114" s="151"/>
      <c r="BM114" s="505"/>
      <c r="BN114" s="505"/>
      <c r="BO114" s="505"/>
      <c r="BP114" s="505"/>
      <c r="BQ114" s="505"/>
      <c r="BR114" s="505"/>
      <c r="BS114" s="505"/>
      <c r="BT114" s="160"/>
      <c r="BU114" s="168"/>
      <c r="BV114" s="168"/>
      <c r="BW114" s="168"/>
      <c r="BX114" s="168"/>
      <c r="BY114" s="168"/>
      <c r="BZ114" s="168"/>
      <c r="CA114" s="161">
        <f t="shared" si="358"/>
        <v>0</v>
      </c>
      <c r="CB114" s="162">
        <f t="shared" si="860"/>
        <v>0</v>
      </c>
      <c r="CC114" s="151"/>
      <c r="CD114" s="151"/>
      <c r="CE114" s="272"/>
      <c r="CF114" s="276"/>
      <c r="CG114" s="278"/>
      <c r="CH114" s="274"/>
      <c r="CI114" s="275"/>
      <c r="CJ114" s="263"/>
      <c r="CK114" s="158"/>
      <c r="CL114" s="160"/>
      <c r="CM114" s="168"/>
      <c r="CN114" s="168"/>
      <c r="CO114" s="168"/>
      <c r="CP114" s="168"/>
      <c r="CQ114" s="168"/>
      <c r="CR114" s="168"/>
      <c r="CS114" s="161">
        <f t="shared" si="816"/>
        <v>0</v>
      </c>
      <c r="CT114" s="162">
        <f t="shared" si="817"/>
        <v>0</v>
      </c>
      <c r="CU114" s="151"/>
      <c r="CV114" s="151"/>
      <c r="CW114" s="166"/>
      <c r="CX114" s="174"/>
      <c r="CY114" s="178"/>
      <c r="CZ114" s="172"/>
      <c r="DA114" s="176"/>
      <c r="DB114" s="177"/>
      <c r="DC114" s="158"/>
      <c r="DD114" s="160"/>
      <c r="DE114" s="168"/>
      <c r="DF114" s="168"/>
      <c r="DG114" s="168"/>
      <c r="DH114" s="168"/>
      <c r="DI114" s="168"/>
      <c r="DJ114" s="168"/>
      <c r="DK114" s="161">
        <f t="shared" si="820"/>
        <v>0</v>
      </c>
      <c r="DL114" s="162">
        <f t="shared" si="821"/>
        <v>0</v>
      </c>
      <c r="DM114" s="151"/>
      <c r="DN114" s="151"/>
      <c r="DO114" s="272"/>
      <c r="DP114" s="276"/>
      <c r="DQ114" s="278"/>
      <c r="DR114" s="274"/>
      <c r="DS114" s="275"/>
      <c r="DT114" s="263"/>
      <c r="DU114" s="158"/>
      <c r="DV114" s="160"/>
      <c r="DW114" s="168"/>
      <c r="DX114" s="168"/>
      <c r="DY114" s="168"/>
      <c r="DZ114" s="168"/>
      <c r="EA114" s="168"/>
      <c r="EB114" s="168"/>
      <c r="EC114" s="161">
        <f t="shared" si="824"/>
        <v>0</v>
      </c>
      <c r="ED114" s="162">
        <f t="shared" si="825"/>
        <v>0</v>
      </c>
      <c r="EE114" s="151"/>
      <c r="EF114" s="151"/>
      <c r="EG114" s="166"/>
      <c r="EH114" s="174"/>
      <c r="EI114" s="175"/>
      <c r="EJ114" s="172"/>
      <c r="EK114" s="176"/>
      <c r="EL114" s="177"/>
      <c r="EM114" s="158"/>
      <c r="EN114" s="160"/>
      <c r="EO114" s="168"/>
      <c r="EP114" s="168"/>
      <c r="EQ114" s="168"/>
      <c r="ER114" s="168"/>
      <c r="ES114" s="168"/>
      <c r="ET114" s="168"/>
      <c r="EU114" s="161">
        <f t="shared" si="828"/>
        <v>0</v>
      </c>
      <c r="EV114" s="162">
        <f t="shared" si="829"/>
        <v>0</v>
      </c>
      <c r="EW114" s="151"/>
      <c r="EX114" s="151"/>
      <c r="EY114" s="272"/>
      <c r="EZ114" s="276"/>
      <c r="FA114" s="278"/>
      <c r="FB114" s="274"/>
      <c r="FC114" s="275"/>
      <c r="FD114" s="280"/>
      <c r="FE114" s="263"/>
      <c r="FF114" s="269"/>
      <c r="FG114" s="168"/>
      <c r="FH114" s="168"/>
      <c r="FI114" s="168"/>
      <c r="FJ114" s="168"/>
      <c r="FK114" s="168"/>
      <c r="FL114" s="168"/>
      <c r="FM114" s="161"/>
      <c r="FN114" s="162"/>
      <c r="FO114" s="151"/>
      <c r="FP114" s="151"/>
      <c r="FQ114" s="346"/>
      <c r="FR114" s="281"/>
      <c r="FS114" s="278"/>
      <c r="FT114" s="286"/>
      <c r="FU114" s="287"/>
      <c r="FV114" s="288"/>
      <c r="FW114" s="288"/>
      <c r="FX114" s="269"/>
      <c r="FY114" s="168"/>
      <c r="FZ114" s="168"/>
      <c r="GA114" s="168"/>
      <c r="GB114" s="168"/>
      <c r="GC114" s="168"/>
      <c r="GD114" s="168"/>
      <c r="GE114" s="161"/>
      <c r="GF114" s="162"/>
      <c r="GG114" s="151"/>
      <c r="GH114" s="151"/>
      <c r="GI114" s="292"/>
      <c r="GJ114" s="300"/>
      <c r="GK114" s="295"/>
      <c r="GL114" s="296"/>
      <c r="GM114" s="297"/>
      <c r="GN114" s="298"/>
      <c r="GO114" s="298"/>
      <c r="GP114" s="269"/>
      <c r="GQ114" s="168"/>
      <c r="GR114" s="168"/>
      <c r="GS114" s="168"/>
      <c r="GT114" s="168"/>
      <c r="GU114" s="168"/>
      <c r="GV114" s="168"/>
      <c r="GW114" s="161"/>
      <c r="GX114" s="162"/>
    </row>
    <row r="115" spans="1:206" ht="16" hidden="1">
      <c r="A115" s="151"/>
      <c r="B115" s="505"/>
      <c r="C115" s="505"/>
      <c r="D115" s="505"/>
      <c r="E115" s="505"/>
      <c r="F115" s="505"/>
      <c r="G115" s="505"/>
      <c r="H115" s="505"/>
      <c r="I115" s="151"/>
      <c r="J115" s="151"/>
      <c r="K115" s="505"/>
      <c r="L115" s="505"/>
      <c r="M115" s="505"/>
      <c r="N115" s="505"/>
      <c r="O115" s="505"/>
      <c r="P115" s="505"/>
      <c r="Q115" s="505"/>
      <c r="R115" s="582"/>
      <c r="S115" s="582"/>
      <c r="T115" s="582"/>
      <c r="U115" s="582"/>
      <c r="V115" s="582"/>
      <c r="W115" s="582"/>
      <c r="X115" s="582"/>
      <c r="Y115" s="583"/>
      <c r="Z115" s="584"/>
      <c r="AA115" s="159"/>
      <c r="AB115" s="159"/>
      <c r="AC115" s="505"/>
      <c r="AD115" s="505"/>
      <c r="AE115" s="505"/>
      <c r="AF115" s="505"/>
      <c r="AG115" s="505"/>
      <c r="AH115" s="505"/>
      <c r="AI115" s="505"/>
      <c r="AJ115" s="160">
        <f t="shared" si="687"/>
        <v>0</v>
      </c>
      <c r="AK115" s="160">
        <f t="shared" si="688"/>
        <v>0</v>
      </c>
      <c r="AL115" s="160">
        <f t="shared" si="689"/>
        <v>0</v>
      </c>
      <c r="AM115" s="160">
        <f t="shared" si="690"/>
        <v>0</v>
      </c>
      <c r="AN115" s="160">
        <f t="shared" si="691"/>
        <v>0</v>
      </c>
      <c r="AO115" s="160">
        <f t="shared" si="692"/>
        <v>0</v>
      </c>
      <c r="AP115" s="160">
        <f t="shared" si="693"/>
        <v>0</v>
      </c>
      <c r="AQ115" s="161">
        <f t="shared" si="354"/>
        <v>0</v>
      </c>
      <c r="AR115" s="162">
        <f t="shared" si="858"/>
        <v>0</v>
      </c>
      <c r="AS115" s="151"/>
      <c r="AT115" s="151"/>
      <c r="AU115" s="505"/>
      <c r="AV115" s="505"/>
      <c r="AW115" s="505"/>
      <c r="AX115" s="505"/>
      <c r="AY115" s="505"/>
      <c r="AZ115" s="505"/>
      <c r="BA115" s="505"/>
      <c r="BB115" s="160">
        <f t="shared" ref="BB115:BB120" si="861">IFERROR(IF(EXACT(VLOOKUP(AV115,OFERTA_0,1,FALSE),AV115),1,0),0)</f>
        <v>0</v>
      </c>
      <c r="BC115" s="168">
        <f t="shared" ref="BC115:BC120" si="862">IFERROR(IF(EXACT(VLOOKUP(AV115,OFERTA_0,2,FALSE),AW115),1,0),0)</f>
        <v>0</v>
      </c>
      <c r="BD115" s="168">
        <f t="shared" ref="BD115:BD120" si="863">IFERROR(IF(EXACT(VLOOKUP(AV115,OFERTA_0,3,FALSE),AX115),1,0),0)</f>
        <v>0</v>
      </c>
      <c r="BE115" s="168">
        <f t="shared" ref="BE115:BE120" si="864">IFERROR(IF(EXACT(VLOOKUP(AV115,OFERTA_0,4,FALSE),AY115),1,0),0)</f>
        <v>0</v>
      </c>
      <c r="BF115" s="168">
        <f t="shared" ref="BF115:BF120" si="865">IFERROR(IF(AZ115&lt;=0,0,1),0)</f>
        <v>0</v>
      </c>
      <c r="BG115" s="168">
        <v>1</v>
      </c>
      <c r="BH115" s="168">
        <f t="shared" ref="BH115:BH120" si="866">PRODUCT(BB115:BG115)</f>
        <v>0</v>
      </c>
      <c r="BI115" s="161">
        <f t="shared" si="356"/>
        <v>0</v>
      </c>
      <c r="BJ115" s="162">
        <f t="shared" si="859"/>
        <v>0</v>
      </c>
      <c r="BK115" s="151"/>
      <c r="BL115" s="151"/>
      <c r="BM115" s="505"/>
      <c r="BN115" s="505"/>
      <c r="BO115" s="505"/>
      <c r="BP115" s="505"/>
      <c r="BQ115" s="505"/>
      <c r="BR115" s="505"/>
      <c r="BS115" s="505"/>
      <c r="BT115" s="160">
        <f t="shared" ref="BT115:BT120" si="867">IFERROR(IF(EXACT(VLOOKUP(BN115,OFERTA_0,1,FALSE),BN115),1,0),0)</f>
        <v>0</v>
      </c>
      <c r="BU115" s="168">
        <f t="shared" ref="BU115:BU120" si="868">IFERROR(IF(EXACT(VLOOKUP(BN115,OFERTA_0,2,FALSE),BO115),1,0),0)</f>
        <v>0</v>
      </c>
      <c r="BV115" s="168">
        <f t="shared" ref="BV115:BV120" si="869">IFERROR(IF(EXACT(VLOOKUP(BN115,OFERTA_0,3,FALSE),BP115),1,0),0)</f>
        <v>0</v>
      </c>
      <c r="BW115" s="168">
        <f t="shared" ref="BW115:BW120" si="870">IFERROR(IF(EXACT(VLOOKUP(BN115,OFERTA_0,4,FALSE),BQ115),1,0),0)</f>
        <v>0</v>
      </c>
      <c r="BX115" s="168">
        <f t="shared" ref="BX115:BX120" si="871">IFERROR(IF(BR115&lt;=0,0,1),0)</f>
        <v>0</v>
      </c>
      <c r="BY115" s="168">
        <v>1</v>
      </c>
      <c r="BZ115" s="168">
        <f t="shared" ref="BZ115:BZ120" si="872">PRODUCT(BT115:BY115)</f>
        <v>0</v>
      </c>
      <c r="CA115" s="161">
        <f t="shared" si="358"/>
        <v>0</v>
      </c>
      <c r="CB115" s="162">
        <f t="shared" si="860"/>
        <v>0</v>
      </c>
      <c r="CC115" s="151"/>
      <c r="CD115" s="151"/>
      <c r="CE115" s="272"/>
      <c r="CF115" s="276"/>
      <c r="CG115" s="278"/>
      <c r="CH115" s="274"/>
      <c r="CI115" s="275"/>
      <c r="CJ115" s="263"/>
      <c r="CK115" s="158"/>
      <c r="CL115" s="160">
        <f t="shared" ref="CL115:CL120" si="873">IFERROR(IF(EXACT(VLOOKUP(CF115,OFERTA_0,1,FALSE),CF115),1,0),0)</f>
        <v>0</v>
      </c>
      <c r="CM115" s="168">
        <f t="shared" ref="CM115:CM120" si="874">IFERROR(IF(EXACT(VLOOKUP(CF115,OFERTA_0,2,FALSE),CG115),1,0),0)</f>
        <v>0</v>
      </c>
      <c r="CN115" s="168">
        <f t="shared" ref="CN115:CN120" si="875">IFERROR(IF(EXACT(VLOOKUP(CF115,OFERTA_0,3,FALSE),CH115),1,0),0)</f>
        <v>0</v>
      </c>
      <c r="CO115" s="168">
        <f t="shared" ref="CO115:CO120" si="876">IFERROR(IF(EXACT(VLOOKUP(CF115,OFERTA_0,4,FALSE),CI115),1,0),0)</f>
        <v>0</v>
      </c>
      <c r="CP115" s="168">
        <f t="shared" ref="CP115:CP120" si="877">IFERROR(IF(CJ115&lt;=0,0,1),0)</f>
        <v>0</v>
      </c>
      <c r="CQ115" s="168">
        <v>1</v>
      </c>
      <c r="CR115" s="168">
        <f t="shared" ref="CR115:CR120" si="878">PRODUCT(CL115:CQ115)</f>
        <v>0</v>
      </c>
      <c r="CS115" s="161">
        <f t="shared" si="816"/>
        <v>0</v>
      </c>
      <c r="CT115" s="162">
        <f t="shared" si="817"/>
        <v>0</v>
      </c>
      <c r="CU115" s="151"/>
      <c r="CV115" s="151"/>
      <c r="CW115" s="166"/>
      <c r="CX115" s="174"/>
      <c r="CY115" s="178"/>
      <c r="CZ115" s="172"/>
      <c r="DA115" s="176"/>
      <c r="DB115" s="177"/>
      <c r="DC115" s="158"/>
      <c r="DD115" s="160">
        <f t="shared" ref="DD115:DD120" si="879">IFERROR(IF(EXACT(VLOOKUP(CX115,OFERTA_0,1,FALSE),CX115),1,0),0)</f>
        <v>0</v>
      </c>
      <c r="DE115" s="168">
        <f t="shared" ref="DE115:DE120" si="880">IFERROR(IF(EXACT(VLOOKUP(CX115,OFERTA_0,2,FALSE),CY115),1,0),0)</f>
        <v>0</v>
      </c>
      <c r="DF115" s="168">
        <f t="shared" ref="DF115:DF120" si="881">IFERROR(IF(EXACT(VLOOKUP(CX115,OFERTA_0,3,FALSE),CZ115),1,0),0)</f>
        <v>0</v>
      </c>
      <c r="DG115" s="168">
        <f t="shared" ref="DG115:DG120" si="882">IFERROR(IF(EXACT(VLOOKUP(CX115,OFERTA_0,4,FALSE),DA115),1,0),0)</f>
        <v>0</v>
      </c>
      <c r="DH115" s="168">
        <f t="shared" ref="DH115:DH120" si="883">IFERROR(IF(DB115&lt;=0,0,1),0)</f>
        <v>0</v>
      </c>
      <c r="DI115" s="168">
        <v>1</v>
      </c>
      <c r="DJ115" s="168">
        <f t="shared" ref="DJ115:DJ120" si="884">PRODUCT(DD115:DI115)</f>
        <v>0</v>
      </c>
      <c r="DK115" s="161">
        <f t="shared" si="820"/>
        <v>0</v>
      </c>
      <c r="DL115" s="162">
        <f t="shared" si="821"/>
        <v>0</v>
      </c>
      <c r="DM115" s="151"/>
      <c r="DN115" s="151"/>
      <c r="DO115" s="272"/>
      <c r="DP115" s="276"/>
      <c r="DQ115" s="278"/>
      <c r="DR115" s="274"/>
      <c r="DS115" s="275"/>
      <c r="DT115" s="263"/>
      <c r="DU115" s="158"/>
      <c r="DV115" s="160">
        <f t="shared" ref="DV115:DV120" si="885">IFERROR(IF(EXACT(VLOOKUP(DP115,OFERTA_0,1,FALSE),DP115),1,0),0)</f>
        <v>0</v>
      </c>
      <c r="DW115" s="168">
        <f t="shared" ref="DW115:DW120" si="886">IFERROR(IF(EXACT(VLOOKUP(DP115,OFERTA_0,2,FALSE),DQ115),1,0),0)</f>
        <v>0</v>
      </c>
      <c r="DX115" s="168">
        <f t="shared" ref="DX115:DX120" si="887">IFERROR(IF(EXACT(VLOOKUP(DP115,OFERTA_0,3,FALSE),DR115),1,0),0)</f>
        <v>0</v>
      </c>
      <c r="DY115" s="168">
        <f t="shared" ref="DY115:DY120" si="888">IFERROR(IF(EXACT(VLOOKUP(DP115,OFERTA_0,4,FALSE),DS115),1,0),0)</f>
        <v>0</v>
      </c>
      <c r="DZ115" s="168">
        <f t="shared" ref="DZ115:DZ120" si="889">IFERROR(IF(DT115&lt;=0,0,1),0)</f>
        <v>0</v>
      </c>
      <c r="EA115" s="168">
        <v>1</v>
      </c>
      <c r="EB115" s="168">
        <f t="shared" ref="EB115:EB120" si="890">PRODUCT(DV115:EA115)</f>
        <v>0</v>
      </c>
      <c r="EC115" s="161">
        <f t="shared" si="824"/>
        <v>0</v>
      </c>
      <c r="ED115" s="162">
        <f t="shared" si="825"/>
        <v>0</v>
      </c>
      <c r="EE115" s="151"/>
      <c r="EF115" s="151"/>
      <c r="EG115" s="166"/>
      <c r="EH115" s="174"/>
      <c r="EI115" s="175"/>
      <c r="EJ115" s="172"/>
      <c r="EK115" s="176"/>
      <c r="EL115" s="177"/>
      <c r="EM115" s="158"/>
      <c r="EN115" s="160">
        <f t="shared" ref="EN115:EN120" si="891">IFERROR(IF(EXACT(VLOOKUP(EH115,OFERTA_0,1,FALSE),EH115),1,0),0)</f>
        <v>0</v>
      </c>
      <c r="EO115" s="168">
        <f t="shared" ref="EO115:EO120" si="892">IFERROR(IF(EXACT(VLOOKUP(EH115,OFERTA_0,2,FALSE),EI115),1,0),0)</f>
        <v>0</v>
      </c>
      <c r="EP115" s="168">
        <f t="shared" ref="EP115:EP120" si="893">IFERROR(IF(EXACT(VLOOKUP(EH115,OFERTA_0,3,FALSE),EJ115),1,0),0)</f>
        <v>0</v>
      </c>
      <c r="EQ115" s="168">
        <f t="shared" ref="EQ115:EQ120" si="894">IFERROR(IF(EXACT(VLOOKUP(EH115,OFERTA_0,4,FALSE),EK115),1,0),0)</f>
        <v>0</v>
      </c>
      <c r="ER115" s="168">
        <f t="shared" ref="ER115:ER120" si="895">IFERROR(IF(EL115&lt;=0,0,1),0)</f>
        <v>0</v>
      </c>
      <c r="ES115" s="168">
        <v>1</v>
      </c>
      <c r="ET115" s="168">
        <f t="shared" ref="ET115:ET120" si="896">PRODUCT(EN115:ES115)</f>
        <v>0</v>
      </c>
      <c r="EU115" s="161">
        <f t="shared" si="828"/>
        <v>0</v>
      </c>
      <c r="EV115" s="162">
        <f t="shared" si="829"/>
        <v>0</v>
      </c>
      <c r="EW115" s="151"/>
      <c r="EX115" s="151"/>
      <c r="EY115" s="272"/>
      <c r="EZ115" s="276"/>
      <c r="FA115" s="278"/>
      <c r="FB115" s="274"/>
      <c r="FC115" s="275"/>
      <c r="FD115" s="280"/>
      <c r="FE115" s="263"/>
      <c r="FF115" s="269"/>
      <c r="FG115" s="168"/>
      <c r="FH115" s="168"/>
      <c r="FI115" s="168"/>
      <c r="FJ115" s="168"/>
      <c r="FK115" s="168"/>
      <c r="FL115" s="168"/>
      <c r="FM115" s="161"/>
      <c r="FN115" s="162"/>
      <c r="FO115" s="151"/>
      <c r="FP115" s="151"/>
      <c r="FQ115" s="346"/>
      <c r="FR115" s="281"/>
      <c r="FS115" s="278"/>
      <c r="FT115" s="286"/>
      <c r="FU115" s="287"/>
      <c r="FV115" s="288"/>
      <c r="FW115" s="288"/>
      <c r="FX115" s="269"/>
      <c r="FY115" s="168"/>
      <c r="FZ115" s="168"/>
      <c r="GA115" s="168"/>
      <c r="GB115" s="168"/>
      <c r="GC115" s="168"/>
      <c r="GD115" s="168"/>
      <c r="GE115" s="161"/>
      <c r="GF115" s="162"/>
      <c r="GG115" s="151"/>
      <c r="GH115" s="151"/>
      <c r="GI115" s="292"/>
      <c r="GJ115" s="300"/>
      <c r="GK115" s="295"/>
      <c r="GL115" s="296"/>
      <c r="GM115" s="297"/>
      <c r="GN115" s="298"/>
      <c r="GO115" s="298"/>
      <c r="GP115" s="269"/>
      <c r="GQ115" s="168"/>
      <c r="GR115" s="168"/>
      <c r="GS115" s="168"/>
      <c r="GT115" s="168"/>
      <c r="GU115" s="168"/>
      <c r="GV115" s="168"/>
      <c r="GW115" s="161"/>
      <c r="GX115" s="162"/>
    </row>
    <row r="116" spans="1:206" ht="16" hidden="1">
      <c r="A116" s="151"/>
      <c r="B116" s="505"/>
      <c r="C116" s="505"/>
      <c r="D116" s="505"/>
      <c r="E116" s="505"/>
      <c r="F116" s="505"/>
      <c r="G116" s="505"/>
      <c r="H116" s="505"/>
      <c r="I116" s="151"/>
      <c r="J116" s="151"/>
      <c r="K116" s="505"/>
      <c r="L116" s="505"/>
      <c r="M116" s="505"/>
      <c r="N116" s="505"/>
      <c r="O116" s="505"/>
      <c r="P116" s="505"/>
      <c r="Q116" s="505"/>
      <c r="R116" s="582"/>
      <c r="S116" s="582"/>
      <c r="T116" s="582"/>
      <c r="U116" s="582"/>
      <c r="V116" s="582"/>
      <c r="W116" s="582"/>
      <c r="X116" s="582"/>
      <c r="Y116" s="583"/>
      <c r="Z116" s="584"/>
      <c r="AA116" s="159"/>
      <c r="AB116" s="159"/>
      <c r="AC116" s="505"/>
      <c r="AD116" s="505"/>
      <c r="AE116" s="505"/>
      <c r="AF116" s="505"/>
      <c r="AG116" s="505"/>
      <c r="AH116" s="505"/>
      <c r="AI116" s="505"/>
      <c r="AJ116" s="160">
        <f t="shared" si="687"/>
        <v>0</v>
      </c>
      <c r="AK116" s="160">
        <f t="shared" si="688"/>
        <v>0</v>
      </c>
      <c r="AL116" s="160">
        <f t="shared" si="689"/>
        <v>0</v>
      </c>
      <c r="AM116" s="160">
        <f t="shared" si="690"/>
        <v>0</v>
      </c>
      <c r="AN116" s="160">
        <f t="shared" si="691"/>
        <v>0</v>
      </c>
      <c r="AO116" s="160">
        <f t="shared" si="692"/>
        <v>0</v>
      </c>
      <c r="AP116" s="160">
        <f t="shared" si="693"/>
        <v>0</v>
      </c>
      <c r="AQ116" s="161">
        <f t="shared" si="354"/>
        <v>0</v>
      </c>
      <c r="AR116" s="162">
        <f t="shared" si="858"/>
        <v>0</v>
      </c>
      <c r="AS116" s="151"/>
      <c r="AT116" s="151"/>
      <c r="AU116" s="505"/>
      <c r="AV116" s="505"/>
      <c r="AW116" s="505"/>
      <c r="AX116" s="505"/>
      <c r="AY116" s="505"/>
      <c r="AZ116" s="505"/>
      <c r="BA116" s="505"/>
      <c r="BB116" s="160">
        <f t="shared" si="861"/>
        <v>0</v>
      </c>
      <c r="BC116" s="168">
        <f t="shared" si="862"/>
        <v>0</v>
      </c>
      <c r="BD116" s="168">
        <f t="shared" si="863"/>
        <v>0</v>
      </c>
      <c r="BE116" s="168">
        <f t="shared" si="864"/>
        <v>0</v>
      </c>
      <c r="BF116" s="168">
        <f t="shared" si="865"/>
        <v>0</v>
      </c>
      <c r="BG116" s="168">
        <v>1</v>
      </c>
      <c r="BH116" s="168">
        <f t="shared" si="866"/>
        <v>0</v>
      </c>
      <c r="BI116" s="161">
        <f t="shared" si="356"/>
        <v>0</v>
      </c>
      <c r="BJ116" s="162">
        <f t="shared" si="859"/>
        <v>0</v>
      </c>
      <c r="BK116" s="151"/>
      <c r="BL116" s="151"/>
      <c r="BM116" s="505"/>
      <c r="BN116" s="505"/>
      <c r="BO116" s="505"/>
      <c r="BP116" s="505"/>
      <c r="BQ116" s="505"/>
      <c r="BR116" s="505"/>
      <c r="BS116" s="505"/>
      <c r="BT116" s="160">
        <f t="shared" si="867"/>
        <v>0</v>
      </c>
      <c r="BU116" s="168">
        <f t="shared" si="868"/>
        <v>0</v>
      </c>
      <c r="BV116" s="168">
        <f t="shared" si="869"/>
        <v>0</v>
      </c>
      <c r="BW116" s="168">
        <f t="shared" si="870"/>
        <v>0</v>
      </c>
      <c r="BX116" s="168">
        <f t="shared" si="871"/>
        <v>0</v>
      </c>
      <c r="BY116" s="168">
        <v>1</v>
      </c>
      <c r="BZ116" s="168">
        <f t="shared" si="872"/>
        <v>0</v>
      </c>
      <c r="CA116" s="161">
        <f t="shared" si="358"/>
        <v>0</v>
      </c>
      <c r="CB116" s="162">
        <f t="shared" si="860"/>
        <v>0</v>
      </c>
      <c r="CC116" s="151"/>
      <c r="CD116" s="151"/>
      <c r="CE116" s="272"/>
      <c r="CF116" s="276"/>
      <c r="CG116" s="278"/>
      <c r="CH116" s="274"/>
      <c r="CI116" s="275"/>
      <c r="CJ116" s="263"/>
      <c r="CK116" s="158"/>
      <c r="CL116" s="160">
        <f t="shared" si="873"/>
        <v>0</v>
      </c>
      <c r="CM116" s="168">
        <f t="shared" si="874"/>
        <v>0</v>
      </c>
      <c r="CN116" s="168">
        <f t="shared" si="875"/>
        <v>0</v>
      </c>
      <c r="CO116" s="168">
        <f t="shared" si="876"/>
        <v>0</v>
      </c>
      <c r="CP116" s="168">
        <f t="shared" si="877"/>
        <v>0</v>
      </c>
      <c r="CQ116" s="168">
        <v>1</v>
      </c>
      <c r="CR116" s="168">
        <f t="shared" si="878"/>
        <v>0</v>
      </c>
      <c r="CS116" s="161">
        <f t="shared" si="816"/>
        <v>0</v>
      </c>
      <c r="CT116" s="162">
        <f t="shared" si="817"/>
        <v>0</v>
      </c>
      <c r="CU116" s="151"/>
      <c r="CV116" s="151"/>
      <c r="CW116" s="166"/>
      <c r="CX116" s="174"/>
      <c r="CY116" s="178"/>
      <c r="CZ116" s="172"/>
      <c r="DA116" s="176"/>
      <c r="DB116" s="177"/>
      <c r="DC116" s="158"/>
      <c r="DD116" s="160">
        <f t="shared" si="879"/>
        <v>0</v>
      </c>
      <c r="DE116" s="168">
        <f t="shared" si="880"/>
        <v>0</v>
      </c>
      <c r="DF116" s="168">
        <f t="shared" si="881"/>
        <v>0</v>
      </c>
      <c r="DG116" s="168">
        <f t="shared" si="882"/>
        <v>0</v>
      </c>
      <c r="DH116" s="168">
        <f t="shared" si="883"/>
        <v>0</v>
      </c>
      <c r="DI116" s="168">
        <v>1</v>
      </c>
      <c r="DJ116" s="168">
        <f t="shared" si="884"/>
        <v>0</v>
      </c>
      <c r="DK116" s="161">
        <f t="shared" si="820"/>
        <v>0</v>
      </c>
      <c r="DL116" s="162">
        <f t="shared" si="821"/>
        <v>0</v>
      </c>
      <c r="DM116" s="151"/>
      <c r="DN116" s="151"/>
      <c r="DO116" s="272"/>
      <c r="DP116" s="276"/>
      <c r="DQ116" s="278"/>
      <c r="DR116" s="274"/>
      <c r="DS116" s="275"/>
      <c r="DT116" s="263"/>
      <c r="DU116" s="158"/>
      <c r="DV116" s="160">
        <f t="shared" si="885"/>
        <v>0</v>
      </c>
      <c r="DW116" s="168">
        <f t="shared" si="886"/>
        <v>0</v>
      </c>
      <c r="DX116" s="168">
        <f t="shared" si="887"/>
        <v>0</v>
      </c>
      <c r="DY116" s="168">
        <f t="shared" si="888"/>
        <v>0</v>
      </c>
      <c r="DZ116" s="168">
        <f t="shared" si="889"/>
        <v>0</v>
      </c>
      <c r="EA116" s="168">
        <v>1</v>
      </c>
      <c r="EB116" s="168">
        <f t="shared" si="890"/>
        <v>0</v>
      </c>
      <c r="EC116" s="161">
        <f t="shared" si="824"/>
        <v>0</v>
      </c>
      <c r="ED116" s="162">
        <f t="shared" si="825"/>
        <v>0</v>
      </c>
      <c r="EE116" s="151"/>
      <c r="EF116" s="151"/>
      <c r="EG116" s="166"/>
      <c r="EH116" s="174"/>
      <c r="EI116" s="175"/>
      <c r="EJ116" s="172"/>
      <c r="EK116" s="176"/>
      <c r="EL116" s="177"/>
      <c r="EM116" s="158"/>
      <c r="EN116" s="160">
        <f t="shared" si="891"/>
        <v>0</v>
      </c>
      <c r="EO116" s="168">
        <f t="shared" si="892"/>
        <v>0</v>
      </c>
      <c r="EP116" s="168">
        <f t="shared" si="893"/>
        <v>0</v>
      </c>
      <c r="EQ116" s="168">
        <f t="shared" si="894"/>
        <v>0</v>
      </c>
      <c r="ER116" s="168">
        <f t="shared" si="895"/>
        <v>0</v>
      </c>
      <c r="ES116" s="168">
        <v>1</v>
      </c>
      <c r="ET116" s="168">
        <f t="shared" si="896"/>
        <v>0</v>
      </c>
      <c r="EU116" s="161">
        <f t="shared" si="828"/>
        <v>0</v>
      </c>
      <c r="EV116" s="162">
        <f t="shared" si="829"/>
        <v>0</v>
      </c>
      <c r="EW116" s="151"/>
      <c r="EX116" s="151"/>
      <c r="EY116" s="272"/>
      <c r="EZ116" s="276"/>
      <c r="FA116" s="278"/>
      <c r="FB116" s="274"/>
      <c r="FC116" s="275"/>
      <c r="FD116" s="280"/>
      <c r="FE116" s="263"/>
      <c r="FF116" s="269"/>
      <c r="FG116" s="168"/>
      <c r="FH116" s="168"/>
      <c r="FI116" s="168"/>
      <c r="FJ116" s="168"/>
      <c r="FK116" s="168"/>
      <c r="FL116" s="168"/>
      <c r="FM116" s="161"/>
      <c r="FN116" s="162"/>
      <c r="FO116" s="151"/>
      <c r="FP116" s="151"/>
      <c r="FQ116" s="346"/>
      <c r="FR116" s="281"/>
      <c r="FS116" s="278"/>
      <c r="FT116" s="286"/>
      <c r="FU116" s="287"/>
      <c r="FV116" s="288"/>
      <c r="FW116" s="288"/>
      <c r="FX116" s="269"/>
      <c r="FY116" s="168"/>
      <c r="FZ116" s="168"/>
      <c r="GA116" s="168"/>
      <c r="GB116" s="168"/>
      <c r="GC116" s="168"/>
      <c r="GD116" s="168"/>
      <c r="GE116" s="161"/>
      <c r="GF116" s="162"/>
      <c r="GG116" s="151"/>
      <c r="GH116" s="151"/>
      <c r="GI116" s="292"/>
      <c r="GJ116" s="300"/>
      <c r="GK116" s="295"/>
      <c r="GL116" s="296"/>
      <c r="GM116" s="297"/>
      <c r="GN116" s="298"/>
      <c r="GO116" s="298"/>
      <c r="GP116" s="269"/>
      <c r="GQ116" s="168"/>
      <c r="GR116" s="168"/>
      <c r="GS116" s="168"/>
      <c r="GT116" s="168"/>
      <c r="GU116" s="168"/>
      <c r="GV116" s="168"/>
      <c r="GW116" s="161"/>
      <c r="GX116" s="162"/>
    </row>
    <row r="117" spans="1:206" ht="16" hidden="1">
      <c r="A117" s="151"/>
      <c r="B117" s="505"/>
      <c r="C117" s="505"/>
      <c r="D117" s="505"/>
      <c r="E117" s="505"/>
      <c r="F117" s="505"/>
      <c r="G117" s="505"/>
      <c r="H117" s="505"/>
      <c r="I117" s="151"/>
      <c r="J117" s="151"/>
      <c r="K117" s="505"/>
      <c r="L117" s="505"/>
      <c r="M117" s="505"/>
      <c r="N117" s="505"/>
      <c r="O117" s="505"/>
      <c r="P117" s="505"/>
      <c r="Q117" s="505"/>
      <c r="R117" s="582"/>
      <c r="S117" s="582"/>
      <c r="T117" s="582"/>
      <c r="U117" s="582"/>
      <c r="V117" s="582"/>
      <c r="W117" s="582"/>
      <c r="X117" s="582"/>
      <c r="Y117" s="583"/>
      <c r="Z117" s="584"/>
      <c r="AA117" s="159"/>
      <c r="AB117" s="159"/>
      <c r="AC117" s="505"/>
      <c r="AD117" s="505"/>
      <c r="AE117" s="505"/>
      <c r="AF117" s="505"/>
      <c r="AG117" s="505"/>
      <c r="AH117" s="505"/>
      <c r="AI117" s="505"/>
      <c r="AJ117" s="160">
        <f t="shared" si="687"/>
        <v>0</v>
      </c>
      <c r="AK117" s="160">
        <f t="shared" si="688"/>
        <v>0</v>
      </c>
      <c r="AL117" s="160">
        <f t="shared" si="689"/>
        <v>0</v>
      </c>
      <c r="AM117" s="160">
        <f t="shared" si="690"/>
        <v>0</v>
      </c>
      <c r="AN117" s="160">
        <f t="shared" si="691"/>
        <v>0</v>
      </c>
      <c r="AO117" s="160">
        <f t="shared" si="692"/>
        <v>0</v>
      </c>
      <c r="AP117" s="160">
        <f t="shared" si="693"/>
        <v>0</v>
      </c>
      <c r="AQ117" s="161">
        <f t="shared" si="354"/>
        <v>0</v>
      </c>
      <c r="AR117" s="162">
        <f t="shared" si="858"/>
        <v>0</v>
      </c>
      <c r="AS117" s="151"/>
      <c r="AT117" s="151"/>
      <c r="AU117" s="505"/>
      <c r="AV117" s="505"/>
      <c r="AW117" s="505"/>
      <c r="AX117" s="505"/>
      <c r="AY117" s="505"/>
      <c r="AZ117" s="505"/>
      <c r="BA117" s="505"/>
      <c r="BB117" s="160">
        <f t="shared" si="861"/>
        <v>0</v>
      </c>
      <c r="BC117" s="168">
        <f t="shared" si="862"/>
        <v>0</v>
      </c>
      <c r="BD117" s="168">
        <f t="shared" si="863"/>
        <v>0</v>
      </c>
      <c r="BE117" s="168">
        <f t="shared" si="864"/>
        <v>0</v>
      </c>
      <c r="BF117" s="168">
        <f t="shared" si="865"/>
        <v>0</v>
      </c>
      <c r="BG117" s="168">
        <v>1</v>
      </c>
      <c r="BH117" s="168">
        <f t="shared" si="866"/>
        <v>0</v>
      </c>
      <c r="BI117" s="161">
        <f t="shared" si="356"/>
        <v>0</v>
      </c>
      <c r="BJ117" s="162">
        <f t="shared" si="859"/>
        <v>0</v>
      </c>
      <c r="BK117" s="151"/>
      <c r="BL117" s="151"/>
      <c r="BM117" s="505"/>
      <c r="BN117" s="505"/>
      <c r="BO117" s="505"/>
      <c r="BP117" s="505"/>
      <c r="BQ117" s="505"/>
      <c r="BR117" s="505"/>
      <c r="BS117" s="505"/>
      <c r="BT117" s="160">
        <f t="shared" si="867"/>
        <v>0</v>
      </c>
      <c r="BU117" s="168">
        <f t="shared" si="868"/>
        <v>0</v>
      </c>
      <c r="BV117" s="168">
        <f t="shared" si="869"/>
        <v>0</v>
      </c>
      <c r="BW117" s="168">
        <f t="shared" si="870"/>
        <v>0</v>
      </c>
      <c r="BX117" s="168">
        <f t="shared" si="871"/>
        <v>0</v>
      </c>
      <c r="BY117" s="168">
        <v>1</v>
      </c>
      <c r="BZ117" s="168">
        <f t="shared" si="872"/>
        <v>0</v>
      </c>
      <c r="CA117" s="161">
        <f t="shared" si="358"/>
        <v>0</v>
      </c>
      <c r="CB117" s="162">
        <f t="shared" si="860"/>
        <v>0</v>
      </c>
      <c r="CC117" s="151"/>
      <c r="CD117" s="151"/>
      <c r="CE117" s="272"/>
      <c r="CF117" s="276"/>
      <c r="CG117" s="278"/>
      <c r="CH117" s="274"/>
      <c r="CI117" s="275"/>
      <c r="CJ117" s="263"/>
      <c r="CK117" s="158"/>
      <c r="CL117" s="160">
        <f t="shared" si="873"/>
        <v>0</v>
      </c>
      <c r="CM117" s="168">
        <f t="shared" si="874"/>
        <v>0</v>
      </c>
      <c r="CN117" s="168">
        <f t="shared" si="875"/>
        <v>0</v>
      </c>
      <c r="CO117" s="168">
        <f t="shared" si="876"/>
        <v>0</v>
      </c>
      <c r="CP117" s="168">
        <f t="shared" si="877"/>
        <v>0</v>
      </c>
      <c r="CQ117" s="168">
        <v>1</v>
      </c>
      <c r="CR117" s="168">
        <f t="shared" si="878"/>
        <v>0</v>
      </c>
      <c r="CS117" s="161">
        <f t="shared" si="816"/>
        <v>0</v>
      </c>
      <c r="CT117" s="162">
        <f t="shared" si="817"/>
        <v>0</v>
      </c>
      <c r="CU117" s="151"/>
      <c r="CV117" s="151"/>
      <c r="CW117" s="166"/>
      <c r="CX117" s="174"/>
      <c r="CY117" s="178"/>
      <c r="CZ117" s="172"/>
      <c r="DA117" s="176"/>
      <c r="DB117" s="177"/>
      <c r="DC117" s="158"/>
      <c r="DD117" s="160">
        <f t="shared" si="879"/>
        <v>0</v>
      </c>
      <c r="DE117" s="168">
        <f t="shared" si="880"/>
        <v>0</v>
      </c>
      <c r="DF117" s="168">
        <f t="shared" si="881"/>
        <v>0</v>
      </c>
      <c r="DG117" s="168">
        <f t="shared" si="882"/>
        <v>0</v>
      </c>
      <c r="DH117" s="168">
        <f t="shared" si="883"/>
        <v>0</v>
      </c>
      <c r="DI117" s="168">
        <v>1</v>
      </c>
      <c r="DJ117" s="168">
        <f t="shared" si="884"/>
        <v>0</v>
      </c>
      <c r="DK117" s="161">
        <f t="shared" si="820"/>
        <v>0</v>
      </c>
      <c r="DL117" s="162">
        <f t="shared" si="821"/>
        <v>0</v>
      </c>
      <c r="DM117" s="151"/>
      <c r="DN117" s="151"/>
      <c r="DO117" s="272"/>
      <c r="DP117" s="276"/>
      <c r="DQ117" s="278"/>
      <c r="DR117" s="274"/>
      <c r="DS117" s="275"/>
      <c r="DT117" s="263"/>
      <c r="DU117" s="158"/>
      <c r="DV117" s="160">
        <f t="shared" si="885"/>
        <v>0</v>
      </c>
      <c r="DW117" s="168">
        <f t="shared" si="886"/>
        <v>0</v>
      </c>
      <c r="DX117" s="168">
        <f t="shared" si="887"/>
        <v>0</v>
      </c>
      <c r="DY117" s="168">
        <f t="shared" si="888"/>
        <v>0</v>
      </c>
      <c r="DZ117" s="168">
        <f t="shared" si="889"/>
        <v>0</v>
      </c>
      <c r="EA117" s="168">
        <v>1</v>
      </c>
      <c r="EB117" s="168">
        <f t="shared" si="890"/>
        <v>0</v>
      </c>
      <c r="EC117" s="161">
        <f t="shared" si="824"/>
        <v>0</v>
      </c>
      <c r="ED117" s="162">
        <f t="shared" si="825"/>
        <v>0</v>
      </c>
      <c r="EE117" s="151"/>
      <c r="EF117" s="151"/>
      <c r="EG117" s="166"/>
      <c r="EH117" s="174"/>
      <c r="EI117" s="175"/>
      <c r="EJ117" s="172"/>
      <c r="EK117" s="176"/>
      <c r="EL117" s="177"/>
      <c r="EM117" s="158"/>
      <c r="EN117" s="160">
        <f t="shared" si="891"/>
        <v>0</v>
      </c>
      <c r="EO117" s="168">
        <f t="shared" si="892"/>
        <v>0</v>
      </c>
      <c r="EP117" s="168">
        <f t="shared" si="893"/>
        <v>0</v>
      </c>
      <c r="EQ117" s="168">
        <f t="shared" si="894"/>
        <v>0</v>
      </c>
      <c r="ER117" s="168">
        <f t="shared" si="895"/>
        <v>0</v>
      </c>
      <c r="ES117" s="168">
        <v>1</v>
      </c>
      <c r="ET117" s="168">
        <f t="shared" si="896"/>
        <v>0</v>
      </c>
      <c r="EU117" s="161">
        <f t="shared" si="828"/>
        <v>0</v>
      </c>
      <c r="EV117" s="162">
        <f t="shared" si="829"/>
        <v>0</v>
      </c>
      <c r="EW117" s="151"/>
      <c r="EX117" s="151"/>
      <c r="EY117" s="272"/>
      <c r="EZ117" s="276"/>
      <c r="FA117" s="278"/>
      <c r="FB117" s="274"/>
      <c r="FC117" s="275"/>
      <c r="FD117" s="280"/>
      <c r="FE117" s="263"/>
      <c r="FF117" s="269"/>
      <c r="FG117" s="168"/>
      <c r="FH117" s="168"/>
      <c r="FI117" s="168"/>
      <c r="FJ117" s="168"/>
      <c r="FK117" s="168"/>
      <c r="FL117" s="168"/>
      <c r="FM117" s="161"/>
      <c r="FN117" s="162"/>
      <c r="FO117" s="151"/>
      <c r="FP117" s="151"/>
      <c r="FQ117" s="346"/>
      <c r="FR117" s="281"/>
      <c r="FS117" s="278"/>
      <c r="FT117" s="286"/>
      <c r="FU117" s="287"/>
      <c r="FV117" s="288"/>
      <c r="FW117" s="288"/>
      <c r="FX117" s="269"/>
      <c r="FY117" s="168"/>
      <c r="FZ117" s="168"/>
      <c r="GA117" s="168"/>
      <c r="GB117" s="168"/>
      <c r="GC117" s="168"/>
      <c r="GD117" s="168"/>
      <c r="GE117" s="161"/>
      <c r="GF117" s="162"/>
      <c r="GG117" s="151"/>
      <c r="GH117" s="151"/>
      <c r="GI117" s="292"/>
      <c r="GJ117" s="300"/>
      <c r="GK117" s="295"/>
      <c r="GL117" s="296"/>
      <c r="GM117" s="297"/>
      <c r="GN117" s="298"/>
      <c r="GO117" s="298"/>
      <c r="GP117" s="269"/>
      <c r="GQ117" s="168"/>
      <c r="GR117" s="168"/>
      <c r="GS117" s="168"/>
      <c r="GT117" s="168"/>
      <c r="GU117" s="168"/>
      <c r="GV117" s="168"/>
      <c r="GW117" s="161"/>
      <c r="GX117" s="162"/>
    </row>
    <row r="118" spans="1:206" ht="16" hidden="1">
      <c r="A118" s="151"/>
      <c r="B118" s="505"/>
      <c r="C118" s="505"/>
      <c r="D118" s="505"/>
      <c r="E118" s="505"/>
      <c r="F118" s="505"/>
      <c r="G118" s="505"/>
      <c r="H118" s="505"/>
      <c r="I118" s="151"/>
      <c r="J118" s="151"/>
      <c r="K118" s="505"/>
      <c r="L118" s="505"/>
      <c r="M118" s="505"/>
      <c r="N118" s="505"/>
      <c r="O118" s="505"/>
      <c r="P118" s="505"/>
      <c r="Q118" s="505"/>
      <c r="R118" s="582"/>
      <c r="S118" s="582"/>
      <c r="T118" s="582"/>
      <c r="U118" s="582"/>
      <c r="V118" s="582"/>
      <c r="W118" s="582"/>
      <c r="X118" s="582"/>
      <c r="Y118" s="583"/>
      <c r="Z118" s="584"/>
      <c r="AA118" s="159"/>
      <c r="AB118" s="159"/>
      <c r="AC118" s="505"/>
      <c r="AD118" s="505"/>
      <c r="AE118" s="505"/>
      <c r="AF118" s="505"/>
      <c r="AG118" s="505"/>
      <c r="AH118" s="505"/>
      <c r="AI118" s="505"/>
      <c r="AJ118" s="160">
        <f t="shared" si="687"/>
        <v>0</v>
      </c>
      <c r="AK118" s="160">
        <f t="shared" si="688"/>
        <v>0</v>
      </c>
      <c r="AL118" s="160">
        <f t="shared" si="689"/>
        <v>0</v>
      </c>
      <c r="AM118" s="160">
        <f t="shared" si="690"/>
        <v>0</v>
      </c>
      <c r="AN118" s="160">
        <f t="shared" si="691"/>
        <v>0</v>
      </c>
      <c r="AO118" s="160">
        <f t="shared" si="692"/>
        <v>0</v>
      </c>
      <c r="AP118" s="160">
        <f t="shared" si="693"/>
        <v>0</v>
      </c>
      <c r="AQ118" s="161">
        <f t="shared" si="354"/>
        <v>0</v>
      </c>
      <c r="AR118" s="162">
        <f t="shared" si="858"/>
        <v>0</v>
      </c>
      <c r="AS118" s="151"/>
      <c r="AT118" s="151"/>
      <c r="AU118" s="505"/>
      <c r="AV118" s="505"/>
      <c r="AW118" s="505"/>
      <c r="AX118" s="505"/>
      <c r="AY118" s="505"/>
      <c r="AZ118" s="505"/>
      <c r="BA118" s="505"/>
      <c r="BB118" s="160">
        <f t="shared" si="861"/>
        <v>0</v>
      </c>
      <c r="BC118" s="168">
        <f t="shared" si="862"/>
        <v>0</v>
      </c>
      <c r="BD118" s="168">
        <f t="shared" si="863"/>
        <v>0</v>
      </c>
      <c r="BE118" s="168">
        <f t="shared" si="864"/>
        <v>0</v>
      </c>
      <c r="BF118" s="168">
        <f t="shared" si="865"/>
        <v>0</v>
      </c>
      <c r="BG118" s="168">
        <v>1</v>
      </c>
      <c r="BH118" s="168">
        <f t="shared" si="866"/>
        <v>0</v>
      </c>
      <c r="BI118" s="161">
        <f t="shared" si="356"/>
        <v>0</v>
      </c>
      <c r="BJ118" s="162">
        <f t="shared" si="859"/>
        <v>0</v>
      </c>
      <c r="BK118" s="151"/>
      <c r="BL118" s="151"/>
      <c r="BM118" s="505"/>
      <c r="BN118" s="505"/>
      <c r="BO118" s="505"/>
      <c r="BP118" s="505"/>
      <c r="BQ118" s="505"/>
      <c r="BR118" s="505"/>
      <c r="BS118" s="505"/>
      <c r="BT118" s="160">
        <f t="shared" si="867"/>
        <v>0</v>
      </c>
      <c r="BU118" s="168">
        <f t="shared" si="868"/>
        <v>0</v>
      </c>
      <c r="BV118" s="168">
        <f t="shared" si="869"/>
        <v>0</v>
      </c>
      <c r="BW118" s="168">
        <f t="shared" si="870"/>
        <v>0</v>
      </c>
      <c r="BX118" s="168">
        <f t="shared" si="871"/>
        <v>0</v>
      </c>
      <c r="BY118" s="168">
        <v>1</v>
      </c>
      <c r="BZ118" s="168">
        <f t="shared" si="872"/>
        <v>0</v>
      </c>
      <c r="CA118" s="161">
        <f t="shared" si="358"/>
        <v>0</v>
      </c>
      <c r="CB118" s="162">
        <f t="shared" si="860"/>
        <v>0</v>
      </c>
      <c r="CC118" s="151"/>
      <c r="CD118" s="151"/>
      <c r="CE118" s="272"/>
      <c r="CF118" s="276"/>
      <c r="CG118" s="278"/>
      <c r="CH118" s="274"/>
      <c r="CI118" s="275"/>
      <c r="CJ118" s="263"/>
      <c r="CK118" s="158"/>
      <c r="CL118" s="160">
        <f t="shared" si="873"/>
        <v>0</v>
      </c>
      <c r="CM118" s="168">
        <f t="shared" si="874"/>
        <v>0</v>
      </c>
      <c r="CN118" s="168">
        <f t="shared" si="875"/>
        <v>0</v>
      </c>
      <c r="CO118" s="168">
        <f t="shared" si="876"/>
        <v>0</v>
      </c>
      <c r="CP118" s="168">
        <f t="shared" si="877"/>
        <v>0</v>
      </c>
      <c r="CQ118" s="168">
        <v>1</v>
      </c>
      <c r="CR118" s="168">
        <f t="shared" si="878"/>
        <v>0</v>
      </c>
      <c r="CS118" s="161">
        <f t="shared" si="816"/>
        <v>0</v>
      </c>
      <c r="CT118" s="162">
        <f t="shared" si="817"/>
        <v>0</v>
      </c>
      <c r="CU118" s="151"/>
      <c r="CV118" s="151"/>
      <c r="CW118" s="166"/>
      <c r="CX118" s="174"/>
      <c r="CY118" s="178"/>
      <c r="CZ118" s="172"/>
      <c r="DA118" s="176"/>
      <c r="DB118" s="177"/>
      <c r="DC118" s="158"/>
      <c r="DD118" s="160">
        <f t="shared" si="879"/>
        <v>0</v>
      </c>
      <c r="DE118" s="168">
        <f t="shared" si="880"/>
        <v>0</v>
      </c>
      <c r="DF118" s="168">
        <f t="shared" si="881"/>
        <v>0</v>
      </c>
      <c r="DG118" s="168">
        <f t="shared" si="882"/>
        <v>0</v>
      </c>
      <c r="DH118" s="168">
        <f t="shared" si="883"/>
        <v>0</v>
      </c>
      <c r="DI118" s="168">
        <v>1</v>
      </c>
      <c r="DJ118" s="168">
        <f t="shared" si="884"/>
        <v>0</v>
      </c>
      <c r="DK118" s="161">
        <f t="shared" si="820"/>
        <v>0</v>
      </c>
      <c r="DL118" s="162">
        <f t="shared" si="821"/>
        <v>0</v>
      </c>
      <c r="DM118" s="151"/>
      <c r="DN118" s="151"/>
      <c r="DO118" s="272"/>
      <c r="DP118" s="276"/>
      <c r="DQ118" s="278"/>
      <c r="DR118" s="274"/>
      <c r="DS118" s="275"/>
      <c r="DT118" s="263"/>
      <c r="DU118" s="158"/>
      <c r="DV118" s="160">
        <f t="shared" si="885"/>
        <v>0</v>
      </c>
      <c r="DW118" s="168">
        <f t="shared" si="886"/>
        <v>0</v>
      </c>
      <c r="DX118" s="168">
        <f t="shared" si="887"/>
        <v>0</v>
      </c>
      <c r="DY118" s="168">
        <f t="shared" si="888"/>
        <v>0</v>
      </c>
      <c r="DZ118" s="168">
        <f t="shared" si="889"/>
        <v>0</v>
      </c>
      <c r="EA118" s="168">
        <v>1</v>
      </c>
      <c r="EB118" s="168">
        <f t="shared" si="890"/>
        <v>0</v>
      </c>
      <c r="EC118" s="161">
        <f t="shared" si="824"/>
        <v>0</v>
      </c>
      <c r="ED118" s="162">
        <f t="shared" si="825"/>
        <v>0</v>
      </c>
      <c r="EE118" s="151"/>
      <c r="EF118" s="151"/>
      <c r="EG118" s="166"/>
      <c r="EH118" s="174"/>
      <c r="EI118" s="175"/>
      <c r="EJ118" s="172"/>
      <c r="EK118" s="176"/>
      <c r="EL118" s="177"/>
      <c r="EM118" s="158"/>
      <c r="EN118" s="160">
        <f t="shared" si="891"/>
        <v>0</v>
      </c>
      <c r="EO118" s="168">
        <f t="shared" si="892"/>
        <v>0</v>
      </c>
      <c r="EP118" s="168">
        <f t="shared" si="893"/>
        <v>0</v>
      </c>
      <c r="EQ118" s="168">
        <f t="shared" si="894"/>
        <v>0</v>
      </c>
      <c r="ER118" s="168">
        <f t="shared" si="895"/>
        <v>0</v>
      </c>
      <c r="ES118" s="168">
        <v>1</v>
      </c>
      <c r="ET118" s="168">
        <f t="shared" si="896"/>
        <v>0</v>
      </c>
      <c r="EU118" s="161">
        <f t="shared" si="828"/>
        <v>0</v>
      </c>
      <c r="EV118" s="162">
        <f t="shared" si="829"/>
        <v>0</v>
      </c>
      <c r="EW118" s="151"/>
      <c r="EX118" s="151"/>
      <c r="EY118" s="272"/>
      <c r="EZ118" s="276"/>
      <c r="FA118" s="278"/>
      <c r="FB118" s="274"/>
      <c r="FC118" s="275"/>
      <c r="FD118" s="280"/>
      <c r="FE118" s="263"/>
      <c r="FF118" s="269"/>
      <c r="FG118" s="168"/>
      <c r="FH118" s="168"/>
      <c r="FI118" s="168"/>
      <c r="FJ118" s="168"/>
      <c r="FK118" s="168"/>
      <c r="FL118" s="168"/>
      <c r="FM118" s="161"/>
      <c r="FN118" s="162"/>
      <c r="FO118" s="151"/>
      <c r="FP118" s="151"/>
      <c r="FQ118" s="346"/>
      <c r="FR118" s="281"/>
      <c r="FS118" s="278"/>
      <c r="FT118" s="286"/>
      <c r="FU118" s="287"/>
      <c r="FV118" s="288"/>
      <c r="FW118" s="288"/>
      <c r="FX118" s="269"/>
      <c r="FY118" s="168"/>
      <c r="FZ118" s="168"/>
      <c r="GA118" s="168"/>
      <c r="GB118" s="168"/>
      <c r="GC118" s="168"/>
      <c r="GD118" s="168"/>
      <c r="GE118" s="161"/>
      <c r="GF118" s="162"/>
      <c r="GG118" s="151"/>
      <c r="GH118" s="151"/>
      <c r="GI118" s="292"/>
      <c r="GJ118" s="300"/>
      <c r="GK118" s="295"/>
      <c r="GL118" s="296"/>
      <c r="GM118" s="297"/>
      <c r="GN118" s="298"/>
      <c r="GO118" s="298"/>
      <c r="GP118" s="269"/>
      <c r="GQ118" s="168"/>
      <c r="GR118" s="168"/>
      <c r="GS118" s="168"/>
      <c r="GT118" s="168"/>
      <c r="GU118" s="168"/>
      <c r="GV118" s="168"/>
      <c r="GW118" s="161"/>
      <c r="GX118" s="162"/>
    </row>
    <row r="119" spans="1:206" ht="16" hidden="1">
      <c r="A119" s="151"/>
      <c r="B119" s="505"/>
      <c r="C119" s="505"/>
      <c r="D119" s="505"/>
      <c r="E119" s="505"/>
      <c r="F119" s="505"/>
      <c r="G119" s="505"/>
      <c r="H119" s="505"/>
      <c r="I119" s="151"/>
      <c r="J119" s="151"/>
      <c r="K119" s="505"/>
      <c r="L119" s="505"/>
      <c r="M119" s="505"/>
      <c r="N119" s="505"/>
      <c r="O119" s="505"/>
      <c r="P119" s="505"/>
      <c r="Q119" s="505"/>
      <c r="R119" s="582"/>
      <c r="S119" s="582"/>
      <c r="T119" s="582"/>
      <c r="U119" s="582"/>
      <c r="V119" s="582"/>
      <c r="W119" s="582"/>
      <c r="X119" s="582"/>
      <c r="Y119" s="583"/>
      <c r="Z119" s="584"/>
      <c r="AA119" s="159"/>
      <c r="AB119" s="159"/>
      <c r="AC119" s="505"/>
      <c r="AD119" s="505"/>
      <c r="AE119" s="505"/>
      <c r="AF119" s="505"/>
      <c r="AG119" s="505"/>
      <c r="AH119" s="505"/>
      <c r="AI119" s="505"/>
      <c r="AJ119" s="160">
        <f t="shared" si="687"/>
        <v>0</v>
      </c>
      <c r="AK119" s="160">
        <f t="shared" si="688"/>
        <v>0</v>
      </c>
      <c r="AL119" s="160">
        <f t="shared" si="689"/>
        <v>0</v>
      </c>
      <c r="AM119" s="160">
        <f t="shared" si="690"/>
        <v>0</v>
      </c>
      <c r="AN119" s="160">
        <f t="shared" si="691"/>
        <v>0</v>
      </c>
      <c r="AO119" s="160">
        <f t="shared" si="692"/>
        <v>0</v>
      </c>
      <c r="AP119" s="160">
        <f t="shared" si="693"/>
        <v>0</v>
      </c>
      <c r="AQ119" s="161">
        <f t="shared" si="354"/>
        <v>0</v>
      </c>
      <c r="AR119" s="162">
        <f t="shared" si="858"/>
        <v>0</v>
      </c>
      <c r="AS119" s="151"/>
      <c r="AT119" s="151"/>
      <c r="AU119" s="505"/>
      <c r="AV119" s="505"/>
      <c r="AW119" s="505"/>
      <c r="AX119" s="505"/>
      <c r="AY119" s="505"/>
      <c r="AZ119" s="505"/>
      <c r="BA119" s="505"/>
      <c r="BB119" s="160">
        <f t="shared" si="861"/>
        <v>0</v>
      </c>
      <c r="BC119" s="168">
        <f t="shared" si="862"/>
        <v>0</v>
      </c>
      <c r="BD119" s="168">
        <f t="shared" si="863"/>
        <v>0</v>
      </c>
      <c r="BE119" s="168">
        <f t="shared" si="864"/>
        <v>0</v>
      </c>
      <c r="BF119" s="168">
        <f t="shared" si="865"/>
        <v>0</v>
      </c>
      <c r="BG119" s="168">
        <v>1</v>
      </c>
      <c r="BH119" s="168">
        <f t="shared" si="866"/>
        <v>0</v>
      </c>
      <c r="BI119" s="161">
        <f t="shared" si="356"/>
        <v>0</v>
      </c>
      <c r="BJ119" s="162">
        <f t="shared" si="859"/>
        <v>0</v>
      </c>
      <c r="BK119" s="151"/>
      <c r="BL119" s="151"/>
      <c r="BM119" s="505"/>
      <c r="BN119" s="505"/>
      <c r="BO119" s="505"/>
      <c r="BP119" s="505"/>
      <c r="BQ119" s="505"/>
      <c r="BR119" s="505"/>
      <c r="BS119" s="505"/>
      <c r="BT119" s="160">
        <f t="shared" si="867"/>
        <v>0</v>
      </c>
      <c r="BU119" s="168">
        <f t="shared" si="868"/>
        <v>0</v>
      </c>
      <c r="BV119" s="168">
        <f t="shared" si="869"/>
        <v>0</v>
      </c>
      <c r="BW119" s="168">
        <f t="shared" si="870"/>
        <v>0</v>
      </c>
      <c r="BX119" s="168">
        <f t="shared" si="871"/>
        <v>0</v>
      </c>
      <c r="BY119" s="168">
        <v>1</v>
      </c>
      <c r="BZ119" s="168">
        <f t="shared" si="872"/>
        <v>0</v>
      </c>
      <c r="CA119" s="161">
        <f t="shared" si="358"/>
        <v>0</v>
      </c>
      <c r="CB119" s="162">
        <f t="shared" si="860"/>
        <v>0</v>
      </c>
      <c r="CC119" s="151"/>
      <c r="CD119" s="151"/>
      <c r="CE119" s="272"/>
      <c r="CF119" s="276"/>
      <c r="CG119" s="278"/>
      <c r="CH119" s="274"/>
      <c r="CI119" s="275"/>
      <c r="CJ119" s="263"/>
      <c r="CK119" s="158"/>
      <c r="CL119" s="160">
        <f t="shared" si="873"/>
        <v>0</v>
      </c>
      <c r="CM119" s="168">
        <f t="shared" si="874"/>
        <v>0</v>
      </c>
      <c r="CN119" s="168">
        <f t="shared" si="875"/>
        <v>0</v>
      </c>
      <c r="CO119" s="168">
        <f t="shared" si="876"/>
        <v>0</v>
      </c>
      <c r="CP119" s="168">
        <f t="shared" si="877"/>
        <v>0</v>
      </c>
      <c r="CQ119" s="168">
        <v>1</v>
      </c>
      <c r="CR119" s="168">
        <f t="shared" si="878"/>
        <v>0</v>
      </c>
      <c r="CS119" s="161">
        <f t="shared" si="816"/>
        <v>0</v>
      </c>
      <c r="CT119" s="162">
        <f t="shared" si="817"/>
        <v>0</v>
      </c>
      <c r="CU119" s="151"/>
      <c r="CV119" s="151"/>
      <c r="CW119" s="166"/>
      <c r="CX119" s="174"/>
      <c r="CY119" s="178"/>
      <c r="CZ119" s="172"/>
      <c r="DA119" s="176"/>
      <c r="DB119" s="177"/>
      <c r="DC119" s="158"/>
      <c r="DD119" s="160">
        <f t="shared" si="879"/>
        <v>0</v>
      </c>
      <c r="DE119" s="168">
        <f t="shared" si="880"/>
        <v>0</v>
      </c>
      <c r="DF119" s="168">
        <f t="shared" si="881"/>
        <v>0</v>
      </c>
      <c r="DG119" s="168">
        <f t="shared" si="882"/>
        <v>0</v>
      </c>
      <c r="DH119" s="168">
        <f t="shared" si="883"/>
        <v>0</v>
      </c>
      <c r="DI119" s="168">
        <v>1</v>
      </c>
      <c r="DJ119" s="168">
        <f t="shared" si="884"/>
        <v>0</v>
      </c>
      <c r="DK119" s="161">
        <f t="shared" si="820"/>
        <v>0</v>
      </c>
      <c r="DL119" s="162">
        <f t="shared" si="821"/>
        <v>0</v>
      </c>
      <c r="DM119" s="151"/>
      <c r="DN119" s="151"/>
      <c r="DO119" s="272"/>
      <c r="DP119" s="276"/>
      <c r="DQ119" s="278"/>
      <c r="DR119" s="274"/>
      <c r="DS119" s="275"/>
      <c r="DT119" s="263"/>
      <c r="DU119" s="158"/>
      <c r="DV119" s="160">
        <f t="shared" si="885"/>
        <v>0</v>
      </c>
      <c r="DW119" s="168">
        <f t="shared" si="886"/>
        <v>0</v>
      </c>
      <c r="DX119" s="168">
        <f t="shared" si="887"/>
        <v>0</v>
      </c>
      <c r="DY119" s="168">
        <f t="shared" si="888"/>
        <v>0</v>
      </c>
      <c r="DZ119" s="168">
        <f t="shared" si="889"/>
        <v>0</v>
      </c>
      <c r="EA119" s="168">
        <v>1</v>
      </c>
      <c r="EB119" s="168">
        <f t="shared" si="890"/>
        <v>0</v>
      </c>
      <c r="EC119" s="161">
        <f t="shared" si="824"/>
        <v>0</v>
      </c>
      <c r="ED119" s="162">
        <f t="shared" si="825"/>
        <v>0</v>
      </c>
      <c r="EE119" s="151"/>
      <c r="EF119" s="151"/>
      <c r="EG119" s="166"/>
      <c r="EH119" s="174"/>
      <c r="EI119" s="175"/>
      <c r="EJ119" s="172"/>
      <c r="EK119" s="176"/>
      <c r="EL119" s="177"/>
      <c r="EM119" s="158"/>
      <c r="EN119" s="160">
        <f t="shared" si="891"/>
        <v>0</v>
      </c>
      <c r="EO119" s="168">
        <f t="shared" si="892"/>
        <v>0</v>
      </c>
      <c r="EP119" s="168">
        <f t="shared" si="893"/>
        <v>0</v>
      </c>
      <c r="EQ119" s="168">
        <f t="shared" si="894"/>
        <v>0</v>
      </c>
      <c r="ER119" s="168">
        <f t="shared" si="895"/>
        <v>0</v>
      </c>
      <c r="ES119" s="168">
        <v>1</v>
      </c>
      <c r="ET119" s="168">
        <f t="shared" si="896"/>
        <v>0</v>
      </c>
      <c r="EU119" s="161">
        <f t="shared" si="828"/>
        <v>0</v>
      </c>
      <c r="EV119" s="162">
        <f t="shared" si="829"/>
        <v>0</v>
      </c>
      <c r="EW119" s="151"/>
      <c r="EX119" s="151"/>
      <c r="EY119" s="272"/>
      <c r="EZ119" s="276"/>
      <c r="FA119" s="278"/>
      <c r="FB119" s="274"/>
      <c r="FC119" s="275"/>
      <c r="FD119" s="280"/>
      <c r="FE119" s="263"/>
      <c r="FF119" s="269"/>
      <c r="FG119" s="168"/>
      <c r="FH119" s="168"/>
      <c r="FI119" s="168"/>
      <c r="FJ119" s="168"/>
      <c r="FK119" s="168"/>
      <c r="FL119" s="168"/>
      <c r="FM119" s="161"/>
      <c r="FN119" s="162"/>
      <c r="FO119" s="151"/>
      <c r="FP119" s="151"/>
      <c r="FQ119" s="346"/>
      <c r="FR119" s="281"/>
      <c r="FS119" s="278"/>
      <c r="FT119" s="286"/>
      <c r="FU119" s="287"/>
      <c r="FV119" s="288"/>
      <c r="FW119" s="288"/>
      <c r="FX119" s="269"/>
      <c r="FY119" s="168"/>
      <c r="FZ119" s="168"/>
      <c r="GA119" s="168"/>
      <c r="GB119" s="168"/>
      <c r="GC119" s="168"/>
      <c r="GD119" s="168"/>
      <c r="GE119" s="161"/>
      <c r="GF119" s="162"/>
      <c r="GG119" s="151"/>
      <c r="GH119" s="151"/>
      <c r="GI119" s="292"/>
      <c r="GJ119" s="300"/>
      <c r="GK119" s="295"/>
      <c r="GL119" s="296"/>
      <c r="GM119" s="297"/>
      <c r="GN119" s="298"/>
      <c r="GO119" s="298"/>
      <c r="GP119" s="269"/>
      <c r="GQ119" s="168"/>
      <c r="GR119" s="168"/>
      <c r="GS119" s="168"/>
      <c r="GT119" s="168"/>
      <c r="GU119" s="168"/>
      <c r="GV119" s="168"/>
      <c r="GW119" s="161"/>
      <c r="GX119" s="162"/>
    </row>
    <row r="120" spans="1:206" ht="16" hidden="1">
      <c r="A120" s="151"/>
      <c r="B120" s="505"/>
      <c r="C120" s="505"/>
      <c r="D120" s="505"/>
      <c r="E120" s="505"/>
      <c r="F120" s="505"/>
      <c r="G120" s="505"/>
      <c r="H120" s="505"/>
      <c r="I120" s="151"/>
      <c r="J120" s="151"/>
      <c r="K120" s="505"/>
      <c r="L120" s="505"/>
      <c r="M120" s="505"/>
      <c r="N120" s="505"/>
      <c r="O120" s="505"/>
      <c r="P120" s="505"/>
      <c r="Q120" s="505"/>
      <c r="R120" s="582"/>
      <c r="S120" s="582"/>
      <c r="T120" s="582"/>
      <c r="U120" s="582"/>
      <c r="V120" s="582"/>
      <c r="W120" s="582"/>
      <c r="X120" s="582"/>
      <c r="Y120" s="583"/>
      <c r="Z120" s="584"/>
      <c r="AA120" s="159"/>
      <c r="AB120" s="159"/>
      <c r="AC120" s="505"/>
      <c r="AD120" s="505"/>
      <c r="AE120" s="505"/>
      <c r="AF120" s="505"/>
      <c r="AG120" s="505"/>
      <c r="AH120" s="505"/>
      <c r="AI120" s="505"/>
      <c r="AJ120" s="160">
        <f t="shared" si="687"/>
        <v>0</v>
      </c>
      <c r="AK120" s="160">
        <f t="shared" si="688"/>
        <v>0</v>
      </c>
      <c r="AL120" s="160">
        <f t="shared" si="689"/>
        <v>0</v>
      </c>
      <c r="AM120" s="160">
        <f t="shared" si="690"/>
        <v>0</v>
      </c>
      <c r="AN120" s="160">
        <f t="shared" si="691"/>
        <v>0</v>
      </c>
      <c r="AO120" s="160">
        <f t="shared" si="692"/>
        <v>0</v>
      </c>
      <c r="AP120" s="160">
        <f t="shared" si="693"/>
        <v>0</v>
      </c>
      <c r="AQ120" s="161">
        <f t="shared" si="354"/>
        <v>0</v>
      </c>
      <c r="AR120" s="162">
        <f t="shared" si="858"/>
        <v>0</v>
      </c>
      <c r="AS120" s="151"/>
      <c r="AT120" s="151"/>
      <c r="AU120" s="505"/>
      <c r="AV120" s="505"/>
      <c r="AW120" s="505"/>
      <c r="AX120" s="505"/>
      <c r="AY120" s="505"/>
      <c r="AZ120" s="505"/>
      <c r="BA120" s="505"/>
      <c r="BB120" s="160">
        <f t="shared" si="861"/>
        <v>0</v>
      </c>
      <c r="BC120" s="168">
        <f t="shared" si="862"/>
        <v>0</v>
      </c>
      <c r="BD120" s="168">
        <f t="shared" si="863"/>
        <v>0</v>
      </c>
      <c r="BE120" s="168">
        <f t="shared" si="864"/>
        <v>0</v>
      </c>
      <c r="BF120" s="168">
        <f t="shared" si="865"/>
        <v>0</v>
      </c>
      <c r="BG120" s="168">
        <v>1</v>
      </c>
      <c r="BH120" s="168">
        <f t="shared" si="866"/>
        <v>0</v>
      </c>
      <c r="BI120" s="161">
        <f t="shared" si="356"/>
        <v>0</v>
      </c>
      <c r="BJ120" s="162">
        <f t="shared" si="859"/>
        <v>0</v>
      </c>
      <c r="BK120" s="151"/>
      <c r="BL120" s="151"/>
      <c r="BM120" s="505"/>
      <c r="BN120" s="505"/>
      <c r="BO120" s="505"/>
      <c r="BP120" s="505"/>
      <c r="BQ120" s="505"/>
      <c r="BR120" s="505"/>
      <c r="BS120" s="505"/>
      <c r="BT120" s="160">
        <f t="shared" si="867"/>
        <v>0</v>
      </c>
      <c r="BU120" s="168">
        <f t="shared" si="868"/>
        <v>0</v>
      </c>
      <c r="BV120" s="168">
        <f t="shared" si="869"/>
        <v>0</v>
      </c>
      <c r="BW120" s="168">
        <f t="shared" si="870"/>
        <v>0</v>
      </c>
      <c r="BX120" s="168">
        <f t="shared" si="871"/>
        <v>0</v>
      </c>
      <c r="BY120" s="168">
        <v>1</v>
      </c>
      <c r="BZ120" s="168">
        <f t="shared" si="872"/>
        <v>0</v>
      </c>
      <c r="CA120" s="161">
        <f t="shared" si="358"/>
        <v>0</v>
      </c>
      <c r="CB120" s="162">
        <f t="shared" si="860"/>
        <v>0</v>
      </c>
      <c r="CC120" s="151"/>
      <c r="CD120" s="151"/>
      <c r="CE120" s="272"/>
      <c r="CF120" s="276"/>
      <c r="CG120" s="278"/>
      <c r="CH120" s="274"/>
      <c r="CI120" s="275"/>
      <c r="CJ120" s="263"/>
      <c r="CK120" s="158"/>
      <c r="CL120" s="160">
        <f t="shared" si="873"/>
        <v>0</v>
      </c>
      <c r="CM120" s="168">
        <f t="shared" si="874"/>
        <v>0</v>
      </c>
      <c r="CN120" s="168">
        <f t="shared" si="875"/>
        <v>0</v>
      </c>
      <c r="CO120" s="168">
        <f t="shared" si="876"/>
        <v>0</v>
      </c>
      <c r="CP120" s="168">
        <f t="shared" si="877"/>
        <v>0</v>
      </c>
      <c r="CQ120" s="168">
        <v>1</v>
      </c>
      <c r="CR120" s="168">
        <f t="shared" si="878"/>
        <v>0</v>
      </c>
      <c r="CS120" s="161">
        <f t="shared" si="816"/>
        <v>0</v>
      </c>
      <c r="CT120" s="162">
        <f t="shared" si="817"/>
        <v>0</v>
      </c>
      <c r="CU120" s="151"/>
      <c r="CV120" s="151"/>
      <c r="CW120" s="166"/>
      <c r="CX120" s="174"/>
      <c r="CY120" s="178"/>
      <c r="CZ120" s="172"/>
      <c r="DA120" s="176"/>
      <c r="DB120" s="177"/>
      <c r="DC120" s="158"/>
      <c r="DD120" s="160">
        <f t="shared" si="879"/>
        <v>0</v>
      </c>
      <c r="DE120" s="168">
        <f t="shared" si="880"/>
        <v>0</v>
      </c>
      <c r="DF120" s="168">
        <f t="shared" si="881"/>
        <v>0</v>
      </c>
      <c r="DG120" s="168">
        <f t="shared" si="882"/>
        <v>0</v>
      </c>
      <c r="DH120" s="168">
        <f t="shared" si="883"/>
        <v>0</v>
      </c>
      <c r="DI120" s="168">
        <v>1</v>
      </c>
      <c r="DJ120" s="168">
        <f t="shared" si="884"/>
        <v>0</v>
      </c>
      <c r="DK120" s="161">
        <f t="shared" si="820"/>
        <v>0</v>
      </c>
      <c r="DL120" s="162">
        <f t="shared" si="821"/>
        <v>0</v>
      </c>
      <c r="DM120" s="151"/>
      <c r="DN120" s="151"/>
      <c r="DO120" s="272"/>
      <c r="DP120" s="276"/>
      <c r="DQ120" s="278"/>
      <c r="DR120" s="274"/>
      <c r="DS120" s="275"/>
      <c r="DT120" s="263"/>
      <c r="DU120" s="158"/>
      <c r="DV120" s="160">
        <f t="shared" si="885"/>
        <v>0</v>
      </c>
      <c r="DW120" s="168">
        <f t="shared" si="886"/>
        <v>0</v>
      </c>
      <c r="DX120" s="168">
        <f t="shared" si="887"/>
        <v>0</v>
      </c>
      <c r="DY120" s="168">
        <f t="shared" si="888"/>
        <v>0</v>
      </c>
      <c r="DZ120" s="168">
        <f t="shared" si="889"/>
        <v>0</v>
      </c>
      <c r="EA120" s="168">
        <v>1</v>
      </c>
      <c r="EB120" s="168">
        <f t="shared" si="890"/>
        <v>0</v>
      </c>
      <c r="EC120" s="161">
        <f t="shared" si="824"/>
        <v>0</v>
      </c>
      <c r="ED120" s="162">
        <f t="shared" si="825"/>
        <v>0</v>
      </c>
      <c r="EE120" s="151"/>
      <c r="EF120" s="151"/>
      <c r="EG120" s="166"/>
      <c r="EH120" s="174"/>
      <c r="EI120" s="175"/>
      <c r="EJ120" s="172"/>
      <c r="EK120" s="176"/>
      <c r="EL120" s="177"/>
      <c r="EM120" s="158"/>
      <c r="EN120" s="160">
        <f t="shared" si="891"/>
        <v>0</v>
      </c>
      <c r="EO120" s="168">
        <f t="shared" si="892"/>
        <v>0</v>
      </c>
      <c r="EP120" s="168">
        <f t="shared" si="893"/>
        <v>0</v>
      </c>
      <c r="EQ120" s="168">
        <f t="shared" si="894"/>
        <v>0</v>
      </c>
      <c r="ER120" s="168">
        <f t="shared" si="895"/>
        <v>0</v>
      </c>
      <c r="ES120" s="168">
        <v>1</v>
      </c>
      <c r="ET120" s="168">
        <f t="shared" si="896"/>
        <v>0</v>
      </c>
      <c r="EU120" s="161">
        <f t="shared" si="828"/>
        <v>0</v>
      </c>
      <c r="EV120" s="162">
        <f t="shared" si="829"/>
        <v>0</v>
      </c>
      <c r="EW120" s="151"/>
      <c r="EX120" s="151"/>
      <c r="EY120" s="272"/>
      <c r="EZ120" s="276"/>
      <c r="FA120" s="278"/>
      <c r="FB120" s="274"/>
      <c r="FC120" s="275"/>
      <c r="FD120" s="280"/>
      <c r="FE120" s="263"/>
      <c r="FF120" s="269"/>
      <c r="FG120" s="168"/>
      <c r="FH120" s="168"/>
      <c r="FI120" s="168"/>
      <c r="FJ120" s="168"/>
      <c r="FK120" s="168"/>
      <c r="FL120" s="168"/>
      <c r="FM120" s="161"/>
      <c r="FN120" s="162"/>
      <c r="FO120" s="151"/>
      <c r="FP120" s="151"/>
      <c r="FQ120" s="346"/>
      <c r="FR120" s="281"/>
      <c r="FS120" s="278"/>
      <c r="FT120" s="286"/>
      <c r="FU120" s="287"/>
      <c r="FV120" s="288"/>
      <c r="FW120" s="288"/>
      <c r="FX120" s="269"/>
      <c r="FY120" s="168"/>
      <c r="FZ120" s="168"/>
      <c r="GA120" s="168"/>
      <c r="GB120" s="168"/>
      <c r="GC120" s="168"/>
      <c r="GD120" s="168"/>
      <c r="GE120" s="161"/>
      <c r="GF120" s="162"/>
      <c r="GG120" s="151"/>
      <c r="GH120" s="151"/>
      <c r="GI120" s="292"/>
      <c r="GJ120" s="300"/>
      <c r="GK120" s="295"/>
      <c r="GL120" s="296"/>
      <c r="GM120" s="297"/>
      <c r="GN120" s="298"/>
      <c r="GO120" s="298"/>
      <c r="GP120" s="269"/>
      <c r="GQ120" s="168"/>
      <c r="GR120" s="168"/>
      <c r="GS120" s="168"/>
      <c r="GT120" s="168"/>
      <c r="GU120" s="168"/>
      <c r="GV120" s="168"/>
      <c r="GW120" s="161"/>
      <c r="GX120" s="162"/>
    </row>
    <row r="121" spans="1:206" ht="16" hidden="1">
      <c r="A121" s="151"/>
      <c r="B121" s="506"/>
      <c r="C121" s="506"/>
      <c r="D121" s="506"/>
      <c r="E121" s="506"/>
      <c r="F121" s="506"/>
      <c r="G121" s="506"/>
      <c r="H121" s="507"/>
      <c r="I121" s="151"/>
      <c r="J121" s="151"/>
      <c r="K121" s="506"/>
      <c r="L121" s="506"/>
      <c r="M121" s="506"/>
      <c r="N121" s="506"/>
      <c r="O121" s="506"/>
      <c r="P121" s="506"/>
      <c r="Q121" s="507"/>
      <c r="R121" s="160"/>
      <c r="S121" s="168"/>
      <c r="T121" s="168"/>
      <c r="U121" s="168"/>
      <c r="V121" s="168"/>
      <c r="W121" s="168"/>
      <c r="X121" s="168"/>
      <c r="Y121" s="161"/>
      <c r="Z121" s="162"/>
      <c r="AA121" s="159"/>
      <c r="AB121" s="159"/>
      <c r="AC121" s="506"/>
      <c r="AD121" s="506"/>
      <c r="AE121" s="506"/>
      <c r="AF121" s="506"/>
      <c r="AG121" s="506"/>
      <c r="AH121" s="506"/>
      <c r="AI121" s="507"/>
      <c r="AJ121" s="160"/>
      <c r="AK121" s="160"/>
      <c r="AL121" s="160"/>
      <c r="AM121" s="160"/>
      <c r="AN121" s="160"/>
      <c r="AO121" s="160"/>
      <c r="AP121" s="160"/>
      <c r="AQ121" s="161"/>
      <c r="AR121" s="162"/>
      <c r="AS121" s="151"/>
      <c r="AT121" s="151"/>
      <c r="AU121" s="506"/>
      <c r="AV121" s="506"/>
      <c r="AW121" s="506"/>
      <c r="AX121" s="506"/>
      <c r="AY121" s="506"/>
      <c r="AZ121" s="506"/>
      <c r="BA121" s="507"/>
      <c r="BB121" s="160"/>
      <c r="BC121" s="168"/>
      <c r="BD121" s="168"/>
      <c r="BE121" s="168"/>
      <c r="BF121" s="168"/>
      <c r="BG121" s="168"/>
      <c r="BH121" s="168"/>
      <c r="BI121" s="161"/>
      <c r="BJ121" s="162"/>
      <c r="BK121" s="151"/>
      <c r="BL121" s="151"/>
      <c r="BM121" s="506"/>
      <c r="BN121" s="506"/>
      <c r="BO121" s="506"/>
      <c r="BP121" s="506"/>
      <c r="BQ121" s="506"/>
      <c r="BR121" s="506"/>
      <c r="BS121" s="507"/>
      <c r="BT121" s="160"/>
      <c r="BU121" s="168"/>
      <c r="BV121" s="168"/>
      <c r="BW121" s="168"/>
      <c r="BX121" s="168"/>
      <c r="BY121" s="168"/>
      <c r="BZ121" s="168"/>
      <c r="CA121" s="161"/>
      <c r="CB121" s="162"/>
      <c r="CC121" s="151"/>
      <c r="CD121" s="151"/>
      <c r="CE121" s="759" t="s">
        <v>216</v>
      </c>
      <c r="CF121" s="757"/>
      <c r="CG121" s="757"/>
      <c r="CH121" s="758"/>
      <c r="CI121" s="316"/>
      <c r="CJ121" s="322">
        <f>+CJ99+CJ78+CJ48</f>
        <v>0</v>
      </c>
      <c r="CK121" s="317">
        <f>+CK99+CK78+CK48</f>
        <v>0</v>
      </c>
      <c r="CL121" s="160"/>
      <c r="CM121" s="168"/>
      <c r="CN121" s="168"/>
      <c r="CO121" s="168"/>
      <c r="CP121" s="168"/>
      <c r="CQ121" s="168"/>
      <c r="CR121" s="168"/>
      <c r="CS121" s="161"/>
      <c r="CT121" s="162"/>
      <c r="CU121" s="151"/>
      <c r="CV121" s="151"/>
      <c r="CW121" s="759" t="s">
        <v>216</v>
      </c>
      <c r="CX121" s="757"/>
      <c r="CY121" s="757"/>
      <c r="CZ121" s="758"/>
      <c r="DA121" s="316"/>
      <c r="DB121" s="322">
        <f>+DB99+DB78+DB48</f>
        <v>0</v>
      </c>
      <c r="DC121" s="317">
        <f>+DC99+DC78+DC48</f>
        <v>0</v>
      </c>
      <c r="DD121" s="160"/>
      <c r="DE121" s="168"/>
      <c r="DF121" s="168"/>
      <c r="DG121" s="168"/>
      <c r="DH121" s="168"/>
      <c r="DI121" s="168"/>
      <c r="DJ121" s="168"/>
      <c r="DK121" s="161"/>
      <c r="DL121" s="162"/>
      <c r="DM121" s="151"/>
      <c r="DN121" s="151"/>
      <c r="DO121" s="759" t="s">
        <v>216</v>
      </c>
      <c r="DP121" s="757"/>
      <c r="DQ121" s="757"/>
      <c r="DR121" s="758"/>
      <c r="DS121" s="316"/>
      <c r="DT121" s="322">
        <f>+DT99+DT78+DT48</f>
        <v>0</v>
      </c>
      <c r="DU121" s="317">
        <f>+DU99+DU78+DU48</f>
        <v>0</v>
      </c>
      <c r="DV121" s="160"/>
      <c r="DW121" s="168"/>
      <c r="DX121" s="168"/>
      <c r="DY121" s="168"/>
      <c r="DZ121" s="168"/>
      <c r="EA121" s="168"/>
      <c r="EB121" s="168"/>
      <c r="EC121" s="161"/>
      <c r="ED121" s="162"/>
      <c r="EE121" s="151"/>
      <c r="EF121" s="151"/>
      <c r="EG121" s="759" t="s">
        <v>216</v>
      </c>
      <c r="EH121" s="757"/>
      <c r="EI121" s="757"/>
      <c r="EJ121" s="758"/>
      <c r="EK121" s="316"/>
      <c r="EL121" s="322">
        <f>+EL99+EL78+EL48</f>
        <v>0</v>
      </c>
      <c r="EM121" s="317">
        <f>+EM99+EM78+EM48</f>
        <v>0</v>
      </c>
      <c r="EN121" s="160"/>
      <c r="EO121" s="168"/>
      <c r="EP121" s="168"/>
      <c r="EQ121" s="168"/>
      <c r="ER121" s="168"/>
      <c r="ES121" s="168"/>
      <c r="ET121" s="168"/>
      <c r="EU121" s="161"/>
      <c r="EV121" s="162"/>
      <c r="EW121" s="151"/>
      <c r="EX121" s="151"/>
      <c r="EY121" s="272"/>
      <c r="EZ121" s="276"/>
      <c r="FA121" s="278"/>
      <c r="FB121" s="274"/>
      <c r="FC121" s="275"/>
      <c r="FD121" s="280"/>
      <c r="FE121" s="263"/>
      <c r="FF121" s="269"/>
      <c r="FG121" s="168"/>
      <c r="FH121" s="168"/>
      <c r="FI121" s="168"/>
      <c r="FJ121" s="168"/>
      <c r="FK121" s="168"/>
      <c r="FL121" s="168"/>
      <c r="FM121" s="161"/>
      <c r="FN121" s="162"/>
      <c r="FO121" s="151"/>
      <c r="FP121" s="151"/>
      <c r="FQ121" s="346"/>
      <c r="FR121" s="281"/>
      <c r="FS121" s="278"/>
      <c r="FT121" s="286"/>
      <c r="FU121" s="287"/>
      <c r="FV121" s="288"/>
      <c r="FW121" s="288"/>
      <c r="FX121" s="269"/>
      <c r="FY121" s="168"/>
      <c r="FZ121" s="168"/>
      <c r="GA121" s="168"/>
      <c r="GB121" s="168"/>
      <c r="GC121" s="168"/>
      <c r="GD121" s="168"/>
      <c r="GE121" s="161"/>
      <c r="GF121" s="162"/>
      <c r="GG121" s="151"/>
      <c r="GH121" s="151"/>
      <c r="GI121" s="292"/>
      <c r="GJ121" s="300"/>
      <c r="GK121" s="295"/>
      <c r="GL121" s="296"/>
      <c r="GM121" s="297"/>
      <c r="GN121" s="298"/>
      <c r="GO121" s="298"/>
      <c r="GP121" s="269"/>
      <c r="GQ121" s="168"/>
      <c r="GR121" s="168"/>
      <c r="GS121" s="168"/>
      <c r="GT121" s="168"/>
      <c r="GU121" s="168"/>
      <c r="GV121" s="168"/>
      <c r="GW121" s="161"/>
      <c r="GX121" s="162"/>
    </row>
    <row r="122" spans="1:206" ht="34">
      <c r="A122" s="151"/>
      <c r="B122" s="506"/>
      <c r="C122" s="506"/>
      <c r="D122" s="151"/>
      <c r="E122" s="506"/>
      <c r="F122" s="506"/>
      <c r="G122" s="151"/>
      <c r="H122" s="506"/>
      <c r="I122" s="591"/>
      <c r="J122" s="592"/>
      <c r="K122" s="593"/>
      <c r="L122" s="591"/>
      <c r="M122" s="592"/>
      <c r="N122" s="593"/>
      <c r="O122" s="591"/>
      <c r="P122" s="592"/>
      <c r="Q122" s="593"/>
      <c r="R122" s="179"/>
      <c r="S122" s="151"/>
      <c r="T122" s="151"/>
      <c r="U122" s="151"/>
      <c r="V122" s="151"/>
      <c r="W122" s="151"/>
      <c r="X122" s="151"/>
      <c r="Y122" s="180" t="s">
        <v>155</v>
      </c>
      <c r="Z122" s="181">
        <f>SUM(Z13:Z29)</f>
        <v>-0.95999999974446837</v>
      </c>
      <c r="AA122" s="151"/>
      <c r="AB122" s="151"/>
      <c r="AC122" s="506"/>
      <c r="AD122" s="506"/>
      <c r="AE122" s="506"/>
      <c r="AF122" s="506"/>
      <c r="AG122" s="506"/>
      <c r="AH122" s="395"/>
      <c r="AI122" s="507"/>
      <c r="AJ122" s="151"/>
      <c r="AK122" s="151"/>
      <c r="AL122" s="151"/>
      <c r="AM122" s="151"/>
      <c r="AN122" s="151"/>
      <c r="AO122" s="151"/>
      <c r="AP122" s="151"/>
      <c r="AQ122" s="180" t="s">
        <v>155</v>
      </c>
      <c r="AR122" s="181">
        <f>SUM(AR13:AR121)</f>
        <v>0</v>
      </c>
      <c r="AS122" s="151"/>
      <c r="AT122" s="151"/>
      <c r="AU122" s="506"/>
      <c r="AV122" s="506"/>
      <c r="AW122" s="506"/>
      <c r="AX122" s="506"/>
      <c r="AY122" s="506"/>
      <c r="AZ122" s="395"/>
      <c r="BA122" s="507"/>
      <c r="BB122" s="151"/>
      <c r="BC122" s="151"/>
      <c r="BD122" s="151"/>
      <c r="BE122" s="151"/>
      <c r="BF122" s="151"/>
      <c r="BG122" s="151"/>
      <c r="BH122" s="151"/>
      <c r="BI122" s="180" t="s">
        <v>155</v>
      </c>
      <c r="BJ122" s="181">
        <f>SUM(BJ13:BJ121)</f>
        <v>0</v>
      </c>
      <c r="BK122" s="151"/>
      <c r="BL122" s="151"/>
      <c r="BM122" s="506"/>
      <c r="BN122" s="506"/>
      <c r="BO122" s="506"/>
      <c r="BP122" s="506"/>
      <c r="BQ122" s="506"/>
      <c r="BR122" s="395"/>
      <c r="BS122" s="507"/>
      <c r="BT122" s="151"/>
      <c r="BU122" s="151"/>
      <c r="BV122" s="151"/>
      <c r="BW122" s="151"/>
      <c r="BX122" s="151"/>
      <c r="BY122" s="151"/>
      <c r="BZ122" s="151"/>
      <c r="CA122" s="180" t="s">
        <v>155</v>
      </c>
      <c r="CB122" s="181">
        <f>SUM(CB13:CB121)</f>
        <v>0</v>
      </c>
      <c r="CC122" s="151"/>
      <c r="CD122" s="151"/>
      <c r="CE122" s="760" t="s">
        <v>217</v>
      </c>
      <c r="CF122" s="757"/>
      <c r="CG122" s="757"/>
      <c r="CH122" s="758"/>
      <c r="CI122" s="318">
        <v>0.09</v>
      </c>
      <c r="CJ122" s="323">
        <f>CI122*CJ121</f>
        <v>0</v>
      </c>
      <c r="CK122" s="314"/>
      <c r="CL122" s="151"/>
      <c r="CM122" s="151"/>
      <c r="CN122" s="151"/>
      <c r="CO122" s="151"/>
      <c r="CP122" s="151"/>
      <c r="CQ122" s="151"/>
      <c r="CR122" s="151"/>
      <c r="CS122" s="180" t="s">
        <v>155</v>
      </c>
      <c r="CT122" s="181">
        <f>SUM(CT13:CT121)</f>
        <v>0</v>
      </c>
      <c r="CU122" s="151"/>
      <c r="CV122" s="151"/>
      <c r="CW122" s="760" t="s">
        <v>217</v>
      </c>
      <c r="CX122" s="757"/>
      <c r="CY122" s="757"/>
      <c r="CZ122" s="758"/>
      <c r="DA122" s="318">
        <v>0.26</v>
      </c>
      <c r="DB122" s="323">
        <f>DA122*DB121</f>
        <v>0</v>
      </c>
      <c r="DC122" s="314"/>
      <c r="DD122" s="151"/>
      <c r="DE122" s="151"/>
      <c r="DF122" s="151"/>
      <c r="DG122" s="151"/>
      <c r="DH122" s="151"/>
      <c r="DI122" s="151"/>
      <c r="DJ122" s="151"/>
      <c r="DK122" s="180" t="s">
        <v>155</v>
      </c>
      <c r="DL122" s="181">
        <f>SUM(DL13:DL121)</f>
        <v>0</v>
      </c>
      <c r="DM122" s="151"/>
      <c r="DN122" s="151"/>
      <c r="DO122" s="760" t="s">
        <v>217</v>
      </c>
      <c r="DP122" s="757"/>
      <c r="DQ122" s="757"/>
      <c r="DR122" s="758"/>
      <c r="DS122" s="318">
        <v>0.18</v>
      </c>
      <c r="DT122" s="323">
        <f>DS122*DT121</f>
        <v>0</v>
      </c>
      <c r="DU122" s="314"/>
      <c r="DV122" s="334"/>
      <c r="DW122" s="151"/>
      <c r="DX122" s="151"/>
      <c r="DY122" s="151"/>
      <c r="DZ122" s="151"/>
      <c r="EA122" s="151"/>
      <c r="EB122" s="151"/>
      <c r="EC122" s="180" t="s">
        <v>155</v>
      </c>
      <c r="ED122" s="181">
        <f>SUM(ED13:ED121)</f>
        <v>0</v>
      </c>
      <c r="EE122" s="151"/>
      <c r="EF122" s="151"/>
      <c r="EG122" s="760" t="s">
        <v>217</v>
      </c>
      <c r="EH122" s="757"/>
      <c r="EI122" s="757"/>
      <c r="EJ122" s="758"/>
      <c r="EK122" s="318">
        <v>0.2</v>
      </c>
      <c r="EL122" s="323">
        <f>EK122*EL121</f>
        <v>0</v>
      </c>
      <c r="EM122" s="314"/>
      <c r="EN122" s="151"/>
      <c r="EO122" s="151"/>
      <c r="EP122" s="151"/>
      <c r="EQ122" s="151"/>
      <c r="ER122" s="151"/>
      <c r="ES122" s="151"/>
      <c r="ET122" s="151"/>
      <c r="EU122" s="180" t="s">
        <v>155</v>
      </c>
      <c r="EV122" s="181">
        <f>SUM(EV13:EV121)</f>
        <v>0</v>
      </c>
      <c r="EW122" s="151"/>
      <c r="EX122" s="151"/>
      <c r="EY122" s="343"/>
      <c r="EZ122" s="344"/>
      <c r="FA122" s="344"/>
      <c r="FB122" s="344"/>
      <c r="FC122" s="335"/>
      <c r="FD122" s="336"/>
      <c r="FE122" s="337"/>
      <c r="FF122" s="334"/>
      <c r="FG122" s="151"/>
      <c r="FH122" s="151"/>
      <c r="FI122" s="151"/>
      <c r="FJ122" s="151"/>
      <c r="FK122" s="151"/>
      <c r="FL122" s="151"/>
      <c r="FM122" s="180" t="s">
        <v>155</v>
      </c>
      <c r="FN122" s="181">
        <f>SUM(FN13:FN121)</f>
        <v>0</v>
      </c>
      <c r="FO122" s="151"/>
      <c r="FP122" s="151"/>
      <c r="FQ122" s="343"/>
      <c r="FR122" s="344"/>
      <c r="FS122" s="344"/>
      <c r="FT122" s="344"/>
      <c r="FU122" s="349"/>
      <c r="FV122" s="336"/>
      <c r="FW122" s="350"/>
      <c r="FX122" s="334"/>
      <c r="FY122" s="151"/>
      <c r="FZ122" s="151"/>
      <c r="GA122" s="151"/>
      <c r="GB122" s="151"/>
      <c r="GC122" s="151"/>
      <c r="GD122" s="151"/>
      <c r="GE122" s="180" t="s">
        <v>155</v>
      </c>
      <c r="GF122" s="181">
        <f>SUM(GF13:GF121)</f>
        <v>0</v>
      </c>
      <c r="GG122" s="151"/>
      <c r="GH122" s="151"/>
      <c r="GI122" s="343"/>
      <c r="GJ122" s="344"/>
      <c r="GK122" s="344"/>
      <c r="GL122" s="344"/>
      <c r="GM122" s="357"/>
      <c r="GN122" s="336"/>
      <c r="GO122" s="358"/>
      <c r="GP122" s="334"/>
      <c r="GQ122" s="151"/>
      <c r="GR122" s="151"/>
      <c r="GS122" s="151"/>
      <c r="GT122" s="151"/>
      <c r="GU122" s="151"/>
      <c r="GV122" s="151"/>
      <c r="GW122" s="180" t="s">
        <v>155</v>
      </c>
      <c r="GX122" s="181">
        <f>SUM(GX13:GX121)</f>
        <v>0</v>
      </c>
    </row>
    <row r="123" spans="1:206" ht="16">
      <c r="A123" s="151"/>
      <c r="B123" s="506"/>
      <c r="C123" s="506"/>
      <c r="D123" s="506"/>
      <c r="E123" s="506"/>
      <c r="F123" s="506"/>
      <c r="G123" s="508"/>
      <c r="H123" s="507"/>
      <c r="I123" s="151"/>
      <c r="J123" s="151"/>
      <c r="K123" s="506"/>
      <c r="L123" s="506"/>
      <c r="M123" s="506"/>
      <c r="N123" s="506"/>
      <c r="O123" s="506"/>
      <c r="P123" s="508"/>
      <c r="Q123" s="507"/>
      <c r="R123" s="151"/>
      <c r="S123" s="151"/>
      <c r="T123" s="151"/>
      <c r="U123" s="151"/>
      <c r="V123" s="151"/>
      <c r="W123" s="151"/>
      <c r="X123" s="151"/>
      <c r="Y123" s="749" t="s">
        <v>156</v>
      </c>
      <c r="Z123" s="750">
        <f>IFERROR((Z122/Q121),0)</f>
        <v>0</v>
      </c>
      <c r="AA123" s="151"/>
      <c r="AB123" s="151"/>
      <c r="AC123" s="506"/>
      <c r="AD123" s="506"/>
      <c r="AE123" s="506"/>
      <c r="AF123" s="506"/>
      <c r="AG123" s="506"/>
      <c r="AH123" s="508"/>
      <c r="AI123" s="507"/>
      <c r="AJ123" s="151"/>
      <c r="AK123" s="151"/>
      <c r="AL123" s="151"/>
      <c r="AM123" s="151"/>
      <c r="AN123" s="151"/>
      <c r="AO123" s="151"/>
      <c r="AP123" s="151"/>
      <c r="AQ123" s="749" t="s">
        <v>156</v>
      </c>
      <c r="AR123" s="750">
        <f>IFERROR((AR122/AI121),0)</f>
        <v>0</v>
      </c>
      <c r="AS123" s="151"/>
      <c r="AT123" s="151"/>
      <c r="AU123" s="506"/>
      <c r="AV123" s="506"/>
      <c r="AW123" s="506"/>
      <c r="AX123" s="506"/>
      <c r="AY123" s="506"/>
      <c r="AZ123" s="508"/>
      <c r="BA123" s="507"/>
      <c r="BB123" s="151"/>
      <c r="BC123" s="151"/>
      <c r="BD123" s="151"/>
      <c r="BE123" s="151"/>
      <c r="BF123" s="151"/>
      <c r="BG123" s="151"/>
      <c r="BH123" s="151"/>
      <c r="BI123" s="749" t="s">
        <v>156</v>
      </c>
      <c r="BJ123" s="750">
        <f>IFERROR((BJ122/BA121),0)</f>
        <v>0</v>
      </c>
      <c r="BK123" s="151"/>
      <c r="BL123" s="151"/>
      <c r="BM123" s="506"/>
      <c r="BN123" s="506"/>
      <c r="BO123" s="506"/>
      <c r="BP123" s="506"/>
      <c r="BQ123" s="506"/>
      <c r="BR123" s="508"/>
      <c r="BS123" s="507"/>
      <c r="BT123" s="151"/>
      <c r="BU123" s="151"/>
      <c r="BV123" s="151"/>
      <c r="BW123" s="151"/>
      <c r="BX123" s="151"/>
      <c r="BY123" s="151"/>
      <c r="BZ123" s="151"/>
      <c r="CA123" s="749" t="s">
        <v>156</v>
      </c>
      <c r="CB123" s="750">
        <f>IFERROR((CB122/BS121),0)</f>
        <v>0</v>
      </c>
      <c r="CC123" s="151"/>
      <c r="CD123" s="151"/>
      <c r="CE123" s="760" t="s">
        <v>218</v>
      </c>
      <c r="CF123" s="757"/>
      <c r="CG123" s="757"/>
      <c r="CH123" s="758"/>
      <c r="CI123" s="319">
        <v>0.02</v>
      </c>
      <c r="CJ123" s="323">
        <f>CI123*CJ121</f>
        <v>0</v>
      </c>
      <c r="CK123" s="315"/>
      <c r="CL123" s="151"/>
      <c r="CM123" s="151"/>
      <c r="CN123" s="151"/>
      <c r="CO123" s="151"/>
      <c r="CP123" s="151"/>
      <c r="CQ123" s="151"/>
      <c r="CR123" s="151"/>
      <c r="CS123" s="749" t="s">
        <v>156</v>
      </c>
      <c r="CT123" s="750">
        <f>IFERROR((CT122/CJ122),0)</f>
        <v>0</v>
      </c>
      <c r="CU123" s="151"/>
      <c r="CV123" s="151"/>
      <c r="CW123" s="760" t="s">
        <v>218</v>
      </c>
      <c r="CX123" s="757"/>
      <c r="CY123" s="757"/>
      <c r="CZ123" s="758"/>
      <c r="DA123" s="319">
        <v>0.05</v>
      </c>
      <c r="DB123" s="323">
        <f>DA123*DB121</f>
        <v>0</v>
      </c>
      <c r="DC123" s="315"/>
      <c r="DD123" s="151"/>
      <c r="DE123" s="151"/>
      <c r="DF123" s="151"/>
      <c r="DG123" s="151"/>
      <c r="DH123" s="151"/>
      <c r="DI123" s="151"/>
      <c r="DJ123" s="151"/>
      <c r="DK123" s="749" t="s">
        <v>156</v>
      </c>
      <c r="DL123" s="750">
        <f>IFERROR((DL122/DB122),0)</f>
        <v>0</v>
      </c>
      <c r="DM123" s="151"/>
      <c r="DN123" s="151"/>
      <c r="DO123" s="760" t="s">
        <v>218</v>
      </c>
      <c r="DP123" s="757"/>
      <c r="DQ123" s="757"/>
      <c r="DR123" s="758"/>
      <c r="DS123" s="319">
        <v>0.05</v>
      </c>
      <c r="DT123" s="323">
        <f>DS123*DT121</f>
        <v>0</v>
      </c>
      <c r="DU123" s="315"/>
      <c r="DV123" s="334"/>
      <c r="DW123" s="151"/>
      <c r="DX123" s="151"/>
      <c r="DY123" s="151"/>
      <c r="DZ123" s="151"/>
      <c r="EA123" s="151"/>
      <c r="EB123" s="151"/>
      <c r="EC123" s="749" t="s">
        <v>156</v>
      </c>
      <c r="ED123" s="750">
        <f>IFERROR((ED122/DT122),0)</f>
        <v>0</v>
      </c>
      <c r="EE123" s="151"/>
      <c r="EF123" s="151"/>
      <c r="EG123" s="760" t="s">
        <v>218</v>
      </c>
      <c r="EH123" s="757"/>
      <c r="EI123" s="757"/>
      <c r="EJ123" s="758"/>
      <c r="EK123" s="319">
        <v>0.09</v>
      </c>
      <c r="EL123" s="323">
        <f>EK123*EL121</f>
        <v>0</v>
      </c>
      <c r="EM123" s="315"/>
      <c r="EN123" s="151"/>
      <c r="EO123" s="151"/>
      <c r="EP123" s="151"/>
      <c r="EQ123" s="151"/>
      <c r="ER123" s="151"/>
      <c r="ES123" s="151"/>
      <c r="ET123" s="151"/>
      <c r="EU123" s="749" t="s">
        <v>156</v>
      </c>
      <c r="EV123" s="750">
        <f>IFERROR((EV122/EL122),0)</f>
        <v>0</v>
      </c>
      <c r="EW123" s="151"/>
      <c r="EX123" s="151"/>
      <c r="EY123" s="344"/>
      <c r="EZ123" s="342"/>
      <c r="FA123" s="342"/>
      <c r="FB123" s="344"/>
      <c r="FC123" s="338"/>
      <c r="FD123" s="336"/>
      <c r="FE123" s="339"/>
      <c r="FF123" s="334"/>
      <c r="FG123" s="151"/>
      <c r="FH123" s="151"/>
      <c r="FI123" s="151"/>
      <c r="FJ123" s="151"/>
      <c r="FK123" s="151"/>
      <c r="FL123" s="151"/>
      <c r="FM123" s="749" t="s">
        <v>156</v>
      </c>
      <c r="FN123" s="750">
        <f>IFERROR((FN122/FD122),0)</f>
        <v>0</v>
      </c>
      <c r="FO123" s="151"/>
      <c r="FP123" s="151"/>
      <c r="FQ123" s="344"/>
      <c r="FR123" s="342"/>
      <c r="FS123" s="342"/>
      <c r="FT123" s="344"/>
      <c r="FU123" s="351"/>
      <c r="FV123" s="336"/>
      <c r="FW123" s="352"/>
      <c r="FX123" s="334"/>
      <c r="FY123" s="151"/>
      <c r="FZ123" s="151"/>
      <c r="GA123" s="151"/>
      <c r="GB123" s="151"/>
      <c r="GC123" s="151"/>
      <c r="GD123" s="151"/>
      <c r="GE123" s="749" t="s">
        <v>156</v>
      </c>
      <c r="GF123" s="750">
        <f>IFERROR((GF122/FV122),0)</f>
        <v>0</v>
      </c>
      <c r="GG123" s="151"/>
      <c r="GH123" s="151"/>
      <c r="GI123" s="344"/>
      <c r="GJ123" s="342"/>
      <c r="GK123" s="342"/>
      <c r="GL123" s="344"/>
      <c r="GM123" s="359"/>
      <c r="GN123" s="336"/>
      <c r="GO123" s="360"/>
      <c r="GP123" s="334"/>
      <c r="GQ123" s="151"/>
      <c r="GR123" s="151"/>
      <c r="GS123" s="151"/>
      <c r="GT123" s="151"/>
      <c r="GU123" s="151"/>
      <c r="GV123" s="151"/>
      <c r="GW123" s="749" t="s">
        <v>156</v>
      </c>
      <c r="GX123" s="750">
        <f>IFERROR((GX122/GN122),0)</f>
        <v>0</v>
      </c>
    </row>
    <row r="124" spans="1:206" ht="16">
      <c r="A124" s="151"/>
      <c r="D124" s="151"/>
      <c r="E124" s="372"/>
      <c r="F124" s="372"/>
      <c r="G124" s="151"/>
      <c r="H124" s="372"/>
      <c r="I124" s="372"/>
      <c r="J124" s="151"/>
      <c r="K124" s="372"/>
      <c r="L124" s="372"/>
      <c r="M124" s="151"/>
      <c r="N124" s="372"/>
      <c r="O124" s="372"/>
      <c r="P124" s="151"/>
      <c r="Q124" s="372"/>
      <c r="R124" s="151"/>
      <c r="S124" s="151"/>
      <c r="T124" s="151"/>
      <c r="U124" s="151"/>
      <c r="V124" s="151"/>
      <c r="W124" s="151"/>
      <c r="X124" s="151"/>
      <c r="Y124" s="617"/>
      <c r="Z124" s="617"/>
      <c r="AA124" s="151"/>
      <c r="AB124" s="151"/>
      <c r="AJ124" s="151"/>
      <c r="AK124" s="151"/>
      <c r="AL124" s="151"/>
      <c r="AM124" s="151"/>
      <c r="AN124" s="151"/>
      <c r="AO124" s="151"/>
      <c r="AP124" s="151"/>
      <c r="AQ124" s="617"/>
      <c r="AR124" s="617"/>
      <c r="AS124" s="151"/>
      <c r="AT124" s="151"/>
      <c r="BB124" s="151"/>
      <c r="BC124" s="151"/>
      <c r="BD124" s="151"/>
      <c r="BE124" s="151"/>
      <c r="BF124" s="151"/>
      <c r="BG124" s="151"/>
      <c r="BH124" s="151"/>
      <c r="BI124" s="617"/>
      <c r="BJ124" s="617"/>
      <c r="BK124" s="151"/>
      <c r="BL124" s="151"/>
      <c r="BT124" s="151"/>
      <c r="BU124" s="151"/>
      <c r="BV124" s="151"/>
      <c r="BW124" s="151"/>
      <c r="BX124" s="151"/>
      <c r="BY124" s="151"/>
      <c r="BZ124" s="151"/>
      <c r="CA124" s="617"/>
      <c r="CB124" s="617"/>
      <c r="CC124" s="151"/>
      <c r="CD124" s="151"/>
      <c r="CE124" s="756" t="s">
        <v>219</v>
      </c>
      <c r="CF124" s="757"/>
      <c r="CG124" s="757"/>
      <c r="CH124" s="758"/>
      <c r="CI124" s="320">
        <v>0.19</v>
      </c>
      <c r="CJ124" s="324">
        <f>CJ123*CI124</f>
        <v>0</v>
      </c>
      <c r="CK124" s="330"/>
      <c r="CL124" s="151"/>
      <c r="CM124" s="151"/>
      <c r="CN124" s="151"/>
      <c r="CO124" s="151"/>
      <c r="CP124" s="151"/>
      <c r="CQ124" s="151"/>
      <c r="CR124" s="151"/>
      <c r="CS124" s="617"/>
      <c r="CT124" s="617"/>
      <c r="CU124" s="151"/>
      <c r="CV124" s="151"/>
      <c r="CW124" s="756" t="s">
        <v>219</v>
      </c>
      <c r="CX124" s="757"/>
      <c r="CY124" s="757"/>
      <c r="CZ124" s="758"/>
      <c r="DA124" s="320">
        <v>0.19</v>
      </c>
      <c r="DB124" s="324">
        <f>DB123*DA124</f>
        <v>0</v>
      </c>
      <c r="DC124" s="332"/>
      <c r="DD124" s="151"/>
      <c r="DE124" s="151"/>
      <c r="DF124" s="151"/>
      <c r="DG124" s="151"/>
      <c r="DH124" s="151"/>
      <c r="DI124" s="151"/>
      <c r="DJ124" s="151"/>
      <c r="DK124" s="617"/>
      <c r="DL124" s="617"/>
      <c r="DM124" s="151"/>
      <c r="DN124" s="151"/>
      <c r="DO124" s="756" t="s">
        <v>219</v>
      </c>
      <c r="DP124" s="757"/>
      <c r="DQ124" s="757"/>
      <c r="DR124" s="758"/>
      <c r="DS124" s="320">
        <v>0.19</v>
      </c>
      <c r="DT124" s="324">
        <f>DT123*DS124</f>
        <v>0</v>
      </c>
      <c r="DU124" s="332"/>
      <c r="DV124" s="334"/>
      <c r="DW124" s="151"/>
      <c r="DX124" s="151"/>
      <c r="DY124" s="151"/>
      <c r="DZ124" s="151"/>
      <c r="EA124" s="151"/>
      <c r="EB124" s="151"/>
      <c r="EC124" s="617"/>
      <c r="ED124" s="617"/>
      <c r="EE124" s="151"/>
      <c r="EF124" s="151"/>
      <c r="EG124" s="756" t="s">
        <v>219</v>
      </c>
      <c r="EH124" s="757"/>
      <c r="EI124" s="757"/>
      <c r="EJ124" s="758"/>
      <c r="EK124" s="320">
        <v>0.19</v>
      </c>
      <c r="EL124" s="324">
        <f>EL123*EK124</f>
        <v>0</v>
      </c>
      <c r="EM124" s="332"/>
      <c r="EN124" s="151"/>
      <c r="EO124" s="151"/>
      <c r="EP124" s="151"/>
      <c r="EQ124" s="151"/>
      <c r="ER124" s="151"/>
      <c r="ES124" s="151"/>
      <c r="ET124" s="151"/>
      <c r="EU124" s="617"/>
      <c r="EV124" s="617"/>
      <c r="EW124" s="151"/>
      <c r="EX124" s="151"/>
      <c r="EY124" s="344"/>
      <c r="EZ124" s="344"/>
      <c r="FA124" s="344"/>
      <c r="FB124" s="344"/>
      <c r="FC124" s="340"/>
      <c r="FD124" s="336"/>
      <c r="FE124" s="341"/>
      <c r="FF124" s="334"/>
      <c r="FG124" s="151"/>
      <c r="FH124" s="151"/>
      <c r="FI124" s="151"/>
      <c r="FJ124" s="151"/>
      <c r="FK124" s="151"/>
      <c r="FL124" s="151"/>
      <c r="FM124" s="617"/>
      <c r="FN124" s="617"/>
      <c r="FO124" s="151"/>
      <c r="FP124" s="151"/>
      <c r="FQ124" s="344"/>
      <c r="FR124" s="344"/>
      <c r="FS124" s="344"/>
      <c r="FT124" s="344"/>
      <c r="FU124" s="353"/>
      <c r="FV124" s="336"/>
      <c r="FW124" s="354"/>
      <c r="FX124" s="334"/>
      <c r="FY124" s="151"/>
      <c r="FZ124" s="151"/>
      <c r="GA124" s="151"/>
      <c r="GB124" s="151"/>
      <c r="GC124" s="151"/>
      <c r="GD124" s="151"/>
      <c r="GE124" s="617"/>
      <c r="GF124" s="617"/>
      <c r="GG124" s="151"/>
      <c r="GH124" s="151"/>
      <c r="GI124" s="344"/>
      <c r="GJ124" s="344"/>
      <c r="GK124" s="344"/>
      <c r="GL124" s="344"/>
      <c r="GM124" s="361"/>
      <c r="GN124" s="336"/>
      <c r="GO124" s="362"/>
      <c r="GP124" s="334"/>
      <c r="GQ124" s="151"/>
      <c r="GR124" s="151"/>
      <c r="GS124" s="151"/>
      <c r="GT124" s="151"/>
      <c r="GU124" s="151"/>
      <c r="GV124" s="151"/>
      <c r="GW124" s="617"/>
      <c r="GX124" s="617"/>
    </row>
    <row r="125" spans="1:206" ht="16">
      <c r="A125" s="151"/>
      <c r="I125" s="182"/>
      <c r="J125" s="151"/>
      <c r="R125" s="182"/>
      <c r="S125" s="182"/>
      <c r="T125" s="151"/>
      <c r="U125" s="151"/>
      <c r="V125" s="182"/>
      <c r="W125" s="182"/>
      <c r="X125" s="151"/>
      <c r="Y125" s="151"/>
      <c r="Z125" s="182"/>
      <c r="AA125" s="182"/>
      <c r="AB125" s="151"/>
      <c r="AJ125" s="182"/>
      <c r="AK125" s="182"/>
      <c r="AL125" s="151"/>
      <c r="AM125" s="151"/>
      <c r="AN125" s="182"/>
      <c r="AO125" s="182"/>
      <c r="AP125" s="151"/>
      <c r="AQ125" s="151"/>
      <c r="AR125" s="182"/>
      <c r="AS125" s="151"/>
      <c r="AT125" s="182"/>
      <c r="BB125" s="182"/>
      <c r="BC125" s="182"/>
      <c r="BD125" s="151"/>
      <c r="BE125" s="151"/>
      <c r="BF125" s="182"/>
      <c r="BG125" s="182"/>
      <c r="BH125" s="151"/>
      <c r="BI125" s="151"/>
      <c r="BJ125" s="182"/>
      <c r="BK125" s="182"/>
      <c r="BL125" s="151"/>
      <c r="BT125" s="182"/>
      <c r="BU125" s="182"/>
      <c r="BV125" s="151"/>
      <c r="BW125" s="151"/>
      <c r="BX125" s="182"/>
      <c r="BY125" s="182"/>
      <c r="BZ125" s="151"/>
      <c r="CA125" s="151"/>
      <c r="CB125" s="182"/>
      <c r="CC125" s="151"/>
      <c r="CD125" s="151"/>
      <c r="CE125" s="759" t="s">
        <v>220</v>
      </c>
      <c r="CF125" s="757"/>
      <c r="CG125" s="757"/>
      <c r="CH125" s="758"/>
      <c r="CI125" s="321"/>
      <c r="CJ125" s="325">
        <f>SUM(CJ121:CJ124)</f>
        <v>0</v>
      </c>
      <c r="CK125" s="331"/>
      <c r="CL125" s="151"/>
      <c r="CM125" s="151"/>
      <c r="CN125" s="151"/>
      <c r="CO125" s="151"/>
      <c r="CP125" s="151"/>
      <c r="CQ125" s="151"/>
      <c r="CR125" s="151"/>
      <c r="CS125" s="151"/>
      <c r="CT125" s="151"/>
      <c r="CU125" s="151"/>
      <c r="CV125" s="151"/>
      <c r="CW125" s="759" t="s">
        <v>220</v>
      </c>
      <c r="CX125" s="757"/>
      <c r="CY125" s="757"/>
      <c r="CZ125" s="758"/>
      <c r="DA125" s="321"/>
      <c r="DB125" s="325">
        <f>SUM(DB121:DB124)</f>
        <v>0</v>
      </c>
      <c r="DC125" s="157"/>
      <c r="DD125" s="151"/>
      <c r="DE125" s="151"/>
      <c r="DF125" s="151"/>
      <c r="DG125" s="151"/>
      <c r="DH125" s="151"/>
      <c r="DI125" s="151"/>
      <c r="DJ125" s="151"/>
      <c r="DK125" s="151"/>
      <c r="DL125" s="151"/>
      <c r="DM125" s="151"/>
      <c r="DN125" s="151"/>
      <c r="DO125" s="759" t="s">
        <v>220</v>
      </c>
      <c r="DP125" s="757"/>
      <c r="DQ125" s="757"/>
      <c r="DR125" s="758"/>
      <c r="DS125" s="321"/>
      <c r="DT125" s="325">
        <f>SUM(DT121:DT124)</f>
        <v>0</v>
      </c>
      <c r="DU125" s="157"/>
      <c r="DV125" s="151"/>
      <c r="DW125" s="151"/>
      <c r="DX125" s="151"/>
      <c r="DY125" s="151"/>
      <c r="DZ125" s="151"/>
      <c r="EA125" s="151"/>
      <c r="EB125" s="151"/>
      <c r="EC125" s="151"/>
      <c r="ED125" s="151"/>
      <c r="EE125" s="151"/>
      <c r="EF125" s="151"/>
      <c r="EG125" s="759" t="s">
        <v>220</v>
      </c>
      <c r="EH125" s="757"/>
      <c r="EI125" s="757"/>
      <c r="EJ125" s="758"/>
      <c r="EK125" s="321"/>
      <c r="EL125" s="325">
        <f>SUM(EL121:EL124)</f>
        <v>0</v>
      </c>
      <c r="EM125" s="157"/>
      <c r="EN125" s="151"/>
      <c r="EO125" s="151"/>
      <c r="EP125" s="151"/>
      <c r="EQ125" s="151"/>
      <c r="ER125" s="151"/>
      <c r="ES125" s="151"/>
      <c r="ET125" s="151"/>
      <c r="EU125" s="151"/>
      <c r="EV125" s="151"/>
      <c r="EW125" s="151"/>
      <c r="EX125" s="151"/>
      <c r="EY125" s="182"/>
      <c r="EZ125" s="183"/>
      <c r="FA125" s="183"/>
      <c r="FB125" s="183"/>
      <c r="FC125" s="183"/>
      <c r="FD125" s="183"/>
      <c r="FE125" s="157"/>
      <c r="FF125" s="151"/>
      <c r="FG125" s="151"/>
      <c r="FH125" s="151"/>
      <c r="FI125" s="151"/>
      <c r="FJ125" s="151"/>
      <c r="FK125" s="151"/>
      <c r="FL125" s="151"/>
      <c r="FM125" s="151"/>
      <c r="FN125" s="151"/>
      <c r="FO125" s="151"/>
      <c r="FP125" s="151"/>
      <c r="FQ125" s="182"/>
      <c r="FR125" s="183"/>
      <c r="FS125" s="183"/>
      <c r="FT125" s="183"/>
      <c r="FU125" s="183"/>
      <c r="FV125" s="183"/>
      <c r="FW125" s="157"/>
      <c r="FX125" s="151"/>
      <c r="FY125" s="151"/>
      <c r="FZ125" s="151"/>
      <c r="GA125" s="151"/>
      <c r="GB125" s="151"/>
      <c r="GC125" s="151"/>
      <c r="GD125" s="151"/>
      <c r="GE125" s="151"/>
      <c r="GF125" s="151"/>
      <c r="GG125" s="151"/>
      <c r="GH125" s="151"/>
      <c r="GI125" s="182"/>
      <c r="GJ125" s="183"/>
      <c r="GK125" s="183"/>
      <c r="GL125" s="183"/>
      <c r="GM125" s="183"/>
      <c r="GN125" s="183"/>
      <c r="GO125" s="157"/>
      <c r="GP125" s="151"/>
      <c r="GQ125" s="151"/>
      <c r="GR125" s="151"/>
      <c r="GS125" s="151"/>
      <c r="GT125" s="151"/>
      <c r="GU125" s="151"/>
      <c r="GV125" s="151"/>
      <c r="GW125" s="151"/>
      <c r="GX125" s="151"/>
    </row>
    <row r="126" spans="1:206" ht="15" thickBot="1">
      <c r="A126" s="184"/>
      <c r="B126" s="184"/>
      <c r="C126" s="184"/>
      <c r="D126" s="184"/>
      <c r="E126" s="184"/>
      <c r="F126" s="184"/>
      <c r="G126" s="184"/>
      <c r="H126" s="185"/>
      <c r="I126" s="184"/>
      <c r="J126" s="184"/>
      <c r="R126" s="188"/>
      <c r="S126" s="188"/>
      <c r="T126" s="188"/>
      <c r="U126" s="188"/>
      <c r="V126" s="188"/>
      <c r="W126" s="188"/>
      <c r="X126" s="188"/>
      <c r="Y126" s="188"/>
      <c r="Z126" s="188"/>
      <c r="AA126" s="188"/>
      <c r="AB126" s="188"/>
      <c r="AC126" s="188"/>
      <c r="AD126" s="188"/>
      <c r="AE126" s="188"/>
      <c r="AF126" s="186" t="s">
        <v>157</v>
      </c>
      <c r="AG126" s="187">
        <v>0</v>
      </c>
      <c r="AH126" s="188"/>
      <c r="AI126" s="189"/>
      <c r="AJ126" s="188"/>
      <c r="AK126" s="188"/>
      <c r="AL126" s="188"/>
      <c r="AM126" s="188"/>
      <c r="AN126" s="188"/>
      <c r="AO126" s="188"/>
      <c r="AP126" s="188"/>
      <c r="AQ126" s="188"/>
      <c r="AR126" s="188"/>
      <c r="AS126" s="188"/>
      <c r="AT126" s="188"/>
      <c r="AU126" s="188"/>
      <c r="AV126" s="188"/>
      <c r="AW126" s="188"/>
      <c r="AX126" s="186" t="s">
        <v>157</v>
      </c>
      <c r="AY126" s="187">
        <v>0</v>
      </c>
      <c r="AZ126" s="188"/>
      <c r="BA126" s="189"/>
      <c r="BB126" s="188"/>
      <c r="BC126" s="188"/>
      <c r="BD126" s="188"/>
      <c r="BE126" s="188"/>
      <c r="BF126" s="188"/>
      <c r="BG126" s="188"/>
      <c r="BH126" s="188"/>
      <c r="BI126" s="188"/>
      <c r="BJ126" s="188"/>
      <c r="BK126" s="188"/>
      <c r="BL126" s="188"/>
      <c r="BM126" s="188"/>
      <c r="BN126" s="188"/>
      <c r="BO126" s="188"/>
      <c r="BP126" s="186" t="s">
        <v>157</v>
      </c>
      <c r="BQ126" s="187">
        <v>0</v>
      </c>
      <c r="BR126" s="188"/>
      <c r="BS126" s="189"/>
      <c r="BT126" s="188"/>
      <c r="BU126" s="188"/>
      <c r="BV126" s="188"/>
      <c r="BW126" s="188"/>
      <c r="BX126" s="188"/>
      <c r="BY126" s="188"/>
      <c r="BZ126" s="188"/>
      <c r="CA126" s="188"/>
      <c r="CB126" s="188"/>
      <c r="CC126" s="188"/>
      <c r="CD126" s="188"/>
      <c r="CE126" s="188"/>
      <c r="CF126" s="188"/>
      <c r="CG126" s="188"/>
      <c r="CH126" s="186" t="s">
        <v>157</v>
      </c>
      <c r="CI126" s="187">
        <v>0</v>
      </c>
      <c r="CJ126" s="188"/>
      <c r="CK126" s="189"/>
      <c r="CL126" s="188"/>
      <c r="CM126" s="188"/>
      <c r="CN126" s="188"/>
      <c r="CO126" s="188"/>
      <c r="CP126" s="188"/>
      <c r="CQ126" s="188"/>
      <c r="CR126" s="188"/>
      <c r="CS126" s="188"/>
      <c r="CT126" s="188"/>
      <c r="CU126" s="188"/>
      <c r="CV126" s="188"/>
      <c r="CW126" s="188"/>
      <c r="CX126" s="188"/>
      <c r="CY126" s="188"/>
      <c r="CZ126" s="186" t="s">
        <v>157</v>
      </c>
      <c r="DA126" s="187">
        <v>0</v>
      </c>
      <c r="DB126" s="188"/>
      <c r="DC126" s="189"/>
      <c r="DD126" s="188"/>
      <c r="DE126" s="188"/>
      <c r="DF126" s="188"/>
      <c r="DG126" s="188"/>
      <c r="DH126" s="188"/>
      <c r="DI126" s="188"/>
      <c r="DJ126" s="188"/>
      <c r="DK126" s="188"/>
      <c r="DL126" s="188"/>
      <c r="DM126" s="188"/>
      <c r="DN126" s="188"/>
      <c r="DO126" s="188"/>
      <c r="DP126" s="188"/>
      <c r="DQ126" s="188"/>
      <c r="DR126" s="186" t="s">
        <v>157</v>
      </c>
      <c r="DS126" s="187">
        <v>0</v>
      </c>
      <c r="DT126" s="188"/>
      <c r="DU126" s="189"/>
      <c r="DV126" s="188"/>
      <c r="DW126" s="188"/>
      <c r="DX126" s="188"/>
      <c r="DY126" s="188"/>
      <c r="DZ126" s="188"/>
      <c r="EA126" s="188"/>
      <c r="EB126" s="188"/>
      <c r="EC126" s="188"/>
      <c r="ED126" s="188"/>
      <c r="EE126" s="188"/>
      <c r="EF126" s="188"/>
      <c r="EG126" s="188"/>
      <c r="EH126" s="188"/>
      <c r="EI126" s="188"/>
      <c r="EJ126" s="186" t="s">
        <v>157</v>
      </c>
      <c r="EK126" s="187">
        <v>0</v>
      </c>
      <c r="EL126" s="188"/>
      <c r="EM126" s="189"/>
      <c r="EN126" s="188"/>
      <c r="EO126" s="188"/>
      <c r="EP126" s="188"/>
      <c r="EQ126" s="188"/>
      <c r="ER126" s="188"/>
      <c r="ES126" s="188"/>
      <c r="ET126" s="188"/>
      <c r="EU126" s="188"/>
      <c r="EV126" s="188"/>
      <c r="EW126" s="188"/>
      <c r="EX126" s="188"/>
      <c r="EY126" s="188"/>
      <c r="EZ126" s="188"/>
      <c r="FA126" s="188"/>
      <c r="FB126" s="186" t="s">
        <v>157</v>
      </c>
      <c r="FC126" s="187">
        <v>0</v>
      </c>
      <c r="FD126" s="188"/>
      <c r="FE126" s="189"/>
      <c r="FF126" s="188"/>
      <c r="FG126" s="188"/>
      <c r="FH126" s="188"/>
      <c r="FI126" s="188"/>
      <c r="FJ126" s="188"/>
      <c r="FK126" s="188"/>
      <c r="FL126" s="188"/>
      <c r="FM126" s="188"/>
      <c r="FN126" s="188"/>
      <c r="FO126" s="188"/>
      <c r="FP126" s="188"/>
      <c r="FQ126" s="188"/>
      <c r="FR126" s="188"/>
      <c r="FS126" s="188"/>
      <c r="FT126" s="186" t="s">
        <v>157</v>
      </c>
      <c r="FU126" s="187">
        <v>0</v>
      </c>
      <c r="FV126" s="188"/>
      <c r="FW126" s="189"/>
      <c r="FX126" s="188"/>
      <c r="FY126" s="188"/>
      <c r="FZ126" s="188"/>
      <c r="GA126" s="188"/>
      <c r="GB126" s="188"/>
      <c r="GC126" s="188"/>
      <c r="GD126" s="188"/>
      <c r="GE126" s="188"/>
      <c r="GF126" s="188"/>
      <c r="GG126" s="188"/>
      <c r="GH126" s="188"/>
      <c r="GI126" s="188"/>
      <c r="GJ126" s="188"/>
      <c r="GK126" s="188"/>
      <c r="GL126" s="186" t="s">
        <v>157</v>
      </c>
      <c r="GM126" s="187">
        <v>0</v>
      </c>
      <c r="GN126" s="188"/>
      <c r="GO126" s="189"/>
      <c r="GP126" s="188"/>
      <c r="GQ126" s="188"/>
      <c r="GR126" s="188"/>
      <c r="GS126" s="188"/>
      <c r="GT126" s="188"/>
      <c r="GU126" s="188"/>
      <c r="GV126" s="188"/>
      <c r="GW126" s="188"/>
      <c r="GX126" s="188"/>
    </row>
    <row r="127" spans="1:206" ht="28" customHeight="1" thickBot="1">
      <c r="A127" s="151"/>
      <c r="B127" s="151"/>
      <c r="C127" s="151"/>
      <c r="D127" s="151"/>
      <c r="E127" s="151"/>
      <c r="F127" s="754" t="s">
        <v>158</v>
      </c>
      <c r="G127" s="755"/>
      <c r="H127" s="157"/>
      <c r="I127" s="157"/>
      <c r="J127" s="151"/>
      <c r="K127" s="728" t="str">
        <f>M2</f>
        <v xml:space="preserve">SOLUTRONIC SAS </v>
      </c>
      <c r="L127" s="729"/>
      <c r="M127" s="729"/>
      <c r="N127" s="729"/>
      <c r="O127" s="729"/>
      <c r="P127" s="730"/>
      <c r="Q127" s="151"/>
      <c r="R127" s="151"/>
      <c r="S127" s="151"/>
      <c r="T127" s="151"/>
      <c r="U127" s="151"/>
      <c r="V127" s="151"/>
      <c r="W127" s="151"/>
      <c r="X127" s="151"/>
      <c r="Y127" s="151"/>
      <c r="Z127" s="151"/>
      <c r="AA127" s="151"/>
      <c r="AB127" s="151"/>
      <c r="AC127" s="728">
        <f>AE2</f>
        <v>0</v>
      </c>
      <c r="AD127" s="729"/>
      <c r="AE127" s="729"/>
      <c r="AF127" s="729"/>
      <c r="AG127" s="729"/>
      <c r="AH127" s="730"/>
      <c r="AI127" s="151"/>
      <c r="AJ127" s="151"/>
      <c r="AK127" s="151"/>
      <c r="AL127" s="151"/>
      <c r="AM127" s="151"/>
      <c r="AN127" s="151"/>
      <c r="AO127" s="151"/>
      <c r="AP127" s="151"/>
      <c r="AQ127" s="151"/>
      <c r="AR127" s="151"/>
      <c r="AS127" s="151"/>
      <c r="AT127" s="151"/>
      <c r="AU127" s="728">
        <f>AW2</f>
        <v>0</v>
      </c>
      <c r="AV127" s="729"/>
      <c r="AW127" s="729"/>
      <c r="AX127" s="729"/>
      <c r="AY127" s="729"/>
      <c r="AZ127" s="730"/>
      <c r="BA127" s="151"/>
      <c r="BB127" s="151"/>
      <c r="BC127" s="151"/>
      <c r="BD127" s="151"/>
      <c r="BE127" s="151"/>
      <c r="BF127" s="151"/>
      <c r="BG127" s="151"/>
      <c r="BH127" s="151"/>
      <c r="BI127" s="151"/>
      <c r="BJ127" s="151"/>
      <c r="BK127" s="151"/>
      <c r="BL127" s="151"/>
      <c r="BM127" s="728">
        <f>BO2</f>
        <v>0</v>
      </c>
      <c r="BN127" s="729"/>
      <c r="BO127" s="729"/>
      <c r="BP127" s="729"/>
      <c r="BQ127" s="729"/>
      <c r="BR127" s="730"/>
      <c r="BS127" s="151"/>
      <c r="BT127" s="151"/>
      <c r="BU127" s="151"/>
      <c r="BV127" s="151"/>
      <c r="BW127" s="151"/>
      <c r="BX127" s="151"/>
      <c r="BY127" s="151"/>
      <c r="BZ127" s="151"/>
      <c r="CA127" s="151"/>
      <c r="CB127" s="151"/>
      <c r="CC127" s="151"/>
      <c r="CD127" s="151"/>
      <c r="CE127" s="728">
        <f>CH2</f>
        <v>0</v>
      </c>
      <c r="CF127" s="729"/>
      <c r="CG127" s="729"/>
      <c r="CH127" s="729"/>
      <c r="CI127" s="729"/>
      <c r="CJ127" s="730"/>
      <c r="CK127" s="151"/>
      <c r="CL127" s="151"/>
      <c r="CM127" s="151"/>
      <c r="CN127" s="151"/>
      <c r="CO127" s="151"/>
      <c r="CP127" s="151"/>
      <c r="CQ127" s="151"/>
      <c r="CR127" s="151"/>
      <c r="CS127" s="151"/>
      <c r="CT127" s="151"/>
      <c r="CU127" s="151"/>
      <c r="CV127" s="151"/>
      <c r="CW127" s="728">
        <f>CY2</f>
        <v>0</v>
      </c>
      <c r="CX127" s="729"/>
      <c r="CY127" s="729"/>
      <c r="CZ127" s="729"/>
      <c r="DA127" s="729"/>
      <c r="DB127" s="730"/>
      <c r="DC127" s="151"/>
      <c r="DD127" s="151"/>
      <c r="DE127" s="151"/>
      <c r="DF127" s="151"/>
      <c r="DG127" s="151"/>
      <c r="DH127" s="151"/>
      <c r="DI127" s="151"/>
      <c r="DJ127" s="151"/>
      <c r="DK127" s="151"/>
      <c r="DL127" s="151"/>
      <c r="DM127" s="151"/>
      <c r="DN127" s="151"/>
      <c r="DO127" s="728">
        <f>DQ2</f>
        <v>0</v>
      </c>
      <c r="DP127" s="729"/>
      <c r="DQ127" s="729"/>
      <c r="DR127" s="729"/>
      <c r="DS127" s="729"/>
      <c r="DT127" s="730"/>
      <c r="DU127" s="151"/>
      <c r="DV127" s="151"/>
      <c r="DW127" s="151"/>
      <c r="DX127" s="151"/>
      <c r="DY127" s="151"/>
      <c r="DZ127" s="151"/>
      <c r="EA127" s="151"/>
      <c r="EB127" s="151"/>
      <c r="EC127" s="151"/>
      <c r="ED127" s="151"/>
      <c r="EE127" s="151"/>
      <c r="EF127" s="151"/>
      <c r="EG127" s="728">
        <f>EI2</f>
        <v>0</v>
      </c>
      <c r="EH127" s="729"/>
      <c r="EI127" s="729"/>
      <c r="EJ127" s="729"/>
      <c r="EK127" s="729"/>
      <c r="EL127" s="730"/>
      <c r="EM127" s="151"/>
      <c r="EN127" s="151"/>
      <c r="EO127" s="151"/>
      <c r="EP127" s="151"/>
      <c r="EQ127" s="151"/>
      <c r="ER127" s="151"/>
      <c r="ES127" s="151"/>
      <c r="ET127" s="151"/>
      <c r="EU127" s="151"/>
      <c r="EV127" s="151"/>
      <c r="EW127" s="151"/>
      <c r="EX127" s="151"/>
      <c r="EY127" s="728">
        <f>FA2</f>
        <v>0</v>
      </c>
      <c r="EZ127" s="729"/>
      <c r="FA127" s="729"/>
      <c r="FB127" s="729"/>
      <c r="FC127" s="729"/>
      <c r="FD127" s="730"/>
      <c r="FE127" s="151"/>
      <c r="FF127" s="151"/>
      <c r="FG127" s="151"/>
      <c r="FH127" s="151"/>
      <c r="FI127" s="151"/>
      <c r="FJ127" s="151"/>
      <c r="FK127" s="151"/>
      <c r="FL127" s="151"/>
      <c r="FM127" s="151"/>
      <c r="FN127" s="151"/>
      <c r="FO127" s="151"/>
      <c r="FP127" s="151"/>
      <c r="FQ127" s="728">
        <f>FS2</f>
        <v>0</v>
      </c>
      <c r="FR127" s="729"/>
      <c r="FS127" s="729"/>
      <c r="FT127" s="729"/>
      <c r="FU127" s="729"/>
      <c r="FV127" s="730"/>
      <c r="FW127" s="151"/>
      <c r="FX127" s="151"/>
      <c r="FY127" s="151"/>
      <c r="FZ127" s="151"/>
      <c r="GA127" s="151"/>
      <c r="GB127" s="151"/>
      <c r="GC127" s="151"/>
      <c r="GD127" s="151"/>
      <c r="GE127" s="151"/>
      <c r="GF127" s="151"/>
      <c r="GG127" s="151"/>
      <c r="GH127" s="151"/>
      <c r="GI127" s="728">
        <f>GK2</f>
        <v>0</v>
      </c>
      <c r="GJ127" s="729"/>
      <c r="GK127" s="729"/>
      <c r="GL127" s="729"/>
      <c r="GM127" s="729"/>
      <c r="GN127" s="730"/>
      <c r="GO127" s="151"/>
      <c r="GP127" s="151"/>
      <c r="GQ127" s="151"/>
      <c r="GR127" s="151"/>
      <c r="GS127" s="151"/>
      <c r="GT127" s="151"/>
      <c r="GU127" s="151"/>
      <c r="GV127" s="151"/>
      <c r="GW127" s="151"/>
      <c r="GX127" s="151"/>
    </row>
    <row r="128" spans="1:206" ht="42" customHeight="1" thickBot="1">
      <c r="A128" s="151"/>
      <c r="B128" s="190"/>
      <c r="C128" s="151"/>
      <c r="D128" s="151"/>
      <c r="E128" s="151"/>
      <c r="F128" s="191" t="s">
        <v>159</v>
      </c>
      <c r="G128" s="191" t="s">
        <v>160</v>
      </c>
      <c r="H128" s="157"/>
      <c r="I128" s="157"/>
      <c r="J128" s="151"/>
      <c r="K128" s="747" t="str">
        <f>+IF(V128*X128*Z128=1,"OK","NO HABILITADO")</f>
        <v>OK</v>
      </c>
      <c r="L128" s="729"/>
      <c r="M128" s="729"/>
      <c r="N128" s="729"/>
      <c r="O128" s="729"/>
      <c r="P128" s="730"/>
      <c r="Q128" s="151"/>
      <c r="R128" s="151"/>
      <c r="S128" s="151"/>
      <c r="T128" s="151"/>
      <c r="U128" s="151"/>
      <c r="V128" s="192">
        <f>IF(Q31&gt;'10. EVALUACIÓN'!$D$8,0,1)</f>
        <v>1</v>
      </c>
      <c r="W128" s="151"/>
      <c r="X128" s="192">
        <f>PRODUCT(X12:X29)</f>
        <v>1</v>
      </c>
      <c r="Y128" s="151"/>
      <c r="Z128" s="192">
        <f>IF(Z123&gt;0.5,0,1)</f>
        <v>1</v>
      </c>
      <c r="AA128" s="151"/>
      <c r="AB128" s="151"/>
      <c r="AC128" s="747" t="str">
        <f>+IF(AN128*AP128*AR128=1,"OK","NO HABILITADO")</f>
        <v>NO HABILITADO</v>
      </c>
      <c r="AD128" s="729"/>
      <c r="AE128" s="729"/>
      <c r="AF128" s="729"/>
      <c r="AG128" s="729"/>
      <c r="AH128" s="730"/>
      <c r="AI128" s="151"/>
      <c r="AJ128" s="151"/>
      <c r="AK128" s="151"/>
      <c r="AL128" s="151"/>
      <c r="AM128" s="151"/>
      <c r="AN128" s="192">
        <f>IF(AH121&gt;'10. EVALUACIÓN'!$D$8,0,1)</f>
        <v>1</v>
      </c>
      <c r="AO128" s="151"/>
      <c r="AP128" s="192">
        <f>PRODUCT(AP12:AP40)</f>
        <v>0</v>
      </c>
      <c r="AQ128" s="151"/>
      <c r="AR128" s="192">
        <f>IF(AR123&gt;0.5,0,1)</f>
        <v>1</v>
      </c>
      <c r="AS128" s="151"/>
      <c r="AT128" s="151"/>
      <c r="AU128" s="747" t="str">
        <f>+IF(BF128*BH128*BJ128=1,"OK","NO HABILITADO")</f>
        <v>NO HABILITADO</v>
      </c>
      <c r="AV128" s="729"/>
      <c r="AW128" s="729"/>
      <c r="AX128" s="729"/>
      <c r="AY128" s="729"/>
      <c r="AZ128" s="730"/>
      <c r="BA128" s="151"/>
      <c r="BB128" s="151"/>
      <c r="BC128" s="151"/>
      <c r="BD128" s="151"/>
      <c r="BE128" s="151"/>
      <c r="BF128" s="192">
        <f>IF(AZ121&gt;'10. EVALUACIÓN'!$D$8,0,1)</f>
        <v>1</v>
      </c>
      <c r="BG128" s="151"/>
      <c r="BH128" s="192">
        <f>PRODUCT(BH12:BH40)</f>
        <v>0</v>
      </c>
      <c r="BI128" s="151"/>
      <c r="BJ128" s="192">
        <f>IF(BJ123&gt;0.5,0,1)</f>
        <v>1</v>
      </c>
      <c r="BK128" s="151"/>
      <c r="BL128" s="151"/>
      <c r="BM128" s="747" t="str">
        <f>+IF(BX128*BZ128*CB128=1,"OK","NO HABILITADO")</f>
        <v>NO HABILITADO</v>
      </c>
      <c r="BN128" s="729"/>
      <c r="BO128" s="729"/>
      <c r="BP128" s="729"/>
      <c r="BQ128" s="729"/>
      <c r="BR128" s="730"/>
      <c r="BS128" s="151"/>
      <c r="BT128" s="151"/>
      <c r="BU128" s="151"/>
      <c r="BV128" s="151"/>
      <c r="BW128" s="151"/>
      <c r="BX128" s="192">
        <f>IF(BR121&gt;'10. EVALUACIÓN'!$D$8,0,1)</f>
        <v>1</v>
      </c>
      <c r="BY128" s="151"/>
      <c r="BZ128" s="192">
        <f>PRODUCT(BZ12:BZ40)</f>
        <v>0</v>
      </c>
      <c r="CA128" s="151"/>
      <c r="CB128" s="192">
        <f>IF(CB123&gt;0.5,0,1)</f>
        <v>1</v>
      </c>
      <c r="CC128" s="151"/>
      <c r="CD128" s="151"/>
      <c r="CE128" s="747" t="str">
        <f>+IF(CP128*CR128*CT128=1,"OK","NO HABILITADO")</f>
        <v>NO HABILITADO</v>
      </c>
      <c r="CF128" s="729"/>
      <c r="CG128" s="729"/>
      <c r="CH128" s="729"/>
      <c r="CI128" s="729"/>
      <c r="CJ128" s="730"/>
      <c r="CK128" s="151"/>
      <c r="CL128" s="151"/>
      <c r="CM128" s="151"/>
      <c r="CN128" s="151"/>
      <c r="CO128" s="151"/>
      <c r="CP128" s="192">
        <f>IF(CJ121&gt;'10. EVALUACIÓN'!$D$8,0,1)</f>
        <v>1</v>
      </c>
      <c r="CQ128" s="151"/>
      <c r="CR128" s="192">
        <f>PRODUCT(CR13:CR37)</f>
        <v>0</v>
      </c>
      <c r="CS128" s="151"/>
      <c r="CT128" s="192">
        <f>IF(CT123&gt;0.5,0,1)</f>
        <v>1</v>
      </c>
      <c r="CU128" s="151"/>
      <c r="CV128" s="151"/>
      <c r="CW128" s="747" t="str">
        <f>+IF(DH128*DJ128*DL128=1,"OK","NO HABILITADO")</f>
        <v>NO HABILITADO</v>
      </c>
      <c r="CX128" s="729"/>
      <c r="CY128" s="729"/>
      <c r="CZ128" s="729"/>
      <c r="DA128" s="729"/>
      <c r="DB128" s="730"/>
      <c r="DC128" s="151"/>
      <c r="DD128" s="151"/>
      <c r="DE128" s="192"/>
      <c r="DF128" s="333"/>
      <c r="DG128" s="151"/>
      <c r="DH128" s="363">
        <v>1</v>
      </c>
      <c r="DI128" s="151"/>
      <c r="DJ128" s="192">
        <f>PRODUCT(DJ66:DJ99)</f>
        <v>0</v>
      </c>
      <c r="DK128" s="151"/>
      <c r="DL128" s="192">
        <f>IF(DL123&gt;0.5,0,1)</f>
        <v>1</v>
      </c>
      <c r="DM128" s="151"/>
      <c r="DN128" s="151"/>
      <c r="DO128" s="747" t="str">
        <f>+IF(DZ128*EB128*ED128=1,"OK","NO HABILITADO")</f>
        <v>NO HABILITADO</v>
      </c>
      <c r="DP128" s="729"/>
      <c r="DQ128" s="729"/>
      <c r="DR128" s="729"/>
      <c r="DS128" s="729"/>
      <c r="DT128" s="730"/>
      <c r="DU128" s="151"/>
      <c r="DV128" s="151"/>
      <c r="DW128" s="151"/>
      <c r="DX128" s="151"/>
      <c r="DY128" s="151"/>
      <c r="DZ128" s="192">
        <f>IF(DT121&gt;'10. EVALUACIÓN'!$D$8,0,1)</f>
        <v>1</v>
      </c>
      <c r="EA128" s="151"/>
      <c r="EB128" s="192">
        <f>PRODUCT(EB13:EB99)</f>
        <v>0</v>
      </c>
      <c r="EC128" s="151"/>
      <c r="ED128" s="192">
        <f>IF(ED123&gt;0.5,0,1)</f>
        <v>1</v>
      </c>
      <c r="EE128" s="151"/>
      <c r="EF128" s="151"/>
      <c r="EG128" s="747" t="str">
        <f>+IF(ER128*ET128*EV128=1,"OK","NO HABILITADO")</f>
        <v>NO HABILITADO</v>
      </c>
      <c r="EH128" s="729"/>
      <c r="EI128" s="729"/>
      <c r="EJ128" s="729"/>
      <c r="EK128" s="729"/>
      <c r="EL128" s="730"/>
      <c r="EM128" s="151"/>
      <c r="EN128" s="151"/>
      <c r="EO128" s="151"/>
      <c r="EP128" s="151"/>
      <c r="EQ128" s="151"/>
      <c r="ER128" s="192">
        <f>IF(EL121&gt;'10. EVALUACIÓN'!$D$8,0,1)</f>
        <v>1</v>
      </c>
      <c r="ES128" s="151"/>
      <c r="ET128" s="192">
        <f>PRODUCT(ET13:ET99)</f>
        <v>0</v>
      </c>
      <c r="EU128" s="151"/>
      <c r="EV128" s="192">
        <f>IF(EV123&gt;0.5,0,1)</f>
        <v>1</v>
      </c>
      <c r="EW128" s="151"/>
      <c r="EX128" s="151"/>
      <c r="EY128" s="747" t="str">
        <f>+IF(FJ128*FL128*FN128=1,"OK","NO HABILITADO")</f>
        <v>NO HABILITADO</v>
      </c>
      <c r="EZ128" s="729"/>
      <c r="FA128" s="729"/>
      <c r="FB128" s="729"/>
      <c r="FC128" s="729"/>
      <c r="FD128" s="730"/>
      <c r="FE128" s="151"/>
      <c r="FF128" s="151"/>
      <c r="FG128" s="151"/>
      <c r="FH128" s="151"/>
      <c r="FI128" s="151"/>
      <c r="FJ128" s="192">
        <f>IF(FE122&gt;'10. EVALUACIÓN'!$D$8,0,1)</f>
        <v>1</v>
      </c>
      <c r="FK128" s="151"/>
      <c r="FL128" s="192">
        <f>PRODUCT(FL13:FL121)</f>
        <v>0</v>
      </c>
      <c r="FM128" s="151"/>
      <c r="FN128" s="192">
        <f>IF(FN123&gt;0.5,0,1)</f>
        <v>1</v>
      </c>
      <c r="FO128" s="151"/>
      <c r="FP128" s="151"/>
      <c r="FQ128" s="747" t="str">
        <f>+IF(GB128*GD128*GF128=1,"OK","NO HABILITADO")</f>
        <v>NO HABILITADO</v>
      </c>
      <c r="FR128" s="729"/>
      <c r="FS128" s="729"/>
      <c r="FT128" s="729"/>
      <c r="FU128" s="729"/>
      <c r="FV128" s="730"/>
      <c r="FW128" s="151"/>
      <c r="FX128" s="151"/>
      <c r="FY128" s="151"/>
      <c r="FZ128" s="151"/>
      <c r="GA128" s="151"/>
      <c r="GB128" s="192">
        <f>IF(FW122&gt;'10. EVALUACIÓN'!$D$8,0,1)</f>
        <v>1</v>
      </c>
      <c r="GC128" s="151"/>
      <c r="GD128" s="192">
        <f>PRODUCT(GD13:GD121)</f>
        <v>0</v>
      </c>
      <c r="GE128" s="151"/>
      <c r="GF128" s="192">
        <f>IF(GF123&gt;0.5,0,1)</f>
        <v>1</v>
      </c>
      <c r="GG128" s="151"/>
      <c r="GH128" s="151"/>
      <c r="GI128" s="747" t="str">
        <f>+IF(GT128*GV128*GX128=1,"OK","NO HABILITADO")</f>
        <v>NO HABILITADO</v>
      </c>
      <c r="GJ128" s="729"/>
      <c r="GK128" s="729"/>
      <c r="GL128" s="729"/>
      <c r="GM128" s="729"/>
      <c r="GN128" s="730"/>
      <c r="GO128" s="151"/>
      <c r="GP128" s="151"/>
      <c r="GQ128" s="151"/>
      <c r="GR128" s="151"/>
      <c r="GS128" s="151"/>
      <c r="GT128" s="192">
        <f>IF(GO122&gt;'10. EVALUACIÓN'!$D$8,0,1)</f>
        <v>1</v>
      </c>
      <c r="GU128" s="151"/>
      <c r="GV128" s="192">
        <f>PRODUCT(GV13:GV121)</f>
        <v>0</v>
      </c>
      <c r="GW128" s="151"/>
      <c r="GX128" s="192">
        <f>IF(GX123&gt;0.5,0,1)</f>
        <v>1</v>
      </c>
    </row>
    <row r="129" spans="1:206">
      <c r="A129" s="151"/>
      <c r="B129" s="151"/>
      <c r="C129" s="151"/>
      <c r="D129" s="151"/>
      <c r="E129" s="151"/>
      <c r="F129" s="191">
        <v>17</v>
      </c>
      <c r="G129" s="191">
        <v>18</v>
      </c>
      <c r="H129" s="157"/>
      <c r="I129" s="157"/>
      <c r="J129" s="151"/>
      <c r="K129" s="151"/>
      <c r="L129" s="151"/>
      <c r="M129" s="151"/>
      <c r="N129" s="151"/>
      <c r="O129" s="151"/>
      <c r="P129" s="151"/>
      <c r="Q129" s="151"/>
      <c r="R129" s="151"/>
      <c r="S129" s="151"/>
      <c r="T129" s="151"/>
      <c r="U129" s="151"/>
      <c r="V129" s="151"/>
      <c r="W129" s="151"/>
      <c r="X129" s="151"/>
      <c r="Y129" s="151"/>
      <c r="Z129" s="151"/>
      <c r="AA129" s="151"/>
      <c r="AB129" s="151"/>
      <c r="AC129" s="151"/>
      <c r="AD129" s="151"/>
      <c r="AE129" s="151"/>
      <c r="AF129" s="151"/>
      <c r="AG129" s="151"/>
      <c r="AH129" s="151"/>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c r="BI129" s="151"/>
      <c r="BJ129" s="151"/>
      <c r="BK129" s="151"/>
      <c r="BL129" s="151"/>
      <c r="BM129" s="151"/>
      <c r="BN129" s="151"/>
      <c r="BO129" s="151"/>
      <c r="BP129" s="151"/>
      <c r="BQ129" s="151"/>
      <c r="BR129" s="151"/>
      <c r="BS129" s="151"/>
      <c r="BT129" s="151"/>
      <c r="BU129" s="151"/>
      <c r="BV129" s="151"/>
      <c r="BW129" s="151"/>
      <c r="BX129" s="151"/>
      <c r="BY129" s="151"/>
      <c r="BZ129" s="151"/>
      <c r="CA129" s="151"/>
      <c r="CB129" s="151"/>
      <c r="CC129" s="151"/>
      <c r="CD129" s="151"/>
      <c r="CE129" s="151"/>
      <c r="CF129" s="151"/>
      <c r="CG129" s="151"/>
      <c r="CH129" s="151"/>
      <c r="CI129" s="151"/>
      <c r="CJ129" s="151"/>
      <c r="CK129" s="151"/>
      <c r="CL129" s="151"/>
      <c r="CM129" s="151"/>
      <c r="CN129" s="151"/>
      <c r="CO129" s="151"/>
      <c r="CP129" s="151"/>
      <c r="CQ129" s="151"/>
      <c r="CR129" s="151"/>
      <c r="CS129" s="151"/>
      <c r="CT129" s="151"/>
      <c r="CU129" s="151"/>
      <c r="CV129" s="151"/>
      <c r="CW129" s="151"/>
      <c r="CX129" s="151"/>
      <c r="CY129" s="151"/>
      <c r="CZ129" s="151"/>
      <c r="DA129" s="151"/>
      <c r="DB129" s="151"/>
      <c r="DC129" s="151"/>
      <c r="DD129" s="151"/>
      <c r="DE129" s="151"/>
      <c r="DF129" s="151"/>
      <c r="DG129" s="151"/>
      <c r="DH129" s="151"/>
      <c r="DI129" s="151"/>
      <c r="DJ129" s="151"/>
      <c r="DK129" s="151"/>
      <c r="DL129" s="151"/>
      <c r="DM129" s="151"/>
      <c r="DN129" s="151"/>
      <c r="DO129" s="151"/>
      <c r="DP129" s="151"/>
      <c r="DQ129" s="151"/>
      <c r="DR129" s="151"/>
      <c r="DS129" s="151"/>
      <c r="DT129" s="151"/>
      <c r="DU129" s="151"/>
      <c r="DV129" s="151"/>
      <c r="DW129" s="151"/>
      <c r="DX129" s="151"/>
      <c r="DY129" s="151"/>
      <c r="DZ129" s="151"/>
      <c r="EA129" s="151"/>
      <c r="EB129" s="151"/>
      <c r="EC129" s="151"/>
      <c r="ED129" s="151"/>
      <c r="EE129" s="151"/>
      <c r="EF129" s="151"/>
      <c r="EG129" s="151"/>
      <c r="EH129" s="151"/>
      <c r="EI129" s="151"/>
      <c r="EJ129" s="151"/>
      <c r="EK129" s="151"/>
      <c r="EL129" s="151"/>
      <c r="EM129" s="151"/>
      <c r="EN129" s="151"/>
      <c r="EO129" s="151"/>
      <c r="EP129" s="151"/>
      <c r="EQ129" s="151"/>
      <c r="ER129" s="151"/>
      <c r="ES129" s="151"/>
      <c r="ET129" s="151"/>
      <c r="EU129" s="151"/>
      <c r="EV129" s="151"/>
      <c r="EW129" s="151"/>
      <c r="EX129" s="151"/>
      <c r="EY129" s="151"/>
      <c r="EZ129" s="151"/>
      <c r="FA129" s="151"/>
      <c r="FB129" s="151"/>
      <c r="FC129" s="151"/>
      <c r="FD129" s="151"/>
      <c r="FE129" s="151"/>
      <c r="FF129" s="151"/>
      <c r="FG129" s="151"/>
      <c r="FH129" s="151"/>
      <c r="FI129" s="151"/>
      <c r="FJ129" s="151"/>
      <c r="FK129" s="151"/>
      <c r="FL129" s="151"/>
      <c r="FM129" s="151"/>
      <c r="FN129" s="151"/>
      <c r="FO129" s="151"/>
      <c r="FP129" s="151"/>
      <c r="FQ129" s="151"/>
      <c r="FR129" s="151"/>
      <c r="FS129" s="151"/>
      <c r="FT129" s="151"/>
      <c r="FU129" s="151"/>
      <c r="FV129" s="151"/>
      <c r="FW129" s="151"/>
      <c r="FX129" s="151"/>
      <c r="FY129" s="151"/>
      <c r="FZ129" s="151"/>
      <c r="GA129" s="151"/>
      <c r="GB129" s="151"/>
      <c r="GC129" s="151"/>
      <c r="GD129" s="151"/>
      <c r="GE129" s="151"/>
      <c r="GF129" s="151"/>
      <c r="GG129" s="151"/>
      <c r="GH129" s="151"/>
      <c r="GI129" s="151"/>
      <c r="GJ129" s="151"/>
      <c r="GK129" s="151"/>
      <c r="GL129" s="151"/>
      <c r="GM129" s="151"/>
      <c r="GN129" s="151"/>
      <c r="GO129" s="151"/>
      <c r="GP129" s="151"/>
      <c r="GQ129" s="151"/>
      <c r="GR129" s="151"/>
      <c r="GS129" s="151"/>
      <c r="GT129" s="151"/>
      <c r="GU129" s="151"/>
      <c r="GV129" s="151"/>
      <c r="GW129" s="151"/>
      <c r="GX129" s="151"/>
    </row>
    <row r="130" spans="1:206">
      <c r="A130" s="151"/>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c r="AA130" s="151"/>
      <c r="AB130" s="151"/>
      <c r="AC130" s="151"/>
      <c r="AD130" s="151"/>
      <c r="AE130" s="151"/>
      <c r="AF130" s="151"/>
      <c r="AG130" s="151"/>
      <c r="AH130" s="151"/>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c r="BI130" s="151"/>
      <c r="BJ130" s="151"/>
      <c r="BK130" s="151"/>
      <c r="BL130" s="151"/>
      <c r="BM130" s="151"/>
      <c r="BN130" s="151"/>
      <c r="BO130" s="151"/>
      <c r="BP130" s="151"/>
      <c r="BQ130" s="151"/>
      <c r="BR130" s="151"/>
      <c r="BS130" s="151"/>
      <c r="BT130" s="151"/>
      <c r="BU130" s="151"/>
      <c r="BV130" s="151"/>
      <c r="BW130" s="151"/>
      <c r="BX130" s="151"/>
      <c r="BY130" s="151"/>
      <c r="BZ130" s="151"/>
      <c r="CA130" s="151"/>
      <c r="CB130" s="151"/>
      <c r="CC130" s="151"/>
      <c r="CD130" s="151"/>
      <c r="CE130" s="151"/>
      <c r="CF130" s="151"/>
      <c r="CG130" s="151"/>
      <c r="CH130" s="151"/>
      <c r="CI130" s="151"/>
      <c r="CJ130" s="151"/>
      <c r="CK130" s="151"/>
      <c r="CL130" s="151"/>
      <c r="CM130" s="151"/>
      <c r="CN130" s="151"/>
      <c r="CO130" s="151"/>
      <c r="CP130" s="151"/>
      <c r="CQ130" s="151"/>
      <c r="CR130" s="151"/>
      <c r="CS130" s="151"/>
      <c r="CT130" s="151"/>
      <c r="CU130" s="151"/>
      <c r="CV130" s="151"/>
      <c r="CW130" s="151"/>
      <c r="CX130" s="151"/>
      <c r="CY130" s="151"/>
      <c r="CZ130" s="151"/>
      <c r="DA130" s="151"/>
      <c r="DB130" s="151"/>
      <c r="DC130" s="151"/>
      <c r="DD130" s="151"/>
      <c r="DE130" s="151"/>
      <c r="DF130" s="151"/>
      <c r="DG130" s="151"/>
      <c r="DH130" s="151"/>
      <c r="DI130" s="151"/>
      <c r="DJ130" s="151"/>
      <c r="DK130" s="151"/>
      <c r="DL130" s="151"/>
      <c r="DM130" s="151"/>
      <c r="DN130" s="151"/>
      <c r="DO130" s="151"/>
      <c r="DP130" s="151"/>
      <c r="DQ130" s="151"/>
      <c r="DR130" s="151"/>
      <c r="DS130" s="151"/>
      <c r="DT130" s="151"/>
      <c r="DU130" s="151"/>
      <c r="DV130" s="151"/>
      <c r="DW130" s="151"/>
      <c r="DX130" s="151"/>
      <c r="DY130" s="151"/>
      <c r="DZ130" s="151"/>
      <c r="EA130" s="151"/>
      <c r="EB130" s="151"/>
      <c r="EC130" s="151"/>
      <c r="ED130" s="151"/>
      <c r="EE130" s="151"/>
      <c r="EF130" s="151"/>
      <c r="EG130" s="151"/>
      <c r="EH130" s="151"/>
      <c r="EI130" s="151"/>
      <c r="EJ130" s="151"/>
      <c r="EK130" s="151"/>
      <c r="EL130" s="151"/>
      <c r="EM130" s="151"/>
      <c r="EN130" s="151"/>
      <c r="EO130" s="151"/>
      <c r="EP130" s="151"/>
      <c r="EQ130" s="151"/>
      <c r="ER130" s="151"/>
      <c r="ES130" s="151"/>
      <c r="ET130" s="151"/>
      <c r="EU130" s="151"/>
      <c r="EV130" s="151"/>
      <c r="EW130" s="151"/>
      <c r="EX130" s="151"/>
      <c r="EY130" s="151"/>
      <c r="EZ130" s="151"/>
      <c r="FA130" s="151"/>
      <c r="FB130" s="151"/>
      <c r="FC130" s="151"/>
      <c r="FD130" s="151"/>
      <c r="FE130" s="151"/>
      <c r="FF130" s="151"/>
      <c r="FG130" s="151"/>
      <c r="FH130" s="151"/>
      <c r="FI130" s="151"/>
      <c r="FJ130" s="151"/>
      <c r="FK130" s="151"/>
      <c r="FL130" s="151"/>
      <c r="FM130" s="151"/>
      <c r="FN130" s="151"/>
      <c r="FO130" s="151"/>
      <c r="FP130" s="151"/>
      <c r="FQ130" s="151"/>
      <c r="FR130" s="151"/>
      <c r="FS130" s="151"/>
      <c r="FT130" s="151"/>
      <c r="FU130" s="151"/>
      <c r="FV130" s="151"/>
      <c r="FW130" s="151"/>
      <c r="FX130" s="151"/>
      <c r="FY130" s="151"/>
      <c r="FZ130" s="151"/>
      <c r="GA130" s="151"/>
      <c r="GB130" s="151"/>
      <c r="GC130" s="151"/>
      <c r="GD130" s="151"/>
      <c r="GE130" s="151"/>
      <c r="GF130" s="151"/>
      <c r="GG130" s="151"/>
      <c r="GH130" s="151"/>
      <c r="GI130" s="151"/>
      <c r="GJ130" s="151"/>
      <c r="GK130" s="151"/>
      <c r="GL130" s="151"/>
      <c r="GM130" s="151"/>
      <c r="GN130" s="151"/>
      <c r="GO130" s="151"/>
      <c r="GP130" s="151"/>
      <c r="GQ130" s="151"/>
      <c r="GR130" s="151"/>
      <c r="GS130" s="151"/>
      <c r="GT130" s="151"/>
      <c r="GU130" s="151"/>
      <c r="GV130" s="151"/>
      <c r="GW130" s="151"/>
      <c r="GX130" s="151"/>
    </row>
    <row r="131" spans="1:206" ht="14">
      <c r="A131" s="193"/>
      <c r="B131" s="753" t="s">
        <v>161</v>
      </c>
      <c r="C131" s="693"/>
      <c r="D131" s="194" t="s">
        <v>60</v>
      </c>
      <c r="E131" s="193"/>
      <c r="F131" s="194" t="s">
        <v>4</v>
      </c>
      <c r="G131" s="194" t="s">
        <v>162</v>
      </c>
      <c r="H131" s="151"/>
      <c r="I131" s="151"/>
      <c r="J131" s="151"/>
      <c r="K131" s="151"/>
      <c r="L131" s="151"/>
      <c r="M131" s="151"/>
      <c r="N131" s="151"/>
      <c r="O131" s="151"/>
      <c r="P131" s="151"/>
      <c r="Q131" s="151"/>
      <c r="R131" s="151"/>
      <c r="S131" s="151"/>
      <c r="T131" s="151"/>
      <c r="U131" s="151"/>
      <c r="V131" s="151"/>
      <c r="W131" s="151"/>
      <c r="X131" s="151"/>
      <c r="Y131" s="151"/>
      <c r="Z131" s="151"/>
      <c r="AA131" s="151"/>
      <c r="AB131" s="151"/>
      <c r="AC131" s="151"/>
      <c r="AD131" s="151"/>
      <c r="AE131" s="151"/>
      <c r="AF131" s="151"/>
      <c r="AG131" s="151"/>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c r="BI131" s="151"/>
      <c r="BJ131" s="151"/>
      <c r="BK131" s="151"/>
      <c r="BL131" s="151"/>
      <c r="BM131" s="151"/>
      <c r="BN131" s="151"/>
      <c r="BO131" s="151"/>
      <c r="BP131" s="151"/>
      <c r="BQ131" s="151"/>
      <c r="BR131" s="151"/>
      <c r="BS131" s="151"/>
      <c r="BT131" s="151"/>
      <c r="BU131" s="151"/>
      <c r="BV131" s="151"/>
      <c r="BW131" s="151"/>
      <c r="BX131" s="151"/>
      <c r="BY131" s="151"/>
      <c r="BZ131" s="151"/>
      <c r="CA131" s="151"/>
      <c r="CB131" s="151"/>
      <c r="CC131" s="151"/>
      <c r="CD131" s="151"/>
      <c r="CE131" s="151"/>
      <c r="CF131" s="151"/>
      <c r="CG131" s="151"/>
      <c r="CH131" s="151"/>
      <c r="CI131" s="151"/>
      <c r="CJ131" s="151"/>
      <c r="CK131" s="151"/>
      <c r="CL131" s="151"/>
      <c r="CM131" s="151"/>
      <c r="CN131" s="151"/>
      <c r="CO131" s="151"/>
      <c r="CP131" s="151"/>
      <c r="CQ131" s="151"/>
      <c r="CR131" s="151"/>
      <c r="CS131" s="151"/>
      <c r="CT131" s="151"/>
      <c r="CU131" s="151"/>
      <c r="CV131" s="151"/>
      <c r="CW131" s="151"/>
      <c r="CX131" s="151"/>
      <c r="CY131" s="151"/>
      <c r="CZ131" s="151"/>
      <c r="DA131" s="151"/>
      <c r="DB131" s="151"/>
      <c r="DC131" s="151"/>
      <c r="DD131" s="151"/>
      <c r="DE131" s="151"/>
      <c r="DF131" s="151"/>
      <c r="DG131" s="151"/>
      <c r="DH131" s="151"/>
      <c r="DI131" s="151"/>
      <c r="DJ131" s="151"/>
      <c r="DK131" s="151"/>
      <c r="DL131" s="151"/>
      <c r="DM131" s="151"/>
      <c r="DN131" s="151"/>
      <c r="DO131" s="151"/>
      <c r="DP131" s="151"/>
      <c r="DQ131" s="151"/>
      <c r="DR131" s="151"/>
      <c r="DS131" s="151"/>
      <c r="DT131" s="151"/>
      <c r="DU131" s="151"/>
      <c r="DV131" s="151"/>
      <c r="DW131" s="151"/>
      <c r="DX131" s="151"/>
      <c r="DY131" s="151"/>
      <c r="DZ131" s="151"/>
      <c r="EA131" s="151"/>
      <c r="EB131" s="151"/>
      <c r="EC131" s="151"/>
      <c r="ED131" s="151"/>
      <c r="EE131" s="151"/>
      <c r="EF131" s="151"/>
      <c r="EG131" s="151"/>
      <c r="EH131" s="151"/>
      <c r="EI131" s="151"/>
      <c r="EJ131" s="151"/>
      <c r="EK131" s="151"/>
      <c r="EL131" s="151"/>
      <c r="EM131" s="151"/>
      <c r="EN131" s="151"/>
      <c r="EO131" s="151"/>
      <c r="EP131" s="151"/>
      <c r="EQ131" s="151"/>
      <c r="ER131" s="151"/>
      <c r="ES131" s="151"/>
      <c r="ET131" s="151"/>
      <c r="EU131" s="151"/>
      <c r="EV131" s="151"/>
      <c r="EW131" s="151"/>
      <c r="EX131" s="151"/>
      <c r="EY131" s="151"/>
      <c r="EZ131" s="151"/>
      <c r="FA131" s="151"/>
      <c r="FB131" s="151"/>
      <c r="FC131" s="151"/>
      <c r="FD131" s="151"/>
      <c r="FE131" s="151"/>
      <c r="FF131" s="151"/>
      <c r="FG131" s="151"/>
      <c r="FH131" s="151"/>
      <c r="FI131" s="151"/>
      <c r="FJ131" s="151"/>
      <c r="FK131" s="151"/>
      <c r="FL131" s="151"/>
      <c r="FM131" s="151"/>
      <c r="FN131" s="151"/>
      <c r="FO131" s="151"/>
      <c r="FP131" s="151"/>
      <c r="FQ131" s="151"/>
      <c r="FR131" s="151"/>
      <c r="FS131" s="151"/>
      <c r="FT131" s="151"/>
      <c r="FU131" s="151"/>
      <c r="FV131" s="151"/>
      <c r="FW131" s="151"/>
      <c r="FX131" s="151"/>
      <c r="FY131" s="151"/>
      <c r="FZ131" s="151"/>
      <c r="GA131" s="151"/>
      <c r="GB131" s="151"/>
      <c r="GC131" s="151"/>
      <c r="GD131" s="151"/>
      <c r="GE131" s="151"/>
      <c r="GF131" s="151"/>
      <c r="GG131" s="151"/>
      <c r="GH131" s="151"/>
      <c r="GI131" s="151"/>
      <c r="GJ131" s="151"/>
      <c r="GK131" s="151"/>
      <c r="GL131" s="151"/>
      <c r="GM131" s="151"/>
      <c r="GN131" s="151"/>
      <c r="GO131" s="151"/>
      <c r="GP131" s="151"/>
      <c r="GQ131" s="151"/>
      <c r="GR131" s="151"/>
      <c r="GS131" s="151"/>
      <c r="GT131" s="151"/>
      <c r="GU131" s="151"/>
      <c r="GV131" s="151"/>
      <c r="GW131" s="151"/>
      <c r="GX131" s="151"/>
    </row>
    <row r="132" spans="1:206" ht="14">
      <c r="A132" s="193"/>
      <c r="B132" s="191">
        <v>1</v>
      </c>
      <c r="C132" s="191" t="str">
        <f t="shared" ref="C132:C146" si="897">VLOOKUP(B132,LISTA_OFERENTES,2,FALSE)</f>
        <v xml:space="preserve">SOLUTRONIC SAS </v>
      </c>
      <c r="D132" s="191" t="str">
        <f t="shared" ref="D132:D146" si="898">IF(HLOOKUP(C132,EST_EXP,2,FALSE)="OK","H","NH")</f>
        <v>H</v>
      </c>
      <c r="E132" s="193"/>
      <c r="F132" s="191">
        <v>1</v>
      </c>
      <c r="G132" s="195">
        <f t="shared" ref="G132:G146" ca="1" si="899">INDIRECT(H132,TRUE)</f>
        <v>13166729.040000001</v>
      </c>
      <c r="H132" s="191" t="str">
        <f>ADDRESS(31,I132,1,1)</f>
        <v>$Q$31</v>
      </c>
      <c r="I132" s="191">
        <f>F129</f>
        <v>17</v>
      </c>
      <c r="J132" s="151"/>
      <c r="K132" s="151"/>
      <c r="L132" s="151"/>
      <c r="M132" s="151"/>
      <c r="N132" s="151"/>
      <c r="O132" s="151"/>
      <c r="P132" s="151"/>
      <c r="Q132" s="151"/>
      <c r="R132" s="151"/>
      <c r="S132" s="151"/>
      <c r="T132" s="151"/>
      <c r="U132" s="151"/>
      <c r="V132" s="151"/>
      <c r="W132" s="151"/>
      <c r="X132" s="151"/>
      <c r="Y132" s="151"/>
      <c r="Z132" s="151"/>
      <c r="AA132" s="151"/>
      <c r="AB132" s="151"/>
      <c r="AC132" s="151"/>
      <c r="AD132" s="151"/>
      <c r="AE132" s="151"/>
      <c r="AF132" s="151"/>
      <c r="AG132" s="151"/>
      <c r="AH132" s="151"/>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c r="BI132" s="151"/>
      <c r="BJ132" s="151"/>
      <c r="BK132" s="151"/>
      <c r="BL132" s="151"/>
      <c r="BM132" s="151"/>
      <c r="BN132" s="151"/>
      <c r="BO132" s="151"/>
      <c r="BP132" s="151"/>
      <c r="BQ132" s="151"/>
      <c r="BR132" s="151"/>
      <c r="BS132" s="151"/>
      <c r="BT132" s="151"/>
      <c r="BU132" s="151"/>
      <c r="BV132" s="151"/>
      <c r="BW132" s="151"/>
      <c r="BX132" s="151"/>
      <c r="BY132" s="151"/>
      <c r="BZ132" s="151"/>
      <c r="CA132" s="151"/>
      <c r="CB132" s="151"/>
      <c r="CC132" s="151"/>
      <c r="CD132" s="151"/>
      <c r="CE132" s="151"/>
      <c r="CF132" s="151"/>
      <c r="CG132" s="151"/>
      <c r="CH132" s="151"/>
      <c r="CI132" s="151"/>
      <c r="CJ132" s="151"/>
      <c r="CK132" s="151"/>
      <c r="CL132" s="151"/>
      <c r="CM132" s="151"/>
      <c r="CN132" s="151"/>
      <c r="CO132" s="151"/>
      <c r="CP132" s="151"/>
      <c r="CQ132" s="151"/>
      <c r="CR132" s="151"/>
      <c r="CS132" s="151"/>
      <c r="CT132" s="151"/>
      <c r="CU132" s="151"/>
      <c r="CV132" s="151"/>
      <c r="CW132" s="151"/>
      <c r="CX132" s="151"/>
      <c r="CY132" s="151"/>
      <c r="CZ132" s="151"/>
      <c r="DA132" s="151"/>
      <c r="DB132" s="151"/>
      <c r="DC132" s="151"/>
      <c r="DD132" s="151"/>
      <c r="DE132" s="151"/>
      <c r="DF132" s="151"/>
      <c r="DG132" s="151"/>
      <c r="DH132" s="151"/>
      <c r="DI132" s="151"/>
      <c r="DJ132" s="151"/>
      <c r="DK132" s="151"/>
      <c r="DL132" s="151"/>
      <c r="DM132" s="151"/>
      <c r="DN132" s="151"/>
      <c r="DO132" s="151"/>
      <c r="DP132" s="151"/>
      <c r="DQ132" s="151"/>
      <c r="DR132" s="151"/>
      <c r="DS132" s="151"/>
      <c r="DT132" s="151"/>
      <c r="DU132" s="151"/>
      <c r="DV132" s="151"/>
      <c r="DW132" s="151"/>
      <c r="DX132" s="151"/>
      <c r="DY132" s="151"/>
      <c r="DZ132" s="151"/>
      <c r="EA132" s="151"/>
      <c r="EB132" s="151"/>
      <c r="EC132" s="151"/>
      <c r="ED132" s="151"/>
      <c r="EE132" s="151"/>
      <c r="EF132" s="151"/>
      <c r="EG132" s="151"/>
      <c r="EH132" s="151"/>
      <c r="EI132" s="151"/>
      <c r="EJ132" s="151"/>
      <c r="EK132" s="151"/>
      <c r="EL132" s="151"/>
      <c r="EM132" s="151"/>
      <c r="EN132" s="151"/>
      <c r="EO132" s="151"/>
      <c r="EP132" s="151"/>
      <c r="EQ132" s="151"/>
      <c r="ER132" s="151"/>
      <c r="ES132" s="151"/>
      <c r="ET132" s="151"/>
      <c r="EU132" s="151"/>
      <c r="EV132" s="151"/>
      <c r="EW132" s="151"/>
      <c r="EX132" s="151"/>
      <c r="EY132" s="151"/>
      <c r="EZ132" s="151"/>
      <c r="FA132" s="151"/>
      <c r="FB132" s="151"/>
      <c r="FC132" s="151"/>
      <c r="FD132" s="151"/>
      <c r="FE132" s="151"/>
      <c r="FF132" s="151"/>
      <c r="FG132" s="151"/>
      <c r="FH132" s="151"/>
      <c r="FI132" s="151"/>
      <c r="FJ132" s="151"/>
      <c r="FK132" s="151"/>
      <c r="FL132" s="151"/>
      <c r="FM132" s="151"/>
      <c r="FN132" s="151"/>
      <c r="FO132" s="151"/>
      <c r="FP132" s="151"/>
      <c r="FQ132" s="151"/>
      <c r="FR132" s="151"/>
      <c r="FS132" s="151"/>
      <c r="FT132" s="151"/>
      <c r="FU132" s="151"/>
      <c r="FV132" s="151"/>
      <c r="FW132" s="151"/>
      <c r="FX132" s="151"/>
      <c r="FY132" s="151"/>
      <c r="FZ132" s="151"/>
      <c r="GA132" s="151"/>
      <c r="GB132" s="151"/>
      <c r="GC132" s="151"/>
      <c r="GD132" s="151"/>
      <c r="GE132" s="151"/>
      <c r="GF132" s="151"/>
      <c r="GG132" s="151"/>
      <c r="GH132" s="151"/>
      <c r="GI132" s="151"/>
      <c r="GJ132" s="151"/>
      <c r="GK132" s="151"/>
      <c r="GL132" s="151"/>
      <c r="GM132" s="151"/>
      <c r="GN132" s="151"/>
      <c r="GO132" s="151"/>
      <c r="GP132" s="151"/>
      <c r="GQ132" s="151"/>
      <c r="GR132" s="151"/>
      <c r="GS132" s="151"/>
      <c r="GT132" s="151"/>
      <c r="GU132" s="151"/>
      <c r="GV132" s="151"/>
      <c r="GW132" s="151"/>
      <c r="GX132" s="151"/>
    </row>
    <row r="133" spans="1:206" ht="14" hidden="1">
      <c r="A133" s="193"/>
      <c r="B133" s="191">
        <v>2</v>
      </c>
      <c r="C133" s="191">
        <f t="shared" si="897"/>
        <v>0</v>
      </c>
      <c r="D133" s="191" t="str">
        <f t="shared" si="898"/>
        <v>NH</v>
      </c>
      <c r="E133" s="193"/>
      <c r="F133" s="191">
        <v>2</v>
      </c>
      <c r="G133" s="195">
        <f t="shared" ca="1" si="899"/>
        <v>0</v>
      </c>
      <c r="H133" s="191" t="str">
        <f t="shared" ref="H133:H139" si="900">ADDRESS(121,I133,1,1)</f>
        <v>$AI$121</v>
      </c>
      <c r="I133" s="191">
        <f t="shared" ref="I133:I146" si="901">$I132+$G$129</f>
        <v>35</v>
      </c>
      <c r="J133" s="151"/>
      <c r="K133" s="151"/>
      <c r="L133" s="151"/>
      <c r="M133" s="151"/>
      <c r="N133" s="151"/>
      <c r="O133" s="151"/>
      <c r="P133" s="151"/>
      <c r="Q133" s="151"/>
      <c r="R133" s="151"/>
      <c r="S133" s="151"/>
      <c r="T133" s="151"/>
      <c r="U133" s="151"/>
      <c r="V133" s="151"/>
      <c r="W133" s="151"/>
      <c r="X133" s="151"/>
      <c r="Y133" s="151"/>
      <c r="Z133" s="151"/>
      <c r="AA133" s="151"/>
      <c r="AB133" s="151"/>
      <c r="AC133" s="151"/>
      <c r="AD133" s="151"/>
      <c r="AE133" s="151"/>
      <c r="AF133" s="151"/>
      <c r="AG133" s="151"/>
      <c r="AH133" s="151"/>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c r="BI133" s="151"/>
      <c r="BJ133" s="151"/>
      <c r="BK133" s="151"/>
      <c r="BL133" s="151"/>
      <c r="BM133" s="151"/>
      <c r="BN133" s="151"/>
      <c r="BO133" s="151"/>
      <c r="BP133" s="151"/>
      <c r="BQ133" s="151"/>
      <c r="BR133" s="151"/>
      <c r="BS133" s="151"/>
      <c r="BT133" s="151"/>
      <c r="BU133" s="151"/>
      <c r="BV133" s="151"/>
      <c r="BW133" s="151"/>
      <c r="BX133" s="151"/>
      <c r="BY133" s="151"/>
      <c r="BZ133" s="151"/>
      <c r="CA133" s="151"/>
      <c r="CB133" s="151"/>
      <c r="CC133" s="151"/>
      <c r="CD133" s="151"/>
      <c r="CE133" s="151"/>
      <c r="CF133" s="151"/>
      <c r="CG133" s="151"/>
      <c r="CH133" s="151"/>
      <c r="CI133" s="151"/>
      <c r="CJ133" s="151"/>
      <c r="CK133" s="151"/>
      <c r="CL133" s="151"/>
      <c r="CM133" s="151"/>
      <c r="CN133" s="151"/>
      <c r="CO133" s="151"/>
      <c r="CP133" s="151"/>
      <c r="CQ133" s="151"/>
      <c r="CR133" s="151"/>
      <c r="CS133" s="151"/>
      <c r="CT133" s="151"/>
      <c r="CU133" s="151"/>
      <c r="CV133" s="151"/>
      <c r="CW133" s="151"/>
      <c r="CX133" s="151"/>
      <c r="CY133" s="151"/>
      <c r="CZ133" s="151"/>
      <c r="DA133" s="151"/>
      <c r="DB133" s="151"/>
      <c r="DC133" s="151"/>
      <c r="DD133" s="151"/>
      <c r="DE133" s="151"/>
      <c r="DF133" s="151"/>
      <c r="DG133" s="151"/>
      <c r="DH133" s="151"/>
      <c r="DI133" s="151"/>
      <c r="DJ133" s="151"/>
      <c r="DK133" s="151"/>
      <c r="DL133" s="151"/>
      <c r="DM133" s="151"/>
      <c r="DN133" s="151"/>
      <c r="DO133" s="151"/>
      <c r="DP133" s="151"/>
      <c r="DQ133" s="151"/>
      <c r="DR133" s="151"/>
      <c r="DS133" s="151"/>
      <c r="DT133" s="151"/>
      <c r="DU133" s="151"/>
      <c r="DV133" s="151"/>
      <c r="DW133" s="151"/>
      <c r="DX133" s="151"/>
      <c r="DY133" s="151"/>
      <c r="DZ133" s="151"/>
      <c r="EA133" s="151"/>
      <c r="EB133" s="151"/>
      <c r="EC133" s="151"/>
      <c r="ED133" s="151"/>
      <c r="EE133" s="151"/>
      <c r="EF133" s="151"/>
      <c r="EG133" s="151"/>
      <c r="EH133" s="151"/>
      <c r="EI133" s="151"/>
      <c r="EJ133" s="151"/>
      <c r="EK133" s="151"/>
      <c r="EL133" s="151"/>
      <c r="EM133" s="151"/>
      <c r="EN133" s="151"/>
      <c r="EO133" s="151"/>
      <c r="EP133" s="151"/>
      <c r="EQ133" s="151"/>
      <c r="ER133" s="151"/>
      <c r="ES133" s="151"/>
      <c r="ET133" s="151"/>
      <c r="EU133" s="151"/>
      <c r="EV133" s="151"/>
      <c r="EW133" s="151"/>
      <c r="EX133" s="151"/>
      <c r="EY133" s="151"/>
      <c r="EZ133" s="151"/>
      <c r="FA133" s="151"/>
      <c r="FB133" s="151"/>
      <c r="FC133" s="151"/>
      <c r="FD133" s="151"/>
      <c r="FE133" s="151"/>
      <c r="FF133" s="151"/>
      <c r="FG133" s="151"/>
      <c r="FH133" s="151"/>
      <c r="FI133" s="151"/>
      <c r="FJ133" s="151"/>
      <c r="FK133" s="151"/>
      <c r="FL133" s="151"/>
      <c r="FM133" s="151"/>
      <c r="FN133" s="151"/>
      <c r="FO133" s="151"/>
      <c r="FP133" s="151"/>
      <c r="FQ133" s="151"/>
      <c r="FR133" s="151"/>
      <c r="FS133" s="151"/>
      <c r="FT133" s="151"/>
      <c r="FU133" s="151"/>
      <c r="FV133" s="151"/>
      <c r="FW133" s="151"/>
      <c r="FX133" s="151"/>
      <c r="FY133" s="151"/>
      <c r="FZ133" s="151"/>
      <c r="GA133" s="151"/>
      <c r="GB133" s="151"/>
      <c r="GC133" s="151"/>
      <c r="GD133" s="151"/>
      <c r="GE133" s="151"/>
      <c r="GF133" s="151"/>
      <c r="GG133" s="151"/>
      <c r="GH133" s="151"/>
      <c r="GI133" s="151"/>
      <c r="GJ133" s="151"/>
      <c r="GK133" s="151"/>
      <c r="GL133" s="151"/>
      <c r="GM133" s="151"/>
      <c r="GN133" s="151"/>
      <c r="GO133" s="151"/>
      <c r="GP133" s="151"/>
      <c r="GQ133" s="151"/>
      <c r="GR133" s="151"/>
      <c r="GS133" s="151"/>
      <c r="GT133" s="151"/>
      <c r="GU133" s="151"/>
      <c r="GV133" s="151"/>
      <c r="GW133" s="151"/>
      <c r="GX133" s="151"/>
    </row>
    <row r="134" spans="1:206" ht="14" hidden="1">
      <c r="A134" s="193"/>
      <c r="B134" s="191">
        <v>3</v>
      </c>
      <c r="C134" s="191">
        <f t="shared" si="897"/>
        <v>0</v>
      </c>
      <c r="D134" s="191" t="str">
        <f t="shared" si="898"/>
        <v>NH</v>
      </c>
      <c r="E134" s="193"/>
      <c r="F134" s="191">
        <v>3</v>
      </c>
      <c r="G134" s="195">
        <f t="shared" ca="1" si="899"/>
        <v>0</v>
      </c>
      <c r="H134" s="191" t="str">
        <f t="shared" si="900"/>
        <v>$BA$121</v>
      </c>
      <c r="I134" s="191">
        <f t="shared" si="901"/>
        <v>53</v>
      </c>
      <c r="J134" s="151"/>
      <c r="K134" s="151"/>
      <c r="L134" s="151"/>
      <c r="M134" s="151"/>
      <c r="N134" s="151"/>
      <c r="O134" s="151"/>
      <c r="P134" s="151"/>
      <c r="Q134" s="151"/>
      <c r="R134" s="151"/>
      <c r="S134" s="151"/>
      <c r="T134" s="151"/>
      <c r="U134" s="151"/>
      <c r="V134" s="151"/>
      <c r="W134" s="151"/>
      <c r="X134" s="151"/>
      <c r="Y134" s="151"/>
      <c r="Z134" s="151"/>
      <c r="AA134" s="151"/>
      <c r="AB134" s="151"/>
      <c r="AC134" s="151"/>
      <c r="AD134" s="151"/>
      <c r="AE134" s="151"/>
      <c r="AF134" s="151"/>
      <c r="AG134" s="151"/>
      <c r="AH134" s="151"/>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c r="BI134" s="151"/>
      <c r="BJ134" s="151"/>
      <c r="BK134" s="151"/>
      <c r="BL134" s="151"/>
      <c r="BM134" s="151"/>
      <c r="BN134" s="151"/>
      <c r="BO134" s="151"/>
      <c r="BP134" s="151"/>
      <c r="BQ134" s="151"/>
      <c r="BR134" s="151"/>
      <c r="BS134" s="151"/>
      <c r="BT134" s="151"/>
      <c r="BU134" s="151"/>
      <c r="BV134" s="151"/>
      <c r="BW134" s="151"/>
      <c r="BX134" s="151"/>
      <c r="BY134" s="151"/>
      <c r="BZ134" s="151"/>
      <c r="CA134" s="151"/>
      <c r="CB134" s="151"/>
      <c r="CC134" s="151"/>
      <c r="CD134" s="151"/>
      <c r="CE134" s="151"/>
      <c r="CF134" s="151"/>
      <c r="CG134" s="151"/>
      <c r="CH134" s="151"/>
      <c r="CI134" s="151"/>
      <c r="CJ134" s="151"/>
      <c r="CK134" s="151"/>
      <c r="CL134" s="151"/>
      <c r="CM134" s="151"/>
      <c r="CN134" s="151"/>
      <c r="CO134" s="151"/>
      <c r="CP134" s="151"/>
      <c r="CQ134" s="151"/>
      <c r="CR134" s="151"/>
      <c r="CS134" s="151"/>
      <c r="CT134" s="151"/>
      <c r="CU134" s="151"/>
      <c r="CV134" s="151"/>
      <c r="CW134" s="151"/>
      <c r="CX134" s="151"/>
      <c r="CY134" s="151"/>
      <c r="CZ134" s="151"/>
      <c r="DA134" s="151"/>
      <c r="DB134" s="151"/>
      <c r="DC134" s="151"/>
      <c r="DD134" s="151"/>
      <c r="DE134" s="151"/>
      <c r="DF134" s="151"/>
      <c r="DG134" s="151"/>
      <c r="DH134" s="151"/>
      <c r="DI134" s="151"/>
      <c r="DJ134" s="151"/>
      <c r="DK134" s="151"/>
      <c r="DL134" s="151"/>
      <c r="DM134" s="151"/>
      <c r="DN134" s="151"/>
      <c r="DO134" s="151"/>
      <c r="DP134" s="151"/>
      <c r="DQ134" s="151"/>
      <c r="DR134" s="151"/>
      <c r="DS134" s="151"/>
      <c r="DT134" s="151"/>
      <c r="DU134" s="151"/>
      <c r="DV134" s="151"/>
      <c r="DW134" s="151"/>
      <c r="DX134" s="151"/>
      <c r="DY134" s="151"/>
      <c r="DZ134" s="151"/>
      <c r="EA134" s="151"/>
      <c r="EB134" s="151"/>
      <c r="EC134" s="151"/>
      <c r="ED134" s="151"/>
      <c r="EE134" s="151"/>
      <c r="EF134" s="151"/>
      <c r="EG134" s="151"/>
      <c r="EH134" s="151"/>
      <c r="EI134" s="151"/>
      <c r="EJ134" s="151"/>
      <c r="EK134" s="151"/>
      <c r="EL134" s="151"/>
      <c r="EM134" s="151"/>
      <c r="EN134" s="151"/>
      <c r="EO134" s="151"/>
      <c r="EP134" s="151"/>
      <c r="EQ134" s="151"/>
      <c r="ER134" s="151"/>
      <c r="ES134" s="151"/>
      <c r="ET134" s="151"/>
      <c r="EU134" s="151"/>
      <c r="EV134" s="151"/>
      <c r="EW134" s="151"/>
      <c r="EX134" s="151"/>
      <c r="EY134" s="151"/>
      <c r="EZ134" s="151"/>
      <c r="FA134" s="151"/>
      <c r="FB134" s="151"/>
      <c r="FC134" s="151"/>
      <c r="FD134" s="151"/>
      <c r="FE134" s="151"/>
      <c r="FF134" s="151"/>
      <c r="FG134" s="151"/>
      <c r="FH134" s="151"/>
      <c r="FI134" s="151"/>
      <c r="FJ134" s="151"/>
      <c r="FK134" s="151"/>
      <c r="FL134" s="151"/>
      <c r="FM134" s="151"/>
      <c r="FN134" s="151"/>
      <c r="FO134" s="151"/>
      <c r="FP134" s="151"/>
      <c r="FQ134" s="151"/>
      <c r="FR134" s="151"/>
      <c r="FS134" s="151"/>
      <c r="FT134" s="151"/>
      <c r="FU134" s="151"/>
      <c r="FV134" s="151"/>
      <c r="FW134" s="151"/>
      <c r="FX134" s="151"/>
      <c r="FY134" s="151"/>
      <c r="FZ134" s="151"/>
      <c r="GA134" s="151"/>
      <c r="GB134" s="151"/>
      <c r="GC134" s="151"/>
      <c r="GD134" s="151"/>
      <c r="GE134" s="151"/>
      <c r="GF134" s="151"/>
      <c r="GG134" s="151"/>
      <c r="GH134" s="151"/>
      <c r="GI134" s="151"/>
      <c r="GJ134" s="151"/>
      <c r="GK134" s="151"/>
      <c r="GL134" s="151"/>
      <c r="GM134" s="151"/>
      <c r="GN134" s="151"/>
      <c r="GO134" s="151"/>
      <c r="GP134" s="151"/>
      <c r="GQ134" s="151"/>
      <c r="GR134" s="151"/>
      <c r="GS134" s="151"/>
      <c r="GT134" s="151"/>
      <c r="GU134" s="151"/>
      <c r="GV134" s="151"/>
      <c r="GW134" s="151"/>
      <c r="GX134" s="151"/>
    </row>
    <row r="135" spans="1:206" ht="14" hidden="1">
      <c r="A135" s="193"/>
      <c r="B135" s="191">
        <v>4</v>
      </c>
      <c r="C135" s="191">
        <f t="shared" si="897"/>
        <v>0</v>
      </c>
      <c r="D135" s="191" t="str">
        <f>IF(HLOOKUP(C135,EST_EXP,2,FALSE)="OK","H","NH")</f>
        <v>NH</v>
      </c>
      <c r="E135" s="193"/>
      <c r="F135" s="191">
        <v>4</v>
      </c>
      <c r="G135" s="195">
        <f t="shared" ca="1" si="899"/>
        <v>0</v>
      </c>
      <c r="H135" s="191" t="str">
        <f t="shared" si="900"/>
        <v>$BS$121</v>
      </c>
      <c r="I135" s="191">
        <f t="shared" si="901"/>
        <v>71</v>
      </c>
      <c r="J135" s="151"/>
      <c r="K135" s="151"/>
      <c r="L135" s="151"/>
      <c r="M135" s="151"/>
      <c r="N135" s="151"/>
      <c r="O135" s="151"/>
      <c r="P135" s="151"/>
      <c r="Q135" s="151"/>
      <c r="R135" s="151"/>
      <c r="S135" s="151"/>
      <c r="T135" s="151"/>
      <c r="U135" s="151"/>
      <c r="V135" s="151"/>
      <c r="W135" s="151"/>
      <c r="X135" s="151"/>
      <c r="Y135" s="151"/>
      <c r="Z135" s="151"/>
      <c r="AA135" s="151"/>
      <c r="AB135" s="151"/>
      <c r="AC135" s="151"/>
      <c r="AD135" s="151"/>
      <c r="AE135" s="151"/>
      <c r="AF135" s="151"/>
      <c r="AG135" s="151"/>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c r="BI135" s="151"/>
      <c r="BJ135" s="151"/>
      <c r="BK135" s="151"/>
      <c r="BL135" s="151"/>
      <c r="BM135" s="151"/>
      <c r="BN135" s="151"/>
      <c r="BO135" s="151"/>
      <c r="BP135" s="151"/>
      <c r="BQ135" s="151"/>
      <c r="BR135" s="151"/>
      <c r="BS135" s="151"/>
      <c r="BT135" s="151"/>
      <c r="BU135" s="151"/>
      <c r="BV135" s="151"/>
      <c r="BW135" s="151"/>
      <c r="BX135" s="151"/>
      <c r="BY135" s="151"/>
      <c r="BZ135" s="151"/>
      <c r="CA135" s="151"/>
      <c r="CB135" s="151"/>
      <c r="CC135" s="151"/>
      <c r="CD135" s="151"/>
      <c r="CE135" s="151"/>
      <c r="CF135" s="151"/>
      <c r="CG135" s="151"/>
      <c r="CH135" s="151"/>
      <c r="CI135" s="151"/>
      <c r="CJ135" s="151"/>
      <c r="CK135" s="151"/>
      <c r="CL135" s="151"/>
      <c r="CM135" s="151"/>
      <c r="CN135" s="151"/>
      <c r="CO135" s="151"/>
      <c r="CP135" s="151"/>
      <c r="CQ135" s="151"/>
      <c r="CR135" s="151"/>
      <c r="CS135" s="151"/>
      <c r="CT135" s="151"/>
      <c r="CU135" s="151"/>
      <c r="CV135" s="151"/>
      <c r="CW135" s="151"/>
      <c r="CX135" s="151"/>
      <c r="CY135" s="151"/>
      <c r="CZ135" s="151"/>
      <c r="DA135" s="151"/>
      <c r="DB135" s="151"/>
      <c r="DC135" s="151"/>
      <c r="DD135" s="151"/>
      <c r="DE135" s="151"/>
      <c r="DF135" s="151"/>
      <c r="DG135" s="151"/>
      <c r="DH135" s="151"/>
      <c r="DI135" s="151"/>
      <c r="DJ135" s="151"/>
      <c r="DK135" s="151"/>
      <c r="DL135" s="151"/>
      <c r="DM135" s="151"/>
      <c r="DN135" s="151"/>
      <c r="DO135" s="151"/>
      <c r="DP135" s="151"/>
      <c r="DQ135" s="151"/>
      <c r="DR135" s="151"/>
      <c r="DS135" s="151"/>
      <c r="DT135" s="151"/>
      <c r="DU135" s="151"/>
      <c r="DV135" s="151"/>
      <c r="DW135" s="151"/>
      <c r="DX135" s="151"/>
      <c r="DY135" s="151"/>
      <c r="DZ135" s="151"/>
      <c r="EA135" s="151"/>
      <c r="EB135" s="151"/>
      <c r="EC135" s="151"/>
      <c r="ED135" s="151"/>
      <c r="EE135" s="151"/>
      <c r="EF135" s="151"/>
      <c r="EG135" s="151"/>
      <c r="EH135" s="151"/>
      <c r="EI135" s="151"/>
      <c r="EJ135" s="151"/>
      <c r="EK135" s="151"/>
      <c r="EL135" s="151"/>
      <c r="EM135" s="151"/>
      <c r="EN135" s="151"/>
      <c r="EO135" s="151"/>
      <c r="EP135" s="151"/>
      <c r="EQ135" s="151"/>
      <c r="ER135" s="151"/>
      <c r="ES135" s="151"/>
      <c r="ET135" s="151"/>
      <c r="EU135" s="151"/>
      <c r="EV135" s="151"/>
      <c r="EW135" s="151"/>
      <c r="EX135" s="151"/>
      <c r="EY135" s="151"/>
      <c r="EZ135" s="151"/>
      <c r="FA135" s="151"/>
      <c r="FB135" s="151"/>
      <c r="FC135" s="151"/>
      <c r="FD135" s="151"/>
      <c r="FE135" s="151"/>
      <c r="FF135" s="151"/>
      <c r="FG135" s="151"/>
      <c r="FH135" s="151"/>
      <c r="FI135" s="151"/>
      <c r="FJ135" s="151"/>
      <c r="FK135" s="151"/>
      <c r="FL135" s="151"/>
      <c r="FM135" s="151"/>
      <c r="FN135" s="151"/>
      <c r="FO135" s="151"/>
      <c r="FP135" s="151"/>
      <c r="FQ135" s="151"/>
      <c r="FR135" s="151"/>
      <c r="FS135" s="151"/>
      <c r="FT135" s="151"/>
      <c r="FU135" s="151"/>
      <c r="FV135" s="151"/>
      <c r="FW135" s="151"/>
      <c r="FX135" s="151"/>
      <c r="FY135" s="151"/>
      <c r="FZ135" s="151"/>
      <c r="GA135" s="151"/>
      <c r="GB135" s="151"/>
      <c r="GC135" s="151"/>
      <c r="GD135" s="151"/>
      <c r="GE135" s="151"/>
      <c r="GF135" s="151"/>
      <c r="GG135" s="151"/>
      <c r="GH135" s="151"/>
      <c r="GI135" s="151"/>
      <c r="GJ135" s="151"/>
      <c r="GK135" s="151"/>
      <c r="GL135" s="151"/>
      <c r="GM135" s="151"/>
      <c r="GN135" s="151"/>
      <c r="GO135" s="151"/>
      <c r="GP135" s="151"/>
      <c r="GQ135" s="151"/>
      <c r="GR135" s="151"/>
      <c r="GS135" s="151"/>
      <c r="GT135" s="151"/>
      <c r="GU135" s="151"/>
      <c r="GV135" s="151"/>
      <c r="GW135" s="151"/>
      <c r="GX135" s="151"/>
    </row>
    <row r="136" spans="1:206" ht="14" hidden="1">
      <c r="A136" s="193"/>
      <c r="B136" s="191">
        <v>5</v>
      </c>
      <c r="C136" s="191">
        <f t="shared" si="897"/>
        <v>0</v>
      </c>
      <c r="D136" s="191" t="str">
        <f>IF(HLOOKUP(C136,EST_EXP,2,FALSE)="OK","H","NH")</f>
        <v>NH</v>
      </c>
      <c r="E136" s="193"/>
      <c r="F136" s="191">
        <v>5</v>
      </c>
      <c r="G136" s="195">
        <f t="shared" ca="1" si="899"/>
        <v>0</v>
      </c>
      <c r="H136" s="191" t="str">
        <f t="shared" si="900"/>
        <v>$CK$121</v>
      </c>
      <c r="I136" s="191">
        <f t="shared" si="901"/>
        <v>89</v>
      </c>
      <c r="J136" s="151"/>
      <c r="K136" s="151"/>
      <c r="L136" s="151"/>
      <c r="M136" s="151"/>
      <c r="N136" s="151"/>
      <c r="O136" s="151"/>
      <c r="P136" s="151"/>
      <c r="Q136" s="151"/>
      <c r="R136" s="151"/>
      <c r="S136" s="151"/>
      <c r="T136" s="151"/>
      <c r="U136" s="151"/>
      <c r="V136" s="151"/>
      <c r="W136" s="151"/>
      <c r="X136" s="151"/>
      <c r="Y136" s="151"/>
      <c r="Z136" s="151"/>
      <c r="AA136" s="151"/>
      <c r="AB136" s="151"/>
      <c r="AC136" s="151"/>
      <c r="AD136" s="151"/>
      <c r="AE136" s="151"/>
      <c r="AF136" s="151"/>
      <c r="AG136" s="151"/>
      <c r="AH136" s="151"/>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c r="BI136" s="151"/>
      <c r="BJ136" s="151"/>
      <c r="BK136" s="151"/>
      <c r="BL136" s="151"/>
      <c r="BM136" s="151"/>
      <c r="BN136" s="151"/>
      <c r="BO136" s="151"/>
      <c r="BP136" s="151"/>
      <c r="BQ136" s="151"/>
      <c r="BR136" s="151"/>
      <c r="BS136" s="151"/>
      <c r="BT136" s="151"/>
      <c r="BU136" s="151"/>
      <c r="BV136" s="151"/>
      <c r="BW136" s="151"/>
      <c r="BX136" s="151"/>
      <c r="BY136" s="151"/>
      <c r="BZ136" s="151"/>
      <c r="CA136" s="151"/>
      <c r="CB136" s="151"/>
      <c r="CC136" s="151"/>
      <c r="CD136" s="151"/>
      <c r="CE136" s="151"/>
      <c r="CF136" s="151"/>
      <c r="CG136" s="151"/>
      <c r="CH136" s="151"/>
      <c r="CI136" s="151"/>
      <c r="CJ136" s="151"/>
      <c r="CK136" s="151"/>
      <c r="CL136" s="151"/>
      <c r="CM136" s="151"/>
      <c r="CN136" s="151"/>
      <c r="CO136" s="151"/>
      <c r="CP136" s="151"/>
      <c r="CQ136" s="151"/>
      <c r="CR136" s="151"/>
      <c r="CS136" s="151"/>
      <c r="CT136" s="151"/>
      <c r="CU136" s="151"/>
      <c r="CV136" s="151"/>
      <c r="CW136" s="151"/>
      <c r="CX136" s="151"/>
      <c r="CY136" s="151"/>
      <c r="CZ136" s="151"/>
      <c r="DA136" s="151"/>
      <c r="DB136" s="151"/>
      <c r="DC136" s="151"/>
      <c r="DD136" s="151"/>
      <c r="DE136" s="151"/>
      <c r="DF136" s="151"/>
      <c r="DG136" s="151"/>
      <c r="DH136" s="151"/>
      <c r="DI136" s="151"/>
      <c r="DJ136" s="151"/>
      <c r="DK136" s="151"/>
      <c r="DL136" s="151"/>
      <c r="DM136" s="151"/>
      <c r="DN136" s="151"/>
      <c r="DO136" s="151"/>
      <c r="DP136" s="151"/>
      <c r="DQ136" s="151"/>
      <c r="DR136" s="151"/>
      <c r="DS136" s="151"/>
      <c r="DT136" s="151"/>
      <c r="DU136" s="151"/>
      <c r="DV136" s="151"/>
      <c r="DW136" s="151"/>
      <c r="DX136" s="151"/>
      <c r="DY136" s="151"/>
      <c r="DZ136" s="151"/>
      <c r="EA136" s="151"/>
      <c r="EB136" s="151"/>
      <c r="EC136" s="151"/>
      <c r="ED136" s="151"/>
      <c r="EE136" s="151"/>
      <c r="EF136" s="151"/>
      <c r="EG136" s="151"/>
      <c r="EH136" s="151"/>
      <c r="EI136" s="151"/>
      <c r="EJ136" s="151"/>
      <c r="EK136" s="151"/>
      <c r="EL136" s="151"/>
      <c r="EM136" s="151"/>
      <c r="EN136" s="151"/>
      <c r="EO136" s="151"/>
      <c r="EP136" s="151"/>
      <c r="EQ136" s="151"/>
      <c r="ER136" s="151"/>
      <c r="ES136" s="151"/>
      <c r="ET136" s="151"/>
      <c r="EU136" s="151"/>
      <c r="EV136" s="151"/>
      <c r="EW136" s="151"/>
      <c r="EX136" s="151"/>
      <c r="EY136" s="151"/>
      <c r="EZ136" s="151"/>
      <c r="FA136" s="151"/>
      <c r="FB136" s="151"/>
      <c r="FC136" s="151"/>
      <c r="FD136" s="151"/>
      <c r="FE136" s="151"/>
      <c r="FF136" s="151"/>
      <c r="FG136" s="151"/>
      <c r="FH136" s="151"/>
      <c r="FI136" s="151"/>
      <c r="FJ136" s="151"/>
      <c r="FK136" s="151"/>
      <c r="FL136" s="151"/>
      <c r="FM136" s="151"/>
      <c r="FN136" s="151"/>
      <c r="FO136" s="151"/>
      <c r="FP136" s="151"/>
      <c r="FQ136" s="151"/>
      <c r="FR136" s="151"/>
      <c r="FS136" s="151"/>
      <c r="FT136" s="151"/>
      <c r="FU136" s="151"/>
      <c r="FV136" s="151"/>
      <c r="FW136" s="151"/>
      <c r="FX136" s="151"/>
      <c r="FY136" s="151"/>
      <c r="FZ136" s="151"/>
      <c r="GA136" s="151"/>
      <c r="GB136" s="151"/>
      <c r="GC136" s="151"/>
      <c r="GD136" s="151"/>
      <c r="GE136" s="151"/>
      <c r="GF136" s="151"/>
      <c r="GG136" s="151"/>
      <c r="GH136" s="151"/>
      <c r="GI136" s="151"/>
      <c r="GJ136" s="151"/>
      <c r="GK136" s="151"/>
      <c r="GL136" s="151"/>
      <c r="GM136" s="151"/>
      <c r="GN136" s="151"/>
      <c r="GO136" s="151"/>
      <c r="GP136" s="151"/>
      <c r="GQ136" s="151"/>
      <c r="GR136" s="151"/>
      <c r="GS136" s="151"/>
      <c r="GT136" s="151"/>
      <c r="GU136" s="151"/>
      <c r="GV136" s="151"/>
      <c r="GW136" s="151"/>
      <c r="GX136" s="151"/>
    </row>
    <row r="137" spans="1:206" ht="14" hidden="1">
      <c r="A137" s="193"/>
      <c r="B137" s="191">
        <v>6</v>
      </c>
      <c r="C137" s="191">
        <f t="shared" si="897"/>
        <v>0</v>
      </c>
      <c r="D137" s="191" t="str">
        <f t="shared" si="898"/>
        <v>NH</v>
      </c>
      <c r="E137" s="193"/>
      <c r="F137" s="191">
        <v>6</v>
      </c>
      <c r="G137" s="195">
        <f t="shared" ca="1" si="899"/>
        <v>0</v>
      </c>
      <c r="H137" s="191" t="str">
        <f t="shared" si="900"/>
        <v>$DC$121</v>
      </c>
      <c r="I137" s="191">
        <f t="shared" si="901"/>
        <v>107</v>
      </c>
      <c r="J137" s="151"/>
      <c r="K137" s="151"/>
      <c r="L137" s="151"/>
      <c r="M137" s="151"/>
      <c r="N137" s="151"/>
      <c r="O137" s="151"/>
      <c r="P137" s="151"/>
      <c r="Q137" s="151"/>
      <c r="R137" s="151"/>
      <c r="S137" s="151"/>
      <c r="T137" s="151"/>
      <c r="U137" s="151"/>
      <c r="V137" s="151"/>
      <c r="W137" s="151"/>
      <c r="X137" s="151"/>
      <c r="Y137" s="151"/>
      <c r="Z137" s="151"/>
      <c r="AA137" s="151"/>
      <c r="AB137" s="151"/>
      <c r="AC137" s="151"/>
      <c r="AD137" s="151"/>
      <c r="AE137" s="151"/>
      <c r="AF137" s="151"/>
      <c r="AG137" s="151"/>
      <c r="AH137" s="151"/>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c r="BI137" s="151"/>
      <c r="BJ137" s="151"/>
      <c r="BK137" s="151"/>
      <c r="BL137" s="151"/>
      <c r="BM137" s="151"/>
      <c r="BN137" s="151"/>
      <c r="BO137" s="151"/>
      <c r="BP137" s="151"/>
      <c r="BQ137" s="151"/>
      <c r="BR137" s="151"/>
      <c r="BS137" s="151"/>
      <c r="BT137" s="151"/>
      <c r="BU137" s="151"/>
      <c r="BV137" s="151"/>
      <c r="BW137" s="151"/>
      <c r="BX137" s="151"/>
      <c r="BY137" s="151"/>
      <c r="BZ137" s="151"/>
      <c r="CA137" s="151"/>
      <c r="CB137" s="151"/>
      <c r="CC137" s="151"/>
      <c r="CD137" s="151"/>
      <c r="CE137" s="151"/>
      <c r="CF137" s="151"/>
      <c r="CG137" s="151"/>
      <c r="CH137" s="151"/>
      <c r="CI137" s="151"/>
      <c r="CJ137" s="151"/>
      <c r="CK137" s="151"/>
      <c r="CL137" s="151"/>
      <c r="CM137" s="151"/>
      <c r="CN137" s="151"/>
      <c r="CO137" s="151"/>
      <c r="CP137" s="151"/>
      <c r="CQ137" s="151"/>
      <c r="CR137" s="151"/>
      <c r="CS137" s="151"/>
      <c r="CT137" s="151"/>
      <c r="CU137" s="151"/>
      <c r="CV137" s="151"/>
      <c r="CW137" s="151"/>
      <c r="CX137" s="151"/>
      <c r="CY137" s="151"/>
      <c r="CZ137" s="151"/>
      <c r="DA137" s="151"/>
      <c r="DB137" s="151"/>
      <c r="DC137" s="151"/>
      <c r="DD137" s="151"/>
      <c r="DE137" s="151"/>
      <c r="DF137" s="151"/>
      <c r="DG137" s="151"/>
      <c r="DH137" s="151"/>
      <c r="DI137" s="151"/>
      <c r="DJ137" s="151"/>
      <c r="DK137" s="151"/>
      <c r="DL137" s="151"/>
      <c r="DM137" s="151"/>
      <c r="DN137" s="151"/>
      <c r="DO137" s="151"/>
      <c r="DP137" s="151"/>
      <c r="DQ137" s="151"/>
      <c r="DR137" s="151"/>
      <c r="DS137" s="151"/>
      <c r="DT137" s="151"/>
      <c r="DU137" s="151"/>
      <c r="DV137" s="151"/>
      <c r="DW137" s="151"/>
      <c r="DX137" s="151"/>
      <c r="DY137" s="151"/>
      <c r="DZ137" s="151"/>
      <c r="EA137" s="151"/>
      <c r="EB137" s="151"/>
      <c r="EC137" s="151"/>
      <c r="ED137" s="151"/>
      <c r="EE137" s="151"/>
      <c r="EF137" s="151"/>
      <c r="EG137" s="151"/>
      <c r="EH137" s="151"/>
      <c r="EI137" s="151"/>
      <c r="EJ137" s="151"/>
      <c r="EK137" s="151"/>
      <c r="EL137" s="151"/>
      <c r="EM137" s="151"/>
      <c r="EN137" s="151"/>
      <c r="EO137" s="151"/>
      <c r="EP137" s="151"/>
      <c r="EQ137" s="151"/>
      <c r="ER137" s="151"/>
      <c r="ES137" s="151"/>
      <c r="ET137" s="151"/>
      <c r="EU137" s="151"/>
      <c r="EV137" s="151"/>
      <c r="EW137" s="151"/>
      <c r="EX137" s="151"/>
      <c r="EY137" s="151"/>
      <c r="EZ137" s="151"/>
      <c r="FA137" s="151"/>
      <c r="FB137" s="151"/>
      <c r="FC137" s="151"/>
      <c r="FD137" s="151"/>
      <c r="FE137" s="151"/>
      <c r="FF137" s="151"/>
      <c r="FG137" s="151"/>
      <c r="FH137" s="151"/>
      <c r="FI137" s="151"/>
      <c r="FJ137" s="151"/>
      <c r="FK137" s="151"/>
      <c r="FL137" s="151"/>
      <c r="FM137" s="151"/>
      <c r="FN137" s="151"/>
      <c r="FO137" s="151"/>
      <c r="FP137" s="151"/>
      <c r="FQ137" s="151"/>
      <c r="FR137" s="151"/>
      <c r="FS137" s="151"/>
      <c r="FT137" s="151"/>
      <c r="FU137" s="151"/>
      <c r="FV137" s="151"/>
      <c r="FW137" s="151"/>
      <c r="FX137" s="151"/>
      <c r="FY137" s="151"/>
      <c r="FZ137" s="151"/>
      <c r="GA137" s="151"/>
      <c r="GB137" s="151"/>
      <c r="GC137" s="151"/>
      <c r="GD137" s="151"/>
      <c r="GE137" s="151"/>
      <c r="GF137" s="151"/>
      <c r="GG137" s="151"/>
      <c r="GH137" s="151"/>
      <c r="GI137" s="151"/>
      <c r="GJ137" s="151"/>
      <c r="GK137" s="151"/>
      <c r="GL137" s="151"/>
      <c r="GM137" s="151"/>
      <c r="GN137" s="151"/>
      <c r="GO137" s="151"/>
      <c r="GP137" s="151"/>
      <c r="GQ137" s="151"/>
      <c r="GR137" s="151"/>
      <c r="GS137" s="151"/>
      <c r="GT137" s="151"/>
      <c r="GU137" s="151"/>
      <c r="GV137" s="151"/>
      <c r="GW137" s="151"/>
      <c r="GX137" s="151"/>
    </row>
    <row r="138" spans="1:206" ht="14" hidden="1">
      <c r="A138" s="193"/>
      <c r="B138" s="191">
        <v>7</v>
      </c>
      <c r="C138" s="191">
        <f t="shared" si="897"/>
        <v>0</v>
      </c>
      <c r="D138" s="191" t="str">
        <f t="shared" si="898"/>
        <v>NH</v>
      </c>
      <c r="E138" s="193"/>
      <c r="F138" s="191">
        <v>7</v>
      </c>
      <c r="G138" s="195">
        <f t="shared" ca="1" si="899"/>
        <v>0</v>
      </c>
      <c r="H138" s="191" t="str">
        <f t="shared" si="900"/>
        <v>$DU$121</v>
      </c>
      <c r="I138" s="191">
        <f t="shared" si="901"/>
        <v>125</v>
      </c>
      <c r="J138" s="151"/>
      <c r="K138" s="151"/>
      <c r="L138" s="151"/>
      <c r="M138" s="151"/>
      <c r="N138" s="151"/>
      <c r="O138" s="151"/>
      <c r="P138" s="151"/>
      <c r="Q138" s="151"/>
      <c r="R138" s="151"/>
      <c r="S138" s="151"/>
      <c r="T138" s="151"/>
      <c r="U138" s="151"/>
      <c r="V138" s="151"/>
      <c r="W138" s="151"/>
      <c r="X138" s="151"/>
      <c r="Y138" s="151"/>
      <c r="Z138" s="151"/>
      <c r="AA138" s="151"/>
      <c r="AB138" s="151"/>
      <c r="AC138" s="151"/>
      <c r="AD138" s="151"/>
      <c r="AE138" s="151"/>
      <c r="AF138" s="151"/>
      <c r="AG138" s="151"/>
      <c r="AH138" s="151"/>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c r="BI138" s="151"/>
      <c r="BJ138" s="151"/>
      <c r="BK138" s="151"/>
      <c r="BL138" s="151"/>
      <c r="BM138" s="151"/>
      <c r="BN138" s="151"/>
      <c r="BO138" s="151"/>
      <c r="BP138" s="151"/>
      <c r="BQ138" s="151"/>
      <c r="BR138" s="151"/>
      <c r="BS138" s="151"/>
      <c r="BT138" s="151"/>
      <c r="BU138" s="151"/>
      <c r="BV138" s="151"/>
      <c r="BW138" s="151"/>
      <c r="BX138" s="151"/>
      <c r="BY138" s="151"/>
      <c r="BZ138" s="151"/>
      <c r="CA138" s="151"/>
      <c r="CB138" s="151"/>
      <c r="CC138" s="151"/>
      <c r="CD138" s="151"/>
      <c r="CE138" s="151"/>
      <c r="CF138" s="151"/>
      <c r="CG138" s="151"/>
      <c r="CH138" s="151"/>
      <c r="CI138" s="151"/>
      <c r="CJ138" s="151"/>
      <c r="CK138" s="151"/>
      <c r="CL138" s="151"/>
      <c r="CM138" s="151"/>
      <c r="CN138" s="151"/>
      <c r="CO138" s="151"/>
      <c r="CP138" s="151"/>
      <c r="CQ138" s="151"/>
      <c r="CR138" s="151"/>
      <c r="CS138" s="151"/>
      <c r="CT138" s="151"/>
      <c r="CU138" s="151"/>
      <c r="CV138" s="151"/>
      <c r="CW138" s="151"/>
      <c r="CX138" s="151"/>
      <c r="CY138" s="151"/>
      <c r="CZ138" s="151"/>
      <c r="DA138" s="151"/>
      <c r="DB138" s="151"/>
      <c r="DC138" s="151"/>
      <c r="DD138" s="151"/>
      <c r="DE138" s="151"/>
      <c r="DF138" s="151"/>
      <c r="DG138" s="151"/>
      <c r="DH138" s="151"/>
      <c r="DI138" s="151"/>
      <c r="DJ138" s="151"/>
      <c r="DK138" s="151"/>
      <c r="DL138" s="151"/>
      <c r="DM138" s="151"/>
      <c r="DN138" s="151"/>
      <c r="DO138" s="151"/>
      <c r="DP138" s="151"/>
      <c r="DQ138" s="151"/>
      <c r="DR138" s="151"/>
      <c r="DS138" s="151"/>
      <c r="DT138" s="151"/>
      <c r="DU138" s="151"/>
      <c r="DV138" s="151"/>
      <c r="DW138" s="151"/>
      <c r="DX138" s="151"/>
      <c r="DY138" s="151"/>
      <c r="DZ138" s="151"/>
      <c r="EA138" s="151"/>
      <c r="EB138" s="151"/>
      <c r="EC138" s="151"/>
      <c r="ED138" s="151"/>
      <c r="EE138" s="151"/>
      <c r="EF138" s="151"/>
      <c r="EG138" s="151"/>
      <c r="EH138" s="151"/>
      <c r="EI138" s="151"/>
      <c r="EJ138" s="151"/>
      <c r="EK138" s="151"/>
      <c r="EL138" s="151"/>
      <c r="EM138" s="151"/>
      <c r="EN138" s="151"/>
      <c r="EO138" s="151"/>
      <c r="EP138" s="151"/>
      <c r="EQ138" s="151"/>
      <c r="ER138" s="151"/>
      <c r="ES138" s="151"/>
      <c r="ET138" s="151"/>
      <c r="EU138" s="151"/>
      <c r="EV138" s="151"/>
      <c r="EW138" s="151"/>
      <c r="EX138" s="151"/>
      <c r="EY138" s="151"/>
      <c r="EZ138" s="151"/>
      <c r="FA138" s="151"/>
      <c r="FB138" s="151"/>
      <c r="FC138" s="151"/>
      <c r="FD138" s="151"/>
      <c r="FE138" s="151"/>
      <c r="FF138" s="151"/>
      <c r="FG138" s="151"/>
      <c r="FH138" s="151"/>
      <c r="FI138" s="151"/>
      <c r="FJ138" s="151"/>
      <c r="FK138" s="151"/>
      <c r="FL138" s="151"/>
      <c r="FM138" s="151"/>
      <c r="FN138" s="151"/>
      <c r="FO138" s="151"/>
      <c r="FP138" s="151"/>
      <c r="FQ138" s="151"/>
      <c r="FR138" s="151"/>
      <c r="FS138" s="151"/>
      <c r="FT138" s="151"/>
      <c r="FU138" s="151"/>
      <c r="FV138" s="151"/>
      <c r="FW138" s="151"/>
      <c r="FX138" s="151"/>
      <c r="FY138" s="151"/>
      <c r="FZ138" s="151"/>
      <c r="GA138" s="151"/>
      <c r="GB138" s="151"/>
      <c r="GC138" s="151"/>
      <c r="GD138" s="151"/>
      <c r="GE138" s="151"/>
      <c r="GF138" s="151"/>
      <c r="GG138" s="151"/>
      <c r="GH138" s="151"/>
      <c r="GI138" s="151"/>
      <c r="GJ138" s="151"/>
      <c r="GK138" s="151"/>
      <c r="GL138" s="151"/>
      <c r="GM138" s="151"/>
      <c r="GN138" s="151"/>
      <c r="GO138" s="151"/>
      <c r="GP138" s="151"/>
      <c r="GQ138" s="151"/>
      <c r="GR138" s="151"/>
      <c r="GS138" s="151"/>
      <c r="GT138" s="151"/>
      <c r="GU138" s="151"/>
      <c r="GV138" s="151"/>
      <c r="GW138" s="151"/>
      <c r="GX138" s="151"/>
    </row>
    <row r="139" spans="1:206" ht="14" hidden="1">
      <c r="A139" s="193"/>
      <c r="B139" s="191">
        <v>8</v>
      </c>
      <c r="C139" s="191">
        <f t="shared" si="897"/>
        <v>0</v>
      </c>
      <c r="D139" s="191" t="str">
        <f t="shared" si="898"/>
        <v>NH</v>
      </c>
      <c r="E139" s="193"/>
      <c r="F139" s="191">
        <v>8</v>
      </c>
      <c r="G139" s="195">
        <f t="shared" ca="1" si="899"/>
        <v>0</v>
      </c>
      <c r="H139" s="191" t="str">
        <f t="shared" si="900"/>
        <v>$EM$121</v>
      </c>
      <c r="I139" s="191">
        <f t="shared" si="901"/>
        <v>143</v>
      </c>
      <c r="J139" s="151"/>
      <c r="K139" s="151"/>
      <c r="L139" s="151"/>
      <c r="M139" s="151"/>
      <c r="N139" s="151"/>
      <c r="O139" s="151"/>
      <c r="P139" s="151"/>
      <c r="Q139" s="151"/>
      <c r="R139" s="151"/>
      <c r="S139" s="151"/>
      <c r="T139" s="151"/>
      <c r="U139" s="151"/>
      <c r="V139" s="151"/>
      <c r="W139" s="151"/>
      <c r="X139" s="151"/>
      <c r="Y139" s="151"/>
      <c r="Z139" s="151"/>
      <c r="AA139" s="151"/>
      <c r="AB139" s="151"/>
      <c r="AC139" s="151"/>
      <c r="AD139" s="151"/>
      <c r="AE139" s="151"/>
      <c r="AF139" s="151"/>
      <c r="AG139" s="151"/>
      <c r="AH139" s="151"/>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c r="BI139" s="151"/>
      <c r="BJ139" s="151"/>
      <c r="BK139" s="151"/>
      <c r="BL139" s="151"/>
      <c r="BM139" s="151"/>
      <c r="BN139" s="151"/>
      <c r="BO139" s="151"/>
      <c r="BP139" s="151"/>
      <c r="BQ139" s="151"/>
      <c r="BR139" s="151"/>
      <c r="BS139" s="151"/>
      <c r="BT139" s="151"/>
      <c r="BU139" s="151"/>
      <c r="BV139" s="151"/>
      <c r="BW139" s="151"/>
      <c r="BX139" s="151"/>
      <c r="BY139" s="151"/>
      <c r="BZ139" s="151"/>
      <c r="CA139" s="151"/>
      <c r="CB139" s="151"/>
      <c r="CC139" s="151"/>
      <c r="CD139" s="151"/>
      <c r="CE139" s="151"/>
      <c r="CF139" s="151"/>
      <c r="CG139" s="151"/>
      <c r="CH139" s="151"/>
      <c r="CI139" s="151"/>
      <c r="CJ139" s="151"/>
      <c r="CK139" s="151"/>
      <c r="CL139" s="151"/>
      <c r="CM139" s="151"/>
      <c r="CN139" s="151"/>
      <c r="CO139" s="151"/>
      <c r="CP139" s="151"/>
      <c r="CQ139" s="151"/>
      <c r="CR139" s="151"/>
      <c r="CS139" s="151"/>
      <c r="CT139" s="151"/>
      <c r="CU139" s="151"/>
      <c r="CV139" s="151"/>
      <c r="CW139" s="151"/>
      <c r="CX139" s="151"/>
      <c r="CY139" s="151"/>
      <c r="CZ139" s="151"/>
      <c r="DA139" s="151"/>
      <c r="DB139" s="151"/>
      <c r="DC139" s="151"/>
      <c r="DD139" s="151"/>
      <c r="DE139" s="151"/>
      <c r="DF139" s="151"/>
      <c r="DG139" s="151"/>
      <c r="DH139" s="151"/>
      <c r="DI139" s="151"/>
      <c r="DJ139" s="151"/>
      <c r="DK139" s="151"/>
      <c r="DL139" s="151"/>
      <c r="DM139" s="151"/>
      <c r="DN139" s="151"/>
      <c r="DO139" s="151"/>
      <c r="DP139" s="151"/>
      <c r="DQ139" s="151"/>
      <c r="DR139" s="151"/>
      <c r="DS139" s="151"/>
      <c r="DT139" s="151"/>
      <c r="DU139" s="151"/>
      <c r="DV139" s="151"/>
      <c r="DW139" s="151"/>
      <c r="DX139" s="151"/>
      <c r="DY139" s="151"/>
      <c r="DZ139" s="151"/>
      <c r="EA139" s="151"/>
      <c r="EB139" s="151"/>
      <c r="EC139" s="151"/>
      <c r="ED139" s="151"/>
      <c r="EE139" s="151"/>
      <c r="EF139" s="151"/>
      <c r="EG139" s="151"/>
      <c r="EH139" s="151"/>
      <c r="EI139" s="151"/>
      <c r="EJ139" s="151"/>
      <c r="EK139" s="151"/>
      <c r="EL139" s="151"/>
      <c r="EM139" s="151"/>
      <c r="EN139" s="151"/>
      <c r="EO139" s="151"/>
      <c r="EP139" s="151"/>
      <c r="EQ139" s="151"/>
      <c r="ER139" s="151"/>
      <c r="ES139" s="151"/>
      <c r="ET139" s="151"/>
      <c r="EU139" s="151"/>
      <c r="EV139" s="151"/>
      <c r="EW139" s="151"/>
      <c r="EX139" s="151"/>
      <c r="EY139" s="151"/>
      <c r="EZ139" s="151"/>
      <c r="FA139" s="151"/>
      <c r="FB139" s="151"/>
      <c r="FC139" s="151"/>
      <c r="FD139" s="151"/>
      <c r="FE139" s="151"/>
      <c r="FF139" s="151"/>
      <c r="FG139" s="151"/>
      <c r="FH139" s="151"/>
      <c r="FI139" s="151"/>
      <c r="FJ139" s="151"/>
      <c r="FK139" s="151"/>
      <c r="FL139" s="151"/>
      <c r="FM139" s="151"/>
      <c r="FN139" s="151"/>
      <c r="FO139" s="151"/>
      <c r="FP139" s="151"/>
      <c r="FQ139" s="151"/>
      <c r="FR139" s="151"/>
      <c r="FS139" s="151"/>
      <c r="FT139" s="151"/>
      <c r="FU139" s="151"/>
      <c r="FV139" s="151"/>
      <c r="FW139" s="151"/>
      <c r="FX139" s="151"/>
      <c r="FY139" s="151"/>
      <c r="FZ139" s="151"/>
      <c r="GA139" s="151"/>
      <c r="GB139" s="151"/>
      <c r="GC139" s="151"/>
      <c r="GD139" s="151"/>
      <c r="GE139" s="151"/>
      <c r="GF139" s="151"/>
      <c r="GG139" s="151"/>
      <c r="GH139" s="151"/>
      <c r="GI139" s="151"/>
      <c r="GJ139" s="151"/>
      <c r="GK139" s="151"/>
      <c r="GL139" s="151"/>
      <c r="GM139" s="151"/>
      <c r="GN139" s="151"/>
      <c r="GO139" s="151"/>
      <c r="GP139" s="151"/>
      <c r="GQ139" s="151"/>
      <c r="GR139" s="151"/>
      <c r="GS139" s="151"/>
      <c r="GT139" s="151"/>
      <c r="GU139" s="151"/>
      <c r="GV139" s="151"/>
      <c r="GW139" s="151"/>
      <c r="GX139" s="151"/>
    </row>
    <row r="140" spans="1:206" ht="14" hidden="1">
      <c r="A140" s="193"/>
      <c r="B140" s="191">
        <v>9</v>
      </c>
      <c r="C140" s="191">
        <f t="shared" si="897"/>
        <v>0</v>
      </c>
      <c r="D140" s="191" t="str">
        <f t="shared" si="898"/>
        <v>NH</v>
      </c>
      <c r="E140" s="193"/>
      <c r="F140" s="191">
        <v>9</v>
      </c>
      <c r="G140" s="195">
        <f t="shared" ca="1" si="899"/>
        <v>0</v>
      </c>
      <c r="H140" s="191" t="str">
        <f t="shared" ref="H140:H146" si="902">ADDRESS(123,I140,1,1)</f>
        <v>$FE$123</v>
      </c>
      <c r="I140" s="191">
        <f t="shared" si="901"/>
        <v>161</v>
      </c>
      <c r="J140" s="151"/>
      <c r="K140" s="151"/>
      <c r="L140" s="151"/>
      <c r="M140" s="151"/>
      <c r="N140" s="151"/>
      <c r="O140" s="151"/>
      <c r="P140" s="151"/>
      <c r="Q140" s="151"/>
      <c r="R140" s="151"/>
      <c r="S140" s="151"/>
      <c r="T140" s="151"/>
      <c r="U140" s="151"/>
      <c r="V140" s="151"/>
      <c r="W140" s="151"/>
      <c r="X140" s="151"/>
      <c r="Y140" s="151"/>
      <c r="Z140" s="151"/>
      <c r="AA140" s="151"/>
      <c r="AB140" s="151"/>
      <c r="AC140" s="151"/>
      <c r="AD140" s="151"/>
      <c r="AE140" s="151"/>
      <c r="AF140" s="151"/>
      <c r="AG140" s="151"/>
      <c r="AH140" s="151"/>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c r="BI140" s="151"/>
      <c r="BJ140" s="151"/>
      <c r="BK140" s="151"/>
      <c r="BL140" s="151"/>
      <c r="BM140" s="151"/>
      <c r="BN140" s="151"/>
      <c r="BO140" s="151"/>
      <c r="BP140" s="151"/>
      <c r="BQ140" s="151"/>
      <c r="BR140" s="151"/>
      <c r="BS140" s="151"/>
      <c r="BT140" s="151"/>
      <c r="BU140" s="151"/>
      <c r="BV140" s="151"/>
      <c r="BW140" s="151"/>
      <c r="BX140" s="151"/>
      <c r="BY140" s="151"/>
      <c r="BZ140" s="151"/>
      <c r="CA140" s="151"/>
      <c r="CB140" s="151"/>
      <c r="CC140" s="151"/>
      <c r="CD140" s="151"/>
      <c r="CE140" s="151"/>
      <c r="CF140" s="151"/>
      <c r="CG140" s="151"/>
      <c r="CH140" s="151"/>
      <c r="CI140" s="151"/>
      <c r="CJ140" s="151"/>
      <c r="CK140" s="151"/>
      <c r="CL140" s="151"/>
      <c r="CM140" s="151"/>
      <c r="CN140" s="151"/>
      <c r="CO140" s="151"/>
      <c r="CP140" s="151"/>
      <c r="CQ140" s="151"/>
      <c r="CR140" s="151"/>
      <c r="CS140" s="151"/>
      <c r="CT140" s="151"/>
      <c r="CU140" s="151"/>
      <c r="CV140" s="151"/>
      <c r="CW140" s="151"/>
      <c r="CX140" s="151"/>
      <c r="CY140" s="151"/>
      <c r="CZ140" s="151"/>
      <c r="DA140" s="151"/>
      <c r="DB140" s="151"/>
      <c r="DC140" s="151"/>
      <c r="DD140" s="151"/>
      <c r="DE140" s="151"/>
      <c r="DF140" s="151"/>
      <c r="DG140" s="151"/>
      <c r="DH140" s="151"/>
      <c r="DI140" s="151"/>
      <c r="DJ140" s="151"/>
      <c r="DK140" s="151"/>
      <c r="DL140" s="151"/>
      <c r="DM140" s="151"/>
      <c r="DN140" s="151"/>
      <c r="DO140" s="151"/>
      <c r="DP140" s="151"/>
      <c r="DQ140" s="151"/>
      <c r="DR140" s="151"/>
      <c r="DS140" s="151"/>
      <c r="DT140" s="151"/>
      <c r="DU140" s="151"/>
      <c r="DV140" s="151"/>
      <c r="DW140" s="151"/>
      <c r="DX140" s="151"/>
      <c r="DY140" s="151"/>
      <c r="DZ140" s="151"/>
      <c r="EA140" s="151"/>
      <c r="EB140" s="151"/>
      <c r="EC140" s="151"/>
      <c r="ED140" s="151"/>
      <c r="EE140" s="151"/>
      <c r="EF140" s="151"/>
      <c r="EG140" s="151"/>
      <c r="EH140" s="151"/>
      <c r="EI140" s="151"/>
      <c r="EJ140" s="151"/>
      <c r="EK140" s="151"/>
      <c r="EL140" s="151"/>
      <c r="EM140" s="151"/>
      <c r="EN140" s="151"/>
      <c r="EO140" s="151"/>
      <c r="EP140" s="151"/>
      <c r="EQ140" s="151"/>
      <c r="ER140" s="151"/>
      <c r="ES140" s="151"/>
      <c r="ET140" s="151"/>
      <c r="EU140" s="151"/>
      <c r="EV140" s="151"/>
      <c r="EW140" s="151"/>
      <c r="EX140" s="151"/>
      <c r="EY140" s="151"/>
      <c r="EZ140" s="151"/>
      <c r="FA140" s="151"/>
      <c r="FB140" s="151"/>
      <c r="FC140" s="151"/>
      <c r="FD140" s="151"/>
      <c r="FE140" s="151"/>
      <c r="FF140" s="151"/>
      <c r="FG140" s="151"/>
      <c r="FH140" s="151"/>
      <c r="FI140" s="151"/>
      <c r="FJ140" s="151"/>
      <c r="FK140" s="151"/>
      <c r="FL140" s="151"/>
      <c r="FM140" s="151"/>
      <c r="FN140" s="151"/>
      <c r="FO140" s="151"/>
      <c r="FP140" s="151"/>
      <c r="FQ140" s="151"/>
      <c r="FR140" s="151"/>
      <c r="FS140" s="151"/>
      <c r="FT140" s="151"/>
      <c r="FU140" s="151"/>
      <c r="FV140" s="151"/>
      <c r="FW140" s="151"/>
      <c r="FX140" s="151"/>
      <c r="FY140" s="151"/>
      <c r="FZ140" s="151"/>
      <c r="GA140" s="151"/>
      <c r="GB140" s="151"/>
      <c r="GC140" s="151"/>
      <c r="GD140" s="151"/>
      <c r="GE140" s="151"/>
      <c r="GF140" s="151"/>
      <c r="GG140" s="151"/>
      <c r="GH140" s="151"/>
      <c r="GI140" s="151"/>
      <c r="GJ140" s="151"/>
      <c r="GK140" s="151"/>
      <c r="GL140" s="151"/>
      <c r="GM140" s="151"/>
      <c r="GN140" s="151"/>
      <c r="GO140" s="151"/>
      <c r="GP140" s="151"/>
      <c r="GQ140" s="151"/>
      <c r="GR140" s="151"/>
      <c r="GS140" s="151"/>
      <c r="GT140" s="151"/>
      <c r="GU140" s="151"/>
      <c r="GV140" s="151"/>
      <c r="GW140" s="151"/>
      <c r="GX140" s="151"/>
    </row>
    <row r="141" spans="1:206" ht="14" hidden="1">
      <c r="A141" s="193"/>
      <c r="B141" s="191">
        <v>10</v>
      </c>
      <c r="C141" s="191">
        <f t="shared" si="897"/>
        <v>0</v>
      </c>
      <c r="D141" s="191" t="str">
        <f t="shared" si="898"/>
        <v>NH</v>
      </c>
      <c r="E141" s="193"/>
      <c r="F141" s="191">
        <v>10</v>
      </c>
      <c r="G141" s="195">
        <f t="shared" ca="1" si="899"/>
        <v>0</v>
      </c>
      <c r="H141" s="191" t="str">
        <f t="shared" si="902"/>
        <v>$FW$123</v>
      </c>
      <c r="I141" s="191">
        <f t="shared" si="901"/>
        <v>179</v>
      </c>
      <c r="J141" s="151"/>
      <c r="K141" s="151"/>
      <c r="L141" s="151"/>
      <c r="M141" s="151"/>
      <c r="N141" s="151"/>
      <c r="O141" s="151"/>
      <c r="P141" s="151"/>
      <c r="Q141" s="151"/>
      <c r="R141" s="151"/>
      <c r="S141" s="151"/>
      <c r="T141" s="151"/>
      <c r="U141" s="151"/>
      <c r="V141" s="151"/>
      <c r="W141" s="151"/>
      <c r="X141" s="151"/>
      <c r="Y141" s="151"/>
      <c r="Z141" s="151"/>
      <c r="AA141" s="151"/>
      <c r="AB141" s="151"/>
      <c r="AC141" s="151"/>
      <c r="AD141" s="151"/>
      <c r="AE141" s="151"/>
      <c r="AF141" s="151"/>
      <c r="AG141" s="151"/>
      <c r="AH141" s="151"/>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c r="BI141" s="151"/>
      <c r="BJ141" s="151"/>
      <c r="BK141" s="151"/>
      <c r="BL141" s="151"/>
      <c r="BM141" s="151"/>
      <c r="BN141" s="151"/>
      <c r="BO141" s="151"/>
      <c r="BP141" s="151"/>
      <c r="BQ141" s="151"/>
      <c r="BR141" s="151"/>
      <c r="BS141" s="151"/>
      <c r="BT141" s="151"/>
      <c r="BU141" s="151"/>
      <c r="BV141" s="151"/>
      <c r="BW141" s="151"/>
      <c r="BX141" s="151"/>
      <c r="BY141" s="151"/>
      <c r="BZ141" s="151"/>
      <c r="CA141" s="151"/>
      <c r="CB141" s="151"/>
      <c r="CC141" s="151"/>
      <c r="CD141" s="151"/>
      <c r="CE141" s="151"/>
      <c r="CF141" s="151"/>
      <c r="CG141" s="151"/>
      <c r="CH141" s="151"/>
      <c r="CI141" s="151"/>
      <c r="CJ141" s="151"/>
      <c r="CK141" s="151"/>
      <c r="CL141" s="151"/>
      <c r="CM141" s="151"/>
      <c r="CN141" s="151"/>
      <c r="CO141" s="151"/>
      <c r="CP141" s="151"/>
      <c r="CQ141" s="151"/>
      <c r="CR141" s="151"/>
      <c r="CS141" s="151"/>
      <c r="CT141" s="151"/>
      <c r="CU141" s="151"/>
      <c r="CV141" s="151"/>
      <c r="CW141" s="151"/>
      <c r="CX141" s="151"/>
      <c r="CY141" s="151"/>
      <c r="CZ141" s="151"/>
      <c r="DA141" s="151"/>
      <c r="DB141" s="151"/>
      <c r="DC141" s="151"/>
      <c r="DD141" s="151"/>
      <c r="DE141" s="151"/>
      <c r="DF141" s="151"/>
      <c r="DG141" s="151"/>
      <c r="DH141" s="151"/>
      <c r="DI141" s="151"/>
      <c r="DJ141" s="151"/>
      <c r="DK141" s="151"/>
      <c r="DL141" s="151"/>
      <c r="DM141" s="151"/>
      <c r="DN141" s="151"/>
      <c r="DO141" s="151"/>
      <c r="DP141" s="151"/>
      <c r="DQ141" s="151"/>
      <c r="DR141" s="151"/>
      <c r="DS141" s="151"/>
      <c r="DT141" s="151"/>
      <c r="DU141" s="151"/>
      <c r="DV141" s="151"/>
      <c r="DW141" s="151"/>
      <c r="DX141" s="151"/>
      <c r="DY141" s="151"/>
      <c r="DZ141" s="151"/>
      <c r="EA141" s="151"/>
      <c r="EB141" s="151"/>
      <c r="EC141" s="151"/>
      <c r="ED141" s="151"/>
      <c r="EE141" s="151"/>
      <c r="EF141" s="151"/>
      <c r="EG141" s="151"/>
      <c r="EH141" s="151"/>
      <c r="EI141" s="151"/>
      <c r="EJ141" s="151"/>
      <c r="EK141" s="151"/>
      <c r="EL141" s="151"/>
      <c r="EM141" s="151"/>
      <c r="EN141" s="151"/>
      <c r="EO141" s="151"/>
      <c r="EP141" s="151"/>
      <c r="EQ141" s="151"/>
      <c r="ER141" s="151"/>
      <c r="ES141" s="151"/>
      <c r="ET141" s="151"/>
      <c r="EU141" s="151"/>
      <c r="EV141" s="151"/>
      <c r="EW141" s="151"/>
      <c r="EX141" s="151"/>
      <c r="EY141" s="151"/>
      <c r="EZ141" s="151"/>
      <c r="FA141" s="151"/>
      <c r="FB141" s="151"/>
      <c r="FC141" s="151"/>
      <c r="FD141" s="151"/>
      <c r="FE141" s="151"/>
      <c r="FF141" s="151"/>
      <c r="FG141" s="151"/>
      <c r="FH141" s="151"/>
      <c r="FI141" s="151"/>
      <c r="FJ141" s="151"/>
      <c r="FK141" s="151"/>
      <c r="FL141" s="151"/>
      <c r="FM141" s="151"/>
      <c r="FN141" s="151"/>
      <c r="FO141" s="151"/>
      <c r="FP141" s="151"/>
      <c r="FQ141" s="151"/>
      <c r="FR141" s="151"/>
      <c r="FS141" s="151"/>
      <c r="FT141" s="151"/>
      <c r="FU141" s="151"/>
      <c r="FV141" s="151"/>
      <c r="FW141" s="151"/>
      <c r="FX141" s="151"/>
      <c r="FY141" s="151"/>
      <c r="FZ141" s="151"/>
      <c r="GA141" s="151"/>
      <c r="GB141" s="151"/>
      <c r="GC141" s="151"/>
      <c r="GD141" s="151"/>
      <c r="GE141" s="151"/>
      <c r="GF141" s="151"/>
      <c r="GG141" s="151"/>
      <c r="GH141" s="151"/>
      <c r="GI141" s="151"/>
      <c r="GJ141" s="151"/>
      <c r="GK141" s="151"/>
      <c r="GL141" s="151"/>
      <c r="GM141" s="151"/>
      <c r="GN141" s="151"/>
      <c r="GO141" s="151"/>
      <c r="GP141" s="151"/>
      <c r="GQ141" s="151"/>
      <c r="GR141" s="151"/>
      <c r="GS141" s="151"/>
      <c r="GT141" s="151"/>
      <c r="GU141" s="151"/>
      <c r="GV141" s="151"/>
      <c r="GW141" s="151"/>
      <c r="GX141" s="151"/>
    </row>
    <row r="142" spans="1:206" ht="14" hidden="1">
      <c r="A142" s="193"/>
      <c r="B142" s="191">
        <v>11</v>
      </c>
      <c r="C142" s="191">
        <f t="shared" si="897"/>
        <v>0</v>
      </c>
      <c r="D142" s="191" t="str">
        <f t="shared" si="898"/>
        <v>NH</v>
      </c>
      <c r="E142" s="193"/>
      <c r="F142" s="191">
        <v>11</v>
      </c>
      <c r="G142" s="195">
        <f t="shared" ca="1" si="899"/>
        <v>0</v>
      </c>
      <c r="H142" s="191" t="str">
        <f t="shared" si="902"/>
        <v>$GO$123</v>
      </c>
      <c r="I142" s="191">
        <f t="shared" si="901"/>
        <v>197</v>
      </c>
      <c r="J142" s="151"/>
      <c r="K142" s="151"/>
      <c r="L142" s="151"/>
      <c r="M142" s="151"/>
      <c r="N142" s="151"/>
      <c r="O142" s="151"/>
      <c r="P142" s="151"/>
      <c r="Q142" s="151"/>
      <c r="R142" s="151"/>
      <c r="S142" s="151"/>
      <c r="T142" s="151"/>
      <c r="U142" s="151"/>
      <c r="V142" s="151"/>
      <c r="W142" s="151"/>
      <c r="X142" s="151"/>
      <c r="Y142" s="151"/>
      <c r="Z142" s="151"/>
      <c r="AA142" s="151"/>
      <c r="AB142" s="151"/>
      <c r="AC142" s="151"/>
      <c r="AD142" s="151"/>
      <c r="AE142" s="151"/>
      <c r="AF142" s="151"/>
      <c r="AG142" s="151"/>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c r="BK142" s="151"/>
      <c r="BL142" s="151"/>
      <c r="BM142" s="151"/>
      <c r="BN142" s="151"/>
      <c r="BO142" s="151"/>
      <c r="BP142" s="151"/>
      <c r="BQ142" s="151"/>
      <c r="BR142" s="151"/>
      <c r="BS142" s="151"/>
      <c r="BT142" s="151"/>
      <c r="BU142" s="151"/>
      <c r="BV142" s="151"/>
      <c r="BW142" s="151"/>
      <c r="BX142" s="151"/>
      <c r="BY142" s="151"/>
      <c r="BZ142" s="151"/>
      <c r="CA142" s="151"/>
      <c r="CB142" s="151"/>
      <c r="CC142" s="151"/>
      <c r="CD142" s="151"/>
      <c r="CE142" s="151"/>
      <c r="CF142" s="151"/>
      <c r="CG142" s="151"/>
      <c r="CH142" s="151"/>
      <c r="CI142" s="151"/>
      <c r="CJ142" s="151"/>
      <c r="CK142" s="151"/>
      <c r="CL142" s="151"/>
      <c r="CM142" s="151"/>
      <c r="CN142" s="151"/>
      <c r="CO142" s="151"/>
      <c r="CP142" s="151"/>
      <c r="CQ142" s="151"/>
      <c r="CR142" s="151"/>
      <c r="CS142" s="151"/>
      <c r="CT142" s="151"/>
      <c r="CU142" s="151"/>
      <c r="CV142" s="151"/>
      <c r="CW142" s="151"/>
      <c r="CX142" s="151"/>
      <c r="CY142" s="151"/>
      <c r="CZ142" s="151"/>
      <c r="DA142" s="151"/>
      <c r="DB142" s="151"/>
      <c r="DC142" s="151"/>
      <c r="DD142" s="151"/>
      <c r="DE142" s="151"/>
      <c r="DF142" s="151"/>
      <c r="DG142" s="151"/>
      <c r="DH142" s="151"/>
      <c r="DI142" s="151"/>
      <c r="DJ142" s="151"/>
      <c r="DK142" s="151"/>
      <c r="DL142" s="151"/>
      <c r="DM142" s="151"/>
      <c r="DN142" s="151"/>
      <c r="DO142" s="151"/>
      <c r="DP142" s="151"/>
      <c r="DQ142" s="151"/>
      <c r="DR142" s="151"/>
      <c r="DS142" s="151"/>
      <c r="DT142" s="151"/>
      <c r="DU142" s="151"/>
      <c r="DV142" s="151"/>
      <c r="DW142" s="151"/>
      <c r="DX142" s="151"/>
      <c r="DY142" s="151"/>
      <c r="DZ142" s="151"/>
      <c r="EA142" s="151"/>
      <c r="EB142" s="151"/>
      <c r="EC142" s="151"/>
      <c r="ED142" s="151"/>
      <c r="EE142" s="151"/>
      <c r="EF142" s="151"/>
      <c r="EG142" s="151"/>
      <c r="EH142" s="151"/>
      <c r="EI142" s="151"/>
      <c r="EJ142" s="151"/>
      <c r="EK142" s="151"/>
      <c r="EL142" s="151"/>
      <c r="EM142" s="151"/>
      <c r="EN142" s="151"/>
      <c r="EO142" s="151"/>
      <c r="EP142" s="151"/>
      <c r="EQ142" s="151"/>
      <c r="ER142" s="151"/>
      <c r="ES142" s="151"/>
      <c r="ET142" s="151"/>
      <c r="EU142" s="151"/>
      <c r="EV142" s="151"/>
      <c r="EW142" s="151"/>
      <c r="EX142" s="151"/>
      <c r="EY142" s="151"/>
      <c r="EZ142" s="151"/>
      <c r="FA142" s="151"/>
      <c r="FB142" s="151"/>
      <c r="FC142" s="151"/>
      <c r="FD142" s="151"/>
      <c r="FE142" s="151"/>
      <c r="FF142" s="151"/>
      <c r="FG142" s="151"/>
      <c r="FH142" s="151"/>
      <c r="FI142" s="151"/>
      <c r="FJ142" s="151"/>
      <c r="FK142" s="151"/>
      <c r="FL142" s="151"/>
      <c r="FM142" s="151"/>
      <c r="FN142" s="151"/>
      <c r="FO142" s="151"/>
      <c r="FP142" s="151"/>
      <c r="FQ142" s="151"/>
      <c r="FR142" s="151"/>
      <c r="FS142" s="151"/>
      <c r="FT142" s="151"/>
      <c r="FU142" s="151"/>
      <c r="FV142" s="151"/>
      <c r="FW142" s="151"/>
      <c r="FX142" s="151"/>
      <c r="FY142" s="151"/>
      <c r="FZ142" s="151"/>
      <c r="GA142" s="151"/>
      <c r="GB142" s="151"/>
      <c r="GC142" s="151"/>
      <c r="GD142" s="151"/>
      <c r="GE142" s="151"/>
      <c r="GF142" s="151"/>
      <c r="GG142" s="151"/>
      <c r="GH142" s="151"/>
      <c r="GI142" s="151"/>
      <c r="GJ142" s="151"/>
      <c r="GK142" s="151"/>
      <c r="GL142" s="151"/>
      <c r="GM142" s="151"/>
      <c r="GN142" s="151"/>
      <c r="GO142" s="151"/>
      <c r="GP142" s="151"/>
      <c r="GQ142" s="151"/>
      <c r="GR142" s="151"/>
      <c r="GS142" s="151"/>
      <c r="GT142" s="151"/>
      <c r="GU142" s="151"/>
      <c r="GV142" s="151"/>
      <c r="GW142" s="151"/>
      <c r="GX142" s="151"/>
    </row>
    <row r="143" spans="1:206" ht="14" hidden="1">
      <c r="A143" s="193"/>
      <c r="B143" s="191">
        <v>12</v>
      </c>
      <c r="C143" s="191">
        <f t="shared" si="897"/>
        <v>0</v>
      </c>
      <c r="D143" s="191" t="str">
        <f t="shared" si="898"/>
        <v>NH</v>
      </c>
      <c r="E143" s="193"/>
      <c r="F143" s="191">
        <v>12</v>
      </c>
      <c r="G143" s="195">
        <f t="shared" ca="1" si="899"/>
        <v>0</v>
      </c>
      <c r="H143" s="191" t="str">
        <f t="shared" si="902"/>
        <v>$HG$123</v>
      </c>
      <c r="I143" s="191">
        <f t="shared" si="901"/>
        <v>215</v>
      </c>
      <c r="J143" s="151"/>
      <c r="K143" s="151"/>
      <c r="L143" s="151"/>
      <c r="M143" s="151"/>
      <c r="N143" s="151"/>
      <c r="O143" s="151"/>
      <c r="P143" s="151"/>
      <c r="Q143" s="151"/>
      <c r="R143" s="151"/>
      <c r="S143" s="151"/>
      <c r="T143" s="151"/>
      <c r="U143" s="151"/>
      <c r="V143" s="151"/>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c r="BR143" s="151"/>
      <c r="BS143" s="151"/>
      <c r="BT143" s="151"/>
      <c r="BU143" s="151"/>
      <c r="BV143" s="151"/>
      <c r="BW143" s="151"/>
      <c r="BX143" s="151"/>
      <c r="BY143" s="151"/>
      <c r="BZ143" s="151"/>
      <c r="CA143" s="151"/>
      <c r="CB143" s="151"/>
      <c r="CC143" s="151"/>
      <c r="CD143" s="151"/>
      <c r="CE143" s="151"/>
      <c r="CF143" s="151"/>
      <c r="CG143" s="151"/>
      <c r="CH143" s="151"/>
      <c r="CI143" s="151"/>
      <c r="CJ143" s="151"/>
      <c r="CK143" s="151"/>
      <c r="CL143" s="151"/>
      <c r="CM143" s="151"/>
      <c r="CN143" s="151"/>
      <c r="CO143" s="151"/>
      <c r="CP143" s="151"/>
      <c r="CQ143" s="151"/>
      <c r="CR143" s="151"/>
      <c r="CS143" s="151"/>
      <c r="CT143" s="151"/>
      <c r="CU143" s="151"/>
      <c r="CV143" s="151"/>
      <c r="CW143" s="151"/>
      <c r="CX143" s="151"/>
      <c r="CY143" s="151"/>
      <c r="CZ143" s="151"/>
      <c r="DA143" s="151"/>
      <c r="DB143" s="151"/>
      <c r="DC143" s="151"/>
      <c r="DD143" s="151"/>
      <c r="DE143" s="151"/>
      <c r="DF143" s="151"/>
      <c r="DG143" s="151"/>
      <c r="DH143" s="151"/>
      <c r="DI143" s="151"/>
      <c r="DJ143" s="151"/>
      <c r="DK143" s="151"/>
      <c r="DL143" s="151"/>
      <c r="DM143" s="151"/>
      <c r="DN143" s="151"/>
      <c r="DO143" s="151"/>
      <c r="DP143" s="151"/>
      <c r="DQ143" s="151"/>
      <c r="DR143" s="151"/>
      <c r="DS143" s="151"/>
      <c r="DT143" s="151"/>
      <c r="DU143" s="151"/>
      <c r="DV143" s="151"/>
      <c r="DW143" s="151"/>
      <c r="DX143" s="151"/>
      <c r="DY143" s="151"/>
      <c r="DZ143" s="151"/>
      <c r="EA143" s="151"/>
      <c r="EB143" s="151"/>
      <c r="EC143" s="151"/>
      <c r="ED143" s="151"/>
      <c r="EE143" s="151"/>
      <c r="EF143" s="151"/>
      <c r="EG143" s="151"/>
      <c r="EH143" s="151"/>
      <c r="EI143" s="151"/>
      <c r="EJ143" s="151"/>
      <c r="EK143" s="151"/>
      <c r="EL143" s="151"/>
      <c r="EM143" s="151"/>
      <c r="EN143" s="151"/>
      <c r="EO143" s="151"/>
      <c r="EP143" s="151"/>
      <c r="EQ143" s="151"/>
      <c r="ER143" s="151"/>
      <c r="ES143" s="151"/>
      <c r="ET143" s="151"/>
      <c r="EU143" s="151"/>
      <c r="EV143" s="151"/>
      <c r="EW143" s="151"/>
      <c r="EX143" s="151"/>
      <c r="EY143" s="151"/>
      <c r="EZ143" s="151"/>
      <c r="FA143" s="151"/>
      <c r="FB143" s="151"/>
      <c r="FC143" s="151"/>
      <c r="FD143" s="151"/>
      <c r="FE143" s="151"/>
      <c r="FF143" s="151"/>
      <c r="FG143" s="151"/>
      <c r="FH143" s="151"/>
      <c r="FI143" s="151"/>
      <c r="FJ143" s="151"/>
      <c r="FK143" s="151"/>
      <c r="FL143" s="151"/>
      <c r="FM143" s="151"/>
      <c r="FN143" s="151"/>
      <c r="FO143" s="151"/>
      <c r="FP143" s="151"/>
      <c r="FQ143" s="151"/>
      <c r="FR143" s="151"/>
      <c r="FS143" s="151"/>
      <c r="FT143" s="151"/>
      <c r="FU143" s="151"/>
      <c r="FV143" s="151"/>
      <c r="FW143" s="151"/>
      <c r="FX143" s="151"/>
      <c r="FY143" s="151"/>
      <c r="FZ143" s="151"/>
      <c r="GA143" s="151"/>
      <c r="GB143" s="151"/>
      <c r="GC143" s="151"/>
      <c r="GD143" s="151"/>
      <c r="GE143" s="151"/>
      <c r="GF143" s="151"/>
      <c r="GG143" s="151"/>
      <c r="GH143" s="151"/>
      <c r="GI143" s="151"/>
      <c r="GJ143" s="151"/>
      <c r="GK143" s="151"/>
      <c r="GL143" s="151"/>
      <c r="GM143" s="151"/>
      <c r="GN143" s="151"/>
      <c r="GO143" s="151"/>
      <c r="GP143" s="151"/>
      <c r="GQ143" s="151"/>
      <c r="GR143" s="151"/>
      <c r="GS143" s="151"/>
      <c r="GT143" s="151"/>
      <c r="GU143" s="151"/>
      <c r="GV143" s="151"/>
      <c r="GW143" s="151"/>
      <c r="GX143" s="151"/>
    </row>
    <row r="144" spans="1:206" ht="14" hidden="1">
      <c r="A144" s="193"/>
      <c r="B144" s="191">
        <v>13</v>
      </c>
      <c r="C144" s="191">
        <f t="shared" si="897"/>
        <v>0</v>
      </c>
      <c r="D144" s="191" t="str">
        <f t="shared" si="898"/>
        <v>NH</v>
      </c>
      <c r="E144" s="193"/>
      <c r="F144" s="191">
        <v>13</v>
      </c>
      <c r="G144" s="195">
        <f t="shared" ca="1" si="899"/>
        <v>0</v>
      </c>
      <c r="H144" s="191" t="str">
        <f t="shared" si="902"/>
        <v>$HY$123</v>
      </c>
      <c r="I144" s="191">
        <f t="shared" si="901"/>
        <v>233</v>
      </c>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c r="BI144" s="151"/>
      <c r="BJ144" s="151"/>
      <c r="BK144" s="151"/>
      <c r="BL144" s="151"/>
      <c r="BM144" s="151"/>
      <c r="BN144" s="151"/>
      <c r="BO144" s="151"/>
      <c r="BP144" s="151"/>
      <c r="BQ144" s="151"/>
      <c r="BR144" s="151"/>
      <c r="BS144" s="151"/>
      <c r="BT144" s="151"/>
      <c r="BU144" s="151"/>
      <c r="BV144" s="151"/>
      <c r="BW144" s="151"/>
      <c r="BX144" s="151"/>
      <c r="BY144" s="151"/>
      <c r="BZ144" s="151"/>
      <c r="CA144" s="151"/>
      <c r="CB144" s="151"/>
      <c r="CC144" s="151"/>
      <c r="CD144" s="151"/>
      <c r="CE144" s="151"/>
      <c r="CF144" s="151"/>
      <c r="CG144" s="151"/>
      <c r="CH144" s="151"/>
      <c r="CI144" s="151"/>
      <c r="CJ144" s="151"/>
      <c r="CK144" s="151"/>
      <c r="CL144" s="151"/>
      <c r="CM144" s="151"/>
      <c r="CN144" s="151"/>
      <c r="CO144" s="151"/>
      <c r="CP144" s="151"/>
      <c r="CQ144" s="151"/>
      <c r="CR144" s="151"/>
      <c r="CS144" s="151"/>
      <c r="CT144" s="151"/>
      <c r="CU144" s="151"/>
      <c r="CV144" s="151"/>
      <c r="CW144" s="151"/>
      <c r="CX144" s="151"/>
      <c r="CY144" s="151"/>
      <c r="CZ144" s="151"/>
      <c r="DA144" s="151"/>
      <c r="DB144" s="151"/>
      <c r="DC144" s="151"/>
      <c r="DD144" s="151"/>
      <c r="DE144" s="151"/>
      <c r="DF144" s="151"/>
      <c r="DG144" s="151"/>
      <c r="DH144" s="151"/>
      <c r="DI144" s="151"/>
      <c r="DJ144" s="151"/>
      <c r="DK144" s="151"/>
      <c r="DL144" s="151"/>
      <c r="DM144" s="151"/>
      <c r="DN144" s="151"/>
      <c r="DO144" s="151"/>
      <c r="DP144" s="151"/>
      <c r="DQ144" s="151"/>
      <c r="DR144" s="151"/>
      <c r="DS144" s="151"/>
      <c r="DT144" s="151"/>
      <c r="DU144" s="151"/>
      <c r="DV144" s="151"/>
      <c r="DW144" s="151"/>
      <c r="DX144" s="151"/>
      <c r="DY144" s="151"/>
      <c r="DZ144" s="151"/>
      <c r="EA144" s="151"/>
      <c r="EB144" s="151"/>
      <c r="EC144" s="151"/>
      <c r="ED144" s="151"/>
      <c r="EE144" s="151"/>
      <c r="EF144" s="151"/>
      <c r="EG144" s="151"/>
      <c r="EH144" s="151"/>
      <c r="EI144" s="151"/>
      <c r="EJ144" s="151"/>
      <c r="EK144" s="151"/>
      <c r="EL144" s="151"/>
      <c r="EM144" s="151"/>
      <c r="EN144" s="151"/>
      <c r="EO144" s="151"/>
      <c r="EP144" s="151"/>
      <c r="EQ144" s="151"/>
      <c r="ER144" s="151"/>
      <c r="ES144" s="151"/>
      <c r="ET144" s="151"/>
      <c r="EU144" s="151"/>
      <c r="EV144" s="151"/>
      <c r="EW144" s="151"/>
      <c r="EX144" s="151"/>
      <c r="EY144" s="151"/>
      <c r="EZ144" s="151"/>
      <c r="FA144" s="151"/>
      <c r="FB144" s="151"/>
      <c r="FC144" s="151"/>
      <c r="FD144" s="151"/>
      <c r="FE144" s="151"/>
      <c r="FF144" s="151"/>
      <c r="FG144" s="151"/>
      <c r="FH144" s="151"/>
      <c r="FI144" s="151"/>
      <c r="FJ144" s="151"/>
      <c r="FK144" s="151"/>
      <c r="FL144" s="151"/>
      <c r="FM144" s="151"/>
      <c r="FN144" s="151"/>
      <c r="FO144" s="151"/>
      <c r="FP144" s="151"/>
      <c r="FQ144" s="151"/>
      <c r="FR144" s="151"/>
      <c r="FS144" s="151"/>
      <c r="FT144" s="151"/>
      <c r="FU144" s="151"/>
      <c r="FV144" s="151"/>
      <c r="FW144" s="151"/>
      <c r="FX144" s="151"/>
      <c r="FY144" s="151"/>
      <c r="FZ144" s="151"/>
      <c r="GA144" s="151"/>
      <c r="GB144" s="151"/>
      <c r="GC144" s="151"/>
      <c r="GD144" s="151"/>
      <c r="GE144" s="151"/>
      <c r="GF144" s="151"/>
      <c r="GG144" s="151"/>
      <c r="GH144" s="151"/>
      <c r="GI144" s="151"/>
      <c r="GJ144" s="151"/>
      <c r="GK144" s="151"/>
      <c r="GL144" s="151"/>
      <c r="GM144" s="151"/>
      <c r="GN144" s="151"/>
      <c r="GO144" s="151"/>
      <c r="GP144" s="151"/>
      <c r="GQ144" s="151"/>
      <c r="GR144" s="151"/>
      <c r="GS144" s="151"/>
      <c r="GT144" s="151"/>
      <c r="GU144" s="151"/>
      <c r="GV144" s="151"/>
      <c r="GW144" s="151"/>
      <c r="GX144" s="151"/>
    </row>
    <row r="145" spans="1:206" ht="14" hidden="1">
      <c r="A145" s="193"/>
      <c r="B145" s="191">
        <v>14</v>
      </c>
      <c r="C145" s="191">
        <f t="shared" si="897"/>
        <v>0</v>
      </c>
      <c r="D145" s="191" t="str">
        <f t="shared" si="898"/>
        <v>NH</v>
      </c>
      <c r="E145" s="193"/>
      <c r="F145" s="191">
        <v>14</v>
      </c>
      <c r="G145" s="195">
        <f t="shared" ca="1" si="899"/>
        <v>0</v>
      </c>
      <c r="H145" s="191" t="str">
        <f t="shared" si="902"/>
        <v>$IQ$123</v>
      </c>
      <c r="I145" s="191">
        <f t="shared" si="901"/>
        <v>251</v>
      </c>
      <c r="J145" s="151"/>
      <c r="K145" s="151"/>
      <c r="L145" s="151"/>
      <c r="M145" s="151"/>
      <c r="N145" s="151"/>
      <c r="O145" s="151"/>
      <c r="P145" s="151"/>
      <c r="Q145" s="151"/>
      <c r="R145" s="151"/>
      <c r="S145" s="151"/>
      <c r="T145" s="151"/>
      <c r="U145" s="151"/>
      <c r="V145" s="151"/>
      <c r="W145" s="151"/>
      <c r="X145" s="151"/>
      <c r="Y145" s="151"/>
      <c r="Z145" s="151"/>
      <c r="AA145" s="151"/>
      <c r="AB145" s="151"/>
      <c r="AC145" s="151"/>
      <c r="AD145" s="151"/>
      <c r="AE145" s="151"/>
      <c r="AF145" s="151"/>
      <c r="AG145" s="151"/>
      <c r="AH145" s="151"/>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c r="BI145" s="151"/>
      <c r="BJ145" s="151"/>
      <c r="BK145" s="151"/>
      <c r="BL145" s="151"/>
      <c r="BM145" s="151"/>
      <c r="BN145" s="151"/>
      <c r="BO145" s="151"/>
      <c r="BP145" s="151"/>
      <c r="BQ145" s="151"/>
      <c r="BR145" s="151"/>
      <c r="BS145" s="151"/>
      <c r="BT145" s="151"/>
      <c r="BU145" s="151"/>
      <c r="BV145" s="151"/>
      <c r="BW145" s="151"/>
      <c r="BX145" s="151"/>
      <c r="BY145" s="151"/>
      <c r="BZ145" s="151"/>
      <c r="CA145" s="151"/>
      <c r="CB145" s="151"/>
      <c r="CC145" s="151"/>
      <c r="CD145" s="151"/>
      <c r="CE145" s="151"/>
      <c r="CF145" s="151"/>
      <c r="CG145" s="151"/>
      <c r="CH145" s="151"/>
      <c r="CI145" s="151"/>
      <c r="CJ145" s="151"/>
      <c r="CK145" s="151"/>
      <c r="CL145" s="151"/>
      <c r="CM145" s="151"/>
      <c r="CN145" s="151"/>
      <c r="CO145" s="151"/>
      <c r="CP145" s="151"/>
      <c r="CQ145" s="151"/>
      <c r="CR145" s="151"/>
      <c r="CS145" s="151"/>
      <c r="CT145" s="151"/>
      <c r="CU145" s="151"/>
      <c r="CV145" s="151"/>
      <c r="CW145" s="151"/>
      <c r="CX145" s="151"/>
      <c r="CY145" s="151"/>
      <c r="CZ145" s="151"/>
      <c r="DA145" s="151"/>
      <c r="DB145" s="151"/>
      <c r="DC145" s="151"/>
      <c r="DD145" s="151"/>
      <c r="DE145" s="151"/>
      <c r="DF145" s="151"/>
      <c r="DG145" s="151"/>
      <c r="DH145" s="151"/>
      <c r="DI145" s="151"/>
      <c r="DJ145" s="151"/>
      <c r="DK145" s="151"/>
      <c r="DL145" s="151"/>
      <c r="DM145" s="151"/>
      <c r="DN145" s="151"/>
      <c r="DO145" s="151"/>
      <c r="DP145" s="151"/>
      <c r="DQ145" s="151"/>
      <c r="DR145" s="151"/>
      <c r="DS145" s="151"/>
      <c r="DT145" s="151"/>
      <c r="DU145" s="151"/>
      <c r="DV145" s="151"/>
      <c r="DW145" s="151"/>
      <c r="DX145" s="151"/>
      <c r="DY145" s="151"/>
      <c r="DZ145" s="151"/>
      <c r="EA145" s="151"/>
      <c r="EB145" s="151"/>
      <c r="EC145" s="151"/>
      <c r="ED145" s="151"/>
      <c r="EE145" s="151"/>
      <c r="EF145" s="151"/>
      <c r="EG145" s="151"/>
      <c r="EH145" s="151"/>
      <c r="EI145" s="151"/>
      <c r="EJ145" s="151"/>
      <c r="EK145" s="151"/>
      <c r="EL145" s="151"/>
      <c r="EM145" s="151"/>
      <c r="EN145" s="151"/>
      <c r="EO145" s="151"/>
      <c r="EP145" s="151"/>
      <c r="EQ145" s="151"/>
      <c r="ER145" s="151"/>
      <c r="ES145" s="151"/>
      <c r="ET145" s="151"/>
      <c r="EU145" s="151"/>
      <c r="EV145" s="151"/>
      <c r="EW145" s="151"/>
      <c r="EX145" s="151"/>
      <c r="EY145" s="151"/>
      <c r="EZ145" s="151"/>
      <c r="FA145" s="151"/>
      <c r="FB145" s="151"/>
      <c r="FC145" s="151"/>
      <c r="FD145" s="151"/>
      <c r="FE145" s="151"/>
      <c r="FF145" s="151"/>
      <c r="FG145" s="151"/>
      <c r="FH145" s="151"/>
      <c r="FI145" s="151"/>
      <c r="FJ145" s="151"/>
      <c r="FK145" s="151"/>
      <c r="FL145" s="151"/>
      <c r="FM145" s="151"/>
      <c r="FN145" s="151"/>
      <c r="FO145" s="151"/>
      <c r="FP145" s="151"/>
      <c r="FQ145" s="151"/>
      <c r="FR145" s="151"/>
      <c r="FS145" s="151"/>
      <c r="FT145" s="151"/>
      <c r="FU145" s="151"/>
      <c r="FV145" s="151"/>
      <c r="FW145" s="151"/>
      <c r="FX145" s="151"/>
      <c r="FY145" s="151"/>
      <c r="FZ145" s="151"/>
      <c r="GA145" s="151"/>
      <c r="GB145" s="151"/>
      <c r="GC145" s="151"/>
      <c r="GD145" s="151"/>
      <c r="GE145" s="151"/>
      <c r="GF145" s="151"/>
      <c r="GG145" s="151"/>
      <c r="GH145" s="151"/>
      <c r="GI145" s="151"/>
      <c r="GJ145" s="151"/>
      <c r="GK145" s="151"/>
      <c r="GL145" s="151"/>
      <c r="GM145" s="151"/>
      <c r="GN145" s="151"/>
      <c r="GO145" s="151"/>
      <c r="GP145" s="151"/>
      <c r="GQ145" s="151"/>
      <c r="GR145" s="151"/>
      <c r="GS145" s="151"/>
      <c r="GT145" s="151"/>
      <c r="GU145" s="151"/>
      <c r="GV145" s="151"/>
      <c r="GW145" s="151"/>
      <c r="GX145" s="151"/>
    </row>
    <row r="146" spans="1:206" ht="14" hidden="1">
      <c r="A146" s="193"/>
      <c r="B146" s="191">
        <v>15</v>
      </c>
      <c r="C146" s="191">
        <f t="shared" si="897"/>
        <v>0</v>
      </c>
      <c r="D146" s="191" t="str">
        <f t="shared" si="898"/>
        <v>NH</v>
      </c>
      <c r="E146" s="193"/>
      <c r="F146" s="191">
        <v>15</v>
      </c>
      <c r="G146" s="195">
        <f t="shared" ca="1" si="899"/>
        <v>0</v>
      </c>
      <c r="H146" s="191" t="str">
        <f t="shared" si="902"/>
        <v>$JI$123</v>
      </c>
      <c r="I146" s="191">
        <f t="shared" si="901"/>
        <v>269</v>
      </c>
      <c r="J146" s="151"/>
      <c r="K146" s="151"/>
      <c r="L146" s="151"/>
      <c r="M146" s="151"/>
      <c r="N146" s="151"/>
      <c r="O146" s="151"/>
      <c r="P146" s="151"/>
      <c r="Q146" s="151"/>
      <c r="R146" s="151"/>
      <c r="S146" s="151"/>
      <c r="T146" s="151"/>
      <c r="U146" s="151"/>
      <c r="V146" s="151"/>
      <c r="W146" s="151"/>
      <c r="X146" s="151"/>
      <c r="Y146" s="151"/>
      <c r="Z146" s="151"/>
      <c r="AA146" s="151"/>
      <c r="AB146" s="151"/>
      <c r="AC146" s="151"/>
      <c r="AD146" s="151"/>
      <c r="AE146" s="151"/>
      <c r="AF146" s="151"/>
      <c r="AG146" s="151"/>
      <c r="AH146" s="151"/>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c r="BI146" s="151"/>
      <c r="BJ146" s="151"/>
      <c r="BK146" s="151"/>
      <c r="BL146" s="151"/>
      <c r="BM146" s="151"/>
      <c r="BN146" s="151"/>
      <c r="BO146" s="151"/>
      <c r="BP146" s="151"/>
      <c r="BQ146" s="151"/>
      <c r="BR146" s="151"/>
      <c r="BS146" s="151"/>
      <c r="BT146" s="151"/>
      <c r="BU146" s="151"/>
      <c r="BV146" s="151"/>
      <c r="BW146" s="151"/>
      <c r="BX146" s="151"/>
      <c r="BY146" s="151"/>
      <c r="BZ146" s="151"/>
      <c r="CA146" s="151"/>
      <c r="CB146" s="151"/>
      <c r="CC146" s="151"/>
      <c r="CD146" s="151"/>
      <c r="CE146" s="151"/>
      <c r="CF146" s="151"/>
      <c r="CG146" s="151"/>
      <c r="CH146" s="151"/>
      <c r="CI146" s="151"/>
      <c r="CJ146" s="151"/>
      <c r="CK146" s="151"/>
      <c r="CL146" s="151"/>
      <c r="CM146" s="151"/>
      <c r="CN146" s="151"/>
      <c r="CO146" s="151"/>
      <c r="CP146" s="151"/>
      <c r="CQ146" s="151"/>
      <c r="CR146" s="151"/>
      <c r="CS146" s="151"/>
      <c r="CT146" s="151"/>
      <c r="CU146" s="151"/>
      <c r="CV146" s="151"/>
      <c r="CW146" s="151"/>
      <c r="CX146" s="151"/>
      <c r="CY146" s="151"/>
      <c r="CZ146" s="151"/>
      <c r="DA146" s="151"/>
      <c r="DB146" s="151"/>
      <c r="DC146" s="151"/>
      <c r="DD146" s="151"/>
      <c r="DE146" s="151"/>
      <c r="DF146" s="151"/>
      <c r="DG146" s="151"/>
      <c r="DH146" s="151"/>
      <c r="DI146" s="151"/>
      <c r="DJ146" s="151"/>
      <c r="DK146" s="151"/>
      <c r="DL146" s="151"/>
      <c r="DM146" s="151"/>
      <c r="DN146" s="151"/>
      <c r="DO146" s="151"/>
      <c r="DP146" s="151"/>
      <c r="DQ146" s="151"/>
      <c r="DR146" s="151"/>
      <c r="DS146" s="151"/>
      <c r="DT146" s="151"/>
      <c r="DU146" s="151"/>
      <c r="DV146" s="151"/>
      <c r="DW146" s="151"/>
      <c r="DX146" s="151"/>
      <c r="DY146" s="151"/>
      <c r="DZ146" s="151"/>
      <c r="EA146" s="151"/>
      <c r="EB146" s="151"/>
      <c r="EC146" s="151"/>
      <c r="ED146" s="151"/>
      <c r="EE146" s="151"/>
      <c r="EF146" s="151"/>
      <c r="EG146" s="151"/>
      <c r="EH146" s="151"/>
      <c r="EI146" s="151"/>
      <c r="EJ146" s="151"/>
      <c r="EK146" s="151"/>
      <c r="EL146" s="151"/>
      <c r="EM146" s="151"/>
      <c r="EN146" s="151"/>
      <c r="EO146" s="151"/>
      <c r="EP146" s="151"/>
      <c r="EQ146" s="151"/>
      <c r="ER146" s="151"/>
      <c r="ES146" s="151"/>
      <c r="ET146" s="151"/>
      <c r="EU146" s="151"/>
      <c r="EV146" s="151"/>
      <c r="EW146" s="151"/>
      <c r="EX146" s="151"/>
      <c r="EY146" s="151"/>
      <c r="EZ146" s="151"/>
      <c r="FA146" s="151"/>
      <c r="FB146" s="151"/>
      <c r="FC146" s="151"/>
      <c r="FD146" s="151"/>
      <c r="FE146" s="151"/>
      <c r="FF146" s="151"/>
      <c r="FG146" s="151"/>
      <c r="FH146" s="151"/>
      <c r="FI146" s="151"/>
      <c r="FJ146" s="151"/>
      <c r="FK146" s="151"/>
      <c r="FL146" s="151"/>
      <c r="FM146" s="151"/>
      <c r="FN146" s="151"/>
      <c r="FO146" s="151"/>
      <c r="FP146" s="151"/>
      <c r="FQ146" s="151"/>
      <c r="FR146" s="151"/>
      <c r="FS146" s="151"/>
      <c r="FT146" s="151"/>
      <c r="FU146" s="151"/>
      <c r="FV146" s="151"/>
      <c r="FW146" s="151"/>
      <c r="FX146" s="151"/>
      <c r="FY146" s="151"/>
      <c r="FZ146" s="151"/>
      <c r="GA146" s="151"/>
      <c r="GB146" s="151"/>
      <c r="GC146" s="151"/>
      <c r="GD146" s="151"/>
      <c r="GE146" s="151"/>
      <c r="GF146" s="151"/>
      <c r="GG146" s="151"/>
      <c r="GH146" s="151"/>
      <c r="GI146" s="151"/>
      <c r="GJ146" s="151"/>
      <c r="GK146" s="151"/>
      <c r="GL146" s="151"/>
      <c r="GM146" s="151"/>
      <c r="GN146" s="151"/>
      <c r="GO146" s="151"/>
      <c r="GP146" s="151"/>
      <c r="GQ146" s="151"/>
      <c r="GR146" s="151"/>
      <c r="GS146" s="151"/>
      <c r="GT146" s="151"/>
      <c r="GU146" s="151"/>
      <c r="GV146" s="151"/>
      <c r="GW146" s="151"/>
      <c r="GX146" s="151"/>
    </row>
    <row r="147" spans="1:206">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c r="AA147" s="151"/>
      <c r="AB147" s="151"/>
      <c r="AC147" s="151"/>
      <c r="AD147" s="151"/>
      <c r="AE147" s="151"/>
      <c r="AF147" s="151"/>
      <c r="AG147" s="151"/>
      <c r="AH147" s="151"/>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c r="BI147" s="151"/>
      <c r="BJ147" s="151"/>
      <c r="BK147" s="151"/>
      <c r="BL147" s="151"/>
      <c r="BM147" s="151"/>
      <c r="BN147" s="151"/>
      <c r="BO147" s="151"/>
      <c r="BP147" s="151"/>
      <c r="BQ147" s="151"/>
      <c r="BR147" s="151"/>
      <c r="BS147" s="151"/>
      <c r="BT147" s="151"/>
      <c r="BU147" s="151"/>
      <c r="BV147" s="151"/>
      <c r="BW147" s="151"/>
      <c r="BX147" s="151"/>
      <c r="BY147" s="151"/>
      <c r="BZ147" s="151"/>
      <c r="CA147" s="151"/>
      <c r="CB147" s="151"/>
      <c r="CC147" s="151"/>
      <c r="CD147" s="151"/>
      <c r="CE147" s="151"/>
      <c r="CF147" s="151"/>
      <c r="CG147" s="151"/>
      <c r="CH147" s="151"/>
      <c r="CI147" s="151"/>
      <c r="CJ147" s="151"/>
      <c r="CK147" s="151"/>
      <c r="CL147" s="151"/>
      <c r="CM147" s="151"/>
      <c r="CN147" s="151"/>
      <c r="CO147" s="151"/>
      <c r="CP147" s="151"/>
      <c r="CQ147" s="151"/>
      <c r="CR147" s="151"/>
      <c r="CS147" s="151"/>
      <c r="CT147" s="151"/>
      <c r="CU147" s="151"/>
      <c r="CV147" s="151"/>
      <c r="CW147" s="151"/>
      <c r="CX147" s="151"/>
      <c r="CY147" s="151"/>
      <c r="CZ147" s="151"/>
      <c r="DA147" s="151"/>
      <c r="DB147" s="151"/>
      <c r="DC147" s="151"/>
      <c r="DD147" s="151"/>
      <c r="DE147" s="151"/>
      <c r="DF147" s="151"/>
      <c r="DG147" s="151"/>
      <c r="DH147" s="151"/>
      <c r="DI147" s="151"/>
      <c r="DJ147" s="151"/>
      <c r="DK147" s="151"/>
      <c r="DL147" s="151"/>
      <c r="DM147" s="151"/>
      <c r="DN147" s="151"/>
      <c r="DO147" s="151"/>
      <c r="DP147" s="151"/>
      <c r="DQ147" s="151"/>
      <c r="DR147" s="151"/>
      <c r="DS147" s="151"/>
      <c r="DT147" s="151"/>
      <c r="DU147" s="151"/>
      <c r="DV147" s="151"/>
      <c r="DW147" s="151"/>
      <c r="DX147" s="151"/>
      <c r="DY147" s="151"/>
      <c r="DZ147" s="151"/>
      <c r="EA147" s="151"/>
      <c r="EB147" s="151"/>
      <c r="EC147" s="151"/>
      <c r="ED147" s="151"/>
      <c r="EE147" s="151"/>
      <c r="EF147" s="151"/>
      <c r="EG147" s="151"/>
      <c r="EH147" s="151"/>
      <c r="EI147" s="151"/>
      <c r="EJ147" s="151"/>
      <c r="EK147" s="151"/>
      <c r="EL147" s="151"/>
      <c r="EM147" s="151"/>
      <c r="EN147" s="151"/>
      <c r="EO147" s="151"/>
      <c r="EP147" s="151"/>
      <c r="EQ147" s="151"/>
      <c r="ER147" s="151"/>
      <c r="ES147" s="151"/>
      <c r="ET147" s="151"/>
      <c r="EU147" s="151"/>
      <c r="EV147" s="151"/>
      <c r="EW147" s="151"/>
      <c r="EX147" s="151"/>
      <c r="EY147" s="151"/>
      <c r="EZ147" s="151"/>
      <c r="FA147" s="151"/>
      <c r="FB147" s="151"/>
      <c r="FC147" s="151"/>
      <c r="FD147" s="151"/>
      <c r="FE147" s="151"/>
      <c r="FF147" s="151"/>
      <c r="FG147" s="151"/>
      <c r="FH147" s="151"/>
      <c r="FI147" s="151"/>
      <c r="FJ147" s="151"/>
      <c r="FK147" s="151"/>
      <c r="FL147" s="151"/>
      <c r="FM147" s="151"/>
      <c r="FN147" s="151"/>
      <c r="FO147" s="151"/>
      <c r="FP147" s="151"/>
      <c r="FQ147" s="151"/>
      <c r="FR147" s="151"/>
      <c r="FS147" s="151"/>
      <c r="FT147" s="151"/>
      <c r="FU147" s="151"/>
      <c r="FV147" s="151"/>
      <c r="FW147" s="151"/>
      <c r="FX147" s="151"/>
      <c r="FY147" s="151"/>
      <c r="FZ147" s="151"/>
      <c r="GA147" s="151"/>
      <c r="GB147" s="151"/>
      <c r="GC147" s="151"/>
      <c r="GD147" s="151"/>
      <c r="GE147" s="151"/>
      <c r="GF147" s="151"/>
      <c r="GG147" s="151"/>
      <c r="GH147" s="151"/>
      <c r="GI147" s="151"/>
      <c r="GJ147" s="151"/>
      <c r="GK147" s="151"/>
      <c r="GL147" s="151"/>
      <c r="GM147" s="151"/>
      <c r="GN147" s="151"/>
      <c r="GO147" s="151"/>
      <c r="GP147" s="151"/>
      <c r="GQ147" s="151"/>
      <c r="GR147" s="151"/>
      <c r="GS147" s="151"/>
      <c r="GT147" s="151"/>
      <c r="GU147" s="151"/>
      <c r="GV147" s="151"/>
      <c r="GW147" s="151"/>
      <c r="GX147" s="151"/>
    </row>
    <row r="148" spans="1:206">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c r="AA148" s="151"/>
      <c r="AB148" s="151"/>
      <c r="AC148" s="151"/>
      <c r="AD148" s="151"/>
      <c r="AE148" s="151"/>
      <c r="AF148" s="151"/>
      <c r="AG148" s="151"/>
      <c r="AH148" s="151"/>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c r="BI148" s="151"/>
      <c r="BJ148" s="151"/>
      <c r="BK148" s="151"/>
      <c r="BL148" s="151"/>
      <c r="BM148" s="151"/>
      <c r="BN148" s="151"/>
      <c r="BO148" s="151"/>
      <c r="BP148" s="151"/>
      <c r="BQ148" s="151"/>
      <c r="BR148" s="151"/>
      <c r="BS148" s="151"/>
      <c r="BT148" s="151"/>
      <c r="BU148" s="151"/>
      <c r="BV148" s="151"/>
      <c r="BW148" s="151"/>
      <c r="BX148" s="151"/>
      <c r="BY148" s="151"/>
      <c r="BZ148" s="151"/>
      <c r="CA148" s="151"/>
      <c r="CB148" s="151"/>
      <c r="CC148" s="151"/>
      <c r="CD148" s="151"/>
      <c r="CE148" s="151"/>
      <c r="CF148" s="151"/>
      <c r="CG148" s="151"/>
      <c r="CH148" s="151"/>
      <c r="CI148" s="151"/>
      <c r="CJ148" s="151"/>
      <c r="CK148" s="151"/>
      <c r="CL148" s="151"/>
      <c r="CM148" s="151"/>
      <c r="CN148" s="151"/>
      <c r="CO148" s="151"/>
      <c r="CP148" s="151"/>
      <c r="CQ148" s="151"/>
      <c r="CR148" s="151"/>
      <c r="CS148" s="151"/>
      <c r="CT148" s="151"/>
      <c r="CU148" s="151"/>
      <c r="CV148" s="151"/>
      <c r="CW148" s="151"/>
      <c r="CX148" s="151"/>
      <c r="CY148" s="151"/>
      <c r="CZ148" s="151"/>
      <c r="DA148" s="151"/>
      <c r="DB148" s="151"/>
      <c r="DC148" s="151"/>
      <c r="DD148" s="151"/>
      <c r="DE148" s="151"/>
      <c r="DF148" s="151"/>
      <c r="DG148" s="151"/>
      <c r="DH148" s="151"/>
      <c r="DI148" s="151"/>
      <c r="DJ148" s="151"/>
      <c r="DK148" s="151"/>
      <c r="DL148" s="151"/>
      <c r="DM148" s="151"/>
      <c r="DN148" s="151"/>
      <c r="DO148" s="151"/>
      <c r="DP148" s="151"/>
      <c r="DQ148" s="151"/>
      <c r="DR148" s="151"/>
      <c r="DS148" s="151"/>
      <c r="DT148" s="151"/>
      <c r="DU148" s="151"/>
      <c r="DV148" s="151"/>
      <c r="DW148" s="151"/>
      <c r="DX148" s="151"/>
      <c r="DY148" s="151"/>
      <c r="DZ148" s="151"/>
      <c r="EA148" s="151"/>
      <c r="EB148" s="151"/>
      <c r="EC148" s="151"/>
      <c r="ED148" s="151"/>
      <c r="EE148" s="151"/>
      <c r="EF148" s="151"/>
      <c r="EG148" s="151"/>
      <c r="EH148" s="151"/>
      <c r="EI148" s="151"/>
      <c r="EJ148" s="151"/>
      <c r="EK148" s="151"/>
      <c r="EL148" s="151"/>
      <c r="EM148" s="151"/>
      <c r="EN148" s="151"/>
      <c r="EO148" s="151"/>
      <c r="EP148" s="151"/>
      <c r="EQ148" s="151"/>
      <c r="ER148" s="151"/>
      <c r="ES148" s="151"/>
      <c r="ET148" s="151"/>
      <c r="EU148" s="151"/>
      <c r="EV148" s="151"/>
      <c r="EW148" s="151"/>
      <c r="EX148" s="151"/>
      <c r="EY148" s="151"/>
      <c r="EZ148" s="151"/>
      <c r="FA148" s="151"/>
      <c r="FB148" s="151"/>
      <c r="FC148" s="151"/>
      <c r="FD148" s="151"/>
      <c r="FE148" s="151"/>
      <c r="FF148" s="151"/>
      <c r="FG148" s="151"/>
      <c r="FH148" s="151"/>
      <c r="FI148" s="151"/>
      <c r="FJ148" s="151"/>
      <c r="FK148" s="151"/>
      <c r="FL148" s="151"/>
      <c r="FM148" s="151"/>
      <c r="FN148" s="151"/>
      <c r="FO148" s="151"/>
      <c r="FP148" s="151"/>
      <c r="FQ148" s="151"/>
      <c r="FR148" s="151"/>
      <c r="FS148" s="151"/>
      <c r="FT148" s="151"/>
      <c r="FU148" s="151"/>
      <c r="FV148" s="151"/>
      <c r="FW148" s="151"/>
      <c r="FX148" s="151"/>
      <c r="FY148" s="151"/>
      <c r="FZ148" s="151"/>
      <c r="GA148" s="151"/>
      <c r="GB148" s="151"/>
      <c r="GC148" s="151"/>
      <c r="GD148" s="151"/>
      <c r="GE148" s="151"/>
      <c r="GF148" s="151"/>
      <c r="GG148" s="151"/>
      <c r="GH148" s="151"/>
      <c r="GI148" s="151"/>
      <c r="GJ148" s="151"/>
      <c r="GK148" s="151"/>
      <c r="GL148" s="151"/>
      <c r="GM148" s="151"/>
      <c r="GN148" s="151"/>
      <c r="GO148" s="151"/>
      <c r="GP148" s="151"/>
      <c r="GQ148" s="151"/>
      <c r="GR148" s="151"/>
      <c r="GS148" s="151"/>
      <c r="GT148" s="151"/>
      <c r="GU148" s="151"/>
      <c r="GV148" s="151"/>
      <c r="GW148" s="151"/>
      <c r="GX148" s="151"/>
    </row>
    <row r="149" spans="1:206">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c r="AA149" s="151"/>
      <c r="AB149" s="151"/>
      <c r="AC149" s="151"/>
      <c r="AD149" s="151"/>
      <c r="AE149" s="151"/>
      <c r="AF149" s="151"/>
      <c r="AG149" s="151"/>
      <c r="AH149" s="151"/>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c r="BI149" s="151"/>
      <c r="BJ149" s="151"/>
      <c r="BK149" s="151"/>
      <c r="BL149" s="151"/>
      <c r="BM149" s="151"/>
      <c r="BN149" s="151"/>
      <c r="BO149" s="151"/>
      <c r="BP149" s="151"/>
      <c r="BQ149" s="151"/>
      <c r="BR149" s="151"/>
      <c r="BS149" s="151"/>
      <c r="BT149" s="151"/>
      <c r="BU149" s="151"/>
      <c r="BV149" s="151"/>
      <c r="BW149" s="151"/>
      <c r="BX149" s="151"/>
      <c r="BY149" s="151"/>
      <c r="BZ149" s="151"/>
      <c r="CA149" s="151"/>
      <c r="CB149" s="151"/>
      <c r="CC149" s="151"/>
      <c r="CD149" s="151"/>
      <c r="CE149" s="151"/>
      <c r="CF149" s="151"/>
      <c r="CG149" s="151"/>
      <c r="CH149" s="151"/>
      <c r="CI149" s="151"/>
      <c r="CJ149" s="151"/>
      <c r="CK149" s="151"/>
      <c r="CL149" s="151"/>
      <c r="CM149" s="151"/>
      <c r="CN149" s="151"/>
      <c r="CO149" s="151"/>
      <c r="CP149" s="151"/>
      <c r="CQ149" s="151"/>
      <c r="CR149" s="151"/>
      <c r="CS149" s="151"/>
      <c r="CT149" s="151"/>
      <c r="CU149" s="151"/>
      <c r="CV149" s="151"/>
      <c r="CW149" s="151"/>
      <c r="CX149" s="151"/>
      <c r="CY149" s="151"/>
      <c r="CZ149" s="151"/>
      <c r="DA149" s="151"/>
      <c r="DB149" s="151"/>
      <c r="DC149" s="151"/>
      <c r="DD149" s="151"/>
      <c r="DE149" s="151"/>
      <c r="DF149" s="151"/>
      <c r="DG149" s="151"/>
      <c r="DH149" s="151"/>
      <c r="DI149" s="151"/>
      <c r="DJ149" s="151"/>
      <c r="DK149" s="151"/>
      <c r="DL149" s="151"/>
      <c r="DM149" s="151"/>
      <c r="DN149" s="151"/>
      <c r="DO149" s="151"/>
      <c r="DP149" s="151"/>
      <c r="DQ149" s="151"/>
      <c r="DR149" s="151"/>
      <c r="DS149" s="151"/>
      <c r="DT149" s="151"/>
      <c r="DU149" s="151"/>
      <c r="DV149" s="151"/>
      <c r="DW149" s="151"/>
      <c r="DX149" s="151"/>
      <c r="DY149" s="151"/>
      <c r="DZ149" s="151"/>
      <c r="EA149" s="151"/>
      <c r="EB149" s="151"/>
      <c r="EC149" s="151"/>
      <c r="ED149" s="151"/>
      <c r="EE149" s="151"/>
      <c r="EF149" s="151"/>
      <c r="EG149" s="151"/>
      <c r="EH149" s="151"/>
      <c r="EI149" s="151"/>
      <c r="EJ149" s="151"/>
      <c r="EK149" s="151"/>
      <c r="EL149" s="151"/>
      <c r="EM149" s="151"/>
      <c r="EN149" s="151"/>
      <c r="EO149" s="151"/>
      <c r="EP149" s="151"/>
      <c r="EQ149" s="151"/>
      <c r="ER149" s="151"/>
      <c r="ES149" s="151"/>
      <c r="ET149" s="151"/>
      <c r="EU149" s="151"/>
      <c r="EV149" s="151"/>
      <c r="EW149" s="151"/>
      <c r="EX149" s="151"/>
      <c r="EY149" s="151"/>
      <c r="EZ149" s="151"/>
      <c r="FA149" s="151"/>
      <c r="FB149" s="151"/>
      <c r="FC149" s="151"/>
      <c r="FD149" s="151"/>
      <c r="FE149" s="151"/>
      <c r="FF149" s="151"/>
      <c r="FG149" s="151"/>
      <c r="FH149" s="151"/>
      <c r="FI149" s="151"/>
      <c r="FJ149" s="151"/>
      <c r="FK149" s="151"/>
      <c r="FL149" s="151"/>
      <c r="FM149" s="151"/>
      <c r="FN149" s="151"/>
      <c r="FO149" s="151"/>
      <c r="FP149" s="151"/>
      <c r="FQ149" s="151"/>
      <c r="FR149" s="151"/>
      <c r="FS149" s="151"/>
      <c r="FT149" s="151"/>
      <c r="FU149" s="151"/>
      <c r="FV149" s="151"/>
      <c r="FW149" s="151"/>
      <c r="FX149" s="151"/>
      <c r="FY149" s="151"/>
      <c r="FZ149" s="151"/>
      <c r="GA149" s="151"/>
      <c r="GB149" s="151"/>
      <c r="GC149" s="151"/>
      <c r="GD149" s="151"/>
      <c r="GE149" s="151"/>
      <c r="GF149" s="151"/>
      <c r="GG149" s="151"/>
      <c r="GH149" s="151"/>
      <c r="GI149" s="151"/>
      <c r="GJ149" s="151"/>
      <c r="GK149" s="151"/>
      <c r="GL149" s="151"/>
      <c r="GM149" s="151"/>
      <c r="GN149" s="151"/>
      <c r="GO149" s="151"/>
      <c r="GP149" s="151"/>
      <c r="GQ149" s="151"/>
      <c r="GR149" s="151"/>
      <c r="GS149" s="151"/>
      <c r="GT149" s="151"/>
      <c r="GU149" s="151"/>
      <c r="GV149" s="151"/>
      <c r="GW149" s="151"/>
      <c r="GX149" s="151"/>
    </row>
    <row r="150" spans="1:206" hidden="1">
      <c r="A150" s="151"/>
      <c r="B150" s="151"/>
      <c r="C150" s="151"/>
      <c r="D150" s="151"/>
      <c r="E150" s="151"/>
      <c r="F150" s="754" t="s">
        <v>163</v>
      </c>
      <c r="G150" s="693"/>
      <c r="H150" s="151"/>
      <c r="I150" s="151"/>
      <c r="J150" s="151"/>
      <c r="K150" s="151"/>
      <c r="L150" s="151"/>
      <c r="M150" s="151"/>
      <c r="N150" s="151"/>
      <c r="O150" s="151"/>
      <c r="P150" s="151"/>
      <c r="Q150" s="151"/>
      <c r="R150" s="151"/>
      <c r="S150" s="151"/>
      <c r="T150" s="151"/>
      <c r="U150" s="151"/>
      <c r="V150" s="151"/>
      <c r="W150" s="151"/>
      <c r="X150" s="151"/>
      <c r="Y150" s="151"/>
      <c r="Z150" s="151"/>
      <c r="AA150" s="151"/>
      <c r="AB150" s="151"/>
      <c r="AC150" s="151"/>
      <c r="AD150" s="151"/>
      <c r="AE150" s="151"/>
      <c r="AF150" s="151"/>
      <c r="AG150" s="151"/>
      <c r="AH150" s="151"/>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c r="BI150" s="151"/>
      <c r="BJ150" s="151"/>
      <c r="BK150" s="151"/>
      <c r="BL150" s="151"/>
      <c r="BM150" s="151"/>
      <c r="BN150" s="151"/>
      <c r="BO150" s="151"/>
      <c r="BP150" s="151"/>
      <c r="BQ150" s="151"/>
      <c r="BR150" s="151"/>
      <c r="BS150" s="151"/>
      <c r="BT150" s="151"/>
      <c r="BU150" s="151"/>
      <c r="BV150" s="151"/>
      <c r="BW150" s="151"/>
      <c r="BX150" s="151"/>
      <c r="BY150" s="151"/>
      <c r="BZ150" s="151"/>
      <c r="CA150" s="151"/>
      <c r="CB150" s="151"/>
      <c r="CC150" s="151"/>
      <c r="CD150" s="151"/>
      <c r="CE150" s="151"/>
      <c r="CF150" s="151"/>
      <c r="CG150" s="151"/>
      <c r="CH150" s="151"/>
      <c r="CI150" s="151"/>
      <c r="CJ150" s="151"/>
      <c r="CK150" s="151"/>
      <c r="CL150" s="151"/>
      <c r="CM150" s="151"/>
      <c r="CN150" s="151"/>
      <c r="CO150" s="151"/>
      <c r="CP150" s="151"/>
      <c r="CQ150" s="151"/>
      <c r="CR150" s="151"/>
      <c r="CS150" s="151"/>
      <c r="CT150" s="151"/>
      <c r="CU150" s="151"/>
      <c r="CV150" s="151"/>
      <c r="CW150" s="151"/>
      <c r="CX150" s="151"/>
      <c r="CY150" s="151"/>
      <c r="CZ150" s="151"/>
      <c r="DA150" s="151"/>
      <c r="DB150" s="151"/>
      <c r="DC150" s="151"/>
      <c r="DD150" s="151"/>
      <c r="DE150" s="151"/>
      <c r="DF150" s="151"/>
      <c r="DG150" s="151"/>
      <c r="DH150" s="151"/>
      <c r="DI150" s="151"/>
      <c r="DJ150" s="151"/>
      <c r="DK150" s="151"/>
      <c r="DL150" s="151"/>
      <c r="DM150" s="151"/>
      <c r="DN150" s="151"/>
      <c r="DO150" s="151"/>
      <c r="DP150" s="151"/>
      <c r="DQ150" s="151"/>
      <c r="DR150" s="151"/>
      <c r="DS150" s="151"/>
      <c r="DT150" s="151"/>
      <c r="DU150" s="151"/>
      <c r="DV150" s="151"/>
      <c r="DW150" s="151"/>
      <c r="DX150" s="151"/>
      <c r="DY150" s="151"/>
      <c r="DZ150" s="151"/>
      <c r="EA150" s="151"/>
      <c r="EB150" s="151"/>
      <c r="EC150" s="151"/>
      <c r="ED150" s="151"/>
      <c r="EE150" s="151"/>
      <c r="EF150" s="151"/>
      <c r="EG150" s="151"/>
      <c r="EH150" s="151"/>
      <c r="EI150" s="151"/>
      <c r="EJ150" s="151"/>
      <c r="EK150" s="151"/>
      <c r="EL150" s="151"/>
      <c r="EM150" s="151"/>
      <c r="EN150" s="151"/>
      <c r="EO150" s="151"/>
      <c r="EP150" s="151"/>
      <c r="EQ150" s="151"/>
      <c r="ER150" s="151"/>
      <c r="ES150" s="151"/>
      <c r="ET150" s="151"/>
      <c r="EU150" s="151"/>
      <c r="EV150" s="151"/>
      <c r="EW150" s="151"/>
      <c r="EX150" s="151"/>
      <c r="EY150" s="151"/>
      <c r="EZ150" s="151"/>
      <c r="FA150" s="151"/>
      <c r="FB150" s="151"/>
      <c r="FC150" s="151"/>
      <c r="FD150" s="151"/>
      <c r="FE150" s="151"/>
      <c r="FF150" s="151"/>
      <c r="FG150" s="151"/>
      <c r="FH150" s="151"/>
      <c r="FI150" s="151"/>
      <c r="FJ150" s="151"/>
      <c r="FK150" s="151"/>
      <c r="FL150" s="151"/>
      <c r="FM150" s="151"/>
      <c r="FN150" s="151"/>
      <c r="FO150" s="151"/>
      <c r="FP150" s="151"/>
      <c r="FQ150" s="151"/>
      <c r="FR150" s="151"/>
      <c r="FS150" s="151"/>
      <c r="FT150" s="151"/>
      <c r="FU150" s="151"/>
      <c r="FV150" s="151"/>
      <c r="FW150" s="151"/>
      <c r="FX150" s="151"/>
      <c r="FY150" s="151"/>
      <c r="FZ150" s="151"/>
      <c r="GA150" s="151"/>
      <c r="GB150" s="151"/>
      <c r="GC150" s="151"/>
      <c r="GD150" s="151"/>
      <c r="GE150" s="151"/>
      <c r="GF150" s="151"/>
      <c r="GG150" s="151"/>
      <c r="GH150" s="151"/>
      <c r="GI150" s="151"/>
      <c r="GJ150" s="151"/>
      <c r="GK150" s="151"/>
      <c r="GL150" s="151"/>
      <c r="GM150" s="151"/>
      <c r="GN150" s="151"/>
      <c r="GO150" s="151"/>
      <c r="GP150" s="151"/>
      <c r="GQ150" s="151"/>
      <c r="GR150" s="151"/>
      <c r="GS150" s="151"/>
      <c r="GT150" s="151"/>
      <c r="GU150" s="151"/>
      <c r="GV150" s="151"/>
      <c r="GW150" s="151"/>
      <c r="GX150" s="151"/>
    </row>
    <row r="151" spans="1:206" ht="14" hidden="1">
      <c r="A151" s="151"/>
      <c r="B151" s="151"/>
      <c r="C151" s="151"/>
      <c r="D151" s="151"/>
      <c r="E151" s="151"/>
      <c r="F151" s="191" t="s">
        <v>159</v>
      </c>
      <c r="G151" s="191" t="s">
        <v>164</v>
      </c>
      <c r="H151" s="151"/>
      <c r="I151" s="151"/>
      <c r="J151" s="151"/>
      <c r="K151" s="151"/>
      <c r="L151" s="151"/>
      <c r="M151" s="151"/>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c r="BI151" s="151"/>
      <c r="BJ151" s="151"/>
      <c r="BK151" s="151"/>
      <c r="BL151" s="151"/>
      <c r="BM151" s="151"/>
      <c r="BN151" s="151"/>
      <c r="BO151" s="151"/>
      <c r="BP151" s="151"/>
      <c r="BQ151" s="151"/>
      <c r="BR151" s="151"/>
      <c r="BS151" s="151"/>
      <c r="BT151" s="151"/>
      <c r="BU151" s="151"/>
      <c r="BV151" s="151"/>
      <c r="BW151" s="151"/>
      <c r="BX151" s="151"/>
      <c r="BY151" s="151"/>
      <c r="BZ151" s="151"/>
      <c r="CA151" s="151"/>
      <c r="CB151" s="151"/>
      <c r="CC151" s="151"/>
      <c r="CD151" s="151"/>
      <c r="CE151" s="151"/>
      <c r="CF151" s="151"/>
      <c r="CG151" s="151"/>
      <c r="CH151" s="151"/>
      <c r="CI151" s="151"/>
      <c r="CJ151" s="151"/>
      <c r="CK151" s="151"/>
      <c r="CL151" s="151"/>
      <c r="CM151" s="151"/>
      <c r="CN151" s="151"/>
      <c r="CO151" s="151"/>
      <c r="CP151" s="151"/>
      <c r="CQ151" s="151"/>
      <c r="CR151" s="151"/>
      <c r="CS151" s="151"/>
      <c r="CT151" s="151"/>
      <c r="CU151" s="151"/>
      <c r="CV151" s="151"/>
      <c r="CW151" s="151"/>
      <c r="CX151" s="151"/>
      <c r="CY151" s="151"/>
      <c r="CZ151" s="151"/>
      <c r="DA151" s="151"/>
      <c r="DB151" s="151"/>
      <c r="DC151" s="151"/>
      <c r="DD151" s="151"/>
      <c r="DE151" s="151"/>
      <c r="DF151" s="151"/>
      <c r="DG151" s="151"/>
      <c r="DH151" s="151"/>
      <c r="DI151" s="151"/>
      <c r="DJ151" s="151"/>
      <c r="DK151" s="151"/>
      <c r="DL151" s="151"/>
      <c r="DM151" s="151"/>
      <c r="DN151" s="151"/>
      <c r="DO151" s="151"/>
      <c r="DP151" s="151"/>
      <c r="DQ151" s="151"/>
      <c r="DR151" s="151"/>
      <c r="DS151" s="151"/>
      <c r="DT151" s="151"/>
      <c r="DU151" s="151"/>
      <c r="DV151" s="151"/>
      <c r="DW151" s="151"/>
      <c r="DX151" s="151"/>
      <c r="DY151" s="151"/>
      <c r="DZ151" s="151"/>
      <c r="EA151" s="151"/>
      <c r="EB151" s="151"/>
      <c r="EC151" s="151"/>
      <c r="ED151" s="151"/>
      <c r="EE151" s="151"/>
      <c r="EF151" s="151"/>
      <c r="EG151" s="151"/>
      <c r="EH151" s="151"/>
      <c r="EI151" s="151"/>
      <c r="EJ151" s="151"/>
      <c r="EK151" s="151"/>
      <c r="EL151" s="151"/>
      <c r="EM151" s="151"/>
      <c r="EN151" s="151"/>
      <c r="EO151" s="151"/>
      <c r="EP151" s="151"/>
      <c r="EQ151" s="151"/>
      <c r="ER151" s="151"/>
      <c r="ES151" s="151"/>
      <c r="ET151" s="151"/>
      <c r="EU151" s="151"/>
      <c r="EV151" s="151"/>
      <c r="EW151" s="151"/>
      <c r="EX151" s="151"/>
      <c r="EY151" s="151"/>
      <c r="EZ151" s="151"/>
      <c r="FA151" s="151"/>
      <c r="FB151" s="151"/>
      <c r="FC151" s="151"/>
      <c r="FD151" s="151"/>
      <c r="FE151" s="151"/>
      <c r="FF151" s="151"/>
      <c r="FG151" s="151"/>
      <c r="FH151" s="151"/>
      <c r="FI151" s="151"/>
      <c r="FJ151" s="151"/>
      <c r="FK151" s="151"/>
      <c r="FL151" s="151"/>
      <c r="FM151" s="151"/>
      <c r="FN151" s="151"/>
      <c r="FO151" s="151"/>
      <c r="FP151" s="151"/>
      <c r="FQ151" s="151"/>
      <c r="FR151" s="151"/>
      <c r="FS151" s="151"/>
      <c r="FT151" s="151"/>
      <c r="FU151" s="151"/>
      <c r="FV151" s="151"/>
      <c r="FW151" s="151"/>
      <c r="FX151" s="151"/>
      <c r="FY151" s="151"/>
      <c r="FZ151" s="151"/>
      <c r="GA151" s="151"/>
      <c r="GB151" s="151"/>
      <c r="GC151" s="151"/>
      <c r="GD151" s="151"/>
      <c r="GE151" s="151"/>
      <c r="GF151" s="151"/>
      <c r="GG151" s="151"/>
      <c r="GH151" s="151"/>
      <c r="GI151" s="151"/>
      <c r="GJ151" s="151"/>
      <c r="GK151" s="151"/>
      <c r="GL151" s="151"/>
      <c r="GM151" s="151"/>
      <c r="GN151" s="151"/>
      <c r="GO151" s="151"/>
      <c r="GP151" s="151"/>
      <c r="GQ151" s="151"/>
      <c r="GR151" s="151"/>
      <c r="GS151" s="151"/>
      <c r="GT151" s="151"/>
      <c r="GU151" s="151"/>
      <c r="GV151" s="151"/>
      <c r="GW151" s="151"/>
      <c r="GX151" s="151"/>
    </row>
    <row r="152" spans="1:206" hidden="1">
      <c r="A152" s="151"/>
      <c r="B152" s="151"/>
      <c r="C152" s="151"/>
      <c r="D152" s="151"/>
      <c r="E152" s="151"/>
      <c r="F152" s="196">
        <v>15</v>
      </c>
      <c r="G152" s="196">
        <v>18</v>
      </c>
      <c r="H152" s="151"/>
      <c r="I152" s="151"/>
      <c r="J152" s="151"/>
      <c r="K152" s="151"/>
      <c r="L152" s="151"/>
      <c r="M152" s="151"/>
      <c r="N152" s="151"/>
      <c r="O152" s="151"/>
      <c r="P152" s="151"/>
      <c r="Q152" s="151"/>
      <c r="R152" s="151"/>
      <c r="S152" s="151"/>
      <c r="T152" s="151"/>
      <c r="U152" s="151"/>
      <c r="V152" s="151"/>
      <c r="W152" s="151"/>
      <c r="X152" s="151"/>
      <c r="Y152" s="151"/>
      <c r="Z152" s="151"/>
      <c r="AA152" s="151"/>
      <c r="AB152" s="151"/>
      <c r="AC152" s="151"/>
      <c r="AD152" s="151"/>
      <c r="AE152" s="151"/>
      <c r="AF152" s="151"/>
      <c r="AG152" s="151"/>
      <c r="AH152" s="151"/>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c r="BI152" s="151"/>
      <c r="BJ152" s="151"/>
      <c r="BK152" s="151"/>
      <c r="BL152" s="151"/>
      <c r="BM152" s="151"/>
      <c r="BN152" s="151"/>
      <c r="BO152" s="151"/>
      <c r="BP152" s="151"/>
      <c r="BQ152" s="151"/>
      <c r="BR152" s="151"/>
      <c r="BS152" s="151"/>
      <c r="BT152" s="151"/>
      <c r="BU152" s="151"/>
      <c r="BV152" s="151"/>
      <c r="BW152" s="151"/>
      <c r="BX152" s="151"/>
      <c r="BY152" s="151"/>
      <c r="BZ152" s="151"/>
      <c r="CA152" s="151"/>
      <c r="CB152" s="151"/>
      <c r="CC152" s="151"/>
      <c r="CD152" s="151"/>
      <c r="CE152" s="151"/>
      <c r="CF152" s="151"/>
      <c r="CG152" s="151"/>
      <c r="CH152" s="151"/>
      <c r="CI152" s="151"/>
      <c r="CJ152" s="151"/>
      <c r="CK152" s="151"/>
      <c r="CL152" s="151"/>
      <c r="CM152" s="151"/>
      <c r="CN152" s="151"/>
      <c r="CO152" s="151"/>
      <c r="CP152" s="151"/>
      <c r="CQ152" s="151"/>
      <c r="CR152" s="151"/>
      <c r="CS152" s="151"/>
      <c r="CT152" s="151"/>
      <c r="CU152" s="151"/>
      <c r="CV152" s="151"/>
      <c r="CW152" s="151"/>
      <c r="CX152" s="151"/>
      <c r="CY152" s="151"/>
      <c r="CZ152" s="151"/>
      <c r="DA152" s="151"/>
      <c r="DB152" s="151"/>
      <c r="DC152" s="151"/>
      <c r="DD152" s="151"/>
      <c r="DE152" s="151"/>
      <c r="DF152" s="151"/>
      <c r="DG152" s="151"/>
      <c r="DH152" s="151"/>
      <c r="DI152" s="151"/>
      <c r="DJ152" s="151"/>
      <c r="DK152" s="151"/>
      <c r="DL152" s="151"/>
      <c r="DM152" s="151"/>
      <c r="DN152" s="151"/>
      <c r="DO152" s="151"/>
      <c r="DP152" s="151"/>
      <c r="DQ152" s="151"/>
      <c r="DR152" s="151"/>
      <c r="DS152" s="151"/>
      <c r="DT152" s="151"/>
      <c r="DU152" s="151"/>
      <c r="DV152" s="151"/>
      <c r="DW152" s="151"/>
      <c r="DX152" s="151"/>
      <c r="DY152" s="151"/>
      <c r="DZ152" s="151"/>
      <c r="EA152" s="151"/>
      <c r="EB152" s="151"/>
      <c r="EC152" s="151"/>
      <c r="ED152" s="151"/>
      <c r="EE152" s="151"/>
      <c r="EF152" s="151"/>
      <c r="EG152" s="151"/>
      <c r="EH152" s="151"/>
      <c r="EI152" s="151"/>
      <c r="EJ152" s="151"/>
      <c r="EK152" s="151"/>
      <c r="EL152" s="151"/>
      <c r="EM152" s="151"/>
      <c r="EN152" s="151"/>
      <c r="EO152" s="151"/>
      <c r="EP152" s="151"/>
      <c r="EQ152" s="151"/>
      <c r="ER152" s="151"/>
      <c r="ES152" s="151"/>
      <c r="ET152" s="151"/>
      <c r="EU152" s="151"/>
      <c r="EV152" s="151"/>
      <c r="EW152" s="151"/>
      <c r="EX152" s="151"/>
      <c r="EY152" s="151"/>
      <c r="EZ152" s="151"/>
      <c r="FA152" s="151"/>
      <c r="FB152" s="151"/>
      <c r="FC152" s="151"/>
      <c r="FD152" s="151"/>
      <c r="FE152" s="151"/>
      <c r="FF152" s="151"/>
      <c r="FG152" s="151"/>
      <c r="FH152" s="151"/>
      <c r="FI152" s="151"/>
      <c r="FJ152" s="151"/>
      <c r="FK152" s="151"/>
      <c r="FL152" s="151"/>
      <c r="FM152" s="151"/>
      <c r="FN152" s="151"/>
      <c r="FO152" s="151"/>
      <c r="FP152" s="151"/>
      <c r="FQ152" s="151"/>
      <c r="FR152" s="151"/>
      <c r="FS152" s="151"/>
      <c r="FT152" s="151"/>
      <c r="FU152" s="151"/>
      <c r="FV152" s="151"/>
      <c r="FW152" s="151"/>
      <c r="FX152" s="151"/>
      <c r="FY152" s="151"/>
      <c r="FZ152" s="151"/>
      <c r="GA152" s="151"/>
      <c r="GB152" s="151"/>
      <c r="GC152" s="151"/>
      <c r="GD152" s="151"/>
      <c r="GE152" s="151"/>
      <c r="GF152" s="151"/>
      <c r="GG152" s="151"/>
      <c r="GH152" s="151"/>
      <c r="GI152" s="151"/>
      <c r="GJ152" s="151"/>
      <c r="GK152" s="151"/>
      <c r="GL152" s="151"/>
      <c r="GM152" s="151"/>
      <c r="GN152" s="151"/>
      <c r="GO152" s="151"/>
      <c r="GP152" s="151"/>
      <c r="GQ152" s="151"/>
      <c r="GR152" s="151"/>
      <c r="GS152" s="151"/>
      <c r="GT152" s="151"/>
      <c r="GU152" s="151"/>
      <c r="GV152" s="151"/>
      <c r="GW152" s="151"/>
      <c r="GX152" s="151"/>
    </row>
    <row r="153" spans="1:206" hidden="1">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c r="AA153" s="151"/>
      <c r="AB153" s="151"/>
      <c r="AC153" s="151"/>
      <c r="AD153" s="151"/>
      <c r="AE153" s="151"/>
      <c r="AF153" s="151"/>
      <c r="AG153" s="151"/>
      <c r="AH153" s="151"/>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c r="BI153" s="151"/>
      <c r="BJ153" s="151"/>
      <c r="BK153" s="151"/>
      <c r="BL153" s="151"/>
      <c r="BM153" s="151"/>
      <c r="BN153" s="151"/>
      <c r="BO153" s="151"/>
      <c r="BP153" s="151"/>
      <c r="BQ153" s="151"/>
      <c r="BR153" s="151"/>
      <c r="BS153" s="151"/>
      <c r="BT153" s="151"/>
      <c r="BU153" s="151"/>
      <c r="BV153" s="151"/>
      <c r="BW153" s="151"/>
      <c r="BX153" s="151"/>
      <c r="BY153" s="151"/>
      <c r="BZ153" s="151"/>
      <c r="CA153" s="151"/>
      <c r="CB153" s="151"/>
      <c r="CC153" s="151"/>
      <c r="CD153" s="151"/>
      <c r="CE153" s="151"/>
      <c r="CF153" s="151"/>
      <c r="CG153" s="151"/>
      <c r="CH153" s="151"/>
      <c r="CI153" s="151"/>
      <c r="CJ153" s="151"/>
      <c r="CK153" s="151"/>
      <c r="CL153" s="151"/>
      <c r="CM153" s="151"/>
      <c r="CN153" s="151"/>
      <c r="CO153" s="151"/>
      <c r="CP153" s="151"/>
      <c r="CQ153" s="151"/>
      <c r="CR153" s="151"/>
      <c r="CS153" s="151"/>
      <c r="CT153" s="151"/>
      <c r="CU153" s="151"/>
      <c r="CV153" s="151"/>
      <c r="CW153" s="151"/>
      <c r="CX153" s="151"/>
      <c r="CY153" s="151"/>
      <c r="CZ153" s="151"/>
      <c r="DA153" s="151"/>
      <c r="DB153" s="151"/>
      <c r="DC153" s="151"/>
      <c r="DD153" s="151"/>
      <c r="DE153" s="151"/>
      <c r="DF153" s="151"/>
      <c r="DG153" s="151"/>
      <c r="DH153" s="151"/>
      <c r="DI153" s="151"/>
      <c r="DJ153" s="151"/>
      <c r="DK153" s="151"/>
      <c r="DL153" s="151"/>
      <c r="DM153" s="151"/>
      <c r="DN153" s="151"/>
      <c r="DO153" s="151"/>
      <c r="DP153" s="151"/>
      <c r="DQ153" s="151"/>
      <c r="DR153" s="151"/>
      <c r="DS153" s="151"/>
      <c r="DT153" s="151"/>
      <c r="DU153" s="151"/>
      <c r="DV153" s="151"/>
      <c r="DW153" s="151"/>
      <c r="DX153" s="151"/>
      <c r="DY153" s="151"/>
      <c r="DZ153" s="151"/>
      <c r="EA153" s="151"/>
      <c r="EB153" s="151"/>
      <c r="EC153" s="151"/>
      <c r="ED153" s="151"/>
      <c r="EE153" s="151"/>
      <c r="EF153" s="151"/>
      <c r="EG153" s="151"/>
      <c r="EH153" s="151"/>
      <c r="EI153" s="151"/>
      <c r="EJ153" s="151"/>
      <c r="EK153" s="151"/>
      <c r="EL153" s="151"/>
      <c r="EM153" s="151"/>
      <c r="EN153" s="151"/>
      <c r="EO153" s="151"/>
      <c r="EP153" s="151"/>
      <c r="EQ153" s="151"/>
      <c r="ER153" s="151"/>
      <c r="ES153" s="151"/>
      <c r="ET153" s="151"/>
      <c r="EU153" s="151"/>
      <c r="EV153" s="151"/>
      <c r="EW153" s="151"/>
      <c r="EX153" s="151"/>
      <c r="EY153" s="151"/>
      <c r="EZ153" s="151"/>
      <c r="FA153" s="151"/>
      <c r="FB153" s="151"/>
      <c r="FC153" s="151"/>
      <c r="FD153" s="151"/>
      <c r="FE153" s="151"/>
      <c r="FF153" s="151"/>
      <c r="FG153" s="151"/>
      <c r="FH153" s="151"/>
      <c r="FI153" s="151"/>
      <c r="FJ153" s="151"/>
      <c r="FK153" s="151"/>
      <c r="FL153" s="151"/>
      <c r="FM153" s="151"/>
      <c r="FN153" s="151"/>
      <c r="FO153" s="151"/>
      <c r="FP153" s="151"/>
      <c r="FQ153" s="151"/>
      <c r="FR153" s="151"/>
      <c r="FS153" s="151"/>
      <c r="FT153" s="151"/>
      <c r="FU153" s="151"/>
      <c r="FV153" s="151"/>
      <c r="FW153" s="151"/>
      <c r="FX153" s="151"/>
      <c r="FY153" s="151"/>
      <c r="FZ153" s="151"/>
      <c r="GA153" s="151"/>
      <c r="GB153" s="151"/>
      <c r="GC153" s="151"/>
      <c r="GD153" s="151"/>
      <c r="GE153" s="151"/>
      <c r="GF153" s="151"/>
      <c r="GG153" s="151"/>
      <c r="GH153" s="151"/>
      <c r="GI153" s="151"/>
      <c r="GJ153" s="151"/>
      <c r="GK153" s="151"/>
      <c r="GL153" s="151"/>
      <c r="GM153" s="151"/>
      <c r="GN153" s="151"/>
      <c r="GO153" s="151"/>
      <c r="GP153" s="151"/>
      <c r="GQ153" s="151"/>
      <c r="GR153" s="151"/>
      <c r="GS153" s="151"/>
      <c r="GT153" s="151"/>
      <c r="GU153" s="151"/>
      <c r="GV153" s="151"/>
      <c r="GW153" s="151"/>
      <c r="GX153" s="151"/>
    </row>
    <row r="154" spans="1:206" ht="14" hidden="1">
      <c r="A154" s="151"/>
      <c r="B154" s="151"/>
      <c r="C154" s="151"/>
      <c r="D154" s="151"/>
      <c r="E154" s="151"/>
      <c r="F154" s="194" t="s">
        <v>4</v>
      </c>
      <c r="G154" s="194" t="s">
        <v>165</v>
      </c>
      <c r="H154" s="151"/>
      <c r="I154" s="151"/>
      <c r="J154" s="151"/>
      <c r="K154" s="151"/>
      <c r="L154" s="151"/>
      <c r="M154" s="151"/>
      <c r="N154" s="151"/>
      <c r="O154" s="151"/>
      <c r="P154" s="151"/>
      <c r="Q154" s="151"/>
      <c r="R154" s="151"/>
      <c r="S154" s="151"/>
      <c r="T154" s="151"/>
      <c r="U154" s="151"/>
      <c r="V154" s="151"/>
      <c r="W154" s="151"/>
      <c r="X154" s="151"/>
      <c r="Y154" s="151"/>
      <c r="Z154" s="151"/>
      <c r="AA154" s="151"/>
      <c r="AB154" s="151"/>
      <c r="AC154" s="151"/>
      <c r="AD154" s="151"/>
      <c r="AE154" s="151"/>
      <c r="AF154" s="151"/>
      <c r="AG154" s="151"/>
      <c r="AH154" s="151"/>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c r="BI154" s="151"/>
      <c r="BJ154" s="151"/>
      <c r="BK154" s="151"/>
      <c r="BL154" s="151"/>
      <c r="BM154" s="151"/>
      <c r="BN154" s="151"/>
      <c r="BO154" s="151"/>
      <c r="BP154" s="151"/>
      <c r="BQ154" s="151"/>
      <c r="BR154" s="151"/>
      <c r="BS154" s="151"/>
      <c r="BT154" s="151"/>
      <c r="BU154" s="151"/>
      <c r="BV154" s="151"/>
      <c r="BW154" s="151"/>
      <c r="BX154" s="151"/>
      <c r="BY154" s="151"/>
      <c r="BZ154" s="151"/>
      <c r="CA154" s="151"/>
      <c r="CB154" s="151"/>
      <c r="CC154" s="151"/>
      <c r="CD154" s="151"/>
      <c r="CE154" s="151"/>
      <c r="CF154" s="151"/>
      <c r="CG154" s="151"/>
      <c r="CH154" s="151"/>
      <c r="CI154" s="151"/>
      <c r="CJ154" s="151"/>
      <c r="CK154" s="151"/>
      <c r="CL154" s="151"/>
      <c r="CM154" s="151"/>
      <c r="CN154" s="151"/>
      <c r="CO154" s="151"/>
      <c r="CP154" s="151"/>
      <c r="CQ154" s="151"/>
      <c r="CR154" s="151"/>
      <c r="CS154" s="151"/>
      <c r="CT154" s="151"/>
      <c r="CU154" s="151"/>
      <c r="CV154" s="151"/>
      <c r="CW154" s="151"/>
      <c r="CX154" s="151"/>
      <c r="CY154" s="151"/>
      <c r="CZ154" s="151"/>
      <c r="DA154" s="151"/>
      <c r="DB154" s="151"/>
      <c r="DC154" s="151"/>
      <c r="DD154" s="151"/>
      <c r="DE154" s="151"/>
      <c r="DF154" s="151"/>
      <c r="DG154" s="151"/>
      <c r="DH154" s="151"/>
      <c r="DI154" s="151"/>
      <c r="DJ154" s="151"/>
      <c r="DK154" s="151"/>
      <c r="DL154" s="151"/>
      <c r="DM154" s="151"/>
      <c r="DN154" s="151"/>
      <c r="DO154" s="151"/>
      <c r="DP154" s="151"/>
      <c r="DQ154" s="151"/>
      <c r="DR154" s="151"/>
      <c r="DS154" s="151"/>
      <c r="DT154" s="151"/>
      <c r="DU154" s="151"/>
      <c r="DV154" s="151"/>
      <c r="DW154" s="151"/>
      <c r="DX154" s="151"/>
      <c r="DY154" s="151"/>
      <c r="DZ154" s="151"/>
      <c r="EA154" s="151"/>
      <c r="EB154" s="151"/>
      <c r="EC154" s="151"/>
      <c r="ED154" s="151"/>
      <c r="EE154" s="151"/>
      <c r="EF154" s="151"/>
      <c r="EG154" s="151"/>
      <c r="EH154" s="151"/>
      <c r="EI154" s="151"/>
      <c r="EJ154" s="151"/>
      <c r="EK154" s="151"/>
      <c r="EL154" s="151"/>
      <c r="EM154" s="151"/>
      <c r="EN154" s="151"/>
      <c r="EO154" s="151"/>
      <c r="EP154" s="151"/>
      <c r="EQ154" s="151"/>
      <c r="ER154" s="151"/>
      <c r="ES154" s="151"/>
      <c r="ET154" s="151"/>
      <c r="EU154" s="151"/>
      <c r="EV154" s="151"/>
      <c r="EW154" s="151"/>
      <c r="EX154" s="151"/>
      <c r="EY154" s="151"/>
      <c r="EZ154" s="151"/>
      <c r="FA154" s="151"/>
      <c r="FB154" s="151"/>
      <c r="FC154" s="151"/>
      <c r="FD154" s="151"/>
      <c r="FE154" s="151"/>
      <c r="FF154" s="151"/>
      <c r="FG154" s="151"/>
      <c r="FH154" s="151"/>
      <c r="FI154" s="151"/>
      <c r="FJ154" s="151"/>
      <c r="FK154" s="151"/>
      <c r="FL154" s="151"/>
      <c r="FM154" s="151"/>
      <c r="FN154" s="151"/>
      <c r="FO154" s="151"/>
      <c r="FP154" s="151"/>
      <c r="FQ154" s="151"/>
      <c r="FR154" s="151"/>
      <c r="FS154" s="151"/>
      <c r="FT154" s="151"/>
      <c r="FU154" s="151"/>
      <c r="FV154" s="151"/>
      <c r="FW154" s="151"/>
      <c r="FX154" s="151"/>
      <c r="FY154" s="151"/>
      <c r="FZ154" s="151"/>
      <c r="GA154" s="151"/>
      <c r="GB154" s="151"/>
      <c r="GC154" s="151"/>
      <c r="GD154" s="151"/>
      <c r="GE154" s="151"/>
      <c r="GF154" s="151"/>
      <c r="GG154" s="151"/>
      <c r="GH154" s="151"/>
      <c r="GI154" s="151"/>
      <c r="GJ154" s="151"/>
      <c r="GK154" s="151"/>
      <c r="GL154" s="151"/>
      <c r="GM154" s="151"/>
      <c r="GN154" s="151"/>
      <c r="GO154" s="151"/>
      <c r="GP154" s="151"/>
      <c r="GQ154" s="151"/>
      <c r="GR154" s="151"/>
      <c r="GS154" s="151"/>
      <c r="GT154" s="151"/>
      <c r="GU154" s="151"/>
      <c r="GV154" s="151"/>
      <c r="GW154" s="151"/>
      <c r="GX154" s="151"/>
    </row>
    <row r="155" spans="1:206" ht="14" hidden="1">
      <c r="A155" s="151"/>
      <c r="B155" s="151"/>
      <c r="C155" s="151"/>
      <c r="D155" s="151"/>
      <c r="E155" s="151"/>
      <c r="F155" s="191">
        <v>1</v>
      </c>
      <c r="G155" s="197">
        <f t="shared" ref="G155:G169" ca="1" si="903">INDIRECT(H155,TRUE)</f>
        <v>0</v>
      </c>
      <c r="H155" s="191" t="str">
        <f t="shared" ref="H155:H169" si="904">ADDRESS(87,I155,1,1)</f>
        <v>$O$87</v>
      </c>
      <c r="I155" s="191">
        <f>F152</f>
        <v>15</v>
      </c>
      <c r="J155" s="151"/>
      <c r="K155" s="151"/>
      <c r="L155" s="151"/>
      <c r="M155" s="151"/>
      <c r="N155" s="151"/>
      <c r="O155" s="151"/>
      <c r="P155" s="151"/>
      <c r="Q155" s="151"/>
      <c r="R155" s="151"/>
      <c r="S155" s="151"/>
      <c r="T155" s="151"/>
      <c r="U155" s="151"/>
      <c r="V155" s="151"/>
      <c r="W155" s="151"/>
      <c r="X155" s="151"/>
      <c r="Y155" s="151"/>
      <c r="Z155" s="151"/>
      <c r="AA155" s="151"/>
      <c r="AB155" s="151"/>
      <c r="AC155" s="151"/>
      <c r="AD155" s="151"/>
      <c r="AE155" s="151"/>
      <c r="AF155" s="151"/>
      <c r="AG155" s="151"/>
      <c r="AH155" s="151"/>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c r="BG155" s="151"/>
      <c r="BH155" s="151"/>
      <c r="BI155" s="151"/>
      <c r="BJ155" s="151"/>
      <c r="BK155" s="151"/>
      <c r="BL155" s="151"/>
      <c r="BM155" s="151"/>
      <c r="BN155" s="151"/>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1"/>
      <c r="DM155" s="151"/>
      <c r="DN155" s="151"/>
      <c r="DO155" s="151"/>
      <c r="DP155" s="151"/>
      <c r="DQ155" s="151"/>
      <c r="DR155" s="151"/>
      <c r="DS155" s="151"/>
      <c r="DT155" s="151"/>
      <c r="DU155" s="151"/>
      <c r="DV155" s="151"/>
      <c r="DW155" s="151"/>
      <c r="DX155" s="151"/>
      <c r="DY155" s="151"/>
      <c r="DZ155" s="151"/>
      <c r="EA155" s="151"/>
      <c r="EB155" s="151"/>
      <c r="EC155" s="151"/>
      <c r="ED155" s="151"/>
      <c r="EE155" s="151"/>
      <c r="EF155" s="151"/>
      <c r="EG155" s="151"/>
      <c r="EH155" s="151"/>
      <c r="EI155" s="151"/>
      <c r="EJ155" s="151"/>
      <c r="EK155" s="151"/>
      <c r="EL155" s="151"/>
      <c r="EM155" s="151"/>
      <c r="EN155" s="151"/>
      <c r="EO155" s="151"/>
      <c r="EP155" s="151"/>
      <c r="EQ155" s="151"/>
      <c r="ER155" s="151"/>
      <c r="ES155" s="151"/>
      <c r="ET155" s="151"/>
      <c r="EU155" s="151"/>
      <c r="EV155" s="151"/>
      <c r="EW155" s="151"/>
      <c r="EX155" s="151"/>
      <c r="EY155" s="151"/>
      <c r="EZ155" s="151"/>
      <c r="FA155" s="151"/>
      <c r="FB155" s="151"/>
      <c r="FC155" s="151"/>
      <c r="FD155" s="151"/>
      <c r="FE155" s="151"/>
      <c r="FF155" s="151"/>
      <c r="FG155" s="151"/>
      <c r="FH155" s="151"/>
      <c r="FI155" s="151"/>
      <c r="FJ155" s="151"/>
      <c r="FK155" s="151"/>
      <c r="FL155" s="151"/>
      <c r="FM155" s="151"/>
      <c r="FN155" s="151"/>
      <c r="FO155" s="151"/>
      <c r="FP155" s="151"/>
      <c r="FQ155" s="151"/>
      <c r="FR155" s="151"/>
      <c r="FS155" s="151"/>
      <c r="FT155" s="151"/>
      <c r="FU155" s="151"/>
      <c r="FV155" s="151"/>
      <c r="FW155" s="151"/>
      <c r="FX155" s="151"/>
      <c r="FY155" s="151"/>
      <c r="FZ155" s="151"/>
      <c r="GA155" s="151"/>
      <c r="GB155" s="151"/>
      <c r="GC155" s="151"/>
      <c r="GD155" s="151"/>
      <c r="GE155" s="151"/>
      <c r="GF155" s="151"/>
      <c r="GG155" s="151"/>
      <c r="GH155" s="151"/>
      <c r="GI155" s="151"/>
      <c r="GJ155" s="151"/>
      <c r="GK155" s="151"/>
      <c r="GL155" s="151"/>
      <c r="GM155" s="151"/>
      <c r="GN155" s="151"/>
      <c r="GO155" s="151"/>
      <c r="GP155" s="151"/>
      <c r="GQ155" s="151"/>
      <c r="GR155" s="151"/>
      <c r="GS155" s="151"/>
      <c r="GT155" s="151"/>
      <c r="GU155" s="151"/>
      <c r="GV155" s="151"/>
      <c r="GW155" s="151"/>
      <c r="GX155" s="151"/>
    </row>
    <row r="156" spans="1:206" ht="14" hidden="1">
      <c r="A156" s="151"/>
      <c r="B156" s="151"/>
      <c r="C156" s="151"/>
      <c r="D156" s="151"/>
      <c r="E156" s="151"/>
      <c r="F156" s="191">
        <v>2</v>
      </c>
      <c r="G156" s="197">
        <f t="shared" ca="1" si="903"/>
        <v>0</v>
      </c>
      <c r="H156" s="191" t="str">
        <f t="shared" si="904"/>
        <v>$AG$87</v>
      </c>
      <c r="I156" s="191">
        <f t="shared" ref="I156:I169" si="905">$I155+$G$152</f>
        <v>33</v>
      </c>
      <c r="J156" s="151"/>
      <c r="K156" s="151"/>
      <c r="L156" s="151"/>
      <c r="M156" s="151"/>
      <c r="N156" s="151"/>
      <c r="O156" s="151"/>
      <c r="P156" s="151"/>
      <c r="Q156" s="151"/>
      <c r="R156" s="151"/>
      <c r="S156" s="151"/>
      <c r="T156" s="151"/>
      <c r="U156" s="151"/>
      <c r="V156" s="151"/>
      <c r="W156" s="151"/>
      <c r="X156" s="151"/>
      <c r="Y156" s="151"/>
      <c r="Z156" s="151"/>
      <c r="AA156" s="151"/>
      <c r="AB156" s="151"/>
      <c r="AC156" s="151"/>
      <c r="AD156" s="151"/>
      <c r="AE156" s="151"/>
      <c r="AF156" s="151"/>
      <c r="AG156" s="151"/>
      <c r="AH156" s="151"/>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c r="BI156" s="151"/>
      <c r="BJ156" s="151"/>
      <c r="BK156" s="151"/>
      <c r="BL156" s="151"/>
      <c r="BM156" s="151"/>
      <c r="BN156" s="151"/>
      <c r="BO156" s="151"/>
      <c r="BP156" s="151"/>
      <c r="BQ156" s="151"/>
      <c r="BR156" s="151"/>
      <c r="BS156" s="151"/>
      <c r="BT156" s="151"/>
      <c r="BU156" s="151"/>
      <c r="BV156" s="151"/>
      <c r="BW156" s="151"/>
      <c r="BX156" s="151"/>
      <c r="BY156" s="151"/>
      <c r="BZ156" s="151"/>
      <c r="CA156" s="151"/>
      <c r="CB156" s="151"/>
      <c r="CC156" s="151"/>
      <c r="CD156" s="151"/>
      <c r="CE156" s="151"/>
      <c r="CF156" s="151"/>
      <c r="CG156" s="151"/>
      <c r="CH156" s="151"/>
      <c r="CI156" s="151"/>
      <c r="CJ156" s="151"/>
      <c r="CK156" s="151"/>
      <c r="CL156" s="151"/>
      <c r="CM156" s="151"/>
      <c r="CN156" s="151"/>
      <c r="CO156" s="151"/>
      <c r="CP156" s="151"/>
      <c r="CQ156" s="151"/>
      <c r="CR156" s="151"/>
      <c r="CS156" s="151"/>
      <c r="CT156" s="151"/>
      <c r="CU156" s="151"/>
      <c r="CV156" s="151"/>
      <c r="CW156" s="151"/>
      <c r="CX156" s="151"/>
      <c r="CY156" s="151"/>
      <c r="CZ156" s="151"/>
      <c r="DA156" s="151"/>
      <c r="DB156" s="151"/>
      <c r="DC156" s="151"/>
      <c r="DD156" s="151"/>
      <c r="DE156" s="151"/>
      <c r="DF156" s="151"/>
      <c r="DG156" s="151"/>
      <c r="DH156" s="151"/>
      <c r="DI156" s="151"/>
      <c r="DJ156" s="151"/>
      <c r="DK156" s="151"/>
      <c r="DL156" s="151"/>
      <c r="DM156" s="151"/>
      <c r="DN156" s="151"/>
      <c r="DO156" s="151"/>
      <c r="DP156" s="151"/>
      <c r="DQ156" s="151"/>
      <c r="DR156" s="151"/>
      <c r="DS156" s="151"/>
      <c r="DT156" s="151"/>
      <c r="DU156" s="151"/>
      <c r="DV156" s="151"/>
      <c r="DW156" s="151"/>
      <c r="DX156" s="151"/>
      <c r="DY156" s="151"/>
      <c r="DZ156" s="151"/>
      <c r="EA156" s="151"/>
      <c r="EB156" s="151"/>
      <c r="EC156" s="151"/>
      <c r="ED156" s="151"/>
      <c r="EE156" s="151"/>
      <c r="EF156" s="151"/>
      <c r="EG156" s="151"/>
      <c r="EH156" s="151"/>
      <c r="EI156" s="151"/>
      <c r="EJ156" s="151"/>
      <c r="EK156" s="151"/>
      <c r="EL156" s="151"/>
      <c r="EM156" s="151"/>
      <c r="EN156" s="151"/>
      <c r="EO156" s="151"/>
      <c r="EP156" s="151"/>
      <c r="EQ156" s="151"/>
      <c r="ER156" s="151"/>
      <c r="ES156" s="151"/>
      <c r="ET156" s="151"/>
      <c r="EU156" s="151"/>
      <c r="EV156" s="151"/>
      <c r="EW156" s="151"/>
      <c r="EX156" s="151"/>
      <c r="EY156" s="151"/>
      <c r="EZ156" s="151"/>
      <c r="FA156" s="151"/>
      <c r="FB156" s="151"/>
      <c r="FC156" s="151"/>
      <c r="FD156" s="151"/>
      <c r="FE156" s="151"/>
      <c r="FF156" s="151"/>
      <c r="FG156" s="151"/>
      <c r="FH156" s="151"/>
      <c r="FI156" s="151"/>
      <c r="FJ156" s="151"/>
      <c r="FK156" s="151"/>
      <c r="FL156" s="151"/>
      <c r="FM156" s="151"/>
      <c r="FN156" s="151"/>
      <c r="FO156" s="151"/>
      <c r="FP156" s="151"/>
      <c r="FQ156" s="151"/>
      <c r="FR156" s="151"/>
      <c r="FS156" s="151"/>
      <c r="FT156" s="151"/>
      <c r="FU156" s="151"/>
      <c r="FV156" s="151"/>
      <c r="FW156" s="151"/>
      <c r="FX156" s="151"/>
      <c r="FY156" s="151"/>
      <c r="FZ156" s="151"/>
      <c r="GA156" s="151"/>
      <c r="GB156" s="151"/>
      <c r="GC156" s="151"/>
      <c r="GD156" s="151"/>
      <c r="GE156" s="151"/>
      <c r="GF156" s="151"/>
      <c r="GG156" s="151"/>
      <c r="GH156" s="151"/>
      <c r="GI156" s="151"/>
      <c r="GJ156" s="151"/>
      <c r="GK156" s="151"/>
      <c r="GL156" s="151"/>
      <c r="GM156" s="151"/>
      <c r="GN156" s="151"/>
      <c r="GO156" s="151"/>
      <c r="GP156" s="151"/>
      <c r="GQ156" s="151"/>
      <c r="GR156" s="151"/>
      <c r="GS156" s="151"/>
      <c r="GT156" s="151"/>
      <c r="GU156" s="151"/>
      <c r="GV156" s="151"/>
      <c r="GW156" s="151"/>
      <c r="GX156" s="151"/>
    </row>
    <row r="157" spans="1:206" ht="14" hidden="1">
      <c r="A157" s="151"/>
      <c r="B157" s="151"/>
      <c r="C157" s="151"/>
      <c r="D157" s="151"/>
      <c r="E157" s="151"/>
      <c r="F157" s="191">
        <v>3</v>
      </c>
      <c r="G157" s="197">
        <f t="shared" ca="1" si="903"/>
        <v>0</v>
      </c>
      <c r="H157" s="191" t="str">
        <f t="shared" si="904"/>
        <v>$AY$87</v>
      </c>
      <c r="I157" s="191">
        <f t="shared" si="905"/>
        <v>51</v>
      </c>
      <c r="J157" s="151"/>
      <c r="K157" s="151"/>
      <c r="L157" s="151"/>
      <c r="M157" s="151"/>
      <c r="N157" s="151"/>
      <c r="O157" s="151"/>
      <c r="P157" s="151"/>
      <c r="Q157" s="151"/>
      <c r="R157" s="151"/>
      <c r="S157" s="151"/>
      <c r="T157" s="151"/>
      <c r="U157" s="151"/>
      <c r="V157" s="151"/>
      <c r="W157" s="151"/>
      <c r="X157" s="151"/>
      <c r="Y157" s="151"/>
      <c r="Z157" s="151"/>
      <c r="AA157" s="151"/>
      <c r="AB157" s="151"/>
      <c r="AC157" s="151"/>
      <c r="AD157" s="151"/>
      <c r="AE157" s="151"/>
      <c r="AF157" s="151"/>
      <c r="AG157" s="151"/>
      <c r="AH157" s="151"/>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c r="BI157" s="151"/>
      <c r="BJ157" s="151"/>
      <c r="BK157" s="151"/>
      <c r="BL157" s="151"/>
      <c r="BM157" s="151"/>
      <c r="BN157" s="151"/>
      <c r="BO157" s="151"/>
      <c r="BP157" s="151"/>
      <c r="BQ157" s="151"/>
      <c r="BR157" s="151"/>
      <c r="BS157" s="151"/>
      <c r="BT157" s="151"/>
      <c r="BU157" s="151"/>
      <c r="BV157" s="151"/>
      <c r="BW157" s="151"/>
      <c r="BX157" s="151"/>
      <c r="BY157" s="151"/>
      <c r="BZ157" s="151"/>
      <c r="CA157" s="151"/>
      <c r="CB157" s="151"/>
      <c r="CC157" s="151"/>
      <c r="CD157" s="151"/>
      <c r="CE157" s="151"/>
      <c r="CF157" s="151"/>
      <c r="CG157" s="151"/>
      <c r="CH157" s="151"/>
      <c r="CI157" s="151"/>
      <c r="CJ157" s="151"/>
      <c r="CK157" s="151"/>
      <c r="CL157" s="151"/>
      <c r="CM157" s="151"/>
      <c r="CN157" s="151"/>
      <c r="CO157" s="151"/>
      <c r="CP157" s="151"/>
      <c r="CQ157" s="151"/>
      <c r="CR157" s="151"/>
      <c r="CS157" s="151"/>
      <c r="CT157" s="151"/>
      <c r="CU157" s="151"/>
      <c r="CV157" s="151"/>
      <c r="CW157" s="151"/>
      <c r="CX157" s="151"/>
      <c r="CY157" s="151"/>
      <c r="CZ157" s="151"/>
      <c r="DA157" s="151"/>
      <c r="DB157" s="151"/>
      <c r="DC157" s="151"/>
      <c r="DD157" s="151"/>
      <c r="DE157" s="151"/>
      <c r="DF157" s="151"/>
      <c r="DG157" s="151"/>
      <c r="DH157" s="151"/>
      <c r="DI157" s="151"/>
      <c r="DJ157" s="151"/>
      <c r="DK157" s="151"/>
      <c r="DL157" s="151"/>
      <c r="DM157" s="151"/>
      <c r="DN157" s="151"/>
      <c r="DO157" s="151"/>
      <c r="DP157" s="151"/>
      <c r="DQ157" s="151"/>
      <c r="DR157" s="151"/>
      <c r="DS157" s="151"/>
      <c r="DT157" s="151"/>
      <c r="DU157" s="151"/>
      <c r="DV157" s="151"/>
      <c r="DW157" s="151"/>
      <c r="DX157" s="151"/>
      <c r="DY157" s="151"/>
      <c r="DZ157" s="151"/>
      <c r="EA157" s="151"/>
      <c r="EB157" s="151"/>
      <c r="EC157" s="151"/>
      <c r="ED157" s="151"/>
      <c r="EE157" s="151"/>
      <c r="EF157" s="151"/>
      <c r="EG157" s="151"/>
      <c r="EH157" s="151"/>
      <c r="EI157" s="151"/>
      <c r="EJ157" s="151"/>
      <c r="EK157" s="151"/>
      <c r="EL157" s="151"/>
      <c r="EM157" s="151"/>
      <c r="EN157" s="151"/>
      <c r="EO157" s="151"/>
      <c r="EP157" s="151"/>
      <c r="EQ157" s="151"/>
      <c r="ER157" s="151"/>
      <c r="ES157" s="151"/>
      <c r="ET157" s="151"/>
      <c r="EU157" s="151"/>
      <c r="EV157" s="151"/>
      <c r="EW157" s="151"/>
      <c r="EX157" s="151"/>
      <c r="EY157" s="151"/>
      <c r="EZ157" s="151"/>
      <c r="FA157" s="151"/>
      <c r="FB157" s="151"/>
      <c r="FC157" s="151"/>
      <c r="FD157" s="151"/>
      <c r="FE157" s="151"/>
      <c r="FF157" s="151"/>
      <c r="FG157" s="151"/>
      <c r="FH157" s="151"/>
      <c r="FI157" s="151"/>
      <c r="FJ157" s="151"/>
      <c r="FK157" s="151"/>
      <c r="FL157" s="151"/>
      <c r="FM157" s="151"/>
      <c r="FN157" s="151"/>
      <c r="FO157" s="151"/>
      <c r="FP157" s="151"/>
      <c r="FQ157" s="151"/>
      <c r="FR157" s="151"/>
      <c r="FS157" s="151"/>
      <c r="FT157" s="151"/>
      <c r="FU157" s="151"/>
      <c r="FV157" s="151"/>
      <c r="FW157" s="151"/>
      <c r="FX157" s="151"/>
      <c r="FY157" s="151"/>
      <c r="FZ157" s="151"/>
      <c r="GA157" s="151"/>
      <c r="GB157" s="151"/>
      <c r="GC157" s="151"/>
      <c r="GD157" s="151"/>
      <c r="GE157" s="151"/>
      <c r="GF157" s="151"/>
      <c r="GG157" s="151"/>
      <c r="GH157" s="151"/>
      <c r="GI157" s="151"/>
      <c r="GJ157" s="151"/>
      <c r="GK157" s="151"/>
      <c r="GL157" s="151"/>
      <c r="GM157" s="151"/>
      <c r="GN157" s="151"/>
      <c r="GO157" s="151"/>
      <c r="GP157" s="151"/>
      <c r="GQ157" s="151"/>
      <c r="GR157" s="151"/>
      <c r="GS157" s="151"/>
      <c r="GT157" s="151"/>
      <c r="GU157" s="151"/>
      <c r="GV157" s="151"/>
      <c r="GW157" s="151"/>
      <c r="GX157" s="151"/>
    </row>
    <row r="158" spans="1:206" ht="14" hidden="1">
      <c r="A158" s="151"/>
      <c r="B158" s="151"/>
      <c r="C158" s="151"/>
      <c r="D158" s="151"/>
      <c r="E158" s="151"/>
      <c r="F158" s="191">
        <v>4</v>
      </c>
      <c r="G158" s="197">
        <f t="shared" ca="1" si="903"/>
        <v>0</v>
      </c>
      <c r="H158" s="191" t="str">
        <f t="shared" si="904"/>
        <v>$BQ$87</v>
      </c>
      <c r="I158" s="191">
        <f t="shared" si="905"/>
        <v>69</v>
      </c>
      <c r="J158" s="151"/>
      <c r="K158" s="151"/>
      <c r="L158" s="151"/>
      <c r="M158" s="151"/>
      <c r="N158" s="151"/>
      <c r="O158" s="151"/>
      <c r="P158" s="151"/>
      <c r="Q158" s="151"/>
      <c r="R158" s="151"/>
      <c r="S158" s="151"/>
      <c r="T158" s="151"/>
      <c r="U158" s="151"/>
      <c r="V158" s="151"/>
      <c r="W158" s="151"/>
      <c r="X158" s="151"/>
      <c r="Y158" s="151"/>
      <c r="Z158" s="151"/>
      <c r="AA158" s="151"/>
      <c r="AB158" s="151"/>
      <c r="AC158" s="151"/>
      <c r="AD158" s="151"/>
      <c r="AE158" s="151"/>
      <c r="AF158" s="151"/>
      <c r="AG158" s="151"/>
      <c r="AH158" s="151"/>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c r="BI158" s="151"/>
      <c r="BJ158" s="151"/>
      <c r="BK158" s="151"/>
      <c r="BL158" s="151"/>
      <c r="BM158" s="151"/>
      <c r="BN158" s="151"/>
      <c r="BO158" s="151"/>
      <c r="BP158" s="151"/>
      <c r="BQ158" s="151"/>
      <c r="BR158" s="151"/>
      <c r="BS158" s="151"/>
      <c r="BT158" s="151"/>
      <c r="BU158" s="151"/>
      <c r="BV158" s="151"/>
      <c r="BW158" s="151"/>
      <c r="BX158" s="151"/>
      <c r="BY158" s="151"/>
      <c r="BZ158" s="151"/>
      <c r="CA158" s="151"/>
      <c r="CB158" s="151"/>
      <c r="CC158" s="151"/>
      <c r="CD158" s="151"/>
      <c r="CE158" s="151"/>
      <c r="CF158" s="151"/>
      <c r="CG158" s="151"/>
      <c r="CH158" s="151"/>
      <c r="CI158" s="151"/>
      <c r="CJ158" s="151"/>
      <c r="CK158" s="151"/>
      <c r="CL158" s="151"/>
      <c r="CM158" s="151"/>
      <c r="CN158" s="151"/>
      <c r="CO158" s="151"/>
      <c r="CP158" s="151"/>
      <c r="CQ158" s="151"/>
      <c r="CR158" s="151"/>
      <c r="CS158" s="151"/>
      <c r="CT158" s="151"/>
      <c r="CU158" s="151"/>
      <c r="CV158" s="151"/>
      <c r="CW158" s="151"/>
      <c r="CX158" s="151"/>
      <c r="CY158" s="151"/>
      <c r="CZ158" s="151"/>
      <c r="DA158" s="151"/>
      <c r="DB158" s="151"/>
      <c r="DC158" s="151"/>
      <c r="DD158" s="151"/>
      <c r="DE158" s="151"/>
      <c r="DF158" s="151"/>
      <c r="DG158" s="151"/>
      <c r="DH158" s="151"/>
      <c r="DI158" s="151"/>
      <c r="DJ158" s="151"/>
      <c r="DK158" s="151"/>
      <c r="DL158" s="151"/>
      <c r="DM158" s="151"/>
      <c r="DN158" s="151"/>
      <c r="DO158" s="151"/>
      <c r="DP158" s="151"/>
      <c r="DQ158" s="151"/>
      <c r="DR158" s="151"/>
      <c r="DS158" s="151"/>
      <c r="DT158" s="151"/>
      <c r="DU158" s="151"/>
      <c r="DV158" s="151"/>
      <c r="DW158" s="151"/>
      <c r="DX158" s="151"/>
      <c r="DY158" s="151"/>
      <c r="DZ158" s="151"/>
      <c r="EA158" s="151"/>
      <c r="EB158" s="151"/>
      <c r="EC158" s="151"/>
      <c r="ED158" s="151"/>
      <c r="EE158" s="151"/>
      <c r="EF158" s="151"/>
      <c r="EG158" s="151"/>
      <c r="EH158" s="151"/>
      <c r="EI158" s="151"/>
      <c r="EJ158" s="151"/>
      <c r="EK158" s="151"/>
      <c r="EL158" s="151"/>
      <c r="EM158" s="151"/>
      <c r="EN158" s="151"/>
      <c r="EO158" s="151"/>
      <c r="EP158" s="151"/>
      <c r="EQ158" s="151"/>
      <c r="ER158" s="151"/>
      <c r="ES158" s="151"/>
      <c r="ET158" s="151"/>
      <c r="EU158" s="151"/>
      <c r="EV158" s="151"/>
      <c r="EW158" s="151"/>
      <c r="EX158" s="151"/>
      <c r="EY158" s="151"/>
      <c r="EZ158" s="151"/>
      <c r="FA158" s="151"/>
      <c r="FB158" s="151"/>
      <c r="FC158" s="151"/>
      <c r="FD158" s="151"/>
      <c r="FE158" s="151"/>
      <c r="FF158" s="151"/>
      <c r="FG158" s="151"/>
      <c r="FH158" s="151"/>
      <c r="FI158" s="151"/>
      <c r="FJ158" s="151"/>
      <c r="FK158" s="151"/>
      <c r="FL158" s="151"/>
      <c r="FM158" s="151"/>
      <c r="FN158" s="151"/>
      <c r="FO158" s="151"/>
      <c r="FP158" s="151"/>
      <c r="FQ158" s="151"/>
      <c r="FR158" s="151"/>
      <c r="FS158" s="151"/>
      <c r="FT158" s="151"/>
      <c r="FU158" s="151"/>
      <c r="FV158" s="151"/>
      <c r="FW158" s="151"/>
      <c r="FX158" s="151"/>
      <c r="FY158" s="151"/>
      <c r="FZ158" s="151"/>
      <c r="GA158" s="151"/>
      <c r="GB158" s="151"/>
      <c r="GC158" s="151"/>
      <c r="GD158" s="151"/>
      <c r="GE158" s="151"/>
      <c r="GF158" s="151"/>
      <c r="GG158" s="151"/>
      <c r="GH158" s="151"/>
      <c r="GI158" s="151"/>
      <c r="GJ158" s="151"/>
      <c r="GK158" s="151"/>
      <c r="GL158" s="151"/>
      <c r="GM158" s="151"/>
      <c r="GN158" s="151"/>
      <c r="GO158" s="151"/>
      <c r="GP158" s="151"/>
      <c r="GQ158" s="151"/>
      <c r="GR158" s="151"/>
      <c r="GS158" s="151"/>
      <c r="GT158" s="151"/>
      <c r="GU158" s="151"/>
      <c r="GV158" s="151"/>
      <c r="GW158" s="151"/>
      <c r="GX158" s="151"/>
    </row>
    <row r="159" spans="1:206" ht="14" hidden="1">
      <c r="A159" s="151"/>
      <c r="B159" s="151"/>
      <c r="C159" s="151"/>
      <c r="D159" s="151"/>
      <c r="E159" s="151"/>
      <c r="F159" s="191">
        <v>5</v>
      </c>
      <c r="G159" s="197">
        <f t="shared" ca="1" si="903"/>
        <v>0</v>
      </c>
      <c r="H159" s="191" t="str">
        <f t="shared" si="904"/>
        <v>$CI$87</v>
      </c>
      <c r="I159" s="191">
        <f t="shared" si="905"/>
        <v>87</v>
      </c>
      <c r="J159" s="151"/>
      <c r="K159" s="151"/>
      <c r="L159" s="151"/>
      <c r="M159" s="151"/>
      <c r="N159" s="151"/>
      <c r="O159" s="151"/>
      <c r="P159" s="151"/>
      <c r="Q159" s="151"/>
      <c r="R159" s="151"/>
      <c r="S159" s="151"/>
      <c r="T159" s="151"/>
      <c r="U159" s="151"/>
      <c r="V159" s="151"/>
      <c r="W159" s="151"/>
      <c r="X159" s="151"/>
      <c r="Y159" s="151"/>
      <c r="Z159" s="151"/>
      <c r="AA159" s="151"/>
      <c r="AB159" s="151"/>
      <c r="AC159" s="151"/>
      <c r="AD159" s="151"/>
      <c r="AE159" s="151"/>
      <c r="AF159" s="151"/>
      <c r="AG159" s="151"/>
      <c r="AH159" s="151"/>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c r="BI159" s="151"/>
      <c r="BJ159" s="151"/>
      <c r="BK159" s="151"/>
      <c r="BL159" s="151"/>
      <c r="BM159" s="151"/>
      <c r="BN159" s="151"/>
      <c r="BO159" s="151"/>
      <c r="BP159" s="151"/>
      <c r="BQ159" s="151"/>
      <c r="BR159" s="151"/>
      <c r="BS159" s="151"/>
      <c r="BT159" s="151"/>
      <c r="BU159" s="151"/>
      <c r="BV159" s="151"/>
      <c r="BW159" s="151"/>
      <c r="BX159" s="151"/>
      <c r="BY159" s="151"/>
      <c r="BZ159" s="151"/>
      <c r="CA159" s="151"/>
      <c r="CB159" s="151"/>
      <c r="CC159" s="151"/>
      <c r="CD159" s="151"/>
      <c r="CE159" s="151"/>
      <c r="CF159" s="151"/>
      <c r="CG159" s="151"/>
      <c r="CH159" s="151"/>
      <c r="CI159" s="151"/>
      <c r="CJ159" s="151"/>
      <c r="CK159" s="151"/>
      <c r="CL159" s="151"/>
      <c r="CM159" s="151"/>
      <c r="CN159" s="151"/>
      <c r="CO159" s="151"/>
      <c r="CP159" s="151"/>
      <c r="CQ159" s="151"/>
      <c r="CR159" s="151"/>
      <c r="CS159" s="151"/>
      <c r="CT159" s="151"/>
      <c r="CU159" s="151"/>
      <c r="CV159" s="151"/>
      <c r="CW159" s="151"/>
      <c r="CX159" s="151"/>
      <c r="CY159" s="151"/>
      <c r="CZ159" s="151"/>
      <c r="DA159" s="151"/>
      <c r="DB159" s="151"/>
      <c r="DC159" s="151"/>
      <c r="DD159" s="151"/>
      <c r="DE159" s="151"/>
      <c r="DF159" s="151"/>
      <c r="DG159" s="151"/>
      <c r="DH159" s="151"/>
      <c r="DI159" s="151"/>
      <c r="DJ159" s="151"/>
      <c r="DK159" s="151"/>
      <c r="DL159" s="151"/>
      <c r="DM159" s="151"/>
      <c r="DN159" s="151"/>
      <c r="DO159" s="151"/>
      <c r="DP159" s="151"/>
      <c r="DQ159" s="151"/>
      <c r="DR159" s="151"/>
      <c r="DS159" s="151"/>
      <c r="DT159" s="151"/>
      <c r="DU159" s="151"/>
      <c r="DV159" s="151"/>
      <c r="DW159" s="151"/>
      <c r="DX159" s="151"/>
      <c r="DY159" s="151"/>
      <c r="DZ159" s="151"/>
      <c r="EA159" s="151"/>
      <c r="EB159" s="151"/>
      <c r="EC159" s="151"/>
      <c r="ED159" s="151"/>
      <c r="EE159" s="151"/>
      <c r="EF159" s="151"/>
      <c r="EG159" s="151"/>
      <c r="EH159" s="151"/>
      <c r="EI159" s="151"/>
      <c r="EJ159" s="151"/>
      <c r="EK159" s="151"/>
      <c r="EL159" s="151"/>
      <c r="EM159" s="151"/>
      <c r="EN159" s="151"/>
      <c r="EO159" s="151"/>
      <c r="EP159" s="151"/>
      <c r="EQ159" s="151"/>
      <c r="ER159" s="151"/>
      <c r="ES159" s="151"/>
      <c r="ET159" s="151"/>
      <c r="EU159" s="151"/>
      <c r="EV159" s="151"/>
      <c r="EW159" s="151"/>
      <c r="EX159" s="151"/>
      <c r="EY159" s="151"/>
      <c r="EZ159" s="151"/>
      <c r="FA159" s="151"/>
      <c r="FB159" s="151"/>
      <c r="FC159" s="151"/>
      <c r="FD159" s="151"/>
      <c r="FE159" s="151"/>
      <c r="FF159" s="151"/>
      <c r="FG159" s="151"/>
      <c r="FH159" s="151"/>
      <c r="FI159" s="151"/>
      <c r="FJ159" s="151"/>
      <c r="FK159" s="151"/>
      <c r="FL159" s="151"/>
      <c r="FM159" s="151"/>
      <c r="FN159" s="151"/>
      <c r="FO159" s="151"/>
      <c r="FP159" s="151"/>
      <c r="FQ159" s="151"/>
      <c r="FR159" s="151"/>
      <c r="FS159" s="151"/>
      <c r="FT159" s="151"/>
      <c r="FU159" s="151"/>
      <c r="FV159" s="151"/>
      <c r="FW159" s="151"/>
      <c r="FX159" s="151"/>
      <c r="FY159" s="151"/>
      <c r="FZ159" s="151"/>
      <c r="GA159" s="151"/>
      <c r="GB159" s="151"/>
      <c r="GC159" s="151"/>
      <c r="GD159" s="151"/>
      <c r="GE159" s="151"/>
      <c r="GF159" s="151"/>
      <c r="GG159" s="151"/>
      <c r="GH159" s="151"/>
      <c r="GI159" s="151"/>
      <c r="GJ159" s="151"/>
      <c r="GK159" s="151"/>
      <c r="GL159" s="151"/>
      <c r="GM159" s="151"/>
      <c r="GN159" s="151"/>
      <c r="GO159" s="151"/>
      <c r="GP159" s="151"/>
      <c r="GQ159" s="151"/>
      <c r="GR159" s="151"/>
      <c r="GS159" s="151"/>
      <c r="GT159" s="151"/>
      <c r="GU159" s="151"/>
      <c r="GV159" s="151"/>
      <c r="GW159" s="151"/>
      <c r="GX159" s="151"/>
    </row>
    <row r="160" spans="1:206" ht="14" hidden="1">
      <c r="A160" s="151"/>
      <c r="B160" s="151"/>
      <c r="C160" s="151"/>
      <c r="D160" s="151"/>
      <c r="E160" s="151"/>
      <c r="F160" s="191">
        <v>6</v>
      </c>
      <c r="G160" s="197">
        <f t="shared" ca="1" si="903"/>
        <v>0</v>
      </c>
      <c r="H160" s="191" t="str">
        <f t="shared" si="904"/>
        <v>$DA$87</v>
      </c>
      <c r="I160" s="191">
        <f t="shared" si="905"/>
        <v>105</v>
      </c>
      <c r="J160" s="151"/>
      <c r="K160" s="151"/>
      <c r="L160" s="151"/>
      <c r="M160" s="151"/>
      <c r="N160" s="151"/>
      <c r="O160" s="151"/>
      <c r="P160" s="151"/>
      <c r="Q160" s="151"/>
      <c r="R160" s="151"/>
      <c r="S160" s="151"/>
      <c r="T160" s="151"/>
      <c r="U160" s="151"/>
      <c r="V160" s="151"/>
      <c r="W160" s="151"/>
      <c r="X160" s="151"/>
      <c r="Y160" s="151"/>
      <c r="Z160" s="151"/>
      <c r="AA160" s="151"/>
      <c r="AB160" s="151"/>
      <c r="AC160" s="151"/>
      <c r="AD160" s="151"/>
      <c r="AE160" s="151"/>
      <c r="AF160" s="151"/>
      <c r="AG160" s="151"/>
      <c r="AH160" s="151"/>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c r="BI160" s="151"/>
      <c r="BJ160" s="151"/>
      <c r="BK160" s="151"/>
      <c r="BL160" s="151"/>
      <c r="BM160" s="151"/>
      <c r="BN160" s="151"/>
      <c r="BO160" s="151"/>
      <c r="BP160" s="151"/>
      <c r="BQ160" s="151"/>
      <c r="BR160" s="151"/>
      <c r="BS160" s="151"/>
      <c r="BT160" s="151"/>
      <c r="BU160" s="151"/>
      <c r="BV160" s="151"/>
      <c r="BW160" s="151"/>
      <c r="BX160" s="151"/>
      <c r="BY160" s="151"/>
      <c r="BZ160" s="151"/>
      <c r="CA160" s="151"/>
      <c r="CB160" s="151"/>
      <c r="CC160" s="151"/>
      <c r="CD160" s="151"/>
      <c r="CE160" s="151"/>
      <c r="CF160" s="151"/>
      <c r="CG160" s="151"/>
      <c r="CH160" s="151"/>
      <c r="CI160" s="151"/>
      <c r="CJ160" s="151"/>
      <c r="CK160" s="151"/>
      <c r="CL160" s="151"/>
      <c r="CM160" s="151"/>
      <c r="CN160" s="151"/>
      <c r="CO160" s="151"/>
      <c r="CP160" s="151"/>
      <c r="CQ160" s="151"/>
      <c r="CR160" s="151"/>
      <c r="CS160" s="151"/>
      <c r="CT160" s="151"/>
      <c r="CU160" s="151"/>
      <c r="CV160" s="151"/>
      <c r="CW160" s="151"/>
      <c r="CX160" s="151"/>
      <c r="CY160" s="151"/>
      <c r="CZ160" s="151"/>
      <c r="DA160" s="151"/>
      <c r="DB160" s="151"/>
      <c r="DC160" s="151"/>
      <c r="DD160" s="151"/>
      <c r="DE160" s="151"/>
      <c r="DF160" s="151"/>
      <c r="DG160" s="151"/>
      <c r="DH160" s="151"/>
      <c r="DI160" s="151"/>
      <c r="DJ160" s="151"/>
      <c r="DK160" s="151"/>
      <c r="DL160" s="151"/>
      <c r="DM160" s="151"/>
      <c r="DN160" s="151"/>
      <c r="DO160" s="151"/>
      <c r="DP160" s="151"/>
      <c r="DQ160" s="151"/>
      <c r="DR160" s="151"/>
      <c r="DS160" s="151"/>
      <c r="DT160" s="151"/>
      <c r="DU160" s="151"/>
      <c r="DV160" s="151"/>
      <c r="DW160" s="151"/>
      <c r="DX160" s="151"/>
      <c r="DY160" s="151"/>
      <c r="DZ160" s="151"/>
      <c r="EA160" s="151"/>
      <c r="EB160" s="151"/>
      <c r="EC160" s="151"/>
      <c r="ED160" s="151"/>
      <c r="EE160" s="151"/>
      <c r="EF160" s="151"/>
      <c r="EG160" s="151"/>
      <c r="EH160" s="151"/>
      <c r="EI160" s="151"/>
      <c r="EJ160" s="151"/>
      <c r="EK160" s="151"/>
      <c r="EL160" s="151"/>
      <c r="EM160" s="151"/>
      <c r="EN160" s="151"/>
      <c r="EO160" s="151"/>
      <c r="EP160" s="151"/>
      <c r="EQ160" s="151"/>
      <c r="ER160" s="151"/>
      <c r="ES160" s="151"/>
      <c r="ET160" s="151"/>
      <c r="EU160" s="151"/>
      <c r="EV160" s="151"/>
      <c r="EW160" s="151"/>
      <c r="EX160" s="151"/>
      <c r="EY160" s="151"/>
      <c r="EZ160" s="151"/>
      <c r="FA160" s="151"/>
      <c r="FB160" s="151"/>
      <c r="FC160" s="151"/>
      <c r="FD160" s="151"/>
      <c r="FE160" s="151"/>
      <c r="FF160" s="151"/>
      <c r="FG160" s="151"/>
      <c r="FH160" s="151"/>
      <c r="FI160" s="151"/>
      <c r="FJ160" s="151"/>
      <c r="FK160" s="151"/>
      <c r="FL160" s="151"/>
      <c r="FM160" s="151"/>
      <c r="FN160" s="151"/>
      <c r="FO160" s="151"/>
      <c r="FP160" s="151"/>
      <c r="FQ160" s="151"/>
      <c r="FR160" s="151"/>
      <c r="FS160" s="151"/>
      <c r="FT160" s="151"/>
      <c r="FU160" s="151"/>
      <c r="FV160" s="151"/>
      <c r="FW160" s="151"/>
      <c r="FX160" s="151"/>
      <c r="FY160" s="151"/>
      <c r="FZ160" s="151"/>
      <c r="GA160" s="151"/>
      <c r="GB160" s="151"/>
      <c r="GC160" s="151"/>
      <c r="GD160" s="151"/>
      <c r="GE160" s="151"/>
      <c r="GF160" s="151"/>
      <c r="GG160" s="151"/>
      <c r="GH160" s="151"/>
      <c r="GI160" s="151"/>
      <c r="GJ160" s="151"/>
      <c r="GK160" s="151"/>
      <c r="GL160" s="151"/>
      <c r="GM160" s="151"/>
      <c r="GN160" s="151"/>
      <c r="GO160" s="151"/>
      <c r="GP160" s="151"/>
      <c r="GQ160" s="151"/>
      <c r="GR160" s="151"/>
      <c r="GS160" s="151"/>
      <c r="GT160" s="151"/>
      <c r="GU160" s="151"/>
      <c r="GV160" s="151"/>
      <c r="GW160" s="151"/>
      <c r="GX160" s="151"/>
    </row>
    <row r="161" spans="1:206" ht="14" hidden="1">
      <c r="A161" s="151"/>
      <c r="B161" s="151"/>
      <c r="C161" s="151"/>
      <c r="D161" s="151"/>
      <c r="E161" s="151"/>
      <c r="F161" s="191">
        <v>7</v>
      </c>
      <c r="G161" s="197">
        <f t="shared" ca="1" si="903"/>
        <v>0</v>
      </c>
      <c r="H161" s="191" t="str">
        <f t="shared" si="904"/>
        <v>$DS$87</v>
      </c>
      <c r="I161" s="191">
        <f t="shared" si="905"/>
        <v>123</v>
      </c>
      <c r="J161" s="151"/>
      <c r="K161" s="151"/>
      <c r="L161" s="151"/>
      <c r="M161" s="151"/>
      <c r="N161" s="151"/>
      <c r="O161" s="151"/>
      <c r="P161" s="151"/>
      <c r="Q161" s="151"/>
      <c r="R161" s="151"/>
      <c r="S161" s="151"/>
      <c r="T161" s="151"/>
      <c r="U161" s="151"/>
      <c r="V161" s="151"/>
      <c r="W161" s="151"/>
      <c r="X161" s="151"/>
      <c r="Y161" s="151"/>
      <c r="Z161" s="151"/>
      <c r="AA161" s="151"/>
      <c r="AB161" s="151"/>
      <c r="AC161" s="151"/>
      <c r="AD161" s="151"/>
      <c r="AE161" s="151"/>
      <c r="AF161" s="151"/>
      <c r="AG161" s="151"/>
      <c r="AH161" s="151"/>
      <c r="AI161" s="151"/>
      <c r="AJ161" s="151"/>
      <c r="AK161" s="151"/>
      <c r="AL161" s="151"/>
      <c r="AM161" s="151"/>
      <c r="AN161" s="151"/>
      <c r="AO161" s="151"/>
      <c r="AP161" s="151"/>
      <c r="AQ161" s="151"/>
      <c r="AR161" s="151"/>
      <c r="AS161" s="151"/>
      <c r="AT161" s="151"/>
      <c r="AU161" s="151"/>
      <c r="AV161" s="151"/>
      <c r="AW161" s="151"/>
      <c r="AX161" s="151"/>
      <c r="AY161" s="151"/>
      <c r="AZ161" s="151"/>
      <c r="BA161" s="151"/>
      <c r="BB161" s="151"/>
      <c r="BC161" s="151"/>
      <c r="BD161" s="151"/>
      <c r="BE161" s="151"/>
      <c r="BF161" s="151"/>
      <c r="BG161" s="151"/>
      <c r="BH161" s="151"/>
      <c r="BI161" s="151"/>
      <c r="BJ161" s="151"/>
      <c r="BK161" s="151"/>
      <c r="BL161" s="151"/>
      <c r="BM161" s="151"/>
      <c r="BN161" s="151"/>
      <c r="BO161" s="151"/>
      <c r="BP161" s="151"/>
      <c r="BQ161" s="151"/>
      <c r="BR161" s="151"/>
      <c r="BS161" s="151"/>
      <c r="BT161" s="151"/>
      <c r="BU161" s="151"/>
      <c r="BV161" s="151"/>
      <c r="BW161" s="151"/>
      <c r="BX161" s="151"/>
      <c r="BY161" s="151"/>
      <c r="BZ161" s="151"/>
      <c r="CA161" s="151"/>
      <c r="CB161" s="151"/>
      <c r="CC161" s="151"/>
      <c r="CD161" s="151"/>
      <c r="CE161" s="151"/>
      <c r="CF161" s="151"/>
      <c r="CG161" s="151"/>
      <c r="CH161" s="151"/>
      <c r="CI161" s="151"/>
      <c r="CJ161" s="151"/>
      <c r="CK161" s="151"/>
      <c r="CL161" s="151"/>
      <c r="CM161" s="151"/>
      <c r="CN161" s="151"/>
      <c r="CO161" s="151"/>
      <c r="CP161" s="151"/>
      <c r="CQ161" s="151"/>
      <c r="CR161" s="151"/>
      <c r="CS161" s="151"/>
      <c r="CT161" s="151"/>
      <c r="CU161" s="151"/>
      <c r="CV161" s="151"/>
      <c r="CW161" s="151"/>
      <c r="CX161" s="151"/>
      <c r="CY161" s="151"/>
      <c r="CZ161" s="151"/>
      <c r="DA161" s="151"/>
      <c r="DB161" s="151"/>
      <c r="DC161" s="151"/>
      <c r="DD161" s="151"/>
      <c r="DE161" s="151"/>
      <c r="DF161" s="151"/>
      <c r="DG161" s="151"/>
      <c r="DH161" s="151"/>
      <c r="DI161" s="151"/>
      <c r="DJ161" s="151"/>
      <c r="DK161" s="151"/>
      <c r="DL161" s="151"/>
      <c r="DM161" s="151"/>
      <c r="DN161" s="151"/>
      <c r="DO161" s="151"/>
      <c r="DP161" s="151"/>
      <c r="DQ161" s="151"/>
      <c r="DR161" s="151"/>
      <c r="DS161" s="151"/>
      <c r="DT161" s="151"/>
      <c r="DU161" s="151"/>
      <c r="DV161" s="151"/>
      <c r="DW161" s="151"/>
      <c r="DX161" s="151"/>
      <c r="DY161" s="151"/>
      <c r="DZ161" s="151"/>
      <c r="EA161" s="151"/>
      <c r="EB161" s="151"/>
      <c r="EC161" s="151"/>
      <c r="ED161" s="151"/>
      <c r="EE161" s="151"/>
      <c r="EF161" s="151"/>
      <c r="EG161" s="151"/>
      <c r="EH161" s="151"/>
      <c r="EI161" s="151"/>
      <c r="EJ161" s="151"/>
      <c r="EK161" s="151"/>
      <c r="EL161" s="151"/>
      <c r="EM161" s="151"/>
      <c r="EN161" s="151"/>
      <c r="EO161" s="151"/>
      <c r="EP161" s="151"/>
      <c r="EQ161" s="151"/>
      <c r="ER161" s="151"/>
      <c r="ES161" s="151"/>
      <c r="ET161" s="151"/>
      <c r="EU161" s="151"/>
      <c r="EV161" s="151"/>
      <c r="EW161" s="151"/>
      <c r="EX161" s="151"/>
      <c r="EY161" s="151"/>
      <c r="EZ161" s="151"/>
      <c r="FA161" s="151"/>
      <c r="FB161" s="151"/>
      <c r="FC161" s="151"/>
      <c r="FD161" s="151"/>
      <c r="FE161" s="151"/>
      <c r="FF161" s="151"/>
      <c r="FG161" s="151"/>
      <c r="FH161" s="151"/>
      <c r="FI161" s="151"/>
      <c r="FJ161" s="151"/>
      <c r="FK161" s="151"/>
      <c r="FL161" s="151"/>
      <c r="FM161" s="151"/>
      <c r="FN161" s="151"/>
      <c r="FO161" s="151"/>
      <c r="FP161" s="151"/>
      <c r="FQ161" s="151"/>
      <c r="FR161" s="151"/>
      <c r="FS161" s="151"/>
      <c r="FT161" s="151"/>
      <c r="FU161" s="151"/>
      <c r="FV161" s="151"/>
      <c r="FW161" s="151"/>
      <c r="FX161" s="151"/>
      <c r="FY161" s="151"/>
      <c r="FZ161" s="151"/>
      <c r="GA161" s="151"/>
      <c r="GB161" s="151"/>
      <c r="GC161" s="151"/>
      <c r="GD161" s="151"/>
      <c r="GE161" s="151"/>
      <c r="GF161" s="151"/>
      <c r="GG161" s="151"/>
      <c r="GH161" s="151"/>
      <c r="GI161" s="151"/>
      <c r="GJ161" s="151"/>
      <c r="GK161" s="151"/>
      <c r="GL161" s="151"/>
      <c r="GM161" s="151"/>
      <c r="GN161" s="151"/>
      <c r="GO161" s="151"/>
      <c r="GP161" s="151"/>
      <c r="GQ161" s="151"/>
      <c r="GR161" s="151"/>
      <c r="GS161" s="151"/>
      <c r="GT161" s="151"/>
      <c r="GU161" s="151"/>
      <c r="GV161" s="151"/>
      <c r="GW161" s="151"/>
      <c r="GX161" s="151"/>
    </row>
    <row r="162" spans="1:206" ht="14" hidden="1">
      <c r="A162" s="151"/>
      <c r="B162" s="151"/>
      <c r="C162" s="151"/>
      <c r="D162" s="151"/>
      <c r="E162" s="151"/>
      <c r="F162" s="191">
        <v>8</v>
      </c>
      <c r="G162" s="197">
        <f t="shared" ca="1" si="903"/>
        <v>0</v>
      </c>
      <c r="H162" s="191" t="str">
        <f t="shared" si="904"/>
        <v>$EK$87</v>
      </c>
      <c r="I162" s="191">
        <f t="shared" si="905"/>
        <v>141</v>
      </c>
      <c r="J162" s="151"/>
      <c r="K162" s="151"/>
      <c r="L162" s="151"/>
      <c r="M162" s="151"/>
      <c r="N162" s="151"/>
      <c r="O162" s="151"/>
      <c r="P162" s="151"/>
      <c r="Q162" s="151"/>
      <c r="R162" s="151"/>
      <c r="S162" s="151"/>
      <c r="T162" s="151"/>
      <c r="U162" s="151"/>
      <c r="V162" s="151"/>
      <c r="W162" s="151"/>
      <c r="X162" s="151"/>
      <c r="Y162" s="151"/>
      <c r="Z162" s="151"/>
      <c r="AA162" s="151"/>
      <c r="AB162" s="151"/>
      <c r="AC162" s="151"/>
      <c r="AD162" s="151"/>
      <c r="AE162" s="151"/>
      <c r="AF162" s="151"/>
      <c r="AG162" s="151"/>
      <c r="AH162" s="151"/>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c r="BI162" s="151"/>
      <c r="BJ162" s="151"/>
      <c r="BK162" s="151"/>
      <c r="BL162" s="151"/>
      <c r="BM162" s="151"/>
      <c r="BN162" s="151"/>
      <c r="BO162" s="151"/>
      <c r="BP162" s="151"/>
      <c r="BQ162" s="151"/>
      <c r="BR162" s="151"/>
      <c r="BS162" s="151"/>
      <c r="BT162" s="151"/>
      <c r="BU162" s="151"/>
      <c r="BV162" s="151"/>
      <c r="BW162" s="151"/>
      <c r="BX162" s="151"/>
      <c r="BY162" s="151"/>
      <c r="BZ162" s="151"/>
      <c r="CA162" s="151"/>
      <c r="CB162" s="151"/>
      <c r="CC162" s="151"/>
      <c r="CD162" s="151"/>
      <c r="CE162" s="151"/>
      <c r="CF162" s="151"/>
      <c r="CG162" s="151"/>
      <c r="CH162" s="151"/>
      <c r="CI162" s="151"/>
      <c r="CJ162" s="151"/>
      <c r="CK162" s="151"/>
      <c r="CL162" s="151"/>
      <c r="CM162" s="151"/>
      <c r="CN162" s="151"/>
      <c r="CO162" s="151"/>
      <c r="CP162" s="151"/>
      <c r="CQ162" s="151"/>
      <c r="CR162" s="151"/>
      <c r="CS162" s="151"/>
      <c r="CT162" s="151"/>
      <c r="CU162" s="151"/>
      <c r="CV162" s="151"/>
      <c r="CW162" s="151"/>
      <c r="CX162" s="151"/>
      <c r="CY162" s="151"/>
      <c r="CZ162" s="151"/>
      <c r="DA162" s="151"/>
      <c r="DB162" s="151"/>
      <c r="DC162" s="151"/>
      <c r="DD162" s="151"/>
      <c r="DE162" s="151"/>
      <c r="DF162" s="151"/>
      <c r="DG162" s="151"/>
      <c r="DH162" s="151"/>
      <c r="DI162" s="151"/>
      <c r="DJ162" s="151"/>
      <c r="DK162" s="151"/>
      <c r="DL162" s="151"/>
      <c r="DM162" s="151"/>
      <c r="DN162" s="151"/>
      <c r="DO162" s="151"/>
      <c r="DP162" s="151"/>
      <c r="DQ162" s="151"/>
      <c r="DR162" s="151"/>
      <c r="DS162" s="151"/>
      <c r="DT162" s="151"/>
      <c r="DU162" s="151"/>
      <c r="DV162" s="151"/>
      <c r="DW162" s="151"/>
      <c r="DX162" s="151"/>
      <c r="DY162" s="151"/>
      <c r="DZ162" s="151"/>
      <c r="EA162" s="151"/>
      <c r="EB162" s="151"/>
      <c r="EC162" s="151"/>
      <c r="ED162" s="151"/>
      <c r="EE162" s="151"/>
      <c r="EF162" s="151"/>
      <c r="EG162" s="151"/>
      <c r="EH162" s="151"/>
      <c r="EI162" s="151"/>
      <c r="EJ162" s="151"/>
      <c r="EK162" s="151"/>
      <c r="EL162" s="151"/>
      <c r="EM162" s="151"/>
      <c r="EN162" s="151"/>
      <c r="EO162" s="151"/>
      <c r="EP162" s="151"/>
      <c r="EQ162" s="151"/>
      <c r="ER162" s="151"/>
      <c r="ES162" s="151"/>
      <c r="ET162" s="151"/>
      <c r="EU162" s="151"/>
      <c r="EV162" s="151"/>
      <c r="EW162" s="151"/>
      <c r="EX162" s="151"/>
      <c r="EY162" s="151"/>
      <c r="EZ162" s="151"/>
      <c r="FA162" s="151"/>
      <c r="FB162" s="151"/>
      <c r="FC162" s="151"/>
      <c r="FD162" s="151"/>
      <c r="FE162" s="151"/>
      <c r="FF162" s="151"/>
      <c r="FG162" s="151"/>
      <c r="FH162" s="151"/>
      <c r="FI162" s="151"/>
      <c r="FJ162" s="151"/>
      <c r="FK162" s="151"/>
      <c r="FL162" s="151"/>
      <c r="FM162" s="151"/>
      <c r="FN162" s="151"/>
      <c r="FO162" s="151"/>
      <c r="FP162" s="151"/>
      <c r="FQ162" s="151"/>
      <c r="FR162" s="151"/>
      <c r="FS162" s="151"/>
      <c r="FT162" s="151"/>
      <c r="FU162" s="151"/>
      <c r="FV162" s="151"/>
      <c r="FW162" s="151"/>
      <c r="FX162" s="151"/>
      <c r="FY162" s="151"/>
      <c r="FZ162" s="151"/>
      <c r="GA162" s="151"/>
      <c r="GB162" s="151"/>
      <c r="GC162" s="151"/>
      <c r="GD162" s="151"/>
      <c r="GE162" s="151"/>
      <c r="GF162" s="151"/>
      <c r="GG162" s="151"/>
      <c r="GH162" s="151"/>
      <c r="GI162" s="151"/>
      <c r="GJ162" s="151"/>
      <c r="GK162" s="151"/>
      <c r="GL162" s="151"/>
      <c r="GM162" s="151"/>
      <c r="GN162" s="151"/>
      <c r="GO162" s="151"/>
      <c r="GP162" s="151"/>
      <c r="GQ162" s="151"/>
      <c r="GR162" s="151"/>
      <c r="GS162" s="151"/>
      <c r="GT162" s="151"/>
      <c r="GU162" s="151"/>
      <c r="GV162" s="151"/>
      <c r="GW162" s="151"/>
      <c r="GX162" s="151"/>
    </row>
    <row r="163" spans="1:206" ht="14" hidden="1">
      <c r="A163" s="151"/>
      <c r="B163" s="151"/>
      <c r="C163" s="151"/>
      <c r="D163" s="151"/>
      <c r="E163" s="151"/>
      <c r="F163" s="191">
        <v>9</v>
      </c>
      <c r="G163" s="197">
        <f t="shared" ca="1" si="903"/>
        <v>0</v>
      </c>
      <c r="H163" s="191" t="str">
        <f t="shared" si="904"/>
        <v>$FC$87</v>
      </c>
      <c r="I163" s="191">
        <f t="shared" si="905"/>
        <v>159</v>
      </c>
      <c r="J163" s="151"/>
      <c r="K163" s="151"/>
      <c r="L163" s="151"/>
      <c r="M163" s="151"/>
      <c r="N163" s="151"/>
      <c r="O163" s="151"/>
      <c r="P163" s="151"/>
      <c r="Q163" s="151"/>
      <c r="R163" s="151"/>
      <c r="S163" s="151"/>
      <c r="T163" s="151"/>
      <c r="U163" s="151"/>
      <c r="V163" s="151"/>
      <c r="W163" s="151"/>
      <c r="X163" s="151"/>
      <c r="Y163" s="151"/>
      <c r="Z163" s="151"/>
      <c r="AA163" s="151"/>
      <c r="AB163" s="151"/>
      <c r="AC163" s="151"/>
      <c r="AD163" s="151"/>
      <c r="AE163" s="151"/>
      <c r="AF163" s="151"/>
      <c r="AG163" s="151"/>
      <c r="AH163" s="151"/>
      <c r="AI163" s="151"/>
      <c r="AJ163" s="151"/>
      <c r="AK163" s="151"/>
      <c r="AL163" s="151"/>
      <c r="AM163" s="151"/>
      <c r="AN163" s="151"/>
      <c r="AO163" s="151"/>
      <c r="AP163" s="151"/>
      <c r="AQ163" s="151"/>
      <c r="AR163" s="151"/>
      <c r="AS163" s="151"/>
      <c r="AT163" s="151"/>
      <c r="AU163" s="151"/>
      <c r="AV163" s="151"/>
      <c r="AW163" s="151"/>
      <c r="AX163" s="151"/>
      <c r="AY163" s="151"/>
      <c r="AZ163" s="151"/>
      <c r="BA163" s="151"/>
      <c r="BB163" s="151"/>
      <c r="BC163" s="151"/>
      <c r="BD163" s="151"/>
      <c r="BE163" s="151"/>
      <c r="BF163" s="151"/>
      <c r="BG163" s="151"/>
      <c r="BH163" s="151"/>
      <c r="BI163" s="151"/>
      <c r="BJ163" s="151"/>
      <c r="BK163" s="151"/>
      <c r="BL163" s="151"/>
      <c r="BM163" s="151"/>
      <c r="BN163" s="151"/>
      <c r="BO163" s="151"/>
      <c r="BP163" s="151"/>
      <c r="BQ163" s="151"/>
      <c r="BR163" s="151"/>
      <c r="BS163" s="151"/>
      <c r="BT163" s="151"/>
      <c r="BU163" s="151"/>
      <c r="BV163" s="151"/>
      <c r="BW163" s="151"/>
      <c r="BX163" s="151"/>
      <c r="BY163" s="151"/>
      <c r="BZ163" s="151"/>
      <c r="CA163" s="151"/>
      <c r="CB163" s="151"/>
      <c r="CC163" s="151"/>
      <c r="CD163" s="151"/>
      <c r="CE163" s="151"/>
      <c r="CF163" s="151"/>
      <c r="CG163" s="151"/>
      <c r="CH163" s="151"/>
      <c r="CI163" s="151"/>
      <c r="CJ163" s="151"/>
      <c r="CK163" s="151"/>
      <c r="CL163" s="151"/>
      <c r="CM163" s="151"/>
      <c r="CN163" s="151"/>
      <c r="CO163" s="151"/>
      <c r="CP163" s="151"/>
      <c r="CQ163" s="151"/>
      <c r="CR163" s="151"/>
      <c r="CS163" s="151"/>
      <c r="CT163" s="151"/>
      <c r="CU163" s="151"/>
      <c r="CV163" s="151"/>
      <c r="CW163" s="151"/>
      <c r="CX163" s="151"/>
      <c r="CY163" s="151"/>
      <c r="CZ163" s="151"/>
      <c r="DA163" s="151"/>
      <c r="DB163" s="151"/>
      <c r="DC163" s="151"/>
      <c r="DD163" s="151"/>
      <c r="DE163" s="151"/>
      <c r="DF163" s="151"/>
      <c r="DG163" s="151"/>
      <c r="DH163" s="151"/>
      <c r="DI163" s="151"/>
      <c r="DJ163" s="151"/>
      <c r="DK163" s="151"/>
      <c r="DL163" s="151"/>
      <c r="DM163" s="151"/>
      <c r="DN163" s="151"/>
      <c r="DO163" s="151"/>
      <c r="DP163" s="151"/>
      <c r="DQ163" s="151"/>
      <c r="DR163" s="151"/>
      <c r="DS163" s="151"/>
      <c r="DT163" s="151"/>
      <c r="DU163" s="151"/>
      <c r="DV163" s="151"/>
      <c r="DW163" s="151"/>
      <c r="DX163" s="151"/>
      <c r="DY163" s="151"/>
      <c r="DZ163" s="151"/>
      <c r="EA163" s="151"/>
      <c r="EB163" s="151"/>
      <c r="EC163" s="151"/>
      <c r="ED163" s="151"/>
      <c r="EE163" s="151"/>
      <c r="EF163" s="151"/>
      <c r="EG163" s="151"/>
      <c r="EH163" s="151"/>
      <c r="EI163" s="151"/>
      <c r="EJ163" s="151"/>
      <c r="EK163" s="151"/>
      <c r="EL163" s="151"/>
      <c r="EM163" s="151"/>
      <c r="EN163" s="151"/>
      <c r="EO163" s="151"/>
      <c r="EP163" s="151"/>
      <c r="EQ163" s="151"/>
      <c r="ER163" s="151"/>
      <c r="ES163" s="151"/>
      <c r="ET163" s="151"/>
      <c r="EU163" s="151"/>
      <c r="EV163" s="151"/>
      <c r="EW163" s="151"/>
      <c r="EX163" s="151"/>
      <c r="EY163" s="151"/>
      <c r="EZ163" s="151"/>
      <c r="FA163" s="151"/>
      <c r="FB163" s="151"/>
      <c r="FC163" s="151"/>
      <c r="FD163" s="151"/>
      <c r="FE163" s="151"/>
      <c r="FF163" s="151"/>
      <c r="FG163" s="151"/>
      <c r="FH163" s="151"/>
      <c r="FI163" s="151"/>
      <c r="FJ163" s="151"/>
      <c r="FK163" s="151"/>
      <c r="FL163" s="151"/>
      <c r="FM163" s="151"/>
      <c r="FN163" s="151"/>
      <c r="FO163" s="151"/>
      <c r="FP163" s="151"/>
      <c r="FQ163" s="151"/>
      <c r="FR163" s="151"/>
      <c r="FS163" s="151"/>
      <c r="FT163" s="151"/>
      <c r="FU163" s="151"/>
      <c r="FV163" s="151"/>
      <c r="FW163" s="151"/>
      <c r="FX163" s="151"/>
      <c r="FY163" s="151"/>
      <c r="FZ163" s="151"/>
      <c r="GA163" s="151"/>
      <c r="GB163" s="151"/>
      <c r="GC163" s="151"/>
      <c r="GD163" s="151"/>
      <c r="GE163" s="151"/>
      <c r="GF163" s="151"/>
      <c r="GG163" s="151"/>
      <c r="GH163" s="151"/>
      <c r="GI163" s="151"/>
      <c r="GJ163" s="151"/>
      <c r="GK163" s="151"/>
      <c r="GL163" s="151"/>
      <c r="GM163" s="151"/>
      <c r="GN163" s="151"/>
      <c r="GO163" s="151"/>
      <c r="GP163" s="151"/>
      <c r="GQ163" s="151"/>
      <c r="GR163" s="151"/>
      <c r="GS163" s="151"/>
      <c r="GT163" s="151"/>
      <c r="GU163" s="151"/>
      <c r="GV163" s="151"/>
      <c r="GW163" s="151"/>
      <c r="GX163" s="151"/>
    </row>
    <row r="164" spans="1:206" ht="14" hidden="1">
      <c r="A164" s="151"/>
      <c r="B164" s="151"/>
      <c r="C164" s="151"/>
      <c r="D164" s="151"/>
      <c r="E164" s="151"/>
      <c r="F164" s="191">
        <v>10</v>
      </c>
      <c r="G164" s="197">
        <f t="shared" ca="1" si="903"/>
        <v>0</v>
      </c>
      <c r="H164" s="191" t="str">
        <f t="shared" si="904"/>
        <v>$FU$87</v>
      </c>
      <c r="I164" s="191">
        <f t="shared" si="905"/>
        <v>177</v>
      </c>
      <c r="J164" s="151"/>
      <c r="K164" s="151"/>
      <c r="L164" s="151"/>
      <c r="M164" s="151"/>
      <c r="N164" s="151"/>
      <c r="O164" s="151"/>
      <c r="P164" s="151"/>
      <c r="Q164" s="151"/>
      <c r="R164" s="151"/>
      <c r="S164" s="151"/>
      <c r="T164" s="151"/>
      <c r="U164" s="151"/>
      <c r="V164" s="151"/>
      <c r="W164" s="151"/>
      <c r="X164" s="151"/>
      <c r="Y164" s="151"/>
      <c r="Z164" s="151"/>
      <c r="AA164" s="151"/>
      <c r="AB164" s="151"/>
      <c r="AC164" s="151"/>
      <c r="AD164" s="151"/>
      <c r="AE164" s="151"/>
      <c r="AF164" s="151"/>
      <c r="AG164" s="151"/>
      <c r="AH164" s="151"/>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c r="BI164" s="151"/>
      <c r="BJ164" s="151"/>
      <c r="BK164" s="151"/>
      <c r="BL164" s="151"/>
      <c r="BM164" s="151"/>
      <c r="BN164" s="151"/>
      <c r="BO164" s="151"/>
      <c r="BP164" s="151"/>
      <c r="BQ164" s="151"/>
      <c r="BR164" s="151"/>
      <c r="BS164" s="151"/>
      <c r="BT164" s="151"/>
      <c r="BU164" s="151"/>
      <c r="BV164" s="151"/>
      <c r="BW164" s="151"/>
      <c r="BX164" s="151"/>
      <c r="BY164" s="151"/>
      <c r="BZ164" s="151"/>
      <c r="CA164" s="151"/>
      <c r="CB164" s="151"/>
      <c r="CC164" s="151"/>
      <c r="CD164" s="151"/>
      <c r="CE164" s="151"/>
      <c r="CF164" s="151"/>
      <c r="CG164" s="151"/>
      <c r="CH164" s="151"/>
      <c r="CI164" s="151"/>
      <c r="CJ164" s="151"/>
      <c r="CK164" s="151"/>
      <c r="CL164" s="151"/>
      <c r="CM164" s="151"/>
      <c r="CN164" s="151"/>
      <c r="CO164" s="151"/>
      <c r="CP164" s="151"/>
      <c r="CQ164" s="151"/>
      <c r="CR164" s="151"/>
      <c r="CS164" s="151"/>
      <c r="CT164" s="151"/>
      <c r="CU164" s="151"/>
      <c r="CV164" s="151"/>
      <c r="CW164" s="151"/>
      <c r="CX164" s="151"/>
      <c r="CY164" s="151"/>
      <c r="CZ164" s="151"/>
      <c r="DA164" s="151"/>
      <c r="DB164" s="151"/>
      <c r="DC164" s="151"/>
      <c r="DD164" s="151"/>
      <c r="DE164" s="151"/>
      <c r="DF164" s="151"/>
      <c r="DG164" s="151"/>
      <c r="DH164" s="151"/>
      <c r="DI164" s="151"/>
      <c r="DJ164" s="151"/>
      <c r="DK164" s="151"/>
      <c r="DL164" s="151"/>
      <c r="DM164" s="151"/>
      <c r="DN164" s="151"/>
      <c r="DO164" s="151"/>
      <c r="DP164" s="151"/>
      <c r="DQ164" s="151"/>
      <c r="DR164" s="151"/>
      <c r="DS164" s="151"/>
      <c r="DT164" s="151"/>
      <c r="DU164" s="151"/>
      <c r="DV164" s="151"/>
      <c r="DW164" s="151"/>
      <c r="DX164" s="151"/>
      <c r="DY164" s="151"/>
      <c r="DZ164" s="151"/>
      <c r="EA164" s="151"/>
      <c r="EB164" s="151"/>
      <c r="EC164" s="151"/>
      <c r="ED164" s="151"/>
      <c r="EE164" s="151"/>
      <c r="EF164" s="151"/>
      <c r="EG164" s="151"/>
      <c r="EH164" s="151"/>
      <c r="EI164" s="151"/>
      <c r="EJ164" s="151"/>
      <c r="EK164" s="151"/>
      <c r="EL164" s="151"/>
      <c r="EM164" s="151"/>
      <c r="EN164" s="151"/>
      <c r="EO164" s="151"/>
      <c r="EP164" s="151"/>
      <c r="EQ164" s="151"/>
      <c r="ER164" s="151"/>
      <c r="ES164" s="151"/>
      <c r="ET164" s="151"/>
      <c r="EU164" s="151"/>
      <c r="EV164" s="151"/>
      <c r="EW164" s="151"/>
      <c r="EX164" s="151"/>
      <c r="EY164" s="151"/>
      <c r="EZ164" s="151"/>
      <c r="FA164" s="151"/>
      <c r="FB164" s="151"/>
      <c r="FC164" s="151"/>
      <c r="FD164" s="151"/>
      <c r="FE164" s="151"/>
      <c r="FF164" s="151"/>
      <c r="FG164" s="151"/>
      <c r="FH164" s="151"/>
      <c r="FI164" s="151"/>
      <c r="FJ164" s="151"/>
      <c r="FK164" s="151"/>
      <c r="FL164" s="151"/>
      <c r="FM164" s="151"/>
      <c r="FN164" s="151"/>
      <c r="FO164" s="151"/>
      <c r="FP164" s="151"/>
      <c r="FQ164" s="151"/>
      <c r="FR164" s="151"/>
      <c r="FS164" s="151"/>
      <c r="FT164" s="151"/>
      <c r="FU164" s="151"/>
      <c r="FV164" s="151"/>
      <c r="FW164" s="151"/>
      <c r="FX164" s="151"/>
      <c r="FY164" s="151"/>
      <c r="FZ164" s="151"/>
      <c r="GA164" s="151"/>
      <c r="GB164" s="151"/>
      <c r="GC164" s="151"/>
      <c r="GD164" s="151"/>
      <c r="GE164" s="151"/>
      <c r="GF164" s="151"/>
      <c r="GG164" s="151"/>
      <c r="GH164" s="151"/>
      <c r="GI164" s="151"/>
      <c r="GJ164" s="151"/>
      <c r="GK164" s="151"/>
      <c r="GL164" s="151"/>
      <c r="GM164" s="151"/>
      <c r="GN164" s="151"/>
      <c r="GO164" s="151"/>
      <c r="GP164" s="151"/>
      <c r="GQ164" s="151"/>
      <c r="GR164" s="151"/>
      <c r="GS164" s="151"/>
      <c r="GT164" s="151"/>
      <c r="GU164" s="151"/>
      <c r="GV164" s="151"/>
      <c r="GW164" s="151"/>
      <c r="GX164" s="151"/>
    </row>
    <row r="165" spans="1:206" ht="14" hidden="1">
      <c r="A165" s="151"/>
      <c r="B165" s="151"/>
      <c r="C165" s="151"/>
      <c r="D165" s="151"/>
      <c r="E165" s="151"/>
      <c r="F165" s="191">
        <v>11</v>
      </c>
      <c r="G165" s="197">
        <f t="shared" ca="1" si="903"/>
        <v>0</v>
      </c>
      <c r="H165" s="191" t="str">
        <f t="shared" si="904"/>
        <v>$GM$87</v>
      </c>
      <c r="I165" s="191">
        <f t="shared" si="905"/>
        <v>195</v>
      </c>
      <c r="J165" s="151"/>
      <c r="K165" s="151"/>
      <c r="L165" s="151"/>
      <c r="M165" s="151"/>
      <c r="N165" s="151"/>
      <c r="O165" s="151"/>
      <c r="P165" s="151"/>
      <c r="Q165" s="151"/>
      <c r="R165" s="151"/>
      <c r="S165" s="151"/>
      <c r="T165" s="151"/>
      <c r="U165" s="151"/>
      <c r="V165" s="151"/>
      <c r="W165" s="151"/>
      <c r="X165" s="151"/>
      <c r="Y165" s="151"/>
      <c r="Z165" s="151"/>
      <c r="AA165" s="151"/>
      <c r="AB165" s="151"/>
      <c r="AC165" s="151"/>
      <c r="AD165" s="151"/>
      <c r="AE165" s="151"/>
      <c r="AF165" s="151"/>
      <c r="AG165" s="151"/>
      <c r="AH165" s="151"/>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c r="BI165" s="151"/>
      <c r="BJ165" s="151"/>
      <c r="BK165" s="151"/>
      <c r="BL165" s="151"/>
      <c r="BM165" s="151"/>
      <c r="BN165" s="151"/>
      <c r="BO165" s="151"/>
      <c r="BP165" s="151"/>
      <c r="BQ165" s="151"/>
      <c r="BR165" s="151"/>
      <c r="BS165" s="151"/>
      <c r="BT165" s="151"/>
      <c r="BU165" s="151"/>
      <c r="BV165" s="151"/>
      <c r="BW165" s="151"/>
      <c r="BX165" s="151"/>
      <c r="BY165" s="151"/>
      <c r="BZ165" s="151"/>
      <c r="CA165" s="151"/>
      <c r="CB165" s="151"/>
      <c r="CC165" s="151"/>
      <c r="CD165" s="151"/>
      <c r="CE165" s="151"/>
      <c r="CF165" s="151"/>
      <c r="CG165" s="151"/>
      <c r="CH165" s="151"/>
      <c r="CI165" s="151"/>
      <c r="CJ165" s="151"/>
      <c r="CK165" s="151"/>
      <c r="CL165" s="151"/>
      <c r="CM165" s="151"/>
      <c r="CN165" s="151"/>
      <c r="CO165" s="151"/>
      <c r="CP165" s="151"/>
      <c r="CQ165" s="151"/>
      <c r="CR165" s="151"/>
      <c r="CS165" s="151"/>
      <c r="CT165" s="151"/>
      <c r="CU165" s="151"/>
      <c r="CV165" s="151"/>
      <c r="CW165" s="151"/>
      <c r="CX165" s="151"/>
      <c r="CY165" s="151"/>
      <c r="CZ165" s="151"/>
      <c r="DA165" s="151"/>
      <c r="DB165" s="151"/>
      <c r="DC165" s="151"/>
      <c r="DD165" s="151"/>
      <c r="DE165" s="151"/>
      <c r="DF165" s="151"/>
      <c r="DG165" s="151"/>
      <c r="DH165" s="151"/>
      <c r="DI165" s="151"/>
      <c r="DJ165" s="151"/>
      <c r="DK165" s="151"/>
      <c r="DL165" s="151"/>
      <c r="DM165" s="151"/>
      <c r="DN165" s="151"/>
      <c r="DO165" s="151"/>
      <c r="DP165" s="151"/>
      <c r="DQ165" s="151"/>
      <c r="DR165" s="151"/>
      <c r="DS165" s="151"/>
      <c r="DT165" s="151"/>
      <c r="DU165" s="151"/>
      <c r="DV165" s="151"/>
      <c r="DW165" s="151"/>
      <c r="DX165" s="151"/>
      <c r="DY165" s="151"/>
      <c r="DZ165" s="151"/>
      <c r="EA165" s="151"/>
      <c r="EB165" s="151"/>
      <c r="EC165" s="151"/>
      <c r="ED165" s="151"/>
      <c r="EE165" s="151"/>
      <c r="EF165" s="151"/>
      <c r="EG165" s="151"/>
      <c r="EH165" s="151"/>
      <c r="EI165" s="151"/>
      <c r="EJ165" s="151"/>
      <c r="EK165" s="151"/>
      <c r="EL165" s="151"/>
      <c r="EM165" s="151"/>
      <c r="EN165" s="151"/>
      <c r="EO165" s="151"/>
      <c r="EP165" s="151"/>
      <c r="EQ165" s="151"/>
      <c r="ER165" s="151"/>
      <c r="ES165" s="151"/>
      <c r="ET165" s="151"/>
      <c r="EU165" s="151"/>
      <c r="EV165" s="151"/>
      <c r="EW165" s="151"/>
      <c r="EX165" s="151"/>
      <c r="EY165" s="151"/>
      <c r="EZ165" s="151"/>
      <c r="FA165" s="151"/>
      <c r="FB165" s="151"/>
      <c r="FC165" s="151"/>
      <c r="FD165" s="151"/>
      <c r="FE165" s="151"/>
      <c r="FF165" s="151"/>
      <c r="FG165" s="151"/>
      <c r="FH165" s="151"/>
      <c r="FI165" s="151"/>
      <c r="FJ165" s="151"/>
      <c r="FK165" s="151"/>
      <c r="FL165" s="151"/>
      <c r="FM165" s="151"/>
      <c r="FN165" s="151"/>
      <c r="FO165" s="151"/>
      <c r="FP165" s="151"/>
      <c r="FQ165" s="151"/>
      <c r="FR165" s="151"/>
      <c r="FS165" s="151"/>
      <c r="FT165" s="151"/>
      <c r="FU165" s="151"/>
      <c r="FV165" s="151"/>
      <c r="FW165" s="151"/>
      <c r="FX165" s="151"/>
      <c r="FY165" s="151"/>
      <c r="FZ165" s="151"/>
      <c r="GA165" s="151"/>
      <c r="GB165" s="151"/>
      <c r="GC165" s="151"/>
      <c r="GD165" s="151"/>
      <c r="GE165" s="151"/>
      <c r="GF165" s="151"/>
      <c r="GG165" s="151"/>
      <c r="GH165" s="151"/>
      <c r="GI165" s="151"/>
      <c r="GJ165" s="151"/>
      <c r="GK165" s="151"/>
      <c r="GL165" s="151"/>
      <c r="GM165" s="151"/>
      <c r="GN165" s="151"/>
      <c r="GO165" s="151"/>
      <c r="GP165" s="151"/>
      <c r="GQ165" s="151"/>
      <c r="GR165" s="151"/>
      <c r="GS165" s="151"/>
      <c r="GT165" s="151"/>
      <c r="GU165" s="151"/>
      <c r="GV165" s="151"/>
      <c r="GW165" s="151"/>
      <c r="GX165" s="151"/>
    </row>
    <row r="166" spans="1:206" ht="14" hidden="1">
      <c r="A166" s="151"/>
      <c r="B166" s="151"/>
      <c r="C166" s="151"/>
      <c r="D166" s="151"/>
      <c r="E166" s="151"/>
      <c r="F166" s="191">
        <v>12</v>
      </c>
      <c r="G166" s="197">
        <f t="shared" ca="1" si="903"/>
        <v>0</v>
      </c>
      <c r="H166" s="191" t="str">
        <f t="shared" si="904"/>
        <v>$HE$87</v>
      </c>
      <c r="I166" s="191">
        <f t="shared" si="905"/>
        <v>213</v>
      </c>
      <c r="J166" s="151"/>
      <c r="K166" s="151"/>
      <c r="L166" s="151"/>
      <c r="M166" s="151"/>
      <c r="N166" s="151"/>
      <c r="O166" s="151"/>
      <c r="P166" s="151"/>
      <c r="Q166" s="151"/>
      <c r="R166" s="151"/>
      <c r="S166" s="151"/>
      <c r="T166" s="151"/>
      <c r="U166" s="151"/>
      <c r="V166" s="151"/>
      <c r="W166" s="151"/>
      <c r="X166" s="151"/>
      <c r="Y166" s="151"/>
      <c r="Z166" s="151"/>
      <c r="AA166" s="151"/>
      <c r="AB166" s="151"/>
      <c r="AC166" s="151"/>
      <c r="AD166" s="151"/>
      <c r="AE166" s="151"/>
      <c r="AF166" s="151"/>
      <c r="AG166" s="151"/>
      <c r="AH166" s="151"/>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c r="BI166" s="151"/>
      <c r="BJ166" s="151"/>
      <c r="BK166" s="151"/>
      <c r="BL166" s="151"/>
      <c r="BM166" s="151"/>
      <c r="BN166" s="151"/>
      <c r="BO166" s="151"/>
      <c r="BP166" s="151"/>
      <c r="BQ166" s="151"/>
      <c r="BR166" s="151"/>
      <c r="BS166" s="151"/>
      <c r="BT166" s="151"/>
      <c r="BU166" s="151"/>
      <c r="BV166" s="151"/>
      <c r="BW166" s="151"/>
      <c r="BX166" s="151"/>
      <c r="BY166" s="151"/>
      <c r="BZ166" s="151"/>
      <c r="CA166" s="151"/>
      <c r="CB166" s="151"/>
      <c r="CC166" s="151"/>
      <c r="CD166" s="151"/>
      <c r="CE166" s="151"/>
      <c r="CF166" s="151"/>
      <c r="CG166" s="151"/>
      <c r="CH166" s="151"/>
      <c r="CI166" s="151"/>
      <c r="CJ166" s="151"/>
      <c r="CK166" s="151"/>
      <c r="CL166" s="151"/>
      <c r="CM166" s="151"/>
      <c r="CN166" s="151"/>
      <c r="CO166" s="151"/>
      <c r="CP166" s="151"/>
      <c r="CQ166" s="151"/>
      <c r="CR166" s="151"/>
      <c r="CS166" s="151"/>
      <c r="CT166" s="151"/>
      <c r="CU166" s="151"/>
      <c r="CV166" s="151"/>
      <c r="CW166" s="151"/>
      <c r="CX166" s="151"/>
      <c r="CY166" s="151"/>
      <c r="CZ166" s="151"/>
      <c r="DA166" s="151"/>
      <c r="DB166" s="151"/>
      <c r="DC166" s="151"/>
      <c r="DD166" s="151"/>
      <c r="DE166" s="151"/>
      <c r="DF166" s="151"/>
      <c r="DG166" s="151"/>
      <c r="DH166" s="151"/>
      <c r="DI166" s="151"/>
      <c r="DJ166" s="151"/>
      <c r="DK166" s="151"/>
      <c r="DL166" s="151"/>
      <c r="DM166" s="151"/>
      <c r="DN166" s="151"/>
      <c r="DO166" s="151"/>
      <c r="DP166" s="151"/>
      <c r="DQ166" s="151"/>
      <c r="DR166" s="151"/>
      <c r="DS166" s="151"/>
      <c r="DT166" s="151"/>
      <c r="DU166" s="151"/>
      <c r="DV166" s="151"/>
      <c r="DW166" s="151"/>
      <c r="DX166" s="151"/>
      <c r="DY166" s="151"/>
      <c r="DZ166" s="151"/>
      <c r="EA166" s="151"/>
      <c r="EB166" s="151"/>
      <c r="EC166" s="151"/>
      <c r="ED166" s="151"/>
      <c r="EE166" s="151"/>
      <c r="EF166" s="151"/>
      <c r="EG166" s="151"/>
      <c r="EH166" s="151"/>
      <c r="EI166" s="151"/>
      <c r="EJ166" s="151"/>
      <c r="EK166" s="151"/>
      <c r="EL166" s="151"/>
      <c r="EM166" s="151"/>
      <c r="EN166" s="151"/>
      <c r="EO166" s="151"/>
      <c r="EP166" s="151"/>
      <c r="EQ166" s="151"/>
      <c r="ER166" s="151"/>
      <c r="ES166" s="151"/>
      <c r="ET166" s="151"/>
      <c r="EU166" s="151"/>
      <c r="EV166" s="151"/>
      <c r="EW166" s="151"/>
      <c r="EX166" s="151"/>
      <c r="EY166" s="151"/>
      <c r="EZ166" s="151"/>
      <c r="FA166" s="151"/>
      <c r="FB166" s="151"/>
      <c r="FC166" s="151"/>
      <c r="FD166" s="151"/>
      <c r="FE166" s="151"/>
      <c r="FF166" s="151"/>
      <c r="FG166" s="151"/>
      <c r="FH166" s="151"/>
      <c r="FI166" s="151"/>
      <c r="FJ166" s="151"/>
      <c r="FK166" s="151"/>
      <c r="FL166" s="151"/>
      <c r="FM166" s="151"/>
      <c r="FN166" s="151"/>
      <c r="FO166" s="151"/>
      <c r="FP166" s="151"/>
      <c r="FQ166" s="151"/>
      <c r="FR166" s="151"/>
      <c r="FS166" s="151"/>
      <c r="FT166" s="151"/>
      <c r="FU166" s="151"/>
      <c r="FV166" s="151"/>
      <c r="FW166" s="151"/>
      <c r="FX166" s="151"/>
      <c r="FY166" s="151"/>
      <c r="FZ166" s="151"/>
      <c r="GA166" s="151"/>
      <c r="GB166" s="151"/>
      <c r="GC166" s="151"/>
      <c r="GD166" s="151"/>
      <c r="GE166" s="151"/>
      <c r="GF166" s="151"/>
      <c r="GG166" s="151"/>
      <c r="GH166" s="151"/>
      <c r="GI166" s="151"/>
      <c r="GJ166" s="151"/>
      <c r="GK166" s="151"/>
      <c r="GL166" s="151"/>
      <c r="GM166" s="151"/>
      <c r="GN166" s="151"/>
      <c r="GO166" s="151"/>
      <c r="GP166" s="151"/>
      <c r="GQ166" s="151"/>
      <c r="GR166" s="151"/>
      <c r="GS166" s="151"/>
      <c r="GT166" s="151"/>
      <c r="GU166" s="151"/>
      <c r="GV166" s="151"/>
      <c r="GW166" s="151"/>
      <c r="GX166" s="151"/>
    </row>
    <row r="167" spans="1:206" ht="14" hidden="1">
      <c r="A167" s="151"/>
      <c r="B167" s="151"/>
      <c r="C167" s="151"/>
      <c r="D167" s="151"/>
      <c r="E167" s="151"/>
      <c r="F167" s="191">
        <v>13</v>
      </c>
      <c r="G167" s="197">
        <f t="shared" ca="1" si="903"/>
        <v>0</v>
      </c>
      <c r="H167" s="191" t="str">
        <f t="shared" si="904"/>
        <v>$HW$87</v>
      </c>
      <c r="I167" s="191">
        <f t="shared" si="905"/>
        <v>231</v>
      </c>
      <c r="J167" s="151"/>
      <c r="K167" s="151"/>
      <c r="L167" s="151"/>
      <c r="M167" s="151"/>
      <c r="N167" s="151"/>
      <c r="O167" s="151"/>
      <c r="P167" s="151"/>
      <c r="Q167" s="151"/>
      <c r="R167" s="151"/>
      <c r="S167" s="151"/>
      <c r="T167" s="151"/>
      <c r="U167" s="151"/>
      <c r="V167" s="151"/>
      <c r="W167" s="151"/>
      <c r="X167" s="151"/>
      <c r="Y167" s="151"/>
      <c r="Z167" s="151"/>
      <c r="AA167" s="151"/>
      <c r="AB167" s="151"/>
      <c r="AC167" s="151"/>
      <c r="AD167" s="151"/>
      <c r="AE167" s="151"/>
      <c r="AF167" s="151"/>
      <c r="AG167" s="151"/>
      <c r="AH167" s="151"/>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c r="BI167" s="151"/>
      <c r="BJ167" s="151"/>
      <c r="BK167" s="151"/>
      <c r="BL167" s="151"/>
      <c r="BM167" s="151"/>
      <c r="BN167" s="151"/>
      <c r="BO167" s="151"/>
      <c r="BP167" s="151"/>
      <c r="BQ167" s="151"/>
      <c r="BR167" s="151"/>
      <c r="BS167" s="151"/>
      <c r="BT167" s="151"/>
      <c r="BU167" s="151"/>
      <c r="BV167" s="151"/>
      <c r="BW167" s="151"/>
      <c r="BX167" s="151"/>
      <c r="BY167" s="151"/>
      <c r="BZ167" s="151"/>
      <c r="CA167" s="151"/>
      <c r="CB167" s="151"/>
      <c r="CC167" s="151"/>
      <c r="CD167" s="151"/>
      <c r="CE167" s="151"/>
      <c r="CF167" s="151"/>
      <c r="CG167" s="151"/>
      <c r="CH167" s="151"/>
      <c r="CI167" s="151"/>
      <c r="CJ167" s="151"/>
      <c r="CK167" s="151"/>
      <c r="CL167" s="151"/>
      <c r="CM167" s="151"/>
      <c r="CN167" s="151"/>
      <c r="CO167" s="151"/>
      <c r="CP167" s="151"/>
      <c r="CQ167" s="151"/>
      <c r="CR167" s="151"/>
      <c r="CS167" s="151"/>
      <c r="CT167" s="151"/>
      <c r="CU167" s="151"/>
      <c r="CV167" s="151"/>
      <c r="CW167" s="151"/>
      <c r="CX167" s="151"/>
      <c r="CY167" s="151"/>
      <c r="CZ167" s="151"/>
      <c r="DA167" s="151"/>
      <c r="DB167" s="151"/>
      <c r="DC167" s="151"/>
      <c r="DD167" s="151"/>
      <c r="DE167" s="151"/>
      <c r="DF167" s="151"/>
      <c r="DG167" s="151"/>
      <c r="DH167" s="151"/>
      <c r="DI167" s="151"/>
      <c r="DJ167" s="151"/>
      <c r="DK167" s="151"/>
      <c r="DL167" s="151"/>
      <c r="DM167" s="151"/>
      <c r="DN167" s="151"/>
      <c r="DO167" s="151"/>
      <c r="DP167" s="151"/>
      <c r="DQ167" s="151"/>
      <c r="DR167" s="151"/>
      <c r="DS167" s="151"/>
      <c r="DT167" s="151"/>
      <c r="DU167" s="151"/>
      <c r="DV167" s="151"/>
      <c r="DW167" s="151"/>
      <c r="DX167" s="151"/>
      <c r="DY167" s="151"/>
      <c r="DZ167" s="151"/>
      <c r="EA167" s="151"/>
      <c r="EB167" s="151"/>
      <c r="EC167" s="151"/>
      <c r="ED167" s="151"/>
      <c r="EE167" s="151"/>
      <c r="EF167" s="151"/>
      <c r="EG167" s="151"/>
      <c r="EH167" s="151"/>
      <c r="EI167" s="151"/>
      <c r="EJ167" s="151"/>
      <c r="EK167" s="151"/>
      <c r="EL167" s="151"/>
      <c r="EM167" s="151"/>
      <c r="EN167" s="151"/>
      <c r="EO167" s="151"/>
      <c r="EP167" s="151"/>
      <c r="EQ167" s="151"/>
      <c r="ER167" s="151"/>
      <c r="ES167" s="151"/>
      <c r="ET167" s="151"/>
      <c r="EU167" s="151"/>
      <c r="EV167" s="151"/>
      <c r="EW167" s="151"/>
      <c r="EX167" s="151"/>
      <c r="EY167" s="151"/>
      <c r="EZ167" s="151"/>
      <c r="FA167" s="151"/>
      <c r="FB167" s="151"/>
      <c r="FC167" s="151"/>
      <c r="FD167" s="151"/>
      <c r="FE167" s="151"/>
      <c r="FF167" s="151"/>
      <c r="FG167" s="151"/>
      <c r="FH167" s="151"/>
      <c r="FI167" s="151"/>
      <c r="FJ167" s="151"/>
      <c r="FK167" s="151"/>
      <c r="FL167" s="151"/>
      <c r="FM167" s="151"/>
      <c r="FN167" s="151"/>
      <c r="FO167" s="151"/>
      <c r="FP167" s="151"/>
      <c r="FQ167" s="151"/>
      <c r="FR167" s="151"/>
      <c r="FS167" s="151"/>
      <c r="FT167" s="151"/>
      <c r="FU167" s="151"/>
      <c r="FV167" s="151"/>
      <c r="FW167" s="151"/>
      <c r="FX167" s="151"/>
      <c r="FY167" s="151"/>
      <c r="FZ167" s="151"/>
      <c r="GA167" s="151"/>
      <c r="GB167" s="151"/>
      <c r="GC167" s="151"/>
      <c r="GD167" s="151"/>
      <c r="GE167" s="151"/>
      <c r="GF167" s="151"/>
      <c r="GG167" s="151"/>
      <c r="GH167" s="151"/>
      <c r="GI167" s="151"/>
      <c r="GJ167" s="151"/>
      <c r="GK167" s="151"/>
      <c r="GL167" s="151"/>
      <c r="GM167" s="151"/>
      <c r="GN167" s="151"/>
      <c r="GO167" s="151"/>
      <c r="GP167" s="151"/>
      <c r="GQ167" s="151"/>
      <c r="GR167" s="151"/>
      <c r="GS167" s="151"/>
      <c r="GT167" s="151"/>
      <c r="GU167" s="151"/>
      <c r="GV167" s="151"/>
      <c r="GW167" s="151"/>
      <c r="GX167" s="151"/>
    </row>
    <row r="168" spans="1:206" ht="14" hidden="1">
      <c r="A168" s="151"/>
      <c r="B168" s="151"/>
      <c r="C168" s="151"/>
      <c r="D168" s="151"/>
      <c r="E168" s="151"/>
      <c r="F168" s="191">
        <v>14</v>
      </c>
      <c r="G168" s="197">
        <f t="shared" ca="1" si="903"/>
        <v>0</v>
      </c>
      <c r="H168" s="191" t="str">
        <f t="shared" si="904"/>
        <v>$IO$87</v>
      </c>
      <c r="I168" s="191">
        <f t="shared" si="905"/>
        <v>249</v>
      </c>
      <c r="J168" s="151"/>
      <c r="K168" s="151"/>
      <c r="L168" s="151"/>
      <c r="M168" s="151"/>
      <c r="N168" s="151"/>
      <c r="O168" s="151"/>
      <c r="P168" s="151"/>
      <c r="Q168" s="151"/>
      <c r="R168" s="151"/>
      <c r="S168" s="151"/>
      <c r="T168" s="151"/>
      <c r="U168" s="151"/>
      <c r="V168" s="151"/>
      <c r="W168" s="151"/>
      <c r="X168" s="151"/>
      <c r="Y168" s="151"/>
      <c r="Z168" s="151"/>
      <c r="AA168" s="151"/>
      <c r="AB168" s="151"/>
      <c r="AC168" s="151"/>
      <c r="AD168" s="151"/>
      <c r="AE168" s="151"/>
      <c r="AF168" s="151"/>
      <c r="AG168" s="151"/>
      <c r="AH168" s="151"/>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c r="BI168" s="151"/>
      <c r="BJ168" s="151"/>
      <c r="BK168" s="151"/>
      <c r="BL168" s="151"/>
      <c r="BM168" s="151"/>
      <c r="BN168" s="151"/>
      <c r="BO168" s="151"/>
      <c r="BP168" s="151"/>
      <c r="BQ168" s="151"/>
      <c r="BR168" s="151"/>
      <c r="BS168" s="151"/>
      <c r="BT168" s="151"/>
      <c r="BU168" s="151"/>
      <c r="BV168" s="151"/>
      <c r="BW168" s="151"/>
      <c r="BX168" s="151"/>
      <c r="BY168" s="151"/>
      <c r="BZ168" s="151"/>
      <c r="CA168" s="151"/>
      <c r="CB168" s="151"/>
      <c r="CC168" s="151"/>
      <c r="CD168" s="151"/>
      <c r="CE168" s="151"/>
      <c r="CF168" s="151"/>
      <c r="CG168" s="151"/>
      <c r="CH168" s="151"/>
      <c r="CI168" s="151"/>
      <c r="CJ168" s="151"/>
      <c r="CK168" s="151"/>
      <c r="CL168" s="151"/>
      <c r="CM168" s="151"/>
      <c r="CN168" s="151"/>
      <c r="CO168" s="151"/>
      <c r="CP168" s="151"/>
      <c r="CQ168" s="151"/>
      <c r="CR168" s="151"/>
      <c r="CS168" s="151"/>
      <c r="CT168" s="151"/>
      <c r="CU168" s="151"/>
      <c r="CV168" s="151"/>
      <c r="CW168" s="151"/>
      <c r="CX168" s="151"/>
      <c r="CY168" s="151"/>
      <c r="CZ168" s="151"/>
      <c r="DA168" s="151"/>
      <c r="DB168" s="151"/>
      <c r="DC168" s="151"/>
      <c r="DD168" s="151"/>
      <c r="DE168" s="151"/>
      <c r="DF168" s="151"/>
      <c r="DG168" s="151"/>
      <c r="DH168" s="151"/>
      <c r="DI168" s="151"/>
      <c r="DJ168" s="151"/>
      <c r="DK168" s="151"/>
      <c r="DL168" s="151"/>
      <c r="DM168" s="151"/>
      <c r="DN168" s="151"/>
      <c r="DO168" s="151"/>
      <c r="DP168" s="151"/>
      <c r="DQ168" s="151"/>
      <c r="DR168" s="151"/>
      <c r="DS168" s="151"/>
      <c r="DT168" s="151"/>
      <c r="DU168" s="151"/>
      <c r="DV168" s="151"/>
      <c r="DW168" s="151"/>
      <c r="DX168" s="151"/>
      <c r="DY168" s="151"/>
      <c r="DZ168" s="151"/>
      <c r="EA168" s="151"/>
      <c r="EB168" s="151"/>
      <c r="EC168" s="151"/>
      <c r="ED168" s="151"/>
      <c r="EE168" s="151"/>
      <c r="EF168" s="151"/>
      <c r="EG168" s="151"/>
      <c r="EH168" s="151"/>
      <c r="EI168" s="151"/>
      <c r="EJ168" s="151"/>
      <c r="EK168" s="151"/>
      <c r="EL168" s="151"/>
      <c r="EM168" s="151"/>
      <c r="EN168" s="151"/>
      <c r="EO168" s="151"/>
      <c r="EP168" s="151"/>
      <c r="EQ168" s="151"/>
      <c r="ER168" s="151"/>
      <c r="ES168" s="151"/>
      <c r="ET168" s="151"/>
      <c r="EU168" s="151"/>
      <c r="EV168" s="151"/>
      <c r="EW168" s="151"/>
      <c r="EX168" s="151"/>
      <c r="EY168" s="151"/>
      <c r="EZ168" s="151"/>
      <c r="FA168" s="151"/>
      <c r="FB168" s="151"/>
      <c r="FC168" s="151"/>
      <c r="FD168" s="151"/>
      <c r="FE168" s="151"/>
      <c r="FF168" s="151"/>
      <c r="FG168" s="151"/>
      <c r="FH168" s="151"/>
      <c r="FI168" s="151"/>
      <c r="FJ168" s="151"/>
      <c r="FK168" s="151"/>
      <c r="FL168" s="151"/>
      <c r="FM168" s="151"/>
      <c r="FN168" s="151"/>
      <c r="FO168" s="151"/>
      <c r="FP168" s="151"/>
      <c r="FQ168" s="151"/>
      <c r="FR168" s="151"/>
      <c r="FS168" s="151"/>
      <c r="FT168" s="151"/>
      <c r="FU168" s="151"/>
      <c r="FV168" s="151"/>
      <c r="FW168" s="151"/>
      <c r="FX168" s="151"/>
      <c r="FY168" s="151"/>
      <c r="FZ168" s="151"/>
      <c r="GA168" s="151"/>
      <c r="GB168" s="151"/>
      <c r="GC168" s="151"/>
      <c r="GD168" s="151"/>
      <c r="GE168" s="151"/>
      <c r="GF168" s="151"/>
      <c r="GG168" s="151"/>
      <c r="GH168" s="151"/>
      <c r="GI168" s="151"/>
      <c r="GJ168" s="151"/>
      <c r="GK168" s="151"/>
      <c r="GL168" s="151"/>
      <c r="GM168" s="151"/>
      <c r="GN168" s="151"/>
      <c r="GO168" s="151"/>
      <c r="GP168" s="151"/>
      <c r="GQ168" s="151"/>
      <c r="GR168" s="151"/>
      <c r="GS168" s="151"/>
      <c r="GT168" s="151"/>
      <c r="GU168" s="151"/>
      <c r="GV168" s="151"/>
      <c r="GW168" s="151"/>
      <c r="GX168" s="151"/>
    </row>
    <row r="169" spans="1:206" ht="14" hidden="1">
      <c r="A169" s="151"/>
      <c r="B169" s="151"/>
      <c r="C169" s="151"/>
      <c r="D169" s="151"/>
      <c r="E169" s="151"/>
      <c r="F169" s="191">
        <v>15</v>
      </c>
      <c r="G169" s="197">
        <f t="shared" ca="1" si="903"/>
        <v>0</v>
      </c>
      <c r="H169" s="191" t="str">
        <f t="shared" si="904"/>
        <v>$JG$87</v>
      </c>
      <c r="I169" s="191">
        <f t="shared" si="905"/>
        <v>267</v>
      </c>
      <c r="J169" s="151"/>
      <c r="K169" s="151"/>
      <c r="L169" s="151"/>
      <c r="M169" s="151"/>
      <c r="N169" s="151"/>
      <c r="O169" s="151"/>
      <c r="P169" s="151"/>
      <c r="Q169" s="151"/>
      <c r="R169" s="151"/>
      <c r="S169" s="151"/>
      <c r="T169" s="151"/>
      <c r="U169" s="151"/>
      <c r="V169" s="151"/>
      <c r="W169" s="151"/>
      <c r="X169" s="151"/>
      <c r="Y169" s="151"/>
      <c r="Z169" s="151"/>
      <c r="AA169" s="151"/>
      <c r="AB169" s="151"/>
      <c r="AC169" s="151"/>
      <c r="AD169" s="151"/>
      <c r="AE169" s="151"/>
      <c r="AF169" s="151"/>
      <c r="AG169" s="151"/>
      <c r="AH169" s="151"/>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c r="BI169" s="151"/>
      <c r="BJ169" s="151"/>
      <c r="BK169" s="151"/>
      <c r="BL169" s="151"/>
      <c r="BM169" s="151"/>
      <c r="BN169" s="151"/>
      <c r="BO169" s="151"/>
      <c r="BP169" s="151"/>
      <c r="BQ169" s="151"/>
      <c r="BR169" s="151"/>
      <c r="BS169" s="151"/>
      <c r="BT169" s="151"/>
      <c r="BU169" s="151"/>
      <c r="BV169" s="151"/>
      <c r="BW169" s="151"/>
      <c r="BX169" s="151"/>
      <c r="BY169" s="151"/>
      <c r="BZ169" s="151"/>
      <c r="CA169" s="151"/>
      <c r="CB169" s="151"/>
      <c r="CC169" s="151"/>
      <c r="CD169" s="151"/>
      <c r="CE169" s="151"/>
      <c r="CF169" s="151"/>
      <c r="CG169" s="151"/>
      <c r="CH169" s="151"/>
      <c r="CI169" s="151"/>
      <c r="CJ169" s="151"/>
      <c r="CK169" s="151"/>
      <c r="CL169" s="151"/>
      <c r="CM169" s="151"/>
      <c r="CN169" s="151"/>
      <c r="CO169" s="151"/>
      <c r="CP169" s="151"/>
      <c r="CQ169" s="151"/>
      <c r="CR169" s="151"/>
      <c r="CS169" s="151"/>
      <c r="CT169" s="151"/>
      <c r="CU169" s="151"/>
      <c r="CV169" s="151"/>
      <c r="CW169" s="151"/>
      <c r="CX169" s="151"/>
      <c r="CY169" s="151"/>
      <c r="CZ169" s="151"/>
      <c r="DA169" s="151"/>
      <c r="DB169" s="151"/>
      <c r="DC169" s="151"/>
      <c r="DD169" s="151"/>
      <c r="DE169" s="151"/>
      <c r="DF169" s="151"/>
      <c r="DG169" s="151"/>
      <c r="DH169" s="151"/>
      <c r="DI169" s="151"/>
      <c r="DJ169" s="151"/>
      <c r="DK169" s="151"/>
      <c r="DL169" s="151"/>
      <c r="DM169" s="151"/>
      <c r="DN169" s="151"/>
      <c r="DO169" s="151"/>
      <c r="DP169" s="151"/>
      <c r="DQ169" s="151"/>
      <c r="DR169" s="151"/>
      <c r="DS169" s="151"/>
      <c r="DT169" s="151"/>
      <c r="DU169" s="151"/>
      <c r="DV169" s="151"/>
      <c r="DW169" s="151"/>
      <c r="DX169" s="151"/>
      <c r="DY169" s="151"/>
      <c r="DZ169" s="151"/>
      <c r="EA169" s="151"/>
      <c r="EB169" s="151"/>
      <c r="EC169" s="151"/>
      <c r="ED169" s="151"/>
      <c r="EE169" s="151"/>
      <c r="EF169" s="151"/>
      <c r="EG169" s="151"/>
      <c r="EH169" s="151"/>
      <c r="EI169" s="151"/>
      <c r="EJ169" s="151"/>
      <c r="EK169" s="151"/>
      <c r="EL169" s="151"/>
      <c r="EM169" s="151"/>
      <c r="EN169" s="151"/>
      <c r="EO169" s="151"/>
      <c r="EP169" s="151"/>
      <c r="EQ169" s="151"/>
      <c r="ER169" s="151"/>
      <c r="ES169" s="151"/>
      <c r="ET169" s="151"/>
      <c r="EU169" s="151"/>
      <c r="EV169" s="151"/>
      <c r="EW169" s="151"/>
      <c r="EX169" s="151"/>
      <c r="EY169" s="151"/>
      <c r="EZ169" s="151"/>
      <c r="FA169" s="151"/>
      <c r="FB169" s="151"/>
      <c r="FC169" s="151"/>
      <c r="FD169" s="151"/>
      <c r="FE169" s="151"/>
      <c r="FF169" s="151"/>
      <c r="FG169" s="151"/>
      <c r="FH169" s="151"/>
      <c r="FI169" s="151"/>
      <c r="FJ169" s="151"/>
      <c r="FK169" s="151"/>
      <c r="FL169" s="151"/>
      <c r="FM169" s="151"/>
      <c r="FN169" s="151"/>
      <c r="FO169" s="151"/>
      <c r="FP169" s="151"/>
      <c r="FQ169" s="151"/>
      <c r="FR169" s="151"/>
      <c r="FS169" s="151"/>
      <c r="FT169" s="151"/>
      <c r="FU169" s="151"/>
      <c r="FV169" s="151"/>
      <c r="FW169" s="151"/>
      <c r="FX169" s="151"/>
      <c r="FY169" s="151"/>
      <c r="FZ169" s="151"/>
      <c r="GA169" s="151"/>
      <c r="GB169" s="151"/>
      <c r="GC169" s="151"/>
      <c r="GD169" s="151"/>
      <c r="GE169" s="151"/>
      <c r="GF169" s="151"/>
      <c r="GG169" s="151"/>
      <c r="GH169" s="151"/>
      <c r="GI169" s="151"/>
      <c r="GJ169" s="151"/>
      <c r="GK169" s="151"/>
      <c r="GL169" s="151"/>
      <c r="GM169" s="151"/>
      <c r="GN169" s="151"/>
      <c r="GO169" s="151"/>
      <c r="GP169" s="151"/>
      <c r="GQ169" s="151"/>
      <c r="GR169" s="151"/>
      <c r="GS169" s="151"/>
      <c r="GT169" s="151"/>
      <c r="GU169" s="151"/>
      <c r="GV169" s="151"/>
      <c r="GW169" s="151"/>
      <c r="GX169" s="151"/>
    </row>
    <row r="170" spans="1:206">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c r="AA170" s="151"/>
      <c r="AB170" s="151"/>
      <c r="AC170" s="151"/>
      <c r="AD170" s="151"/>
      <c r="AE170" s="151"/>
      <c r="AF170" s="151"/>
      <c r="AG170" s="151"/>
      <c r="AH170" s="151"/>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c r="BI170" s="151"/>
      <c r="BJ170" s="151"/>
      <c r="BK170" s="151"/>
      <c r="BL170" s="151"/>
      <c r="BM170" s="151"/>
      <c r="BN170" s="151"/>
      <c r="BO170" s="151"/>
      <c r="BP170" s="151"/>
      <c r="BQ170" s="151"/>
      <c r="BR170" s="151"/>
      <c r="BS170" s="151"/>
      <c r="BT170" s="151"/>
      <c r="BU170" s="151"/>
      <c r="BV170" s="151"/>
      <c r="BW170" s="151"/>
      <c r="BX170" s="151"/>
      <c r="BY170" s="151"/>
      <c r="BZ170" s="151"/>
      <c r="CA170" s="151"/>
      <c r="CB170" s="151"/>
      <c r="CC170" s="151"/>
      <c r="CD170" s="151"/>
      <c r="CE170" s="151"/>
      <c r="CF170" s="151"/>
      <c r="CG170" s="151"/>
      <c r="CH170" s="151"/>
      <c r="CI170" s="151"/>
      <c r="CJ170" s="151"/>
      <c r="CK170" s="151"/>
      <c r="CL170" s="151"/>
      <c r="CM170" s="151"/>
      <c r="CN170" s="151"/>
      <c r="CO170" s="151"/>
      <c r="CP170" s="151"/>
      <c r="CQ170" s="151"/>
      <c r="CR170" s="151"/>
      <c r="CS170" s="151"/>
      <c r="CT170" s="151"/>
      <c r="CU170" s="151"/>
      <c r="CV170" s="151"/>
      <c r="CW170" s="151"/>
      <c r="CX170" s="151"/>
      <c r="CY170" s="151"/>
      <c r="CZ170" s="151"/>
      <c r="DA170" s="151"/>
      <c r="DB170" s="151"/>
      <c r="DC170" s="151"/>
      <c r="DD170" s="151"/>
      <c r="DE170" s="151"/>
      <c r="DF170" s="151"/>
      <c r="DG170" s="151"/>
      <c r="DH170" s="151"/>
      <c r="DI170" s="151"/>
      <c r="DJ170" s="151"/>
      <c r="DK170" s="151"/>
      <c r="DL170" s="151"/>
      <c r="DM170" s="151"/>
      <c r="DN170" s="151"/>
      <c r="DO170" s="151"/>
      <c r="DP170" s="151"/>
      <c r="DQ170" s="151"/>
      <c r="DR170" s="151"/>
      <c r="DS170" s="151"/>
      <c r="DT170" s="151"/>
      <c r="DU170" s="151"/>
      <c r="DV170" s="151"/>
      <c r="DW170" s="151"/>
      <c r="DX170" s="151"/>
      <c r="DY170" s="151"/>
      <c r="DZ170" s="151"/>
      <c r="EA170" s="151"/>
      <c r="EB170" s="151"/>
      <c r="EC170" s="151"/>
      <c r="ED170" s="151"/>
      <c r="EE170" s="151"/>
      <c r="EF170" s="151"/>
      <c r="EG170" s="151"/>
      <c r="EH170" s="151"/>
      <c r="EI170" s="151"/>
      <c r="EJ170" s="151"/>
      <c r="EK170" s="151"/>
      <c r="EL170" s="151"/>
      <c r="EM170" s="151"/>
      <c r="EN170" s="151"/>
      <c r="EO170" s="151"/>
      <c r="EP170" s="151"/>
      <c r="EQ170" s="151"/>
      <c r="ER170" s="151"/>
      <c r="ES170" s="151"/>
      <c r="ET170" s="151"/>
      <c r="EU170" s="151"/>
      <c r="EV170" s="151"/>
      <c r="EW170" s="151"/>
      <c r="EX170" s="151"/>
      <c r="EY170" s="151"/>
      <c r="EZ170" s="151"/>
      <c r="FA170" s="151"/>
      <c r="FB170" s="151"/>
      <c r="FC170" s="151"/>
      <c r="FD170" s="151"/>
      <c r="FE170" s="151"/>
      <c r="FF170" s="151"/>
      <c r="FG170" s="151"/>
      <c r="FH170" s="151"/>
      <c r="FI170" s="151"/>
      <c r="FJ170" s="151"/>
      <c r="FK170" s="151"/>
      <c r="FL170" s="151"/>
      <c r="FM170" s="151"/>
      <c r="FN170" s="151"/>
      <c r="FO170" s="151"/>
      <c r="FP170" s="151"/>
      <c r="FQ170" s="151"/>
      <c r="FR170" s="151"/>
      <c r="FS170" s="151"/>
      <c r="FT170" s="151"/>
      <c r="FU170" s="151"/>
      <c r="FV170" s="151"/>
      <c r="FW170" s="151"/>
      <c r="FX170" s="151"/>
      <c r="FY170" s="151"/>
      <c r="FZ170" s="151"/>
      <c r="GA170" s="151"/>
      <c r="GB170" s="151"/>
      <c r="GC170" s="151"/>
      <c r="GD170" s="151"/>
      <c r="GE170" s="151"/>
      <c r="GF170" s="151"/>
      <c r="GG170" s="151"/>
      <c r="GH170" s="151"/>
      <c r="GI170" s="151"/>
      <c r="GJ170" s="151"/>
      <c r="GK170" s="151"/>
      <c r="GL170" s="151"/>
      <c r="GM170" s="151"/>
      <c r="GN170" s="151"/>
      <c r="GO170" s="151"/>
      <c r="GP170" s="151"/>
      <c r="GQ170" s="151"/>
      <c r="GR170" s="151"/>
      <c r="GS170" s="151"/>
      <c r="GT170" s="151"/>
      <c r="GU170" s="151"/>
      <c r="GV170" s="151"/>
      <c r="GW170" s="151"/>
      <c r="GX170" s="151"/>
    </row>
    <row r="171" spans="1:206">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1"/>
      <c r="AC171" s="151"/>
      <c r="AD171" s="151"/>
      <c r="AE171" s="151"/>
      <c r="AF171" s="151"/>
      <c r="AG171" s="151"/>
      <c r="AH171" s="151"/>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c r="BI171" s="151"/>
      <c r="BJ171" s="151"/>
      <c r="BK171" s="151"/>
      <c r="BL171" s="151"/>
      <c r="BM171" s="151"/>
      <c r="BN171" s="151"/>
      <c r="BO171" s="151"/>
      <c r="BP171" s="151"/>
      <c r="BQ171" s="151"/>
      <c r="BR171" s="151"/>
      <c r="BS171" s="151"/>
      <c r="BT171" s="151"/>
      <c r="BU171" s="151"/>
      <c r="BV171" s="151"/>
      <c r="BW171" s="151"/>
      <c r="BX171" s="151"/>
      <c r="BY171" s="151"/>
      <c r="BZ171" s="151"/>
      <c r="CA171" s="151"/>
      <c r="CB171" s="151"/>
      <c r="CC171" s="151"/>
      <c r="CD171" s="151"/>
      <c r="CE171" s="151"/>
      <c r="CF171" s="151"/>
      <c r="CG171" s="151"/>
      <c r="CH171" s="151"/>
      <c r="CI171" s="151"/>
      <c r="CJ171" s="151"/>
      <c r="CK171" s="151"/>
      <c r="CL171" s="151"/>
      <c r="CM171" s="151"/>
      <c r="CN171" s="151"/>
      <c r="CO171" s="151"/>
      <c r="CP171" s="151"/>
      <c r="CQ171" s="151"/>
      <c r="CR171" s="151"/>
      <c r="CS171" s="151"/>
      <c r="CT171" s="151"/>
      <c r="CU171" s="151"/>
      <c r="CV171" s="151"/>
      <c r="CW171" s="151"/>
      <c r="CX171" s="151"/>
      <c r="CY171" s="151"/>
      <c r="CZ171" s="151"/>
      <c r="DA171" s="151"/>
      <c r="DB171" s="151"/>
      <c r="DC171" s="151"/>
      <c r="DD171" s="151"/>
      <c r="DE171" s="151"/>
      <c r="DF171" s="151"/>
      <c r="DG171" s="151"/>
      <c r="DH171" s="151"/>
      <c r="DI171" s="151"/>
      <c r="DJ171" s="151"/>
      <c r="DK171" s="151"/>
      <c r="DL171" s="151"/>
      <c r="DM171" s="151"/>
      <c r="DN171" s="151"/>
      <c r="DO171" s="151"/>
      <c r="DP171" s="151"/>
      <c r="DQ171" s="151"/>
      <c r="DR171" s="151"/>
      <c r="DS171" s="151"/>
      <c r="DT171" s="151"/>
      <c r="DU171" s="151"/>
      <c r="DV171" s="151"/>
      <c r="DW171" s="151"/>
      <c r="DX171" s="151"/>
      <c r="DY171" s="151"/>
      <c r="DZ171" s="151"/>
      <c r="EA171" s="151"/>
      <c r="EB171" s="151"/>
      <c r="EC171" s="151"/>
      <c r="ED171" s="151"/>
      <c r="EE171" s="151"/>
      <c r="EF171" s="151"/>
      <c r="EG171" s="151"/>
      <c r="EH171" s="151"/>
      <c r="EI171" s="151"/>
      <c r="EJ171" s="151"/>
      <c r="EK171" s="151"/>
      <c r="EL171" s="151"/>
      <c r="EM171" s="151"/>
      <c r="EN171" s="151"/>
      <c r="EO171" s="151"/>
      <c r="EP171" s="151"/>
      <c r="EQ171" s="151"/>
      <c r="ER171" s="151"/>
      <c r="ES171" s="151"/>
      <c r="ET171" s="151"/>
      <c r="EU171" s="151"/>
      <c r="EV171" s="151"/>
      <c r="EW171" s="151"/>
      <c r="EX171" s="151"/>
      <c r="EY171" s="151"/>
      <c r="EZ171" s="151"/>
      <c r="FA171" s="151"/>
      <c r="FB171" s="151"/>
      <c r="FC171" s="151"/>
      <c r="FD171" s="151"/>
      <c r="FE171" s="151"/>
      <c r="FF171" s="151"/>
      <c r="FG171" s="151"/>
      <c r="FH171" s="151"/>
      <c r="FI171" s="151"/>
      <c r="FJ171" s="151"/>
      <c r="FK171" s="151"/>
      <c r="FL171" s="151"/>
      <c r="FM171" s="151"/>
      <c r="FN171" s="151"/>
      <c r="FO171" s="151"/>
      <c r="FP171" s="151"/>
      <c r="FQ171" s="151"/>
      <c r="FR171" s="151"/>
      <c r="FS171" s="151"/>
      <c r="FT171" s="151"/>
      <c r="FU171" s="151"/>
      <c r="FV171" s="151"/>
      <c r="FW171" s="151"/>
      <c r="FX171" s="151"/>
      <c r="FY171" s="151"/>
      <c r="FZ171" s="151"/>
      <c r="GA171" s="151"/>
      <c r="GB171" s="151"/>
      <c r="GC171" s="151"/>
      <c r="GD171" s="151"/>
      <c r="GE171" s="151"/>
      <c r="GF171" s="151"/>
      <c r="GG171" s="151"/>
      <c r="GH171" s="151"/>
      <c r="GI171" s="151"/>
      <c r="GJ171" s="151"/>
      <c r="GK171" s="151"/>
      <c r="GL171" s="151"/>
      <c r="GM171" s="151"/>
      <c r="GN171" s="151"/>
      <c r="GO171" s="151"/>
      <c r="GP171" s="151"/>
      <c r="GQ171" s="151"/>
      <c r="GR171" s="151"/>
      <c r="GS171" s="151"/>
      <c r="GT171" s="151"/>
      <c r="GU171" s="151"/>
      <c r="GV171" s="151"/>
      <c r="GW171" s="151"/>
      <c r="GX171" s="151"/>
    </row>
    <row r="172" spans="1:206">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c r="AA172" s="151"/>
      <c r="AB172" s="151"/>
      <c r="AC172" s="151"/>
      <c r="AD172" s="151"/>
      <c r="AE172" s="151"/>
      <c r="AF172" s="151"/>
      <c r="AG172" s="151"/>
      <c r="AH172" s="151"/>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c r="BI172" s="151"/>
      <c r="BJ172" s="151"/>
      <c r="BK172" s="151"/>
      <c r="BL172" s="151"/>
      <c r="BM172" s="151"/>
      <c r="BN172" s="151"/>
      <c r="BO172" s="151"/>
      <c r="BP172" s="151"/>
      <c r="BQ172" s="151"/>
      <c r="BR172" s="151"/>
      <c r="BS172" s="151"/>
      <c r="BT172" s="151"/>
      <c r="BU172" s="151"/>
      <c r="BV172" s="151"/>
      <c r="BW172" s="151"/>
      <c r="BX172" s="151"/>
      <c r="BY172" s="151"/>
      <c r="BZ172" s="151"/>
      <c r="CA172" s="151"/>
      <c r="CB172" s="151"/>
      <c r="CC172" s="151"/>
      <c r="CD172" s="151"/>
      <c r="CE172" s="151"/>
      <c r="CF172" s="151"/>
      <c r="CG172" s="151"/>
      <c r="CH172" s="151"/>
      <c r="CI172" s="151"/>
      <c r="CJ172" s="151"/>
      <c r="CK172" s="151"/>
      <c r="CL172" s="151"/>
      <c r="CM172" s="151"/>
      <c r="CN172" s="151"/>
      <c r="CO172" s="151"/>
      <c r="CP172" s="151"/>
      <c r="CQ172" s="151"/>
      <c r="CR172" s="151"/>
      <c r="CS172" s="151"/>
      <c r="CT172" s="151"/>
      <c r="CU172" s="151"/>
      <c r="CV172" s="151"/>
      <c r="CW172" s="151"/>
      <c r="CX172" s="151"/>
      <c r="CY172" s="151"/>
      <c r="CZ172" s="151"/>
      <c r="DA172" s="151"/>
      <c r="DB172" s="151"/>
      <c r="DC172" s="151"/>
      <c r="DD172" s="151"/>
      <c r="DE172" s="151"/>
      <c r="DF172" s="151"/>
      <c r="DG172" s="151"/>
      <c r="DH172" s="151"/>
      <c r="DI172" s="151"/>
      <c r="DJ172" s="151"/>
      <c r="DK172" s="151"/>
      <c r="DL172" s="151"/>
      <c r="DM172" s="151"/>
      <c r="DN172" s="151"/>
      <c r="DO172" s="151"/>
      <c r="DP172" s="151"/>
      <c r="DQ172" s="151"/>
      <c r="DR172" s="151"/>
      <c r="DS172" s="151"/>
      <c r="DT172" s="151"/>
      <c r="DU172" s="151"/>
      <c r="DV172" s="151"/>
      <c r="DW172" s="151"/>
      <c r="DX172" s="151"/>
      <c r="DY172" s="151"/>
      <c r="DZ172" s="151"/>
      <c r="EA172" s="151"/>
      <c r="EB172" s="151"/>
      <c r="EC172" s="151"/>
      <c r="ED172" s="151"/>
      <c r="EE172" s="151"/>
      <c r="EF172" s="151"/>
      <c r="EG172" s="151"/>
      <c r="EH172" s="151"/>
      <c r="EI172" s="151"/>
      <c r="EJ172" s="151"/>
      <c r="EK172" s="151"/>
      <c r="EL172" s="151"/>
      <c r="EM172" s="151"/>
      <c r="EN172" s="151"/>
      <c r="EO172" s="151"/>
      <c r="EP172" s="151"/>
      <c r="EQ172" s="151"/>
      <c r="ER172" s="151"/>
      <c r="ES172" s="151"/>
      <c r="ET172" s="151"/>
      <c r="EU172" s="151"/>
      <c r="EV172" s="151"/>
      <c r="EW172" s="151"/>
      <c r="EX172" s="151"/>
      <c r="EY172" s="151"/>
      <c r="EZ172" s="151"/>
      <c r="FA172" s="151"/>
      <c r="FB172" s="151"/>
      <c r="FC172" s="151"/>
      <c r="FD172" s="151"/>
      <c r="FE172" s="151"/>
      <c r="FF172" s="151"/>
      <c r="FG172" s="151"/>
      <c r="FH172" s="151"/>
      <c r="FI172" s="151"/>
      <c r="FJ172" s="151"/>
      <c r="FK172" s="151"/>
      <c r="FL172" s="151"/>
      <c r="FM172" s="151"/>
      <c r="FN172" s="151"/>
      <c r="FO172" s="151"/>
      <c r="FP172" s="151"/>
      <c r="FQ172" s="151"/>
      <c r="FR172" s="151"/>
      <c r="FS172" s="151"/>
      <c r="FT172" s="151"/>
      <c r="FU172" s="151"/>
      <c r="FV172" s="151"/>
      <c r="FW172" s="151"/>
      <c r="FX172" s="151"/>
      <c r="FY172" s="151"/>
      <c r="FZ172" s="151"/>
      <c r="GA172" s="151"/>
      <c r="GB172" s="151"/>
      <c r="GC172" s="151"/>
      <c r="GD172" s="151"/>
      <c r="GE172" s="151"/>
      <c r="GF172" s="151"/>
      <c r="GG172" s="151"/>
      <c r="GH172" s="151"/>
      <c r="GI172" s="151"/>
      <c r="GJ172" s="151"/>
      <c r="GK172" s="151"/>
      <c r="GL172" s="151"/>
      <c r="GM172" s="151"/>
      <c r="GN172" s="151"/>
      <c r="GO172" s="151"/>
      <c r="GP172" s="151"/>
      <c r="GQ172" s="151"/>
      <c r="GR172" s="151"/>
      <c r="GS172" s="151"/>
      <c r="GT172" s="151"/>
      <c r="GU172" s="151"/>
      <c r="GV172" s="151"/>
      <c r="GW172" s="151"/>
      <c r="GX172" s="151"/>
    </row>
    <row r="173" spans="1:206">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c r="AC173" s="151"/>
      <c r="AD173" s="151"/>
      <c r="AE173" s="151"/>
      <c r="AF173" s="151"/>
      <c r="AG173" s="151"/>
      <c r="AH173" s="151"/>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c r="BI173" s="151"/>
      <c r="BJ173" s="151"/>
      <c r="BK173" s="151"/>
      <c r="BL173" s="151"/>
      <c r="BM173" s="151"/>
      <c r="BN173" s="151"/>
      <c r="BO173" s="151"/>
      <c r="BP173" s="151"/>
      <c r="BQ173" s="151"/>
      <c r="BR173" s="151"/>
      <c r="BS173" s="151"/>
      <c r="BT173" s="151"/>
      <c r="BU173" s="151"/>
      <c r="BV173" s="151"/>
      <c r="BW173" s="151"/>
      <c r="BX173" s="151"/>
      <c r="BY173" s="151"/>
      <c r="BZ173" s="151"/>
      <c r="CA173" s="151"/>
      <c r="CB173" s="151"/>
      <c r="CC173" s="151"/>
      <c r="CD173" s="151"/>
      <c r="CE173" s="151"/>
      <c r="CF173" s="151"/>
      <c r="CG173" s="151"/>
      <c r="CH173" s="151"/>
      <c r="CI173" s="151"/>
      <c r="CJ173" s="151"/>
      <c r="CK173" s="151"/>
      <c r="CL173" s="151"/>
      <c r="CM173" s="151"/>
      <c r="CN173" s="151"/>
      <c r="CO173" s="151"/>
      <c r="CP173" s="151"/>
      <c r="CQ173" s="151"/>
      <c r="CR173" s="151"/>
      <c r="CS173" s="151"/>
      <c r="CT173" s="151"/>
      <c r="CU173" s="151"/>
      <c r="CV173" s="151"/>
      <c r="CW173" s="151"/>
      <c r="CX173" s="151"/>
      <c r="CY173" s="151"/>
      <c r="CZ173" s="151"/>
      <c r="DA173" s="151"/>
      <c r="DB173" s="151"/>
      <c r="DC173" s="151"/>
      <c r="DD173" s="151"/>
      <c r="DE173" s="151"/>
      <c r="DF173" s="151"/>
      <c r="DG173" s="151"/>
      <c r="DH173" s="151"/>
      <c r="DI173" s="151"/>
      <c r="DJ173" s="151"/>
      <c r="DK173" s="151"/>
      <c r="DL173" s="151"/>
      <c r="DM173" s="151"/>
      <c r="DN173" s="151"/>
      <c r="DO173" s="151"/>
      <c r="DP173" s="151"/>
      <c r="DQ173" s="151"/>
      <c r="DR173" s="151"/>
      <c r="DS173" s="151"/>
      <c r="DT173" s="151"/>
      <c r="DU173" s="151"/>
      <c r="DV173" s="151"/>
      <c r="DW173" s="151"/>
      <c r="DX173" s="151"/>
      <c r="DY173" s="151"/>
      <c r="DZ173" s="151"/>
      <c r="EA173" s="151"/>
      <c r="EB173" s="151"/>
      <c r="EC173" s="151"/>
      <c r="ED173" s="151"/>
      <c r="EE173" s="151"/>
      <c r="EF173" s="151"/>
      <c r="EG173" s="151"/>
      <c r="EH173" s="151"/>
      <c r="EI173" s="151"/>
      <c r="EJ173" s="151"/>
      <c r="EK173" s="151"/>
      <c r="EL173" s="151"/>
      <c r="EM173" s="151"/>
      <c r="EN173" s="151"/>
      <c r="EO173" s="151"/>
      <c r="EP173" s="151"/>
      <c r="EQ173" s="151"/>
      <c r="ER173" s="151"/>
      <c r="ES173" s="151"/>
      <c r="ET173" s="151"/>
      <c r="EU173" s="151"/>
      <c r="EV173" s="151"/>
      <c r="EW173" s="151"/>
      <c r="EX173" s="151"/>
      <c r="EY173" s="151"/>
      <c r="EZ173" s="151"/>
      <c r="FA173" s="151"/>
      <c r="FB173" s="151"/>
      <c r="FC173" s="151"/>
      <c r="FD173" s="151"/>
      <c r="FE173" s="151"/>
      <c r="FF173" s="151"/>
      <c r="FG173" s="151"/>
      <c r="FH173" s="151"/>
      <c r="FI173" s="151"/>
      <c r="FJ173" s="151"/>
      <c r="FK173" s="151"/>
      <c r="FL173" s="151"/>
      <c r="FM173" s="151"/>
      <c r="FN173" s="151"/>
      <c r="FO173" s="151"/>
      <c r="FP173" s="151"/>
      <c r="FQ173" s="151"/>
      <c r="FR173" s="151"/>
      <c r="FS173" s="151"/>
      <c r="FT173" s="151"/>
      <c r="FU173" s="151"/>
      <c r="FV173" s="151"/>
      <c r="FW173" s="151"/>
      <c r="FX173" s="151"/>
      <c r="FY173" s="151"/>
      <c r="FZ173" s="151"/>
      <c r="GA173" s="151"/>
      <c r="GB173" s="151"/>
      <c r="GC173" s="151"/>
      <c r="GD173" s="151"/>
      <c r="GE173" s="151"/>
      <c r="GF173" s="151"/>
      <c r="GG173" s="151"/>
      <c r="GH173" s="151"/>
      <c r="GI173" s="151"/>
      <c r="GJ173" s="151"/>
      <c r="GK173" s="151"/>
      <c r="GL173" s="151"/>
      <c r="GM173" s="151"/>
      <c r="GN173" s="151"/>
      <c r="GO173" s="151"/>
      <c r="GP173" s="151"/>
      <c r="GQ173" s="151"/>
      <c r="GR173" s="151"/>
      <c r="GS173" s="151"/>
      <c r="GT173" s="151"/>
      <c r="GU173" s="151"/>
      <c r="GV173" s="151"/>
      <c r="GW173" s="151"/>
      <c r="GX173" s="151"/>
    </row>
    <row r="174" spans="1:206">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1"/>
      <c r="AC174" s="151"/>
      <c r="AD174" s="151"/>
      <c r="AE174" s="151"/>
      <c r="AF174" s="151"/>
      <c r="AG174" s="151"/>
      <c r="AH174" s="151"/>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c r="BG174" s="151"/>
      <c r="BH174" s="151"/>
      <c r="BI174" s="151"/>
      <c r="BJ174" s="151"/>
      <c r="BK174" s="151"/>
      <c r="BL174" s="151"/>
      <c r="BM174" s="151"/>
      <c r="BN174" s="151"/>
      <c r="BO174" s="151"/>
      <c r="BP174" s="151"/>
      <c r="BQ174" s="151"/>
      <c r="BR174" s="151"/>
      <c r="BS174" s="151"/>
      <c r="BT174" s="151"/>
      <c r="BU174" s="151"/>
      <c r="BV174" s="151"/>
      <c r="BW174" s="151"/>
      <c r="BX174" s="151"/>
      <c r="BY174" s="151"/>
      <c r="BZ174" s="151"/>
      <c r="CA174" s="151"/>
      <c r="CB174" s="151"/>
      <c r="CC174" s="151"/>
      <c r="CD174" s="151"/>
      <c r="CE174" s="151"/>
      <c r="CF174" s="151"/>
      <c r="CG174" s="151"/>
      <c r="CH174" s="151"/>
      <c r="CI174" s="151"/>
      <c r="CJ174" s="151"/>
      <c r="CK174" s="151"/>
      <c r="CL174" s="151"/>
      <c r="CM174" s="151"/>
      <c r="CN174" s="151"/>
      <c r="CO174" s="151"/>
      <c r="CP174" s="151"/>
      <c r="CQ174" s="151"/>
      <c r="CR174" s="151"/>
      <c r="CS174" s="151"/>
      <c r="CT174" s="151"/>
      <c r="CU174" s="151"/>
      <c r="CV174" s="151"/>
      <c r="CW174" s="151"/>
      <c r="CX174" s="151"/>
      <c r="CY174" s="151"/>
      <c r="CZ174" s="151"/>
      <c r="DA174" s="151"/>
      <c r="DB174" s="151"/>
      <c r="DC174" s="151"/>
      <c r="DD174" s="151"/>
      <c r="DE174" s="151"/>
      <c r="DF174" s="151"/>
      <c r="DG174" s="151"/>
      <c r="DH174" s="151"/>
      <c r="DI174" s="151"/>
      <c r="DJ174" s="151"/>
      <c r="DK174" s="151"/>
      <c r="DL174" s="151"/>
      <c r="DM174" s="151"/>
      <c r="DN174" s="151"/>
      <c r="DO174" s="151"/>
      <c r="DP174" s="151"/>
      <c r="DQ174" s="151"/>
      <c r="DR174" s="151"/>
      <c r="DS174" s="151"/>
      <c r="DT174" s="151"/>
      <c r="DU174" s="151"/>
      <c r="DV174" s="151"/>
      <c r="DW174" s="151"/>
      <c r="DX174" s="151"/>
      <c r="DY174" s="151"/>
      <c r="DZ174" s="151"/>
      <c r="EA174" s="151"/>
      <c r="EB174" s="151"/>
      <c r="EC174" s="151"/>
      <c r="ED174" s="151"/>
      <c r="EE174" s="151"/>
      <c r="EF174" s="151"/>
      <c r="EG174" s="151"/>
      <c r="EH174" s="151"/>
      <c r="EI174" s="151"/>
      <c r="EJ174" s="151"/>
      <c r="EK174" s="151"/>
      <c r="EL174" s="151"/>
      <c r="EM174" s="151"/>
      <c r="EN174" s="151"/>
      <c r="EO174" s="151"/>
      <c r="EP174" s="151"/>
      <c r="EQ174" s="151"/>
      <c r="ER174" s="151"/>
      <c r="ES174" s="151"/>
      <c r="ET174" s="151"/>
      <c r="EU174" s="151"/>
      <c r="EV174" s="151"/>
      <c r="EW174" s="151"/>
      <c r="EX174" s="151"/>
      <c r="EY174" s="151"/>
      <c r="EZ174" s="151"/>
      <c r="FA174" s="151"/>
      <c r="FB174" s="151"/>
      <c r="FC174" s="151"/>
      <c r="FD174" s="151"/>
      <c r="FE174" s="151"/>
      <c r="FF174" s="151"/>
      <c r="FG174" s="151"/>
      <c r="FH174" s="151"/>
      <c r="FI174" s="151"/>
      <c r="FJ174" s="151"/>
      <c r="FK174" s="151"/>
      <c r="FL174" s="151"/>
      <c r="FM174" s="151"/>
      <c r="FN174" s="151"/>
      <c r="FO174" s="151"/>
      <c r="FP174" s="151"/>
      <c r="FQ174" s="151"/>
      <c r="FR174" s="151"/>
      <c r="FS174" s="151"/>
      <c r="FT174" s="151"/>
      <c r="FU174" s="151"/>
      <c r="FV174" s="151"/>
      <c r="FW174" s="151"/>
      <c r="FX174" s="151"/>
      <c r="FY174" s="151"/>
      <c r="FZ174" s="151"/>
      <c r="GA174" s="151"/>
      <c r="GB174" s="151"/>
      <c r="GC174" s="151"/>
      <c r="GD174" s="151"/>
      <c r="GE174" s="151"/>
      <c r="GF174" s="151"/>
      <c r="GG174" s="151"/>
      <c r="GH174" s="151"/>
      <c r="GI174" s="151"/>
      <c r="GJ174" s="151"/>
      <c r="GK174" s="151"/>
      <c r="GL174" s="151"/>
      <c r="GM174" s="151"/>
      <c r="GN174" s="151"/>
      <c r="GO174" s="151"/>
      <c r="GP174" s="151"/>
      <c r="GQ174" s="151"/>
      <c r="GR174" s="151"/>
      <c r="GS174" s="151"/>
      <c r="GT174" s="151"/>
      <c r="GU174" s="151"/>
      <c r="GV174" s="151"/>
      <c r="GW174" s="151"/>
      <c r="GX174" s="151"/>
    </row>
    <row r="175" spans="1:206">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c r="AC175" s="151"/>
      <c r="AD175" s="151"/>
      <c r="AE175" s="151"/>
      <c r="AF175" s="151"/>
      <c r="AG175" s="151"/>
      <c r="AH175" s="151"/>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c r="BI175" s="151"/>
      <c r="BJ175" s="151"/>
      <c r="BK175" s="151"/>
      <c r="BL175" s="151"/>
      <c r="BM175" s="151"/>
      <c r="BN175" s="151"/>
      <c r="BO175" s="151"/>
      <c r="BP175" s="151"/>
      <c r="BQ175" s="151"/>
      <c r="BR175" s="151"/>
      <c r="BS175" s="151"/>
      <c r="BT175" s="151"/>
      <c r="BU175" s="151"/>
      <c r="BV175" s="151"/>
      <c r="BW175" s="151"/>
      <c r="BX175" s="151"/>
      <c r="BY175" s="151"/>
      <c r="BZ175" s="151"/>
      <c r="CA175" s="151"/>
      <c r="CB175" s="151"/>
      <c r="CC175" s="151"/>
      <c r="CD175" s="151"/>
      <c r="CE175" s="151"/>
      <c r="CF175" s="151"/>
      <c r="CG175" s="151"/>
      <c r="CH175" s="151"/>
      <c r="CI175" s="151"/>
      <c r="CJ175" s="151"/>
      <c r="CK175" s="151"/>
      <c r="CL175" s="151"/>
      <c r="CM175" s="151"/>
      <c r="CN175" s="151"/>
      <c r="CO175" s="151"/>
      <c r="CP175" s="151"/>
      <c r="CQ175" s="151"/>
      <c r="CR175" s="151"/>
      <c r="CS175" s="151"/>
      <c r="CT175" s="151"/>
      <c r="CU175" s="151"/>
      <c r="CV175" s="151"/>
      <c r="CW175" s="151"/>
      <c r="CX175" s="151"/>
      <c r="CY175" s="151"/>
      <c r="CZ175" s="151"/>
      <c r="DA175" s="151"/>
      <c r="DB175" s="151"/>
      <c r="DC175" s="151"/>
      <c r="DD175" s="151"/>
      <c r="DE175" s="151"/>
      <c r="DF175" s="151"/>
      <c r="DG175" s="151"/>
      <c r="DH175" s="151"/>
      <c r="DI175" s="151"/>
      <c r="DJ175" s="151"/>
      <c r="DK175" s="151"/>
      <c r="DL175" s="151"/>
      <c r="DM175" s="151"/>
      <c r="DN175" s="151"/>
      <c r="DO175" s="151"/>
      <c r="DP175" s="151"/>
      <c r="DQ175" s="151"/>
      <c r="DR175" s="151"/>
      <c r="DS175" s="151"/>
      <c r="DT175" s="151"/>
      <c r="DU175" s="151"/>
      <c r="DV175" s="151"/>
      <c r="DW175" s="151"/>
      <c r="DX175" s="151"/>
      <c r="DY175" s="151"/>
      <c r="DZ175" s="151"/>
      <c r="EA175" s="151"/>
      <c r="EB175" s="151"/>
      <c r="EC175" s="151"/>
      <c r="ED175" s="151"/>
      <c r="EE175" s="151"/>
      <c r="EF175" s="151"/>
      <c r="EG175" s="151"/>
      <c r="EH175" s="151"/>
      <c r="EI175" s="151"/>
      <c r="EJ175" s="151"/>
      <c r="EK175" s="151"/>
      <c r="EL175" s="151"/>
      <c r="EM175" s="151"/>
      <c r="EN175" s="151"/>
      <c r="EO175" s="151"/>
      <c r="EP175" s="151"/>
      <c r="EQ175" s="151"/>
      <c r="ER175" s="151"/>
      <c r="ES175" s="151"/>
      <c r="ET175" s="151"/>
      <c r="EU175" s="151"/>
      <c r="EV175" s="151"/>
      <c r="EW175" s="151"/>
      <c r="EX175" s="151"/>
      <c r="EY175" s="151"/>
      <c r="EZ175" s="151"/>
      <c r="FA175" s="151"/>
      <c r="FB175" s="151"/>
      <c r="FC175" s="151"/>
      <c r="FD175" s="151"/>
      <c r="FE175" s="151"/>
      <c r="FF175" s="151"/>
      <c r="FG175" s="151"/>
      <c r="FH175" s="151"/>
      <c r="FI175" s="151"/>
      <c r="FJ175" s="151"/>
      <c r="FK175" s="151"/>
      <c r="FL175" s="151"/>
      <c r="FM175" s="151"/>
      <c r="FN175" s="151"/>
      <c r="FO175" s="151"/>
      <c r="FP175" s="151"/>
      <c r="FQ175" s="151"/>
      <c r="FR175" s="151"/>
      <c r="FS175" s="151"/>
      <c r="FT175" s="151"/>
      <c r="FU175" s="151"/>
      <c r="FV175" s="151"/>
      <c r="FW175" s="151"/>
      <c r="FX175" s="151"/>
      <c r="FY175" s="151"/>
      <c r="FZ175" s="151"/>
      <c r="GA175" s="151"/>
      <c r="GB175" s="151"/>
      <c r="GC175" s="151"/>
      <c r="GD175" s="151"/>
      <c r="GE175" s="151"/>
      <c r="GF175" s="151"/>
      <c r="GG175" s="151"/>
      <c r="GH175" s="151"/>
      <c r="GI175" s="151"/>
      <c r="GJ175" s="151"/>
      <c r="GK175" s="151"/>
      <c r="GL175" s="151"/>
      <c r="GM175" s="151"/>
      <c r="GN175" s="151"/>
      <c r="GO175" s="151"/>
      <c r="GP175" s="151"/>
      <c r="GQ175" s="151"/>
      <c r="GR175" s="151"/>
      <c r="GS175" s="151"/>
      <c r="GT175" s="151"/>
      <c r="GU175" s="151"/>
      <c r="GV175" s="151"/>
      <c r="GW175" s="151"/>
      <c r="GX175" s="151"/>
    </row>
  </sheetData>
  <sheetProtection algorithmName="SHA-512" hashValue="JdhPn/K1SBDHtt77JRTdkJ99o98AZvTA5cF5IPvNXwVp4M7/0i9bLg1TlmynTFt1/1Q+0upWr7IIApYHY4/FSQ==" saltValue="KVoZWoK4oXklZUKJxXojCQ==" spinCount="100000" sheet="1" objects="1" scenarios="1"/>
  <mergeCells count="259">
    <mergeCell ref="FM4:FM11"/>
    <mergeCell ref="CS123:CS124"/>
    <mergeCell ref="CT123:CT124"/>
    <mergeCell ref="DO121:DR121"/>
    <mergeCell ref="DO122:DR122"/>
    <mergeCell ref="DO123:DR123"/>
    <mergeCell ref="DO124:DR124"/>
    <mergeCell ref="CE121:CH121"/>
    <mergeCell ref="CE122:CH122"/>
    <mergeCell ref="CE123:CH123"/>
    <mergeCell ref="EA4:EA11"/>
    <mergeCell ref="FB8:FE9"/>
    <mergeCell ref="EI4:EM4"/>
    <mergeCell ref="EQ4:EQ11"/>
    <mergeCell ref="ER4:ER11"/>
    <mergeCell ref="ES4:ES11"/>
    <mergeCell ref="ET4:ET11"/>
    <mergeCell ref="EU4:EU11"/>
    <mergeCell ref="EV4:EV11"/>
    <mergeCell ref="EO4:EO11"/>
    <mergeCell ref="EP4:EP11"/>
    <mergeCell ref="EN4:EN11"/>
    <mergeCell ref="FA4:FE4"/>
    <mergeCell ref="ED123:ED124"/>
    <mergeCell ref="GK2:GN3"/>
    <mergeCell ref="GK4:GO4"/>
    <mergeCell ref="GP4:GP11"/>
    <mergeCell ref="GQ4:GQ11"/>
    <mergeCell ref="GR4:GR11"/>
    <mergeCell ref="FN4:FN11"/>
    <mergeCell ref="GJ2:GJ3"/>
    <mergeCell ref="FS2:FV3"/>
    <mergeCell ref="GI2:GI3"/>
    <mergeCell ref="FY4:FY11"/>
    <mergeCell ref="FZ4:FZ11"/>
    <mergeCell ref="GX4:GX11"/>
    <mergeCell ref="GK5:GO7"/>
    <mergeCell ref="GK8:GK9"/>
    <mergeCell ref="GL8:GO9"/>
    <mergeCell ref="GU4:GU11"/>
    <mergeCell ref="GV4:GV11"/>
    <mergeCell ref="GW4:GW11"/>
    <mergeCell ref="GE4:GE11"/>
    <mergeCell ref="GF4:GF11"/>
    <mergeCell ref="GS4:GS11"/>
    <mergeCell ref="BO2:BR3"/>
    <mergeCell ref="AV2:AV3"/>
    <mergeCell ref="AW2:AZ3"/>
    <mergeCell ref="GT4:GT11"/>
    <mergeCell ref="FJ4:FJ11"/>
    <mergeCell ref="FK4:FK11"/>
    <mergeCell ref="FL4:FL11"/>
    <mergeCell ref="BT4:BT11"/>
    <mergeCell ref="CW2:CW3"/>
    <mergeCell ref="CE2:CE3"/>
    <mergeCell ref="CB4:CB11"/>
    <mergeCell ref="CP4:CP11"/>
    <mergeCell ref="CQ4:CQ11"/>
    <mergeCell ref="GI4:GJ9"/>
    <mergeCell ref="FS5:FW7"/>
    <mergeCell ref="FT8:FW9"/>
    <mergeCell ref="FS8:FS9"/>
    <mergeCell ref="FG4:FG11"/>
    <mergeCell ref="FH4:FH11"/>
    <mergeCell ref="FI4:FI11"/>
    <mergeCell ref="FX4:FX11"/>
    <mergeCell ref="GA4:GA11"/>
    <mergeCell ref="GB4:GB11"/>
    <mergeCell ref="GC4:GC11"/>
    <mergeCell ref="AU2:AU3"/>
    <mergeCell ref="AQ4:AQ11"/>
    <mergeCell ref="AR4:AR11"/>
    <mergeCell ref="AU4:AV9"/>
    <mergeCell ref="BB4:BB11"/>
    <mergeCell ref="BC4:BC11"/>
    <mergeCell ref="BM2:BM3"/>
    <mergeCell ref="BN2:BN3"/>
    <mergeCell ref="AW8:AW9"/>
    <mergeCell ref="CH2:CK3"/>
    <mergeCell ref="CF2:CG3"/>
    <mergeCell ref="CR4:CR11"/>
    <mergeCell ref="DF4:DF11"/>
    <mergeCell ref="DG4:DG11"/>
    <mergeCell ref="DP2:DP3"/>
    <mergeCell ref="DQ2:DT3"/>
    <mergeCell ref="CY4:DC4"/>
    <mergeCell ref="CY5:DC7"/>
    <mergeCell ref="CY8:CY9"/>
    <mergeCell ref="CZ8:DC9"/>
    <mergeCell ref="CS4:CS11"/>
    <mergeCell ref="CT4:CT11"/>
    <mergeCell ref="CL4:CL11"/>
    <mergeCell ref="CM4:CM11"/>
    <mergeCell ref="CN4:CN11"/>
    <mergeCell ref="CO4:CO11"/>
    <mergeCell ref="DO2:DO3"/>
    <mergeCell ref="DQ8:DQ9"/>
    <mergeCell ref="DR8:DU9"/>
    <mergeCell ref="DQ4:DU4"/>
    <mergeCell ref="DQ5:DU7"/>
    <mergeCell ref="CE128:CJ128"/>
    <mergeCell ref="BU4:BU11"/>
    <mergeCell ref="BV4:BV11"/>
    <mergeCell ref="BW4:BW11"/>
    <mergeCell ref="BX4:BX11"/>
    <mergeCell ref="BY4:BY11"/>
    <mergeCell ref="BZ4:BZ11"/>
    <mergeCell ref="CA4:CA11"/>
    <mergeCell ref="CH4:CK4"/>
    <mergeCell ref="CH5:CK7"/>
    <mergeCell ref="CI8:CK9"/>
    <mergeCell ref="CH8:CH9"/>
    <mergeCell ref="CE4:CG9"/>
    <mergeCell ref="CA123:CA124"/>
    <mergeCell ref="CB123:CB124"/>
    <mergeCell ref="CE127:CJ127"/>
    <mergeCell ref="CE124:CH124"/>
    <mergeCell ref="CE125:CH125"/>
    <mergeCell ref="FQ127:FV127"/>
    <mergeCell ref="FQ128:FV128"/>
    <mergeCell ref="GE123:GE124"/>
    <mergeCell ref="EY2:EY3"/>
    <mergeCell ref="EZ2:EZ3"/>
    <mergeCell ref="DH4:DH11"/>
    <mergeCell ref="CY2:DB3"/>
    <mergeCell ref="EG2:EG3"/>
    <mergeCell ref="EH2:EH3"/>
    <mergeCell ref="EI2:EL3"/>
    <mergeCell ref="FA2:FD3"/>
    <mergeCell ref="FQ2:FQ3"/>
    <mergeCell ref="FQ4:FR9"/>
    <mergeCell ref="FR2:FR3"/>
    <mergeCell ref="FS4:FW4"/>
    <mergeCell ref="EY4:EZ9"/>
    <mergeCell ref="FF4:FF11"/>
    <mergeCell ref="GD4:GD11"/>
    <mergeCell ref="EG4:EH9"/>
    <mergeCell ref="EI5:EM7"/>
    <mergeCell ref="EI8:EI9"/>
    <mergeCell ref="EJ8:EM9"/>
    <mergeCell ref="FA5:FE7"/>
    <mergeCell ref="FA8:FA9"/>
    <mergeCell ref="EG127:EL127"/>
    <mergeCell ref="EG128:EL128"/>
    <mergeCell ref="EU123:EU124"/>
    <mergeCell ref="CW127:DB127"/>
    <mergeCell ref="CW128:DB128"/>
    <mergeCell ref="CX2:CX3"/>
    <mergeCell ref="CW4:CX9"/>
    <mergeCell ref="DD4:DD11"/>
    <mergeCell ref="DE4:DE11"/>
    <mergeCell ref="CW124:CZ124"/>
    <mergeCell ref="CW125:CZ125"/>
    <mergeCell ref="EB4:EB11"/>
    <mergeCell ref="EC4:EC11"/>
    <mergeCell ref="ED4:ED11"/>
    <mergeCell ref="CW121:CZ121"/>
    <mergeCell ref="CW122:CZ122"/>
    <mergeCell ref="CW123:CZ123"/>
    <mergeCell ref="DO125:DR125"/>
    <mergeCell ref="EG121:EJ121"/>
    <mergeCell ref="EG122:EJ122"/>
    <mergeCell ref="EG123:EJ123"/>
    <mergeCell ref="EG124:EJ124"/>
    <mergeCell ref="EG125:EJ125"/>
    <mergeCell ref="EC123:EC124"/>
    <mergeCell ref="GW123:GW124"/>
    <mergeCell ref="GX123:GX124"/>
    <mergeCell ref="GI127:GN127"/>
    <mergeCell ref="GI128:GN128"/>
    <mergeCell ref="DI4:DI11"/>
    <mergeCell ref="DJ4:DJ11"/>
    <mergeCell ref="DY4:DY11"/>
    <mergeCell ref="DZ4:DZ11"/>
    <mergeCell ref="DK4:DK11"/>
    <mergeCell ref="DL4:DL11"/>
    <mergeCell ref="DO4:DP9"/>
    <mergeCell ref="DV4:DV11"/>
    <mergeCell ref="DW4:DW11"/>
    <mergeCell ref="DX4:DX11"/>
    <mergeCell ref="EV123:EV124"/>
    <mergeCell ref="EY127:FD127"/>
    <mergeCell ref="EY128:FD128"/>
    <mergeCell ref="FM123:FM124"/>
    <mergeCell ref="FN123:FN124"/>
    <mergeCell ref="GF123:GF124"/>
    <mergeCell ref="DK123:DK124"/>
    <mergeCell ref="DL123:DL124"/>
    <mergeCell ref="DO127:DT127"/>
    <mergeCell ref="DO128:DT128"/>
    <mergeCell ref="B131:C131"/>
    <mergeCell ref="F150:G150"/>
    <mergeCell ref="Y123:Y124"/>
    <mergeCell ref="Z123:Z124"/>
    <mergeCell ref="AC127:AH127"/>
    <mergeCell ref="AC128:AH128"/>
    <mergeCell ref="AQ123:AQ124"/>
    <mergeCell ref="AR123:AR124"/>
    <mergeCell ref="B4:C9"/>
    <mergeCell ref="D8:D9"/>
    <mergeCell ref="F127:G127"/>
    <mergeCell ref="K127:P127"/>
    <mergeCell ref="K4:L9"/>
    <mergeCell ref="AC4:AD9"/>
    <mergeCell ref="D5:H7"/>
    <mergeCell ref="E8:H9"/>
    <mergeCell ref="AP4:AP11"/>
    <mergeCell ref="W4:W11"/>
    <mergeCell ref="X4:X11"/>
    <mergeCell ref="Y4:Y11"/>
    <mergeCell ref="Z4:Z11"/>
    <mergeCell ref="AE5:AI7"/>
    <mergeCell ref="M4:Q4"/>
    <mergeCell ref="AE4:AI4"/>
    <mergeCell ref="BM128:BR128"/>
    <mergeCell ref="K2:K3"/>
    <mergeCell ref="D4:H4"/>
    <mergeCell ref="AU127:AZ127"/>
    <mergeCell ref="AU128:AZ128"/>
    <mergeCell ref="BI123:BI124"/>
    <mergeCell ref="BJ123:BJ124"/>
    <mergeCell ref="K128:P128"/>
    <mergeCell ref="L2:L3"/>
    <mergeCell ref="AC2:AC3"/>
    <mergeCell ref="AD2:AD3"/>
    <mergeCell ref="M2:P3"/>
    <mergeCell ref="BM4:BN9"/>
    <mergeCell ref="BO5:BS7"/>
    <mergeCell ref="BH4:BH11"/>
    <mergeCell ref="BI4:BI11"/>
    <mergeCell ref="BJ4:BJ11"/>
    <mergeCell ref="BF4:BF11"/>
    <mergeCell ref="V4:V11"/>
    <mergeCell ref="M5:Q7"/>
    <mergeCell ref="M8:M9"/>
    <mergeCell ref="N8:Q9"/>
    <mergeCell ref="AE2:AH3"/>
    <mergeCell ref="AJ4:AJ11"/>
    <mergeCell ref="BM127:BR127"/>
    <mergeCell ref="BG4:BG11"/>
    <mergeCell ref="AE8:AE9"/>
    <mergeCell ref="AW5:BA7"/>
    <mergeCell ref="BE4:BE11"/>
    <mergeCell ref="BO4:BS4"/>
    <mergeCell ref="AX8:BA9"/>
    <mergeCell ref="R4:R11"/>
    <mergeCell ref="S4:S11"/>
    <mergeCell ref="T4:T11"/>
    <mergeCell ref="U4:U11"/>
    <mergeCell ref="AF8:AI9"/>
    <mergeCell ref="BO8:BO9"/>
    <mergeCell ref="BP8:BS9"/>
    <mergeCell ref="AK4:AK11"/>
    <mergeCell ref="AL4:AL11"/>
    <mergeCell ref="AM4:AM11"/>
    <mergeCell ref="AN4:AN11"/>
    <mergeCell ref="BD4:BD11"/>
    <mergeCell ref="AO4:AO11"/>
    <mergeCell ref="AW4:BA4"/>
  </mergeCells>
  <conditionalFormatting sqref="Z128 FF56:FL121 FX56:GD121 GP56:GV121">
    <cfRule type="cellIs" dxfId="645" priority="835" operator="equal">
      <formula>0</formula>
    </cfRule>
  </conditionalFormatting>
  <conditionalFormatting sqref="Z128 FF56:FL121 FX56:GD121 GP56:GV121">
    <cfRule type="cellIs" dxfId="644" priority="836" operator="equal">
      <formula>1</formula>
    </cfRule>
  </conditionalFormatting>
  <conditionalFormatting sqref="X128">
    <cfRule type="cellIs" dxfId="643" priority="837" operator="equal">
      <formula>0</formula>
    </cfRule>
  </conditionalFormatting>
  <conditionalFormatting sqref="X128">
    <cfRule type="cellIs" dxfId="642" priority="838" operator="equal">
      <formula>1</formula>
    </cfRule>
  </conditionalFormatting>
  <conditionalFormatting sqref="V128">
    <cfRule type="cellIs" dxfId="641" priority="839" operator="equal">
      <formula>0</formula>
    </cfRule>
  </conditionalFormatting>
  <conditionalFormatting sqref="V128">
    <cfRule type="cellIs" dxfId="640" priority="840" operator="equal">
      <formula>1</formula>
    </cfRule>
  </conditionalFormatting>
  <conditionalFormatting sqref="K128">
    <cfRule type="cellIs" dxfId="639" priority="841" operator="equal">
      <formula>"OK"</formula>
    </cfRule>
  </conditionalFormatting>
  <conditionalFormatting sqref="K128">
    <cfRule type="cellIs" dxfId="638" priority="842" operator="equal">
      <formula>"NO HABILITADO"</formula>
    </cfRule>
  </conditionalFormatting>
  <conditionalFormatting sqref="D132:D146">
    <cfRule type="cellIs" dxfId="637" priority="843" operator="equal">
      <formula>"NH"</formula>
    </cfRule>
  </conditionalFormatting>
  <conditionalFormatting sqref="D132:D146">
    <cfRule type="cellIs" dxfId="636" priority="844" operator="equal">
      <formula>"H"</formula>
    </cfRule>
  </conditionalFormatting>
  <conditionalFormatting sqref="X121">
    <cfRule type="cellIs" dxfId="635" priority="845" operator="equal">
      <formula>0</formula>
    </cfRule>
  </conditionalFormatting>
  <conditionalFormatting sqref="X121">
    <cfRule type="cellIs" dxfId="634" priority="846" operator="equal">
      <formula>1</formula>
    </cfRule>
  </conditionalFormatting>
  <conditionalFormatting sqref="R121:U121 R12:X29">
    <cfRule type="cellIs" dxfId="633" priority="847" operator="equal">
      <formula>0</formula>
    </cfRule>
  </conditionalFormatting>
  <conditionalFormatting sqref="R121:U121 R12:X29">
    <cfRule type="cellIs" dxfId="632" priority="848" operator="equal">
      <formula>1</formula>
    </cfRule>
  </conditionalFormatting>
  <conditionalFormatting sqref="V121:W121">
    <cfRule type="cellIs" dxfId="631" priority="849" operator="equal">
      <formula>0</formula>
    </cfRule>
  </conditionalFormatting>
  <conditionalFormatting sqref="V121:W121">
    <cfRule type="cellIs" dxfId="630" priority="850" operator="equal">
      <formula>1</formula>
    </cfRule>
  </conditionalFormatting>
  <conditionalFormatting sqref="V121:W121">
    <cfRule type="cellIs" dxfId="629" priority="851" operator="equal">
      <formula>0</formula>
    </cfRule>
  </conditionalFormatting>
  <conditionalFormatting sqref="FJ56:FK121 GB56:GC121 GT56:GU121 V121:W121">
    <cfRule type="cellIs" dxfId="628" priority="852" operator="equal">
      <formula>1</formula>
    </cfRule>
  </conditionalFormatting>
  <conditionalFormatting sqref="W121">
    <cfRule type="cellIs" dxfId="627" priority="853" operator="equal">
      <formula>0</formula>
    </cfRule>
  </conditionalFormatting>
  <conditionalFormatting sqref="W121">
    <cfRule type="cellIs" dxfId="626" priority="854" operator="equal">
      <formula>1</formula>
    </cfRule>
  </conditionalFormatting>
  <conditionalFormatting sqref="AC128">
    <cfRule type="cellIs" dxfId="625" priority="855" operator="equal">
      <formula>"OK"</formula>
    </cfRule>
  </conditionalFormatting>
  <conditionalFormatting sqref="AC128">
    <cfRule type="cellIs" dxfId="624" priority="856" operator="equal">
      <formula>"NO HABILITADO"</formula>
    </cfRule>
  </conditionalFormatting>
  <conditionalFormatting sqref="AU128">
    <cfRule type="cellIs" dxfId="623" priority="857" operator="equal">
      <formula>"OK"</formula>
    </cfRule>
  </conditionalFormatting>
  <conditionalFormatting sqref="AU128">
    <cfRule type="cellIs" dxfId="622" priority="858" operator="equal">
      <formula>"NO HABILITADO"</formula>
    </cfRule>
  </conditionalFormatting>
  <conditionalFormatting sqref="BM128">
    <cfRule type="cellIs" dxfId="621" priority="859" operator="equal">
      <formula>"OK"</formula>
    </cfRule>
  </conditionalFormatting>
  <conditionalFormatting sqref="BM128">
    <cfRule type="cellIs" dxfId="620" priority="860" operator="equal">
      <formula>"NO HABILITADO"</formula>
    </cfRule>
  </conditionalFormatting>
  <conditionalFormatting sqref="CE128">
    <cfRule type="cellIs" dxfId="619" priority="861" operator="equal">
      <formula>"OK"</formula>
    </cfRule>
  </conditionalFormatting>
  <conditionalFormatting sqref="CE128">
    <cfRule type="cellIs" dxfId="618" priority="862" operator="equal">
      <formula>"NO HABILITADO"</formula>
    </cfRule>
  </conditionalFormatting>
  <conditionalFormatting sqref="DL128">
    <cfRule type="cellIs" dxfId="617" priority="863" operator="equal">
      <formula>0</formula>
    </cfRule>
  </conditionalFormatting>
  <conditionalFormatting sqref="DL128">
    <cfRule type="cellIs" dxfId="616" priority="864" operator="equal">
      <formula>1</formula>
    </cfRule>
  </conditionalFormatting>
  <conditionalFormatting sqref="DJ128">
    <cfRule type="cellIs" dxfId="615" priority="865" operator="equal">
      <formula>0</formula>
    </cfRule>
  </conditionalFormatting>
  <conditionalFormatting sqref="DJ128">
    <cfRule type="cellIs" dxfId="614" priority="866" operator="equal">
      <formula>1</formula>
    </cfRule>
  </conditionalFormatting>
  <conditionalFormatting sqref="CW128">
    <cfRule type="cellIs" dxfId="613" priority="869" operator="equal">
      <formula>"OK"</formula>
    </cfRule>
  </conditionalFormatting>
  <conditionalFormatting sqref="CW128">
    <cfRule type="cellIs" dxfId="612" priority="870" operator="equal">
      <formula>"NO HABILITADO"</formula>
    </cfRule>
  </conditionalFormatting>
  <conditionalFormatting sqref="DO128">
    <cfRule type="cellIs" dxfId="611" priority="873" operator="equal">
      <formula>"OK"</formula>
    </cfRule>
  </conditionalFormatting>
  <conditionalFormatting sqref="DO128">
    <cfRule type="cellIs" dxfId="610" priority="874" operator="equal">
      <formula>"NO HABILITADO"</formula>
    </cfRule>
  </conditionalFormatting>
  <conditionalFormatting sqref="EG128">
    <cfRule type="cellIs" dxfId="609" priority="875" operator="equal">
      <formula>"OK"</formula>
    </cfRule>
  </conditionalFormatting>
  <conditionalFormatting sqref="EG128">
    <cfRule type="cellIs" dxfId="608" priority="876" operator="equal">
      <formula>"NO HABILITADO"</formula>
    </cfRule>
  </conditionalFormatting>
  <conditionalFormatting sqref="EY128">
    <cfRule type="cellIs" dxfId="607" priority="877" operator="equal">
      <formula>"OK"</formula>
    </cfRule>
  </conditionalFormatting>
  <conditionalFormatting sqref="EY128">
    <cfRule type="cellIs" dxfId="606" priority="878" operator="equal">
      <formula>"NO HABILITADO"</formula>
    </cfRule>
  </conditionalFormatting>
  <conditionalFormatting sqref="FQ128">
    <cfRule type="cellIs" dxfId="605" priority="879" operator="equal">
      <formula>"OK"</formula>
    </cfRule>
  </conditionalFormatting>
  <conditionalFormatting sqref="FQ128">
    <cfRule type="cellIs" dxfId="604" priority="880" operator="equal">
      <formula>"NO HABILITADO"</formula>
    </cfRule>
  </conditionalFormatting>
  <conditionalFormatting sqref="GI128">
    <cfRule type="cellIs" dxfId="603" priority="881" operator="equal">
      <formula>"OK"</formula>
    </cfRule>
  </conditionalFormatting>
  <conditionalFormatting sqref="GI128">
    <cfRule type="cellIs" dxfId="602" priority="882" operator="equal">
      <formula>"NO HABILITADO"</formula>
    </cfRule>
  </conditionalFormatting>
  <conditionalFormatting sqref="AR128">
    <cfRule type="cellIs" dxfId="601" priority="883" operator="equal">
      <formula>0</formula>
    </cfRule>
  </conditionalFormatting>
  <conditionalFormatting sqref="AR128">
    <cfRule type="cellIs" dxfId="600" priority="884" operator="equal">
      <formula>1</formula>
    </cfRule>
  </conditionalFormatting>
  <conditionalFormatting sqref="AP128">
    <cfRule type="cellIs" dxfId="599" priority="885" operator="equal">
      <formula>0</formula>
    </cfRule>
  </conditionalFormatting>
  <conditionalFormatting sqref="AP128">
    <cfRule type="cellIs" dxfId="598" priority="886" operator="equal">
      <formula>1</formula>
    </cfRule>
  </conditionalFormatting>
  <conditionalFormatting sqref="AN128">
    <cfRule type="cellIs" dxfId="597" priority="887" operator="equal">
      <formula>0</formula>
    </cfRule>
  </conditionalFormatting>
  <conditionalFormatting sqref="AN128">
    <cfRule type="cellIs" dxfId="596" priority="888" operator="equal">
      <formula>1</formula>
    </cfRule>
  </conditionalFormatting>
  <conditionalFormatting sqref="BJ128">
    <cfRule type="cellIs" dxfId="595" priority="889" operator="equal">
      <formula>0</formula>
    </cfRule>
  </conditionalFormatting>
  <conditionalFormatting sqref="BJ128">
    <cfRule type="cellIs" dxfId="594" priority="890" operator="equal">
      <formula>1</formula>
    </cfRule>
  </conditionalFormatting>
  <conditionalFormatting sqref="BH128">
    <cfRule type="cellIs" dxfId="593" priority="891" operator="equal">
      <formula>0</formula>
    </cfRule>
  </conditionalFormatting>
  <conditionalFormatting sqref="BH128">
    <cfRule type="cellIs" dxfId="592" priority="892" operator="equal">
      <formula>1</formula>
    </cfRule>
  </conditionalFormatting>
  <conditionalFormatting sqref="CB128">
    <cfRule type="cellIs" dxfId="591" priority="895" operator="equal">
      <formula>0</formula>
    </cfRule>
  </conditionalFormatting>
  <conditionalFormatting sqref="CB128">
    <cfRule type="cellIs" dxfId="590" priority="896" operator="equal">
      <formula>1</formula>
    </cfRule>
  </conditionalFormatting>
  <conditionalFormatting sqref="BZ128">
    <cfRule type="cellIs" dxfId="589" priority="897" operator="equal">
      <formula>0</formula>
    </cfRule>
  </conditionalFormatting>
  <conditionalFormatting sqref="BZ128">
    <cfRule type="cellIs" dxfId="588" priority="898" operator="equal">
      <formula>1</formula>
    </cfRule>
  </conditionalFormatting>
  <conditionalFormatting sqref="CT128">
    <cfRule type="cellIs" dxfId="587" priority="901" operator="equal">
      <formula>0</formula>
    </cfRule>
  </conditionalFormatting>
  <conditionalFormatting sqref="CT128">
    <cfRule type="cellIs" dxfId="586" priority="902" operator="equal">
      <formula>1</formula>
    </cfRule>
  </conditionalFormatting>
  <conditionalFormatting sqref="CR128">
    <cfRule type="cellIs" dxfId="585" priority="903" operator="equal">
      <formula>0</formula>
    </cfRule>
  </conditionalFormatting>
  <conditionalFormatting sqref="CR128">
    <cfRule type="cellIs" dxfId="584" priority="904" operator="equal">
      <formula>1</formula>
    </cfRule>
  </conditionalFormatting>
  <conditionalFormatting sqref="ED128">
    <cfRule type="cellIs" dxfId="583" priority="907" operator="equal">
      <formula>0</formula>
    </cfRule>
  </conditionalFormatting>
  <conditionalFormatting sqref="ED128">
    <cfRule type="cellIs" dxfId="582" priority="908" operator="equal">
      <formula>1</formula>
    </cfRule>
  </conditionalFormatting>
  <conditionalFormatting sqref="EB128">
    <cfRule type="cellIs" dxfId="581" priority="909" operator="equal">
      <formula>0</formula>
    </cfRule>
  </conditionalFormatting>
  <conditionalFormatting sqref="EB128">
    <cfRule type="cellIs" dxfId="580" priority="910" operator="equal">
      <formula>1</formula>
    </cfRule>
  </conditionalFormatting>
  <conditionalFormatting sqref="EV128">
    <cfRule type="cellIs" dxfId="579" priority="913" operator="equal">
      <formula>0</formula>
    </cfRule>
  </conditionalFormatting>
  <conditionalFormatting sqref="EV128">
    <cfRule type="cellIs" dxfId="578" priority="914" operator="equal">
      <formula>1</formula>
    </cfRule>
  </conditionalFormatting>
  <conditionalFormatting sqref="ET128">
    <cfRule type="cellIs" dxfId="577" priority="915" operator="equal">
      <formula>0</formula>
    </cfRule>
  </conditionalFormatting>
  <conditionalFormatting sqref="ET128">
    <cfRule type="cellIs" dxfId="576" priority="916" operator="equal">
      <formula>1</formula>
    </cfRule>
  </conditionalFormatting>
  <conditionalFormatting sqref="FN128">
    <cfRule type="cellIs" dxfId="575" priority="919" operator="equal">
      <formula>0</formula>
    </cfRule>
  </conditionalFormatting>
  <conditionalFormatting sqref="FN128">
    <cfRule type="cellIs" dxfId="574" priority="920" operator="equal">
      <formula>1</formula>
    </cfRule>
  </conditionalFormatting>
  <conditionalFormatting sqref="FL128">
    <cfRule type="cellIs" dxfId="573" priority="921" operator="equal">
      <formula>0</formula>
    </cfRule>
  </conditionalFormatting>
  <conditionalFormatting sqref="FL128">
    <cfRule type="cellIs" dxfId="572" priority="922" operator="equal">
      <formula>1</formula>
    </cfRule>
  </conditionalFormatting>
  <conditionalFormatting sqref="FJ128">
    <cfRule type="cellIs" dxfId="571" priority="923" operator="equal">
      <formula>0</formula>
    </cfRule>
  </conditionalFormatting>
  <conditionalFormatting sqref="FJ128">
    <cfRule type="cellIs" dxfId="570" priority="924" operator="equal">
      <formula>1</formula>
    </cfRule>
  </conditionalFormatting>
  <conditionalFormatting sqref="GF128">
    <cfRule type="cellIs" dxfId="569" priority="925" operator="equal">
      <formula>0</formula>
    </cfRule>
  </conditionalFormatting>
  <conditionalFormatting sqref="GF128">
    <cfRule type="cellIs" dxfId="568" priority="926" operator="equal">
      <formula>1</formula>
    </cfRule>
  </conditionalFormatting>
  <conditionalFormatting sqref="GD128">
    <cfRule type="cellIs" dxfId="567" priority="927" operator="equal">
      <formula>0</formula>
    </cfRule>
  </conditionalFormatting>
  <conditionalFormatting sqref="GD128">
    <cfRule type="cellIs" dxfId="566" priority="928" operator="equal">
      <formula>1</formula>
    </cfRule>
  </conditionalFormatting>
  <conditionalFormatting sqref="GB128">
    <cfRule type="cellIs" dxfId="565" priority="929" operator="equal">
      <formula>0</formula>
    </cfRule>
  </conditionalFormatting>
  <conditionalFormatting sqref="GB128">
    <cfRule type="cellIs" dxfId="564" priority="930" operator="equal">
      <formula>1</formula>
    </cfRule>
  </conditionalFormatting>
  <conditionalFormatting sqref="GX128">
    <cfRule type="cellIs" dxfId="563" priority="931" operator="equal">
      <formula>0</formula>
    </cfRule>
  </conditionalFormatting>
  <conditionalFormatting sqref="GX128">
    <cfRule type="cellIs" dxfId="562" priority="932" operator="equal">
      <formula>1</formula>
    </cfRule>
  </conditionalFormatting>
  <conditionalFormatting sqref="GV128">
    <cfRule type="cellIs" dxfId="561" priority="933" operator="equal">
      <formula>0</formula>
    </cfRule>
  </conditionalFormatting>
  <conditionalFormatting sqref="GV128">
    <cfRule type="cellIs" dxfId="560" priority="934" operator="equal">
      <formula>1</formula>
    </cfRule>
  </conditionalFormatting>
  <conditionalFormatting sqref="GT128">
    <cfRule type="cellIs" dxfId="559" priority="935" operator="equal">
      <formula>0</formula>
    </cfRule>
  </conditionalFormatting>
  <conditionalFormatting sqref="GT128">
    <cfRule type="cellIs" dxfId="558" priority="936" operator="equal">
      <formula>1</formula>
    </cfRule>
  </conditionalFormatting>
  <conditionalFormatting sqref="DD99:DG99">
    <cfRule type="cellIs" dxfId="557" priority="395" operator="equal">
      <formula>0</formula>
    </cfRule>
  </conditionalFormatting>
  <conditionalFormatting sqref="DD99:DG99">
    <cfRule type="cellIs" dxfId="556" priority="396" operator="equal">
      <formula>1</formula>
    </cfRule>
  </conditionalFormatting>
  <conditionalFormatting sqref="DH46:DH77 DH79:DH99">
    <cfRule type="cellIs" dxfId="555" priority="397" operator="equal">
      <formula>0</formula>
    </cfRule>
  </conditionalFormatting>
  <conditionalFormatting sqref="DH46:DH77 DH79:DH99">
    <cfRule type="cellIs" dxfId="554" priority="398" operator="equal">
      <formula>1</formula>
    </cfRule>
  </conditionalFormatting>
  <conditionalFormatting sqref="DH46:DH77 DH79:DH99">
    <cfRule type="cellIs" dxfId="553" priority="399" operator="equal">
      <formula>0</formula>
    </cfRule>
  </conditionalFormatting>
  <conditionalFormatting sqref="DJ100:DJ121">
    <cfRule type="cellIs" dxfId="552" priority="401" operator="equal">
      <formula>0</formula>
    </cfRule>
  </conditionalFormatting>
  <conditionalFormatting sqref="DD100:DG121">
    <cfRule type="cellIs" dxfId="551" priority="403" operator="equal">
      <formula>0</formula>
    </cfRule>
  </conditionalFormatting>
  <conditionalFormatting sqref="CL99:CO99">
    <cfRule type="cellIs" dxfId="550" priority="505" operator="equal">
      <formula>0</formula>
    </cfRule>
  </conditionalFormatting>
  <conditionalFormatting sqref="CL99:CO99">
    <cfRule type="cellIs" dxfId="549" priority="506" operator="equal">
      <formula>1</formula>
    </cfRule>
  </conditionalFormatting>
  <conditionalFormatting sqref="CP46:CP77 CP79:CP99">
    <cfRule type="cellIs" dxfId="548" priority="507" operator="equal">
      <formula>0</formula>
    </cfRule>
  </conditionalFormatting>
  <conditionalFormatting sqref="CP46:CP77 CP79:CP99">
    <cfRule type="cellIs" dxfId="547" priority="508" operator="equal">
      <formula>1</formula>
    </cfRule>
  </conditionalFormatting>
  <conditionalFormatting sqref="CP46:CP77 CP79:CP99">
    <cfRule type="cellIs" dxfId="546" priority="509" operator="equal">
      <formula>0</formula>
    </cfRule>
  </conditionalFormatting>
  <conditionalFormatting sqref="CR100:CR121">
    <cfRule type="cellIs" dxfId="545" priority="511" operator="equal">
      <formula>0</formula>
    </cfRule>
  </conditionalFormatting>
  <conditionalFormatting sqref="CL100:CO121">
    <cfRule type="cellIs" dxfId="544" priority="513" operator="equal">
      <formula>0</formula>
    </cfRule>
  </conditionalFormatting>
  <conditionalFormatting sqref="FL13">
    <cfRule type="cellIs" dxfId="543" priority="1047" operator="equal">
      <formula>0</formula>
    </cfRule>
  </conditionalFormatting>
  <conditionalFormatting sqref="FL13">
    <cfRule type="cellIs" dxfId="542" priority="1048" operator="equal">
      <formula>1</formula>
    </cfRule>
  </conditionalFormatting>
  <conditionalFormatting sqref="FF13:FI13">
    <cfRule type="cellIs" dxfId="541" priority="1049" operator="equal">
      <formula>0</formula>
    </cfRule>
  </conditionalFormatting>
  <conditionalFormatting sqref="FF13:FI13">
    <cfRule type="cellIs" dxfId="540" priority="1050" operator="equal">
      <formula>1</formula>
    </cfRule>
  </conditionalFormatting>
  <conditionalFormatting sqref="FJ13:FK13">
    <cfRule type="cellIs" dxfId="539" priority="1051" operator="equal">
      <formula>0</formula>
    </cfRule>
  </conditionalFormatting>
  <conditionalFormatting sqref="FJ13:FK13">
    <cfRule type="cellIs" dxfId="538" priority="1052" operator="equal">
      <formula>1</formula>
    </cfRule>
  </conditionalFormatting>
  <conditionalFormatting sqref="FJ13:FK13">
    <cfRule type="cellIs" dxfId="537" priority="1053" operator="equal">
      <formula>0</formula>
    </cfRule>
  </conditionalFormatting>
  <conditionalFormatting sqref="FJ13:FK13">
    <cfRule type="cellIs" dxfId="536" priority="1054" operator="equal">
      <formula>1</formula>
    </cfRule>
  </conditionalFormatting>
  <conditionalFormatting sqref="FK13">
    <cfRule type="cellIs" dxfId="535" priority="1055" operator="equal">
      <formula>0</formula>
    </cfRule>
  </conditionalFormatting>
  <conditionalFormatting sqref="FK13">
    <cfRule type="cellIs" dxfId="534" priority="1056" operator="equal">
      <formula>1</formula>
    </cfRule>
  </conditionalFormatting>
  <conditionalFormatting sqref="FF14:FI17 FF19:FI27 FF29:FI35 FF37:FI42 FF44:FI53">
    <cfRule type="cellIs" dxfId="533" priority="1057" operator="equal">
      <formula>0</formula>
    </cfRule>
  </conditionalFormatting>
  <conditionalFormatting sqref="FF14:FI17 FF19:FI27 FF29:FI35 FF37:FI42 FF44:FI53">
    <cfRule type="cellIs" dxfId="532" priority="1058" operator="equal">
      <formula>1</formula>
    </cfRule>
  </conditionalFormatting>
  <conditionalFormatting sqref="FJ14:FK17 FJ19:FK27 FJ29:FK35 FJ37:FK42 FJ44:FK53">
    <cfRule type="cellIs" dxfId="531" priority="1059" operator="equal">
      <formula>0</formula>
    </cfRule>
  </conditionalFormatting>
  <conditionalFormatting sqref="FJ14:FK17 FJ19:FK27 FJ29:FK35 FJ37:FK42 FJ44:FK53">
    <cfRule type="cellIs" dxfId="530" priority="1060" operator="equal">
      <formula>1</formula>
    </cfRule>
  </conditionalFormatting>
  <conditionalFormatting sqref="FL14:FL17 FL19:FL27 FL29:FL35 FL37:FL42 FL44:FL53">
    <cfRule type="cellIs" dxfId="529" priority="1061" operator="equal">
      <formula>0</formula>
    </cfRule>
  </conditionalFormatting>
  <conditionalFormatting sqref="FL14:FL17 FL19:FL27 FL29:FL35 FL37:FL42 FL44:FL53">
    <cfRule type="cellIs" dxfId="528" priority="1062" operator="equal">
      <formula>1</formula>
    </cfRule>
  </conditionalFormatting>
  <conditionalFormatting sqref="FJ14:FK17 FJ19:FK27 FJ29:FK35 FJ37:FK42 FJ44:FK53">
    <cfRule type="cellIs" dxfId="527" priority="1063" operator="equal">
      <formula>0</formula>
    </cfRule>
  </conditionalFormatting>
  <conditionalFormatting sqref="FJ14:FK17 FJ19:FK27 FJ29:FK35 FJ37:FK42 FJ44:FK53">
    <cfRule type="cellIs" dxfId="526" priority="1064" operator="equal">
      <formula>1</formula>
    </cfRule>
  </conditionalFormatting>
  <conditionalFormatting sqref="FK14:FK17 FK19:FK27 FK29:FK35 FK37:FK42 FK44:FK53">
    <cfRule type="cellIs" dxfId="525" priority="1065" operator="equal">
      <formula>0</formula>
    </cfRule>
  </conditionalFormatting>
  <conditionalFormatting sqref="FK14:FK17 FK19:FK27 FK29:FK35 FK37:FK42 FK44:FK53">
    <cfRule type="cellIs" dxfId="524" priority="1066" operator="equal">
      <formula>1</formula>
    </cfRule>
  </conditionalFormatting>
  <conditionalFormatting sqref="GD13">
    <cfRule type="cellIs" dxfId="523" priority="1067" operator="equal">
      <formula>0</formula>
    </cfRule>
  </conditionalFormatting>
  <conditionalFormatting sqref="GD13">
    <cfRule type="cellIs" dxfId="522" priority="1068" operator="equal">
      <formula>1</formula>
    </cfRule>
  </conditionalFormatting>
  <conditionalFormatting sqref="FX13:GA13">
    <cfRule type="cellIs" dxfId="521" priority="1069" operator="equal">
      <formula>0</formula>
    </cfRule>
  </conditionalFormatting>
  <conditionalFormatting sqref="FX13:GA13">
    <cfRule type="cellIs" dxfId="520" priority="1070" operator="equal">
      <formula>1</formula>
    </cfRule>
  </conditionalFormatting>
  <conditionalFormatting sqref="GB13:GC13">
    <cfRule type="cellIs" dxfId="519" priority="1071" operator="equal">
      <formula>0</formula>
    </cfRule>
  </conditionalFormatting>
  <conditionalFormatting sqref="GB13:GC13">
    <cfRule type="cellIs" dxfId="518" priority="1072" operator="equal">
      <formula>1</formula>
    </cfRule>
  </conditionalFormatting>
  <conditionalFormatting sqref="GB13:GC13">
    <cfRule type="cellIs" dxfId="517" priority="1073" operator="equal">
      <formula>0</formula>
    </cfRule>
  </conditionalFormatting>
  <conditionalFormatting sqref="GB13:GC13">
    <cfRule type="cellIs" dxfId="516" priority="1074" operator="equal">
      <formula>1</formula>
    </cfRule>
  </conditionalFormatting>
  <conditionalFormatting sqref="GC13">
    <cfRule type="cellIs" dxfId="515" priority="1075" operator="equal">
      <formula>0</formula>
    </cfRule>
  </conditionalFormatting>
  <conditionalFormatting sqref="GC13">
    <cfRule type="cellIs" dxfId="514" priority="1076" operator="equal">
      <formula>1</formula>
    </cfRule>
  </conditionalFormatting>
  <conditionalFormatting sqref="FX14:GA17 FX19:GA27 FX29:GA35 FX37:GA42 FX44:GA53">
    <cfRule type="cellIs" dxfId="513" priority="1077" operator="equal">
      <formula>0</formula>
    </cfRule>
  </conditionalFormatting>
  <conditionalFormatting sqref="FX14:GA17 FX19:GA27 FX29:GA35 FX37:GA42 FX44:GA53">
    <cfRule type="cellIs" dxfId="512" priority="1078" operator="equal">
      <formula>1</formula>
    </cfRule>
  </conditionalFormatting>
  <conditionalFormatting sqref="GB14:GC17 GB19:GC27 GB29:GC35 GB37:GC42 GB44:GC53">
    <cfRule type="cellIs" dxfId="511" priority="1079" operator="equal">
      <formula>0</formula>
    </cfRule>
  </conditionalFormatting>
  <conditionalFormatting sqref="GB14:GC17 GB19:GC27 GB29:GC35 GB37:GC42 GB44:GC53">
    <cfRule type="cellIs" dxfId="510" priority="1080" operator="equal">
      <formula>1</formula>
    </cfRule>
  </conditionalFormatting>
  <conditionalFormatting sqref="GD14:GD17 GD19:GD27 GD29:GD35 GD37:GD42 GD44:GD53">
    <cfRule type="cellIs" dxfId="509" priority="1081" operator="equal">
      <formula>0</formula>
    </cfRule>
  </conditionalFormatting>
  <conditionalFormatting sqref="GD14:GD17 GD19:GD27 GD29:GD35 GD37:GD42 GD44:GD53">
    <cfRule type="cellIs" dxfId="508" priority="1082" operator="equal">
      <formula>1</formula>
    </cfRule>
  </conditionalFormatting>
  <conditionalFormatting sqref="GB14:GC17 GB19:GC27 GB29:GC35 GB37:GC42 GB44:GC53">
    <cfRule type="cellIs" dxfId="507" priority="1083" operator="equal">
      <formula>0</formula>
    </cfRule>
  </conditionalFormatting>
  <conditionalFormatting sqref="GB14:GC17 GB19:GC27 GB29:GC35 GB37:GC42 GB44:GC53">
    <cfRule type="cellIs" dxfId="506" priority="1084" operator="equal">
      <formula>1</formula>
    </cfRule>
  </conditionalFormatting>
  <conditionalFormatting sqref="GC14:GC17 GC19:GC27 GC29:GC35 GC37:GC42 GC44:GC53">
    <cfRule type="cellIs" dxfId="505" priority="1085" operator="equal">
      <formula>0</formula>
    </cfRule>
  </conditionalFormatting>
  <conditionalFormatting sqref="GC14:GC17 GC19:GC27 GC29:GC35 GC37:GC42 GC44:GC53">
    <cfRule type="cellIs" dxfId="504" priority="1086" operator="equal">
      <formula>1</formula>
    </cfRule>
  </conditionalFormatting>
  <conditionalFormatting sqref="GV13">
    <cfRule type="cellIs" dxfId="503" priority="1087" operator="equal">
      <formula>0</formula>
    </cfRule>
  </conditionalFormatting>
  <conditionalFormatting sqref="GV13">
    <cfRule type="cellIs" dxfId="502" priority="1088" operator="equal">
      <formula>1</formula>
    </cfRule>
  </conditionalFormatting>
  <conditionalFormatting sqref="GP13:GS13">
    <cfRule type="cellIs" dxfId="501" priority="1089" operator="equal">
      <formula>0</formula>
    </cfRule>
  </conditionalFormatting>
  <conditionalFormatting sqref="GP13:GS13">
    <cfRule type="cellIs" dxfId="500" priority="1090" operator="equal">
      <formula>1</formula>
    </cfRule>
  </conditionalFormatting>
  <conditionalFormatting sqref="GT13:GU13">
    <cfRule type="cellIs" dxfId="499" priority="1091" operator="equal">
      <formula>0</formula>
    </cfRule>
  </conditionalFormatting>
  <conditionalFormatting sqref="GT13:GU13">
    <cfRule type="cellIs" dxfId="498" priority="1092" operator="equal">
      <formula>1</formula>
    </cfRule>
  </conditionalFormatting>
  <conditionalFormatting sqref="GT13:GU13">
    <cfRule type="cellIs" dxfId="497" priority="1093" operator="equal">
      <formula>0</formula>
    </cfRule>
  </conditionalFormatting>
  <conditionalFormatting sqref="GT13:GU13">
    <cfRule type="cellIs" dxfId="496" priority="1094" operator="equal">
      <formula>1</formula>
    </cfRule>
  </conditionalFormatting>
  <conditionalFormatting sqref="GU13">
    <cfRule type="cellIs" dxfId="495" priority="1095" operator="equal">
      <formula>0</formula>
    </cfRule>
  </conditionalFormatting>
  <conditionalFormatting sqref="GU13">
    <cfRule type="cellIs" dxfId="494" priority="1096" operator="equal">
      <formula>1</formula>
    </cfRule>
  </conditionalFormatting>
  <conditionalFormatting sqref="GP14:GS17 GP19:GS27 GP29:GS35 GP37:GS42 GP44:GS53">
    <cfRule type="cellIs" dxfId="493" priority="1097" operator="equal">
      <formula>0</formula>
    </cfRule>
  </conditionalFormatting>
  <conditionalFormatting sqref="GP14:GS17 GP19:GS27 GP29:GS35 GP37:GS42 GP44:GS53">
    <cfRule type="cellIs" dxfId="492" priority="1098" operator="equal">
      <formula>1</formula>
    </cfRule>
  </conditionalFormatting>
  <conditionalFormatting sqref="GT14:GU17 GT19:GU27 GT29:GU35 GT37:GU42 GT44:GU53">
    <cfRule type="cellIs" dxfId="491" priority="1099" operator="equal">
      <formula>0</formula>
    </cfRule>
  </conditionalFormatting>
  <conditionalFormatting sqref="GT14:GU17 GT19:GU27 GT29:GU35 GT37:GU42 GT44:GU53">
    <cfRule type="cellIs" dxfId="490" priority="1100" operator="equal">
      <formula>1</formula>
    </cfRule>
  </conditionalFormatting>
  <conditionalFormatting sqref="GV14:GV17 GV19:GV27 GV29:GV35 GV37:GV42 GV44:GV53">
    <cfRule type="cellIs" dxfId="489" priority="1101" operator="equal">
      <formula>0</formula>
    </cfRule>
  </conditionalFormatting>
  <conditionalFormatting sqref="GV14:GV17 GV19:GV27 GV29:GV35 GV37:GV42 GV44:GV53">
    <cfRule type="cellIs" dxfId="488" priority="1102" operator="equal">
      <formula>1</formula>
    </cfRule>
  </conditionalFormatting>
  <conditionalFormatting sqref="GT14:GU17 GT19:GU27 GT29:GU35 GT37:GU42 GT44:GU53">
    <cfRule type="cellIs" dxfId="487" priority="1103" operator="equal">
      <formula>0</formula>
    </cfRule>
  </conditionalFormatting>
  <conditionalFormatting sqref="GT14:GU17 GT19:GU27 GT29:GU35 GT37:GU42 GT44:GU53">
    <cfRule type="cellIs" dxfId="486" priority="1104" operator="equal">
      <formula>1</formula>
    </cfRule>
  </conditionalFormatting>
  <conditionalFormatting sqref="GU14:GU17 GU19:GU27 GU29:GU35 GU37:GU42 GU44:GU53">
    <cfRule type="cellIs" dxfId="485" priority="1105" operator="equal">
      <formula>0</formula>
    </cfRule>
  </conditionalFormatting>
  <conditionalFormatting sqref="GU14:GU17 GU19:GU27 GU29:GU35 GU37:GU42 GU44:GU53">
    <cfRule type="cellIs" dxfId="484" priority="1106" operator="equal">
      <formula>1</formula>
    </cfRule>
  </conditionalFormatting>
  <conditionalFormatting sqref="EB46">
    <cfRule type="cellIs" dxfId="483" priority="267" operator="equal">
      <formula>0</formula>
    </cfRule>
  </conditionalFormatting>
  <conditionalFormatting sqref="EB46">
    <cfRule type="cellIs" dxfId="482" priority="268" operator="equal">
      <formula>1</formula>
    </cfRule>
  </conditionalFormatting>
  <conditionalFormatting sqref="DJ48">
    <cfRule type="cellIs" dxfId="481" priority="375" operator="equal">
      <formula>0</formula>
    </cfRule>
  </conditionalFormatting>
  <conditionalFormatting sqref="DJ48">
    <cfRule type="cellIs" dxfId="480" priority="376" operator="equal">
      <formula>1</formula>
    </cfRule>
  </conditionalFormatting>
  <conditionalFormatting sqref="DJ50">
    <cfRule type="cellIs" dxfId="479" priority="373" operator="equal">
      <formula>0</formula>
    </cfRule>
  </conditionalFormatting>
  <conditionalFormatting sqref="DJ50">
    <cfRule type="cellIs" dxfId="478" priority="374" operator="equal">
      <formula>1</formula>
    </cfRule>
  </conditionalFormatting>
  <conditionalFormatting sqref="DI47:DI52 DI54:DI58 DI60:DI62 DI64:DI70 DI72:DI73 DI75 DI77 DI79 DI81:DI89 DI91:DI92 DI94 DI96 DI98:DI99">
    <cfRule type="cellIs" dxfId="477" priority="371" operator="equal">
      <formula>0</formula>
    </cfRule>
  </conditionalFormatting>
  <conditionalFormatting sqref="DI47:DI52 DI54:DI58 DI60:DI62 DI64:DI70 DI72:DI73 DI75 DI77 DI79 DI81:DI89 DI91:DI92 DI94 DI96 DI98:DI99">
    <cfRule type="cellIs" dxfId="476" priority="372" operator="equal">
      <formula>1</formula>
    </cfRule>
  </conditionalFormatting>
  <conditionalFormatting sqref="DJ53:DJ56">
    <cfRule type="cellIs" dxfId="475" priority="369" operator="equal">
      <formula>0</formula>
    </cfRule>
  </conditionalFormatting>
  <conditionalFormatting sqref="DJ53:DJ56">
    <cfRule type="cellIs" dxfId="474" priority="370" operator="equal">
      <formula>1</formula>
    </cfRule>
  </conditionalFormatting>
  <conditionalFormatting sqref="CL12:CR12">
    <cfRule type="cellIs" dxfId="473" priority="521" operator="equal">
      <formula>0</formula>
    </cfRule>
  </conditionalFormatting>
  <conditionalFormatting sqref="CL12:CR12">
    <cfRule type="cellIs" dxfId="472" priority="522" operator="equal">
      <formula>1</formula>
    </cfRule>
  </conditionalFormatting>
  <conditionalFormatting sqref="CQ100:CQ121">
    <cfRule type="cellIs" dxfId="471" priority="519" operator="equal">
      <formula>0</formula>
    </cfRule>
  </conditionalFormatting>
  <conditionalFormatting sqref="CP100:CQ121">
    <cfRule type="cellIs" dxfId="470" priority="517" operator="equal">
      <formula>0</formula>
    </cfRule>
  </conditionalFormatting>
  <conditionalFormatting sqref="CP100:CQ121">
    <cfRule type="cellIs" dxfId="469" priority="515" operator="equal">
      <formula>0</formula>
    </cfRule>
  </conditionalFormatting>
  <conditionalFormatting sqref="CP100:CQ121">
    <cfRule type="cellIs" dxfId="468" priority="516" operator="equal">
      <formula>1</formula>
    </cfRule>
  </conditionalFormatting>
  <conditionalFormatting sqref="CL100:CO121">
    <cfRule type="cellIs" dxfId="467" priority="514" operator="equal">
      <formula>1</formula>
    </cfRule>
  </conditionalFormatting>
  <conditionalFormatting sqref="CR100:CR121">
    <cfRule type="cellIs" dxfId="466" priority="512" operator="equal">
      <formula>1</formula>
    </cfRule>
  </conditionalFormatting>
  <conditionalFormatting sqref="CR47 CR49 CR51:CR52 CR57:CR58 CR60:CR62 CR64:CR70 CR72:CR73 CR75 CR77 CR79 CR81:CR89 CR91:CR92 CR94 CR96:CR99">
    <cfRule type="cellIs" dxfId="465" priority="503" operator="equal">
      <formula>0</formula>
    </cfRule>
  </conditionalFormatting>
  <conditionalFormatting sqref="CR47 CR49 CR51:CR52 CR57:CR58 CR60:CR62 CR64:CR70 CR72:CR73 CR75 CR77 CR79 CR81:CR89 CR91:CR92 CR94 CR96:CR99">
    <cfRule type="cellIs" dxfId="464" priority="504" operator="equal">
      <formula>1</formula>
    </cfRule>
  </conditionalFormatting>
  <conditionalFormatting sqref="CP100:CQ121">
    <cfRule type="cellIs" dxfId="463" priority="518" operator="equal">
      <formula>1</formula>
    </cfRule>
  </conditionalFormatting>
  <conditionalFormatting sqref="CQ100:CQ121">
    <cfRule type="cellIs" dxfId="462" priority="520" operator="equal">
      <formula>1</formula>
    </cfRule>
  </conditionalFormatting>
  <conditionalFormatting sqref="CP46:CP77 CP79:CP99">
    <cfRule type="cellIs" dxfId="461" priority="510" operator="equal">
      <formula>1</formula>
    </cfRule>
  </conditionalFormatting>
  <conditionalFormatting sqref="CL13:CP13 CL14:CO98 CP14:CR16 CP28:CR28 CP27 CP30:CR30 CP29 CP32:CR36 CP31 CP37 CP25:CR26 CP24 CR24 CP18:CR23 CP17 CR17 CR13">
    <cfRule type="cellIs" dxfId="460" priority="501" operator="equal">
      <formula>0</formula>
    </cfRule>
  </conditionalFormatting>
  <conditionalFormatting sqref="CL13:CP13 CL14:CO98 CP14:CR16 CP28:CR28 CP27 CP30:CR30 CP29 CP32:CR36 CP31 CP37 CP25:CR26 CP24 CR24 CP18:CR23 CP17 CR17 CR13">
    <cfRule type="cellIs" dxfId="459" priority="502" operator="equal">
      <formula>1</formula>
    </cfRule>
  </conditionalFormatting>
  <conditionalFormatting sqref="CR27">
    <cfRule type="cellIs" dxfId="458" priority="499" operator="equal">
      <formula>0</formula>
    </cfRule>
  </conditionalFormatting>
  <conditionalFormatting sqref="CR27">
    <cfRule type="cellIs" dxfId="457" priority="500" operator="equal">
      <formula>1</formula>
    </cfRule>
  </conditionalFormatting>
  <conditionalFormatting sqref="CR29">
    <cfRule type="cellIs" dxfId="456" priority="497" operator="equal">
      <formula>0</formula>
    </cfRule>
  </conditionalFormatting>
  <conditionalFormatting sqref="CR29">
    <cfRule type="cellIs" dxfId="455" priority="498" operator="equal">
      <formula>1</formula>
    </cfRule>
  </conditionalFormatting>
  <conditionalFormatting sqref="CR31">
    <cfRule type="cellIs" dxfId="454" priority="495" operator="equal">
      <formula>0</formula>
    </cfRule>
  </conditionalFormatting>
  <conditionalFormatting sqref="CR31">
    <cfRule type="cellIs" dxfId="453" priority="496" operator="equal">
      <formula>1</formula>
    </cfRule>
  </conditionalFormatting>
  <conditionalFormatting sqref="CR37">
    <cfRule type="cellIs" dxfId="452" priority="493" operator="equal">
      <formula>0</formula>
    </cfRule>
  </conditionalFormatting>
  <conditionalFormatting sqref="CR37">
    <cfRule type="cellIs" dxfId="451" priority="494" operator="equal">
      <formula>1</formula>
    </cfRule>
  </conditionalFormatting>
  <conditionalFormatting sqref="CP38:CR39 CP41:CR45 CP40">
    <cfRule type="cellIs" dxfId="450" priority="491" operator="equal">
      <formula>0</formula>
    </cfRule>
  </conditionalFormatting>
  <conditionalFormatting sqref="CP38:CR39 CP41:CR45 CP40">
    <cfRule type="cellIs" dxfId="449" priority="492" operator="equal">
      <formula>1</formula>
    </cfRule>
  </conditionalFormatting>
  <conditionalFormatting sqref="CR40">
    <cfRule type="cellIs" dxfId="448" priority="489" operator="equal">
      <formula>0</formula>
    </cfRule>
  </conditionalFormatting>
  <conditionalFormatting sqref="CR40">
    <cfRule type="cellIs" dxfId="447" priority="490" operator="equal">
      <formula>1</formula>
    </cfRule>
  </conditionalFormatting>
  <conditionalFormatting sqref="CR46">
    <cfRule type="cellIs" dxfId="446" priority="487" operator="equal">
      <formula>0</formula>
    </cfRule>
  </conditionalFormatting>
  <conditionalFormatting sqref="CR46">
    <cfRule type="cellIs" dxfId="445" priority="488" operator="equal">
      <formula>1</formula>
    </cfRule>
  </conditionalFormatting>
  <conditionalFormatting sqref="CR48">
    <cfRule type="cellIs" dxfId="444" priority="485" operator="equal">
      <formula>0</formula>
    </cfRule>
  </conditionalFormatting>
  <conditionalFormatting sqref="CR48">
    <cfRule type="cellIs" dxfId="443" priority="486" operator="equal">
      <formula>1</formula>
    </cfRule>
  </conditionalFormatting>
  <conditionalFormatting sqref="CR50">
    <cfRule type="cellIs" dxfId="442" priority="483" operator="equal">
      <formula>0</formula>
    </cfRule>
  </conditionalFormatting>
  <conditionalFormatting sqref="CR50">
    <cfRule type="cellIs" dxfId="441" priority="484" operator="equal">
      <formula>1</formula>
    </cfRule>
  </conditionalFormatting>
  <conditionalFormatting sqref="CQ47:CQ52 CQ54:CQ58 CQ60:CQ62 CQ64:CQ70 CQ72:CQ73 CQ75 CQ77 CQ79 CQ81:CQ89 CQ91:CQ92 CQ94 CQ96 CQ98:CQ99">
    <cfRule type="cellIs" dxfId="440" priority="481" operator="equal">
      <formula>0</formula>
    </cfRule>
  </conditionalFormatting>
  <conditionalFormatting sqref="CQ47:CQ52 CQ54:CQ58 CQ60:CQ62 CQ64:CQ70 CQ72:CQ73 CQ75 CQ77 CQ79 CQ81:CQ89 CQ91:CQ92 CQ94 CQ96 CQ98:CQ99">
    <cfRule type="cellIs" dxfId="439" priority="482" operator="equal">
      <formula>1</formula>
    </cfRule>
  </conditionalFormatting>
  <conditionalFormatting sqref="CR53:CR56">
    <cfRule type="cellIs" dxfId="438" priority="479" operator="equal">
      <formula>0</formula>
    </cfRule>
  </conditionalFormatting>
  <conditionalFormatting sqref="CR53:CR56">
    <cfRule type="cellIs" dxfId="437" priority="480" operator="equal">
      <formula>1</formula>
    </cfRule>
  </conditionalFormatting>
  <conditionalFormatting sqref="CQ53">
    <cfRule type="cellIs" dxfId="436" priority="477" operator="equal">
      <formula>0</formula>
    </cfRule>
  </conditionalFormatting>
  <conditionalFormatting sqref="CQ53">
    <cfRule type="cellIs" dxfId="435" priority="478" operator="equal">
      <formula>1</formula>
    </cfRule>
  </conditionalFormatting>
  <conditionalFormatting sqref="CQ46">
    <cfRule type="cellIs" dxfId="434" priority="475" operator="equal">
      <formula>0</formula>
    </cfRule>
  </conditionalFormatting>
  <conditionalFormatting sqref="CQ46">
    <cfRule type="cellIs" dxfId="433" priority="476" operator="equal">
      <formula>1</formula>
    </cfRule>
  </conditionalFormatting>
  <conditionalFormatting sqref="CQ40">
    <cfRule type="cellIs" dxfId="432" priority="473" operator="equal">
      <formula>0</formula>
    </cfRule>
  </conditionalFormatting>
  <conditionalFormatting sqref="CQ40">
    <cfRule type="cellIs" dxfId="431" priority="474" operator="equal">
      <formula>1</formula>
    </cfRule>
  </conditionalFormatting>
  <conditionalFormatting sqref="CQ37">
    <cfRule type="cellIs" dxfId="430" priority="471" operator="equal">
      <formula>0</formula>
    </cfRule>
  </conditionalFormatting>
  <conditionalFormatting sqref="CQ37">
    <cfRule type="cellIs" dxfId="429" priority="472" operator="equal">
      <formula>1</formula>
    </cfRule>
  </conditionalFormatting>
  <conditionalFormatting sqref="CQ31">
    <cfRule type="cellIs" dxfId="428" priority="469" operator="equal">
      <formula>0</formula>
    </cfRule>
  </conditionalFormatting>
  <conditionalFormatting sqref="CQ31">
    <cfRule type="cellIs" dxfId="427" priority="470" operator="equal">
      <formula>1</formula>
    </cfRule>
  </conditionalFormatting>
  <conditionalFormatting sqref="CQ29">
    <cfRule type="cellIs" dxfId="426" priority="467" operator="equal">
      <formula>0</formula>
    </cfRule>
  </conditionalFormatting>
  <conditionalFormatting sqref="CQ29">
    <cfRule type="cellIs" dxfId="425" priority="468" operator="equal">
      <formula>1</formula>
    </cfRule>
  </conditionalFormatting>
  <conditionalFormatting sqref="CQ27">
    <cfRule type="cellIs" dxfId="424" priority="465" operator="equal">
      <formula>0</formula>
    </cfRule>
  </conditionalFormatting>
  <conditionalFormatting sqref="CQ27">
    <cfRule type="cellIs" dxfId="423" priority="466" operator="equal">
      <formula>1</formula>
    </cfRule>
  </conditionalFormatting>
  <conditionalFormatting sqref="CQ24">
    <cfRule type="cellIs" dxfId="422" priority="463" operator="equal">
      <formula>0</formula>
    </cfRule>
  </conditionalFormatting>
  <conditionalFormatting sqref="CQ24">
    <cfRule type="cellIs" dxfId="421" priority="464" operator="equal">
      <formula>1</formula>
    </cfRule>
  </conditionalFormatting>
  <conditionalFormatting sqref="CQ17">
    <cfRule type="cellIs" dxfId="420" priority="461" operator="equal">
      <formula>0</formula>
    </cfRule>
  </conditionalFormatting>
  <conditionalFormatting sqref="CQ17">
    <cfRule type="cellIs" dxfId="419" priority="462" operator="equal">
      <formula>1</formula>
    </cfRule>
  </conditionalFormatting>
  <conditionalFormatting sqref="CQ13">
    <cfRule type="cellIs" dxfId="418" priority="459" operator="equal">
      <formula>0</formula>
    </cfRule>
  </conditionalFormatting>
  <conditionalFormatting sqref="CQ13">
    <cfRule type="cellIs" dxfId="417" priority="460" operator="equal">
      <formula>1</formula>
    </cfRule>
  </conditionalFormatting>
  <conditionalFormatting sqref="CR59">
    <cfRule type="cellIs" dxfId="416" priority="457" operator="equal">
      <formula>0</formula>
    </cfRule>
  </conditionalFormatting>
  <conditionalFormatting sqref="CR59">
    <cfRule type="cellIs" dxfId="415" priority="458" operator="equal">
      <formula>1</formula>
    </cfRule>
  </conditionalFormatting>
  <conditionalFormatting sqref="CQ59">
    <cfRule type="cellIs" dxfId="414" priority="455" operator="equal">
      <formula>0</formula>
    </cfRule>
  </conditionalFormatting>
  <conditionalFormatting sqref="CQ59">
    <cfRule type="cellIs" dxfId="413" priority="456" operator="equal">
      <formula>1</formula>
    </cfRule>
  </conditionalFormatting>
  <conditionalFormatting sqref="CR63">
    <cfRule type="cellIs" dxfId="412" priority="453" operator="equal">
      <formula>0</formula>
    </cfRule>
  </conditionalFormatting>
  <conditionalFormatting sqref="CR63">
    <cfRule type="cellIs" dxfId="411" priority="454" operator="equal">
      <formula>1</formula>
    </cfRule>
  </conditionalFormatting>
  <conditionalFormatting sqref="CQ63">
    <cfRule type="cellIs" dxfId="410" priority="451" operator="equal">
      <formula>0</formula>
    </cfRule>
  </conditionalFormatting>
  <conditionalFormatting sqref="CQ63">
    <cfRule type="cellIs" dxfId="409" priority="452" operator="equal">
      <formula>1</formula>
    </cfRule>
  </conditionalFormatting>
  <conditionalFormatting sqref="CR71">
    <cfRule type="cellIs" dxfId="408" priority="449" operator="equal">
      <formula>0</formula>
    </cfRule>
  </conditionalFormatting>
  <conditionalFormatting sqref="CR71">
    <cfRule type="cellIs" dxfId="407" priority="450" operator="equal">
      <formula>1</formula>
    </cfRule>
  </conditionalFormatting>
  <conditionalFormatting sqref="CQ71">
    <cfRule type="cellIs" dxfId="406" priority="447" operator="equal">
      <formula>0</formula>
    </cfRule>
  </conditionalFormatting>
  <conditionalFormatting sqref="CQ71">
    <cfRule type="cellIs" dxfId="405" priority="448" operator="equal">
      <formula>1</formula>
    </cfRule>
  </conditionalFormatting>
  <conditionalFormatting sqref="CR74">
    <cfRule type="cellIs" dxfId="404" priority="445" operator="equal">
      <formula>0</formula>
    </cfRule>
  </conditionalFormatting>
  <conditionalFormatting sqref="CR74">
    <cfRule type="cellIs" dxfId="403" priority="446" operator="equal">
      <formula>1</formula>
    </cfRule>
  </conditionalFormatting>
  <conditionalFormatting sqref="CQ74">
    <cfRule type="cellIs" dxfId="402" priority="443" operator="equal">
      <formula>0</formula>
    </cfRule>
  </conditionalFormatting>
  <conditionalFormatting sqref="CQ74">
    <cfRule type="cellIs" dxfId="401" priority="444" operator="equal">
      <formula>1</formula>
    </cfRule>
  </conditionalFormatting>
  <conditionalFormatting sqref="CR76">
    <cfRule type="cellIs" dxfId="400" priority="441" operator="equal">
      <formula>0</formula>
    </cfRule>
  </conditionalFormatting>
  <conditionalFormatting sqref="CR76">
    <cfRule type="cellIs" dxfId="399" priority="442" operator="equal">
      <formula>1</formula>
    </cfRule>
  </conditionalFormatting>
  <conditionalFormatting sqref="CQ76">
    <cfRule type="cellIs" dxfId="398" priority="439" operator="equal">
      <formula>0</formula>
    </cfRule>
  </conditionalFormatting>
  <conditionalFormatting sqref="CQ76">
    <cfRule type="cellIs" dxfId="397" priority="440" operator="equal">
      <formula>1</formula>
    </cfRule>
  </conditionalFormatting>
  <conditionalFormatting sqref="CP78">
    <cfRule type="cellIs" dxfId="396" priority="435" operator="equal">
      <formula>0</formula>
    </cfRule>
  </conditionalFormatting>
  <conditionalFormatting sqref="CP78">
    <cfRule type="cellIs" dxfId="395" priority="436" operator="equal">
      <formula>1</formula>
    </cfRule>
  </conditionalFormatting>
  <conditionalFormatting sqref="CP78">
    <cfRule type="cellIs" dxfId="394" priority="437" operator="equal">
      <formula>0</formula>
    </cfRule>
  </conditionalFormatting>
  <conditionalFormatting sqref="CP78">
    <cfRule type="cellIs" dxfId="393" priority="438" operator="equal">
      <formula>1</formula>
    </cfRule>
  </conditionalFormatting>
  <conditionalFormatting sqref="CR78">
    <cfRule type="cellIs" dxfId="392" priority="433" operator="equal">
      <formula>0</formula>
    </cfRule>
  </conditionalFormatting>
  <conditionalFormatting sqref="CR78">
    <cfRule type="cellIs" dxfId="391" priority="434" operator="equal">
      <formula>1</formula>
    </cfRule>
  </conditionalFormatting>
  <conditionalFormatting sqref="CQ78">
    <cfRule type="cellIs" dxfId="390" priority="431" operator="equal">
      <formula>0</formula>
    </cfRule>
  </conditionalFormatting>
  <conditionalFormatting sqref="CQ78">
    <cfRule type="cellIs" dxfId="389" priority="432" operator="equal">
      <formula>1</formula>
    </cfRule>
  </conditionalFormatting>
  <conditionalFormatting sqref="CR80">
    <cfRule type="cellIs" dxfId="388" priority="429" operator="equal">
      <formula>0</formula>
    </cfRule>
  </conditionalFormatting>
  <conditionalFormatting sqref="CR80">
    <cfRule type="cellIs" dxfId="387" priority="430" operator="equal">
      <formula>1</formula>
    </cfRule>
  </conditionalFormatting>
  <conditionalFormatting sqref="CQ80">
    <cfRule type="cellIs" dxfId="386" priority="427" operator="equal">
      <formula>0</formula>
    </cfRule>
  </conditionalFormatting>
  <conditionalFormatting sqref="CQ80">
    <cfRule type="cellIs" dxfId="385" priority="428" operator="equal">
      <formula>1</formula>
    </cfRule>
  </conditionalFormatting>
  <conditionalFormatting sqref="CR90">
    <cfRule type="cellIs" dxfId="384" priority="425" operator="equal">
      <formula>0</formula>
    </cfRule>
  </conditionalFormatting>
  <conditionalFormatting sqref="CR90">
    <cfRule type="cellIs" dxfId="383" priority="426" operator="equal">
      <formula>1</formula>
    </cfRule>
  </conditionalFormatting>
  <conditionalFormatting sqref="CQ90">
    <cfRule type="cellIs" dxfId="382" priority="423" operator="equal">
      <formula>0</formula>
    </cfRule>
  </conditionalFormatting>
  <conditionalFormatting sqref="CQ90">
    <cfRule type="cellIs" dxfId="381" priority="424" operator="equal">
      <formula>1</formula>
    </cfRule>
  </conditionalFormatting>
  <conditionalFormatting sqref="CR93">
    <cfRule type="cellIs" dxfId="380" priority="421" operator="equal">
      <formula>0</formula>
    </cfRule>
  </conditionalFormatting>
  <conditionalFormatting sqref="CR93">
    <cfRule type="cellIs" dxfId="379" priority="422" operator="equal">
      <formula>1</formula>
    </cfRule>
  </conditionalFormatting>
  <conditionalFormatting sqref="CQ93">
    <cfRule type="cellIs" dxfId="378" priority="419" operator="equal">
      <formula>0</formula>
    </cfRule>
  </conditionalFormatting>
  <conditionalFormatting sqref="CQ93">
    <cfRule type="cellIs" dxfId="377" priority="420" operator="equal">
      <formula>1</formula>
    </cfRule>
  </conditionalFormatting>
  <conditionalFormatting sqref="CR95">
    <cfRule type="cellIs" dxfId="376" priority="417" operator="equal">
      <formula>0</formula>
    </cfRule>
  </conditionalFormatting>
  <conditionalFormatting sqref="CR95">
    <cfRule type="cellIs" dxfId="375" priority="418" operator="equal">
      <formula>1</formula>
    </cfRule>
  </conditionalFormatting>
  <conditionalFormatting sqref="CQ95">
    <cfRule type="cellIs" dxfId="374" priority="415" operator="equal">
      <formula>0</formula>
    </cfRule>
  </conditionalFormatting>
  <conditionalFormatting sqref="CQ95">
    <cfRule type="cellIs" dxfId="373" priority="416" operator="equal">
      <formula>1</formula>
    </cfRule>
  </conditionalFormatting>
  <conditionalFormatting sqref="CQ97">
    <cfRule type="cellIs" dxfId="372" priority="413" operator="equal">
      <formula>0</formula>
    </cfRule>
  </conditionalFormatting>
  <conditionalFormatting sqref="CQ97">
    <cfRule type="cellIs" dxfId="371" priority="414" operator="equal">
      <formula>1</formula>
    </cfRule>
  </conditionalFormatting>
  <conditionalFormatting sqref="DJ100:DJ121">
    <cfRule type="cellIs" dxfId="370" priority="402" operator="equal">
      <formula>1</formula>
    </cfRule>
  </conditionalFormatting>
  <conditionalFormatting sqref="DD100:DG121">
    <cfRule type="cellIs" dxfId="369" priority="404" operator="equal">
      <formula>1</formula>
    </cfRule>
  </conditionalFormatting>
  <conditionalFormatting sqref="DH100:DI121">
    <cfRule type="cellIs" dxfId="368" priority="405" operator="equal">
      <formula>0</formula>
    </cfRule>
  </conditionalFormatting>
  <conditionalFormatting sqref="DH100:DI121">
    <cfRule type="cellIs" dxfId="367" priority="406" operator="equal">
      <formula>1</formula>
    </cfRule>
  </conditionalFormatting>
  <conditionalFormatting sqref="DH100:DI121">
    <cfRule type="cellIs" dxfId="366" priority="407" operator="equal">
      <formula>0</formula>
    </cfRule>
  </conditionalFormatting>
  <conditionalFormatting sqref="DH100:DI121">
    <cfRule type="cellIs" dxfId="365" priority="408" operator="equal">
      <formula>1</formula>
    </cfRule>
  </conditionalFormatting>
  <conditionalFormatting sqref="DI100:DI121">
    <cfRule type="cellIs" dxfId="364" priority="409" operator="equal">
      <formula>0</formula>
    </cfRule>
  </conditionalFormatting>
  <conditionalFormatting sqref="DI100:DI121">
    <cfRule type="cellIs" dxfId="363" priority="410" operator="equal">
      <formula>1</formula>
    </cfRule>
  </conditionalFormatting>
  <conditionalFormatting sqref="DD12:DJ12">
    <cfRule type="cellIs" dxfId="362" priority="411" operator="equal">
      <formula>0</formula>
    </cfRule>
  </conditionalFormatting>
  <conditionalFormatting sqref="DD12:DJ12">
    <cfRule type="cellIs" dxfId="361" priority="412" operator="equal">
      <formula>1</formula>
    </cfRule>
  </conditionalFormatting>
  <conditionalFormatting sqref="DJ47 DJ49 DJ51:DJ52 DJ57:DJ58 DJ60:DJ62 DJ64:DJ70 DJ72:DJ73 DJ75 DJ77 DJ79 DJ81:DJ89 DJ91:DJ92 DJ94 DJ96:DJ99">
    <cfRule type="cellIs" dxfId="360" priority="393" operator="equal">
      <formula>0</formula>
    </cfRule>
  </conditionalFormatting>
  <conditionalFormatting sqref="DJ47 DJ49 DJ51:DJ52 DJ57:DJ58 DJ60:DJ62 DJ64:DJ70 DJ72:DJ73 DJ75 DJ77 DJ79 DJ81:DJ89 DJ91:DJ92 DJ94 DJ96:DJ99">
    <cfRule type="cellIs" dxfId="359" priority="394" operator="equal">
      <formula>1</formula>
    </cfRule>
  </conditionalFormatting>
  <conditionalFormatting sqref="DH46:DH77 DH79:DH99">
    <cfRule type="cellIs" dxfId="358" priority="400" operator="equal">
      <formula>1</formula>
    </cfRule>
  </conditionalFormatting>
  <conditionalFormatting sqref="DD13:DH13 DD14:DG98 DH14:DJ16 DH28:DJ28 DH27 DH30:DJ30 DH29 DH32:DJ36 DH31 DH37 DH25:DJ26 DH24 DJ24 DH18:DJ23 DH17 DJ17 DJ13">
    <cfRule type="cellIs" dxfId="357" priority="391" operator="equal">
      <formula>0</formula>
    </cfRule>
  </conditionalFormatting>
  <conditionalFormatting sqref="DD13:DH13 DD14:DG98 DH14:DJ16 DH28:DJ28 DH27 DH30:DJ30 DH29 DH32:DJ36 DH31 DH37 DH25:DJ26 DH24 DJ24 DH18:DJ23 DH17 DJ17 DJ13">
    <cfRule type="cellIs" dxfId="356" priority="392" operator="equal">
      <formula>1</formula>
    </cfRule>
  </conditionalFormatting>
  <conditionalFormatting sqref="DJ27">
    <cfRule type="cellIs" dxfId="355" priority="389" operator="equal">
      <formula>0</formula>
    </cfRule>
  </conditionalFormatting>
  <conditionalFormatting sqref="DJ27">
    <cfRule type="cellIs" dxfId="354" priority="390" operator="equal">
      <formula>1</formula>
    </cfRule>
  </conditionalFormatting>
  <conditionalFormatting sqref="DJ29">
    <cfRule type="cellIs" dxfId="353" priority="387" operator="equal">
      <formula>0</formula>
    </cfRule>
  </conditionalFormatting>
  <conditionalFormatting sqref="DJ29">
    <cfRule type="cellIs" dxfId="352" priority="388" operator="equal">
      <formula>1</formula>
    </cfRule>
  </conditionalFormatting>
  <conditionalFormatting sqref="DJ31">
    <cfRule type="cellIs" dxfId="351" priority="385" operator="equal">
      <formula>0</formula>
    </cfRule>
  </conditionalFormatting>
  <conditionalFormatting sqref="DJ31">
    <cfRule type="cellIs" dxfId="350" priority="386" operator="equal">
      <formula>1</formula>
    </cfRule>
  </conditionalFormatting>
  <conditionalFormatting sqref="DJ37">
    <cfRule type="cellIs" dxfId="349" priority="383" operator="equal">
      <formula>0</formula>
    </cfRule>
  </conditionalFormatting>
  <conditionalFormatting sqref="DJ37">
    <cfRule type="cellIs" dxfId="348" priority="384" operator="equal">
      <formula>1</formula>
    </cfRule>
  </conditionalFormatting>
  <conditionalFormatting sqref="DH38:DJ39 DH41:DJ45 DH40">
    <cfRule type="cellIs" dxfId="347" priority="381" operator="equal">
      <formula>0</formula>
    </cfRule>
  </conditionalFormatting>
  <conditionalFormatting sqref="DH38:DJ39 DH41:DJ45 DH40">
    <cfRule type="cellIs" dxfId="346" priority="382" operator="equal">
      <formula>1</formula>
    </cfRule>
  </conditionalFormatting>
  <conditionalFormatting sqref="DJ40">
    <cfRule type="cellIs" dxfId="345" priority="379" operator="equal">
      <formula>0</formula>
    </cfRule>
  </conditionalFormatting>
  <conditionalFormatting sqref="DJ40">
    <cfRule type="cellIs" dxfId="344" priority="380" operator="equal">
      <formula>1</formula>
    </cfRule>
  </conditionalFormatting>
  <conditionalFormatting sqref="DJ46">
    <cfRule type="cellIs" dxfId="343" priority="377" operator="equal">
      <formula>0</formula>
    </cfRule>
  </conditionalFormatting>
  <conditionalFormatting sqref="DJ46">
    <cfRule type="cellIs" dxfId="342" priority="378" operator="equal">
      <formula>1</formula>
    </cfRule>
  </conditionalFormatting>
  <conditionalFormatting sqref="DI53">
    <cfRule type="cellIs" dxfId="341" priority="367" operator="equal">
      <formula>0</formula>
    </cfRule>
  </conditionalFormatting>
  <conditionalFormatting sqref="DI53">
    <cfRule type="cellIs" dxfId="340" priority="368" operator="equal">
      <formula>1</formula>
    </cfRule>
  </conditionalFormatting>
  <conditionalFormatting sqref="DI46">
    <cfRule type="cellIs" dxfId="339" priority="365" operator="equal">
      <formula>0</formula>
    </cfRule>
  </conditionalFormatting>
  <conditionalFormatting sqref="DI46">
    <cfRule type="cellIs" dxfId="338" priority="366" operator="equal">
      <formula>1</formula>
    </cfRule>
  </conditionalFormatting>
  <conditionalFormatting sqref="DI40">
    <cfRule type="cellIs" dxfId="337" priority="363" operator="equal">
      <formula>0</formula>
    </cfRule>
  </conditionalFormatting>
  <conditionalFormatting sqref="DI40">
    <cfRule type="cellIs" dxfId="336" priority="364" operator="equal">
      <formula>1</formula>
    </cfRule>
  </conditionalFormatting>
  <conditionalFormatting sqref="DI37">
    <cfRule type="cellIs" dxfId="335" priority="361" operator="equal">
      <formula>0</formula>
    </cfRule>
  </conditionalFormatting>
  <conditionalFormatting sqref="DI37">
    <cfRule type="cellIs" dxfId="334" priority="362" operator="equal">
      <formula>1</formula>
    </cfRule>
  </conditionalFormatting>
  <conditionalFormatting sqref="DI31">
    <cfRule type="cellIs" dxfId="333" priority="359" operator="equal">
      <formula>0</formula>
    </cfRule>
  </conditionalFormatting>
  <conditionalFormatting sqref="DI31">
    <cfRule type="cellIs" dxfId="332" priority="360" operator="equal">
      <formula>1</formula>
    </cfRule>
  </conditionalFormatting>
  <conditionalFormatting sqref="DI29">
    <cfRule type="cellIs" dxfId="331" priority="357" operator="equal">
      <formula>0</formula>
    </cfRule>
  </conditionalFormatting>
  <conditionalFormatting sqref="DI29">
    <cfRule type="cellIs" dxfId="330" priority="358" operator="equal">
      <formula>1</formula>
    </cfRule>
  </conditionalFormatting>
  <conditionalFormatting sqref="DI27">
    <cfRule type="cellIs" dxfId="329" priority="355" operator="equal">
      <formula>0</formula>
    </cfRule>
  </conditionalFormatting>
  <conditionalFormatting sqref="DI27">
    <cfRule type="cellIs" dxfId="328" priority="356" operator="equal">
      <formula>1</formula>
    </cfRule>
  </conditionalFormatting>
  <conditionalFormatting sqref="DI24">
    <cfRule type="cellIs" dxfId="327" priority="353" operator="equal">
      <formula>0</formula>
    </cfRule>
  </conditionalFormatting>
  <conditionalFormatting sqref="DI24">
    <cfRule type="cellIs" dxfId="326" priority="354" operator="equal">
      <formula>1</formula>
    </cfRule>
  </conditionalFormatting>
  <conditionalFormatting sqref="DI17">
    <cfRule type="cellIs" dxfId="325" priority="351" operator="equal">
      <formula>0</formula>
    </cfRule>
  </conditionalFormatting>
  <conditionalFormatting sqref="DI17">
    <cfRule type="cellIs" dxfId="324" priority="352" operator="equal">
      <formula>1</formula>
    </cfRule>
  </conditionalFormatting>
  <conditionalFormatting sqref="DI13">
    <cfRule type="cellIs" dxfId="323" priority="349" operator="equal">
      <formula>0</formula>
    </cfRule>
  </conditionalFormatting>
  <conditionalFormatting sqref="DI13">
    <cfRule type="cellIs" dxfId="322" priority="350" operator="equal">
      <formula>1</formula>
    </cfRule>
  </conditionalFormatting>
  <conditionalFormatting sqref="DJ59">
    <cfRule type="cellIs" dxfId="321" priority="347" operator="equal">
      <formula>0</formula>
    </cfRule>
  </conditionalFormatting>
  <conditionalFormatting sqref="DJ59">
    <cfRule type="cellIs" dxfId="320" priority="348" operator="equal">
      <formula>1</formula>
    </cfRule>
  </conditionalFormatting>
  <conditionalFormatting sqref="DI59">
    <cfRule type="cellIs" dxfId="319" priority="345" operator="equal">
      <formula>0</formula>
    </cfRule>
  </conditionalFormatting>
  <conditionalFormatting sqref="DI59">
    <cfRule type="cellIs" dxfId="318" priority="346" operator="equal">
      <formula>1</formula>
    </cfRule>
  </conditionalFormatting>
  <conditionalFormatting sqref="DJ63">
    <cfRule type="cellIs" dxfId="317" priority="343" operator="equal">
      <formula>0</formula>
    </cfRule>
  </conditionalFormatting>
  <conditionalFormatting sqref="DJ63">
    <cfRule type="cellIs" dxfId="316" priority="344" operator="equal">
      <formula>1</formula>
    </cfRule>
  </conditionalFormatting>
  <conditionalFormatting sqref="DI63">
    <cfRule type="cellIs" dxfId="315" priority="341" operator="equal">
      <formula>0</formula>
    </cfRule>
  </conditionalFormatting>
  <conditionalFormatting sqref="DI63">
    <cfRule type="cellIs" dxfId="314" priority="342" operator="equal">
      <formula>1</formula>
    </cfRule>
  </conditionalFormatting>
  <conditionalFormatting sqref="DJ71">
    <cfRule type="cellIs" dxfId="313" priority="339" operator="equal">
      <formula>0</formula>
    </cfRule>
  </conditionalFormatting>
  <conditionalFormatting sqref="DJ71">
    <cfRule type="cellIs" dxfId="312" priority="340" operator="equal">
      <formula>1</formula>
    </cfRule>
  </conditionalFormatting>
  <conditionalFormatting sqref="DI71">
    <cfRule type="cellIs" dxfId="311" priority="337" operator="equal">
      <formula>0</formula>
    </cfRule>
  </conditionalFormatting>
  <conditionalFormatting sqref="DI71">
    <cfRule type="cellIs" dxfId="310" priority="338" operator="equal">
      <formula>1</formula>
    </cfRule>
  </conditionalFormatting>
  <conditionalFormatting sqref="DJ74">
    <cfRule type="cellIs" dxfId="309" priority="335" operator="equal">
      <formula>0</formula>
    </cfRule>
  </conditionalFormatting>
  <conditionalFormatting sqref="DJ74">
    <cfRule type="cellIs" dxfId="308" priority="336" operator="equal">
      <formula>1</formula>
    </cfRule>
  </conditionalFormatting>
  <conditionalFormatting sqref="DI74">
    <cfRule type="cellIs" dxfId="307" priority="333" operator="equal">
      <formula>0</formula>
    </cfRule>
  </conditionalFormatting>
  <conditionalFormatting sqref="DI74">
    <cfRule type="cellIs" dxfId="306" priority="334" operator="equal">
      <formula>1</formula>
    </cfRule>
  </conditionalFormatting>
  <conditionalFormatting sqref="DJ76">
    <cfRule type="cellIs" dxfId="305" priority="331" operator="equal">
      <formula>0</formula>
    </cfRule>
  </conditionalFormatting>
  <conditionalFormatting sqref="DJ76">
    <cfRule type="cellIs" dxfId="304" priority="332" operator="equal">
      <formula>1</formula>
    </cfRule>
  </conditionalFormatting>
  <conditionalFormatting sqref="DI76">
    <cfRule type="cellIs" dxfId="303" priority="329" operator="equal">
      <formula>0</formula>
    </cfRule>
  </conditionalFormatting>
  <conditionalFormatting sqref="DI76">
    <cfRule type="cellIs" dxfId="302" priority="330" operator="equal">
      <formula>1</formula>
    </cfRule>
  </conditionalFormatting>
  <conditionalFormatting sqref="DH78">
    <cfRule type="cellIs" dxfId="301" priority="325" operator="equal">
      <formula>0</formula>
    </cfRule>
  </conditionalFormatting>
  <conditionalFormatting sqref="DH78">
    <cfRule type="cellIs" dxfId="300" priority="326" operator="equal">
      <formula>1</formula>
    </cfRule>
  </conditionalFormatting>
  <conditionalFormatting sqref="DH78">
    <cfRule type="cellIs" dxfId="299" priority="327" operator="equal">
      <formula>0</formula>
    </cfRule>
  </conditionalFormatting>
  <conditionalFormatting sqref="DH78">
    <cfRule type="cellIs" dxfId="298" priority="328" operator="equal">
      <formula>1</formula>
    </cfRule>
  </conditionalFormatting>
  <conditionalFormatting sqref="DJ78">
    <cfRule type="cellIs" dxfId="297" priority="323" operator="equal">
      <formula>0</formula>
    </cfRule>
  </conditionalFormatting>
  <conditionalFormatting sqref="DJ78">
    <cfRule type="cellIs" dxfId="296" priority="324" operator="equal">
      <formula>1</formula>
    </cfRule>
  </conditionalFormatting>
  <conditionalFormatting sqref="DI78">
    <cfRule type="cellIs" dxfId="295" priority="321" operator="equal">
      <formula>0</formula>
    </cfRule>
  </conditionalFormatting>
  <conditionalFormatting sqref="DI78">
    <cfRule type="cellIs" dxfId="294" priority="322" operator="equal">
      <formula>1</formula>
    </cfRule>
  </conditionalFormatting>
  <conditionalFormatting sqref="DJ80">
    <cfRule type="cellIs" dxfId="293" priority="319" operator="equal">
      <formula>0</formula>
    </cfRule>
  </conditionalFormatting>
  <conditionalFormatting sqref="DJ80">
    <cfRule type="cellIs" dxfId="292" priority="320" operator="equal">
      <formula>1</formula>
    </cfRule>
  </conditionalFormatting>
  <conditionalFormatting sqref="DI80">
    <cfRule type="cellIs" dxfId="291" priority="317" operator="equal">
      <formula>0</formula>
    </cfRule>
  </conditionalFormatting>
  <conditionalFormatting sqref="DI80">
    <cfRule type="cellIs" dxfId="290" priority="318" operator="equal">
      <formula>1</formula>
    </cfRule>
  </conditionalFormatting>
  <conditionalFormatting sqref="DJ90">
    <cfRule type="cellIs" dxfId="289" priority="315" operator="equal">
      <formula>0</formula>
    </cfRule>
  </conditionalFormatting>
  <conditionalFormatting sqref="DJ90">
    <cfRule type="cellIs" dxfId="288" priority="316" operator="equal">
      <formula>1</formula>
    </cfRule>
  </conditionalFormatting>
  <conditionalFormatting sqref="DI90">
    <cfRule type="cellIs" dxfId="287" priority="313" operator="equal">
      <formula>0</formula>
    </cfRule>
  </conditionalFormatting>
  <conditionalFormatting sqref="DI90">
    <cfRule type="cellIs" dxfId="286" priority="314" operator="equal">
      <formula>1</formula>
    </cfRule>
  </conditionalFormatting>
  <conditionalFormatting sqref="DJ93">
    <cfRule type="cellIs" dxfId="285" priority="311" operator="equal">
      <formula>0</formula>
    </cfRule>
  </conditionalFormatting>
  <conditionalFormatting sqref="DJ93">
    <cfRule type="cellIs" dxfId="284" priority="312" operator="equal">
      <formula>1</formula>
    </cfRule>
  </conditionalFormatting>
  <conditionalFormatting sqref="DI93">
    <cfRule type="cellIs" dxfId="283" priority="309" operator="equal">
      <formula>0</formula>
    </cfRule>
  </conditionalFormatting>
  <conditionalFormatting sqref="DI93">
    <cfRule type="cellIs" dxfId="282" priority="310" operator="equal">
      <formula>1</formula>
    </cfRule>
  </conditionalFormatting>
  <conditionalFormatting sqref="DJ95">
    <cfRule type="cellIs" dxfId="281" priority="307" operator="equal">
      <formula>0</formula>
    </cfRule>
  </conditionalFormatting>
  <conditionalFormatting sqref="DJ95">
    <cfRule type="cellIs" dxfId="280" priority="308" operator="equal">
      <formula>1</formula>
    </cfRule>
  </conditionalFormatting>
  <conditionalFormatting sqref="DI95">
    <cfRule type="cellIs" dxfId="279" priority="305" operator="equal">
      <formula>0</formula>
    </cfRule>
  </conditionalFormatting>
  <conditionalFormatting sqref="DI95">
    <cfRule type="cellIs" dxfId="278" priority="306" operator="equal">
      <formula>1</formula>
    </cfRule>
  </conditionalFormatting>
  <conditionalFormatting sqref="DI97">
    <cfRule type="cellIs" dxfId="277" priority="303" operator="equal">
      <formula>0</formula>
    </cfRule>
  </conditionalFormatting>
  <conditionalFormatting sqref="DI97">
    <cfRule type="cellIs" dxfId="276" priority="304" operator="equal">
      <formula>1</formula>
    </cfRule>
  </conditionalFormatting>
  <conditionalFormatting sqref="EB100:EB121">
    <cfRule type="cellIs" dxfId="275" priority="291" operator="equal">
      <formula>0</formula>
    </cfRule>
  </conditionalFormatting>
  <conditionalFormatting sqref="EB100:EB121">
    <cfRule type="cellIs" dxfId="274" priority="292" operator="equal">
      <formula>1</formula>
    </cfRule>
  </conditionalFormatting>
  <conditionalFormatting sqref="DV100:DY121">
    <cfRule type="cellIs" dxfId="273" priority="293" operator="equal">
      <formula>0</formula>
    </cfRule>
  </conditionalFormatting>
  <conditionalFormatting sqref="DV100:DY121">
    <cfRule type="cellIs" dxfId="272" priority="294" operator="equal">
      <formula>1</formula>
    </cfRule>
  </conditionalFormatting>
  <conditionalFormatting sqref="DZ100:EA121">
    <cfRule type="cellIs" dxfId="271" priority="295" operator="equal">
      <formula>0</formula>
    </cfRule>
  </conditionalFormatting>
  <conditionalFormatting sqref="DZ100:EA121">
    <cfRule type="cellIs" dxfId="270" priority="296" operator="equal">
      <formula>1</formula>
    </cfRule>
  </conditionalFormatting>
  <conditionalFormatting sqref="DZ100:EA121">
    <cfRule type="cellIs" dxfId="269" priority="297" operator="equal">
      <formula>0</formula>
    </cfRule>
  </conditionalFormatting>
  <conditionalFormatting sqref="DZ100:EA121">
    <cfRule type="cellIs" dxfId="268" priority="298" operator="equal">
      <formula>1</formula>
    </cfRule>
  </conditionalFormatting>
  <conditionalFormatting sqref="EA100:EA121">
    <cfRule type="cellIs" dxfId="267" priority="299" operator="equal">
      <formula>0</formula>
    </cfRule>
  </conditionalFormatting>
  <conditionalFormatting sqref="EA100:EA121">
    <cfRule type="cellIs" dxfId="266" priority="300" operator="equal">
      <formula>1</formula>
    </cfRule>
  </conditionalFormatting>
  <conditionalFormatting sqref="DV12:EB12">
    <cfRule type="cellIs" dxfId="265" priority="301" operator="equal">
      <formula>0</formula>
    </cfRule>
  </conditionalFormatting>
  <conditionalFormatting sqref="DV12:EB12">
    <cfRule type="cellIs" dxfId="264" priority="302" operator="equal">
      <formula>1</formula>
    </cfRule>
  </conditionalFormatting>
  <conditionalFormatting sqref="EB47 EB49 EB51:EB52 EB57:EB58 EB60:EB62 EB64:EB70 EB72:EB73 EB75 EB77 EB79 EB81:EB89 EB91:EB92 EB94 EB96:EB99">
    <cfRule type="cellIs" dxfId="263" priority="283" operator="equal">
      <formula>0</formula>
    </cfRule>
  </conditionalFormatting>
  <conditionalFormatting sqref="EB47 EB49 EB51:EB52 EB57:EB58 EB60:EB62 EB64:EB70 EB72:EB73 EB75 EB77 EB79 EB81:EB89 EB91:EB92 EB94 EB96:EB99">
    <cfRule type="cellIs" dxfId="262" priority="284" operator="equal">
      <formula>1</formula>
    </cfRule>
  </conditionalFormatting>
  <conditionalFormatting sqref="DV99:DY99">
    <cfRule type="cellIs" dxfId="261" priority="285" operator="equal">
      <formula>0</formula>
    </cfRule>
  </conditionalFormatting>
  <conditionalFormatting sqref="DV99:DY99">
    <cfRule type="cellIs" dxfId="260" priority="286" operator="equal">
      <formula>1</formula>
    </cfRule>
  </conditionalFormatting>
  <conditionalFormatting sqref="DZ46:DZ77 DZ79:DZ99">
    <cfRule type="cellIs" dxfId="259" priority="287" operator="equal">
      <formula>0</formula>
    </cfRule>
  </conditionalFormatting>
  <conditionalFormatting sqref="DZ46:DZ77 DZ79:DZ99">
    <cfRule type="cellIs" dxfId="258" priority="288" operator="equal">
      <formula>1</formula>
    </cfRule>
  </conditionalFormatting>
  <conditionalFormatting sqref="DZ46:DZ77 DZ79:DZ99">
    <cfRule type="cellIs" dxfId="257" priority="289" operator="equal">
      <formula>0</formula>
    </cfRule>
  </conditionalFormatting>
  <conditionalFormatting sqref="DZ46:DZ77 DZ79:DZ99">
    <cfRule type="cellIs" dxfId="256" priority="290" operator="equal">
      <formula>1</formula>
    </cfRule>
  </conditionalFormatting>
  <conditionalFormatting sqref="DV13:DZ13 DV14:DY98 DZ14:EB16 DZ28:EB28 DZ27 DZ30:EB30 DZ29 DZ32:EB36 DZ31 DZ37 DZ25:EB26 DZ24 EB24 DZ18:EB23 DZ17 EB17 EB13">
    <cfRule type="cellIs" dxfId="255" priority="281" operator="equal">
      <formula>0</formula>
    </cfRule>
  </conditionalFormatting>
  <conditionalFormatting sqref="DV13:DZ13 DV14:DY98 DZ14:EB16 DZ28:EB28 DZ27 DZ30:EB30 DZ29 DZ32:EB36 DZ31 DZ37 DZ25:EB26 DZ24 EB24 DZ18:EB23 DZ17 EB17 EB13">
    <cfRule type="cellIs" dxfId="254" priority="282" operator="equal">
      <formula>1</formula>
    </cfRule>
  </conditionalFormatting>
  <conditionalFormatting sqref="EB27">
    <cfRule type="cellIs" dxfId="253" priority="279" operator="equal">
      <formula>0</formula>
    </cfRule>
  </conditionalFormatting>
  <conditionalFormatting sqref="EB27">
    <cfRule type="cellIs" dxfId="252" priority="280" operator="equal">
      <formula>1</formula>
    </cfRule>
  </conditionalFormatting>
  <conditionalFormatting sqref="EB29">
    <cfRule type="cellIs" dxfId="251" priority="277" operator="equal">
      <formula>0</formula>
    </cfRule>
  </conditionalFormatting>
  <conditionalFormatting sqref="EB29">
    <cfRule type="cellIs" dxfId="250" priority="278" operator="equal">
      <formula>1</formula>
    </cfRule>
  </conditionalFormatting>
  <conditionalFormatting sqref="EB31">
    <cfRule type="cellIs" dxfId="249" priority="275" operator="equal">
      <formula>0</formula>
    </cfRule>
  </conditionalFormatting>
  <conditionalFormatting sqref="EB31">
    <cfRule type="cellIs" dxfId="248" priority="276" operator="equal">
      <formula>1</formula>
    </cfRule>
  </conditionalFormatting>
  <conditionalFormatting sqref="EB37">
    <cfRule type="cellIs" dxfId="247" priority="273" operator="equal">
      <formula>0</formula>
    </cfRule>
  </conditionalFormatting>
  <conditionalFormatting sqref="EB37">
    <cfRule type="cellIs" dxfId="246" priority="274" operator="equal">
      <formula>1</formula>
    </cfRule>
  </conditionalFormatting>
  <conditionalFormatting sqref="DZ38:EB39 DZ41:EB45 DZ40">
    <cfRule type="cellIs" dxfId="245" priority="271" operator="equal">
      <formula>0</formula>
    </cfRule>
  </conditionalFormatting>
  <conditionalFormatting sqref="DZ38:EB39 DZ41:EB45 DZ40">
    <cfRule type="cellIs" dxfId="244" priority="272" operator="equal">
      <formula>1</formula>
    </cfRule>
  </conditionalFormatting>
  <conditionalFormatting sqref="EB40">
    <cfRule type="cellIs" dxfId="243" priority="269" operator="equal">
      <formula>0</formula>
    </cfRule>
  </conditionalFormatting>
  <conditionalFormatting sqref="EB40">
    <cfRule type="cellIs" dxfId="242" priority="270" operator="equal">
      <formula>1</formula>
    </cfRule>
  </conditionalFormatting>
  <conditionalFormatting sqref="EB48">
    <cfRule type="cellIs" dxfId="241" priority="265" operator="equal">
      <formula>0</formula>
    </cfRule>
  </conditionalFormatting>
  <conditionalFormatting sqref="EB48">
    <cfRule type="cellIs" dxfId="240" priority="266" operator="equal">
      <formula>1</formula>
    </cfRule>
  </conditionalFormatting>
  <conditionalFormatting sqref="EB50">
    <cfRule type="cellIs" dxfId="239" priority="263" operator="equal">
      <formula>0</formula>
    </cfRule>
  </conditionalFormatting>
  <conditionalFormatting sqref="EB50">
    <cfRule type="cellIs" dxfId="238" priority="264" operator="equal">
      <formula>1</formula>
    </cfRule>
  </conditionalFormatting>
  <conditionalFormatting sqref="EA47:EA52 EA54:EA58 EA60:EA62 EA64:EA70 EA72:EA73 EA75 EA77 EA79 EA81:EA89 EA91:EA92 EA94 EA96 EA98:EA99">
    <cfRule type="cellIs" dxfId="237" priority="261" operator="equal">
      <formula>0</formula>
    </cfRule>
  </conditionalFormatting>
  <conditionalFormatting sqref="EA47:EA52 EA54:EA58 EA60:EA62 EA64:EA70 EA72:EA73 EA75 EA77 EA79 EA81:EA89 EA91:EA92 EA94 EA96 EA98:EA99">
    <cfRule type="cellIs" dxfId="236" priority="262" operator="equal">
      <formula>1</formula>
    </cfRule>
  </conditionalFormatting>
  <conditionalFormatting sqref="EB53:EB56">
    <cfRule type="cellIs" dxfId="235" priority="259" operator="equal">
      <formula>0</formula>
    </cfRule>
  </conditionalFormatting>
  <conditionalFormatting sqref="EB53:EB56">
    <cfRule type="cellIs" dxfId="234" priority="260" operator="equal">
      <formula>1</formula>
    </cfRule>
  </conditionalFormatting>
  <conditionalFormatting sqref="EA53">
    <cfRule type="cellIs" dxfId="233" priority="257" operator="equal">
      <formula>0</formula>
    </cfRule>
  </conditionalFormatting>
  <conditionalFormatting sqref="EA53">
    <cfRule type="cellIs" dxfId="232" priority="258" operator="equal">
      <formula>1</formula>
    </cfRule>
  </conditionalFormatting>
  <conditionalFormatting sqref="EA46">
    <cfRule type="cellIs" dxfId="231" priority="255" operator="equal">
      <formula>0</formula>
    </cfRule>
  </conditionalFormatting>
  <conditionalFormatting sqref="EA46">
    <cfRule type="cellIs" dxfId="230" priority="256" operator="equal">
      <formula>1</formula>
    </cfRule>
  </conditionalFormatting>
  <conditionalFormatting sqref="EA40">
    <cfRule type="cellIs" dxfId="229" priority="253" operator="equal">
      <formula>0</formula>
    </cfRule>
  </conditionalFormatting>
  <conditionalFormatting sqref="EA40">
    <cfRule type="cellIs" dxfId="228" priority="254" operator="equal">
      <formula>1</formula>
    </cfRule>
  </conditionalFormatting>
  <conditionalFormatting sqref="EA37">
    <cfRule type="cellIs" dxfId="227" priority="251" operator="equal">
      <formula>0</formula>
    </cfRule>
  </conditionalFormatting>
  <conditionalFormatting sqref="EA37">
    <cfRule type="cellIs" dxfId="226" priority="252" operator="equal">
      <formula>1</formula>
    </cfRule>
  </conditionalFormatting>
  <conditionalFormatting sqref="EA31">
    <cfRule type="cellIs" dxfId="225" priority="249" operator="equal">
      <formula>0</formula>
    </cfRule>
  </conditionalFormatting>
  <conditionalFormatting sqref="EA31">
    <cfRule type="cellIs" dxfId="224" priority="250" operator="equal">
      <formula>1</formula>
    </cfRule>
  </conditionalFormatting>
  <conditionalFormatting sqref="EA29">
    <cfRule type="cellIs" dxfId="223" priority="247" operator="equal">
      <formula>0</formula>
    </cfRule>
  </conditionalFormatting>
  <conditionalFormatting sqref="EA29">
    <cfRule type="cellIs" dxfId="222" priority="248" operator="equal">
      <formula>1</formula>
    </cfRule>
  </conditionalFormatting>
  <conditionalFormatting sqref="EA27">
    <cfRule type="cellIs" dxfId="221" priority="245" operator="equal">
      <formula>0</formula>
    </cfRule>
  </conditionalFormatting>
  <conditionalFormatting sqref="EA27">
    <cfRule type="cellIs" dxfId="220" priority="246" operator="equal">
      <formula>1</formula>
    </cfRule>
  </conditionalFormatting>
  <conditionalFormatting sqref="EA24">
    <cfRule type="cellIs" dxfId="219" priority="243" operator="equal">
      <formula>0</formula>
    </cfRule>
  </conditionalFormatting>
  <conditionalFormatting sqref="EA24">
    <cfRule type="cellIs" dxfId="218" priority="244" operator="equal">
      <formula>1</formula>
    </cfRule>
  </conditionalFormatting>
  <conditionalFormatting sqref="EA17">
    <cfRule type="cellIs" dxfId="217" priority="241" operator="equal">
      <formula>0</formula>
    </cfRule>
  </conditionalFormatting>
  <conditionalFormatting sqref="EA17">
    <cfRule type="cellIs" dxfId="216" priority="242" operator="equal">
      <formula>1</formula>
    </cfRule>
  </conditionalFormatting>
  <conditionalFormatting sqref="EA13">
    <cfRule type="cellIs" dxfId="215" priority="239" operator="equal">
      <formula>0</formula>
    </cfRule>
  </conditionalFormatting>
  <conditionalFormatting sqref="EA13">
    <cfRule type="cellIs" dxfId="214" priority="240" operator="equal">
      <formula>1</formula>
    </cfRule>
  </conditionalFormatting>
  <conditionalFormatting sqref="EB59">
    <cfRule type="cellIs" dxfId="213" priority="237" operator="equal">
      <formula>0</formula>
    </cfRule>
  </conditionalFormatting>
  <conditionalFormatting sqref="EB59">
    <cfRule type="cellIs" dxfId="212" priority="238" operator="equal">
      <formula>1</formula>
    </cfRule>
  </conditionalFormatting>
  <conditionalFormatting sqref="EA59">
    <cfRule type="cellIs" dxfId="211" priority="235" operator="equal">
      <formula>0</formula>
    </cfRule>
  </conditionalFormatting>
  <conditionalFormatting sqref="EA59">
    <cfRule type="cellIs" dxfId="210" priority="236" operator="equal">
      <formula>1</formula>
    </cfRule>
  </conditionalFormatting>
  <conditionalFormatting sqref="EB63">
    <cfRule type="cellIs" dxfId="209" priority="233" operator="equal">
      <formula>0</formula>
    </cfRule>
  </conditionalFormatting>
  <conditionalFormatting sqref="EB63">
    <cfRule type="cellIs" dxfId="208" priority="234" operator="equal">
      <formula>1</formula>
    </cfRule>
  </conditionalFormatting>
  <conditionalFormatting sqref="EA63">
    <cfRule type="cellIs" dxfId="207" priority="231" operator="equal">
      <formula>0</formula>
    </cfRule>
  </conditionalFormatting>
  <conditionalFormatting sqref="EA63">
    <cfRule type="cellIs" dxfId="206" priority="232" operator="equal">
      <formula>1</formula>
    </cfRule>
  </conditionalFormatting>
  <conditionalFormatting sqref="EB71">
    <cfRule type="cellIs" dxfId="205" priority="229" operator="equal">
      <formula>0</formula>
    </cfRule>
  </conditionalFormatting>
  <conditionalFormatting sqref="EB71">
    <cfRule type="cellIs" dxfId="204" priority="230" operator="equal">
      <formula>1</formula>
    </cfRule>
  </conditionalFormatting>
  <conditionalFormatting sqref="EA71">
    <cfRule type="cellIs" dxfId="203" priority="227" operator="equal">
      <formula>0</formula>
    </cfRule>
  </conditionalFormatting>
  <conditionalFormatting sqref="EA71">
    <cfRule type="cellIs" dxfId="202" priority="228" operator="equal">
      <formula>1</formula>
    </cfRule>
  </conditionalFormatting>
  <conditionalFormatting sqref="EB74">
    <cfRule type="cellIs" dxfId="201" priority="225" operator="equal">
      <formula>0</formula>
    </cfRule>
  </conditionalFormatting>
  <conditionalFormatting sqref="EB74">
    <cfRule type="cellIs" dxfId="200" priority="226" operator="equal">
      <formula>1</formula>
    </cfRule>
  </conditionalFormatting>
  <conditionalFormatting sqref="EA74">
    <cfRule type="cellIs" dxfId="199" priority="223" operator="equal">
      <formula>0</formula>
    </cfRule>
  </conditionalFormatting>
  <conditionalFormatting sqref="EA74">
    <cfRule type="cellIs" dxfId="198" priority="224" operator="equal">
      <formula>1</formula>
    </cfRule>
  </conditionalFormatting>
  <conditionalFormatting sqref="EB76">
    <cfRule type="cellIs" dxfId="197" priority="221" operator="equal">
      <formula>0</formula>
    </cfRule>
  </conditionalFormatting>
  <conditionalFormatting sqref="EB76">
    <cfRule type="cellIs" dxfId="196" priority="222" operator="equal">
      <formula>1</formula>
    </cfRule>
  </conditionalFormatting>
  <conditionalFormatting sqref="EA76">
    <cfRule type="cellIs" dxfId="195" priority="219" operator="equal">
      <formula>0</formula>
    </cfRule>
  </conditionalFormatting>
  <conditionalFormatting sqref="EA76">
    <cfRule type="cellIs" dxfId="194" priority="220" operator="equal">
      <formula>1</formula>
    </cfRule>
  </conditionalFormatting>
  <conditionalFormatting sqref="DZ78">
    <cfRule type="cellIs" dxfId="193" priority="215" operator="equal">
      <formula>0</formula>
    </cfRule>
  </conditionalFormatting>
  <conditionalFormatting sqref="DZ78">
    <cfRule type="cellIs" dxfId="192" priority="216" operator="equal">
      <formula>1</formula>
    </cfRule>
  </conditionalFormatting>
  <conditionalFormatting sqref="DZ78">
    <cfRule type="cellIs" dxfId="191" priority="217" operator="equal">
      <formula>0</formula>
    </cfRule>
  </conditionalFormatting>
  <conditionalFormatting sqref="DZ78">
    <cfRule type="cellIs" dxfId="190" priority="218" operator="equal">
      <formula>1</formula>
    </cfRule>
  </conditionalFormatting>
  <conditionalFormatting sqref="EB78">
    <cfRule type="cellIs" dxfId="189" priority="213" operator="equal">
      <formula>0</formula>
    </cfRule>
  </conditionalFormatting>
  <conditionalFormatting sqref="EB78">
    <cfRule type="cellIs" dxfId="188" priority="214" operator="equal">
      <formula>1</formula>
    </cfRule>
  </conditionalFormatting>
  <conditionalFormatting sqref="EA78">
    <cfRule type="cellIs" dxfId="187" priority="211" operator="equal">
      <formula>0</formula>
    </cfRule>
  </conditionalFormatting>
  <conditionalFormatting sqref="EA78">
    <cfRule type="cellIs" dxfId="186" priority="212" operator="equal">
      <formula>1</formula>
    </cfRule>
  </conditionalFormatting>
  <conditionalFormatting sqref="EB80">
    <cfRule type="cellIs" dxfId="185" priority="209" operator="equal">
      <formula>0</formula>
    </cfRule>
  </conditionalFormatting>
  <conditionalFormatting sqref="EB80">
    <cfRule type="cellIs" dxfId="184" priority="210" operator="equal">
      <formula>1</formula>
    </cfRule>
  </conditionalFormatting>
  <conditionalFormatting sqref="EA80">
    <cfRule type="cellIs" dxfId="183" priority="207" operator="equal">
      <formula>0</formula>
    </cfRule>
  </conditionalFormatting>
  <conditionalFormatting sqref="EA80">
    <cfRule type="cellIs" dxfId="182" priority="208" operator="equal">
      <formula>1</formula>
    </cfRule>
  </conditionalFormatting>
  <conditionalFormatting sqref="EB90">
    <cfRule type="cellIs" dxfId="181" priority="205" operator="equal">
      <formula>0</formula>
    </cfRule>
  </conditionalFormatting>
  <conditionalFormatting sqref="EB90">
    <cfRule type="cellIs" dxfId="180" priority="206" operator="equal">
      <formula>1</formula>
    </cfRule>
  </conditionalFormatting>
  <conditionalFormatting sqref="EA90">
    <cfRule type="cellIs" dxfId="179" priority="203" operator="equal">
      <formula>0</formula>
    </cfRule>
  </conditionalFormatting>
  <conditionalFormatting sqref="EA90">
    <cfRule type="cellIs" dxfId="178" priority="204" operator="equal">
      <formula>1</formula>
    </cfRule>
  </conditionalFormatting>
  <conditionalFormatting sqref="EB93">
    <cfRule type="cellIs" dxfId="177" priority="201" operator="equal">
      <formula>0</formula>
    </cfRule>
  </conditionalFormatting>
  <conditionalFormatting sqref="EB93">
    <cfRule type="cellIs" dxfId="176" priority="202" operator="equal">
      <formula>1</formula>
    </cfRule>
  </conditionalFormatting>
  <conditionalFormatting sqref="EA93">
    <cfRule type="cellIs" dxfId="175" priority="199" operator="equal">
      <formula>0</formula>
    </cfRule>
  </conditionalFormatting>
  <conditionalFormatting sqref="EA93">
    <cfRule type="cellIs" dxfId="174" priority="200" operator="equal">
      <formula>1</formula>
    </cfRule>
  </conditionalFormatting>
  <conditionalFormatting sqref="EB95">
    <cfRule type="cellIs" dxfId="173" priority="197" operator="equal">
      <formula>0</formula>
    </cfRule>
  </conditionalFormatting>
  <conditionalFormatting sqref="EB95">
    <cfRule type="cellIs" dxfId="172" priority="198" operator="equal">
      <formula>1</formula>
    </cfRule>
  </conditionalFormatting>
  <conditionalFormatting sqref="EA95">
    <cfRule type="cellIs" dxfId="171" priority="195" operator="equal">
      <formula>0</formula>
    </cfRule>
  </conditionalFormatting>
  <conditionalFormatting sqref="EA95">
    <cfRule type="cellIs" dxfId="170" priority="196" operator="equal">
      <formula>1</formula>
    </cfRule>
  </conditionalFormatting>
  <conditionalFormatting sqref="EA97">
    <cfRule type="cellIs" dxfId="169" priority="193" operator="equal">
      <formula>0</formula>
    </cfRule>
  </conditionalFormatting>
  <conditionalFormatting sqref="EA97">
    <cfRule type="cellIs" dxfId="168" priority="194" operator="equal">
      <formula>1</formula>
    </cfRule>
  </conditionalFormatting>
  <conditionalFormatting sqref="ET100:ET121">
    <cfRule type="cellIs" dxfId="167" priority="181" operator="equal">
      <formula>0</formula>
    </cfRule>
  </conditionalFormatting>
  <conditionalFormatting sqref="ET100:ET121">
    <cfRule type="cellIs" dxfId="166" priority="182" operator="equal">
      <formula>1</formula>
    </cfRule>
  </conditionalFormatting>
  <conditionalFormatting sqref="EN100:EQ121">
    <cfRule type="cellIs" dxfId="165" priority="183" operator="equal">
      <formula>0</formula>
    </cfRule>
  </conditionalFormatting>
  <conditionalFormatting sqref="EN100:EQ121">
    <cfRule type="cellIs" dxfId="164" priority="184" operator="equal">
      <formula>1</formula>
    </cfRule>
  </conditionalFormatting>
  <conditionalFormatting sqref="ER100:ES121">
    <cfRule type="cellIs" dxfId="163" priority="185" operator="equal">
      <formula>0</formula>
    </cfRule>
  </conditionalFormatting>
  <conditionalFormatting sqref="ER100:ES121">
    <cfRule type="cellIs" dxfId="162" priority="186" operator="equal">
      <formula>1</formula>
    </cfRule>
  </conditionalFormatting>
  <conditionalFormatting sqref="ER100:ES121">
    <cfRule type="cellIs" dxfId="161" priority="187" operator="equal">
      <formula>0</formula>
    </cfRule>
  </conditionalFormatting>
  <conditionalFormatting sqref="ER100:ES121">
    <cfRule type="cellIs" dxfId="160" priority="188" operator="equal">
      <formula>1</formula>
    </cfRule>
  </conditionalFormatting>
  <conditionalFormatting sqref="ES100:ES121">
    <cfRule type="cellIs" dxfId="159" priority="189" operator="equal">
      <formula>0</formula>
    </cfRule>
  </conditionalFormatting>
  <conditionalFormatting sqref="ES100:ES121">
    <cfRule type="cellIs" dxfId="158" priority="190" operator="equal">
      <formula>1</formula>
    </cfRule>
  </conditionalFormatting>
  <conditionalFormatting sqref="EN12:ET12">
    <cfRule type="cellIs" dxfId="157" priority="191" operator="equal">
      <formula>0</formula>
    </cfRule>
  </conditionalFormatting>
  <conditionalFormatting sqref="EN12:ET12">
    <cfRule type="cellIs" dxfId="156" priority="192" operator="equal">
      <formula>1</formula>
    </cfRule>
  </conditionalFormatting>
  <conditionalFormatting sqref="ET47 ET49 ET51:ET52 ET57:ET58 ET60:ET62 ET64:ET70 ET72:ET73 ET75 ET77 ET79 ET81:ET89 ET91:ET92 ET94 ET96:ET99">
    <cfRule type="cellIs" dxfId="155" priority="173" operator="equal">
      <formula>0</formula>
    </cfRule>
  </conditionalFormatting>
  <conditionalFormatting sqref="ET47 ET49 ET51:ET52 ET57:ET58 ET60:ET62 ET64:ET70 ET72:ET73 ET75 ET77 ET79 ET81:ET89 ET91:ET92 ET94 ET96:ET99">
    <cfRule type="cellIs" dxfId="154" priority="174" operator="equal">
      <formula>1</formula>
    </cfRule>
  </conditionalFormatting>
  <conditionalFormatting sqref="EN99:EQ99">
    <cfRule type="cellIs" dxfId="153" priority="175" operator="equal">
      <formula>0</formula>
    </cfRule>
  </conditionalFormatting>
  <conditionalFormatting sqref="EN99:EQ99">
    <cfRule type="cellIs" dxfId="152" priority="176" operator="equal">
      <formula>1</formula>
    </cfRule>
  </conditionalFormatting>
  <conditionalFormatting sqref="ER46:ER77 ER79:ER99">
    <cfRule type="cellIs" dxfId="151" priority="177" operator="equal">
      <formula>0</formula>
    </cfRule>
  </conditionalFormatting>
  <conditionalFormatting sqref="ER46:ER77 ER79:ER99">
    <cfRule type="cellIs" dxfId="150" priority="178" operator="equal">
      <formula>1</formula>
    </cfRule>
  </conditionalFormatting>
  <conditionalFormatting sqref="ER46:ER77 ER79:ER99">
    <cfRule type="cellIs" dxfId="149" priority="179" operator="equal">
      <formula>0</formula>
    </cfRule>
  </conditionalFormatting>
  <conditionalFormatting sqref="ER46:ER77 ER79:ER99">
    <cfRule type="cellIs" dxfId="148" priority="180" operator="equal">
      <formula>1</formula>
    </cfRule>
  </conditionalFormatting>
  <conditionalFormatting sqref="EN13:ER13 EN14:EQ98 ER14:ET16 ER28:ET28 ER27 ER30:ET30 ER29 ER32:ET36 ER31 ER37 ER25:ET26 ER24 ET24 ER18:ET23 ER17 ET17 ET13">
    <cfRule type="cellIs" dxfId="147" priority="171" operator="equal">
      <formula>0</formula>
    </cfRule>
  </conditionalFormatting>
  <conditionalFormatting sqref="EN13:ER13 EN14:EQ98 ER14:ET16 ER28:ET28 ER27 ER30:ET30 ER29 ER32:ET36 ER31 ER37 ER25:ET26 ER24 ET24 ER18:ET23 ER17 ET17 ET13">
    <cfRule type="cellIs" dxfId="146" priority="172" operator="equal">
      <formula>1</formula>
    </cfRule>
  </conditionalFormatting>
  <conditionalFormatting sqref="ET27">
    <cfRule type="cellIs" dxfId="145" priority="169" operator="equal">
      <formula>0</formula>
    </cfRule>
  </conditionalFormatting>
  <conditionalFormatting sqref="ET27">
    <cfRule type="cellIs" dxfId="144" priority="170" operator="equal">
      <formula>1</formula>
    </cfRule>
  </conditionalFormatting>
  <conditionalFormatting sqref="ET29">
    <cfRule type="cellIs" dxfId="143" priority="167" operator="equal">
      <formula>0</formula>
    </cfRule>
  </conditionalFormatting>
  <conditionalFormatting sqref="ET29">
    <cfRule type="cellIs" dxfId="142" priority="168" operator="equal">
      <formula>1</formula>
    </cfRule>
  </conditionalFormatting>
  <conditionalFormatting sqref="ET31">
    <cfRule type="cellIs" dxfId="141" priority="165" operator="equal">
      <formula>0</formula>
    </cfRule>
  </conditionalFormatting>
  <conditionalFormatting sqref="ET31">
    <cfRule type="cellIs" dxfId="140" priority="166" operator="equal">
      <formula>1</formula>
    </cfRule>
  </conditionalFormatting>
  <conditionalFormatting sqref="ET37">
    <cfRule type="cellIs" dxfId="139" priority="163" operator="equal">
      <formula>0</formula>
    </cfRule>
  </conditionalFormatting>
  <conditionalFormatting sqref="ET37">
    <cfRule type="cellIs" dxfId="138" priority="164" operator="equal">
      <formula>1</formula>
    </cfRule>
  </conditionalFormatting>
  <conditionalFormatting sqref="ER38:ET39 ER41:ET45 ER40">
    <cfRule type="cellIs" dxfId="137" priority="161" operator="equal">
      <formula>0</formula>
    </cfRule>
  </conditionalFormatting>
  <conditionalFormatting sqref="ER38:ET39 ER41:ET45 ER40">
    <cfRule type="cellIs" dxfId="136" priority="162" operator="equal">
      <formula>1</formula>
    </cfRule>
  </conditionalFormatting>
  <conditionalFormatting sqref="ET40">
    <cfRule type="cellIs" dxfId="135" priority="159" operator="equal">
      <formula>0</formula>
    </cfRule>
  </conditionalFormatting>
  <conditionalFormatting sqref="ET40">
    <cfRule type="cellIs" dxfId="134" priority="160" operator="equal">
      <formula>1</formula>
    </cfRule>
  </conditionalFormatting>
  <conditionalFormatting sqref="ET46">
    <cfRule type="cellIs" dxfId="133" priority="157" operator="equal">
      <formula>0</formula>
    </cfRule>
  </conditionalFormatting>
  <conditionalFormatting sqref="ET46">
    <cfRule type="cellIs" dxfId="132" priority="158" operator="equal">
      <formula>1</formula>
    </cfRule>
  </conditionalFormatting>
  <conditionalFormatting sqref="ET48">
    <cfRule type="cellIs" dxfId="131" priority="155" operator="equal">
      <formula>0</formula>
    </cfRule>
  </conditionalFormatting>
  <conditionalFormatting sqref="ET48">
    <cfRule type="cellIs" dxfId="130" priority="156" operator="equal">
      <formula>1</formula>
    </cfRule>
  </conditionalFormatting>
  <conditionalFormatting sqref="ET50">
    <cfRule type="cellIs" dxfId="129" priority="153" operator="equal">
      <formula>0</formula>
    </cfRule>
  </conditionalFormatting>
  <conditionalFormatting sqref="ET50">
    <cfRule type="cellIs" dxfId="128" priority="154" operator="equal">
      <formula>1</formula>
    </cfRule>
  </conditionalFormatting>
  <conditionalFormatting sqref="ES47:ES52 ES54:ES58 ES60:ES62 ES64:ES70 ES72:ES73 ES75 ES77 ES79 ES81:ES89 ES91:ES92 ES94 ES96 ES98:ES99">
    <cfRule type="cellIs" dxfId="127" priority="151" operator="equal">
      <formula>0</formula>
    </cfRule>
  </conditionalFormatting>
  <conditionalFormatting sqref="ES47:ES52 ES54:ES58 ES60:ES62 ES64:ES70 ES72:ES73 ES75 ES77 ES79 ES81:ES89 ES91:ES92 ES94 ES96 ES98:ES99">
    <cfRule type="cellIs" dxfId="126" priority="152" operator="equal">
      <formula>1</formula>
    </cfRule>
  </conditionalFormatting>
  <conditionalFormatting sqref="ET53:ET56">
    <cfRule type="cellIs" dxfId="125" priority="149" operator="equal">
      <formula>0</formula>
    </cfRule>
  </conditionalFormatting>
  <conditionalFormatting sqref="ET53:ET56">
    <cfRule type="cellIs" dxfId="124" priority="150" operator="equal">
      <formula>1</formula>
    </cfRule>
  </conditionalFormatting>
  <conditionalFormatting sqref="ES53">
    <cfRule type="cellIs" dxfId="123" priority="147" operator="equal">
      <formula>0</formula>
    </cfRule>
  </conditionalFormatting>
  <conditionalFormatting sqref="ES53">
    <cfRule type="cellIs" dxfId="122" priority="148" operator="equal">
      <formula>1</formula>
    </cfRule>
  </conditionalFormatting>
  <conditionalFormatting sqref="ES46">
    <cfRule type="cellIs" dxfId="121" priority="145" operator="equal">
      <formula>0</formula>
    </cfRule>
  </conditionalFormatting>
  <conditionalFormatting sqref="ES46">
    <cfRule type="cellIs" dxfId="120" priority="146" operator="equal">
      <formula>1</formula>
    </cfRule>
  </conditionalFormatting>
  <conditionalFormatting sqref="ES40">
    <cfRule type="cellIs" dxfId="119" priority="143" operator="equal">
      <formula>0</formula>
    </cfRule>
  </conditionalFormatting>
  <conditionalFormatting sqref="ES40">
    <cfRule type="cellIs" dxfId="118" priority="144" operator="equal">
      <formula>1</formula>
    </cfRule>
  </conditionalFormatting>
  <conditionalFormatting sqref="ES37">
    <cfRule type="cellIs" dxfId="117" priority="141" operator="equal">
      <formula>0</formula>
    </cfRule>
  </conditionalFormatting>
  <conditionalFormatting sqref="ES37">
    <cfRule type="cellIs" dxfId="116" priority="142" operator="equal">
      <formula>1</formula>
    </cfRule>
  </conditionalFormatting>
  <conditionalFormatting sqref="ES31">
    <cfRule type="cellIs" dxfId="115" priority="139" operator="equal">
      <formula>0</formula>
    </cfRule>
  </conditionalFormatting>
  <conditionalFormatting sqref="ES31">
    <cfRule type="cellIs" dxfId="114" priority="140" operator="equal">
      <formula>1</formula>
    </cfRule>
  </conditionalFormatting>
  <conditionalFormatting sqref="ES29">
    <cfRule type="cellIs" dxfId="113" priority="137" operator="equal">
      <formula>0</formula>
    </cfRule>
  </conditionalFormatting>
  <conditionalFormatting sqref="ES29">
    <cfRule type="cellIs" dxfId="112" priority="138" operator="equal">
      <formula>1</formula>
    </cfRule>
  </conditionalFormatting>
  <conditionalFormatting sqref="ES27">
    <cfRule type="cellIs" dxfId="111" priority="135" operator="equal">
      <formula>0</formula>
    </cfRule>
  </conditionalFormatting>
  <conditionalFormatting sqref="ES27">
    <cfRule type="cellIs" dxfId="110" priority="136" operator="equal">
      <formula>1</formula>
    </cfRule>
  </conditionalFormatting>
  <conditionalFormatting sqref="ES24">
    <cfRule type="cellIs" dxfId="109" priority="133" operator="equal">
      <formula>0</formula>
    </cfRule>
  </conditionalFormatting>
  <conditionalFormatting sqref="ES24">
    <cfRule type="cellIs" dxfId="108" priority="134" operator="equal">
      <formula>1</formula>
    </cfRule>
  </conditionalFormatting>
  <conditionalFormatting sqref="ES17">
    <cfRule type="cellIs" dxfId="107" priority="131" operator="equal">
      <formula>0</formula>
    </cfRule>
  </conditionalFormatting>
  <conditionalFormatting sqref="ES17">
    <cfRule type="cellIs" dxfId="106" priority="132" operator="equal">
      <formula>1</formula>
    </cfRule>
  </conditionalFormatting>
  <conditionalFormatting sqref="ES13">
    <cfRule type="cellIs" dxfId="105" priority="129" operator="equal">
      <formula>0</formula>
    </cfRule>
  </conditionalFormatting>
  <conditionalFormatting sqref="ES13">
    <cfRule type="cellIs" dxfId="104" priority="130" operator="equal">
      <formula>1</formula>
    </cfRule>
  </conditionalFormatting>
  <conditionalFormatting sqref="ET59">
    <cfRule type="cellIs" dxfId="103" priority="127" operator="equal">
      <formula>0</formula>
    </cfRule>
  </conditionalFormatting>
  <conditionalFormatting sqref="ET59">
    <cfRule type="cellIs" dxfId="102" priority="128" operator="equal">
      <formula>1</formula>
    </cfRule>
  </conditionalFormatting>
  <conditionalFormatting sqref="ES59">
    <cfRule type="cellIs" dxfId="101" priority="125" operator="equal">
      <formula>0</formula>
    </cfRule>
  </conditionalFormatting>
  <conditionalFormatting sqref="ES59">
    <cfRule type="cellIs" dxfId="100" priority="126" operator="equal">
      <formula>1</formula>
    </cfRule>
  </conditionalFormatting>
  <conditionalFormatting sqref="ET63">
    <cfRule type="cellIs" dxfId="99" priority="123" operator="equal">
      <formula>0</formula>
    </cfRule>
  </conditionalFormatting>
  <conditionalFormatting sqref="ET63">
    <cfRule type="cellIs" dxfId="98" priority="124" operator="equal">
      <formula>1</formula>
    </cfRule>
  </conditionalFormatting>
  <conditionalFormatting sqref="ES63">
    <cfRule type="cellIs" dxfId="97" priority="121" operator="equal">
      <formula>0</formula>
    </cfRule>
  </conditionalFormatting>
  <conditionalFormatting sqref="ES63">
    <cfRule type="cellIs" dxfId="96" priority="122" operator="equal">
      <formula>1</formula>
    </cfRule>
  </conditionalFormatting>
  <conditionalFormatting sqref="ET71">
    <cfRule type="cellIs" dxfId="95" priority="119" operator="equal">
      <formula>0</formula>
    </cfRule>
  </conditionalFormatting>
  <conditionalFormatting sqref="ET71">
    <cfRule type="cellIs" dxfId="94" priority="120" operator="equal">
      <formula>1</formula>
    </cfRule>
  </conditionalFormatting>
  <conditionalFormatting sqref="ES71">
    <cfRule type="cellIs" dxfId="93" priority="117" operator="equal">
      <formula>0</formula>
    </cfRule>
  </conditionalFormatting>
  <conditionalFormatting sqref="ES71">
    <cfRule type="cellIs" dxfId="92" priority="118" operator="equal">
      <formula>1</formula>
    </cfRule>
  </conditionalFormatting>
  <conditionalFormatting sqref="ET74">
    <cfRule type="cellIs" dxfId="91" priority="115" operator="equal">
      <formula>0</formula>
    </cfRule>
  </conditionalFormatting>
  <conditionalFormatting sqref="ET74">
    <cfRule type="cellIs" dxfId="90" priority="116" operator="equal">
      <formula>1</formula>
    </cfRule>
  </conditionalFormatting>
  <conditionalFormatting sqref="ES74">
    <cfRule type="cellIs" dxfId="89" priority="113" operator="equal">
      <formula>0</formula>
    </cfRule>
  </conditionalFormatting>
  <conditionalFormatting sqref="ES74">
    <cfRule type="cellIs" dxfId="88" priority="114" operator="equal">
      <formula>1</formula>
    </cfRule>
  </conditionalFormatting>
  <conditionalFormatting sqref="ET76">
    <cfRule type="cellIs" dxfId="87" priority="111" operator="equal">
      <formula>0</formula>
    </cfRule>
  </conditionalFormatting>
  <conditionalFormatting sqref="ET76">
    <cfRule type="cellIs" dxfId="86" priority="112" operator="equal">
      <formula>1</formula>
    </cfRule>
  </conditionalFormatting>
  <conditionalFormatting sqref="ES76">
    <cfRule type="cellIs" dxfId="85" priority="109" operator="equal">
      <formula>0</formula>
    </cfRule>
  </conditionalFormatting>
  <conditionalFormatting sqref="ES76">
    <cfRule type="cellIs" dxfId="84" priority="110" operator="equal">
      <formula>1</formula>
    </cfRule>
  </conditionalFormatting>
  <conditionalFormatting sqref="ER78">
    <cfRule type="cellIs" dxfId="83" priority="105" operator="equal">
      <formula>0</formula>
    </cfRule>
  </conditionalFormatting>
  <conditionalFormatting sqref="ER78">
    <cfRule type="cellIs" dxfId="82" priority="106" operator="equal">
      <formula>1</formula>
    </cfRule>
  </conditionalFormatting>
  <conditionalFormatting sqref="ER78">
    <cfRule type="cellIs" dxfId="81" priority="107" operator="equal">
      <formula>0</formula>
    </cfRule>
  </conditionalFormatting>
  <conditionalFormatting sqref="ER78">
    <cfRule type="cellIs" dxfId="80" priority="108" operator="equal">
      <formula>1</formula>
    </cfRule>
  </conditionalFormatting>
  <conditionalFormatting sqref="ET78">
    <cfRule type="cellIs" dxfId="79" priority="103" operator="equal">
      <formula>0</formula>
    </cfRule>
  </conditionalFormatting>
  <conditionalFormatting sqref="ET78">
    <cfRule type="cellIs" dxfId="78" priority="104" operator="equal">
      <formula>1</formula>
    </cfRule>
  </conditionalFormatting>
  <conditionalFormatting sqref="ES78">
    <cfRule type="cellIs" dxfId="77" priority="101" operator="equal">
      <formula>0</formula>
    </cfRule>
  </conditionalFormatting>
  <conditionalFormatting sqref="ES78">
    <cfRule type="cellIs" dxfId="76" priority="102" operator="equal">
      <formula>1</formula>
    </cfRule>
  </conditionalFormatting>
  <conditionalFormatting sqref="ET80">
    <cfRule type="cellIs" dxfId="75" priority="99" operator="equal">
      <formula>0</formula>
    </cfRule>
  </conditionalFormatting>
  <conditionalFormatting sqref="ET80">
    <cfRule type="cellIs" dxfId="74" priority="100" operator="equal">
      <formula>1</formula>
    </cfRule>
  </conditionalFormatting>
  <conditionalFormatting sqref="ES80">
    <cfRule type="cellIs" dxfId="73" priority="97" operator="equal">
      <formula>0</formula>
    </cfRule>
  </conditionalFormatting>
  <conditionalFormatting sqref="ES80">
    <cfRule type="cellIs" dxfId="72" priority="98" operator="equal">
      <formula>1</formula>
    </cfRule>
  </conditionalFormatting>
  <conditionalFormatting sqref="ET90">
    <cfRule type="cellIs" dxfId="71" priority="95" operator="equal">
      <formula>0</formula>
    </cfRule>
  </conditionalFormatting>
  <conditionalFormatting sqref="ET90">
    <cfRule type="cellIs" dxfId="70" priority="96" operator="equal">
      <formula>1</formula>
    </cfRule>
  </conditionalFormatting>
  <conditionalFormatting sqref="ES90">
    <cfRule type="cellIs" dxfId="69" priority="93" operator="equal">
      <formula>0</formula>
    </cfRule>
  </conditionalFormatting>
  <conditionalFormatting sqref="ES90">
    <cfRule type="cellIs" dxfId="68" priority="94" operator="equal">
      <formula>1</formula>
    </cfRule>
  </conditionalFormatting>
  <conditionalFormatting sqref="ET93">
    <cfRule type="cellIs" dxfId="67" priority="91" operator="equal">
      <formula>0</formula>
    </cfRule>
  </conditionalFormatting>
  <conditionalFormatting sqref="ET93">
    <cfRule type="cellIs" dxfId="66" priority="92" operator="equal">
      <formula>1</formula>
    </cfRule>
  </conditionalFormatting>
  <conditionalFormatting sqref="ES93">
    <cfRule type="cellIs" dxfId="65" priority="89" operator="equal">
      <formula>0</formula>
    </cfRule>
  </conditionalFormatting>
  <conditionalFormatting sqref="ES93">
    <cfRule type="cellIs" dxfId="64" priority="90" operator="equal">
      <formula>1</formula>
    </cfRule>
  </conditionalFormatting>
  <conditionalFormatting sqref="ET95">
    <cfRule type="cellIs" dxfId="63" priority="87" operator="equal">
      <formula>0</formula>
    </cfRule>
  </conditionalFormatting>
  <conditionalFormatting sqref="ET95">
    <cfRule type="cellIs" dxfId="62" priority="88" operator="equal">
      <formula>1</formula>
    </cfRule>
  </conditionalFormatting>
  <conditionalFormatting sqref="ES95">
    <cfRule type="cellIs" dxfId="61" priority="85" operator="equal">
      <formula>0</formula>
    </cfRule>
  </conditionalFormatting>
  <conditionalFormatting sqref="ES95">
    <cfRule type="cellIs" dxfId="60" priority="86" operator="equal">
      <formula>1</formula>
    </cfRule>
  </conditionalFormatting>
  <conditionalFormatting sqref="ES97">
    <cfRule type="cellIs" dxfId="59" priority="83" operator="equal">
      <formula>0</formula>
    </cfRule>
  </conditionalFormatting>
  <conditionalFormatting sqref="ES97">
    <cfRule type="cellIs" dxfId="58" priority="84" operator="equal">
      <formula>1</formula>
    </cfRule>
  </conditionalFormatting>
  <conditionalFormatting sqref="ER128">
    <cfRule type="cellIs" dxfId="57" priority="71" operator="equal">
      <formula>0</formula>
    </cfRule>
  </conditionalFormatting>
  <conditionalFormatting sqref="ER128">
    <cfRule type="cellIs" dxfId="56" priority="72" operator="equal">
      <formula>1</formula>
    </cfRule>
  </conditionalFormatting>
  <conditionalFormatting sqref="BF128">
    <cfRule type="cellIs" dxfId="55" priority="79" operator="equal">
      <formula>0</formula>
    </cfRule>
  </conditionalFormatting>
  <conditionalFormatting sqref="BF128">
    <cfRule type="cellIs" dxfId="54" priority="80" operator="equal">
      <formula>1</formula>
    </cfRule>
  </conditionalFormatting>
  <conditionalFormatting sqref="BX128">
    <cfRule type="cellIs" dxfId="53" priority="77" operator="equal">
      <formula>0</formula>
    </cfRule>
  </conditionalFormatting>
  <conditionalFormatting sqref="BX128">
    <cfRule type="cellIs" dxfId="52" priority="78" operator="equal">
      <formula>1</formula>
    </cfRule>
  </conditionalFormatting>
  <conditionalFormatting sqref="CP128">
    <cfRule type="cellIs" dxfId="51" priority="75" operator="equal">
      <formula>0</formula>
    </cfRule>
  </conditionalFormatting>
  <conditionalFormatting sqref="CP128">
    <cfRule type="cellIs" dxfId="50" priority="76" operator="equal">
      <formula>1</formula>
    </cfRule>
  </conditionalFormatting>
  <conditionalFormatting sqref="DZ128">
    <cfRule type="cellIs" dxfId="49" priority="73" operator="equal">
      <formula>0</formula>
    </cfRule>
  </conditionalFormatting>
  <conditionalFormatting sqref="DZ128">
    <cfRule type="cellIs" dxfId="48" priority="74" operator="equal">
      <formula>1</formula>
    </cfRule>
  </conditionalFormatting>
  <conditionalFormatting sqref="AJ12:AP121">
    <cfRule type="cellIs" dxfId="47" priority="53" operator="equal">
      <formula>0</formula>
    </cfRule>
  </conditionalFormatting>
  <conditionalFormatting sqref="AJ12:AP121">
    <cfRule type="cellIs" dxfId="46" priority="54" operator="equal">
      <formula>1</formula>
    </cfRule>
  </conditionalFormatting>
  <conditionalFormatting sqref="BH41:BH121">
    <cfRule type="cellIs" dxfId="45" priority="31" operator="equal">
      <formula>0</formula>
    </cfRule>
  </conditionalFormatting>
  <conditionalFormatting sqref="BH41:BH121">
    <cfRule type="cellIs" dxfId="44" priority="32" operator="equal">
      <formula>1</formula>
    </cfRule>
  </conditionalFormatting>
  <conditionalFormatting sqref="BB12:BH19 BB21:BH30 BB32:BH33 BB35:BH35 BB37:BH38 BF40:BH40 BB40:BE121">
    <cfRule type="cellIs" dxfId="43" priority="33" operator="equal">
      <formula>0</formula>
    </cfRule>
  </conditionalFormatting>
  <conditionalFormatting sqref="BB12:BH19 BB21:BH30 BB32:BH33 BB35:BH35 BB37:BH38 BF40:BH40 BB40:BE121">
    <cfRule type="cellIs" dxfId="42" priority="34" operator="equal">
      <formula>1</formula>
    </cfRule>
  </conditionalFormatting>
  <conditionalFormatting sqref="BF41:BG121">
    <cfRule type="cellIs" dxfId="41" priority="35" operator="equal">
      <formula>0</formula>
    </cfRule>
  </conditionalFormatting>
  <conditionalFormatting sqref="BF41:BG121">
    <cfRule type="cellIs" dxfId="40" priority="36" operator="equal">
      <formula>1</formula>
    </cfRule>
  </conditionalFormatting>
  <conditionalFormatting sqref="BF41:BG121">
    <cfRule type="cellIs" dxfId="39" priority="37" operator="equal">
      <formula>0</formula>
    </cfRule>
  </conditionalFormatting>
  <conditionalFormatting sqref="BF41:BG121">
    <cfRule type="cellIs" dxfId="38" priority="38" operator="equal">
      <formula>1</formula>
    </cfRule>
  </conditionalFormatting>
  <conditionalFormatting sqref="BG41:BG121">
    <cfRule type="cellIs" dxfId="37" priority="39" operator="equal">
      <formula>0</formula>
    </cfRule>
  </conditionalFormatting>
  <conditionalFormatting sqref="BG41:BG121">
    <cfRule type="cellIs" dxfId="36" priority="40" operator="equal">
      <formula>1</formula>
    </cfRule>
  </conditionalFormatting>
  <conditionalFormatting sqref="BB20:BH20">
    <cfRule type="cellIs" dxfId="35" priority="29" operator="equal">
      <formula>0</formula>
    </cfRule>
  </conditionalFormatting>
  <conditionalFormatting sqref="BB20:BH20">
    <cfRule type="cellIs" dxfId="34" priority="30" operator="equal">
      <formula>1</formula>
    </cfRule>
  </conditionalFormatting>
  <conditionalFormatting sqref="BB31:BH31">
    <cfRule type="cellIs" dxfId="33" priority="27" operator="equal">
      <formula>0</formula>
    </cfRule>
  </conditionalFormatting>
  <conditionalFormatting sqref="BB31:BH31">
    <cfRule type="cellIs" dxfId="32" priority="28" operator="equal">
      <formula>1</formula>
    </cfRule>
  </conditionalFormatting>
  <conditionalFormatting sqref="BB34:BH34">
    <cfRule type="cellIs" dxfId="31" priority="25" operator="equal">
      <formula>0</formula>
    </cfRule>
  </conditionalFormatting>
  <conditionalFormatting sqref="BB34:BH34">
    <cfRule type="cellIs" dxfId="30" priority="26" operator="equal">
      <formula>1</formula>
    </cfRule>
  </conditionalFormatting>
  <conditionalFormatting sqref="BB36:BH36">
    <cfRule type="cellIs" dxfId="29" priority="23" operator="equal">
      <formula>0</formula>
    </cfRule>
  </conditionalFormatting>
  <conditionalFormatting sqref="BB36:BH36">
    <cfRule type="cellIs" dxfId="28" priority="24" operator="equal">
      <formula>1</formula>
    </cfRule>
  </conditionalFormatting>
  <conditionalFormatting sqref="BB39:BH39">
    <cfRule type="cellIs" dxfId="27" priority="21" operator="equal">
      <formula>0</formula>
    </cfRule>
  </conditionalFormatting>
  <conditionalFormatting sqref="BB39:BH39">
    <cfRule type="cellIs" dxfId="26" priority="22" operator="equal">
      <formula>1</formula>
    </cfRule>
  </conditionalFormatting>
  <conditionalFormatting sqref="BZ41:BZ121">
    <cfRule type="cellIs" dxfId="25" priority="11" operator="equal">
      <formula>0</formula>
    </cfRule>
  </conditionalFormatting>
  <conditionalFormatting sqref="BZ41:BZ121">
    <cfRule type="cellIs" dxfId="24" priority="12" operator="equal">
      <formula>1</formula>
    </cfRule>
  </conditionalFormatting>
  <conditionalFormatting sqref="BT12:BZ19 BT21:BZ30 BT32:BZ33 BT35:BZ35 BT37:BZ38 BX40:BZ40 BT40:BW121">
    <cfRule type="cellIs" dxfId="23" priority="13" operator="equal">
      <formula>0</formula>
    </cfRule>
  </conditionalFormatting>
  <conditionalFormatting sqref="BT12:BZ19 BT21:BZ30 BT32:BZ33 BT35:BZ35 BT37:BZ38 BX40:BZ40 BT40:BW121">
    <cfRule type="cellIs" dxfId="22" priority="14" operator="equal">
      <formula>1</formula>
    </cfRule>
  </conditionalFormatting>
  <conditionalFormatting sqref="BX41:BY121">
    <cfRule type="cellIs" dxfId="21" priority="15" operator="equal">
      <formula>0</formula>
    </cfRule>
  </conditionalFormatting>
  <conditionalFormatting sqref="BX41:BY121">
    <cfRule type="cellIs" dxfId="20" priority="16" operator="equal">
      <formula>1</formula>
    </cfRule>
  </conditionalFormatting>
  <conditionalFormatting sqref="BX41:BY121">
    <cfRule type="cellIs" dxfId="19" priority="17" operator="equal">
      <formula>0</formula>
    </cfRule>
  </conditionalFormatting>
  <conditionalFormatting sqref="BX41:BY121">
    <cfRule type="cellIs" dxfId="18" priority="18" operator="equal">
      <formula>1</formula>
    </cfRule>
  </conditionalFormatting>
  <conditionalFormatting sqref="BY41:BY121">
    <cfRule type="cellIs" dxfId="17" priority="19" operator="equal">
      <formula>0</formula>
    </cfRule>
  </conditionalFormatting>
  <conditionalFormatting sqref="BY41:BY121">
    <cfRule type="cellIs" dxfId="16" priority="20" operator="equal">
      <formula>1</formula>
    </cfRule>
  </conditionalFormatting>
  <conditionalFormatting sqref="BT20:BZ20">
    <cfRule type="cellIs" dxfId="15" priority="9" operator="equal">
      <formula>0</formula>
    </cfRule>
  </conditionalFormatting>
  <conditionalFormatting sqref="BT20:BZ20">
    <cfRule type="cellIs" dxfId="14" priority="10" operator="equal">
      <formula>1</formula>
    </cfRule>
  </conditionalFormatting>
  <conditionalFormatting sqref="BT31:BZ31">
    <cfRule type="cellIs" dxfId="13" priority="7" operator="equal">
      <formula>0</formula>
    </cfRule>
  </conditionalFormatting>
  <conditionalFormatting sqref="BT31:BZ31">
    <cfRule type="cellIs" dxfId="12" priority="8" operator="equal">
      <formula>1</formula>
    </cfRule>
  </conditionalFormatting>
  <conditionalFormatting sqref="BT34:BZ34">
    <cfRule type="cellIs" dxfId="11" priority="5" operator="equal">
      <formula>0</formula>
    </cfRule>
  </conditionalFormatting>
  <conditionalFormatting sqref="BT34:BZ34">
    <cfRule type="cellIs" dxfId="10" priority="6" operator="equal">
      <formula>1</formula>
    </cfRule>
  </conditionalFormatting>
  <conditionalFormatting sqref="BT36:BZ36">
    <cfRule type="cellIs" dxfId="9" priority="3" operator="equal">
      <formula>0</formula>
    </cfRule>
  </conditionalFormatting>
  <conditionalFormatting sqref="BT36:BZ36">
    <cfRule type="cellIs" dxfId="8" priority="4" operator="equal">
      <formula>1</formula>
    </cfRule>
  </conditionalFormatting>
  <conditionalFormatting sqref="BT39:BZ39">
    <cfRule type="cellIs" dxfId="7" priority="1" operator="equal">
      <formula>0</formula>
    </cfRule>
  </conditionalFormatting>
  <conditionalFormatting sqref="BT39:BZ39">
    <cfRule type="cellIs" dxfId="6" priority="2" operator="equal">
      <formula>1</formula>
    </cfRule>
  </conditionalFormatting>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12</vt:i4>
      </vt:variant>
      <vt:variant>
        <vt:lpstr>Rangos con nombre</vt:lpstr>
      </vt:variant>
      <vt:variant>
        <vt:i4>45</vt:i4>
      </vt:variant>
    </vt:vector>
  </HeadingPairs>
  <TitlesOfParts>
    <vt:vector size="57" baseType="lpstr">
      <vt:lpstr>1_ENTREGA</vt:lpstr>
      <vt:lpstr>2_APERTURA DE SOBRES</vt:lpstr>
      <vt:lpstr>5,1. REQUISITOS JURÍDICOS</vt:lpstr>
      <vt:lpstr>5.2.1 EXPERIENCIA GRAL</vt:lpstr>
      <vt:lpstr>5.2.2 EXPERIENCIA ESP</vt:lpstr>
      <vt:lpstr>CERTIFICADOS</vt:lpstr>
      <vt:lpstr>5.5 REQUISITOS COMERCIALES</vt:lpstr>
      <vt:lpstr>5.3 CAP FINANCIERA</vt:lpstr>
      <vt:lpstr>PRESUPUESTO</vt:lpstr>
      <vt:lpstr>RESUMEN</vt:lpstr>
      <vt:lpstr>Cálculo Pt2</vt:lpstr>
      <vt:lpstr>10. EVALUACIÓN</vt:lpstr>
      <vt:lpstr>AU</vt:lpstr>
      <vt:lpstr>'5.2.2 EXPERIENCIA ESP'!BANDERA</vt:lpstr>
      <vt:lpstr>BANDERA</vt:lpstr>
      <vt:lpstr>C_FINANCIERA</vt:lpstr>
      <vt:lpstr>CD_1</vt:lpstr>
      <vt:lpstr>CERTIFICADO</vt:lpstr>
      <vt:lpstr>COSTO_D</vt:lpstr>
      <vt:lpstr>EST_EXP</vt:lpstr>
      <vt:lpstr>ESTATUS</vt:lpstr>
      <vt:lpstr>EXP_ESPECIF</vt:lpstr>
      <vt:lpstr>'5.2.2 EXPERIENCIA ESP'!EXPERIENCIA</vt:lpstr>
      <vt:lpstr>EXPERIENCIA</vt:lpstr>
      <vt:lpstr>ITEMS_REPRE</vt:lpstr>
      <vt:lpstr>LISTA_OFERENTES</vt:lpstr>
      <vt:lpstr>OFERENTE_1</vt:lpstr>
      <vt:lpstr>OFERENTE_10</vt:lpstr>
      <vt:lpstr>OFERENTE_11</vt:lpstr>
      <vt:lpstr>OFERENTE_2</vt:lpstr>
      <vt:lpstr>OFERENTE_3</vt:lpstr>
      <vt:lpstr>OFERENTE_4</vt:lpstr>
      <vt:lpstr>OFERENTE_5</vt:lpstr>
      <vt:lpstr>OFERENTE_6</vt:lpstr>
      <vt:lpstr>OFERENTE_7</vt:lpstr>
      <vt:lpstr>OFERENTE_8</vt:lpstr>
      <vt:lpstr>OFERENTE_9</vt:lpstr>
      <vt:lpstr>OFERTA_0</vt:lpstr>
      <vt:lpstr>OFERTA_1</vt:lpstr>
      <vt:lpstr>OFERTA_UNICA</vt:lpstr>
      <vt:lpstr>ORDEN</vt:lpstr>
      <vt:lpstr>PRESUPUESTO</vt:lpstr>
      <vt:lpstr>CERTIFICADOS!R_COMERCIALES</vt:lpstr>
      <vt:lpstr>R_COMERCIALES</vt:lpstr>
      <vt:lpstr>R_JURIDICO</vt:lpstr>
      <vt:lpstr>UNITARIO_1</vt:lpstr>
      <vt:lpstr>UNITARIO_10</vt:lpstr>
      <vt:lpstr>UNITARIO_11</vt:lpstr>
      <vt:lpstr>UNITARIO_2</vt:lpstr>
      <vt:lpstr>UNITARIO_3</vt:lpstr>
      <vt:lpstr>UNITARIO_4</vt:lpstr>
      <vt:lpstr>UNITARIO_5</vt:lpstr>
      <vt:lpstr>UNITARIO_6</vt:lpstr>
      <vt:lpstr>UNITARIO_7</vt:lpstr>
      <vt:lpstr>UNITARIO_8</vt:lpstr>
      <vt:lpstr>UNITARIO_9</vt:lpstr>
      <vt:lpstr>'1_ENTREGA'!Z_0DF4D8E0_70F8_43CF_A6D4_A84D04F4D812_.wvu.PrintArea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pcc</dc:creator>
  <cp:lastModifiedBy>LUIS FERNANDO R�OS MU�OZ</cp:lastModifiedBy>
  <dcterms:created xsi:type="dcterms:W3CDTF">2013-08-04T21:27:49Z</dcterms:created>
  <dcterms:modified xsi:type="dcterms:W3CDTF">2021-11-16T15:18:06Z</dcterms:modified>
</cp:coreProperties>
</file>